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trlProps/ctrlProp4.xml" ContentType="application/vnd.ms-excel.controlproperties+xml"/>
  <Override PartName="/xl/ctrlProps/ctrlProp5.xml" ContentType="application/vnd.ms-excel.controlproperties+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trlProps/ctrlProp6.xml" ContentType="application/vnd.ms-excel.controlproperties+xml"/>
  <Override PartName="/xl/charts/chart5.xml" ContentType="application/vnd.openxmlformats-officedocument.drawingml.chart+xml"/>
  <Override PartName="/xl/drawings/drawing10.xml" ContentType="application/vnd.openxmlformats-officedocument.drawingml.chartshapes+xml"/>
  <Override PartName="/xl/charts/chart6.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trlProps/ctrlProp7.xml" ContentType="application/vnd.ms-excel.controlproperties+xml"/>
  <Override PartName="/xl/charts/chart7.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workbookProtection workbookPassword="C3EC" lockStructure="1"/>
  <bookViews>
    <workbookView showSheetTabs="0" xWindow="12105" yWindow="-15" windowWidth="8415" windowHeight="8100" tabRatio="777" activeTab="8"/>
  </bookViews>
  <sheets>
    <sheet name="Introduction" sheetId="28" r:id="rId1"/>
    <sheet name="Single chart &amp; table" sheetId="4" r:id="rId2"/>
    <sheet name="Wales chart &amp; table" sheetId="24" r:id="rId3"/>
    <sheet name="Wales summary" sheetId="27" r:id="rId4"/>
    <sheet name="Summary by health board" sheetId="16" r:id="rId5"/>
    <sheet name="Summary by local authority" sheetId="37" r:id="rId6"/>
    <sheet name="How to copy charts &amp; tables" sheetId="29" r:id="rId7"/>
    <sheet name="Technical guide" sheetId="31" r:id="rId8"/>
    <sheet name="Interpretation guide" sheetId="32" r:id="rId9"/>
    <sheet name="Controls" sheetId="9" state="hidden" r:id="rId10"/>
    <sheet name="Controls_Wales" sheetId="26" state="hidden" r:id="rId11"/>
    <sheet name="Data" sheetId="12" state="hidden" r:id="rId12"/>
    <sheet name="LA-LACODE Lookup" sheetId="11" state="hidden" r:id="rId13"/>
  </sheets>
  <externalReferences>
    <externalReference r:id="rId14"/>
  </externalReferences>
  <definedNames>
    <definedName name="_AtRisk_SimSetting_AutomaticallyGenerateReports" hidden="1">FALSE</definedName>
    <definedName name="_AtRisk_SimSetting_AutomaticResultsDisplayMode" hidden="1">1</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8</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5" hidden="1">'[1]Raw Data Districts'!#REF!</definedName>
    <definedName name="_xlnm._FilterDatabase" hidden="1">'[1]Raw Data Districts'!#REF!</definedName>
    <definedName name="_Order1" hidden="1">255</definedName>
    <definedName name="_Sort" localSheetId="5" hidden="1">#REF!</definedName>
    <definedName name="_Sort" hidden="1">#REF!</definedName>
    <definedName name="_xlnm.Print_Area" localSheetId="6">'How to copy charts &amp; tables'!$B$9:$V$44</definedName>
    <definedName name="_xlnm.Print_Area" localSheetId="8">'Interpretation guide'!$A$9:$Q$35</definedName>
    <definedName name="_xlnm.Print_Area" localSheetId="0">Introduction!$B$10:$S$33</definedName>
    <definedName name="_xlnm.Print_Area" localSheetId="1">'Single chart &amp; table'!$E$10:$U$44</definedName>
    <definedName name="_xlnm.Print_Area" localSheetId="4">'Summary by health board'!$D$10:$V$47</definedName>
    <definedName name="_xlnm.Print_Area" localSheetId="5">'Summary by local authority'!$D$10:$V$33</definedName>
    <definedName name="_xlnm.Print_Area" localSheetId="7">'Technical guide'!$B$10:$T$30</definedName>
    <definedName name="_xlnm.Print_Area" localSheetId="2">'Wales chart &amp; table'!$D$10:$V$43</definedName>
    <definedName name="_xlnm.Print_Area" localSheetId="3">'Wales summary'!$A$10:$V$46</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definedName>
    <definedName name="RiskHasSettings" hidden="1">5</definedName>
    <definedName name="RiskMinimizeOnStart" hidden="1">FALSE</definedName>
    <definedName name="RiskMonitorConvergence" hidden="1">FALSE</definedName>
    <definedName name="RiskNumIterations" hidden="1">20000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s>
  <calcPr calcId="162913"/>
</workbook>
</file>

<file path=xl/calcChain.xml><?xml version="1.0" encoding="utf-8"?>
<calcChain xmlns="http://schemas.openxmlformats.org/spreadsheetml/2006/main">
  <c r="A10" i="9" l="1"/>
  <c r="I377" i="9"/>
  <c r="I376" i="9"/>
  <c r="I375" i="9"/>
  <c r="I374" i="9"/>
  <c r="I373" i="9"/>
  <c r="I372" i="9"/>
  <c r="I371" i="9"/>
  <c r="I370" i="9"/>
  <c r="I369" i="9"/>
  <c r="R359" i="9"/>
  <c r="R358" i="9"/>
  <c r="R357" i="9"/>
  <c r="R356" i="9"/>
  <c r="R355" i="9"/>
  <c r="R354" i="9"/>
  <c r="R353" i="9"/>
  <c r="R352" i="9"/>
  <c r="R351" i="9"/>
  <c r="I338" i="9"/>
  <c r="I337" i="9"/>
  <c r="I336" i="9"/>
  <c r="I335" i="9"/>
  <c r="I334" i="9"/>
  <c r="I333" i="9"/>
  <c r="I332" i="9"/>
  <c r="I331" i="9"/>
  <c r="I330" i="9"/>
  <c r="R320" i="9"/>
  <c r="R319" i="9"/>
  <c r="R318" i="9"/>
  <c r="R317" i="9"/>
  <c r="R316" i="9"/>
  <c r="R315" i="9"/>
  <c r="R314" i="9"/>
  <c r="R313" i="9"/>
  <c r="R312" i="9"/>
  <c r="I299" i="9"/>
  <c r="I298" i="9"/>
  <c r="I297" i="9"/>
  <c r="I296" i="9"/>
  <c r="I295" i="9"/>
  <c r="I294" i="9"/>
  <c r="I293" i="9"/>
  <c r="I292" i="9"/>
  <c r="I291" i="9"/>
  <c r="R281" i="9"/>
  <c r="R280" i="9"/>
  <c r="R279" i="9"/>
  <c r="R278" i="9"/>
  <c r="R277" i="9"/>
  <c r="R276" i="9"/>
  <c r="R275" i="9"/>
  <c r="R274" i="9"/>
  <c r="R273" i="9"/>
  <c r="I260" i="9"/>
  <c r="I259" i="9"/>
  <c r="I258" i="9"/>
  <c r="I257" i="9"/>
  <c r="I256" i="9"/>
  <c r="I255" i="9"/>
  <c r="I254" i="9"/>
  <c r="I253" i="9"/>
  <c r="I252" i="9"/>
  <c r="R242" i="9"/>
  <c r="R241" i="9"/>
  <c r="R240" i="9"/>
  <c r="R239" i="9"/>
  <c r="R238" i="9"/>
  <c r="R237" i="9"/>
  <c r="R236" i="9"/>
  <c r="R235" i="9"/>
  <c r="R234" i="9"/>
  <c r="D223" i="9"/>
  <c r="C223" i="9"/>
  <c r="B223" i="9"/>
  <c r="A267" i="9" s="1"/>
  <c r="B267" i="9" s="1"/>
  <c r="A20" i="9"/>
  <c r="A19" i="9"/>
  <c r="A18" i="9"/>
  <c r="A17" i="9"/>
  <c r="A42" i="9"/>
  <c r="A41" i="9"/>
  <c r="A40" i="9"/>
  <c r="A39" i="9"/>
  <c r="A38" i="9"/>
  <c r="A37" i="9"/>
  <c r="A36" i="9"/>
  <c r="A35" i="9"/>
  <c r="A34" i="9"/>
  <c r="A33" i="9"/>
  <c r="A32" i="9"/>
  <c r="A31" i="9"/>
  <c r="A30" i="9"/>
  <c r="A29" i="9"/>
  <c r="A28" i="9"/>
  <c r="A27" i="9"/>
  <c r="A26" i="9"/>
  <c r="A25" i="9"/>
  <c r="A24" i="9"/>
  <c r="A23" i="9"/>
  <c r="A22" i="9"/>
  <c r="A21" i="9"/>
  <c r="A16" i="9"/>
  <c r="A15" i="9"/>
  <c r="A3" i="12"/>
  <c r="A4" i="12"/>
  <c r="A5" i="12"/>
  <c r="A6" i="12"/>
  <c r="A7" i="12"/>
  <c r="A8" i="12"/>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A199" i="12"/>
  <c r="A200" i="12"/>
  <c r="A201" i="12"/>
  <c r="A202" i="12"/>
  <c r="A203" i="12"/>
  <c r="A204" i="12"/>
  <c r="A205" i="12"/>
  <c r="A206" i="12"/>
  <c r="A207" i="12"/>
  <c r="A208" i="12"/>
  <c r="A209" i="12"/>
  <c r="A210" i="12"/>
  <c r="A211" i="12"/>
  <c r="A212" i="12"/>
  <c r="A213" i="12"/>
  <c r="A214" i="12"/>
  <c r="A215" i="12"/>
  <c r="A216" i="12"/>
  <c r="A217" i="12"/>
  <c r="A218" i="12"/>
  <c r="A219" i="12"/>
  <c r="A220" i="12"/>
  <c r="A221" i="12"/>
  <c r="A222" i="12"/>
  <c r="A223" i="12"/>
  <c r="A224" i="12"/>
  <c r="A225" i="12"/>
  <c r="A226" i="12"/>
  <c r="A227" i="12"/>
  <c r="A228" i="12"/>
  <c r="A229" i="12"/>
  <c r="A230" i="12"/>
  <c r="A231" i="12"/>
  <c r="A232" i="12"/>
  <c r="A233" i="12"/>
  <c r="A234" i="12"/>
  <c r="A235" i="12"/>
  <c r="A236" i="12"/>
  <c r="A237" i="12"/>
  <c r="A238" i="12"/>
  <c r="A239" i="12"/>
  <c r="A240" i="12"/>
  <c r="A241" i="12"/>
  <c r="A242" i="12"/>
  <c r="A243" i="12"/>
  <c r="A244" i="12"/>
  <c r="A245" i="12"/>
  <c r="A246" i="12"/>
  <c r="A247" i="12"/>
  <c r="A248" i="12"/>
  <c r="A249" i="12"/>
  <c r="A250" i="12"/>
  <c r="A251" i="12"/>
  <c r="A252" i="12"/>
  <c r="A253" i="12"/>
  <c r="A254" i="12"/>
  <c r="A255" i="12"/>
  <c r="A256" i="12"/>
  <c r="A257" i="12"/>
  <c r="A258" i="12"/>
  <c r="A259" i="12"/>
  <c r="A260" i="12"/>
  <c r="A261" i="12"/>
  <c r="A262" i="12"/>
  <c r="A263" i="12"/>
  <c r="A264" i="12"/>
  <c r="A265" i="12"/>
  <c r="A266" i="12"/>
  <c r="A267" i="12"/>
  <c r="A268" i="12"/>
  <c r="A269" i="12"/>
  <c r="A270" i="12"/>
  <c r="A271" i="12"/>
  <c r="A272" i="12"/>
  <c r="A273" i="12"/>
  <c r="A274" i="12"/>
  <c r="A275" i="12"/>
  <c r="A276" i="12"/>
  <c r="A277" i="12"/>
  <c r="A278" i="12"/>
  <c r="A279" i="12"/>
  <c r="A280" i="12"/>
  <c r="A281" i="12"/>
  <c r="A282" i="12"/>
  <c r="A283" i="12"/>
  <c r="A284" i="12"/>
  <c r="A285" i="12"/>
  <c r="A286" i="12"/>
  <c r="A287" i="12"/>
  <c r="A288" i="12"/>
  <c r="A289" i="12"/>
  <c r="A290" i="12"/>
  <c r="A291" i="12"/>
  <c r="A292" i="12"/>
  <c r="A293" i="12"/>
  <c r="A294" i="12"/>
  <c r="A295" i="12"/>
  <c r="A296" i="12"/>
  <c r="A297" i="12"/>
  <c r="A298" i="12"/>
  <c r="A299" i="12"/>
  <c r="A300" i="12"/>
  <c r="A301" i="12"/>
  <c r="A302" i="12"/>
  <c r="A303" i="12"/>
  <c r="A304" i="12"/>
  <c r="A305" i="12"/>
  <c r="A306" i="12"/>
  <c r="A307" i="12"/>
  <c r="A308" i="12"/>
  <c r="A309" i="12"/>
  <c r="A310" i="12"/>
  <c r="A311" i="12"/>
  <c r="A312" i="12"/>
  <c r="A313" i="12"/>
  <c r="A314" i="12"/>
  <c r="A315" i="12"/>
  <c r="A316" i="12"/>
  <c r="A317" i="12"/>
  <c r="A318" i="12"/>
  <c r="A319" i="12"/>
  <c r="A320" i="12"/>
  <c r="A321" i="12"/>
  <c r="A322" i="12"/>
  <c r="A323" i="12"/>
  <c r="A324" i="12"/>
  <c r="A325" i="12"/>
  <c r="A326" i="12"/>
  <c r="A327" i="12"/>
  <c r="A328" i="12"/>
  <c r="A329" i="12"/>
  <c r="A330" i="12"/>
  <c r="A331" i="12"/>
  <c r="A332" i="12"/>
  <c r="A333" i="12"/>
  <c r="A334" i="12"/>
  <c r="A335" i="12"/>
  <c r="A336" i="12"/>
  <c r="A337" i="12"/>
  <c r="A338" i="12"/>
  <c r="A339" i="12"/>
  <c r="A340" i="12"/>
  <c r="A341" i="12"/>
  <c r="A342" i="12"/>
  <c r="A343" i="12"/>
  <c r="A344" i="12"/>
  <c r="A345" i="12"/>
  <c r="A346" i="12"/>
  <c r="A347" i="12"/>
  <c r="A348" i="12"/>
  <c r="A349" i="12"/>
  <c r="A350" i="12"/>
  <c r="A351" i="12"/>
  <c r="A352" i="12"/>
  <c r="A353" i="12"/>
  <c r="A354" i="12"/>
  <c r="A355" i="12"/>
  <c r="A356" i="12"/>
  <c r="A357" i="12"/>
  <c r="A358" i="12"/>
  <c r="A359" i="12"/>
  <c r="A360" i="12"/>
  <c r="A361" i="12"/>
  <c r="A362" i="12"/>
  <c r="A363" i="12"/>
  <c r="A364" i="12"/>
  <c r="A365" i="12"/>
  <c r="A366" i="12"/>
  <c r="A367" i="12"/>
  <c r="A368" i="12"/>
  <c r="A369" i="12"/>
  <c r="A370" i="12"/>
  <c r="A371" i="12"/>
  <c r="A372" i="12"/>
  <c r="A373" i="12"/>
  <c r="A374" i="12"/>
  <c r="A375" i="12"/>
  <c r="A376" i="12"/>
  <c r="A377" i="12"/>
  <c r="A378" i="12"/>
  <c r="A379" i="12"/>
  <c r="A380" i="12"/>
  <c r="A381" i="12"/>
  <c r="A382" i="12"/>
  <c r="A383" i="12"/>
  <c r="A384" i="12"/>
  <c r="A385" i="12"/>
  <c r="A386" i="12"/>
  <c r="A387" i="12"/>
  <c r="A388" i="12"/>
  <c r="A389" i="12"/>
  <c r="A390" i="12"/>
  <c r="A391" i="12"/>
  <c r="A392" i="12"/>
  <c r="A393" i="12"/>
  <c r="A394" i="12"/>
  <c r="A395" i="12"/>
  <c r="A396" i="12"/>
  <c r="A397" i="12"/>
  <c r="A398" i="12"/>
  <c r="A399" i="12"/>
  <c r="A400" i="12"/>
  <c r="A401" i="12"/>
  <c r="A402" i="12"/>
  <c r="A403" i="12"/>
  <c r="A404" i="12"/>
  <c r="A405" i="12"/>
  <c r="A406" i="12"/>
  <c r="A407" i="12"/>
  <c r="A408" i="12"/>
  <c r="A409" i="12"/>
  <c r="A410" i="12"/>
  <c r="A411" i="12"/>
  <c r="A412" i="12"/>
  <c r="A413" i="12"/>
  <c r="A414" i="12"/>
  <c r="A415" i="12"/>
  <c r="A416" i="12"/>
  <c r="A417" i="12"/>
  <c r="A418" i="12"/>
  <c r="A419" i="12"/>
  <c r="A420" i="12"/>
  <c r="A421" i="12"/>
  <c r="A422" i="12"/>
  <c r="A423" i="12"/>
  <c r="A424" i="12"/>
  <c r="A425" i="12"/>
  <c r="A426" i="12"/>
  <c r="A427" i="12"/>
  <c r="A428" i="12"/>
  <c r="A429" i="12"/>
  <c r="A430" i="12"/>
  <c r="A431" i="12"/>
  <c r="A432" i="12"/>
  <c r="A433" i="12"/>
  <c r="A434" i="12"/>
  <c r="A435" i="12"/>
  <c r="A436" i="12"/>
  <c r="A437" i="12"/>
  <c r="A438" i="12"/>
  <c r="A439" i="12"/>
  <c r="A440" i="12"/>
  <c r="A441" i="12"/>
  <c r="A442" i="12"/>
  <c r="A443" i="12"/>
  <c r="A444" i="12"/>
  <c r="A445" i="12"/>
  <c r="A446" i="12"/>
  <c r="A447" i="12"/>
  <c r="A448" i="12"/>
  <c r="A449" i="12"/>
  <c r="A450" i="12"/>
  <c r="A451" i="12"/>
  <c r="A452" i="12"/>
  <c r="A453" i="12"/>
  <c r="A454" i="12"/>
  <c r="A455" i="12"/>
  <c r="A456" i="12"/>
  <c r="A457" i="12"/>
  <c r="A458" i="12"/>
  <c r="A459" i="12"/>
  <c r="A460" i="12"/>
  <c r="A461" i="12"/>
  <c r="A462" i="12"/>
  <c r="A463" i="12"/>
  <c r="A464" i="12"/>
  <c r="A465" i="12"/>
  <c r="A466" i="12"/>
  <c r="A467" i="12"/>
  <c r="A468" i="12"/>
  <c r="A469" i="12"/>
  <c r="A470" i="12"/>
  <c r="A471" i="12"/>
  <c r="A472" i="12"/>
  <c r="A473" i="12"/>
  <c r="A474" i="12"/>
  <c r="A475" i="12"/>
  <c r="A476" i="12"/>
  <c r="A477" i="12"/>
  <c r="A478" i="12"/>
  <c r="A479" i="12"/>
  <c r="A480" i="12"/>
  <c r="A481" i="12"/>
  <c r="A482" i="12"/>
  <c r="A483" i="12"/>
  <c r="A484" i="12"/>
  <c r="A485" i="12"/>
  <c r="A486" i="12"/>
  <c r="A487" i="12"/>
  <c r="A488" i="12"/>
  <c r="A489" i="12"/>
  <c r="A490" i="12"/>
  <c r="A491" i="12"/>
  <c r="A492" i="12"/>
  <c r="A493" i="12"/>
  <c r="A494" i="12"/>
  <c r="A495" i="12"/>
  <c r="A496" i="12"/>
  <c r="A497" i="12"/>
  <c r="A498" i="12"/>
  <c r="A499" i="12"/>
  <c r="A500" i="12"/>
  <c r="A501" i="12"/>
  <c r="A502" i="12"/>
  <c r="A503" i="12"/>
  <c r="A504" i="12"/>
  <c r="A505" i="12"/>
  <c r="A506" i="12"/>
  <c r="A507" i="12"/>
  <c r="A508" i="12"/>
  <c r="A509" i="12"/>
  <c r="A510" i="12"/>
  <c r="A511" i="12"/>
  <c r="A512" i="12"/>
  <c r="A513" i="12"/>
  <c r="A514" i="12"/>
  <c r="A515" i="12"/>
  <c r="A516" i="12"/>
  <c r="A517" i="12"/>
  <c r="A518" i="12"/>
  <c r="A519" i="12"/>
  <c r="A520" i="12"/>
  <c r="A521" i="12"/>
  <c r="A522" i="12"/>
  <c r="A523" i="12"/>
  <c r="A524" i="12"/>
  <c r="A525" i="12"/>
  <c r="A526" i="12"/>
  <c r="A527" i="12"/>
  <c r="A528" i="12"/>
  <c r="A529" i="12"/>
  <c r="A530" i="12"/>
  <c r="A531" i="12"/>
  <c r="A532" i="12"/>
  <c r="A533" i="12"/>
  <c r="A534" i="12"/>
  <c r="A535" i="12"/>
  <c r="A536" i="12"/>
  <c r="A537" i="12"/>
  <c r="A538" i="12"/>
  <c r="A539" i="12"/>
  <c r="A540" i="12"/>
  <c r="A541" i="12"/>
  <c r="A542" i="12"/>
  <c r="A543" i="12"/>
  <c r="A544" i="12"/>
  <c r="A545" i="12"/>
  <c r="A546" i="12"/>
  <c r="A547" i="12"/>
  <c r="A548" i="12"/>
  <c r="A549" i="12"/>
  <c r="A550" i="12"/>
  <c r="A551" i="12"/>
  <c r="A552" i="12"/>
  <c r="A553" i="12"/>
  <c r="A554" i="12"/>
  <c r="A555" i="12"/>
  <c r="A556" i="12"/>
  <c r="A557" i="12"/>
  <c r="A558" i="12"/>
  <c r="A559" i="12"/>
  <c r="A560" i="12"/>
  <c r="A561" i="12"/>
  <c r="A562" i="12"/>
  <c r="A563" i="12"/>
  <c r="A564" i="12"/>
  <c r="A565" i="12"/>
  <c r="A566" i="12"/>
  <c r="A567" i="12"/>
  <c r="A568" i="12"/>
  <c r="A569" i="12"/>
  <c r="A570" i="12"/>
  <c r="A571" i="12"/>
  <c r="A572" i="12"/>
  <c r="A573" i="12"/>
  <c r="A574" i="12"/>
  <c r="A575" i="12"/>
  <c r="A576" i="12"/>
  <c r="A577" i="12"/>
  <c r="A578" i="12"/>
  <c r="A579" i="12"/>
  <c r="A580" i="12"/>
  <c r="A581" i="12"/>
  <c r="A582" i="12"/>
  <c r="A583" i="12"/>
  <c r="A584" i="12"/>
  <c r="A585" i="12"/>
  <c r="A586" i="12"/>
  <c r="A587" i="12"/>
  <c r="A588" i="12"/>
  <c r="A589" i="12"/>
  <c r="A590" i="12"/>
  <c r="A591" i="12"/>
  <c r="A592" i="12"/>
  <c r="A593" i="12"/>
  <c r="A594" i="12"/>
  <c r="A595" i="12"/>
  <c r="A596" i="12"/>
  <c r="A597" i="12"/>
  <c r="A598" i="12"/>
  <c r="A599" i="12"/>
  <c r="A600" i="12"/>
  <c r="A601" i="12"/>
  <c r="A602" i="12"/>
  <c r="A603" i="12"/>
  <c r="A604" i="12"/>
  <c r="A605" i="12"/>
  <c r="A606" i="12"/>
  <c r="A607" i="12"/>
  <c r="A608" i="12"/>
  <c r="A609" i="12"/>
  <c r="A610" i="12"/>
  <c r="A611" i="12"/>
  <c r="A612" i="12"/>
  <c r="A613" i="12"/>
  <c r="A614" i="12"/>
  <c r="A615" i="12"/>
  <c r="A616" i="12"/>
  <c r="A617" i="12"/>
  <c r="A618" i="12"/>
  <c r="A619" i="12"/>
  <c r="A620" i="12"/>
  <c r="A621" i="12"/>
  <c r="A622" i="12"/>
  <c r="A623" i="12"/>
  <c r="A624" i="12"/>
  <c r="A625" i="12"/>
  <c r="A626" i="12"/>
  <c r="A627" i="12"/>
  <c r="A628" i="12"/>
  <c r="A629" i="12"/>
  <c r="A630" i="12"/>
  <c r="A631" i="12"/>
  <c r="A632" i="12"/>
  <c r="A633" i="12"/>
  <c r="A634" i="12"/>
  <c r="A635" i="12"/>
  <c r="A636" i="12"/>
  <c r="A637" i="12"/>
  <c r="A638" i="12"/>
  <c r="A639" i="12"/>
  <c r="A640" i="12"/>
  <c r="A641" i="12"/>
  <c r="A642" i="12"/>
  <c r="A643" i="12"/>
  <c r="A644" i="12"/>
  <c r="A645" i="12"/>
  <c r="A646" i="12"/>
  <c r="A647" i="12"/>
  <c r="A648" i="12"/>
  <c r="A649" i="12"/>
  <c r="A650" i="12"/>
  <c r="A651" i="12"/>
  <c r="A652" i="12"/>
  <c r="A653" i="12"/>
  <c r="A654" i="12"/>
  <c r="A655" i="12"/>
  <c r="A656" i="12"/>
  <c r="A657" i="12"/>
  <c r="A658" i="12"/>
  <c r="A659" i="12"/>
  <c r="A660" i="12"/>
  <c r="A661" i="12"/>
  <c r="A662" i="12"/>
  <c r="A663" i="12"/>
  <c r="A664" i="12"/>
  <c r="A665" i="12"/>
  <c r="A666" i="12"/>
  <c r="A667" i="12"/>
  <c r="A668" i="12"/>
  <c r="A669" i="12"/>
  <c r="A670" i="12"/>
  <c r="A671" i="12"/>
  <c r="A672" i="12"/>
  <c r="A673" i="12"/>
  <c r="A674" i="12"/>
  <c r="A675" i="12"/>
  <c r="A676" i="12"/>
  <c r="A677" i="12"/>
  <c r="A678" i="12"/>
  <c r="A679" i="12"/>
  <c r="A680" i="12"/>
  <c r="A681" i="12"/>
  <c r="A682" i="12"/>
  <c r="A683" i="12"/>
  <c r="A684" i="12"/>
  <c r="A685" i="12"/>
  <c r="A686" i="12"/>
  <c r="A687" i="12"/>
  <c r="A688" i="12"/>
  <c r="A689" i="12"/>
  <c r="A690" i="12"/>
  <c r="A691" i="12"/>
  <c r="A692" i="12"/>
  <c r="A693" i="12"/>
  <c r="A694" i="12"/>
  <c r="A695" i="12"/>
  <c r="A696" i="12"/>
  <c r="A697" i="12"/>
  <c r="A698" i="12"/>
  <c r="A699" i="12"/>
  <c r="A700" i="12"/>
  <c r="A701" i="12"/>
  <c r="A702" i="12"/>
  <c r="A703" i="12"/>
  <c r="A704" i="12"/>
  <c r="A705" i="12"/>
  <c r="A706" i="12"/>
  <c r="A707" i="12"/>
  <c r="A708" i="12"/>
  <c r="A709" i="12"/>
  <c r="A710" i="12"/>
  <c r="A711" i="12"/>
  <c r="A712" i="12"/>
  <c r="A713" i="12"/>
  <c r="A714" i="12"/>
  <c r="A715" i="12"/>
  <c r="A716" i="12"/>
  <c r="A717" i="12"/>
  <c r="A718" i="12"/>
  <c r="A719" i="12"/>
  <c r="A720" i="12"/>
  <c r="A721" i="12"/>
  <c r="A722" i="12"/>
  <c r="A723" i="12"/>
  <c r="A724" i="12"/>
  <c r="A725" i="12"/>
  <c r="A726" i="12"/>
  <c r="A727" i="12"/>
  <c r="A728" i="12"/>
  <c r="A729" i="12"/>
  <c r="A730" i="12"/>
  <c r="A731" i="12"/>
  <c r="A732" i="12"/>
  <c r="A733" i="12"/>
  <c r="A734" i="12"/>
  <c r="A735" i="12"/>
  <c r="A736" i="12"/>
  <c r="A737" i="12"/>
  <c r="A738" i="12"/>
  <c r="A739" i="12"/>
  <c r="A740" i="12"/>
  <c r="A741" i="12"/>
  <c r="A742" i="12"/>
  <c r="A743" i="12"/>
  <c r="A744" i="12"/>
  <c r="A745" i="12"/>
  <c r="A746" i="12"/>
  <c r="A747" i="12"/>
  <c r="A748" i="12"/>
  <c r="A749" i="12"/>
  <c r="A750" i="12"/>
  <c r="A751" i="12"/>
  <c r="A752" i="12"/>
  <c r="A753" i="12"/>
  <c r="A754" i="12"/>
  <c r="A755" i="12"/>
  <c r="A756" i="12"/>
  <c r="A757" i="12"/>
  <c r="A758" i="12"/>
  <c r="A759" i="12"/>
  <c r="A760" i="12"/>
  <c r="A761" i="12"/>
  <c r="A762" i="12"/>
  <c r="A763" i="12"/>
  <c r="A764" i="12"/>
  <c r="A765" i="12"/>
  <c r="A766" i="12"/>
  <c r="A767" i="12"/>
  <c r="A768" i="12"/>
  <c r="A769" i="12"/>
  <c r="A770" i="12"/>
  <c r="A771" i="12"/>
  <c r="A772" i="12"/>
  <c r="A773" i="12"/>
  <c r="A774" i="12"/>
  <c r="A775" i="12"/>
  <c r="A776" i="12"/>
  <c r="A777" i="12"/>
  <c r="A778" i="12"/>
  <c r="A779" i="12"/>
  <c r="A780" i="12"/>
  <c r="A781" i="12"/>
  <c r="A782" i="12"/>
  <c r="A783" i="12"/>
  <c r="A784" i="12"/>
  <c r="A785" i="12"/>
  <c r="A786" i="12"/>
  <c r="A787" i="12"/>
  <c r="A788" i="12"/>
  <c r="A789" i="12"/>
  <c r="A790" i="12"/>
  <c r="A791" i="12"/>
  <c r="A792" i="12"/>
  <c r="A793" i="12"/>
  <c r="A794" i="12"/>
  <c r="A795" i="12"/>
  <c r="A796" i="12"/>
  <c r="A797" i="12"/>
  <c r="A798" i="12"/>
  <c r="A799" i="12"/>
  <c r="A800" i="12"/>
  <c r="A801" i="12"/>
  <c r="A802" i="12"/>
  <c r="A803" i="12"/>
  <c r="A804" i="12"/>
  <c r="A805" i="12"/>
  <c r="A806" i="12"/>
  <c r="A807" i="12"/>
  <c r="A808" i="12"/>
  <c r="A809" i="12"/>
  <c r="A810" i="12"/>
  <c r="A811" i="12"/>
  <c r="A812" i="12"/>
  <c r="A813" i="12"/>
  <c r="A814" i="12"/>
  <c r="A815" i="12"/>
  <c r="A816" i="12"/>
  <c r="A817" i="12"/>
  <c r="A818" i="12"/>
  <c r="A819" i="12"/>
  <c r="A820" i="12"/>
  <c r="A821" i="12"/>
  <c r="A822" i="12"/>
  <c r="A823" i="12"/>
  <c r="A824" i="12"/>
  <c r="A825" i="12"/>
  <c r="A826" i="12"/>
  <c r="A827" i="12"/>
  <c r="A828" i="12"/>
  <c r="A829" i="12"/>
  <c r="A830" i="12"/>
  <c r="A831" i="12"/>
  <c r="A832" i="12"/>
  <c r="A833" i="12"/>
  <c r="A834" i="12"/>
  <c r="A835" i="12"/>
  <c r="A836" i="12"/>
  <c r="A837" i="12"/>
  <c r="A838" i="12"/>
  <c r="A839" i="12"/>
  <c r="A840" i="12"/>
  <c r="A841" i="12"/>
  <c r="A842" i="12"/>
  <c r="A843" i="12"/>
  <c r="A844" i="12"/>
  <c r="A845" i="12"/>
  <c r="A846" i="12"/>
  <c r="A847" i="12"/>
  <c r="A848" i="12"/>
  <c r="A849" i="12"/>
  <c r="A850" i="12"/>
  <c r="A851" i="12"/>
  <c r="A852" i="12"/>
  <c r="A853" i="12"/>
  <c r="A854" i="12"/>
  <c r="A855" i="12"/>
  <c r="A856" i="12"/>
  <c r="A857" i="12"/>
  <c r="A858" i="12"/>
  <c r="A859" i="12"/>
  <c r="A860" i="12"/>
  <c r="A861" i="12"/>
  <c r="A862" i="12"/>
  <c r="A863" i="12"/>
  <c r="A864" i="12"/>
  <c r="A865" i="12"/>
  <c r="A866" i="12"/>
  <c r="A867" i="12"/>
  <c r="A868" i="12"/>
  <c r="A869" i="12"/>
  <c r="A870" i="12"/>
  <c r="A871" i="12"/>
  <c r="A872" i="12"/>
  <c r="A873" i="12"/>
  <c r="A874" i="12"/>
  <c r="A875" i="12"/>
  <c r="A876" i="12"/>
  <c r="A877" i="12"/>
  <c r="A878" i="12"/>
  <c r="A879" i="12"/>
  <c r="A880" i="12"/>
  <c r="A881" i="12"/>
  <c r="A882" i="12"/>
  <c r="A883" i="12"/>
  <c r="A884" i="12"/>
  <c r="A885" i="12"/>
  <c r="A886" i="12"/>
  <c r="A887" i="12"/>
  <c r="A888" i="12"/>
  <c r="A889" i="12"/>
  <c r="A890" i="12"/>
  <c r="A891" i="12"/>
  <c r="A892" i="12"/>
  <c r="A893" i="12"/>
  <c r="A894" i="12"/>
  <c r="A895" i="12"/>
  <c r="A896" i="12"/>
  <c r="A897" i="12"/>
  <c r="A898" i="12"/>
  <c r="A899" i="12"/>
  <c r="A900" i="12"/>
  <c r="A901" i="12"/>
  <c r="A902" i="12"/>
  <c r="A903" i="12"/>
  <c r="A904" i="12"/>
  <c r="A905" i="12"/>
  <c r="A906" i="12"/>
  <c r="A907" i="12"/>
  <c r="A908" i="12"/>
  <c r="A909" i="12"/>
  <c r="A910" i="12"/>
  <c r="A911" i="12"/>
  <c r="A912" i="12"/>
  <c r="A913" i="12"/>
  <c r="A914" i="12"/>
  <c r="A915" i="12"/>
  <c r="A916" i="12"/>
  <c r="A917" i="12"/>
  <c r="A918" i="12"/>
  <c r="A919" i="12"/>
  <c r="A920" i="12"/>
  <c r="A921" i="12"/>
  <c r="A922" i="12"/>
  <c r="A923" i="12"/>
  <c r="A924" i="12"/>
  <c r="A925" i="12"/>
  <c r="A926" i="12"/>
  <c r="A927" i="12"/>
  <c r="A928" i="12"/>
  <c r="A929" i="12"/>
  <c r="A930" i="12"/>
  <c r="A931" i="12"/>
  <c r="A932" i="12"/>
  <c r="A933" i="12"/>
  <c r="A934" i="12"/>
  <c r="A935" i="12"/>
  <c r="A936" i="12"/>
  <c r="A937" i="12"/>
  <c r="A938" i="12"/>
  <c r="A939" i="12"/>
  <c r="A940" i="12"/>
  <c r="A941" i="12"/>
  <c r="A942" i="12"/>
  <c r="A943" i="12"/>
  <c r="A944" i="12"/>
  <c r="A945" i="12"/>
  <c r="A946" i="12"/>
  <c r="A947" i="12"/>
  <c r="A948" i="12"/>
  <c r="A949" i="12"/>
  <c r="A950" i="12"/>
  <c r="A951" i="12"/>
  <c r="A952" i="12"/>
  <c r="A953" i="12"/>
  <c r="A954" i="12"/>
  <c r="A955" i="12"/>
  <c r="A956" i="12"/>
  <c r="A957" i="12"/>
  <c r="A958" i="12"/>
  <c r="A959" i="12"/>
  <c r="A960" i="12"/>
  <c r="A961" i="12"/>
  <c r="A962" i="12"/>
  <c r="A963" i="12"/>
  <c r="A964" i="12"/>
  <c r="A965" i="12"/>
  <c r="A966" i="12"/>
  <c r="A967" i="12"/>
  <c r="A968" i="12"/>
  <c r="A969" i="12"/>
  <c r="A970" i="12"/>
  <c r="A971" i="12"/>
  <c r="A972" i="12"/>
  <c r="A973" i="12"/>
  <c r="A974" i="12"/>
  <c r="A975" i="12"/>
  <c r="A976" i="12"/>
  <c r="A977" i="12"/>
  <c r="A978" i="12"/>
  <c r="A979" i="12"/>
  <c r="A980" i="12"/>
  <c r="A981" i="12"/>
  <c r="A982" i="12"/>
  <c r="A983" i="12"/>
  <c r="A984" i="12"/>
  <c r="A985" i="12"/>
  <c r="A986" i="12"/>
  <c r="A987" i="12"/>
  <c r="A988" i="12"/>
  <c r="A989" i="12"/>
  <c r="A990" i="12"/>
  <c r="A991" i="12"/>
  <c r="A992" i="12"/>
  <c r="A993" i="12"/>
  <c r="A994" i="12"/>
  <c r="A995" i="12"/>
  <c r="A996" i="12"/>
  <c r="A997" i="12"/>
  <c r="A998" i="12"/>
  <c r="A999" i="12"/>
  <c r="A1000" i="12"/>
  <c r="A1001" i="12"/>
  <c r="A1002" i="12"/>
  <c r="A1003" i="12"/>
  <c r="A1004" i="12"/>
  <c r="A1005" i="12"/>
  <c r="A1006" i="12"/>
  <c r="A1007" i="12"/>
  <c r="A1008" i="12"/>
  <c r="A1009" i="12"/>
  <c r="A1010" i="12"/>
  <c r="A1011" i="12"/>
  <c r="A1012" i="12"/>
  <c r="A1013" i="12"/>
  <c r="A1014" i="12"/>
  <c r="A1015" i="12"/>
  <c r="A1016" i="12"/>
  <c r="A1017" i="12"/>
  <c r="A1018" i="12"/>
  <c r="A1019" i="12"/>
  <c r="A1020" i="12"/>
  <c r="A1021" i="12"/>
  <c r="A1022" i="12"/>
  <c r="A1023" i="12"/>
  <c r="A1024" i="12"/>
  <c r="A1025" i="12"/>
  <c r="A1026" i="12"/>
  <c r="A1027" i="12"/>
  <c r="A1028" i="12"/>
  <c r="A1029" i="12"/>
  <c r="A1030" i="12"/>
  <c r="A1031" i="12"/>
  <c r="A1032" i="12"/>
  <c r="A1033" i="12"/>
  <c r="A1034" i="12"/>
  <c r="A1035" i="12"/>
  <c r="A1036" i="12"/>
  <c r="A1037" i="12"/>
  <c r="A1038" i="12"/>
  <c r="A1039" i="12"/>
  <c r="A1040" i="12"/>
  <c r="A1041" i="12"/>
  <c r="A1042" i="12"/>
  <c r="A1043" i="12"/>
  <c r="A1044" i="12"/>
  <c r="A1045" i="12"/>
  <c r="A1046" i="12"/>
  <c r="A1047" i="12"/>
  <c r="A1048" i="12"/>
  <c r="A1049" i="12"/>
  <c r="A1050" i="12"/>
  <c r="A1051" i="12"/>
  <c r="A1052" i="12"/>
  <c r="A1053" i="12"/>
  <c r="A1054" i="12"/>
  <c r="A1055" i="12"/>
  <c r="A1056" i="12"/>
  <c r="A1057" i="12"/>
  <c r="A1058" i="12"/>
  <c r="A1059" i="12"/>
  <c r="A1060" i="12"/>
  <c r="A1061" i="12"/>
  <c r="A1062" i="12"/>
  <c r="A1063" i="12"/>
  <c r="A1064" i="12"/>
  <c r="A1065" i="12"/>
  <c r="A1066" i="12"/>
  <c r="A1067" i="12"/>
  <c r="A1068" i="12"/>
  <c r="A1069" i="12"/>
  <c r="A1070" i="12"/>
  <c r="A1071" i="12"/>
  <c r="A1072" i="12"/>
  <c r="A1073" i="12"/>
  <c r="A1074" i="12"/>
  <c r="A1075" i="12"/>
  <c r="A1076" i="12"/>
  <c r="A1077" i="12"/>
  <c r="A1078" i="12"/>
  <c r="A1079" i="12"/>
  <c r="A1080" i="12"/>
  <c r="A1081" i="12"/>
  <c r="A1082" i="12"/>
  <c r="A1083" i="12"/>
  <c r="A1084" i="12"/>
  <c r="A1085" i="12"/>
  <c r="A1086" i="12"/>
  <c r="A1087" i="12"/>
  <c r="A1088" i="12"/>
  <c r="A1089" i="12"/>
  <c r="A1090" i="12"/>
  <c r="A1091" i="12"/>
  <c r="A1092" i="12"/>
  <c r="A1093" i="12"/>
  <c r="A1094" i="12"/>
  <c r="A1095" i="12"/>
  <c r="A1096" i="12"/>
  <c r="A1097" i="12"/>
  <c r="A1098" i="12"/>
  <c r="A1099" i="12"/>
  <c r="A1100" i="12"/>
  <c r="A1101" i="12"/>
  <c r="A1102" i="12"/>
  <c r="A1103" i="12"/>
  <c r="A1104" i="12"/>
  <c r="A1105" i="12"/>
  <c r="A1106" i="12"/>
  <c r="A1107" i="12"/>
  <c r="A1108" i="12"/>
  <c r="A1109" i="12"/>
  <c r="A1110" i="12"/>
  <c r="A1111" i="12"/>
  <c r="A1112" i="12"/>
  <c r="A1113" i="12"/>
  <c r="A1114" i="12"/>
  <c r="A1115" i="12"/>
  <c r="A1116" i="12"/>
  <c r="A1117" i="12"/>
  <c r="A1118" i="12"/>
  <c r="A1119" i="12"/>
  <c r="A1120" i="12"/>
  <c r="A1121" i="12"/>
  <c r="A1122" i="12"/>
  <c r="A1123" i="12"/>
  <c r="A1124" i="12"/>
  <c r="A1125" i="12"/>
  <c r="A1126" i="12"/>
  <c r="A1127" i="12"/>
  <c r="A1128" i="12"/>
  <c r="A1129" i="12"/>
  <c r="A1130" i="12"/>
  <c r="A1131" i="12"/>
  <c r="A1132" i="12"/>
  <c r="A1133" i="12"/>
  <c r="A1134" i="12"/>
  <c r="A1135" i="12"/>
  <c r="A1136" i="12"/>
  <c r="A1137" i="12"/>
  <c r="A1138" i="12"/>
  <c r="A1139" i="12"/>
  <c r="A1140" i="12"/>
  <c r="A1141" i="12"/>
  <c r="A1142" i="12"/>
  <c r="A1143" i="12"/>
  <c r="A1144" i="12"/>
  <c r="A1145" i="12"/>
  <c r="A1146" i="12"/>
  <c r="A1147" i="12"/>
  <c r="A1148" i="12"/>
  <c r="A1149" i="12"/>
  <c r="A1150" i="12"/>
  <c r="A1151" i="12"/>
  <c r="A1152" i="12"/>
  <c r="A1153" i="12"/>
  <c r="A1154" i="12"/>
  <c r="A1155" i="12"/>
  <c r="A1156" i="12"/>
  <c r="A1157" i="12"/>
  <c r="A1158" i="12"/>
  <c r="A1159" i="12"/>
  <c r="A1160" i="12"/>
  <c r="A1161" i="12"/>
  <c r="A1162" i="12"/>
  <c r="A1163" i="12"/>
  <c r="A1164" i="12"/>
  <c r="A1165" i="12"/>
  <c r="A1166" i="12"/>
  <c r="A1167" i="12"/>
  <c r="A1168" i="12"/>
  <c r="A1169" i="12"/>
  <c r="A1170" i="12"/>
  <c r="A1171" i="12"/>
  <c r="A1172" i="12"/>
  <c r="A1173" i="12"/>
  <c r="A1174" i="12"/>
  <c r="A1175" i="12"/>
  <c r="A1176" i="12"/>
  <c r="A1177" i="12"/>
  <c r="A1178" i="12"/>
  <c r="A1179" i="12"/>
  <c r="A1180" i="12"/>
  <c r="A1181" i="12"/>
  <c r="A1182" i="12"/>
  <c r="A1183" i="12"/>
  <c r="A1184" i="12"/>
  <c r="A1185" i="12"/>
  <c r="A1186" i="12"/>
  <c r="A1187" i="12"/>
  <c r="A1188" i="12"/>
  <c r="A1189" i="12"/>
  <c r="A1190" i="12"/>
  <c r="A1191" i="12"/>
  <c r="A1192" i="12"/>
  <c r="A1193" i="12"/>
  <c r="A1194" i="12"/>
  <c r="A1195" i="12"/>
  <c r="A1196" i="12"/>
  <c r="A1197" i="12"/>
  <c r="A1198" i="12"/>
  <c r="A1199" i="12"/>
  <c r="A1200" i="12"/>
  <c r="A1201" i="12"/>
  <c r="A1202" i="12"/>
  <c r="A1203" i="12"/>
  <c r="A1204" i="12"/>
  <c r="A1205" i="12"/>
  <c r="A1206" i="12"/>
  <c r="A1207" i="12"/>
  <c r="A1208" i="12"/>
  <c r="A1209" i="12"/>
  <c r="A1210" i="12"/>
  <c r="A1211" i="12"/>
  <c r="A1212" i="12"/>
  <c r="A1213" i="12"/>
  <c r="A1214" i="12"/>
  <c r="A1215" i="12"/>
  <c r="A1216" i="12"/>
  <c r="A1217" i="12"/>
  <c r="A1218" i="12"/>
  <c r="A1219" i="12"/>
  <c r="A1220" i="12"/>
  <c r="A1221" i="12"/>
  <c r="A1222" i="12"/>
  <c r="A1223" i="12"/>
  <c r="A1224" i="12"/>
  <c r="A1225" i="12"/>
  <c r="A1226" i="12"/>
  <c r="A1227" i="12"/>
  <c r="A1228" i="12"/>
  <c r="A1229" i="12"/>
  <c r="A1230" i="12"/>
  <c r="A1231" i="12"/>
  <c r="A1232" i="12"/>
  <c r="A1233" i="12"/>
  <c r="A1234" i="12"/>
  <c r="A1235" i="12"/>
  <c r="A1236" i="12"/>
  <c r="A1237" i="12"/>
  <c r="A1238" i="12"/>
  <c r="A1239" i="12"/>
  <c r="A1240" i="12"/>
  <c r="A1241" i="12"/>
  <c r="A1242" i="12"/>
  <c r="A1243" i="12"/>
  <c r="A1244" i="12"/>
  <c r="A1245" i="12"/>
  <c r="A1246" i="12"/>
  <c r="A1247" i="12"/>
  <c r="A1248" i="12"/>
  <c r="A1249" i="12"/>
  <c r="A1250" i="12"/>
  <c r="A1251" i="12"/>
  <c r="A1252" i="12"/>
  <c r="A1253" i="12"/>
  <c r="A1254" i="12"/>
  <c r="A1255" i="12"/>
  <c r="A1256" i="12"/>
  <c r="A1257" i="12"/>
  <c r="A1258" i="12"/>
  <c r="A1259" i="12"/>
  <c r="A1260" i="12"/>
  <c r="A1261" i="12"/>
  <c r="A1262" i="12"/>
  <c r="A1263" i="12"/>
  <c r="A1264" i="12"/>
  <c r="A1265" i="12"/>
  <c r="A1266" i="12"/>
  <c r="A1267" i="12"/>
  <c r="A1268" i="12"/>
  <c r="A1269" i="12"/>
  <c r="A1270" i="12"/>
  <c r="A1271" i="12"/>
  <c r="A1272" i="12"/>
  <c r="A1273" i="12"/>
  <c r="A1274" i="12"/>
  <c r="A1275" i="12"/>
  <c r="A1276" i="12"/>
  <c r="A1277" i="12"/>
  <c r="A1278" i="12"/>
  <c r="A1279" i="12"/>
  <c r="A1280" i="12"/>
  <c r="A1281" i="12"/>
  <c r="A1282" i="12"/>
  <c r="A1283" i="12"/>
  <c r="A1284" i="12"/>
  <c r="A1285" i="12"/>
  <c r="A1286" i="12"/>
  <c r="A1287" i="12"/>
  <c r="A1288" i="12"/>
  <c r="A1289" i="12"/>
  <c r="A1290" i="12"/>
  <c r="A1291" i="12"/>
  <c r="A1292" i="12"/>
  <c r="A1293" i="12"/>
  <c r="A1294" i="12"/>
  <c r="A1295" i="12"/>
  <c r="A1296" i="12"/>
  <c r="A1297" i="12"/>
  <c r="A1298" i="12"/>
  <c r="A1299" i="12"/>
  <c r="A1300" i="12"/>
  <c r="A1301" i="12"/>
  <c r="A1302" i="12"/>
  <c r="A1303" i="12"/>
  <c r="A1304" i="12"/>
  <c r="A1305" i="12"/>
  <c r="A1306" i="12"/>
  <c r="A1307" i="12"/>
  <c r="A1308" i="12"/>
  <c r="A1309" i="12"/>
  <c r="A1310" i="12"/>
  <c r="A1311" i="12"/>
  <c r="A1312" i="12"/>
  <c r="A1313" i="12"/>
  <c r="A1314" i="12"/>
  <c r="A1315" i="12"/>
  <c r="A1316" i="12"/>
  <c r="A1317" i="12"/>
  <c r="A1318" i="12"/>
  <c r="A1319" i="12"/>
  <c r="A1320" i="12"/>
  <c r="A1321" i="12"/>
  <c r="A1322" i="12"/>
  <c r="A1323" i="12"/>
  <c r="A1324" i="12"/>
  <c r="A1325" i="12"/>
  <c r="A1326" i="12"/>
  <c r="A1327" i="12"/>
  <c r="A1328" i="12"/>
  <c r="A1329" i="12"/>
  <c r="A1330" i="12"/>
  <c r="A1331" i="12"/>
  <c r="A1332" i="12"/>
  <c r="A1333" i="12"/>
  <c r="A1334" i="12"/>
  <c r="A1335" i="12"/>
  <c r="A1336" i="12"/>
  <c r="A1337" i="12"/>
  <c r="A1338" i="12"/>
  <c r="A1339" i="12"/>
  <c r="A1340" i="12"/>
  <c r="A1341" i="12"/>
  <c r="A1342" i="12"/>
  <c r="A1343" i="12"/>
  <c r="A1344" i="12"/>
  <c r="A1345" i="12"/>
  <c r="A1346" i="12"/>
  <c r="A1347" i="12"/>
  <c r="A1348" i="12"/>
  <c r="A1349" i="12"/>
  <c r="A1350" i="12"/>
  <c r="A1351" i="12"/>
  <c r="A1352" i="12"/>
  <c r="A1353" i="12"/>
  <c r="A1354" i="12"/>
  <c r="A1355" i="12"/>
  <c r="A1356" i="12"/>
  <c r="A1357" i="12"/>
  <c r="A1358" i="12"/>
  <c r="A1359" i="12"/>
  <c r="A1360" i="12"/>
  <c r="A1361" i="12"/>
  <c r="A1362" i="12"/>
  <c r="A1363" i="12"/>
  <c r="A1364" i="12"/>
  <c r="A1365" i="12"/>
  <c r="A1366" i="12"/>
  <c r="A1367" i="12"/>
  <c r="A1368" i="12"/>
  <c r="A1369" i="12"/>
  <c r="A1370" i="12"/>
  <c r="A1371" i="12"/>
  <c r="A1372" i="12"/>
  <c r="A1373" i="12"/>
  <c r="A1374" i="12"/>
  <c r="A1375" i="12"/>
  <c r="A1376" i="12"/>
  <c r="A1377" i="12"/>
  <c r="A1378" i="12"/>
  <c r="A1379" i="12"/>
  <c r="A1380" i="12"/>
  <c r="A1381" i="12"/>
  <c r="A1382" i="12"/>
  <c r="A1383" i="12"/>
  <c r="A1384" i="12"/>
  <c r="A1385" i="12"/>
  <c r="A1386" i="12"/>
  <c r="A1387" i="12"/>
  <c r="A1388" i="12"/>
  <c r="A1389" i="12"/>
  <c r="A1390" i="12"/>
  <c r="A1391" i="12"/>
  <c r="A1392" i="12"/>
  <c r="A1393" i="12"/>
  <c r="A1394" i="12"/>
  <c r="A1395" i="12"/>
  <c r="A1396" i="12"/>
  <c r="A1397" i="12"/>
  <c r="A1398" i="12"/>
  <c r="A1399" i="12"/>
  <c r="A1400" i="12"/>
  <c r="A1401" i="12"/>
  <c r="A1402" i="12"/>
  <c r="A1403" i="12"/>
  <c r="A1404" i="12"/>
  <c r="A1405" i="12"/>
  <c r="A1406" i="12"/>
  <c r="A1407" i="12"/>
  <c r="A1408" i="12"/>
  <c r="A1409" i="12"/>
  <c r="A1410" i="12"/>
  <c r="A1411" i="12"/>
  <c r="A1412" i="12"/>
  <c r="A1413" i="12"/>
  <c r="A1414" i="12"/>
  <c r="A1415" i="12"/>
  <c r="A1416" i="12"/>
  <c r="A1417" i="12"/>
  <c r="A1418" i="12"/>
  <c r="A1419" i="12"/>
  <c r="A1420" i="12"/>
  <c r="A1421" i="12"/>
  <c r="A1422" i="12"/>
  <c r="A1423" i="12"/>
  <c r="A1424" i="12"/>
  <c r="A1425" i="12"/>
  <c r="A1426" i="12"/>
  <c r="A1427" i="12"/>
  <c r="A1428" i="12"/>
  <c r="A1429" i="12"/>
  <c r="A1430" i="12"/>
  <c r="A1431" i="12"/>
  <c r="A1432" i="12"/>
  <c r="A1433" i="12"/>
  <c r="A1434" i="12"/>
  <c r="A1435" i="12"/>
  <c r="A1436" i="12"/>
  <c r="A1437" i="12"/>
  <c r="A1438" i="12"/>
  <c r="A1439" i="12"/>
  <c r="A1440" i="12"/>
  <c r="A1441" i="12"/>
  <c r="A1442" i="12"/>
  <c r="A1443" i="12"/>
  <c r="A1444" i="12"/>
  <c r="A1445" i="12"/>
  <c r="A1446" i="12"/>
  <c r="A1447" i="12"/>
  <c r="A1448" i="12"/>
  <c r="A1449" i="12"/>
  <c r="A1450" i="12"/>
  <c r="A1451" i="12"/>
  <c r="A1452" i="12"/>
  <c r="A1453" i="12"/>
  <c r="A1454" i="12"/>
  <c r="A1455" i="12"/>
  <c r="A1456" i="12"/>
  <c r="A1457" i="12"/>
  <c r="A1458" i="12"/>
  <c r="A1459" i="12"/>
  <c r="A1460" i="12"/>
  <c r="A1461" i="12"/>
  <c r="A1462" i="12"/>
  <c r="A1463" i="12"/>
  <c r="A1464" i="12"/>
  <c r="A1465" i="12"/>
  <c r="A1466" i="12"/>
  <c r="A1467" i="12"/>
  <c r="A1468" i="12"/>
  <c r="A1469" i="12"/>
  <c r="A1470" i="12"/>
  <c r="A1471" i="12"/>
  <c r="A1472" i="12"/>
  <c r="A1473" i="12"/>
  <c r="A1474" i="12"/>
  <c r="A1475" i="12"/>
  <c r="A1476" i="12"/>
  <c r="A1477" i="12"/>
  <c r="A1478" i="12"/>
  <c r="A1479" i="12"/>
  <c r="A1480" i="12"/>
  <c r="A1481" i="12"/>
  <c r="A1482" i="12"/>
  <c r="A1483" i="12"/>
  <c r="A1484" i="12"/>
  <c r="A1485" i="12"/>
  <c r="A1486" i="12"/>
  <c r="A1487" i="12"/>
  <c r="A1488" i="12"/>
  <c r="A1489" i="12"/>
  <c r="A1490" i="12"/>
  <c r="A1491" i="12"/>
  <c r="A1492" i="12"/>
  <c r="A1493" i="12"/>
  <c r="A1494" i="12"/>
  <c r="A1495" i="12"/>
  <c r="A1496" i="12"/>
  <c r="A1497" i="12"/>
  <c r="A1498" i="12"/>
  <c r="A1499" i="12"/>
  <c r="A1500" i="12"/>
  <c r="A1501" i="12"/>
  <c r="A1502" i="12"/>
  <c r="A1503" i="12"/>
  <c r="A1504" i="12"/>
  <c r="A1505" i="12"/>
  <c r="A1506" i="12"/>
  <c r="A1507" i="12"/>
  <c r="A1508" i="12"/>
  <c r="A1509" i="12"/>
  <c r="A1510" i="12"/>
  <c r="A1511" i="12"/>
  <c r="A1512" i="12"/>
  <c r="A1513" i="12"/>
  <c r="A1514" i="12"/>
  <c r="A1515" i="12"/>
  <c r="A1516" i="12"/>
  <c r="A1517" i="12"/>
  <c r="A1518" i="12"/>
  <c r="A1519" i="12"/>
  <c r="A1520" i="12"/>
  <c r="A1521" i="12"/>
  <c r="A1522" i="12"/>
  <c r="A1523" i="12"/>
  <c r="A1524" i="12"/>
  <c r="A1525" i="12"/>
  <c r="A1526" i="12"/>
  <c r="A1527" i="12"/>
  <c r="A1528" i="12"/>
  <c r="A1529" i="12"/>
  <c r="A1530" i="12"/>
  <c r="A1531" i="12"/>
  <c r="A1532" i="12"/>
  <c r="A1533" i="12"/>
  <c r="A1534" i="12"/>
  <c r="A1535" i="12"/>
  <c r="A1536" i="12"/>
  <c r="A1537" i="12"/>
  <c r="A1538" i="12"/>
  <c r="A1539" i="12"/>
  <c r="A1540" i="12"/>
  <c r="A1541" i="12"/>
  <c r="A1542" i="12"/>
  <c r="A1543" i="12"/>
  <c r="A1544" i="12"/>
  <c r="A1545" i="12"/>
  <c r="A1546" i="12"/>
  <c r="A1547" i="12"/>
  <c r="A1548" i="12"/>
  <c r="A1549" i="12"/>
  <c r="A1550" i="12"/>
  <c r="A1551" i="12"/>
  <c r="A1552" i="12"/>
  <c r="A1553" i="12"/>
  <c r="A1554" i="12"/>
  <c r="A1555" i="12"/>
  <c r="A1556" i="12"/>
  <c r="A1557" i="12"/>
  <c r="A1558" i="12"/>
  <c r="A1559" i="12"/>
  <c r="A1560" i="12"/>
  <c r="A1561" i="12"/>
  <c r="A1562" i="12"/>
  <c r="A1563" i="12"/>
  <c r="A1564" i="12"/>
  <c r="A1565" i="12"/>
  <c r="A1566" i="12"/>
  <c r="A1567" i="12"/>
  <c r="A1568" i="12"/>
  <c r="A1569" i="12"/>
  <c r="A1570" i="12"/>
  <c r="A1571" i="12"/>
  <c r="A1572" i="12"/>
  <c r="A1573" i="12"/>
  <c r="A1574" i="12"/>
  <c r="A1575" i="12"/>
  <c r="A1576" i="12"/>
  <c r="A1577" i="12"/>
  <c r="A1578" i="12"/>
  <c r="A1579" i="12"/>
  <c r="A1580" i="12"/>
  <c r="A1581" i="12"/>
  <c r="A1582" i="12"/>
  <c r="A1583" i="12"/>
  <c r="A1584" i="12"/>
  <c r="A1585" i="12"/>
  <c r="A1586" i="12"/>
  <c r="A1587" i="12"/>
  <c r="A1588" i="12"/>
  <c r="A1589" i="12"/>
  <c r="A1590" i="12"/>
  <c r="A1591" i="12"/>
  <c r="A1592" i="12"/>
  <c r="A1593" i="12"/>
  <c r="A1594" i="12"/>
  <c r="A1595" i="12"/>
  <c r="A1596" i="12"/>
  <c r="A1597" i="12"/>
  <c r="A1598" i="12"/>
  <c r="A1599" i="12"/>
  <c r="A1600" i="12"/>
  <c r="A1601" i="12"/>
  <c r="A1602" i="12"/>
  <c r="A1603" i="12"/>
  <c r="A1604" i="12"/>
  <c r="A1605" i="12"/>
  <c r="A1606" i="12"/>
  <c r="A1607" i="12"/>
  <c r="A1608" i="12"/>
  <c r="A1609" i="12"/>
  <c r="A1610" i="12"/>
  <c r="A1611" i="12"/>
  <c r="A1612" i="12"/>
  <c r="A1613" i="12"/>
  <c r="A1614" i="12"/>
  <c r="A1615" i="12"/>
  <c r="A1616" i="12"/>
  <c r="A1617" i="12"/>
  <c r="A1618" i="12"/>
  <c r="A1619" i="12"/>
  <c r="A1620" i="12"/>
  <c r="A1621" i="12"/>
  <c r="A1622" i="12"/>
  <c r="A1623" i="12"/>
  <c r="A1624" i="12"/>
  <c r="A1625" i="12"/>
  <c r="A1626" i="12"/>
  <c r="A1627" i="12"/>
  <c r="A1628" i="12"/>
  <c r="A1629" i="12"/>
  <c r="A1630" i="12"/>
  <c r="A1631" i="12"/>
  <c r="A1632" i="12"/>
  <c r="A1633" i="12"/>
  <c r="A1634" i="12"/>
  <c r="A1635" i="12"/>
  <c r="A1636" i="12"/>
  <c r="A1637" i="12"/>
  <c r="A1638" i="12"/>
  <c r="A1639" i="12"/>
  <c r="A1640" i="12"/>
  <c r="A1641" i="12"/>
  <c r="A1642" i="12"/>
  <c r="A1643" i="12"/>
  <c r="A1644" i="12"/>
  <c r="A1645" i="12"/>
  <c r="A1646" i="12"/>
  <c r="A1647" i="12"/>
  <c r="A1648" i="12"/>
  <c r="A1649" i="12"/>
  <c r="A1650" i="12"/>
  <c r="A1651" i="12"/>
  <c r="A1652" i="12"/>
  <c r="A1653" i="12"/>
  <c r="A1654" i="12"/>
  <c r="A1655" i="12"/>
  <c r="A1656" i="12"/>
  <c r="A1657" i="12"/>
  <c r="A1658" i="12"/>
  <c r="A1659" i="12"/>
  <c r="A1660" i="12"/>
  <c r="A1661" i="12"/>
  <c r="A1662" i="12"/>
  <c r="A1663" i="12"/>
  <c r="A1664" i="12"/>
  <c r="A1665" i="12"/>
  <c r="A1666" i="12"/>
  <c r="A1667" i="12"/>
  <c r="A1668" i="12"/>
  <c r="A1669" i="12"/>
  <c r="A1670" i="12"/>
  <c r="A1671" i="12"/>
  <c r="A1672" i="12"/>
  <c r="A1673" i="12"/>
  <c r="A1674" i="12"/>
  <c r="A1675" i="12"/>
  <c r="A1676" i="12"/>
  <c r="A1677" i="12"/>
  <c r="A1678" i="12"/>
  <c r="A1679" i="12"/>
  <c r="A1680" i="12"/>
  <c r="A1681" i="12"/>
  <c r="A1682" i="12"/>
  <c r="A1683" i="12"/>
  <c r="A1684" i="12"/>
  <c r="A1685" i="12"/>
  <c r="A1686" i="12"/>
  <c r="A1687" i="12"/>
  <c r="A1688" i="12"/>
  <c r="A1689" i="12"/>
  <c r="A1690" i="12"/>
  <c r="A1691" i="12"/>
  <c r="A1692" i="12"/>
  <c r="A1693" i="12"/>
  <c r="A1694" i="12"/>
  <c r="A1695" i="12"/>
  <c r="A1696" i="12"/>
  <c r="A1697" i="12"/>
  <c r="A1698" i="12"/>
  <c r="A1699" i="12"/>
  <c r="A1700" i="12"/>
  <c r="A1701" i="12"/>
  <c r="A1702" i="12"/>
  <c r="A1703" i="12"/>
  <c r="A1704" i="12"/>
  <c r="A1705" i="12"/>
  <c r="A1706" i="12"/>
  <c r="A1707" i="12"/>
  <c r="A1708" i="12"/>
  <c r="A1709" i="12"/>
  <c r="A1710" i="12"/>
  <c r="A1711" i="12"/>
  <c r="A1712" i="12"/>
  <c r="A1713" i="12"/>
  <c r="A1714" i="12"/>
  <c r="A1715" i="12"/>
  <c r="A1716" i="12"/>
  <c r="A1717" i="12"/>
  <c r="A1718" i="12"/>
  <c r="A1719" i="12"/>
  <c r="A1720" i="12"/>
  <c r="A1721" i="12"/>
  <c r="A1722" i="12"/>
  <c r="A1723" i="12"/>
  <c r="A1724" i="12"/>
  <c r="A1725" i="12"/>
  <c r="A1726" i="12"/>
  <c r="A1727" i="12"/>
  <c r="A1728" i="12"/>
  <c r="A1729" i="12"/>
  <c r="A1730" i="12"/>
  <c r="A1731" i="12"/>
  <c r="A1732" i="12"/>
  <c r="A1733" i="12"/>
  <c r="A1734" i="12"/>
  <c r="A1735" i="12"/>
  <c r="A1736" i="12"/>
  <c r="A1737" i="12"/>
  <c r="A1738" i="12"/>
  <c r="A1739" i="12"/>
  <c r="A1740" i="12"/>
  <c r="A1741" i="12"/>
  <c r="A1742" i="12"/>
  <c r="A1743" i="12"/>
  <c r="A1744" i="12"/>
  <c r="A1745" i="12"/>
  <c r="A1746" i="12"/>
  <c r="A1747" i="12"/>
  <c r="A1748" i="12"/>
  <c r="A1749" i="12"/>
  <c r="A1750" i="12"/>
  <c r="A1751" i="12"/>
  <c r="A1752" i="12"/>
  <c r="A1753" i="12"/>
  <c r="A1754" i="12"/>
  <c r="A1755" i="12"/>
  <c r="A1756" i="12"/>
  <c r="A1757" i="12"/>
  <c r="A1758" i="12"/>
  <c r="A1759" i="12"/>
  <c r="A1760" i="12"/>
  <c r="A1761" i="12"/>
  <c r="A1762" i="12"/>
  <c r="A1763" i="12"/>
  <c r="A1764" i="12"/>
  <c r="A1765" i="12"/>
  <c r="A1766" i="12"/>
  <c r="A1767" i="12"/>
  <c r="A1768" i="12"/>
  <c r="A1769" i="12"/>
  <c r="A1770" i="12"/>
  <c r="A1771" i="12"/>
  <c r="A1772" i="12"/>
  <c r="A1773" i="12"/>
  <c r="A1774" i="12"/>
  <c r="A1775" i="12"/>
  <c r="A1776" i="12"/>
  <c r="A1777" i="12"/>
  <c r="A1778" i="12"/>
  <c r="A1779" i="12"/>
  <c r="A1780" i="12"/>
  <c r="A1781" i="12"/>
  <c r="A1782" i="12"/>
  <c r="A1783" i="12"/>
  <c r="A1784" i="12"/>
  <c r="A1785" i="12"/>
  <c r="A1786" i="12"/>
  <c r="A1787" i="12"/>
  <c r="A1788" i="12"/>
  <c r="A1789" i="12"/>
  <c r="A1790" i="12"/>
  <c r="A1791" i="12"/>
  <c r="A1792" i="12"/>
  <c r="A1793" i="12"/>
  <c r="A1794" i="12"/>
  <c r="A1795" i="12"/>
  <c r="A1796" i="12"/>
  <c r="A1797" i="12"/>
  <c r="A1798" i="12"/>
  <c r="A1799" i="12"/>
  <c r="A1800" i="12"/>
  <c r="A1801" i="12"/>
  <c r="A1802" i="12"/>
  <c r="A1803" i="12"/>
  <c r="A1804" i="12"/>
  <c r="A1805" i="12"/>
  <c r="A1806" i="12"/>
  <c r="A1807" i="12"/>
  <c r="A1808" i="12"/>
  <c r="A1809" i="12"/>
  <c r="A1810" i="12"/>
  <c r="A1811" i="12"/>
  <c r="A1812" i="12"/>
  <c r="A1813" i="12"/>
  <c r="A1814" i="12"/>
  <c r="A1815" i="12"/>
  <c r="A1816" i="12"/>
  <c r="A1817" i="12"/>
  <c r="A1818" i="12"/>
  <c r="A1819" i="12"/>
  <c r="A1820" i="12"/>
  <c r="A1821" i="12"/>
  <c r="A1822" i="12"/>
  <c r="A1823" i="12"/>
  <c r="A1824" i="12"/>
  <c r="A1825" i="12"/>
  <c r="A1826" i="12"/>
  <c r="A1827" i="12"/>
  <c r="A1828" i="12"/>
  <c r="A1829" i="12"/>
  <c r="A1830" i="12"/>
  <c r="A1831" i="12"/>
  <c r="A1832" i="12"/>
  <c r="A1833" i="12"/>
  <c r="A1834" i="12"/>
  <c r="A1835" i="12"/>
  <c r="A1836" i="12"/>
  <c r="A1837" i="12"/>
  <c r="A1838" i="12"/>
  <c r="A1839" i="12"/>
  <c r="A1840" i="12"/>
  <c r="A1841" i="12"/>
  <c r="A1842" i="12"/>
  <c r="A1843" i="12"/>
  <c r="A1844" i="12"/>
  <c r="A1845" i="12"/>
  <c r="A1846" i="12"/>
  <c r="A1847" i="12"/>
  <c r="A1848" i="12"/>
  <c r="A1849" i="12"/>
  <c r="A1850" i="12"/>
  <c r="A1851" i="12"/>
  <c r="A1852" i="12"/>
  <c r="A1853" i="12"/>
  <c r="A1854" i="12"/>
  <c r="A1855" i="12"/>
  <c r="A1856" i="12"/>
  <c r="A1857" i="12"/>
  <c r="A1858" i="12"/>
  <c r="A1859" i="12"/>
  <c r="A1860" i="12"/>
  <c r="A1861" i="12"/>
  <c r="A1862" i="12"/>
  <c r="A1863" i="12"/>
  <c r="A1864" i="12"/>
  <c r="A1865" i="12"/>
  <c r="A1866" i="12"/>
  <c r="A1867" i="12"/>
  <c r="A1868" i="12"/>
  <c r="A1869" i="12"/>
  <c r="A1870" i="12"/>
  <c r="A1871" i="12"/>
  <c r="A1872" i="12"/>
  <c r="A1873" i="12"/>
  <c r="A1874" i="12"/>
  <c r="A1875" i="12"/>
  <c r="A1876" i="12"/>
  <c r="A1877" i="12"/>
  <c r="A1878" i="12"/>
  <c r="A1879" i="12"/>
  <c r="A1880" i="12"/>
  <c r="A1881" i="12"/>
  <c r="A1882" i="12"/>
  <c r="A1883" i="12"/>
  <c r="A1884" i="12"/>
  <c r="A1885" i="12"/>
  <c r="A1886" i="12"/>
  <c r="A1887" i="12"/>
  <c r="A1888" i="12"/>
  <c r="A1889" i="12"/>
  <c r="A1890" i="12"/>
  <c r="A1891" i="12"/>
  <c r="A1892" i="12"/>
  <c r="A1893" i="12"/>
  <c r="A1894" i="12"/>
  <c r="A1895" i="12"/>
  <c r="A1896" i="12"/>
  <c r="A1897" i="12"/>
  <c r="A1898" i="12"/>
  <c r="A1899" i="12"/>
  <c r="A1900" i="12"/>
  <c r="A1901" i="12"/>
  <c r="A1902" i="12"/>
  <c r="A1903" i="12"/>
  <c r="A1904" i="12"/>
  <c r="A1905" i="12"/>
  <c r="A1906" i="12"/>
  <c r="A1907" i="12"/>
  <c r="A1908" i="12"/>
  <c r="A1909" i="12"/>
  <c r="A1910" i="12"/>
  <c r="A1911" i="12"/>
  <c r="A1912" i="12"/>
  <c r="A1913" i="12"/>
  <c r="A1914" i="12"/>
  <c r="A1915" i="12"/>
  <c r="A1916" i="12"/>
  <c r="A1917" i="12"/>
  <c r="A1918" i="12"/>
  <c r="A1919" i="12"/>
  <c r="A1920" i="12"/>
  <c r="A1921" i="12"/>
  <c r="A1922" i="12"/>
  <c r="A1923" i="12"/>
  <c r="A1924" i="12"/>
  <c r="A1925" i="12"/>
  <c r="A1926" i="12"/>
  <c r="A1927" i="12"/>
  <c r="A1928" i="12"/>
  <c r="A1929" i="12"/>
  <c r="A1930" i="12"/>
  <c r="A1931" i="12"/>
  <c r="A1932" i="12"/>
  <c r="A1933" i="12"/>
  <c r="A1934" i="12"/>
  <c r="A1935" i="12"/>
  <c r="A1936" i="12"/>
  <c r="A1937" i="12"/>
  <c r="A1938" i="12"/>
  <c r="A1939" i="12"/>
  <c r="A1940" i="12"/>
  <c r="A1941" i="12"/>
  <c r="A1942" i="12"/>
  <c r="A1943" i="12"/>
  <c r="A1944" i="12"/>
  <c r="A1945" i="12"/>
  <c r="A1946" i="12"/>
  <c r="A1947" i="12"/>
  <c r="A1948" i="12"/>
  <c r="A1949" i="12"/>
  <c r="A1950" i="12"/>
  <c r="A1951" i="12"/>
  <c r="A1952" i="12"/>
  <c r="A1953" i="12"/>
  <c r="A1954" i="12"/>
  <c r="A1955" i="12"/>
  <c r="A1956" i="12"/>
  <c r="A1957" i="12"/>
  <c r="A1958" i="12"/>
  <c r="A1959" i="12"/>
  <c r="A1960" i="12"/>
  <c r="A1961" i="12"/>
  <c r="A1962" i="12"/>
  <c r="A1963" i="12"/>
  <c r="A1964" i="12"/>
  <c r="A1965" i="12"/>
  <c r="A1966" i="12"/>
  <c r="A1967" i="12"/>
  <c r="A1968" i="12"/>
  <c r="A1969" i="12"/>
  <c r="A1970" i="12"/>
  <c r="A1971" i="12"/>
  <c r="A1972" i="12"/>
  <c r="A1973" i="12"/>
  <c r="A1974" i="12"/>
  <c r="A1975" i="12"/>
  <c r="A1976" i="12"/>
  <c r="A1977" i="12"/>
  <c r="A1978" i="12"/>
  <c r="A1979" i="12"/>
  <c r="A1980" i="12"/>
  <c r="A1981" i="12"/>
  <c r="A1982" i="12"/>
  <c r="A1983" i="12"/>
  <c r="A1984" i="12"/>
  <c r="A1985" i="12"/>
  <c r="A1986" i="12"/>
  <c r="A1987" i="12"/>
  <c r="A1988" i="12"/>
  <c r="A1989" i="12"/>
  <c r="A1990" i="12"/>
  <c r="A1991" i="12"/>
  <c r="A1992" i="12"/>
  <c r="A1993" i="12"/>
  <c r="A1994" i="12"/>
  <c r="A1995" i="12"/>
  <c r="A1996" i="12"/>
  <c r="A1997" i="12"/>
  <c r="A1998" i="12"/>
  <c r="A1999" i="12"/>
  <c r="A2000" i="12"/>
  <c r="A2001" i="12"/>
  <c r="A2002" i="12"/>
  <c r="A2003" i="12"/>
  <c r="A2004" i="12"/>
  <c r="A2005" i="12"/>
  <c r="A2006" i="12"/>
  <c r="A2007" i="12"/>
  <c r="A2008" i="12"/>
  <c r="A2009" i="12"/>
  <c r="A2010" i="12"/>
  <c r="A2011" i="12"/>
  <c r="A2012" i="12"/>
  <c r="A2013" i="12"/>
  <c r="A2014" i="12"/>
  <c r="A2015" i="12"/>
  <c r="A2016" i="12"/>
  <c r="A2017" i="12"/>
  <c r="A2018" i="12"/>
  <c r="A2019" i="12"/>
  <c r="A2020" i="12"/>
  <c r="A2021" i="12"/>
  <c r="A2022" i="12"/>
  <c r="A2023" i="12"/>
  <c r="A2024" i="12"/>
  <c r="A2025" i="12"/>
  <c r="A2026" i="12"/>
  <c r="A2027" i="12"/>
  <c r="A2028" i="12"/>
  <c r="A2029" i="12"/>
  <c r="A2030" i="12"/>
  <c r="A2031" i="12"/>
  <c r="A2032" i="12"/>
  <c r="A2033" i="12"/>
  <c r="A2034" i="12"/>
  <c r="A2035" i="12"/>
  <c r="A2036" i="12"/>
  <c r="A2037" i="12"/>
  <c r="A2038" i="12"/>
  <c r="A2039" i="12"/>
  <c r="A2040" i="12"/>
  <c r="A2041" i="12"/>
  <c r="A2042" i="12"/>
  <c r="A2043" i="12"/>
  <c r="A2044" i="12"/>
  <c r="A2045" i="12"/>
  <c r="A2046" i="12"/>
  <c r="A2047" i="12"/>
  <c r="A2048" i="12"/>
  <c r="A2049" i="12"/>
  <c r="A2050" i="12"/>
  <c r="A2051" i="12"/>
  <c r="A2052" i="12"/>
  <c r="A2053" i="12"/>
  <c r="A2054" i="12"/>
  <c r="A2055" i="12"/>
  <c r="A2056" i="12"/>
  <c r="A2057" i="12"/>
  <c r="A2058" i="12"/>
  <c r="A2059" i="12"/>
  <c r="A2060" i="12"/>
  <c r="A2061" i="12"/>
  <c r="A2062" i="12"/>
  <c r="A2063" i="12"/>
  <c r="A2064" i="12"/>
  <c r="A2065" i="12"/>
  <c r="A2066" i="12"/>
  <c r="A2067" i="12"/>
  <c r="A2068" i="12"/>
  <c r="A2069" i="12"/>
  <c r="A2070" i="12"/>
  <c r="A2071" i="12"/>
  <c r="A2072" i="12"/>
  <c r="A2073" i="12"/>
  <c r="A2074" i="12"/>
  <c r="A2075" i="12"/>
  <c r="A2076" i="12"/>
  <c r="A2077" i="12"/>
  <c r="A2078" i="12"/>
  <c r="A2079" i="12"/>
  <c r="A2080" i="12"/>
  <c r="A2081" i="12"/>
  <c r="A2082" i="12"/>
  <c r="A2083" i="12"/>
  <c r="A2084" i="12"/>
  <c r="A2085" i="12"/>
  <c r="A2086" i="12"/>
  <c r="A2087" i="12"/>
  <c r="A2088" i="12"/>
  <c r="A2089" i="12"/>
  <c r="A2090" i="12"/>
  <c r="A2091" i="12"/>
  <c r="A2092" i="12"/>
  <c r="A2093" i="12"/>
  <c r="A2094" i="12"/>
  <c r="A2095" i="12"/>
  <c r="A2096" i="12"/>
  <c r="A2097" i="12"/>
  <c r="A2098" i="12"/>
  <c r="A2099" i="12"/>
  <c r="A2100" i="12"/>
  <c r="A2101" i="12"/>
  <c r="A2102" i="12"/>
  <c r="A2103" i="12"/>
  <c r="A2104" i="12"/>
  <c r="A2105" i="12"/>
  <c r="A2106" i="12"/>
  <c r="A2107" i="12"/>
  <c r="A2108" i="12"/>
  <c r="A2109" i="12"/>
  <c r="A2110" i="12"/>
  <c r="A2111" i="12"/>
  <c r="A2112" i="12"/>
  <c r="A2113" i="12"/>
  <c r="A2114" i="12"/>
  <c r="A2115" i="12"/>
  <c r="A2116" i="12"/>
  <c r="A2117" i="12"/>
  <c r="A2118" i="12"/>
  <c r="A2119" i="12"/>
  <c r="A2120" i="12"/>
  <c r="A2121" i="12"/>
  <c r="A2122" i="12"/>
  <c r="A2123" i="12"/>
  <c r="A2124" i="12"/>
  <c r="A2125" i="12"/>
  <c r="A2126" i="12"/>
  <c r="A2127" i="12"/>
  <c r="A2128" i="12"/>
  <c r="A2129" i="12"/>
  <c r="A2130" i="12"/>
  <c r="A2131" i="12"/>
  <c r="A2132" i="12"/>
  <c r="A2133" i="12"/>
  <c r="A2134" i="12"/>
  <c r="A2135" i="12"/>
  <c r="A2136" i="12"/>
  <c r="A2137" i="12"/>
  <c r="A2138" i="12"/>
  <c r="A2139" i="12"/>
  <c r="A2140" i="12"/>
  <c r="A2141" i="12"/>
  <c r="A2142" i="12"/>
  <c r="A2143" i="12"/>
  <c r="A2144" i="12"/>
  <c r="A2145" i="12"/>
  <c r="A2146" i="12"/>
  <c r="A2147" i="12"/>
  <c r="A2148" i="12"/>
  <c r="A2149" i="12"/>
  <c r="A2150" i="12"/>
  <c r="A2151" i="12"/>
  <c r="A2152" i="12"/>
  <c r="A2153" i="12"/>
  <c r="A2154" i="12"/>
  <c r="A2155" i="12"/>
  <c r="A2156" i="12"/>
  <c r="A2157" i="12"/>
  <c r="A2158" i="12"/>
  <c r="A2159" i="12"/>
  <c r="A2160" i="12"/>
  <c r="A2161" i="12"/>
  <c r="A2162" i="12"/>
  <c r="A2163" i="12"/>
  <c r="A2164" i="12"/>
  <c r="A2165" i="12"/>
  <c r="A2166" i="12"/>
  <c r="A2167" i="12"/>
  <c r="A2168" i="12"/>
  <c r="A2169" i="12"/>
  <c r="A2170" i="12"/>
  <c r="A2171" i="12"/>
  <c r="A2172" i="12"/>
  <c r="A2173" i="12"/>
  <c r="A2174" i="12"/>
  <c r="A2175" i="12"/>
  <c r="A2176" i="12"/>
  <c r="A2177" i="12"/>
  <c r="A2178" i="12"/>
  <c r="A2179" i="12"/>
  <c r="A2180" i="12"/>
  <c r="A2181" i="12"/>
  <c r="A2182" i="12"/>
  <c r="A2183" i="12"/>
  <c r="A2184" i="12"/>
  <c r="A2185" i="12"/>
  <c r="A2186" i="12"/>
  <c r="A2187" i="12"/>
  <c r="A2188" i="12"/>
  <c r="A2189" i="12"/>
  <c r="A2190" i="12"/>
  <c r="A2191" i="12"/>
  <c r="A2192" i="12"/>
  <c r="A2193" i="12"/>
  <c r="A2194" i="12"/>
  <c r="A2195" i="12"/>
  <c r="A2196" i="12"/>
  <c r="A2197" i="12"/>
  <c r="A2198" i="12"/>
  <c r="A2199" i="12"/>
  <c r="A2200" i="12"/>
  <c r="A2201" i="12"/>
  <c r="A2202" i="12"/>
  <c r="A2203" i="12"/>
  <c r="A2204" i="12"/>
  <c r="A2205" i="12"/>
  <c r="A2206" i="12"/>
  <c r="A2207" i="12"/>
  <c r="A2208" i="12"/>
  <c r="A2209" i="12"/>
  <c r="A2210" i="12"/>
  <c r="A2211" i="12"/>
  <c r="A2212" i="12"/>
  <c r="A2213" i="12"/>
  <c r="A2214" i="12"/>
  <c r="A2215" i="12"/>
  <c r="A2216" i="12"/>
  <c r="A2217" i="12"/>
  <c r="A2218" i="12"/>
  <c r="A2219" i="12"/>
  <c r="A2220" i="12"/>
  <c r="A2221" i="12"/>
  <c r="A2222" i="12"/>
  <c r="A2223" i="12"/>
  <c r="A2224" i="12"/>
  <c r="A2225" i="12"/>
  <c r="A2226" i="12"/>
  <c r="A2227" i="12"/>
  <c r="A2228" i="12"/>
  <c r="A2229" i="12"/>
  <c r="A2230" i="12"/>
  <c r="A2231" i="12"/>
  <c r="A2232" i="12"/>
  <c r="A2233" i="12"/>
  <c r="A2234" i="12"/>
  <c r="A2235" i="12"/>
  <c r="A2236" i="12"/>
  <c r="A2237" i="12"/>
  <c r="A2238" i="12"/>
  <c r="A2239" i="12"/>
  <c r="A2240" i="12"/>
  <c r="A2241" i="12"/>
  <c r="A2242" i="12"/>
  <c r="A2243" i="12"/>
  <c r="A2244" i="12"/>
  <c r="A2245" i="12"/>
  <c r="A2246" i="12"/>
  <c r="A2247" i="12"/>
  <c r="A2248" i="12"/>
  <c r="A2249" i="12"/>
  <c r="A2250" i="12"/>
  <c r="A2251" i="12"/>
  <c r="A2252" i="12"/>
  <c r="A2253" i="12"/>
  <c r="A2254" i="12"/>
  <c r="A2255" i="12"/>
  <c r="A2256" i="12"/>
  <c r="A2257" i="12"/>
  <c r="A2258" i="12"/>
  <c r="A2259" i="12"/>
  <c r="A2260" i="12"/>
  <c r="A2261" i="12"/>
  <c r="A2262" i="12"/>
  <c r="A2263" i="12"/>
  <c r="A2264" i="12"/>
  <c r="A2265" i="12"/>
  <c r="A2266" i="12"/>
  <c r="A2267" i="12"/>
  <c r="A2268" i="12"/>
  <c r="A2269" i="12"/>
  <c r="A2270" i="12"/>
  <c r="A2271" i="12"/>
  <c r="A2272" i="12"/>
  <c r="A2273" i="12"/>
  <c r="A2274" i="12"/>
  <c r="A2275" i="12"/>
  <c r="A2276" i="12"/>
  <c r="A2277" i="12"/>
  <c r="A2278" i="12"/>
  <c r="A2279" i="12"/>
  <c r="A2280" i="12"/>
  <c r="A2281" i="12"/>
  <c r="A2282" i="12"/>
  <c r="A2283" i="12"/>
  <c r="A2284" i="12"/>
  <c r="A2285" i="12"/>
  <c r="A2286" i="12"/>
  <c r="A2287" i="12"/>
  <c r="A2288" i="12"/>
  <c r="A2289" i="12"/>
  <c r="A2290" i="12"/>
  <c r="A2291" i="12"/>
  <c r="A2292" i="12"/>
  <c r="A2293" i="12"/>
  <c r="A2294" i="12"/>
  <c r="A2295" i="12"/>
  <c r="A2296" i="12"/>
  <c r="A2297" i="12"/>
  <c r="A2298" i="12"/>
  <c r="A2299" i="12"/>
  <c r="A2300" i="12"/>
  <c r="A2301" i="12"/>
  <c r="A2302" i="12"/>
  <c r="A2303" i="12"/>
  <c r="A2304" i="12"/>
  <c r="A2305" i="12"/>
  <c r="A2306" i="12"/>
  <c r="A2307" i="12"/>
  <c r="A2308" i="12"/>
  <c r="A2309" i="12"/>
  <c r="A2310" i="12"/>
  <c r="A2311" i="12"/>
  <c r="A2312" i="12"/>
  <c r="A2313" i="12"/>
  <c r="A2314" i="12"/>
  <c r="A2315" i="12"/>
  <c r="A2316" i="12"/>
  <c r="A2317" i="12"/>
  <c r="A2318" i="12"/>
  <c r="A2319" i="12"/>
  <c r="A2320" i="12"/>
  <c r="A2321" i="12"/>
  <c r="A2322" i="12"/>
  <c r="A2323" i="12"/>
  <c r="A2324" i="12"/>
  <c r="A2325" i="12"/>
  <c r="A2326" i="12"/>
  <c r="A2327" i="12"/>
  <c r="A2328" i="12"/>
  <c r="A2329" i="12"/>
  <c r="A2330" i="12"/>
  <c r="A2331" i="12"/>
  <c r="A2332" i="12"/>
  <c r="A2333" i="12"/>
  <c r="A2334" i="12"/>
  <c r="A2335" i="12"/>
  <c r="A2336" i="12"/>
  <c r="A2337" i="12"/>
  <c r="A2338" i="12"/>
  <c r="A2339" i="12"/>
  <c r="A2340" i="12"/>
  <c r="A2341" i="12"/>
  <c r="A2342" i="12"/>
  <c r="A2343" i="12"/>
  <c r="A2344" i="12"/>
  <c r="A2345" i="12"/>
  <c r="A2346" i="12"/>
  <c r="A2347" i="12"/>
  <c r="A2348" i="12"/>
  <c r="A2349" i="12"/>
  <c r="A2350" i="12"/>
  <c r="A2351" i="12"/>
  <c r="A2352" i="12"/>
  <c r="A2353" i="12"/>
  <c r="A2354" i="12"/>
  <c r="A2355" i="12"/>
  <c r="A2356" i="12"/>
  <c r="A2357" i="12"/>
  <c r="A2358" i="12"/>
  <c r="A2359" i="12"/>
  <c r="A2360" i="12"/>
  <c r="A2361" i="12"/>
  <c r="A2362" i="12"/>
  <c r="A2363" i="12"/>
  <c r="A2364" i="12"/>
  <c r="A2365" i="12"/>
  <c r="A2366" i="12"/>
  <c r="A2367" i="12"/>
  <c r="A2368" i="12"/>
  <c r="A2369" i="12"/>
  <c r="A2370" i="12"/>
  <c r="A2371" i="12"/>
  <c r="A2372" i="12"/>
  <c r="A2373" i="12"/>
  <c r="A2374" i="12"/>
  <c r="A2375" i="12"/>
  <c r="A2376" i="12"/>
  <c r="A2377" i="12"/>
  <c r="A2378" i="12"/>
  <c r="A2379" i="12"/>
  <c r="A2380" i="12"/>
  <c r="A2381" i="12"/>
  <c r="A2382" i="12"/>
  <c r="A2383" i="12"/>
  <c r="A2384" i="12"/>
  <c r="A2385" i="12"/>
  <c r="A2386" i="12"/>
  <c r="A2387" i="12"/>
  <c r="A2388" i="12"/>
  <c r="A2389" i="12"/>
  <c r="A2390" i="12"/>
  <c r="A2391" i="12"/>
  <c r="A2392" i="12"/>
  <c r="A2393" i="12"/>
  <c r="A2394" i="12"/>
  <c r="A2395" i="12"/>
  <c r="A2396" i="12"/>
  <c r="A2397" i="12"/>
  <c r="A2398" i="12"/>
  <c r="A2399" i="12"/>
  <c r="A2400" i="12"/>
  <c r="A2401" i="12"/>
  <c r="A2402" i="12"/>
  <c r="A2403" i="12"/>
  <c r="A2404" i="12"/>
  <c r="A2405" i="12"/>
  <c r="A2406" i="12"/>
  <c r="A2407" i="12"/>
  <c r="A2408" i="12"/>
  <c r="A2409" i="12"/>
  <c r="A2410" i="12"/>
  <c r="A2411" i="12"/>
  <c r="A2412" i="12"/>
  <c r="A2413" i="12"/>
  <c r="A2414" i="12"/>
  <c r="A2415" i="12"/>
  <c r="A2416" i="12"/>
  <c r="A2417" i="12"/>
  <c r="A2418" i="12"/>
  <c r="A2419" i="12"/>
  <c r="A2420" i="12"/>
  <c r="A2421" i="12"/>
  <c r="A2422" i="12"/>
  <c r="A2423" i="12"/>
  <c r="A2424" i="12"/>
  <c r="A2425" i="12"/>
  <c r="A2426" i="12"/>
  <c r="A2427" i="12"/>
  <c r="A2428" i="12"/>
  <c r="A2429" i="12"/>
  <c r="A2430" i="12"/>
  <c r="A2431" i="12"/>
  <c r="A2432" i="12"/>
  <c r="A2433" i="12"/>
  <c r="A2434" i="12"/>
  <c r="A2435" i="12"/>
  <c r="A2436" i="12"/>
  <c r="A2437" i="12"/>
  <c r="A2438" i="12"/>
  <c r="A2439" i="12"/>
  <c r="A2440" i="12"/>
  <c r="A2441" i="12"/>
  <c r="A2442" i="12"/>
  <c r="A2443" i="12"/>
  <c r="A2444" i="12"/>
  <c r="A2445" i="12"/>
  <c r="A2446" i="12"/>
  <c r="A2447" i="12"/>
  <c r="A2448" i="12"/>
  <c r="A2449" i="12"/>
  <c r="A2450" i="12"/>
  <c r="A2451" i="12"/>
  <c r="A2452" i="12"/>
  <c r="A2453" i="12"/>
  <c r="A2454" i="12"/>
  <c r="A2455" i="12"/>
  <c r="A2456" i="12"/>
  <c r="A2457" i="12"/>
  <c r="A2458" i="12"/>
  <c r="A2459" i="12"/>
  <c r="A2460" i="12"/>
  <c r="A2461" i="12"/>
  <c r="A2462" i="12"/>
  <c r="A2463" i="12"/>
  <c r="A2464" i="12"/>
  <c r="A2465" i="12"/>
  <c r="A2466" i="12"/>
  <c r="A2467" i="12"/>
  <c r="A2468" i="12"/>
  <c r="A2469" i="12"/>
  <c r="A2470" i="12"/>
  <c r="A2471" i="12"/>
  <c r="A2472" i="12"/>
  <c r="A2473" i="12"/>
  <c r="A2474" i="12"/>
  <c r="A2475" i="12"/>
  <c r="A2476" i="12"/>
  <c r="A2477" i="12"/>
  <c r="A2478" i="12"/>
  <c r="A2479" i="12"/>
  <c r="A2480" i="12"/>
  <c r="A2481" i="12"/>
  <c r="A2482" i="12"/>
  <c r="A2483" i="12"/>
  <c r="A2484" i="12"/>
  <c r="A2485" i="12"/>
  <c r="A2486" i="12"/>
  <c r="A2487" i="12"/>
  <c r="A2488" i="12"/>
  <c r="A2489" i="12"/>
  <c r="A2490" i="12"/>
  <c r="A2491" i="12"/>
  <c r="A2492" i="12"/>
  <c r="A2493" i="12"/>
  <c r="A2494" i="12"/>
  <c r="A2495" i="12"/>
  <c r="A2496" i="12"/>
  <c r="A2497" i="12"/>
  <c r="A2498" i="12"/>
  <c r="A2499" i="12"/>
  <c r="A2500" i="12"/>
  <c r="A2501" i="12"/>
  <c r="A2502" i="12"/>
  <c r="A2503" i="12"/>
  <c r="A2504" i="12"/>
  <c r="A2505" i="12"/>
  <c r="A2506" i="12"/>
  <c r="A2507" i="12"/>
  <c r="A2508" i="12"/>
  <c r="A2509" i="12"/>
  <c r="A2510" i="12"/>
  <c r="A2511" i="12"/>
  <c r="A2512" i="12"/>
  <c r="A2513" i="12"/>
  <c r="A2514" i="12"/>
  <c r="A2515" i="12"/>
  <c r="A2516" i="12"/>
  <c r="A2517" i="12"/>
  <c r="A2518" i="12"/>
  <c r="A2519" i="12"/>
  <c r="A2520" i="12"/>
  <c r="A2521" i="12"/>
  <c r="A2522" i="12"/>
  <c r="A2523" i="12"/>
  <c r="A2524" i="12"/>
  <c r="A2525" i="12"/>
  <c r="A2526" i="12"/>
  <c r="A2527" i="12"/>
  <c r="A2528" i="12"/>
  <c r="A2529" i="12"/>
  <c r="A2530" i="12"/>
  <c r="A2531" i="12"/>
  <c r="A2532" i="12"/>
  <c r="A2533" i="12"/>
  <c r="A2534" i="12"/>
  <c r="A2535" i="12"/>
  <c r="A2536" i="12"/>
  <c r="A2537" i="12"/>
  <c r="A2538" i="12"/>
  <c r="A2539" i="12"/>
  <c r="A2540" i="12"/>
  <c r="A2541" i="12"/>
  <c r="A2542" i="12"/>
  <c r="A2543" i="12"/>
  <c r="A2544" i="12"/>
  <c r="A2545" i="12"/>
  <c r="A2546" i="12"/>
  <c r="A2547" i="12"/>
  <c r="A2548" i="12"/>
  <c r="A2549" i="12"/>
  <c r="A2550" i="12"/>
  <c r="A2551" i="12"/>
  <c r="A2552" i="12"/>
  <c r="A2553" i="12"/>
  <c r="A2554" i="12"/>
  <c r="A2555" i="12"/>
  <c r="A2556" i="12"/>
  <c r="A2557" i="12"/>
  <c r="A2558" i="12"/>
  <c r="A2559" i="12"/>
  <c r="A2560" i="12"/>
  <c r="A2561" i="12"/>
  <c r="A2562" i="12"/>
  <c r="A2563" i="12"/>
  <c r="A2564" i="12"/>
  <c r="A2565" i="12"/>
  <c r="A2566" i="12"/>
  <c r="A2567" i="12"/>
  <c r="A2568" i="12"/>
  <c r="A2569" i="12"/>
  <c r="A2570" i="12"/>
  <c r="A2571" i="12"/>
  <c r="A2572" i="12"/>
  <c r="A2573" i="12"/>
  <c r="A2574" i="12"/>
  <c r="A2575" i="12"/>
  <c r="A2576" i="12"/>
  <c r="A2577" i="12"/>
  <c r="A2578" i="12"/>
  <c r="A2579" i="12"/>
  <c r="A2580" i="12"/>
  <c r="A2581" i="12"/>
  <c r="A2582" i="12"/>
  <c r="A2583" i="12"/>
  <c r="A2584" i="12"/>
  <c r="A2585" i="12"/>
  <c r="A2586" i="12"/>
  <c r="A2587" i="12"/>
  <c r="A2588" i="12"/>
  <c r="A2589" i="12"/>
  <c r="A2590" i="12"/>
  <c r="A2591" i="12"/>
  <c r="A2592" i="12"/>
  <c r="A2593" i="12"/>
  <c r="A2594" i="12"/>
  <c r="A2595" i="12"/>
  <c r="A2596" i="12"/>
  <c r="A2597" i="12"/>
  <c r="A2598" i="12"/>
  <c r="A2599" i="12"/>
  <c r="A2600" i="12"/>
  <c r="A2601" i="12"/>
  <c r="A2602" i="12"/>
  <c r="A2603" i="12"/>
  <c r="A2604" i="12"/>
  <c r="A2605" i="12"/>
  <c r="A2606" i="12"/>
  <c r="A2607" i="12"/>
  <c r="A2608" i="12"/>
  <c r="A2609" i="12"/>
  <c r="A2610" i="12"/>
  <c r="A2611" i="12"/>
  <c r="A2612" i="12"/>
  <c r="A2613" i="12"/>
  <c r="A2614" i="12"/>
  <c r="A2615" i="12"/>
  <c r="A2616" i="12"/>
  <c r="A2617" i="12"/>
  <c r="A2618" i="12"/>
  <c r="A2619" i="12"/>
  <c r="A2620" i="12"/>
  <c r="A2621" i="12"/>
  <c r="A2622" i="12"/>
  <c r="A2623" i="12"/>
  <c r="A2624" i="12"/>
  <c r="A2625" i="12"/>
  <c r="A2626" i="12"/>
  <c r="A2627" i="12"/>
  <c r="A2628" i="12"/>
  <c r="A2629" i="12"/>
  <c r="A2630" i="12"/>
  <c r="A2631" i="12"/>
  <c r="A2632" i="12"/>
  <c r="A2633" i="12"/>
  <c r="A2634" i="12"/>
  <c r="A2635" i="12"/>
  <c r="A2636" i="12"/>
  <c r="A2637" i="12"/>
  <c r="A2638" i="12"/>
  <c r="A2639" i="12"/>
  <c r="A2640" i="12"/>
  <c r="A2641" i="12"/>
  <c r="A2642" i="12"/>
  <c r="A2643" i="12"/>
  <c r="A2644" i="12"/>
  <c r="A2645" i="12"/>
  <c r="A2646" i="12"/>
  <c r="A2647" i="12"/>
  <c r="A2648" i="12"/>
  <c r="A2649" i="12"/>
  <c r="A2650" i="12"/>
  <c r="A2651" i="12"/>
  <c r="A2652" i="12"/>
  <c r="A2653" i="12"/>
  <c r="A2654" i="12"/>
  <c r="A2655" i="12"/>
  <c r="A2656" i="12"/>
  <c r="A2657" i="12"/>
  <c r="A2658" i="12"/>
  <c r="A2659" i="12"/>
  <c r="A2660" i="12"/>
  <c r="A2661" i="12"/>
  <c r="A2662" i="12"/>
  <c r="A2663" i="12"/>
  <c r="A2664" i="12"/>
  <c r="A2665" i="12"/>
  <c r="A2666" i="12"/>
  <c r="A2667" i="12"/>
  <c r="A2668" i="12"/>
  <c r="A2669" i="12"/>
  <c r="A2670" i="12"/>
  <c r="A2671" i="12"/>
  <c r="A2672" i="12"/>
  <c r="A2673" i="12"/>
  <c r="A2674" i="12"/>
  <c r="A2675" i="12"/>
  <c r="A2676" i="12"/>
  <c r="A2677" i="12"/>
  <c r="A2678" i="12"/>
  <c r="A2679" i="12"/>
  <c r="A2680" i="12"/>
  <c r="A2681" i="12"/>
  <c r="A2682" i="12"/>
  <c r="A2683" i="12"/>
  <c r="A2684" i="12"/>
  <c r="A2685" i="12"/>
  <c r="A2686" i="12"/>
  <c r="A2687" i="12"/>
  <c r="A2688" i="12"/>
  <c r="A2689" i="12"/>
  <c r="A2690" i="12"/>
  <c r="A2691" i="12"/>
  <c r="A2692" i="12"/>
  <c r="A2693" i="12"/>
  <c r="A2694" i="12"/>
  <c r="A2695" i="12"/>
  <c r="A2696" i="12"/>
  <c r="A2697" i="12"/>
  <c r="A2698" i="12"/>
  <c r="A2699" i="12"/>
  <c r="A2700" i="12"/>
  <c r="A2701" i="12"/>
  <c r="A2702" i="12"/>
  <c r="A2703" i="12"/>
  <c r="A2704" i="12"/>
  <c r="A2705" i="12"/>
  <c r="A2706" i="12"/>
  <c r="A2707" i="12"/>
  <c r="A2708" i="12"/>
  <c r="A2709" i="12"/>
  <c r="A2710" i="12"/>
  <c r="A2711" i="12"/>
  <c r="A2712" i="12"/>
  <c r="A2713" i="12"/>
  <c r="A2714" i="12"/>
  <c r="A2715" i="12"/>
  <c r="A2716" i="12"/>
  <c r="A2717" i="12"/>
  <c r="A2718" i="12"/>
  <c r="A2719" i="12"/>
  <c r="A2720" i="12"/>
  <c r="A2721" i="12"/>
  <c r="A2722" i="12"/>
  <c r="A2723" i="12"/>
  <c r="A2724" i="12"/>
  <c r="A2725" i="12"/>
  <c r="A2726" i="12"/>
  <c r="A2727" i="12"/>
  <c r="A2728" i="12"/>
  <c r="A2729" i="12"/>
  <c r="A2730" i="12"/>
  <c r="A2731" i="12"/>
  <c r="A2732" i="12"/>
  <c r="A2733" i="12"/>
  <c r="A2734" i="12"/>
  <c r="A2735" i="12"/>
  <c r="A2736" i="12"/>
  <c r="A2737" i="12"/>
  <c r="A2738" i="12"/>
  <c r="A2739" i="12"/>
  <c r="A2740" i="12"/>
  <c r="A2741" i="12"/>
  <c r="A2742" i="12"/>
  <c r="A2743" i="12"/>
  <c r="A2744" i="12"/>
  <c r="A2745" i="12"/>
  <c r="A2746" i="12"/>
  <c r="A2747" i="12"/>
  <c r="A2748" i="12"/>
  <c r="A2749" i="12"/>
  <c r="A2750" i="12"/>
  <c r="A2751" i="12"/>
  <c r="A2752" i="12"/>
  <c r="A2753" i="12"/>
  <c r="A2754" i="12"/>
  <c r="A2755" i="12"/>
  <c r="A2756" i="12"/>
  <c r="A2757" i="12"/>
  <c r="A2758" i="12"/>
  <c r="A2759" i="12"/>
  <c r="A2760" i="12"/>
  <c r="A2761" i="12"/>
  <c r="A2762" i="12"/>
  <c r="A2763" i="12"/>
  <c r="A2764" i="12"/>
  <c r="A2765" i="12"/>
  <c r="A2766" i="12"/>
  <c r="A2767" i="12"/>
  <c r="A2768" i="12"/>
  <c r="A2769" i="12"/>
  <c r="A2770" i="12"/>
  <c r="A2771" i="12"/>
  <c r="A2772" i="12"/>
  <c r="A2773" i="12"/>
  <c r="A2774" i="12"/>
  <c r="A2775" i="12"/>
  <c r="A2776" i="12"/>
  <c r="A2777" i="12"/>
  <c r="A2778" i="12"/>
  <c r="A2779" i="12"/>
  <c r="A2780" i="12"/>
  <c r="A2781" i="12"/>
  <c r="A2782" i="12"/>
  <c r="A2783" i="12"/>
  <c r="A2784" i="12"/>
  <c r="A2785" i="12"/>
  <c r="A2786" i="12"/>
  <c r="A2787" i="12"/>
  <c r="A2788" i="12"/>
  <c r="A2789" i="12"/>
  <c r="A2790" i="12"/>
  <c r="A2791" i="12"/>
  <c r="A2792" i="12"/>
  <c r="A2793" i="12"/>
  <c r="A2794" i="12"/>
  <c r="A2795" i="12"/>
  <c r="A2796" i="12"/>
  <c r="A2797" i="12"/>
  <c r="A2798" i="12"/>
  <c r="A2799" i="12"/>
  <c r="A2800" i="12"/>
  <c r="A2801" i="12"/>
  <c r="A2802" i="12"/>
  <c r="A2803" i="12"/>
  <c r="A2804" i="12"/>
  <c r="A2805" i="12"/>
  <c r="A2806" i="12"/>
  <c r="A2807" i="12"/>
  <c r="A2808" i="12"/>
  <c r="A2809" i="12"/>
  <c r="A2810" i="12"/>
  <c r="A2811" i="12"/>
  <c r="A2812" i="12"/>
  <c r="A2813" i="12"/>
  <c r="A2814" i="12"/>
  <c r="A2815" i="12"/>
  <c r="A2816" i="12"/>
  <c r="A2817" i="12"/>
  <c r="A2818" i="12"/>
  <c r="A2819" i="12"/>
  <c r="A2820" i="12"/>
  <c r="A2821" i="12"/>
  <c r="A2822" i="12"/>
  <c r="A2823" i="12"/>
  <c r="A2824" i="12"/>
  <c r="A2825" i="12"/>
  <c r="A2826" i="12"/>
  <c r="A2827" i="12"/>
  <c r="A2828" i="12"/>
  <c r="A2829" i="12"/>
  <c r="A2830" i="12"/>
  <c r="A2831" i="12"/>
  <c r="A2832" i="12"/>
  <c r="A2833" i="12"/>
  <c r="A2834" i="12"/>
  <c r="A2835" i="12"/>
  <c r="A2836" i="12"/>
  <c r="A2837" i="12"/>
  <c r="A2838" i="12"/>
  <c r="A2839" i="12"/>
  <c r="A2840" i="12"/>
  <c r="A2841" i="12"/>
  <c r="A2842" i="12"/>
  <c r="A2843" i="12"/>
  <c r="A2844" i="12"/>
  <c r="A2845" i="12"/>
  <c r="A2846" i="12"/>
  <c r="A2847" i="12"/>
  <c r="A2848" i="12"/>
  <c r="A2849" i="12"/>
  <c r="A2850" i="12"/>
  <c r="A2851" i="12"/>
  <c r="A2852" i="12"/>
  <c r="A2853" i="12"/>
  <c r="A2854" i="12"/>
  <c r="A2855" i="12"/>
  <c r="A2856" i="12"/>
  <c r="A2857" i="12"/>
  <c r="A2858" i="12"/>
  <c r="A2859" i="12"/>
  <c r="A2860" i="12"/>
  <c r="A2861" i="12"/>
  <c r="A2862" i="12"/>
  <c r="A2863" i="12"/>
  <c r="A2864" i="12"/>
  <c r="A2865" i="12"/>
  <c r="A2866" i="12"/>
  <c r="A2867" i="12"/>
  <c r="A2868" i="12"/>
  <c r="A2869" i="12"/>
  <c r="A2870" i="12"/>
  <c r="A2871" i="12"/>
  <c r="A2872" i="12"/>
  <c r="A2873" i="12"/>
  <c r="A2874" i="12"/>
  <c r="A2875" i="12"/>
  <c r="A2876" i="12"/>
  <c r="A2877" i="12"/>
  <c r="A2878" i="12"/>
  <c r="A2879" i="12"/>
  <c r="A2880" i="12"/>
  <c r="A2881" i="12"/>
  <c r="A2882" i="12"/>
  <c r="A2883" i="12"/>
  <c r="A2884" i="12"/>
  <c r="A2885" i="12"/>
  <c r="A2886" i="12"/>
  <c r="A2887" i="12"/>
  <c r="A2888" i="12"/>
  <c r="A2889" i="12"/>
  <c r="A2890" i="12"/>
  <c r="A2891" i="12"/>
  <c r="A2892" i="12"/>
  <c r="A2893" i="12"/>
  <c r="A2894" i="12"/>
  <c r="A2895" i="12"/>
  <c r="A2896" i="12"/>
  <c r="A2897" i="12"/>
  <c r="A2898" i="12"/>
  <c r="A2899" i="12"/>
  <c r="A2900" i="12"/>
  <c r="A2901" i="12"/>
  <c r="A2902" i="12"/>
  <c r="A2903" i="12"/>
  <c r="A2904" i="12"/>
  <c r="A2905" i="12"/>
  <c r="A2906" i="12"/>
  <c r="A2907" i="12"/>
  <c r="A2908" i="12"/>
  <c r="A2909" i="12"/>
  <c r="A2910" i="12"/>
  <c r="A2911" i="12"/>
  <c r="A2912" i="12"/>
  <c r="A2913" i="12"/>
  <c r="A2914" i="12"/>
  <c r="A2915" i="12"/>
  <c r="A2916" i="12"/>
  <c r="A2917" i="12"/>
  <c r="A2918" i="12"/>
  <c r="A2919" i="12"/>
  <c r="A2920" i="12"/>
  <c r="A2921" i="12"/>
  <c r="A2922" i="12"/>
  <c r="A2923" i="12"/>
  <c r="A2924" i="12"/>
  <c r="A2925" i="12"/>
  <c r="A2926" i="12"/>
  <c r="A2927" i="12"/>
  <c r="A2928" i="12"/>
  <c r="A2929" i="12"/>
  <c r="A2930" i="12"/>
  <c r="A2931" i="12"/>
  <c r="A2932" i="12"/>
  <c r="A2933" i="12"/>
  <c r="A2934" i="12"/>
  <c r="A2935" i="12"/>
  <c r="A2936" i="12"/>
  <c r="A2937" i="12"/>
  <c r="A2938" i="12"/>
  <c r="A2939" i="12"/>
  <c r="A2940" i="12"/>
  <c r="A2941" i="12"/>
  <c r="A2942" i="12"/>
  <c r="A2943" i="12"/>
  <c r="A2944" i="12"/>
  <c r="A2945" i="12"/>
  <c r="A2946" i="12"/>
  <c r="A2947" i="12"/>
  <c r="A2948" i="12"/>
  <c r="A2949" i="12"/>
  <c r="A2950" i="12"/>
  <c r="A2951" i="12"/>
  <c r="A2952" i="12"/>
  <c r="A2953" i="12"/>
  <c r="A2954" i="12"/>
  <c r="A2955" i="12"/>
  <c r="A2956" i="12"/>
  <c r="A2957" i="12"/>
  <c r="A2958" i="12"/>
  <c r="A2959" i="12"/>
  <c r="A2960" i="12"/>
  <c r="A2961" i="12"/>
  <c r="A2962" i="12"/>
  <c r="A2963" i="12"/>
  <c r="A2964" i="12"/>
  <c r="A2965" i="12"/>
  <c r="A2966" i="12"/>
  <c r="A2967" i="12"/>
  <c r="A2968" i="12"/>
  <c r="A2969" i="12"/>
  <c r="A2970" i="12"/>
  <c r="A2971" i="12"/>
  <c r="A2972" i="12"/>
  <c r="A2973" i="12"/>
  <c r="A2974" i="12"/>
  <c r="A2975" i="12"/>
  <c r="A2976" i="12"/>
  <c r="A2977" i="12"/>
  <c r="A2978" i="12"/>
  <c r="A2979" i="12"/>
  <c r="A2980" i="12"/>
  <c r="A2981" i="12"/>
  <c r="A2982" i="12"/>
  <c r="A2983" i="12"/>
  <c r="A2984" i="12"/>
  <c r="A2985" i="12"/>
  <c r="A2986" i="12"/>
  <c r="A2987" i="12"/>
  <c r="A2988" i="12"/>
  <c r="A2989" i="12"/>
  <c r="A2990" i="12"/>
  <c r="A2991" i="12"/>
  <c r="A2992" i="12"/>
  <c r="A2993" i="12"/>
  <c r="A2994" i="12"/>
  <c r="A2995" i="12"/>
  <c r="A2996" i="12"/>
  <c r="A2997" i="12"/>
  <c r="A2998" i="12"/>
  <c r="A2999" i="12"/>
  <c r="A3000" i="12"/>
  <c r="A3001" i="12"/>
  <c r="A3002" i="12"/>
  <c r="A3003" i="12"/>
  <c r="A3004" i="12"/>
  <c r="A3005" i="12"/>
  <c r="A3006" i="12"/>
  <c r="A3007" i="12"/>
  <c r="A3008" i="12"/>
  <c r="A3009" i="12"/>
  <c r="A3010" i="12"/>
  <c r="A3011" i="12"/>
  <c r="A3012" i="12"/>
  <c r="A3013" i="12"/>
  <c r="A3014" i="12"/>
  <c r="A3015" i="12"/>
  <c r="A3016" i="12"/>
  <c r="A3017" i="12"/>
  <c r="A3018" i="12"/>
  <c r="A3019" i="12"/>
  <c r="A3020" i="12"/>
  <c r="A3021" i="12"/>
  <c r="A3022" i="12"/>
  <c r="A3023" i="12"/>
  <c r="A3024" i="12"/>
  <c r="A3025" i="12"/>
  <c r="A3026" i="12"/>
  <c r="A3027" i="12"/>
  <c r="A3028" i="12"/>
  <c r="A3029" i="12"/>
  <c r="A3030" i="12"/>
  <c r="A3031" i="12"/>
  <c r="A3032" i="12"/>
  <c r="A3033" i="12"/>
  <c r="A3034" i="12"/>
  <c r="A3035" i="12"/>
  <c r="A3036" i="12"/>
  <c r="A3037" i="12"/>
  <c r="A3038" i="12"/>
  <c r="A3039" i="12"/>
  <c r="A3040" i="12"/>
  <c r="A3041" i="12"/>
  <c r="A3042" i="12"/>
  <c r="A3043" i="12"/>
  <c r="A3044" i="12"/>
  <c r="A3045" i="12"/>
  <c r="A3046" i="12"/>
  <c r="A3047" i="12"/>
  <c r="A3048" i="12"/>
  <c r="A3049" i="12"/>
  <c r="A3050" i="12"/>
  <c r="A3051" i="12"/>
  <c r="A3052" i="12"/>
  <c r="A3053" i="12"/>
  <c r="A3054" i="12"/>
  <c r="A3055" i="12"/>
  <c r="A3056" i="12"/>
  <c r="A3057" i="12"/>
  <c r="A3058" i="12"/>
  <c r="A3059" i="12"/>
  <c r="A3060" i="12"/>
  <c r="A3061" i="12"/>
  <c r="A3062" i="12"/>
  <c r="A3063" i="12"/>
  <c r="A3064" i="12"/>
  <c r="A3065" i="12"/>
  <c r="A3066" i="12"/>
  <c r="A3067" i="12"/>
  <c r="A3068" i="12"/>
  <c r="A3069" i="12"/>
  <c r="A3070" i="12"/>
  <c r="A3071" i="12"/>
  <c r="A3072" i="12"/>
  <c r="A3073" i="12"/>
  <c r="A3074" i="12"/>
  <c r="A3075" i="12"/>
  <c r="A3076" i="12"/>
  <c r="A3077" i="12"/>
  <c r="A3078" i="12"/>
  <c r="A3079" i="12"/>
  <c r="A3080" i="12"/>
  <c r="A3081" i="12"/>
  <c r="A3082" i="12"/>
  <c r="A3083" i="12"/>
  <c r="A3084" i="12"/>
  <c r="A3085" i="12"/>
  <c r="A3086" i="12"/>
  <c r="A3087" i="12"/>
  <c r="A3088" i="12"/>
  <c r="A3089" i="12"/>
  <c r="A3090" i="12"/>
  <c r="A3091" i="12"/>
  <c r="A3092" i="12"/>
  <c r="A3093" i="12"/>
  <c r="A3094" i="12"/>
  <c r="A3095" i="12"/>
  <c r="A3096" i="12"/>
  <c r="A3097" i="12"/>
  <c r="A3098" i="12"/>
  <c r="A3099" i="12"/>
  <c r="A3100" i="12"/>
  <c r="A3101" i="12"/>
  <c r="A3102" i="12"/>
  <c r="A3103" i="12"/>
  <c r="A3104" i="12"/>
  <c r="A3105" i="12"/>
  <c r="A3106" i="12"/>
  <c r="A3107" i="12"/>
  <c r="A3108" i="12"/>
  <c r="A3109" i="12"/>
  <c r="A3110" i="12"/>
  <c r="A3111" i="12"/>
  <c r="A3112" i="12"/>
  <c r="A3113" i="12"/>
  <c r="A3114" i="12"/>
  <c r="A3115" i="12"/>
  <c r="A3116" i="12"/>
  <c r="A3117" i="12"/>
  <c r="A3118" i="12"/>
  <c r="A3119" i="12"/>
  <c r="A3120" i="12"/>
  <c r="A3121" i="12"/>
  <c r="A3122" i="12"/>
  <c r="A3123" i="12"/>
  <c r="A3124" i="12"/>
  <c r="A3125" i="12"/>
  <c r="A3126" i="12"/>
  <c r="A3127" i="12"/>
  <c r="A3128" i="12"/>
  <c r="A3129" i="12"/>
  <c r="A3130" i="12"/>
  <c r="A3131" i="12"/>
  <c r="A3132" i="12"/>
  <c r="A3133" i="12"/>
  <c r="A3134" i="12"/>
  <c r="A3135" i="12"/>
  <c r="A3136" i="12"/>
  <c r="A3137" i="12"/>
  <c r="A3138" i="12"/>
  <c r="A3139" i="12"/>
  <c r="A3140" i="12"/>
  <c r="A3141" i="12"/>
  <c r="A3142" i="12"/>
  <c r="A3143" i="12"/>
  <c r="A3144" i="12"/>
  <c r="A3145" i="12"/>
  <c r="A3146" i="12"/>
  <c r="A3147" i="12"/>
  <c r="A3148" i="12"/>
  <c r="A3149" i="12"/>
  <c r="A3150" i="12"/>
  <c r="A3151" i="12"/>
  <c r="A3152" i="12"/>
  <c r="A3153" i="12"/>
  <c r="A3154" i="12"/>
  <c r="A3155" i="12"/>
  <c r="A3156" i="12"/>
  <c r="A3157" i="12"/>
  <c r="A3158" i="12"/>
  <c r="A3159" i="12"/>
  <c r="A3160" i="12"/>
  <c r="A3161" i="12"/>
  <c r="A3162" i="12"/>
  <c r="A3163" i="12"/>
  <c r="A3164" i="12"/>
  <c r="A3165" i="12"/>
  <c r="A3166" i="12"/>
  <c r="A3167" i="12"/>
  <c r="A3168" i="12"/>
  <c r="A3169" i="12"/>
  <c r="A3170" i="12"/>
  <c r="A3171" i="12"/>
  <c r="A3172" i="12"/>
  <c r="A3173" i="12"/>
  <c r="A3174" i="12"/>
  <c r="A3175" i="12"/>
  <c r="A3176" i="12"/>
  <c r="A3177" i="12"/>
  <c r="A3178" i="12"/>
  <c r="A3179" i="12"/>
  <c r="A3180" i="12"/>
  <c r="A3181" i="12"/>
  <c r="A3182" i="12"/>
  <c r="A3183" i="12"/>
  <c r="A3184" i="12"/>
  <c r="A3185" i="12"/>
  <c r="A3186" i="12"/>
  <c r="A3187" i="12"/>
  <c r="A3188" i="12"/>
  <c r="A3189" i="12"/>
  <c r="A3190" i="12"/>
  <c r="A3191" i="12"/>
  <c r="A3192" i="12"/>
  <c r="A3193" i="12"/>
  <c r="A3194" i="12"/>
  <c r="A3195" i="12"/>
  <c r="A3196" i="12"/>
  <c r="A3197" i="12"/>
  <c r="A3198" i="12"/>
  <c r="A3199" i="12"/>
  <c r="A3200" i="12"/>
  <c r="A3201" i="12"/>
  <c r="A3202" i="12"/>
  <c r="A3203" i="12"/>
  <c r="A3204" i="12"/>
  <c r="A3205" i="12"/>
  <c r="A3206" i="12"/>
  <c r="A3207" i="12"/>
  <c r="A3208" i="12"/>
  <c r="A3209" i="12"/>
  <c r="A3210" i="12"/>
  <c r="A3211" i="12"/>
  <c r="A3212" i="12"/>
  <c r="A3213" i="12"/>
  <c r="A3214" i="12"/>
  <c r="A3215" i="12"/>
  <c r="A3216" i="12"/>
  <c r="A3217" i="12"/>
  <c r="A3218" i="12"/>
  <c r="A3219" i="12"/>
  <c r="A3220" i="12"/>
  <c r="A3221" i="12"/>
  <c r="A3222" i="12"/>
  <c r="A3223" i="12"/>
  <c r="A3224" i="12"/>
  <c r="A3225" i="12"/>
  <c r="A3226" i="12"/>
  <c r="A3227" i="12"/>
  <c r="A3228" i="12"/>
  <c r="A3229" i="12"/>
  <c r="A3230" i="12"/>
  <c r="A3231" i="12"/>
  <c r="A3232" i="12"/>
  <c r="A3233" i="12"/>
  <c r="A3234" i="12"/>
  <c r="A3235" i="12"/>
  <c r="A3236" i="12"/>
  <c r="A3237" i="12"/>
  <c r="A3238" i="12"/>
  <c r="A3239" i="12"/>
  <c r="A3240" i="12"/>
  <c r="A3241" i="12"/>
  <c r="A3242" i="12"/>
  <c r="A3243" i="12"/>
  <c r="A3244" i="12"/>
  <c r="A3245" i="12"/>
  <c r="A3246" i="12"/>
  <c r="A3247" i="12"/>
  <c r="A3248" i="12"/>
  <c r="A3249" i="12"/>
  <c r="A3250" i="12"/>
  <c r="A3251" i="12"/>
  <c r="A3252" i="12"/>
  <c r="A3253" i="12"/>
  <c r="A3254" i="12"/>
  <c r="A3255" i="12"/>
  <c r="A3256" i="12"/>
  <c r="A3257" i="12"/>
  <c r="A3258" i="12"/>
  <c r="A3259" i="12"/>
  <c r="A3260" i="12"/>
  <c r="A3261" i="12"/>
  <c r="A3262" i="12"/>
  <c r="A3263" i="12"/>
  <c r="A3264" i="12"/>
  <c r="A3265" i="12"/>
  <c r="A3266" i="12"/>
  <c r="A3267" i="12"/>
  <c r="A3268" i="12"/>
  <c r="A3269" i="12"/>
  <c r="A3270" i="12"/>
  <c r="A3271" i="12"/>
  <c r="A3272" i="12"/>
  <c r="A3273" i="12"/>
  <c r="A3274" i="12"/>
  <c r="A3275" i="12"/>
  <c r="A3276" i="12"/>
  <c r="A3277" i="12"/>
  <c r="A3278" i="12"/>
  <c r="A3279" i="12"/>
  <c r="A3280" i="12"/>
  <c r="A3281" i="12"/>
  <c r="A3282" i="12"/>
  <c r="A3283" i="12"/>
  <c r="A3284" i="12"/>
  <c r="A3285" i="12"/>
  <c r="A3286" i="12"/>
  <c r="A3287" i="12"/>
  <c r="A3288" i="12"/>
  <c r="A3289" i="12"/>
  <c r="A3290" i="12"/>
  <c r="A3291" i="12"/>
  <c r="A3292" i="12"/>
  <c r="A3293" i="12"/>
  <c r="A3294" i="12"/>
  <c r="A3295" i="12"/>
  <c r="A3296" i="12"/>
  <c r="A3297" i="12"/>
  <c r="A3298" i="12"/>
  <c r="A3299" i="12"/>
  <c r="A3300" i="12"/>
  <c r="A3301" i="12"/>
  <c r="A3302" i="12"/>
  <c r="A3303" i="12"/>
  <c r="A3304" i="12"/>
  <c r="A3305" i="12"/>
  <c r="A3306" i="12"/>
  <c r="A3307" i="12"/>
  <c r="A3308" i="12"/>
  <c r="A3309" i="12"/>
  <c r="A3310" i="12"/>
  <c r="A3311" i="12"/>
  <c r="A3312" i="12"/>
  <c r="A3313" i="12"/>
  <c r="A3314" i="12"/>
  <c r="A3315" i="12"/>
  <c r="A3316" i="12"/>
  <c r="A3317" i="12"/>
  <c r="A3318" i="12"/>
  <c r="A3319" i="12"/>
  <c r="A3320" i="12"/>
  <c r="A3321" i="12"/>
  <c r="A3322" i="12"/>
  <c r="A3323" i="12"/>
  <c r="A3324" i="12"/>
  <c r="A3325" i="12"/>
  <c r="A3326" i="12"/>
  <c r="A3327" i="12"/>
  <c r="A3328" i="12"/>
  <c r="A3329" i="12"/>
  <c r="A3330" i="12"/>
  <c r="A3331" i="12"/>
  <c r="A3332" i="12"/>
  <c r="A3333" i="12"/>
  <c r="A3334" i="12"/>
  <c r="A3335" i="12"/>
  <c r="A3336" i="12"/>
  <c r="A3337" i="12"/>
  <c r="A3338" i="12"/>
  <c r="A3339" i="12"/>
  <c r="A3340" i="12"/>
  <c r="A3341" i="12"/>
  <c r="A3342" i="12"/>
  <c r="A3343" i="12"/>
  <c r="A3344" i="12"/>
  <c r="A3345" i="12"/>
  <c r="A3346" i="12"/>
  <c r="A3347" i="12"/>
  <c r="A3348" i="12"/>
  <c r="A3349" i="12"/>
  <c r="A3350" i="12"/>
  <c r="A3351" i="12"/>
  <c r="A3352" i="12"/>
  <c r="A3353" i="12"/>
  <c r="A3354" i="12"/>
  <c r="A3355" i="12"/>
  <c r="A3356" i="12"/>
  <c r="A3357" i="12"/>
  <c r="A3358" i="12"/>
  <c r="A3359" i="12"/>
  <c r="A3360" i="12"/>
  <c r="A3361" i="12"/>
  <c r="A3362" i="12"/>
  <c r="A3363" i="12"/>
  <c r="A3364" i="12"/>
  <c r="A3365" i="12"/>
  <c r="A3366" i="12"/>
  <c r="A3367" i="12"/>
  <c r="A3368" i="12"/>
  <c r="A3369" i="12"/>
  <c r="A3370" i="12"/>
  <c r="A3371" i="12"/>
  <c r="A3372" i="12"/>
  <c r="A3373" i="12"/>
  <c r="A3374" i="12"/>
  <c r="A3375" i="12"/>
  <c r="A3376" i="12"/>
  <c r="A3377" i="12"/>
  <c r="A3378" i="12"/>
  <c r="A3379" i="12"/>
  <c r="A3380" i="12"/>
  <c r="A3381" i="12"/>
  <c r="A3382" i="12"/>
  <c r="A3383" i="12"/>
  <c r="A3384" i="12"/>
  <c r="A3385" i="12"/>
  <c r="A3386" i="12"/>
  <c r="A3387" i="12"/>
  <c r="A3388" i="12"/>
  <c r="A3389" i="12"/>
  <c r="A3390" i="12"/>
  <c r="A3391" i="12"/>
  <c r="A3392" i="12"/>
  <c r="A3393" i="12"/>
  <c r="A3394" i="12"/>
  <c r="A3395" i="12"/>
  <c r="A3396" i="12"/>
  <c r="A3397" i="12"/>
  <c r="A3398" i="12"/>
  <c r="A3399" i="12"/>
  <c r="A3400" i="12"/>
  <c r="A3401" i="12"/>
  <c r="A3402" i="12"/>
  <c r="A3403" i="12"/>
  <c r="A3404" i="12"/>
  <c r="A3405" i="12"/>
  <c r="A3406" i="12"/>
  <c r="A3407" i="12"/>
  <c r="A3408" i="12"/>
  <c r="A3409" i="12"/>
  <c r="A3410" i="12"/>
  <c r="A3411" i="12"/>
  <c r="A3412" i="12"/>
  <c r="A3413" i="12"/>
  <c r="A3414" i="12"/>
  <c r="A3415" i="12"/>
  <c r="A3416" i="12"/>
  <c r="A3417" i="12"/>
  <c r="A3418" i="12"/>
  <c r="A3419" i="12"/>
  <c r="A3420" i="12"/>
  <c r="A3421" i="12"/>
  <c r="A3422" i="12"/>
  <c r="A3423" i="12"/>
  <c r="A3424" i="12"/>
  <c r="A3425" i="12"/>
  <c r="A3426" i="12"/>
  <c r="A3427" i="12"/>
  <c r="A3428" i="12"/>
  <c r="A3429" i="12"/>
  <c r="A3430" i="12"/>
  <c r="A3431" i="12"/>
  <c r="A3432" i="12"/>
  <c r="A3433" i="12"/>
  <c r="A3434" i="12"/>
  <c r="A3435" i="12"/>
  <c r="A3436" i="12"/>
  <c r="A3437" i="12"/>
  <c r="A3438" i="12"/>
  <c r="A3439" i="12"/>
  <c r="A3440" i="12"/>
  <c r="A3441" i="12"/>
  <c r="A3442" i="12"/>
  <c r="A3443" i="12"/>
  <c r="A3444" i="12"/>
  <c r="A3445" i="12"/>
  <c r="A3446" i="12"/>
  <c r="A3447" i="12"/>
  <c r="A3448" i="12"/>
  <c r="A3449" i="12"/>
  <c r="A3450" i="12"/>
  <c r="A3451" i="12"/>
  <c r="A3452" i="12"/>
  <c r="A3453" i="12"/>
  <c r="A3454" i="12"/>
  <c r="A3455" i="12"/>
  <c r="A3456" i="12"/>
  <c r="A3457" i="12"/>
  <c r="A3458" i="12"/>
  <c r="A3459" i="12"/>
  <c r="A3460" i="12"/>
  <c r="A3461" i="12"/>
  <c r="A3462" i="12"/>
  <c r="A3463" i="12"/>
  <c r="A3464" i="12"/>
  <c r="A3465" i="12"/>
  <c r="A3466" i="12"/>
  <c r="A3467" i="12"/>
  <c r="A3468" i="12"/>
  <c r="A3469" i="12"/>
  <c r="A3470" i="12"/>
  <c r="A3471" i="12"/>
  <c r="A3472" i="12"/>
  <c r="A3473" i="12"/>
  <c r="A3474" i="12"/>
  <c r="A3475" i="12"/>
  <c r="A3476" i="12"/>
  <c r="A3477" i="12"/>
  <c r="A3478" i="12"/>
  <c r="A3479" i="12"/>
  <c r="A3480" i="12"/>
  <c r="A3481" i="12"/>
  <c r="A3482" i="12"/>
  <c r="A3483" i="12"/>
  <c r="A3484" i="12"/>
  <c r="A3485" i="12"/>
  <c r="A3486" i="12"/>
  <c r="A3487" i="12"/>
  <c r="A3488" i="12"/>
  <c r="A3489" i="12"/>
  <c r="A3490" i="12"/>
  <c r="A3491" i="12"/>
  <c r="A3492" i="12"/>
  <c r="A3493" i="12"/>
  <c r="A3494" i="12"/>
  <c r="A3495" i="12"/>
  <c r="A3496" i="12"/>
  <c r="A3497" i="12"/>
  <c r="A3498" i="12"/>
  <c r="A3499" i="12"/>
  <c r="A3500" i="12"/>
  <c r="A3501" i="12"/>
  <c r="A3502" i="12"/>
  <c r="A3503" i="12"/>
  <c r="A3504" i="12"/>
  <c r="A3505" i="12"/>
  <c r="A3506" i="12"/>
  <c r="A3507" i="12"/>
  <c r="A3508" i="12"/>
  <c r="A3509" i="12"/>
  <c r="A3510" i="12"/>
  <c r="A3511" i="12"/>
  <c r="A3512" i="12"/>
  <c r="A3513" i="12"/>
  <c r="A3514" i="12"/>
  <c r="A3515" i="12"/>
  <c r="A3516" i="12"/>
  <c r="A3517" i="12"/>
  <c r="A3518" i="12"/>
  <c r="A3519" i="12"/>
  <c r="A3520" i="12"/>
  <c r="A3521" i="12"/>
  <c r="A3522" i="12"/>
  <c r="A3523" i="12"/>
  <c r="A3524" i="12"/>
  <c r="A3525" i="12"/>
  <c r="A3526" i="12"/>
  <c r="A3527" i="12"/>
  <c r="A3528" i="12"/>
  <c r="A3529" i="12"/>
  <c r="A3530" i="12"/>
  <c r="A3531" i="12"/>
  <c r="A3532" i="12"/>
  <c r="A3533" i="12"/>
  <c r="A3534" i="12"/>
  <c r="A3535" i="12"/>
  <c r="A3536" i="12"/>
  <c r="A3537" i="12"/>
  <c r="A3538" i="12"/>
  <c r="A3539" i="12"/>
  <c r="A3540" i="12"/>
  <c r="A3541" i="12"/>
  <c r="A3542" i="12"/>
  <c r="A3543" i="12"/>
  <c r="A3544" i="12"/>
  <c r="A3545" i="12"/>
  <c r="A3546" i="12"/>
  <c r="A3547" i="12"/>
  <c r="A3548" i="12"/>
  <c r="A3549" i="12"/>
  <c r="A3550" i="12"/>
  <c r="A3551" i="12"/>
  <c r="A3552" i="12"/>
  <c r="A3553" i="12"/>
  <c r="A3554" i="12"/>
  <c r="A3555" i="12"/>
  <c r="A3556" i="12"/>
  <c r="A3557" i="12"/>
  <c r="A3558" i="12"/>
  <c r="A3559" i="12"/>
  <c r="A3560" i="12"/>
  <c r="A3561" i="12"/>
  <c r="A3562" i="12"/>
  <c r="A3563" i="12"/>
  <c r="A3564" i="12"/>
  <c r="A3565" i="12"/>
  <c r="A3566" i="12"/>
  <c r="A3567" i="12"/>
  <c r="A3568" i="12"/>
  <c r="A3569" i="12"/>
  <c r="A3570" i="12"/>
  <c r="A3571" i="12"/>
  <c r="A3572" i="12"/>
  <c r="A3573" i="12"/>
  <c r="A3574" i="12"/>
  <c r="A3575" i="12"/>
  <c r="A3576" i="12"/>
  <c r="A3577" i="12"/>
  <c r="A3578" i="12"/>
  <c r="A3579" i="12"/>
  <c r="A3580" i="12"/>
  <c r="A3581" i="12"/>
  <c r="A3582" i="12"/>
  <c r="A3583" i="12"/>
  <c r="A3584" i="12"/>
  <c r="A3585" i="12"/>
  <c r="A3586" i="12"/>
  <c r="A3587" i="12"/>
  <c r="A3588" i="12"/>
  <c r="A3589" i="12"/>
  <c r="A3590" i="12"/>
  <c r="A3591" i="12"/>
  <c r="A3592" i="12"/>
  <c r="A3593" i="12"/>
  <c r="A3594" i="12"/>
  <c r="A3595" i="12"/>
  <c r="A3596" i="12"/>
  <c r="A3597" i="12"/>
  <c r="A3598" i="12"/>
  <c r="A3599" i="12"/>
  <c r="A3600" i="12"/>
  <c r="A3601" i="12"/>
  <c r="A3602" i="12"/>
  <c r="A3603" i="12"/>
  <c r="A3604" i="12"/>
  <c r="A3605" i="12"/>
  <c r="A3606" i="12"/>
  <c r="A3607" i="12"/>
  <c r="A3608" i="12"/>
  <c r="A3609" i="12"/>
  <c r="A3610" i="12"/>
  <c r="A3611" i="12"/>
  <c r="A3612" i="12"/>
  <c r="A3613" i="12"/>
  <c r="A3614" i="12"/>
  <c r="A3615" i="12"/>
  <c r="A3616" i="12"/>
  <c r="A3617" i="12"/>
  <c r="A3618" i="12"/>
  <c r="A3619" i="12"/>
  <c r="A3620" i="12"/>
  <c r="A3621" i="12"/>
  <c r="A3622" i="12"/>
  <c r="A3623" i="12"/>
  <c r="A3624" i="12"/>
  <c r="A3625" i="12"/>
  <c r="A3626" i="12"/>
  <c r="A3627" i="12"/>
  <c r="A3628" i="12"/>
  <c r="A3629" i="12"/>
  <c r="A3630" i="12"/>
  <c r="A3631" i="12"/>
  <c r="A3632" i="12"/>
  <c r="A3633" i="12"/>
  <c r="A3634" i="12"/>
  <c r="A3635" i="12"/>
  <c r="A3636" i="12"/>
  <c r="A3637" i="12"/>
  <c r="A3638" i="12"/>
  <c r="A3639" i="12"/>
  <c r="A3640" i="12"/>
  <c r="A3641" i="12"/>
  <c r="A3642" i="12"/>
  <c r="A3643" i="12"/>
  <c r="A3644" i="12"/>
  <c r="A3645" i="12"/>
  <c r="A3646" i="12"/>
  <c r="A3647" i="12"/>
  <c r="A3648" i="12"/>
  <c r="A3649" i="12"/>
  <c r="A3650" i="12"/>
  <c r="A3651" i="12"/>
  <c r="A3652" i="12"/>
  <c r="A3653" i="12"/>
  <c r="A3654" i="12"/>
  <c r="A3655" i="12"/>
  <c r="A3656" i="12"/>
  <c r="A3657" i="12"/>
  <c r="A3658" i="12"/>
  <c r="A3659" i="12"/>
  <c r="A3660" i="12"/>
  <c r="A3661" i="12"/>
  <c r="A3662" i="12"/>
  <c r="A3663" i="12"/>
  <c r="A3664" i="12"/>
  <c r="A3665" i="12"/>
  <c r="A3666" i="12"/>
  <c r="A3667" i="12"/>
  <c r="A3668" i="12"/>
  <c r="A3669" i="12"/>
  <c r="A3670" i="12"/>
  <c r="A3671" i="12"/>
  <c r="A3672" i="12"/>
  <c r="A3673" i="12"/>
  <c r="A3674" i="12"/>
  <c r="A3675" i="12"/>
  <c r="A3676" i="12"/>
  <c r="A3677" i="12"/>
  <c r="A3678" i="12"/>
  <c r="A3679" i="12"/>
  <c r="A3680" i="12"/>
  <c r="A3681" i="12"/>
  <c r="A3682" i="12"/>
  <c r="A3683" i="12"/>
  <c r="A3684" i="12"/>
  <c r="A3685" i="12"/>
  <c r="A3686" i="12"/>
  <c r="A3687" i="12"/>
  <c r="A3688" i="12"/>
  <c r="A3689" i="12"/>
  <c r="A3690" i="12"/>
  <c r="A3691" i="12"/>
  <c r="A3692" i="12"/>
  <c r="A3693" i="12"/>
  <c r="A3694" i="12"/>
  <c r="A3695" i="12"/>
  <c r="A3696" i="12"/>
  <c r="A3697" i="12"/>
  <c r="A3698" i="12"/>
  <c r="A3699" i="12"/>
  <c r="A3700" i="12"/>
  <c r="A3701" i="12"/>
  <c r="A3702" i="12"/>
  <c r="A3703" i="12"/>
  <c r="A3704" i="12"/>
  <c r="A3705" i="12"/>
  <c r="A3706" i="12"/>
  <c r="A3707" i="12"/>
  <c r="A3708" i="12"/>
  <c r="A3709" i="12"/>
  <c r="A3710" i="12"/>
  <c r="A3711" i="12"/>
  <c r="A3712" i="12"/>
  <c r="A3713" i="12"/>
  <c r="A3714" i="12"/>
  <c r="A3715" i="12"/>
  <c r="A3716" i="12"/>
  <c r="A3717" i="12"/>
  <c r="A3718" i="12"/>
  <c r="A3719" i="12"/>
  <c r="A3720" i="12"/>
  <c r="A3721" i="12"/>
  <c r="A3722" i="12"/>
  <c r="A3723" i="12"/>
  <c r="A3724" i="12"/>
  <c r="A3725" i="12"/>
  <c r="A3726" i="12"/>
  <c r="A3727" i="12"/>
  <c r="A3728" i="12"/>
  <c r="A3729" i="12"/>
  <c r="A3730" i="12"/>
  <c r="A3731" i="12"/>
  <c r="A3732" i="12"/>
  <c r="A3733" i="12"/>
  <c r="A3734" i="12"/>
  <c r="A3735" i="12"/>
  <c r="A3736" i="12"/>
  <c r="A3737" i="12"/>
  <c r="A3738" i="12"/>
  <c r="A3739" i="12"/>
  <c r="A3740" i="12"/>
  <c r="A3741" i="12"/>
  <c r="A3742" i="12"/>
  <c r="A3743" i="12"/>
  <c r="A3744" i="12"/>
  <c r="A3745" i="12"/>
  <c r="A3746" i="12"/>
  <c r="A3747" i="12"/>
  <c r="A3748" i="12"/>
  <c r="A3749" i="12"/>
  <c r="A3750" i="12"/>
  <c r="A3751" i="12"/>
  <c r="A3752" i="12"/>
  <c r="A3753" i="12"/>
  <c r="A3754" i="12"/>
  <c r="A3755" i="12"/>
  <c r="A3756" i="12"/>
  <c r="A3757" i="12"/>
  <c r="A3758" i="12"/>
  <c r="A3759" i="12"/>
  <c r="A3760" i="12"/>
  <c r="A3761" i="12"/>
  <c r="A3762" i="12"/>
  <c r="A3763" i="12"/>
  <c r="A3764" i="12"/>
  <c r="A3765" i="12"/>
  <c r="A3766" i="12"/>
  <c r="A3767" i="12"/>
  <c r="A3768" i="12"/>
  <c r="A3769" i="12"/>
  <c r="A3770" i="12"/>
  <c r="A3771" i="12"/>
  <c r="A3772" i="12"/>
  <c r="A3773" i="12"/>
  <c r="A3774" i="12"/>
  <c r="A3775" i="12"/>
  <c r="A3776" i="12"/>
  <c r="A3777" i="12"/>
  <c r="A3778" i="12"/>
  <c r="A3779" i="12"/>
  <c r="A3780" i="12"/>
  <c r="A3781" i="12"/>
  <c r="A3782" i="12"/>
  <c r="A3783" i="12"/>
  <c r="A3784" i="12"/>
  <c r="A3785" i="12"/>
  <c r="A3786" i="12"/>
  <c r="A3787" i="12"/>
  <c r="A3788" i="12"/>
  <c r="A3789" i="12"/>
  <c r="A3790" i="12"/>
  <c r="A3791" i="12"/>
  <c r="A3792" i="12"/>
  <c r="A3793" i="12"/>
  <c r="A3794" i="12"/>
  <c r="A3795" i="12"/>
  <c r="A3796" i="12"/>
  <c r="A3797" i="12"/>
  <c r="A3798" i="12"/>
  <c r="A3799" i="12"/>
  <c r="A3800" i="12"/>
  <c r="A3801" i="12"/>
  <c r="A3802" i="12"/>
  <c r="A3803" i="12"/>
  <c r="A3804" i="12"/>
  <c r="A3805" i="12"/>
  <c r="A3806" i="12"/>
  <c r="A3807" i="12"/>
  <c r="A3808" i="12"/>
  <c r="A3809" i="12"/>
  <c r="A3810" i="12"/>
  <c r="A3811" i="12"/>
  <c r="A3812" i="12"/>
  <c r="A3813" i="12"/>
  <c r="A3814" i="12"/>
  <c r="A3815" i="12"/>
  <c r="A3816" i="12"/>
  <c r="A3817" i="12"/>
  <c r="A3818" i="12"/>
  <c r="A3819" i="12"/>
  <c r="A3820" i="12"/>
  <c r="A3821" i="12"/>
  <c r="A3822" i="12"/>
  <c r="A3823" i="12"/>
  <c r="A3824" i="12"/>
  <c r="A3825" i="12"/>
  <c r="A3826" i="12"/>
  <c r="A3827" i="12"/>
  <c r="A3828" i="12"/>
  <c r="A3829" i="12"/>
  <c r="A3830" i="12"/>
  <c r="A3831" i="12"/>
  <c r="A3832" i="12"/>
  <c r="A3833" i="12"/>
  <c r="A3834" i="12"/>
  <c r="A3835" i="12"/>
  <c r="A3836" i="12"/>
  <c r="A3837" i="12"/>
  <c r="A3838" i="12"/>
  <c r="A3839" i="12"/>
  <c r="A3840" i="12"/>
  <c r="A3841" i="12"/>
  <c r="A3842" i="12"/>
  <c r="A3843" i="12"/>
  <c r="A3844" i="12"/>
  <c r="A3845" i="12"/>
  <c r="A3846" i="12"/>
  <c r="A3847" i="12"/>
  <c r="A3848" i="12"/>
  <c r="A3849" i="12"/>
  <c r="A3850" i="12"/>
  <c r="A3851" i="12"/>
  <c r="A3852" i="12"/>
  <c r="A3853" i="12"/>
  <c r="A3854" i="12"/>
  <c r="A3855" i="12"/>
  <c r="A3856" i="12"/>
  <c r="A3857" i="12"/>
  <c r="A3858" i="12"/>
  <c r="A3859" i="12"/>
  <c r="A3860" i="12"/>
  <c r="A3861" i="12"/>
  <c r="A3862" i="12"/>
  <c r="A3863" i="12"/>
  <c r="A3864" i="12"/>
  <c r="A3865" i="12"/>
  <c r="A3866" i="12"/>
  <c r="A3867" i="12"/>
  <c r="A3868" i="12"/>
  <c r="A3869" i="12"/>
  <c r="A3870" i="12"/>
  <c r="A3871" i="12"/>
  <c r="A3872" i="12"/>
  <c r="A3873" i="12"/>
  <c r="A3874" i="12"/>
  <c r="A3875" i="12"/>
  <c r="A3876" i="12"/>
  <c r="A3877" i="12"/>
  <c r="A3878" i="12"/>
  <c r="A3879" i="12"/>
  <c r="A3880" i="12"/>
  <c r="A3881" i="12"/>
  <c r="A3882" i="12"/>
  <c r="A3883" i="12"/>
  <c r="A3884" i="12"/>
  <c r="A3885" i="12"/>
  <c r="A3886" i="12"/>
  <c r="A3887" i="12"/>
  <c r="A3888" i="12"/>
  <c r="A3889" i="12"/>
  <c r="A3890" i="12"/>
  <c r="A3891" i="12"/>
  <c r="A3892" i="12"/>
  <c r="A3893" i="12"/>
  <c r="A3894" i="12"/>
  <c r="A3895" i="12"/>
  <c r="A3896" i="12"/>
  <c r="A3897" i="12"/>
  <c r="A3898" i="12"/>
  <c r="A3899" i="12"/>
  <c r="A3900" i="12"/>
  <c r="A3901" i="12"/>
  <c r="A3902" i="12"/>
  <c r="A3903" i="12"/>
  <c r="A3904" i="12"/>
  <c r="A3905" i="12"/>
  <c r="A3906" i="12"/>
  <c r="A3907" i="12"/>
  <c r="A3908" i="12"/>
  <c r="A3909" i="12"/>
  <c r="A3910" i="12"/>
  <c r="A3911" i="12"/>
  <c r="A3912" i="12"/>
  <c r="A3913" i="12"/>
  <c r="A3914" i="12"/>
  <c r="A3915" i="12"/>
  <c r="A3916" i="12"/>
  <c r="A3917" i="12"/>
  <c r="A3918" i="12"/>
  <c r="A3919" i="12"/>
  <c r="A3920" i="12"/>
  <c r="A3921" i="12"/>
  <c r="A3922" i="12"/>
  <c r="A3923" i="12"/>
  <c r="A3924" i="12"/>
  <c r="A3925" i="12"/>
  <c r="A3926" i="12"/>
  <c r="A3927" i="12"/>
  <c r="A3928" i="12"/>
  <c r="A3929" i="12"/>
  <c r="A3930" i="12"/>
  <c r="A3931" i="12"/>
  <c r="A3932" i="12"/>
  <c r="A3933" i="12"/>
  <c r="A3934" i="12"/>
  <c r="A3935" i="12"/>
  <c r="A3936" i="12"/>
  <c r="A3937" i="12"/>
  <c r="A3938" i="12"/>
  <c r="A3939" i="12"/>
  <c r="A3940" i="12"/>
  <c r="A3941" i="12"/>
  <c r="A3942" i="12"/>
  <c r="A3943" i="12"/>
  <c r="A3944" i="12"/>
  <c r="A3945" i="12"/>
  <c r="A3946" i="12"/>
  <c r="A3947" i="12"/>
  <c r="A3948" i="12"/>
  <c r="A3949" i="12"/>
  <c r="A3950" i="12"/>
  <c r="A3951" i="12"/>
  <c r="A3952" i="12"/>
  <c r="A3953" i="12"/>
  <c r="A3954" i="12"/>
  <c r="A3955" i="12"/>
  <c r="A3956" i="12"/>
  <c r="A3957" i="12"/>
  <c r="A3958" i="12"/>
  <c r="A3959" i="12"/>
  <c r="A3960" i="12"/>
  <c r="A3961" i="12"/>
  <c r="A3962" i="12"/>
  <c r="A3963" i="12"/>
  <c r="A3964" i="12"/>
  <c r="A3965" i="12"/>
  <c r="A3966" i="12"/>
  <c r="A3967" i="12"/>
  <c r="A3968" i="12"/>
  <c r="A3969" i="12"/>
  <c r="A3970" i="12"/>
  <c r="A3971" i="12"/>
  <c r="A3972" i="12"/>
  <c r="A3973" i="12"/>
  <c r="A3974" i="12"/>
  <c r="A3975" i="12"/>
  <c r="A3976" i="12"/>
  <c r="A3977" i="12"/>
  <c r="A3978" i="12"/>
  <c r="A3979" i="12"/>
  <c r="A3980" i="12"/>
  <c r="A3981" i="12"/>
  <c r="A3982" i="12"/>
  <c r="A3983" i="12"/>
  <c r="A3984" i="12"/>
  <c r="A3985" i="12"/>
  <c r="A3986" i="12"/>
  <c r="A3987" i="12"/>
  <c r="A3988" i="12"/>
  <c r="A3989" i="12"/>
  <c r="A3990" i="12"/>
  <c r="A3991" i="12"/>
  <c r="A3992" i="12"/>
  <c r="A3993" i="12"/>
  <c r="A3994" i="12"/>
  <c r="A3995" i="12"/>
  <c r="A3996" i="12"/>
  <c r="A3997" i="12"/>
  <c r="A3998" i="12"/>
  <c r="A3999" i="12"/>
  <c r="A4000" i="12"/>
  <c r="A4001" i="12"/>
  <c r="A4002" i="12"/>
  <c r="A4003" i="12"/>
  <c r="A4004" i="12"/>
  <c r="A4005" i="12"/>
  <c r="A4006" i="12"/>
  <c r="A4007" i="12"/>
  <c r="A4008" i="12"/>
  <c r="A4009" i="12"/>
  <c r="A4010" i="12"/>
  <c r="A4011" i="12"/>
  <c r="A4012" i="12"/>
  <c r="A4013" i="12"/>
  <c r="A4014" i="12"/>
  <c r="A4015" i="12"/>
  <c r="A4016" i="12"/>
  <c r="A4017" i="12"/>
  <c r="A4018" i="12"/>
  <c r="A4019" i="12"/>
  <c r="A4020" i="12"/>
  <c r="A4021" i="12"/>
  <c r="A4022" i="12"/>
  <c r="A4023" i="12"/>
  <c r="A4024" i="12"/>
  <c r="A4025" i="12"/>
  <c r="A4026" i="12"/>
  <c r="A4027" i="12"/>
  <c r="A4028" i="12"/>
  <c r="A4029" i="12"/>
  <c r="A4030" i="12"/>
  <c r="A4031" i="12"/>
  <c r="A4032" i="12"/>
  <c r="A4033" i="12"/>
  <c r="A4034" i="12"/>
  <c r="A4035" i="12"/>
  <c r="A4036" i="12"/>
  <c r="A4037" i="12"/>
  <c r="A4038" i="12"/>
  <c r="A4039" i="12"/>
  <c r="A4040" i="12"/>
  <c r="A4041" i="12"/>
  <c r="A4042" i="12"/>
  <c r="A4043" i="12"/>
  <c r="A4044" i="12"/>
  <c r="A4045" i="12"/>
  <c r="A4046" i="12"/>
  <c r="A4047" i="12"/>
  <c r="A4048" i="12"/>
  <c r="A4049" i="12"/>
  <c r="A4050" i="12"/>
  <c r="A4051" i="12"/>
  <c r="A4052" i="12"/>
  <c r="A4053" i="12"/>
  <c r="A4054" i="12"/>
  <c r="A4055" i="12"/>
  <c r="A4056" i="12"/>
  <c r="A4057" i="12"/>
  <c r="A4058" i="12"/>
  <c r="A4059" i="12"/>
  <c r="A4060" i="12"/>
  <c r="A4061" i="12"/>
  <c r="A4062" i="12"/>
  <c r="A4063" i="12"/>
  <c r="A4064" i="12"/>
  <c r="A4065" i="12"/>
  <c r="A4066" i="12"/>
  <c r="A4067" i="12"/>
  <c r="A4068" i="12"/>
  <c r="A4069" i="12"/>
  <c r="A4070" i="12"/>
  <c r="A4071" i="12"/>
  <c r="A4072" i="12"/>
  <c r="A4073" i="12"/>
  <c r="A4074" i="12"/>
  <c r="A4075" i="12"/>
  <c r="A4076" i="12"/>
  <c r="A4077" i="12"/>
  <c r="A4078" i="12"/>
  <c r="A4079" i="12"/>
  <c r="A4080" i="12"/>
  <c r="A4081" i="12"/>
  <c r="A4082" i="12"/>
  <c r="A4083" i="12"/>
  <c r="A4084" i="12"/>
  <c r="A4085" i="12"/>
  <c r="A4086" i="12"/>
  <c r="A4087" i="12"/>
  <c r="A4088" i="12"/>
  <c r="A4089" i="12"/>
  <c r="A4090" i="12"/>
  <c r="A4091" i="12"/>
  <c r="A4092" i="12"/>
  <c r="A4093" i="12"/>
  <c r="A4094" i="12"/>
  <c r="A4095" i="12"/>
  <c r="A4096" i="12"/>
  <c r="A4097" i="12"/>
  <c r="A4098" i="12"/>
  <c r="A4099" i="12"/>
  <c r="A4100" i="12"/>
  <c r="A4101" i="12"/>
  <c r="A4102" i="12"/>
  <c r="A4103" i="12"/>
  <c r="A4104" i="12"/>
  <c r="A4105" i="12"/>
  <c r="A4106" i="12"/>
  <c r="A4107" i="12"/>
  <c r="A4108" i="12"/>
  <c r="A4109" i="12"/>
  <c r="A4110" i="12"/>
  <c r="A4111" i="12"/>
  <c r="A4112" i="12"/>
  <c r="A4113" i="12"/>
  <c r="A4114" i="12"/>
  <c r="A4115" i="12"/>
  <c r="A4116" i="12"/>
  <c r="A4117" i="12"/>
  <c r="A4118" i="12"/>
  <c r="A4119" i="12"/>
  <c r="A4120" i="12"/>
  <c r="A4121" i="12"/>
  <c r="A4122" i="12"/>
  <c r="A4123" i="12"/>
  <c r="A4124" i="12"/>
  <c r="A4125" i="12"/>
  <c r="A4126" i="12"/>
  <c r="A4127" i="12"/>
  <c r="A4128" i="12"/>
  <c r="A4129" i="12"/>
  <c r="A4130" i="12"/>
  <c r="A4131" i="12"/>
  <c r="A4132" i="12"/>
  <c r="A4133" i="12"/>
  <c r="A4134" i="12"/>
  <c r="A4135" i="12"/>
  <c r="A4136" i="12"/>
  <c r="A4137" i="12"/>
  <c r="A4138" i="12"/>
  <c r="A4139" i="12"/>
  <c r="A4140" i="12"/>
  <c r="A4141" i="12"/>
  <c r="A4142" i="12"/>
  <c r="A4143" i="12"/>
  <c r="A4144" i="12"/>
  <c r="A4145" i="12"/>
  <c r="A4146" i="12"/>
  <c r="A4147" i="12"/>
  <c r="A4148" i="12"/>
  <c r="A4149" i="12"/>
  <c r="A4150" i="12"/>
  <c r="A4151" i="12"/>
  <c r="A4152" i="12"/>
  <c r="A4153" i="12"/>
  <c r="A4154" i="12"/>
  <c r="A4155" i="12"/>
  <c r="A4156" i="12"/>
  <c r="A4157" i="12"/>
  <c r="A4158" i="12"/>
  <c r="A4159" i="12"/>
  <c r="A4160" i="12"/>
  <c r="A4161" i="12"/>
  <c r="A4162" i="12"/>
  <c r="A4163" i="12"/>
  <c r="A4164" i="12"/>
  <c r="A4165" i="12"/>
  <c r="A4166" i="12"/>
  <c r="A4167" i="12"/>
  <c r="A4168" i="12"/>
  <c r="A4169" i="12"/>
  <c r="A4170" i="12"/>
  <c r="A4171" i="12"/>
  <c r="A4172" i="12"/>
  <c r="A4173" i="12"/>
  <c r="A4174" i="12"/>
  <c r="A4175" i="12"/>
  <c r="A4176" i="12"/>
  <c r="A4177" i="12"/>
  <c r="A4178" i="12"/>
  <c r="A4179" i="12"/>
  <c r="A4180" i="12"/>
  <c r="A4181" i="12"/>
  <c r="A4182" i="12"/>
  <c r="A4183" i="12"/>
  <c r="A4184" i="12"/>
  <c r="A4185" i="12"/>
  <c r="A4186" i="12"/>
  <c r="A4187" i="12"/>
  <c r="A4188" i="12"/>
  <c r="A4189" i="12"/>
  <c r="A4190" i="12"/>
  <c r="A4191" i="12"/>
  <c r="A4192" i="12"/>
  <c r="A4193" i="12"/>
  <c r="A4194" i="12"/>
  <c r="A4195" i="12"/>
  <c r="A4196" i="12"/>
  <c r="A4197" i="12"/>
  <c r="A4198" i="12"/>
  <c r="A4199" i="12"/>
  <c r="A4200" i="12"/>
  <c r="A4201" i="12"/>
  <c r="A4202" i="12"/>
  <c r="A4203" i="12"/>
  <c r="A4204" i="12"/>
  <c r="A4205" i="12"/>
  <c r="A4206" i="12"/>
  <c r="A4207" i="12"/>
  <c r="A4208" i="12"/>
  <c r="A4209" i="12"/>
  <c r="A4210" i="12"/>
  <c r="A4211" i="12"/>
  <c r="A4212" i="12"/>
  <c r="A4213" i="12"/>
  <c r="A4214" i="12"/>
  <c r="A4215" i="12"/>
  <c r="A4216" i="12"/>
  <c r="A4217" i="12"/>
  <c r="A4218" i="12"/>
  <c r="A4219" i="12"/>
  <c r="A4220" i="12"/>
  <c r="A4221" i="12"/>
  <c r="A4222" i="12"/>
  <c r="A4223" i="12"/>
  <c r="A4224" i="12"/>
  <c r="A4225" i="12"/>
  <c r="A4226" i="12"/>
  <c r="A4227" i="12"/>
  <c r="A4228" i="12"/>
  <c r="A4229" i="12"/>
  <c r="A4230" i="12"/>
  <c r="A4231" i="12"/>
  <c r="A4232" i="12"/>
  <c r="A4233" i="12"/>
  <c r="A4234" i="12"/>
  <c r="A4235" i="12"/>
  <c r="A4236" i="12"/>
  <c r="A4237" i="12"/>
  <c r="A4238" i="12"/>
  <c r="A4239" i="12"/>
  <c r="A4240" i="12"/>
  <c r="A4241" i="12"/>
  <c r="A4242" i="12"/>
  <c r="A4243" i="12"/>
  <c r="A4244" i="12"/>
  <c r="A4245" i="12"/>
  <c r="A4246" i="12"/>
  <c r="A4247" i="12"/>
  <c r="A4248" i="12"/>
  <c r="A4249" i="12"/>
  <c r="A4250" i="12"/>
  <c r="A4251" i="12"/>
  <c r="A4252" i="12"/>
  <c r="A4253" i="12"/>
  <c r="A4254" i="12"/>
  <c r="A4255" i="12"/>
  <c r="A4256" i="12"/>
  <c r="A4257" i="12"/>
  <c r="A4258" i="12"/>
  <c r="A4259" i="12"/>
  <c r="A4260" i="12"/>
  <c r="A4261" i="12"/>
  <c r="A4262" i="12"/>
  <c r="A4263" i="12"/>
  <c r="A4264" i="12"/>
  <c r="A4265" i="12"/>
  <c r="A4266" i="12"/>
  <c r="A4267" i="12"/>
  <c r="A4268" i="12"/>
  <c r="A4269" i="12"/>
  <c r="A4270" i="12"/>
  <c r="A4271" i="12"/>
  <c r="A4272" i="12"/>
  <c r="A4273" i="12"/>
  <c r="A4274" i="12"/>
  <c r="A4275" i="12"/>
  <c r="A4276" i="12"/>
  <c r="A4277" i="12"/>
  <c r="A4278" i="12"/>
  <c r="A4279" i="12"/>
  <c r="A4280" i="12"/>
  <c r="A4281" i="12"/>
  <c r="A4282" i="12"/>
  <c r="A4283" i="12"/>
  <c r="A4284" i="12"/>
  <c r="A4285" i="12"/>
  <c r="A4286" i="12"/>
  <c r="A4287" i="12"/>
  <c r="A4288" i="12"/>
  <c r="A4289" i="12"/>
  <c r="A4290" i="12"/>
  <c r="A4291" i="12"/>
  <c r="A4292" i="12"/>
  <c r="A4293" i="12"/>
  <c r="A4294" i="12"/>
  <c r="A4295" i="12"/>
  <c r="A4296" i="12"/>
  <c r="A4297" i="12"/>
  <c r="A4298" i="12"/>
  <c r="A4299" i="12"/>
  <c r="A4300" i="12"/>
  <c r="A4301" i="12"/>
  <c r="A4302" i="12"/>
  <c r="A4303" i="12"/>
  <c r="A4304" i="12"/>
  <c r="A4305" i="12"/>
  <c r="A4306" i="12"/>
  <c r="A4307" i="12"/>
  <c r="A4308" i="12"/>
  <c r="A4309" i="12"/>
  <c r="A4310" i="12"/>
  <c r="A4311" i="12"/>
  <c r="A4312" i="12"/>
  <c r="A4313" i="12"/>
  <c r="A4314" i="12"/>
  <c r="A4315" i="12"/>
  <c r="A4316" i="12"/>
  <c r="A4317" i="12"/>
  <c r="A4318" i="12"/>
  <c r="A4319" i="12"/>
  <c r="A4320" i="12"/>
  <c r="A4321" i="12"/>
  <c r="A4322" i="12"/>
  <c r="A4323" i="12"/>
  <c r="A4324" i="12"/>
  <c r="A4325" i="12"/>
  <c r="A4326" i="12"/>
  <c r="A4327" i="12"/>
  <c r="A4328" i="12"/>
  <c r="A4329" i="12"/>
  <c r="A4330" i="12"/>
  <c r="A4331" i="12"/>
  <c r="A4332" i="12"/>
  <c r="A4333" i="12"/>
  <c r="A4334" i="12"/>
  <c r="A4335" i="12"/>
  <c r="A4336" i="12"/>
  <c r="A4337" i="12"/>
  <c r="A4338" i="12"/>
  <c r="A4339" i="12"/>
  <c r="A4340" i="12"/>
  <c r="A4341" i="12"/>
  <c r="A4342" i="12"/>
  <c r="A4343" i="12"/>
  <c r="A4344" i="12"/>
  <c r="A4345" i="12"/>
  <c r="A4346" i="12"/>
  <c r="A4347" i="12"/>
  <c r="A4348" i="12"/>
  <c r="A4349" i="12"/>
  <c r="A4350" i="12"/>
  <c r="A4351" i="12"/>
  <c r="A4352" i="12"/>
  <c r="A4353" i="12"/>
  <c r="A4354" i="12"/>
  <c r="A4355" i="12"/>
  <c r="A4356" i="12"/>
  <c r="A4357" i="12"/>
  <c r="A4358" i="12"/>
  <c r="A4359" i="12"/>
  <c r="A4360" i="12"/>
  <c r="A4361" i="12"/>
  <c r="A4362" i="12"/>
  <c r="A4363" i="12"/>
  <c r="A4364" i="12"/>
  <c r="A4365" i="12"/>
  <c r="A4366" i="12"/>
  <c r="A4367" i="12"/>
  <c r="A4368" i="12"/>
  <c r="A4369" i="12"/>
  <c r="A4370" i="12"/>
  <c r="A4371" i="12"/>
  <c r="A4372" i="12"/>
  <c r="A4373" i="12"/>
  <c r="A4374" i="12"/>
  <c r="A4375" i="12"/>
  <c r="A4376" i="12"/>
  <c r="A4377" i="12"/>
  <c r="A4378" i="12"/>
  <c r="A4379" i="12"/>
  <c r="A4380" i="12"/>
  <c r="A4381" i="12"/>
  <c r="A4382" i="12"/>
  <c r="A4383" i="12"/>
  <c r="A4384" i="12"/>
  <c r="A4385" i="12"/>
  <c r="A4386" i="12"/>
  <c r="A4387" i="12"/>
  <c r="A4388" i="12"/>
  <c r="A4389" i="12"/>
  <c r="A4390" i="12"/>
  <c r="A4391" i="12"/>
  <c r="A4392" i="12"/>
  <c r="A4393" i="12"/>
  <c r="A4394" i="12"/>
  <c r="A4395" i="12"/>
  <c r="A4396" i="12"/>
  <c r="A4397" i="12"/>
  <c r="A4398" i="12"/>
  <c r="A4399" i="12"/>
  <c r="A4400" i="12"/>
  <c r="A4401" i="12"/>
  <c r="A4402" i="12"/>
  <c r="A4403" i="12"/>
  <c r="A4404" i="12"/>
  <c r="A4405" i="12"/>
  <c r="A4406" i="12"/>
  <c r="A4407" i="12"/>
  <c r="A4408" i="12"/>
  <c r="A4409" i="12"/>
  <c r="A4410" i="12"/>
  <c r="A4411" i="12"/>
  <c r="A4412" i="12"/>
  <c r="A4413" i="12"/>
  <c r="A4414" i="12"/>
  <c r="A4415" i="12"/>
  <c r="A4416" i="12"/>
  <c r="A4417" i="12"/>
  <c r="A4418" i="12"/>
  <c r="A4419" i="12"/>
  <c r="A4420" i="12"/>
  <c r="A4421" i="12"/>
  <c r="A4422" i="12"/>
  <c r="A4423" i="12"/>
  <c r="A4424" i="12"/>
  <c r="A4425" i="12"/>
  <c r="A4426" i="12"/>
  <c r="A4427" i="12"/>
  <c r="A4428" i="12"/>
  <c r="A4429" i="12"/>
  <c r="A4430" i="12"/>
  <c r="A4431" i="12"/>
  <c r="A4432" i="12"/>
  <c r="A4433" i="12"/>
  <c r="A4434" i="12"/>
  <c r="A4435" i="12"/>
  <c r="A4436" i="12"/>
  <c r="A4437" i="12"/>
  <c r="A4438" i="12"/>
  <c r="A4439" i="12"/>
  <c r="A4440" i="12"/>
  <c r="A4441" i="12"/>
  <c r="A4442" i="12"/>
  <c r="A4443" i="12"/>
  <c r="A4444" i="12"/>
  <c r="A4445" i="12"/>
  <c r="A4446" i="12"/>
  <c r="A4447" i="12"/>
  <c r="A4448" i="12"/>
  <c r="A4449" i="12"/>
  <c r="A4450" i="12"/>
  <c r="A4451" i="12"/>
  <c r="A4452" i="12"/>
  <c r="A4453" i="12"/>
  <c r="A4454" i="12"/>
  <c r="A4455" i="12"/>
  <c r="A4456" i="12"/>
  <c r="A4457" i="12"/>
  <c r="A4458" i="12"/>
  <c r="A4459" i="12"/>
  <c r="A4460" i="12"/>
  <c r="A4461" i="12"/>
  <c r="A4462" i="12"/>
  <c r="A4463" i="12"/>
  <c r="A4464" i="12"/>
  <c r="A4465" i="12"/>
  <c r="A4466" i="12"/>
  <c r="A4467" i="12"/>
  <c r="A4468" i="12"/>
  <c r="A4469" i="12"/>
  <c r="A4470" i="12"/>
  <c r="A4471" i="12"/>
  <c r="A4472" i="12"/>
  <c r="A4473" i="12"/>
  <c r="A4474" i="12"/>
  <c r="A4475" i="12"/>
  <c r="A4476" i="12"/>
  <c r="A4477" i="12"/>
  <c r="A4478" i="12"/>
  <c r="A4479" i="12"/>
  <c r="A4480" i="12"/>
  <c r="A4481" i="12"/>
  <c r="A4482" i="12"/>
  <c r="A4483" i="12"/>
  <c r="A4484" i="12"/>
  <c r="A4485" i="12"/>
  <c r="A4486" i="12"/>
  <c r="A4487" i="12"/>
  <c r="A4488" i="12"/>
  <c r="A4489" i="12"/>
  <c r="A4490" i="12"/>
  <c r="A4491" i="12"/>
  <c r="A4492" i="12"/>
  <c r="A4493" i="12"/>
  <c r="A4494" i="12"/>
  <c r="A4495" i="12"/>
  <c r="A4496" i="12"/>
  <c r="A4497" i="12"/>
  <c r="A4498" i="12"/>
  <c r="A4499" i="12"/>
  <c r="A4500" i="12"/>
  <c r="A4501" i="12"/>
  <c r="A4502" i="12"/>
  <c r="A4503" i="12"/>
  <c r="A4504" i="12"/>
  <c r="A4505" i="12"/>
  <c r="A4506" i="12"/>
  <c r="A4507" i="12"/>
  <c r="A4508" i="12"/>
  <c r="A4509" i="12"/>
  <c r="A4510" i="12"/>
  <c r="A4511" i="12"/>
  <c r="A4512" i="12"/>
  <c r="A4513" i="12"/>
  <c r="A4514" i="12"/>
  <c r="A4515" i="12"/>
  <c r="A4516" i="12"/>
  <c r="A4517" i="12"/>
  <c r="A4518" i="12"/>
  <c r="A4519" i="12"/>
  <c r="A4520" i="12"/>
  <c r="A4521" i="12"/>
  <c r="A4522" i="12"/>
  <c r="A4523" i="12"/>
  <c r="A4524" i="12"/>
  <c r="A4525" i="12"/>
  <c r="A4526" i="12"/>
  <c r="A4527" i="12"/>
  <c r="A4528" i="12"/>
  <c r="A4529" i="12"/>
  <c r="A4530" i="12"/>
  <c r="A4531" i="12"/>
  <c r="A4532" i="12"/>
  <c r="A4533" i="12"/>
  <c r="A4534" i="12"/>
  <c r="A4535" i="12"/>
  <c r="A4536" i="12"/>
  <c r="A4537" i="12"/>
  <c r="A4538" i="12"/>
  <c r="A4539" i="12"/>
  <c r="A4540" i="12"/>
  <c r="A4541" i="12"/>
  <c r="A4542" i="12"/>
  <c r="A4543" i="12"/>
  <c r="A4544" i="12"/>
  <c r="A4545" i="12"/>
  <c r="A4546" i="12"/>
  <c r="A4547" i="12"/>
  <c r="A4548" i="12"/>
  <c r="A4549" i="12"/>
  <c r="A4550" i="12"/>
  <c r="A4551" i="12"/>
  <c r="A4552" i="12"/>
  <c r="A4553" i="12"/>
  <c r="A4554" i="12"/>
  <c r="A4555" i="12"/>
  <c r="A4556" i="12"/>
  <c r="A4557" i="12"/>
  <c r="A4558" i="12"/>
  <c r="A4559" i="12"/>
  <c r="A4560" i="12"/>
  <c r="A4561" i="12"/>
  <c r="A4562" i="12"/>
  <c r="A4563" i="12"/>
  <c r="A4564" i="12"/>
  <c r="A4565" i="12"/>
  <c r="A4566" i="12"/>
  <c r="A4567" i="12"/>
  <c r="A4568" i="12"/>
  <c r="A4569" i="12"/>
  <c r="A4570" i="12"/>
  <c r="A4571" i="12"/>
  <c r="A4572" i="12"/>
  <c r="A4573" i="12"/>
  <c r="A4574" i="12"/>
  <c r="A4575" i="12"/>
  <c r="A4576" i="12"/>
  <c r="A4577" i="12"/>
  <c r="A4578" i="12"/>
  <c r="A4579" i="12"/>
  <c r="A4580" i="12"/>
  <c r="A4581" i="12"/>
  <c r="A4582" i="12"/>
  <c r="A4583" i="12"/>
  <c r="A4584" i="12"/>
  <c r="A4585" i="12"/>
  <c r="A4586" i="12"/>
  <c r="A4587" i="12"/>
  <c r="A4588" i="12"/>
  <c r="A4589" i="12"/>
  <c r="A4590" i="12"/>
  <c r="A4591" i="12"/>
  <c r="A4592" i="12"/>
  <c r="A4593" i="12"/>
  <c r="A4594" i="12"/>
  <c r="A4595" i="12"/>
  <c r="A4596" i="12"/>
  <c r="A4597" i="12"/>
  <c r="A4598" i="12"/>
  <c r="A4599" i="12"/>
  <c r="A4600" i="12"/>
  <c r="A4601" i="12"/>
  <c r="A4602" i="12"/>
  <c r="A4603" i="12"/>
  <c r="A4604" i="12"/>
  <c r="A4605" i="12"/>
  <c r="A4606" i="12"/>
  <c r="A4607" i="12"/>
  <c r="A4608" i="12"/>
  <c r="A4609" i="12"/>
  <c r="A4610" i="12"/>
  <c r="A4611" i="12"/>
  <c r="A4612" i="12"/>
  <c r="A4613" i="12"/>
  <c r="A4614" i="12"/>
  <c r="A4615" i="12"/>
  <c r="A4616" i="12"/>
  <c r="A4617" i="12"/>
  <c r="A4618" i="12"/>
  <c r="A4619" i="12"/>
  <c r="A4620" i="12"/>
  <c r="A4621" i="12"/>
  <c r="A4622" i="12"/>
  <c r="A4623" i="12"/>
  <c r="A4624" i="12"/>
  <c r="A4625" i="12"/>
  <c r="A4626" i="12"/>
  <c r="A4627" i="12"/>
  <c r="A4628" i="12"/>
  <c r="A4629" i="12"/>
  <c r="A4630" i="12"/>
  <c r="A4631" i="12"/>
  <c r="A4632" i="12"/>
  <c r="A4633" i="12"/>
  <c r="A4634" i="12"/>
  <c r="A4635" i="12"/>
  <c r="A4636" i="12"/>
  <c r="A4637" i="12"/>
  <c r="A4638" i="12"/>
  <c r="A4639" i="12"/>
  <c r="A4640" i="12"/>
  <c r="A4641" i="12"/>
  <c r="A4642" i="12"/>
  <c r="A4643" i="12"/>
  <c r="A4644" i="12"/>
  <c r="A4645" i="12"/>
  <c r="A4646" i="12"/>
  <c r="A4647" i="12"/>
  <c r="A4648" i="12"/>
  <c r="A4649" i="12"/>
  <c r="A4650" i="12"/>
  <c r="A4651" i="12"/>
  <c r="A4652" i="12"/>
  <c r="A4653" i="12"/>
  <c r="A4654" i="12"/>
  <c r="A4655" i="12"/>
  <c r="A4656" i="12"/>
  <c r="A4657" i="12"/>
  <c r="A4658" i="12"/>
  <c r="A4659" i="12"/>
  <c r="A4660" i="12"/>
  <c r="A4661" i="12"/>
  <c r="A4662" i="12"/>
  <c r="A4663" i="12"/>
  <c r="A4664" i="12"/>
  <c r="A4665" i="12"/>
  <c r="A4666" i="12"/>
  <c r="A4667" i="12"/>
  <c r="A4668" i="12"/>
  <c r="A4669" i="12"/>
  <c r="A4670" i="12"/>
  <c r="A4671" i="12"/>
  <c r="A4672" i="12"/>
  <c r="A4673" i="12"/>
  <c r="A4674" i="12"/>
  <c r="A4675" i="12"/>
  <c r="A4676" i="12"/>
  <c r="A4677" i="12"/>
  <c r="A4678" i="12"/>
  <c r="A4679" i="12"/>
  <c r="A4680" i="12"/>
  <c r="A4681" i="12"/>
  <c r="A4682" i="12"/>
  <c r="A4683" i="12"/>
  <c r="A4684" i="12"/>
  <c r="A4685" i="12"/>
  <c r="A4686" i="12"/>
  <c r="A4687" i="12"/>
  <c r="A4688" i="12"/>
  <c r="A4689" i="12"/>
  <c r="A4690" i="12"/>
  <c r="A4691" i="12"/>
  <c r="A4692" i="12"/>
  <c r="A4693" i="12"/>
  <c r="A4694" i="12"/>
  <c r="A4695" i="12"/>
  <c r="A4696" i="12"/>
  <c r="A4697" i="12"/>
  <c r="A4698" i="12"/>
  <c r="A4699" i="12"/>
  <c r="A4700" i="12"/>
  <c r="A4701" i="12"/>
  <c r="A4702" i="12"/>
  <c r="A4703" i="12"/>
  <c r="A4704" i="12"/>
  <c r="A4705" i="12"/>
  <c r="A4706" i="12"/>
  <c r="A4707" i="12"/>
  <c r="A4708" i="12"/>
  <c r="A4709" i="12"/>
  <c r="A4710" i="12"/>
  <c r="A4711" i="12"/>
  <c r="A4712" i="12"/>
  <c r="A4713" i="12"/>
  <c r="A4714" i="12"/>
  <c r="A4715" i="12"/>
  <c r="A4716" i="12"/>
  <c r="A4717" i="12"/>
  <c r="A4718" i="12"/>
  <c r="A4719" i="12"/>
  <c r="A4720" i="12"/>
  <c r="A4721" i="12"/>
  <c r="A4722" i="12"/>
  <c r="A4723" i="12"/>
  <c r="A4724" i="12"/>
  <c r="A4725" i="12"/>
  <c r="A4726" i="12"/>
  <c r="A4727" i="12"/>
  <c r="A4728" i="12"/>
  <c r="A4729" i="12"/>
  <c r="A4730" i="12"/>
  <c r="A4731" i="12"/>
  <c r="A4732" i="12"/>
  <c r="A4733" i="12"/>
  <c r="A4734" i="12"/>
  <c r="A4735" i="12"/>
  <c r="A4736" i="12"/>
  <c r="A4737" i="12"/>
  <c r="A4738" i="12"/>
  <c r="A4739" i="12"/>
  <c r="A4740" i="12"/>
  <c r="A4741" i="12"/>
  <c r="A4742" i="12"/>
  <c r="A4743" i="12"/>
  <c r="A4744" i="12"/>
  <c r="A4745" i="12"/>
  <c r="A4746" i="12"/>
  <c r="A4747" i="12"/>
  <c r="A4748" i="12"/>
  <c r="A4749" i="12"/>
  <c r="A4750" i="12"/>
  <c r="A4751" i="12"/>
  <c r="A4752" i="12"/>
  <c r="A4753" i="12"/>
  <c r="A4754" i="12"/>
  <c r="A4755" i="12"/>
  <c r="A4756" i="12"/>
  <c r="A4757" i="12"/>
  <c r="A4758" i="12"/>
  <c r="A4759" i="12"/>
  <c r="A4760" i="12"/>
  <c r="A4761" i="12"/>
  <c r="A4762" i="12"/>
  <c r="A4763" i="12"/>
  <c r="A4764" i="12"/>
  <c r="A4765" i="12"/>
  <c r="A4766" i="12"/>
  <c r="A4767" i="12"/>
  <c r="A4768" i="12"/>
  <c r="A4769" i="12"/>
  <c r="A4770" i="12"/>
  <c r="A4771" i="12"/>
  <c r="A4772" i="12"/>
  <c r="A4773" i="12"/>
  <c r="A4774" i="12"/>
  <c r="A4775" i="12"/>
  <c r="A4776" i="12"/>
  <c r="A4777" i="12"/>
  <c r="A4778" i="12"/>
  <c r="A4779" i="12"/>
  <c r="A4780" i="12"/>
  <c r="A4781" i="12"/>
  <c r="A4782" i="12"/>
  <c r="A4783" i="12"/>
  <c r="A4784" i="12"/>
  <c r="A4785" i="12"/>
  <c r="A4786" i="12"/>
  <c r="A4787" i="12"/>
  <c r="A4788" i="12"/>
  <c r="A4789" i="12"/>
  <c r="A4790" i="12"/>
  <c r="A4791" i="12"/>
  <c r="A4792" i="12"/>
  <c r="A4793" i="12"/>
  <c r="A4794" i="12"/>
  <c r="A4795" i="12"/>
  <c r="A4796" i="12"/>
  <c r="A4797" i="12"/>
  <c r="A4798" i="12"/>
  <c r="A4799" i="12"/>
  <c r="A4800" i="12"/>
  <c r="A4801" i="12"/>
  <c r="A4802" i="12"/>
  <c r="A4803" i="12"/>
  <c r="A4804" i="12"/>
  <c r="A4805" i="12"/>
  <c r="A4806" i="12"/>
  <c r="A4807" i="12"/>
  <c r="A4808" i="12"/>
  <c r="A4809" i="12"/>
  <c r="A4810" i="12"/>
  <c r="A4811" i="12"/>
  <c r="A4812" i="12"/>
  <c r="A4813" i="12"/>
  <c r="A4814" i="12"/>
  <c r="A4815" i="12"/>
  <c r="A4816" i="12"/>
  <c r="A4817" i="12"/>
  <c r="A4818" i="12"/>
  <c r="A4819" i="12"/>
  <c r="A4820" i="12"/>
  <c r="A4821" i="12"/>
  <c r="A4822" i="12"/>
  <c r="A4823" i="12"/>
  <c r="A4824" i="12"/>
  <c r="A4825" i="12"/>
  <c r="A4826" i="12"/>
  <c r="A4827" i="12"/>
  <c r="A4828" i="12"/>
  <c r="A4829" i="12"/>
  <c r="A4830" i="12"/>
  <c r="A4831" i="12"/>
  <c r="A4832" i="12"/>
  <c r="A4833" i="12"/>
  <c r="A4834" i="12"/>
  <c r="A4835" i="12"/>
  <c r="A4836" i="12"/>
  <c r="A4837" i="12"/>
  <c r="A4838" i="12"/>
  <c r="A4839" i="12"/>
  <c r="A4840" i="12"/>
  <c r="A4841" i="12"/>
  <c r="A4842" i="12"/>
  <c r="A4843" i="12"/>
  <c r="A4844" i="12"/>
  <c r="A4845" i="12"/>
  <c r="A4846" i="12"/>
  <c r="A4847" i="12"/>
  <c r="A4848" i="12"/>
  <c r="A4849" i="12"/>
  <c r="A4850" i="12"/>
  <c r="A4851" i="12"/>
  <c r="A4852" i="12"/>
  <c r="A4853" i="12"/>
  <c r="A4854" i="12"/>
  <c r="A4855" i="12"/>
  <c r="A4856" i="12"/>
  <c r="A4857" i="12"/>
  <c r="A4858" i="12"/>
  <c r="A4859" i="12"/>
  <c r="A4860" i="12"/>
  <c r="A4861" i="12"/>
  <c r="A4862" i="12"/>
  <c r="A4863" i="12"/>
  <c r="A4864" i="12"/>
  <c r="A4865" i="12"/>
  <c r="A4866" i="12"/>
  <c r="A4867" i="12"/>
  <c r="A4868" i="12"/>
  <c r="A4869" i="12"/>
  <c r="A4870" i="12"/>
  <c r="A4871" i="12"/>
  <c r="A4872" i="12"/>
  <c r="A4873" i="12"/>
  <c r="A4874" i="12"/>
  <c r="A4875" i="12"/>
  <c r="A4876" i="12"/>
  <c r="A4877" i="12"/>
  <c r="A4878" i="12"/>
  <c r="A4879" i="12"/>
  <c r="A4880" i="12"/>
  <c r="A4881" i="12"/>
  <c r="A4882" i="12"/>
  <c r="A4883" i="12"/>
  <c r="A4884" i="12"/>
  <c r="A4885" i="12"/>
  <c r="A4886" i="12"/>
  <c r="A4887" i="12"/>
  <c r="A4888" i="12"/>
  <c r="A4889" i="12"/>
  <c r="A4890" i="12"/>
  <c r="A4891" i="12"/>
  <c r="A4892" i="12"/>
  <c r="A4893" i="12"/>
  <c r="A4894" i="12"/>
  <c r="A4895" i="12"/>
  <c r="A4896" i="12"/>
  <c r="A4897" i="12"/>
  <c r="A4898" i="12"/>
  <c r="A4899" i="12"/>
  <c r="A4900" i="12"/>
  <c r="A4901" i="12"/>
  <c r="A4902" i="12"/>
  <c r="A4903" i="12"/>
  <c r="A4904" i="12"/>
  <c r="A4905" i="12"/>
  <c r="A4906" i="12"/>
  <c r="A4907" i="12"/>
  <c r="A4908" i="12"/>
  <c r="A4909" i="12"/>
  <c r="A4910" i="12"/>
  <c r="A4911" i="12"/>
  <c r="A4912" i="12"/>
  <c r="A4913" i="12"/>
  <c r="A4914" i="12"/>
  <c r="A4915" i="12"/>
  <c r="A4916" i="12"/>
  <c r="A4917" i="12"/>
  <c r="A4918" i="12"/>
  <c r="A4919" i="12"/>
  <c r="A4920" i="12"/>
  <c r="A4921" i="12"/>
  <c r="A4922" i="12"/>
  <c r="A4923" i="12"/>
  <c r="A4924" i="12"/>
  <c r="A4925" i="12"/>
  <c r="A4926" i="12"/>
  <c r="A4927" i="12"/>
  <c r="A4928" i="12"/>
  <c r="A4929" i="12"/>
  <c r="A4930" i="12"/>
  <c r="A4931" i="12"/>
  <c r="A4932" i="12"/>
  <c r="A4933" i="12"/>
  <c r="A4934" i="12"/>
  <c r="A4935" i="12"/>
  <c r="A4936" i="12"/>
  <c r="A4937" i="12"/>
  <c r="A4938" i="12"/>
  <c r="A4939" i="12"/>
  <c r="A4940" i="12"/>
  <c r="A4941" i="12"/>
  <c r="A4942" i="12"/>
  <c r="A4943" i="12"/>
  <c r="A4944" i="12"/>
  <c r="A4945" i="12"/>
  <c r="A4946" i="12"/>
  <c r="A4947" i="12"/>
  <c r="A4948" i="12"/>
  <c r="A4949" i="12"/>
  <c r="A4950" i="12"/>
  <c r="A4951" i="12"/>
  <c r="A4952" i="12"/>
  <c r="A4953" i="12"/>
  <c r="A4954" i="12"/>
  <c r="A4955" i="12"/>
  <c r="A4956" i="12"/>
  <c r="A4957" i="12"/>
  <c r="A4958" i="12"/>
  <c r="A4959" i="12"/>
  <c r="A4960" i="12"/>
  <c r="A4961" i="12"/>
  <c r="A4962" i="12"/>
  <c r="A4963" i="12"/>
  <c r="A4964" i="12"/>
  <c r="A4965" i="12"/>
  <c r="A4966" i="12"/>
  <c r="A4967" i="12"/>
  <c r="A4968" i="12"/>
  <c r="A4969" i="12"/>
  <c r="A4970" i="12"/>
  <c r="A4971" i="12"/>
  <c r="A4972" i="12"/>
  <c r="A4973" i="12"/>
  <c r="A4974" i="12"/>
  <c r="A4975" i="12"/>
  <c r="A4976" i="12"/>
  <c r="A4977" i="12"/>
  <c r="A4978" i="12"/>
  <c r="A4979" i="12"/>
  <c r="A4980" i="12"/>
  <c r="A4981" i="12"/>
  <c r="A4982" i="12"/>
  <c r="A4983" i="12"/>
  <c r="A4984" i="12"/>
  <c r="A4985" i="12"/>
  <c r="A4986" i="12"/>
  <c r="A4987" i="12"/>
  <c r="A4988" i="12"/>
  <c r="A4989" i="12"/>
  <c r="A4990" i="12"/>
  <c r="A4991" i="12"/>
  <c r="A4992" i="12"/>
  <c r="A4993" i="12"/>
  <c r="A4994" i="12"/>
  <c r="A4995" i="12"/>
  <c r="A4996" i="12"/>
  <c r="A4997" i="12"/>
  <c r="A4998" i="12"/>
  <c r="A4999" i="12"/>
  <c r="A5000" i="12"/>
  <c r="A5001" i="12"/>
  <c r="A5002" i="12"/>
  <c r="A5003" i="12"/>
  <c r="A5004" i="12"/>
  <c r="A5005" i="12"/>
  <c r="A5006" i="12"/>
  <c r="A5007" i="12"/>
  <c r="A5008" i="12"/>
  <c r="A5009" i="12"/>
  <c r="A5010" i="12"/>
  <c r="A5011" i="12"/>
  <c r="A5012" i="12"/>
  <c r="A5013" i="12"/>
  <c r="A5014" i="12"/>
  <c r="A5015" i="12"/>
  <c r="A5016" i="12"/>
  <c r="A5017" i="12"/>
  <c r="A5018" i="12"/>
  <c r="A5019" i="12"/>
  <c r="A5020" i="12"/>
  <c r="A5021" i="12"/>
  <c r="A5022" i="12"/>
  <c r="A5023" i="12"/>
  <c r="A5024" i="12"/>
  <c r="A5025" i="12"/>
  <c r="A5026" i="12"/>
  <c r="A5027" i="12"/>
  <c r="A5028" i="12"/>
  <c r="A5029" i="12"/>
  <c r="A5030" i="12"/>
  <c r="A5031" i="12"/>
  <c r="A5032" i="12"/>
  <c r="A5033" i="12"/>
  <c r="A5034" i="12"/>
  <c r="A5035" i="12"/>
  <c r="A5036" i="12"/>
  <c r="A5037" i="12"/>
  <c r="A5038" i="12"/>
  <c r="A5039" i="12"/>
  <c r="A5040" i="12"/>
  <c r="A5041" i="12"/>
  <c r="A5042" i="12"/>
  <c r="A5043" i="12"/>
  <c r="A5044" i="12"/>
  <c r="A5045" i="12"/>
  <c r="A5046" i="12"/>
  <c r="A5047" i="12"/>
  <c r="A5048" i="12"/>
  <c r="A5049" i="12"/>
  <c r="A5050" i="12"/>
  <c r="A5051" i="12"/>
  <c r="A5052" i="12"/>
  <c r="A5053" i="12"/>
  <c r="A5054" i="12"/>
  <c r="A5055" i="12"/>
  <c r="A5056" i="12"/>
  <c r="A5057" i="12"/>
  <c r="A5058" i="12"/>
  <c r="A5059" i="12"/>
  <c r="A5060" i="12"/>
  <c r="A5061" i="12"/>
  <c r="A5062" i="12"/>
  <c r="A5063" i="12"/>
  <c r="A5064" i="12"/>
  <c r="A5065" i="12"/>
  <c r="A5066" i="12"/>
  <c r="A5067" i="12"/>
  <c r="A5068" i="12"/>
  <c r="A5069" i="12"/>
  <c r="A5070" i="12"/>
  <c r="A5071" i="12"/>
  <c r="A5072" i="12"/>
  <c r="A5073" i="12"/>
  <c r="A5074" i="12"/>
  <c r="A5075" i="12"/>
  <c r="A5076" i="12"/>
  <c r="A5077" i="12"/>
  <c r="A5078" i="12"/>
  <c r="A5079" i="12"/>
  <c r="A5080" i="12"/>
  <c r="A5081" i="12"/>
  <c r="A5082" i="12"/>
  <c r="A5083" i="12"/>
  <c r="A5084" i="12"/>
  <c r="A5085" i="12"/>
  <c r="A5086" i="12"/>
  <c r="A5087" i="12"/>
  <c r="A5088" i="12"/>
  <c r="A5089" i="12"/>
  <c r="A5090" i="12"/>
  <c r="A5091" i="12"/>
  <c r="A5092" i="12"/>
  <c r="A5093" i="12"/>
  <c r="A5094" i="12"/>
  <c r="A5095" i="12"/>
  <c r="A5096" i="12"/>
  <c r="A5097" i="12"/>
  <c r="A5098" i="12"/>
  <c r="A5099" i="12"/>
  <c r="A5100" i="12"/>
  <c r="A5101" i="12"/>
  <c r="A5102" i="12"/>
  <c r="A5103" i="12"/>
  <c r="A5104" i="12"/>
  <c r="A5105" i="12"/>
  <c r="A5106" i="12"/>
  <c r="A5107" i="12"/>
  <c r="A5108" i="12"/>
  <c r="A5109" i="12"/>
  <c r="A5110" i="12"/>
  <c r="A5111" i="12"/>
  <c r="A5112" i="12"/>
  <c r="A5113" i="12"/>
  <c r="A5114" i="12"/>
  <c r="A5115" i="12"/>
  <c r="A5116" i="12"/>
  <c r="A5117" i="12"/>
  <c r="A5118" i="12"/>
  <c r="A5119" i="12"/>
  <c r="A5120" i="12"/>
  <c r="A5121" i="12"/>
  <c r="A5122" i="12"/>
  <c r="A5123" i="12"/>
  <c r="A5124" i="12"/>
  <c r="A5125" i="12"/>
  <c r="A5126" i="12"/>
  <c r="A5127" i="12"/>
  <c r="A5128" i="12"/>
  <c r="A5129" i="12"/>
  <c r="A5130" i="12"/>
  <c r="A5131" i="12"/>
  <c r="A5132" i="12"/>
  <c r="A5133" i="12"/>
  <c r="A5134" i="12"/>
  <c r="A5135" i="12"/>
  <c r="A5136" i="12"/>
  <c r="A5137" i="12"/>
  <c r="A5138" i="12"/>
  <c r="A5139" i="12"/>
  <c r="A5140" i="12"/>
  <c r="A5141" i="12"/>
  <c r="A5142" i="12"/>
  <c r="A5143" i="12"/>
  <c r="A5144" i="12"/>
  <c r="A5145" i="12"/>
  <c r="A5146" i="12"/>
  <c r="A5147" i="12"/>
  <c r="A5148" i="12"/>
  <c r="A5149" i="12"/>
  <c r="A5150" i="12"/>
  <c r="A5151" i="12"/>
  <c r="A5152" i="12"/>
  <c r="A5153" i="12"/>
  <c r="A5154" i="12"/>
  <c r="A5155" i="12"/>
  <c r="A5156" i="12"/>
  <c r="A5157" i="12"/>
  <c r="A5158" i="12"/>
  <c r="A5159" i="12"/>
  <c r="A5160" i="12"/>
  <c r="A5161" i="12"/>
  <c r="A5162" i="12"/>
  <c r="A5163" i="12"/>
  <c r="A5164" i="12"/>
  <c r="A5165" i="12"/>
  <c r="A5166" i="12"/>
  <c r="A5167" i="12"/>
  <c r="A5168" i="12"/>
  <c r="A5169" i="12"/>
  <c r="A5170" i="12"/>
  <c r="A5171" i="12"/>
  <c r="A5172" i="12"/>
  <c r="A5173" i="12"/>
  <c r="A5174" i="12"/>
  <c r="A5175" i="12"/>
  <c r="A5176" i="12"/>
  <c r="A5177" i="12"/>
  <c r="A5178" i="12"/>
  <c r="A5179" i="12"/>
  <c r="A5180" i="12"/>
  <c r="A5181" i="12"/>
  <c r="A5182" i="12"/>
  <c r="A5183" i="12"/>
  <c r="A5184" i="12"/>
  <c r="A5185" i="12"/>
  <c r="A5186" i="12"/>
  <c r="A5187" i="12"/>
  <c r="A5188" i="12"/>
  <c r="A5189" i="12"/>
  <c r="A5190" i="12"/>
  <c r="A5191" i="12"/>
  <c r="A5192" i="12"/>
  <c r="A5193" i="12"/>
  <c r="A5194" i="12"/>
  <c r="A5195" i="12"/>
  <c r="A5196" i="12"/>
  <c r="A5197" i="12"/>
  <c r="A5198" i="12"/>
  <c r="A5199" i="12"/>
  <c r="A5200" i="12"/>
  <c r="A5201" i="12"/>
  <c r="A5202" i="12"/>
  <c r="A5203" i="12"/>
  <c r="A5204" i="12"/>
  <c r="A5205" i="12"/>
  <c r="A5206" i="12"/>
  <c r="A5207" i="12"/>
  <c r="A5208" i="12"/>
  <c r="A5209" i="12"/>
  <c r="A5210" i="12"/>
  <c r="A5211" i="12"/>
  <c r="A5212" i="12"/>
  <c r="A5213" i="12"/>
  <c r="A5214" i="12"/>
  <c r="A5215" i="12"/>
  <c r="A5216" i="12"/>
  <c r="A5217" i="12"/>
  <c r="A5218" i="12"/>
  <c r="A5219" i="12"/>
  <c r="A5220" i="12"/>
  <c r="A5221" i="12"/>
  <c r="A5222" i="12"/>
  <c r="A5223" i="12"/>
  <c r="A5224" i="12"/>
  <c r="A5225" i="12"/>
  <c r="A5226" i="12"/>
  <c r="A5227" i="12"/>
  <c r="A5228" i="12"/>
  <c r="A5229" i="12"/>
  <c r="A5230" i="12"/>
  <c r="A5231" i="12"/>
  <c r="A5232" i="12"/>
  <c r="A5233" i="12"/>
  <c r="A5234" i="12"/>
  <c r="A5235" i="12"/>
  <c r="A5236" i="12"/>
  <c r="A5237" i="12"/>
  <c r="A5238" i="12"/>
  <c r="A5239" i="12"/>
  <c r="A5240" i="12"/>
  <c r="A5241" i="12"/>
  <c r="A5242" i="12"/>
  <c r="A5243" i="12"/>
  <c r="A5244" i="12"/>
  <c r="A5245" i="12"/>
  <c r="A5246" i="12"/>
  <c r="A5247" i="12"/>
  <c r="A5248" i="12"/>
  <c r="A5249" i="12"/>
  <c r="A5250" i="12"/>
  <c r="A5251" i="12"/>
  <c r="A5252" i="12"/>
  <c r="A5253" i="12"/>
  <c r="A5254" i="12"/>
  <c r="A5255" i="12"/>
  <c r="A5256" i="12"/>
  <c r="A5257" i="12"/>
  <c r="A5258" i="12"/>
  <c r="A5259" i="12"/>
  <c r="A5260" i="12"/>
  <c r="A5261" i="12"/>
  <c r="A5262" i="12"/>
  <c r="A5263" i="12"/>
  <c r="A5264" i="12"/>
  <c r="A5265" i="12"/>
  <c r="A5266" i="12"/>
  <c r="A5267" i="12"/>
  <c r="A5268" i="12"/>
  <c r="A5269" i="12"/>
  <c r="A5270" i="12"/>
  <c r="A5271" i="12"/>
  <c r="A5272" i="12"/>
  <c r="A5273" i="12"/>
  <c r="A5274" i="12"/>
  <c r="A5275" i="12"/>
  <c r="A5276" i="12"/>
  <c r="A5277" i="12"/>
  <c r="A5278" i="12"/>
  <c r="A5279" i="12"/>
  <c r="A5280" i="12"/>
  <c r="A5281" i="12"/>
  <c r="A5282" i="12"/>
  <c r="A5283" i="12"/>
  <c r="A5284" i="12"/>
  <c r="A5285" i="12"/>
  <c r="A5286" i="12"/>
  <c r="A5287" i="12"/>
  <c r="A5288" i="12"/>
  <c r="A5289" i="12"/>
  <c r="A5290" i="12"/>
  <c r="A5291" i="12"/>
  <c r="A5292" i="12"/>
  <c r="A5293" i="12"/>
  <c r="A5294" i="12"/>
  <c r="A5295" i="12"/>
  <c r="A5296" i="12"/>
  <c r="A5297" i="12"/>
  <c r="A5298" i="12"/>
  <c r="A5299" i="12"/>
  <c r="A5300" i="12"/>
  <c r="A5301" i="12"/>
  <c r="A5302" i="12"/>
  <c r="A5303" i="12"/>
  <c r="A5304" i="12"/>
  <c r="A5305" i="12"/>
  <c r="A5306" i="12"/>
  <c r="A5307" i="12"/>
  <c r="A5308" i="12"/>
  <c r="A5309" i="12"/>
  <c r="A5310" i="12"/>
  <c r="A5311" i="12"/>
  <c r="A5312" i="12"/>
  <c r="A5313" i="12"/>
  <c r="A5314" i="12"/>
  <c r="A5315" i="12"/>
  <c r="A5316" i="12"/>
  <c r="A5317" i="12"/>
  <c r="A5318" i="12"/>
  <c r="A5319" i="12"/>
  <c r="A5320" i="12"/>
  <c r="A5321" i="12"/>
  <c r="A5322" i="12"/>
  <c r="A5323" i="12"/>
  <c r="A5324" i="12"/>
  <c r="A5325" i="12"/>
  <c r="A5326" i="12"/>
  <c r="A5327" i="12"/>
  <c r="A5328" i="12"/>
  <c r="A5329" i="12"/>
  <c r="A5330" i="12"/>
  <c r="A5331" i="12"/>
  <c r="A5332" i="12"/>
  <c r="A5333" i="12"/>
  <c r="A5334" i="12"/>
  <c r="A5335" i="12"/>
  <c r="A5336" i="12"/>
  <c r="A5337" i="12"/>
  <c r="A5338" i="12"/>
  <c r="A5339" i="12"/>
  <c r="A5340" i="12"/>
  <c r="A5341" i="12"/>
  <c r="A5342" i="12"/>
  <c r="A5343" i="12"/>
  <c r="A5344" i="12"/>
  <c r="A5345" i="12"/>
  <c r="A5346" i="12"/>
  <c r="A5347" i="12"/>
  <c r="A5348" i="12"/>
  <c r="A5349" i="12"/>
  <c r="A5350" i="12"/>
  <c r="A5351" i="12"/>
  <c r="A5352" i="12"/>
  <c r="A5353" i="12"/>
  <c r="A5354" i="12"/>
  <c r="A5355" i="12"/>
  <c r="A5356" i="12"/>
  <c r="A5357" i="12"/>
  <c r="A5358" i="12"/>
  <c r="A5359" i="12"/>
  <c r="A5360" i="12"/>
  <c r="A5361" i="12"/>
  <c r="A5362" i="12"/>
  <c r="A5363" i="12"/>
  <c r="A5364" i="12"/>
  <c r="A5365" i="12"/>
  <c r="A5366" i="12"/>
  <c r="A5367" i="12"/>
  <c r="A5368" i="12"/>
  <c r="A5369" i="12"/>
  <c r="A5370" i="12"/>
  <c r="A5371" i="12"/>
  <c r="A5372" i="12"/>
  <c r="A5373" i="12"/>
  <c r="A5374" i="12"/>
  <c r="A5375" i="12"/>
  <c r="A5376" i="12"/>
  <c r="A5377" i="12"/>
  <c r="A5378" i="12"/>
  <c r="A5379" i="12"/>
  <c r="A5380" i="12"/>
  <c r="A5381" i="12"/>
  <c r="A5382" i="12"/>
  <c r="A5383" i="12"/>
  <c r="A5384" i="12"/>
  <c r="A5385" i="12"/>
  <c r="A5386" i="12"/>
  <c r="A5387" i="12"/>
  <c r="A5388" i="12"/>
  <c r="A5389" i="12"/>
  <c r="A5390" i="12"/>
  <c r="A5391" i="12"/>
  <c r="A5392" i="12"/>
  <c r="A5393" i="12"/>
  <c r="A5394" i="12"/>
  <c r="A5395" i="12"/>
  <c r="A5396" i="12"/>
  <c r="A5397" i="12"/>
  <c r="A5398" i="12"/>
  <c r="A5399" i="12"/>
  <c r="A5400" i="12"/>
  <c r="A5401" i="12"/>
  <c r="A5402" i="12"/>
  <c r="A5403" i="12"/>
  <c r="A5404" i="12"/>
  <c r="A5405" i="12"/>
  <c r="A5406" i="12"/>
  <c r="A5407" i="12"/>
  <c r="A5408" i="12"/>
  <c r="A5409" i="12"/>
  <c r="A5410" i="12"/>
  <c r="A5411" i="12"/>
  <c r="A5412" i="12"/>
  <c r="A5413" i="12"/>
  <c r="A5414" i="12"/>
  <c r="A5415" i="12"/>
  <c r="A5416" i="12"/>
  <c r="A5417" i="12"/>
  <c r="A5418" i="12"/>
  <c r="A5419" i="12"/>
  <c r="A5420" i="12"/>
  <c r="A5421" i="12"/>
  <c r="A5422" i="12"/>
  <c r="A5423" i="12"/>
  <c r="A5424" i="12"/>
  <c r="A5425" i="12"/>
  <c r="A5426" i="12"/>
  <c r="A5427" i="12"/>
  <c r="A5428" i="12"/>
  <c r="A5429" i="12"/>
  <c r="A5430" i="12"/>
  <c r="A5431" i="12"/>
  <c r="A5432" i="12"/>
  <c r="A5433" i="12"/>
  <c r="A5434" i="12"/>
  <c r="A5435" i="12"/>
  <c r="A5436" i="12"/>
  <c r="A5437" i="12"/>
  <c r="A5438" i="12"/>
  <c r="A5439" i="12"/>
  <c r="A5440" i="12"/>
  <c r="A5441" i="12"/>
  <c r="A5442" i="12"/>
  <c r="A5443" i="12"/>
  <c r="A5444" i="12"/>
  <c r="A5445" i="12"/>
  <c r="A5446" i="12"/>
  <c r="A5447" i="12"/>
  <c r="A5448" i="12"/>
  <c r="A5449" i="12"/>
  <c r="A5450" i="12"/>
  <c r="A5451" i="12"/>
  <c r="A5452" i="12"/>
  <c r="A5453" i="12"/>
  <c r="A5454" i="12"/>
  <c r="A5455" i="12"/>
  <c r="A5456" i="12"/>
  <c r="A5457" i="12"/>
  <c r="A5458" i="12"/>
  <c r="A5459" i="12"/>
  <c r="A5460" i="12"/>
  <c r="A5461" i="12"/>
  <c r="A5462" i="12"/>
  <c r="A5463" i="12"/>
  <c r="A5464" i="12"/>
  <c r="A5465" i="12"/>
  <c r="A5466" i="12"/>
  <c r="A5467" i="12"/>
  <c r="A5468" i="12"/>
  <c r="A5469" i="12"/>
  <c r="A5470" i="12"/>
  <c r="A5471" i="12"/>
  <c r="A5472" i="12"/>
  <c r="A5473" i="12"/>
  <c r="A5474" i="12"/>
  <c r="A5475" i="12"/>
  <c r="A5476" i="12"/>
  <c r="A5477" i="12"/>
  <c r="A5478" i="12"/>
  <c r="A5479" i="12"/>
  <c r="A5480" i="12"/>
  <c r="A5481" i="12"/>
  <c r="A5482" i="12"/>
  <c r="A5483" i="12"/>
  <c r="A5484" i="12"/>
  <c r="A5485" i="12"/>
  <c r="A5486" i="12"/>
  <c r="A5487" i="12"/>
  <c r="A5488" i="12"/>
  <c r="A5489" i="12"/>
  <c r="A5490" i="12"/>
  <c r="A5491" i="12"/>
  <c r="A5492" i="12"/>
  <c r="A5493" i="12"/>
  <c r="A5494" i="12"/>
  <c r="A5495" i="12"/>
  <c r="A5496" i="12"/>
  <c r="A5497" i="12"/>
  <c r="A5498" i="12"/>
  <c r="A5499" i="12"/>
  <c r="A5500" i="12"/>
  <c r="A5501" i="12"/>
  <c r="A5502" i="12"/>
  <c r="A5503" i="12"/>
  <c r="A5504" i="12"/>
  <c r="A5505" i="12"/>
  <c r="A5506" i="12"/>
  <c r="A5507" i="12"/>
  <c r="A5508" i="12"/>
  <c r="A5509" i="12"/>
  <c r="A5510" i="12"/>
  <c r="A5511" i="12"/>
  <c r="A5512" i="12"/>
  <c r="A5513" i="12"/>
  <c r="A5514" i="12"/>
  <c r="A5515" i="12"/>
  <c r="A5516" i="12"/>
  <c r="A5517" i="12"/>
  <c r="A5518" i="12"/>
  <c r="A5519" i="12"/>
  <c r="A5520" i="12"/>
  <c r="A5521" i="12"/>
  <c r="A5522" i="12"/>
  <c r="A5523" i="12"/>
  <c r="A5524" i="12"/>
  <c r="A5525" i="12"/>
  <c r="A5526" i="12"/>
  <c r="A5527" i="12"/>
  <c r="A5528" i="12"/>
  <c r="A5529" i="12"/>
  <c r="A5530" i="12"/>
  <c r="A5531" i="12"/>
  <c r="A5532" i="12"/>
  <c r="A5533" i="12"/>
  <c r="A5534" i="12"/>
  <c r="A5535" i="12"/>
  <c r="A5536" i="12"/>
  <c r="A5537" i="12"/>
  <c r="A5538" i="12"/>
  <c r="A5539" i="12"/>
  <c r="A5540" i="12"/>
  <c r="A5541" i="12"/>
  <c r="A5542" i="12"/>
  <c r="A5543" i="12"/>
  <c r="A5544" i="12"/>
  <c r="A5545" i="12"/>
  <c r="A5546" i="12"/>
  <c r="A5547" i="12"/>
  <c r="A5548" i="12"/>
  <c r="A5549" i="12"/>
  <c r="A5550" i="12"/>
  <c r="A5551" i="12"/>
  <c r="A5552" i="12"/>
  <c r="A5553" i="12"/>
  <c r="A5554" i="12"/>
  <c r="A5555" i="12"/>
  <c r="A5556" i="12"/>
  <c r="A5557" i="12"/>
  <c r="A5558" i="12"/>
  <c r="A5559" i="12"/>
  <c r="A5560" i="12"/>
  <c r="A5561" i="12"/>
  <c r="A5562" i="12"/>
  <c r="A5563" i="12"/>
  <c r="A5564" i="12"/>
  <c r="A5565" i="12"/>
  <c r="A5566" i="12"/>
  <c r="A5567" i="12"/>
  <c r="A5568" i="12"/>
  <c r="A5569" i="12"/>
  <c r="A5570" i="12"/>
  <c r="A5571" i="12"/>
  <c r="A5572" i="12"/>
  <c r="A5573" i="12"/>
  <c r="A5574" i="12"/>
  <c r="A5575" i="12"/>
  <c r="A5576" i="12"/>
  <c r="A5577" i="12"/>
  <c r="A5578" i="12"/>
  <c r="A5579" i="12"/>
  <c r="A5580" i="12"/>
  <c r="A5581" i="12"/>
  <c r="A5582" i="12"/>
  <c r="A5583" i="12"/>
  <c r="A5584" i="12"/>
  <c r="A5585" i="12"/>
  <c r="A5586" i="12"/>
  <c r="A5587" i="12"/>
  <c r="A5588" i="12"/>
  <c r="A5589" i="12"/>
  <c r="A5590" i="12"/>
  <c r="A5591" i="12"/>
  <c r="A5592" i="12"/>
  <c r="A5593" i="12"/>
  <c r="A5594" i="12"/>
  <c r="A5595" i="12"/>
  <c r="A5596" i="12"/>
  <c r="A5597" i="12"/>
  <c r="A5598" i="12"/>
  <c r="A5599" i="12"/>
  <c r="A5600" i="12"/>
  <c r="A5601" i="12"/>
  <c r="A5602" i="12"/>
  <c r="A5603" i="12"/>
  <c r="A5604" i="12"/>
  <c r="A5605" i="12"/>
  <c r="A5606" i="12"/>
  <c r="A5607" i="12"/>
  <c r="A5608" i="12"/>
  <c r="A5609" i="12"/>
  <c r="A5610" i="12"/>
  <c r="A5611" i="12"/>
  <c r="A5612" i="12"/>
  <c r="A5613" i="12"/>
  <c r="A5614" i="12"/>
  <c r="A5615" i="12"/>
  <c r="A5616" i="12"/>
  <c r="A5617" i="12"/>
  <c r="A5618" i="12"/>
  <c r="A5619" i="12"/>
  <c r="A5620" i="12"/>
  <c r="A5621" i="12"/>
  <c r="A5622" i="12"/>
  <c r="A5623" i="12"/>
  <c r="A5624" i="12"/>
  <c r="A5625" i="12"/>
  <c r="A5626" i="12"/>
  <c r="A5627" i="12"/>
  <c r="A5628" i="12"/>
  <c r="A5629" i="12"/>
  <c r="A5630" i="12"/>
  <c r="A5631" i="12"/>
  <c r="A5632" i="12"/>
  <c r="A5633" i="12"/>
  <c r="A5634" i="12"/>
  <c r="A5635" i="12"/>
  <c r="A5636" i="12"/>
  <c r="A5637" i="12"/>
  <c r="A5638" i="12"/>
  <c r="A5639" i="12"/>
  <c r="A5640" i="12"/>
  <c r="A5641" i="12"/>
  <c r="A5642" i="12"/>
  <c r="A5643" i="12"/>
  <c r="A5644" i="12"/>
  <c r="A5645" i="12"/>
  <c r="A5646" i="12"/>
  <c r="A5647" i="12"/>
  <c r="A5648" i="12"/>
  <c r="A5649" i="12"/>
  <c r="A5650" i="12"/>
  <c r="A5651" i="12"/>
  <c r="A5652" i="12"/>
  <c r="A5653" i="12"/>
  <c r="A5654" i="12"/>
  <c r="A5655" i="12"/>
  <c r="A5656" i="12"/>
  <c r="A5657" i="12"/>
  <c r="A5658" i="12"/>
  <c r="A5659" i="12"/>
  <c r="A5660" i="12"/>
  <c r="A5661" i="12"/>
  <c r="A5662" i="12"/>
  <c r="A5663" i="12"/>
  <c r="A5664" i="12"/>
  <c r="A5665" i="12"/>
  <c r="A5666" i="12"/>
  <c r="A5667" i="12"/>
  <c r="A5668" i="12"/>
  <c r="A5669" i="12"/>
  <c r="A5670" i="12"/>
  <c r="A5671" i="12"/>
  <c r="A5672" i="12"/>
  <c r="A5673" i="12"/>
  <c r="A5674" i="12"/>
  <c r="A5675" i="12"/>
  <c r="A5676" i="12"/>
  <c r="A5677" i="12"/>
  <c r="A5678" i="12"/>
  <c r="A5679" i="12"/>
  <c r="A5680" i="12"/>
  <c r="A5681" i="12"/>
  <c r="A5682" i="12"/>
  <c r="A5683" i="12"/>
  <c r="A5684" i="12"/>
  <c r="A5685" i="12"/>
  <c r="A5686" i="12"/>
  <c r="A5687" i="12"/>
  <c r="A5688" i="12"/>
  <c r="A5689" i="12"/>
  <c r="A5690" i="12"/>
  <c r="A5691" i="12"/>
  <c r="A5692" i="12"/>
  <c r="A5693" i="12"/>
  <c r="A5694" i="12"/>
  <c r="A5695" i="12"/>
  <c r="A5696" i="12"/>
  <c r="A5697" i="12"/>
  <c r="A5698" i="12"/>
  <c r="A5699" i="12"/>
  <c r="A5700" i="12"/>
  <c r="A5701" i="12"/>
  <c r="A5702" i="12"/>
  <c r="A5703" i="12"/>
  <c r="A5704" i="12"/>
  <c r="A5705" i="12"/>
  <c r="A5706" i="12"/>
  <c r="A5707" i="12"/>
  <c r="A5708" i="12"/>
  <c r="A5709" i="12"/>
  <c r="A5710" i="12"/>
  <c r="A5711" i="12"/>
  <c r="A5712" i="12"/>
  <c r="A5713" i="12"/>
  <c r="A5714" i="12"/>
  <c r="A5715" i="12"/>
  <c r="A5716" i="12"/>
  <c r="A5717" i="12"/>
  <c r="A5718" i="12"/>
  <c r="A5719" i="12"/>
  <c r="A5720" i="12"/>
  <c r="A5721" i="12"/>
  <c r="A5722" i="12"/>
  <c r="A5723" i="12"/>
  <c r="A5724" i="12"/>
  <c r="A5725" i="12"/>
  <c r="A5726" i="12"/>
  <c r="A5727" i="12"/>
  <c r="A5728" i="12"/>
  <c r="A5729" i="12"/>
  <c r="A5730" i="12"/>
  <c r="A5731" i="12"/>
  <c r="A5732" i="12"/>
  <c r="A5733" i="12"/>
  <c r="A5734" i="12"/>
  <c r="A5735" i="12"/>
  <c r="A5736" i="12"/>
  <c r="A5737" i="12"/>
  <c r="A5738" i="12"/>
  <c r="A5739" i="12"/>
  <c r="A5740" i="12"/>
  <c r="A5741" i="12"/>
  <c r="A5742" i="12"/>
  <c r="A5743" i="12"/>
  <c r="A5744" i="12"/>
  <c r="A5745" i="12"/>
  <c r="A5746" i="12"/>
  <c r="A5747" i="12"/>
  <c r="A5748" i="12"/>
  <c r="A5749" i="12"/>
  <c r="A5750" i="12"/>
  <c r="A5751" i="12"/>
  <c r="A5752" i="12"/>
  <c r="A5753" i="12"/>
  <c r="A5754" i="12"/>
  <c r="A5755" i="12"/>
  <c r="A5756" i="12"/>
  <c r="A5757" i="12"/>
  <c r="A5758" i="12"/>
  <c r="A5759" i="12"/>
  <c r="A5760" i="12"/>
  <c r="A5761" i="12"/>
  <c r="A5762" i="12"/>
  <c r="A5763" i="12"/>
  <c r="A5764" i="12"/>
  <c r="A5765" i="12"/>
  <c r="A5766" i="12"/>
  <c r="A5767" i="12"/>
  <c r="A5768" i="12"/>
  <c r="A5769" i="12"/>
  <c r="A5770" i="12"/>
  <c r="A5771" i="12"/>
  <c r="A5772" i="12"/>
  <c r="A5773" i="12"/>
  <c r="A5774" i="12"/>
  <c r="A5775" i="12"/>
  <c r="A5776" i="12"/>
  <c r="A5777" i="12"/>
  <c r="A5778" i="12"/>
  <c r="A5779" i="12"/>
  <c r="A5780" i="12"/>
  <c r="A5781" i="12"/>
  <c r="A5782" i="12"/>
  <c r="A5783" i="12"/>
  <c r="A5784" i="12"/>
  <c r="A5785" i="12"/>
  <c r="A5786" i="12"/>
  <c r="A5787" i="12"/>
  <c r="A5788" i="12"/>
  <c r="A5789" i="12"/>
  <c r="A5790" i="12"/>
  <c r="A5791" i="12"/>
  <c r="A5792" i="12"/>
  <c r="A5793" i="12"/>
  <c r="A5794" i="12"/>
  <c r="A5795" i="12"/>
  <c r="A5796" i="12"/>
  <c r="A5797" i="12"/>
  <c r="A5798" i="12"/>
  <c r="A5799" i="12"/>
  <c r="A5800" i="12"/>
  <c r="A5801" i="12"/>
  <c r="A5802" i="12"/>
  <c r="A5803" i="12"/>
  <c r="A5804" i="12"/>
  <c r="A5805" i="12"/>
  <c r="A5806" i="12"/>
  <c r="A5807" i="12"/>
  <c r="A5808" i="12"/>
  <c r="A5809" i="12"/>
  <c r="A5810" i="12"/>
  <c r="A5811" i="12"/>
  <c r="A5812" i="12"/>
  <c r="A5813" i="12"/>
  <c r="A5814" i="12"/>
  <c r="A5815" i="12"/>
  <c r="A5816" i="12"/>
  <c r="A5817" i="12"/>
  <c r="A5818" i="12"/>
  <c r="A5819" i="12"/>
  <c r="A5820" i="12"/>
  <c r="A5821" i="12"/>
  <c r="A5822" i="12"/>
  <c r="A5823" i="12"/>
  <c r="A5824" i="12"/>
  <c r="A5825" i="12"/>
  <c r="A5826" i="12"/>
  <c r="A5827" i="12"/>
  <c r="A5828" i="12"/>
  <c r="A5829" i="12"/>
  <c r="A5830" i="12"/>
  <c r="A5831" i="12"/>
  <c r="A5832" i="12"/>
  <c r="A5833" i="12"/>
  <c r="A5834" i="12"/>
  <c r="A5835" i="12"/>
  <c r="A5836" i="12"/>
  <c r="A5837" i="12"/>
  <c r="A5838" i="12"/>
  <c r="A5839" i="12"/>
  <c r="A5840" i="12"/>
  <c r="A5841" i="12"/>
  <c r="A5842" i="12"/>
  <c r="A5843" i="12"/>
  <c r="A5844" i="12"/>
  <c r="A5845" i="12"/>
  <c r="A5846" i="12"/>
  <c r="A5847" i="12"/>
  <c r="A5848" i="12"/>
  <c r="A5849" i="12"/>
  <c r="A5850" i="12"/>
  <c r="A5851" i="12"/>
  <c r="A5852" i="12"/>
  <c r="A5853" i="12"/>
  <c r="A5854" i="12"/>
  <c r="A5855" i="12"/>
  <c r="A5856" i="12"/>
  <c r="A5857" i="12"/>
  <c r="A5858" i="12"/>
  <c r="A5859" i="12"/>
  <c r="A5860" i="12"/>
  <c r="A5861" i="12"/>
  <c r="A5862" i="12"/>
  <c r="A5863" i="12"/>
  <c r="A5864" i="12"/>
  <c r="A5865" i="12"/>
  <c r="A5866" i="12"/>
  <c r="A5867" i="12"/>
  <c r="A5868" i="12"/>
  <c r="A5869" i="12"/>
  <c r="A5870" i="12"/>
  <c r="A5871" i="12"/>
  <c r="A5872" i="12"/>
  <c r="A5873" i="12"/>
  <c r="A5874" i="12"/>
  <c r="A5875" i="12"/>
  <c r="A5876" i="12"/>
  <c r="A5877" i="12"/>
  <c r="A5878" i="12"/>
  <c r="A5879" i="12"/>
  <c r="A5880" i="12"/>
  <c r="A5881" i="12"/>
  <c r="A5882" i="12"/>
  <c r="A5883" i="12"/>
  <c r="A5884" i="12"/>
  <c r="A5885" i="12"/>
  <c r="A5886" i="12"/>
  <c r="A5887" i="12"/>
  <c r="A5888" i="12"/>
  <c r="A5889" i="12"/>
  <c r="A5890" i="12"/>
  <c r="A5891" i="12"/>
  <c r="A5892" i="12"/>
  <c r="A5893" i="12"/>
  <c r="A5894" i="12"/>
  <c r="A5895" i="12"/>
  <c r="A5896" i="12"/>
  <c r="A5897" i="12"/>
  <c r="A5898" i="12"/>
  <c r="A5899" i="12"/>
  <c r="A5900" i="12"/>
  <c r="A5901" i="12"/>
  <c r="A5902" i="12"/>
  <c r="A5903" i="12"/>
  <c r="A5904" i="12"/>
  <c r="A5905" i="12"/>
  <c r="A5906" i="12"/>
  <c r="A5907" i="12"/>
  <c r="A5908" i="12"/>
  <c r="A5909" i="12"/>
  <c r="A5910" i="12"/>
  <c r="A5911" i="12"/>
  <c r="A5912" i="12"/>
  <c r="A5913" i="12"/>
  <c r="A5914" i="12"/>
  <c r="A5915" i="12"/>
  <c r="A5916" i="12"/>
  <c r="A5917" i="12"/>
  <c r="A5918" i="12"/>
  <c r="A5919" i="12"/>
  <c r="A5920" i="12"/>
  <c r="A5921" i="12"/>
  <c r="A5922" i="12"/>
  <c r="A5923" i="12"/>
  <c r="A5924" i="12"/>
  <c r="A5925" i="12"/>
  <c r="A5926" i="12"/>
  <c r="A5927" i="12"/>
  <c r="A5928" i="12"/>
  <c r="A5929" i="12"/>
  <c r="A5930" i="12"/>
  <c r="A5931" i="12"/>
  <c r="A5932" i="12"/>
  <c r="A5933" i="12"/>
  <c r="A5934" i="12"/>
  <c r="A5935" i="12"/>
  <c r="A5936" i="12"/>
  <c r="A5937" i="12"/>
  <c r="A5938" i="12"/>
  <c r="A5939" i="12"/>
  <c r="A5940" i="12"/>
  <c r="A5941" i="12"/>
  <c r="A5942" i="12"/>
  <c r="A5943" i="12"/>
  <c r="A5944" i="12"/>
  <c r="A5945" i="12"/>
  <c r="A5946" i="12"/>
  <c r="A5947" i="12"/>
  <c r="A5948" i="12"/>
  <c r="A5949" i="12"/>
  <c r="A5950" i="12"/>
  <c r="A5951" i="12"/>
  <c r="A5952" i="12"/>
  <c r="A5953" i="12"/>
  <c r="A5954" i="12"/>
  <c r="A5955" i="12"/>
  <c r="A5956" i="12"/>
  <c r="A5957" i="12"/>
  <c r="A5958" i="12"/>
  <c r="A5959" i="12"/>
  <c r="A5960" i="12"/>
  <c r="A5961" i="12"/>
  <c r="A5962" i="12"/>
  <c r="A5963" i="12"/>
  <c r="A5964" i="12"/>
  <c r="A5965" i="12"/>
  <c r="A5966" i="12"/>
  <c r="A5967" i="12"/>
  <c r="A5968" i="12"/>
  <c r="A5969" i="12"/>
  <c r="A5970" i="12"/>
  <c r="A5971" i="12"/>
  <c r="A5972" i="12"/>
  <c r="A5973" i="12"/>
  <c r="A5974" i="12"/>
  <c r="A5975" i="12"/>
  <c r="A5976" i="12"/>
  <c r="A5977" i="12"/>
  <c r="A5978" i="12"/>
  <c r="A5979" i="12"/>
  <c r="A5980" i="12"/>
  <c r="A5981" i="12"/>
  <c r="A5982" i="12"/>
  <c r="A5983" i="12"/>
  <c r="A5984" i="12"/>
  <c r="A5985" i="12"/>
  <c r="A5986" i="12"/>
  <c r="A5987" i="12"/>
  <c r="A5988" i="12"/>
  <c r="A5989" i="12"/>
  <c r="A5990" i="12"/>
  <c r="A5991" i="12"/>
  <c r="A5992" i="12"/>
  <c r="A5993" i="12"/>
  <c r="A5994" i="12"/>
  <c r="A5995" i="12"/>
  <c r="A5996" i="12"/>
  <c r="A5997" i="12"/>
  <c r="A5998" i="12"/>
  <c r="A5999" i="12"/>
  <c r="A6000" i="12"/>
  <c r="A6001" i="12"/>
  <c r="A6002" i="12"/>
  <c r="A6003" i="12"/>
  <c r="A6004" i="12"/>
  <c r="A6005" i="12"/>
  <c r="A6006" i="12"/>
  <c r="A6007" i="12"/>
  <c r="A6008" i="12"/>
  <c r="A6009" i="12"/>
  <c r="A6010" i="12"/>
  <c r="A6011" i="12"/>
  <c r="A6012" i="12"/>
  <c r="A6013" i="12"/>
  <c r="A6014" i="12"/>
  <c r="A6015" i="12"/>
  <c r="A6016" i="12"/>
  <c r="A6017" i="12"/>
  <c r="A6018" i="12"/>
  <c r="A6019" i="12"/>
  <c r="A6020" i="12"/>
  <c r="A6021" i="12"/>
  <c r="A6022" i="12"/>
  <c r="A6023" i="12"/>
  <c r="A6024" i="12"/>
  <c r="A6025" i="12"/>
  <c r="A6026" i="12"/>
  <c r="A6027" i="12"/>
  <c r="A6028" i="12"/>
  <c r="A6029" i="12"/>
  <c r="A6030" i="12"/>
  <c r="A6031" i="12"/>
  <c r="A6032" i="12"/>
  <c r="A6033" i="12"/>
  <c r="A6034" i="12"/>
  <c r="A6035" i="12"/>
  <c r="A6036" i="12"/>
  <c r="A6037" i="12"/>
  <c r="A6038" i="12"/>
  <c r="A6039" i="12"/>
  <c r="A6040" i="12"/>
  <c r="A6041" i="12"/>
  <c r="A6042" i="12"/>
  <c r="A6043" i="12"/>
  <c r="A6044" i="12"/>
  <c r="A6045" i="12"/>
  <c r="A6046" i="12"/>
  <c r="A6047" i="12"/>
  <c r="A6048" i="12"/>
  <c r="A6049" i="12"/>
  <c r="A6050" i="12"/>
  <c r="A6051" i="12"/>
  <c r="A6052" i="12"/>
  <c r="A6053" i="12"/>
  <c r="A6054" i="12"/>
  <c r="A6055" i="12"/>
  <c r="A6056" i="12"/>
  <c r="A6057" i="12"/>
  <c r="A6058" i="12"/>
  <c r="A6059" i="12"/>
  <c r="A6060" i="12"/>
  <c r="A6061" i="12"/>
  <c r="A6062" i="12"/>
  <c r="A6063" i="12"/>
  <c r="A6064" i="12"/>
  <c r="A6065" i="12"/>
  <c r="A6066" i="12"/>
  <c r="A6067" i="12"/>
  <c r="A6068" i="12"/>
  <c r="A6069" i="12"/>
  <c r="A6070" i="12"/>
  <c r="A6071" i="12"/>
  <c r="A6072" i="12"/>
  <c r="A6073" i="12"/>
  <c r="A6074" i="12"/>
  <c r="A6075" i="12"/>
  <c r="A6076" i="12"/>
  <c r="A6077" i="12"/>
  <c r="A6078" i="12"/>
  <c r="A6079" i="12"/>
  <c r="A6080" i="12"/>
  <c r="A6081" i="12"/>
  <c r="A6082" i="12"/>
  <c r="A6083" i="12"/>
  <c r="A6084" i="12"/>
  <c r="A6085" i="12"/>
  <c r="A6086" i="12"/>
  <c r="A6087" i="12"/>
  <c r="A6088" i="12"/>
  <c r="A6089" i="12"/>
  <c r="A6090" i="12"/>
  <c r="A6091" i="12"/>
  <c r="A6092" i="12"/>
  <c r="A6093" i="12"/>
  <c r="A6094" i="12"/>
  <c r="A6095" i="12"/>
  <c r="A6096" i="12"/>
  <c r="A6097" i="12"/>
  <c r="A6098" i="12"/>
  <c r="A6099" i="12"/>
  <c r="A6100" i="12"/>
  <c r="A6101" i="12"/>
  <c r="A6102" i="12"/>
  <c r="A6103" i="12"/>
  <c r="A6104" i="12"/>
  <c r="A6105" i="12"/>
  <c r="A6106" i="12"/>
  <c r="A6107" i="12"/>
  <c r="A6108" i="12"/>
  <c r="A6109" i="12"/>
  <c r="A6110" i="12"/>
  <c r="A6111" i="12"/>
  <c r="A6112" i="12"/>
  <c r="A6113" i="12"/>
  <c r="A6114" i="12"/>
  <c r="A6115" i="12"/>
  <c r="A6116" i="12"/>
  <c r="A6117" i="12"/>
  <c r="A6118" i="12"/>
  <c r="A6119" i="12"/>
  <c r="A6120" i="12"/>
  <c r="A6121" i="12"/>
  <c r="A6122" i="12"/>
  <c r="A6123" i="12"/>
  <c r="A6124" i="12"/>
  <c r="A6125" i="12"/>
  <c r="A6126" i="12"/>
  <c r="A6127" i="12"/>
  <c r="A6128" i="12"/>
  <c r="A6129" i="12"/>
  <c r="A6130" i="12"/>
  <c r="A6131" i="12"/>
  <c r="A6132" i="12"/>
  <c r="A6133" i="12"/>
  <c r="A6134" i="12"/>
  <c r="A6135" i="12"/>
  <c r="A6136" i="12"/>
  <c r="A6137" i="12"/>
  <c r="A6138" i="12"/>
  <c r="A6139" i="12"/>
  <c r="A6140" i="12"/>
  <c r="A6141" i="12"/>
  <c r="A6142" i="12"/>
  <c r="A6143" i="12"/>
  <c r="A6144" i="12"/>
  <c r="A6145" i="12"/>
  <c r="A6146" i="12"/>
  <c r="A6147" i="12"/>
  <c r="A6148" i="12"/>
  <c r="A6149" i="12"/>
  <c r="A6150" i="12"/>
  <c r="A6151" i="12"/>
  <c r="A6152" i="12"/>
  <c r="A6153" i="12"/>
  <c r="A6154" i="12"/>
  <c r="A6155" i="12"/>
  <c r="A6156" i="12"/>
  <c r="A6157" i="12"/>
  <c r="A6158" i="12"/>
  <c r="A6159" i="12"/>
  <c r="A6160" i="12"/>
  <c r="A6161" i="12"/>
  <c r="A6162" i="12"/>
  <c r="A6163" i="12"/>
  <c r="A6164" i="12"/>
  <c r="A6165" i="12"/>
  <c r="A6166" i="12"/>
  <c r="A6167" i="12"/>
  <c r="A6168" i="12"/>
  <c r="A6169" i="12"/>
  <c r="A6170" i="12"/>
  <c r="A6171" i="12"/>
  <c r="A6172" i="12"/>
  <c r="A6173" i="12"/>
  <c r="A6174" i="12"/>
  <c r="A6175" i="12"/>
  <c r="A6176" i="12"/>
  <c r="A6177" i="12"/>
  <c r="A6178" i="12"/>
  <c r="A6179" i="12"/>
  <c r="A6180" i="12"/>
  <c r="A6181" i="12"/>
  <c r="A6182" i="12"/>
  <c r="A6183" i="12"/>
  <c r="A6184" i="12"/>
  <c r="A6185" i="12"/>
  <c r="A6186" i="12"/>
  <c r="A6187" i="12"/>
  <c r="A6188" i="12"/>
  <c r="A6189" i="12"/>
  <c r="A6190" i="12"/>
  <c r="A6191" i="12"/>
  <c r="A6192" i="12"/>
  <c r="A6193" i="12"/>
  <c r="A6194" i="12"/>
  <c r="A6195" i="12"/>
  <c r="A6196" i="12"/>
  <c r="A6197" i="12"/>
  <c r="A6198" i="12"/>
  <c r="A6199" i="12"/>
  <c r="A6200" i="12"/>
  <c r="A6201" i="12"/>
  <c r="A6202" i="12"/>
  <c r="A6203" i="12"/>
  <c r="A6204" i="12"/>
  <c r="A6205" i="12"/>
  <c r="A6206" i="12"/>
  <c r="A6207" i="12"/>
  <c r="A6208" i="12"/>
  <c r="A6209" i="12"/>
  <c r="A6210" i="12"/>
  <c r="A6211" i="12"/>
  <c r="A6212" i="12"/>
  <c r="A6213" i="12"/>
  <c r="A6214" i="12"/>
  <c r="A6215" i="12"/>
  <c r="A6216" i="12"/>
  <c r="A6217" i="12"/>
  <c r="A6218" i="12"/>
  <c r="A6219" i="12"/>
  <c r="A6220" i="12"/>
  <c r="A6221" i="12"/>
  <c r="A6222" i="12"/>
  <c r="A6223" i="12"/>
  <c r="A6224" i="12"/>
  <c r="A6225" i="12"/>
  <c r="A6226" i="12"/>
  <c r="A6227" i="12"/>
  <c r="A6228" i="12"/>
  <c r="A6229" i="12"/>
  <c r="A6230" i="12"/>
  <c r="A6231" i="12"/>
  <c r="A6232" i="12"/>
  <c r="A6233" i="12"/>
  <c r="A6234" i="12"/>
  <c r="A6235" i="12"/>
  <c r="A6236" i="12"/>
  <c r="A6237" i="12"/>
  <c r="A6238" i="12"/>
  <c r="A6239" i="12"/>
  <c r="A6240" i="12"/>
  <c r="A6241" i="12"/>
  <c r="A6242" i="12"/>
  <c r="A6243" i="12"/>
  <c r="A6244" i="12"/>
  <c r="A6245" i="12"/>
  <c r="A6246" i="12"/>
  <c r="A6247" i="12"/>
  <c r="A6248" i="12"/>
  <c r="A6249" i="12"/>
  <c r="A6250" i="12"/>
  <c r="A6251" i="12"/>
  <c r="A6252" i="12"/>
  <c r="A6253" i="12"/>
  <c r="A6254" i="12"/>
  <c r="A6255" i="12"/>
  <c r="A6256" i="12"/>
  <c r="A6257" i="12"/>
  <c r="A6258" i="12"/>
  <c r="A6259" i="12"/>
  <c r="A6260" i="12"/>
  <c r="A6261" i="12"/>
  <c r="A6262" i="12"/>
  <c r="A6263" i="12"/>
  <c r="A6264" i="12"/>
  <c r="A6265" i="12"/>
  <c r="A6266" i="12"/>
  <c r="A6267" i="12"/>
  <c r="A6268" i="12"/>
  <c r="A6269" i="12"/>
  <c r="A6270" i="12"/>
  <c r="A6271" i="12"/>
  <c r="A6272" i="12"/>
  <c r="A6273" i="12"/>
  <c r="A6274" i="12"/>
  <c r="A6275" i="12"/>
  <c r="A6276" i="12"/>
  <c r="A6277" i="12"/>
  <c r="A6278" i="12"/>
  <c r="A6279" i="12"/>
  <c r="A6280" i="12"/>
  <c r="A6281" i="12"/>
  <c r="A6282" i="12"/>
  <c r="A6283" i="12"/>
  <c r="A6284" i="12"/>
  <c r="A6285" i="12"/>
  <c r="A6286" i="12"/>
  <c r="A6287" i="12"/>
  <c r="A6288" i="12"/>
  <c r="A6289" i="12"/>
  <c r="A6290" i="12"/>
  <c r="A6291" i="12"/>
  <c r="A6292" i="12"/>
  <c r="A6293" i="12"/>
  <c r="A6294" i="12"/>
  <c r="A6295" i="12"/>
  <c r="A6296" i="12"/>
  <c r="A6297" i="12"/>
  <c r="A6298" i="12"/>
  <c r="A6299" i="12"/>
  <c r="A6300" i="12"/>
  <c r="A6301" i="12"/>
  <c r="A6302" i="12"/>
  <c r="A6303" i="12"/>
  <c r="A6304" i="12"/>
  <c r="A6305" i="12"/>
  <c r="A6306" i="12"/>
  <c r="A6307" i="12"/>
  <c r="A6308" i="12"/>
  <c r="A6309" i="12"/>
  <c r="A6310" i="12"/>
  <c r="A6311" i="12"/>
  <c r="A6312" i="12"/>
  <c r="A6313" i="12"/>
  <c r="A6314" i="12"/>
  <c r="A6315" i="12"/>
  <c r="A6316" i="12"/>
  <c r="A6317" i="12"/>
  <c r="A6318" i="12"/>
  <c r="A6319" i="12"/>
  <c r="A6320" i="12"/>
  <c r="A6321" i="12"/>
  <c r="A6322" i="12"/>
  <c r="A6323" i="12"/>
  <c r="A6324" i="12"/>
  <c r="A6325" i="12"/>
  <c r="A6326" i="12"/>
  <c r="A6327" i="12"/>
  <c r="A6328" i="12"/>
  <c r="A6329" i="12"/>
  <c r="A6330" i="12"/>
  <c r="A6331" i="12"/>
  <c r="A6332" i="12"/>
  <c r="A6333" i="12"/>
  <c r="A6334" i="12"/>
  <c r="A6335" i="12"/>
  <c r="A6336" i="12"/>
  <c r="A6337" i="12"/>
  <c r="A6338" i="12"/>
  <c r="A6339" i="12"/>
  <c r="A6340" i="12"/>
  <c r="A6341" i="12"/>
  <c r="A6342" i="12"/>
  <c r="A6343" i="12"/>
  <c r="A6344" i="12"/>
  <c r="A6345" i="12"/>
  <c r="A6346" i="12"/>
  <c r="A6347" i="12"/>
  <c r="A6348" i="12"/>
  <c r="A6349" i="12"/>
  <c r="A6350" i="12"/>
  <c r="A6351" i="12"/>
  <c r="A6352" i="12"/>
  <c r="A6353" i="12"/>
  <c r="A6354" i="12"/>
  <c r="A6355" i="12"/>
  <c r="A6356" i="12"/>
  <c r="A6357" i="12"/>
  <c r="A6358" i="12"/>
  <c r="A6359" i="12"/>
  <c r="A6360" i="12"/>
  <c r="A6361" i="12"/>
  <c r="A6362" i="12"/>
  <c r="A6363" i="12"/>
  <c r="A6364" i="12"/>
  <c r="A6365" i="12"/>
  <c r="A6366" i="12"/>
  <c r="A6367" i="12"/>
  <c r="A6368" i="12"/>
  <c r="A6369" i="12"/>
  <c r="A6370" i="12"/>
  <c r="A6371" i="12"/>
  <c r="A6372" i="12"/>
  <c r="A6373" i="12"/>
  <c r="A6374" i="12"/>
  <c r="A6375" i="12"/>
  <c r="A6376" i="12"/>
  <c r="A6377" i="12"/>
  <c r="A6378" i="12"/>
  <c r="A6379" i="12"/>
  <c r="A6380" i="12"/>
  <c r="A6381" i="12"/>
  <c r="A6382" i="12"/>
  <c r="A6383" i="12"/>
  <c r="A6384" i="12"/>
  <c r="A6385" i="12"/>
  <c r="A6386" i="12"/>
  <c r="A6387" i="12"/>
  <c r="A6388" i="12"/>
  <c r="A6389" i="12"/>
  <c r="A6390" i="12"/>
  <c r="A6391" i="12"/>
  <c r="A6392" i="12"/>
  <c r="A6393" i="12"/>
  <c r="A6394" i="12"/>
  <c r="A6395" i="12"/>
  <c r="A6396" i="12"/>
  <c r="A6397" i="12"/>
  <c r="A6398" i="12"/>
  <c r="A6399" i="12"/>
  <c r="A6400" i="12"/>
  <c r="A6401" i="12"/>
  <c r="A6402" i="12"/>
  <c r="A6403" i="12"/>
  <c r="A6404" i="12"/>
  <c r="A6405" i="12"/>
  <c r="A6406" i="12"/>
  <c r="A6407" i="12"/>
  <c r="A6408" i="12"/>
  <c r="A6409" i="12"/>
  <c r="A6410" i="12"/>
  <c r="A6411" i="12"/>
  <c r="A6412" i="12"/>
  <c r="A6413" i="12"/>
  <c r="A6414" i="12"/>
  <c r="A6415" i="12"/>
  <c r="A6416" i="12"/>
  <c r="A6417" i="12"/>
  <c r="A6418" i="12"/>
  <c r="A6419" i="12"/>
  <c r="A6420" i="12"/>
  <c r="A6421" i="12"/>
  <c r="A6422" i="12"/>
  <c r="A6423" i="12"/>
  <c r="A6424" i="12"/>
  <c r="A6425" i="12"/>
  <c r="A6426" i="12"/>
  <c r="A6427" i="12"/>
  <c r="A6428" i="12"/>
  <c r="A6429" i="12"/>
  <c r="A6430" i="12"/>
  <c r="A6431" i="12"/>
  <c r="A6432" i="12"/>
  <c r="A6433" i="12"/>
  <c r="A6434" i="12"/>
  <c r="A6435" i="12"/>
  <c r="A6436" i="12"/>
  <c r="A6437" i="12"/>
  <c r="A6438" i="12"/>
  <c r="A6439" i="12"/>
  <c r="A6440" i="12"/>
  <c r="A6441" i="12"/>
  <c r="A6442" i="12"/>
  <c r="A6443" i="12"/>
  <c r="A6444" i="12"/>
  <c r="A6445" i="12"/>
  <c r="A6446" i="12"/>
  <c r="A6447" i="12"/>
  <c r="A6448" i="12"/>
  <c r="A6449" i="12"/>
  <c r="A6450" i="12"/>
  <c r="A6451" i="12"/>
  <c r="A6452" i="12"/>
  <c r="A6453" i="12"/>
  <c r="A6454" i="12"/>
  <c r="A6455" i="12"/>
  <c r="A6456" i="12"/>
  <c r="A6457" i="12"/>
  <c r="A6458" i="12"/>
  <c r="A6459" i="12"/>
  <c r="A6460" i="12"/>
  <c r="A6461" i="12"/>
  <c r="A6462" i="12"/>
  <c r="A6463" i="12"/>
  <c r="A6464" i="12"/>
  <c r="A6465" i="12"/>
  <c r="A6466" i="12"/>
  <c r="A6467" i="12"/>
  <c r="A6468" i="12"/>
  <c r="A6469" i="12"/>
  <c r="A6470" i="12"/>
  <c r="A6471" i="12"/>
  <c r="A6472" i="12"/>
  <c r="A6473" i="12"/>
  <c r="A6474" i="12"/>
  <c r="A6475" i="12"/>
  <c r="A6476" i="12"/>
  <c r="A6477" i="12"/>
  <c r="A6478" i="12"/>
  <c r="A6479" i="12"/>
  <c r="A6480" i="12"/>
  <c r="A6481" i="12"/>
  <c r="A6482" i="12"/>
  <c r="A6483" i="12"/>
  <c r="A6484" i="12"/>
  <c r="A6485" i="12"/>
  <c r="A6486" i="12"/>
  <c r="A6487" i="12"/>
  <c r="A6488" i="12"/>
  <c r="A6489" i="12"/>
  <c r="A6490" i="12"/>
  <c r="A6491" i="12"/>
  <c r="A6492" i="12"/>
  <c r="A6493" i="12"/>
  <c r="A6494" i="12"/>
  <c r="A6495" i="12"/>
  <c r="A6496" i="12"/>
  <c r="A6497" i="12"/>
  <c r="A6498" i="12"/>
  <c r="A6499" i="12"/>
  <c r="A6500" i="12"/>
  <c r="A6501" i="12"/>
  <c r="A6502" i="12"/>
  <c r="A6503" i="12"/>
  <c r="A6504" i="12"/>
  <c r="A6505" i="12"/>
  <c r="A6506" i="12"/>
  <c r="A6507" i="12"/>
  <c r="A6508" i="12"/>
  <c r="A6509" i="12"/>
  <c r="A6510" i="12"/>
  <c r="A6511" i="12"/>
  <c r="A6512" i="12"/>
  <c r="A6513" i="12"/>
  <c r="A6514" i="12"/>
  <c r="A6515" i="12"/>
  <c r="A6516" i="12"/>
  <c r="A6517" i="12"/>
  <c r="A6518" i="12"/>
  <c r="A6519" i="12"/>
  <c r="A6520" i="12"/>
  <c r="A6521" i="12"/>
  <c r="A6522" i="12"/>
  <c r="A6523" i="12"/>
  <c r="A6524" i="12"/>
  <c r="A6525" i="12"/>
  <c r="A6526" i="12"/>
  <c r="A6527" i="12"/>
  <c r="A6528" i="12"/>
  <c r="A6529" i="12"/>
  <c r="A6530" i="12"/>
  <c r="A6531" i="12"/>
  <c r="A6532" i="12"/>
  <c r="A6533" i="12"/>
  <c r="A6534" i="12"/>
  <c r="A6535" i="12"/>
  <c r="A6536" i="12"/>
  <c r="A6537" i="12"/>
  <c r="A6538" i="12"/>
  <c r="A6539" i="12"/>
  <c r="A6540" i="12"/>
  <c r="A6541" i="12"/>
  <c r="A6542" i="12"/>
  <c r="A6543" i="12"/>
  <c r="A6544" i="12"/>
  <c r="A6545" i="12"/>
  <c r="A6546" i="12"/>
  <c r="A6547" i="12"/>
  <c r="A6548" i="12"/>
  <c r="A6549" i="12"/>
  <c r="A6550" i="12"/>
  <c r="A6551" i="12"/>
  <c r="A6552" i="12"/>
  <c r="A6553" i="12"/>
  <c r="A6554" i="12"/>
  <c r="A6555" i="12"/>
  <c r="A6556" i="12"/>
  <c r="A6557" i="12"/>
  <c r="A6558" i="12"/>
  <c r="A6559" i="12"/>
  <c r="A6560" i="12"/>
  <c r="A6561" i="12"/>
  <c r="A6562" i="12"/>
  <c r="A6563" i="12"/>
  <c r="A6564" i="12"/>
  <c r="A6565" i="12"/>
  <c r="A6566" i="12"/>
  <c r="A6567" i="12"/>
  <c r="A6568" i="12"/>
  <c r="A6569" i="12"/>
  <c r="A6570" i="12"/>
  <c r="A6571" i="12"/>
  <c r="A6572" i="12"/>
  <c r="A6573" i="12"/>
  <c r="A6574" i="12"/>
  <c r="A6575" i="12"/>
  <c r="A6576" i="12"/>
  <c r="A6577" i="12"/>
  <c r="A6578" i="12"/>
  <c r="A6579" i="12"/>
  <c r="A6580" i="12"/>
  <c r="A6581" i="12"/>
  <c r="A6582" i="12"/>
  <c r="A6583" i="12"/>
  <c r="A6584" i="12"/>
  <c r="A6585" i="12"/>
  <c r="A6586" i="12"/>
  <c r="A6587" i="12"/>
  <c r="A6588" i="12"/>
  <c r="A6589" i="12"/>
  <c r="A6590" i="12"/>
  <c r="A6591" i="12"/>
  <c r="A6592" i="12"/>
  <c r="A6593" i="12"/>
  <c r="A6594" i="12"/>
  <c r="A6595" i="12"/>
  <c r="A6596" i="12"/>
  <c r="A6597" i="12"/>
  <c r="A6598" i="12"/>
  <c r="A6599" i="12"/>
  <c r="A6600" i="12"/>
  <c r="A6601" i="12"/>
  <c r="A6602" i="12"/>
  <c r="A6603" i="12"/>
  <c r="A6604" i="12"/>
  <c r="A6605" i="12"/>
  <c r="A6606" i="12"/>
  <c r="A6607" i="12"/>
  <c r="A6608" i="12"/>
  <c r="A6609" i="12"/>
  <c r="A6610" i="12"/>
  <c r="A6611" i="12"/>
  <c r="A6612" i="12"/>
  <c r="A6613" i="12"/>
  <c r="A6614" i="12"/>
  <c r="A6615" i="12"/>
  <c r="A6616" i="12"/>
  <c r="A6617" i="12"/>
  <c r="A6618" i="12"/>
  <c r="A6619" i="12"/>
  <c r="A6620" i="12"/>
  <c r="A6621" i="12"/>
  <c r="A6622" i="12"/>
  <c r="A6623" i="12"/>
  <c r="A6624" i="12"/>
  <c r="A6625" i="12"/>
  <c r="A6626" i="12"/>
  <c r="A6627" i="12"/>
  <c r="A6628" i="12"/>
  <c r="A6629" i="12"/>
  <c r="A6630" i="12"/>
  <c r="A6631" i="12"/>
  <c r="A6632" i="12"/>
  <c r="A6633" i="12"/>
  <c r="A6634" i="12"/>
  <c r="A6635" i="12"/>
  <c r="A6636" i="12"/>
  <c r="A6637" i="12"/>
  <c r="A6638" i="12"/>
  <c r="A6639" i="12"/>
  <c r="A6640" i="12"/>
  <c r="A6641" i="12"/>
  <c r="A6642" i="12"/>
  <c r="A6643" i="12"/>
  <c r="A6644" i="12"/>
  <c r="A6645" i="12"/>
  <c r="A6646" i="12"/>
  <c r="A6647" i="12"/>
  <c r="A6648" i="12"/>
  <c r="A6649" i="12"/>
  <c r="A6650" i="12"/>
  <c r="A6651" i="12"/>
  <c r="A6652" i="12"/>
  <c r="A6653" i="12"/>
  <c r="A6654" i="12"/>
  <c r="A6655" i="12"/>
  <c r="A6656" i="12"/>
  <c r="A6657" i="12"/>
  <c r="A6658" i="12"/>
  <c r="A6659" i="12"/>
  <c r="A6660" i="12"/>
  <c r="A6661" i="12"/>
  <c r="A6662" i="12"/>
  <c r="A6663" i="12"/>
  <c r="A6664" i="12"/>
  <c r="A6665" i="12"/>
  <c r="A6666" i="12"/>
  <c r="A6667" i="12"/>
  <c r="A6668" i="12"/>
  <c r="A6669" i="12"/>
  <c r="A6670" i="12"/>
  <c r="A6671" i="12"/>
  <c r="A6672" i="12"/>
  <c r="A6673" i="12"/>
  <c r="A6674" i="12"/>
  <c r="A6675" i="12"/>
  <c r="A6676" i="12"/>
  <c r="A6677" i="12"/>
  <c r="A6678" i="12"/>
  <c r="A6679" i="12"/>
  <c r="A6680" i="12"/>
  <c r="A6681" i="12"/>
  <c r="A6682" i="12"/>
  <c r="A6683" i="12"/>
  <c r="A6684" i="12"/>
  <c r="A6685" i="12"/>
  <c r="A6686" i="12"/>
  <c r="A6687" i="12"/>
  <c r="A6688" i="12"/>
  <c r="A6689" i="12"/>
  <c r="A6690" i="12"/>
  <c r="A6691" i="12"/>
  <c r="A6692" i="12"/>
  <c r="A6693" i="12"/>
  <c r="A6694" i="12"/>
  <c r="A6695" i="12"/>
  <c r="A6696" i="12"/>
  <c r="A6697" i="12"/>
  <c r="A6698" i="12"/>
  <c r="A6699" i="12"/>
  <c r="A6700" i="12"/>
  <c r="A6701" i="12"/>
  <c r="A6702" i="12"/>
  <c r="A6703" i="12"/>
  <c r="A6704" i="12"/>
  <c r="A6705" i="12"/>
  <c r="A6706" i="12"/>
  <c r="A6707" i="12"/>
  <c r="A6708" i="12"/>
  <c r="A6709" i="12"/>
  <c r="A6710" i="12"/>
  <c r="A6711" i="12"/>
  <c r="A6712" i="12"/>
  <c r="A6713" i="12"/>
  <c r="A6714" i="12"/>
  <c r="A6715" i="12"/>
  <c r="A6716" i="12"/>
  <c r="A6717" i="12"/>
  <c r="A6718" i="12"/>
  <c r="A6719" i="12"/>
  <c r="A6720" i="12"/>
  <c r="A6721" i="12"/>
  <c r="A6722" i="12"/>
  <c r="A6723" i="12"/>
  <c r="A6724" i="12"/>
  <c r="A6725" i="12"/>
  <c r="A6726" i="12"/>
  <c r="A6727" i="12"/>
  <c r="A6728" i="12"/>
  <c r="A6729" i="12"/>
  <c r="A6730" i="12"/>
  <c r="A6731" i="12"/>
  <c r="A6732" i="12"/>
  <c r="A6733" i="12"/>
  <c r="A6734" i="12"/>
  <c r="A6735" i="12"/>
  <c r="A6736" i="12"/>
  <c r="A6737" i="12"/>
  <c r="A6738" i="12"/>
  <c r="A6739" i="12"/>
  <c r="A6740" i="12"/>
  <c r="A6741" i="12"/>
  <c r="A6742" i="12"/>
  <c r="A6743" i="12"/>
  <c r="A6744" i="12"/>
  <c r="A6745" i="12"/>
  <c r="A6746" i="12"/>
  <c r="A6747" i="12"/>
  <c r="A6748" i="12"/>
  <c r="A6749" i="12"/>
  <c r="A6750" i="12"/>
  <c r="A6751" i="12"/>
  <c r="A6752" i="12"/>
  <c r="A6753" i="12"/>
  <c r="A6754" i="12"/>
  <c r="A6755" i="12"/>
  <c r="A6756" i="12"/>
  <c r="A6757" i="12"/>
  <c r="A6758" i="12"/>
  <c r="A6759" i="12"/>
  <c r="A6760" i="12"/>
  <c r="A6761" i="12"/>
  <c r="A6762" i="12"/>
  <c r="A6763" i="12"/>
  <c r="A6764" i="12"/>
  <c r="A6765" i="12"/>
  <c r="A6766" i="12"/>
  <c r="A6767" i="12"/>
  <c r="A6768" i="12"/>
  <c r="A6769" i="12"/>
  <c r="A6770" i="12"/>
  <c r="A6771" i="12"/>
  <c r="A6772" i="12"/>
  <c r="A6773" i="12"/>
  <c r="A6774" i="12"/>
  <c r="A6775" i="12"/>
  <c r="A6776" i="12"/>
  <c r="A6777" i="12"/>
  <c r="A6778" i="12"/>
  <c r="A6779" i="12"/>
  <c r="A6780" i="12"/>
  <c r="A6781" i="12"/>
  <c r="A6782" i="12"/>
  <c r="A6783" i="12"/>
  <c r="A6784" i="12"/>
  <c r="A6785" i="12"/>
  <c r="A6786" i="12"/>
  <c r="A6787" i="12"/>
  <c r="A6788" i="12"/>
  <c r="A6789" i="12"/>
  <c r="A6790" i="12"/>
  <c r="A6791" i="12"/>
  <c r="A6792" i="12"/>
  <c r="A6793" i="12"/>
  <c r="A6794" i="12"/>
  <c r="A6795" i="12"/>
  <c r="A6796" i="12"/>
  <c r="A6797" i="12"/>
  <c r="A6798" i="12"/>
  <c r="A6799" i="12"/>
  <c r="A6800" i="12"/>
  <c r="A6801" i="12"/>
  <c r="A6802" i="12"/>
  <c r="A6803" i="12"/>
  <c r="A6804" i="12"/>
  <c r="A6805" i="12"/>
  <c r="A6806" i="12"/>
  <c r="A6807" i="12"/>
  <c r="A6808" i="12"/>
  <c r="A6809" i="12"/>
  <c r="A6810" i="12"/>
  <c r="A6811" i="12"/>
  <c r="A6812" i="12"/>
  <c r="A6813" i="12"/>
  <c r="A6814" i="12"/>
  <c r="A6815" i="12"/>
  <c r="A6816" i="12"/>
  <c r="A6817" i="12"/>
  <c r="A6818" i="12"/>
  <c r="A6819" i="12"/>
  <c r="A6820" i="12"/>
  <c r="A6821" i="12"/>
  <c r="A6822" i="12"/>
  <c r="A6823" i="12"/>
  <c r="A6824" i="12"/>
  <c r="A6825" i="12"/>
  <c r="A6826" i="12"/>
  <c r="A6827" i="12"/>
  <c r="A6828" i="12"/>
  <c r="A6829" i="12"/>
  <c r="A6830" i="12"/>
  <c r="A6831" i="12"/>
  <c r="A6832" i="12"/>
  <c r="A6833" i="12"/>
  <c r="A6834" i="12"/>
  <c r="A6835" i="12"/>
  <c r="A6836" i="12"/>
  <c r="A6837" i="12"/>
  <c r="A6838" i="12"/>
  <c r="A6839" i="12"/>
  <c r="A6840" i="12"/>
  <c r="A6841" i="12"/>
  <c r="A6842" i="12"/>
  <c r="A6843" i="12"/>
  <c r="A6844" i="12"/>
  <c r="A6845" i="12"/>
  <c r="A6846" i="12"/>
  <c r="A6847" i="12"/>
  <c r="A6848" i="12"/>
  <c r="A6849" i="12"/>
  <c r="A6850" i="12"/>
  <c r="A6851" i="12"/>
  <c r="A6852" i="12"/>
  <c r="A6853" i="12"/>
  <c r="A6854" i="12"/>
  <c r="A6855" i="12"/>
  <c r="A6856" i="12"/>
  <c r="A6857" i="12"/>
  <c r="A6858" i="12"/>
  <c r="A6859" i="12"/>
  <c r="A6860" i="12"/>
  <c r="A6861" i="12"/>
  <c r="A6862" i="12"/>
  <c r="A6863" i="12"/>
  <c r="A6864" i="12"/>
  <c r="A6865" i="12"/>
  <c r="A6866" i="12"/>
  <c r="A6867" i="12"/>
  <c r="A6868" i="12"/>
  <c r="A6869" i="12"/>
  <c r="A6870" i="12"/>
  <c r="A6871" i="12"/>
  <c r="A6872" i="12"/>
  <c r="A6873" i="12"/>
  <c r="A6874" i="12"/>
  <c r="A6875" i="12"/>
  <c r="A6876" i="12"/>
  <c r="A6877" i="12"/>
  <c r="A6878" i="12"/>
  <c r="A6879" i="12"/>
  <c r="A6880" i="12"/>
  <c r="A6881" i="12"/>
  <c r="A6882" i="12"/>
  <c r="A6883" i="12"/>
  <c r="A6884" i="12"/>
  <c r="A6885" i="12"/>
  <c r="A6886" i="12"/>
  <c r="A6887" i="12"/>
  <c r="A6888" i="12"/>
  <c r="A6889" i="12"/>
  <c r="A6890" i="12"/>
  <c r="A6891" i="12"/>
  <c r="A6892" i="12"/>
  <c r="A6893" i="12"/>
  <c r="A6894" i="12"/>
  <c r="A6895" i="12"/>
  <c r="A6896" i="12"/>
  <c r="A6897" i="12"/>
  <c r="A6898" i="12"/>
  <c r="A6899" i="12"/>
  <c r="A6900" i="12"/>
  <c r="A6901" i="12"/>
  <c r="A6902" i="12"/>
  <c r="A6903" i="12"/>
  <c r="A6904" i="12"/>
  <c r="A6905" i="12"/>
  <c r="A6906" i="12"/>
  <c r="A6907" i="12"/>
  <c r="A6908" i="12"/>
  <c r="A6909" i="12"/>
  <c r="A6910" i="12"/>
  <c r="A6911" i="12"/>
  <c r="A6912" i="12"/>
  <c r="A6913" i="12"/>
  <c r="A6914" i="12"/>
  <c r="A6915" i="12"/>
  <c r="A6916" i="12"/>
  <c r="A6917" i="12"/>
  <c r="A6918" i="12"/>
  <c r="A6919" i="12"/>
  <c r="A6920" i="12"/>
  <c r="A6921" i="12"/>
  <c r="A6922" i="12"/>
  <c r="A6923" i="12"/>
  <c r="A6924" i="12"/>
  <c r="A6925" i="12"/>
  <c r="A6926" i="12"/>
  <c r="A6927" i="12"/>
  <c r="A6928" i="12"/>
  <c r="A6929" i="12"/>
  <c r="A6930" i="12"/>
  <c r="A6931" i="12"/>
  <c r="A6932" i="12"/>
  <c r="A6933" i="12"/>
  <c r="A6934" i="12"/>
  <c r="A6935" i="12"/>
  <c r="A6936" i="12"/>
  <c r="A6937" i="12"/>
  <c r="A6938" i="12"/>
  <c r="A6939" i="12"/>
  <c r="A6940" i="12"/>
  <c r="A6941" i="12"/>
  <c r="A6942" i="12"/>
  <c r="A6943" i="12"/>
  <c r="A6944" i="12"/>
  <c r="A6945" i="12"/>
  <c r="A6946" i="12"/>
  <c r="A6947" i="12"/>
  <c r="A6948" i="12"/>
  <c r="A6949" i="12"/>
  <c r="A6950" i="12"/>
  <c r="A6951" i="12"/>
  <c r="A6952" i="12"/>
  <c r="A6953" i="12"/>
  <c r="A6954" i="12"/>
  <c r="A6955" i="12"/>
  <c r="A6956" i="12"/>
  <c r="A6957" i="12"/>
  <c r="A6958" i="12"/>
  <c r="A6959" i="12"/>
  <c r="A6960" i="12"/>
  <c r="A6961" i="12"/>
  <c r="A6962" i="12"/>
  <c r="A6963" i="12"/>
  <c r="A6964" i="12"/>
  <c r="A6965" i="12"/>
  <c r="A6966" i="12"/>
  <c r="A6967" i="12"/>
  <c r="A6968" i="12"/>
  <c r="A6969" i="12"/>
  <c r="A6970" i="12"/>
  <c r="A6971" i="12"/>
  <c r="A6972" i="12"/>
  <c r="A6973" i="12"/>
  <c r="A6974" i="12"/>
  <c r="A6975" i="12"/>
  <c r="A6976" i="12"/>
  <c r="A6977" i="12"/>
  <c r="A6978" i="12"/>
  <c r="A6979" i="12"/>
  <c r="A6980" i="12"/>
  <c r="A6981" i="12"/>
  <c r="A6982" i="12"/>
  <c r="A6983" i="12"/>
  <c r="A6984" i="12"/>
  <c r="A6985" i="12"/>
  <c r="A6986" i="12"/>
  <c r="A6987" i="12"/>
  <c r="A6988" i="12"/>
  <c r="A6989" i="12"/>
  <c r="A6990" i="12"/>
  <c r="A6991" i="12"/>
  <c r="A6992" i="12"/>
  <c r="A6993" i="12"/>
  <c r="A6994" i="12"/>
  <c r="A6995" i="12"/>
  <c r="A6996" i="12"/>
  <c r="A6997" i="12"/>
  <c r="A6998" i="12"/>
  <c r="A6999" i="12"/>
  <c r="A7000" i="12"/>
  <c r="A7001" i="12"/>
  <c r="A7002" i="12"/>
  <c r="A7003" i="12"/>
  <c r="A7004" i="12"/>
  <c r="A7005" i="12"/>
  <c r="A7006" i="12"/>
  <c r="A7007" i="12"/>
  <c r="A7008" i="12"/>
  <c r="A7009" i="12"/>
  <c r="A7010" i="12"/>
  <c r="A7011" i="12"/>
  <c r="A7012" i="12"/>
  <c r="A7013" i="12"/>
  <c r="A7014" i="12"/>
  <c r="A7015" i="12"/>
  <c r="A7016" i="12"/>
  <c r="A7017" i="12"/>
  <c r="A7018" i="12"/>
  <c r="A7019" i="12"/>
  <c r="A7020" i="12"/>
  <c r="A7021" i="12"/>
  <c r="A7022" i="12"/>
  <c r="A7023" i="12"/>
  <c r="A7024" i="12"/>
  <c r="A7025" i="12"/>
  <c r="A7026" i="12"/>
  <c r="A7027" i="12"/>
  <c r="A7028" i="12"/>
  <c r="A7029" i="12"/>
  <c r="A7030" i="12"/>
  <c r="A7031" i="12"/>
  <c r="A7032" i="12"/>
  <c r="A7033" i="12"/>
  <c r="A7034" i="12"/>
  <c r="A7035" i="12"/>
  <c r="A7036" i="12"/>
  <c r="A7037" i="12"/>
  <c r="A7038" i="12"/>
  <c r="A7039" i="12"/>
  <c r="A7040" i="12"/>
  <c r="A7041" i="12"/>
  <c r="A7042" i="12"/>
  <c r="A7043" i="12"/>
  <c r="A7044" i="12"/>
  <c r="A7045" i="12"/>
  <c r="A7046" i="12"/>
  <c r="A7047" i="12"/>
  <c r="A7048" i="12"/>
  <c r="A7049" i="12"/>
  <c r="A7050" i="12"/>
  <c r="A7051" i="12"/>
  <c r="A7052" i="12"/>
  <c r="A7053" i="12"/>
  <c r="A7054" i="12"/>
  <c r="A7055" i="12"/>
  <c r="A7056" i="12"/>
  <c r="A7057" i="12"/>
  <c r="A7058" i="12"/>
  <c r="A7059" i="12"/>
  <c r="A7060" i="12"/>
  <c r="A7061" i="12"/>
  <c r="A7062" i="12"/>
  <c r="A7063" i="12"/>
  <c r="A7064" i="12"/>
  <c r="A7065" i="12"/>
  <c r="A7066" i="12"/>
  <c r="A7067" i="12"/>
  <c r="A7068" i="12"/>
  <c r="A7069" i="12"/>
  <c r="A7070" i="12"/>
  <c r="A7071" i="12"/>
  <c r="A7072" i="12"/>
  <c r="A7073" i="12"/>
  <c r="A7074" i="12"/>
  <c r="A7075" i="12"/>
  <c r="A7076" i="12"/>
  <c r="A7077" i="12"/>
  <c r="A7078" i="12"/>
  <c r="A7079" i="12"/>
  <c r="A7080" i="12"/>
  <c r="A7081" i="12"/>
  <c r="A7082" i="12"/>
  <c r="A7083" i="12"/>
  <c r="A7084" i="12"/>
  <c r="A7085" i="12"/>
  <c r="A7086" i="12"/>
  <c r="A7087" i="12"/>
  <c r="A7088" i="12"/>
  <c r="A7089" i="12"/>
  <c r="A7090" i="12"/>
  <c r="A7091" i="12"/>
  <c r="A7092" i="12"/>
  <c r="A7093" i="12"/>
  <c r="A7094" i="12"/>
  <c r="A7095" i="12"/>
  <c r="A7096" i="12"/>
  <c r="A7097" i="12"/>
  <c r="A7098" i="12"/>
  <c r="A7099" i="12"/>
  <c r="A7100" i="12"/>
  <c r="A7101" i="12"/>
  <c r="A7102" i="12"/>
  <c r="A7103" i="12"/>
  <c r="A7104" i="12"/>
  <c r="A7105" i="12"/>
  <c r="A7106" i="12"/>
  <c r="A7107" i="12"/>
  <c r="A7108" i="12"/>
  <c r="A7109" i="12"/>
  <c r="A7110" i="12"/>
  <c r="A7111" i="12"/>
  <c r="A7112" i="12"/>
  <c r="A7113" i="12"/>
  <c r="A7114" i="12"/>
  <c r="A7115" i="12"/>
  <c r="A7116" i="12"/>
  <c r="A7117" i="12"/>
  <c r="A7118" i="12"/>
  <c r="A7119" i="12"/>
  <c r="A7120" i="12"/>
  <c r="A7121" i="12"/>
  <c r="A7122" i="12"/>
  <c r="A7123" i="12"/>
  <c r="A7124" i="12"/>
  <c r="A7125" i="12"/>
  <c r="A7126" i="12"/>
  <c r="A7127" i="12"/>
  <c r="A7128" i="12"/>
  <c r="A7129" i="12"/>
  <c r="A7130" i="12"/>
  <c r="A7131" i="12"/>
  <c r="A7132" i="12"/>
  <c r="A7133" i="12"/>
  <c r="A7134" i="12"/>
  <c r="A7135" i="12"/>
  <c r="A7136" i="12"/>
  <c r="A7137" i="12"/>
  <c r="A7138" i="12"/>
  <c r="A7139" i="12"/>
  <c r="A7140" i="12"/>
  <c r="A7141" i="12"/>
  <c r="A7142" i="12"/>
  <c r="A7143" i="12"/>
  <c r="A7144" i="12"/>
  <c r="A7145" i="12"/>
  <c r="A7146" i="12"/>
  <c r="A7147" i="12"/>
  <c r="A7148" i="12"/>
  <c r="A7149" i="12"/>
  <c r="A7150" i="12"/>
  <c r="A7151" i="12"/>
  <c r="A7152" i="12"/>
  <c r="A7153" i="12"/>
  <c r="A7154" i="12"/>
  <c r="A7155" i="12"/>
  <c r="A7156" i="12"/>
  <c r="A7157" i="12"/>
  <c r="A7158" i="12"/>
  <c r="A7159" i="12"/>
  <c r="A7160" i="12"/>
  <c r="A7161" i="12"/>
  <c r="A7162" i="12"/>
  <c r="A7163" i="12"/>
  <c r="A7164" i="12"/>
  <c r="A7165" i="12"/>
  <c r="A7166" i="12"/>
  <c r="A7167" i="12"/>
  <c r="A7168" i="12"/>
  <c r="A7169" i="12"/>
  <c r="A7170" i="12"/>
  <c r="A7171" i="12"/>
  <c r="A7172" i="12"/>
  <c r="A7173" i="12"/>
  <c r="A7174" i="12"/>
  <c r="A7175" i="12"/>
  <c r="A7176" i="12"/>
  <c r="A7177" i="12"/>
  <c r="A7178" i="12"/>
  <c r="A7179" i="12"/>
  <c r="A7180" i="12"/>
  <c r="A7181" i="12"/>
  <c r="A7182" i="12"/>
  <c r="A7183" i="12"/>
  <c r="A7184" i="12"/>
  <c r="A7185" i="12"/>
  <c r="A7186" i="12"/>
  <c r="A7187" i="12"/>
  <c r="A7188" i="12"/>
  <c r="A7189" i="12"/>
  <c r="A7190" i="12"/>
  <c r="A7191" i="12"/>
  <c r="A7192" i="12"/>
  <c r="A7193" i="12"/>
  <c r="A7194" i="12"/>
  <c r="A7195" i="12"/>
  <c r="A7196" i="12"/>
  <c r="A7197" i="12"/>
  <c r="A7198" i="12"/>
  <c r="A7199" i="12"/>
  <c r="A7200" i="12"/>
  <c r="A7201" i="12"/>
  <c r="A7202" i="12"/>
  <c r="A7203" i="12"/>
  <c r="A7204" i="12"/>
  <c r="A7205" i="12"/>
  <c r="A7206" i="12"/>
  <c r="A7207" i="12"/>
  <c r="A7208" i="12"/>
  <c r="A7209" i="12"/>
  <c r="A7210" i="12"/>
  <c r="A7211" i="12"/>
  <c r="A7212" i="12"/>
  <c r="A7213" i="12"/>
  <c r="A7214" i="12"/>
  <c r="A7215" i="12"/>
  <c r="A7216" i="12"/>
  <c r="A7217" i="12"/>
  <c r="A7218" i="12"/>
  <c r="A7219" i="12"/>
  <c r="A7220" i="12"/>
  <c r="A7221" i="12"/>
  <c r="A7222" i="12"/>
  <c r="A7223" i="12"/>
  <c r="A7224" i="12"/>
  <c r="A7225" i="12"/>
  <c r="A7226" i="12"/>
  <c r="A7227" i="12"/>
  <c r="A7228" i="12"/>
  <c r="A7229" i="12"/>
  <c r="A7230" i="12"/>
  <c r="A7231" i="12"/>
  <c r="A7232" i="12"/>
  <c r="A7233" i="12"/>
  <c r="A7234" i="12"/>
  <c r="A7235" i="12"/>
  <c r="A7236" i="12"/>
  <c r="A7237" i="12"/>
  <c r="A7238" i="12"/>
  <c r="A7239" i="12"/>
  <c r="A7240" i="12"/>
  <c r="A7241" i="12"/>
  <c r="A7242" i="12"/>
  <c r="A7243" i="12"/>
  <c r="A7244" i="12"/>
  <c r="A7245" i="12"/>
  <c r="A7246" i="12"/>
  <c r="A7247" i="12"/>
  <c r="A7248" i="12"/>
  <c r="A7249" i="12"/>
  <c r="A7250" i="12"/>
  <c r="A7251" i="12"/>
  <c r="A7252" i="12"/>
  <c r="A7253" i="12"/>
  <c r="A7254" i="12"/>
  <c r="A7255" i="12"/>
  <c r="A7256" i="12"/>
  <c r="A7257" i="12"/>
  <c r="A7258" i="12"/>
  <c r="A7259" i="12"/>
  <c r="A7260" i="12"/>
  <c r="A7261" i="12"/>
  <c r="A7262" i="12"/>
  <c r="A7263" i="12"/>
  <c r="A7264" i="12"/>
  <c r="A7265" i="12"/>
  <c r="A7266" i="12"/>
  <c r="A7267" i="12"/>
  <c r="A7268" i="12"/>
  <c r="A7269" i="12"/>
  <c r="A7270" i="12"/>
  <c r="A7271" i="12"/>
  <c r="A7272" i="12"/>
  <c r="A7273" i="12"/>
  <c r="A7274" i="12"/>
  <c r="A7275" i="12"/>
  <c r="A7276" i="12"/>
  <c r="A7277" i="12"/>
  <c r="A7278" i="12"/>
  <c r="A7279" i="12"/>
  <c r="A7280" i="12"/>
  <c r="A7281" i="12"/>
  <c r="A7282" i="12"/>
  <c r="A7283" i="12"/>
  <c r="A7284" i="12"/>
  <c r="A7285" i="12"/>
  <c r="A7286" i="12"/>
  <c r="A7287" i="12"/>
  <c r="A7288" i="12"/>
  <c r="A7289" i="12"/>
  <c r="A7290" i="12"/>
  <c r="A7291" i="12"/>
  <c r="A7292" i="12"/>
  <c r="A7293" i="12"/>
  <c r="A7294" i="12"/>
  <c r="A7295" i="12"/>
  <c r="A7296" i="12"/>
  <c r="A7297" i="12"/>
  <c r="A7298" i="12"/>
  <c r="A7299" i="12"/>
  <c r="A7300" i="12"/>
  <c r="A7301" i="12"/>
  <c r="A7302" i="12"/>
  <c r="A7303" i="12"/>
  <c r="A7304" i="12"/>
  <c r="A7305" i="12"/>
  <c r="A7306" i="12"/>
  <c r="A7307" i="12"/>
  <c r="A7308" i="12"/>
  <c r="A7309" i="12"/>
  <c r="A7310" i="12"/>
  <c r="A7311" i="12"/>
  <c r="A7312" i="12"/>
  <c r="A7313" i="12"/>
  <c r="A7314" i="12"/>
  <c r="A7315" i="12"/>
  <c r="A7316" i="12"/>
  <c r="A7317" i="12"/>
  <c r="A7318" i="12"/>
  <c r="A7319" i="12"/>
  <c r="A7320" i="12"/>
  <c r="A7321" i="12"/>
  <c r="A7322" i="12"/>
  <c r="A7323" i="12"/>
  <c r="A7324" i="12"/>
  <c r="A7325" i="12"/>
  <c r="A7326" i="12"/>
  <c r="A7327" i="12"/>
  <c r="A7328" i="12"/>
  <c r="A7329" i="12"/>
  <c r="A7330" i="12"/>
  <c r="A7331" i="12"/>
  <c r="A7332" i="12"/>
  <c r="A7333" i="12"/>
  <c r="A7334" i="12"/>
  <c r="A7335" i="12"/>
  <c r="A7336" i="12"/>
  <c r="A7337" i="12"/>
  <c r="A7338" i="12"/>
  <c r="A7339" i="12"/>
  <c r="A7340" i="12"/>
  <c r="A7341" i="12"/>
  <c r="A7342" i="12"/>
  <c r="A7343" i="12"/>
  <c r="A7344" i="12"/>
  <c r="A7345" i="12"/>
  <c r="A7346" i="12"/>
  <c r="A7347" i="12"/>
  <c r="A7348" i="12"/>
  <c r="A7349" i="12"/>
  <c r="A7350" i="12"/>
  <c r="A7351" i="12"/>
  <c r="A7352" i="12"/>
  <c r="A7353" i="12"/>
  <c r="A7354" i="12"/>
  <c r="A7355" i="12"/>
  <c r="A7356" i="12"/>
  <c r="A7357" i="12"/>
  <c r="A7358" i="12"/>
  <c r="A7359" i="12"/>
  <c r="A7360" i="12"/>
  <c r="A7361" i="12"/>
  <c r="A7362" i="12"/>
  <c r="A7363" i="12"/>
  <c r="A7364" i="12"/>
  <c r="A7365" i="12"/>
  <c r="A7366" i="12"/>
  <c r="A7367" i="12"/>
  <c r="A7368" i="12"/>
  <c r="A7369" i="12"/>
  <c r="A7370" i="12"/>
  <c r="A7371" i="12"/>
  <c r="A7372" i="12"/>
  <c r="A7373" i="12"/>
  <c r="A7374" i="12"/>
  <c r="A7375" i="12"/>
  <c r="A7376" i="12"/>
  <c r="A7377" i="12"/>
  <c r="A7378" i="12"/>
  <c r="A7379" i="12"/>
  <c r="A7380" i="12"/>
  <c r="A7381" i="12"/>
  <c r="A7382" i="12"/>
  <c r="A7383" i="12"/>
  <c r="A7384" i="12"/>
  <c r="A7385" i="12"/>
  <c r="A7386" i="12"/>
  <c r="A7387" i="12"/>
  <c r="A7388" i="12"/>
  <c r="A7389" i="12"/>
  <c r="A7390" i="12"/>
  <c r="A7391" i="12"/>
  <c r="A7392" i="12"/>
  <c r="A7393" i="12"/>
  <c r="A7394" i="12"/>
  <c r="A7395" i="12"/>
  <c r="A7396" i="12"/>
  <c r="A7397" i="12"/>
  <c r="A7398" i="12"/>
  <c r="A7399" i="12"/>
  <c r="A7400" i="12"/>
  <c r="A7401" i="12"/>
  <c r="A7402" i="12"/>
  <c r="A7403" i="12"/>
  <c r="A7404" i="12"/>
  <c r="A7405" i="12"/>
  <c r="A7406" i="12"/>
  <c r="A7407" i="12"/>
  <c r="A7408" i="12"/>
  <c r="A7409" i="12"/>
  <c r="A7410" i="12"/>
  <c r="A7411" i="12"/>
  <c r="A7412" i="12"/>
  <c r="A7413" i="12"/>
  <c r="A7414" i="12"/>
  <c r="A7415" i="12"/>
  <c r="A7416" i="12"/>
  <c r="A7417" i="12"/>
  <c r="A7418" i="12"/>
  <c r="A7419" i="12"/>
  <c r="A7420" i="12"/>
  <c r="A7421" i="12"/>
  <c r="A7422" i="12"/>
  <c r="A7423" i="12"/>
  <c r="A7424" i="12"/>
  <c r="A7425" i="12"/>
  <c r="A7426" i="12"/>
  <c r="A7427" i="12"/>
  <c r="A7428" i="12"/>
  <c r="A7429" i="12"/>
  <c r="A7430" i="12"/>
  <c r="A7431" i="12"/>
  <c r="A7432" i="12"/>
  <c r="A7433" i="12"/>
  <c r="A7434" i="12"/>
  <c r="A7435" i="12"/>
  <c r="A7436" i="12"/>
  <c r="A7437" i="12"/>
  <c r="A7438" i="12"/>
  <c r="A7439" i="12"/>
  <c r="A7440" i="12"/>
  <c r="A7441" i="12"/>
  <c r="A7442" i="12"/>
  <c r="A7443" i="12"/>
  <c r="A7444" i="12"/>
  <c r="A7445" i="12"/>
  <c r="A7446" i="12"/>
  <c r="A7447" i="12"/>
  <c r="A7448" i="12"/>
  <c r="A7449" i="12"/>
  <c r="A7450" i="12"/>
  <c r="A7451" i="12"/>
  <c r="A7452" i="12"/>
  <c r="A7453" i="12"/>
  <c r="A7454" i="12"/>
  <c r="A7455" i="12"/>
  <c r="A7456" i="12"/>
  <c r="A7457" i="12"/>
  <c r="A7458" i="12"/>
  <c r="A7459" i="12"/>
  <c r="A7460" i="12"/>
  <c r="A7461" i="12"/>
  <c r="A7462" i="12"/>
  <c r="A7463" i="12"/>
  <c r="A7464" i="12"/>
  <c r="A7465" i="12"/>
  <c r="A7466" i="12"/>
  <c r="A7467" i="12"/>
  <c r="A7468" i="12"/>
  <c r="A7469" i="12"/>
  <c r="A7470" i="12"/>
  <c r="A7471" i="12"/>
  <c r="A7472" i="12"/>
  <c r="A7473" i="12"/>
  <c r="A7474" i="12"/>
  <c r="A7475" i="12"/>
  <c r="A7476" i="12"/>
  <c r="A7477" i="12"/>
  <c r="A7478" i="12"/>
  <c r="A7479" i="12"/>
  <c r="A7480" i="12"/>
  <c r="A7481" i="12"/>
  <c r="A7482" i="12"/>
  <c r="A7483" i="12"/>
  <c r="A7484" i="12"/>
  <c r="A7485" i="12"/>
  <c r="A7486" i="12"/>
  <c r="A7487" i="12"/>
  <c r="A7488" i="12"/>
  <c r="A7489" i="12"/>
  <c r="A7490" i="12"/>
  <c r="A7491" i="12"/>
  <c r="A7492" i="12"/>
  <c r="A7493" i="12"/>
  <c r="A7494" i="12"/>
  <c r="A7495" i="12"/>
  <c r="A7496" i="12"/>
  <c r="A7497" i="12"/>
  <c r="A7498" i="12"/>
  <c r="A7499" i="12"/>
  <c r="A7500" i="12"/>
  <c r="A7501" i="12"/>
  <c r="A7502" i="12"/>
  <c r="A7503" i="12"/>
  <c r="A7504" i="12"/>
  <c r="A7505" i="12"/>
  <c r="A7506" i="12"/>
  <c r="A7507" i="12"/>
  <c r="A7508" i="12"/>
  <c r="A7509" i="12"/>
  <c r="A7510" i="12"/>
  <c r="A7511" i="12"/>
  <c r="A7512" i="12"/>
  <c r="A7513" i="12"/>
  <c r="A7514" i="12"/>
  <c r="A7515" i="12"/>
  <c r="A7516" i="12"/>
  <c r="A7517" i="12"/>
  <c r="A7518" i="12"/>
  <c r="A7519" i="12"/>
  <c r="A7520" i="12"/>
  <c r="A7521" i="12"/>
  <c r="A7522" i="12"/>
  <c r="A7523" i="12"/>
  <c r="A7524" i="12"/>
  <c r="A7525" i="12"/>
  <c r="A7526" i="12"/>
  <c r="A7527" i="12"/>
  <c r="A7528" i="12"/>
  <c r="A7529" i="12"/>
  <c r="A7530" i="12"/>
  <c r="A7531" i="12"/>
  <c r="A7532" i="12"/>
  <c r="A7533" i="12"/>
  <c r="A7534" i="12"/>
  <c r="A7535" i="12"/>
  <c r="A7536" i="12"/>
  <c r="A7537" i="12"/>
  <c r="A7538" i="12"/>
  <c r="A7539" i="12"/>
  <c r="A7540" i="12"/>
  <c r="A7541" i="12"/>
  <c r="A7542" i="12"/>
  <c r="A7543" i="12"/>
  <c r="A7544" i="12"/>
  <c r="A7545" i="12"/>
  <c r="A7546" i="12"/>
  <c r="A7547" i="12"/>
  <c r="A7548" i="12"/>
  <c r="A7549" i="12"/>
  <c r="A7550" i="12"/>
  <c r="A7551" i="12"/>
  <c r="A7552" i="12"/>
  <c r="A7553" i="12"/>
  <c r="A7554" i="12"/>
  <c r="A7555" i="12"/>
  <c r="A7556" i="12"/>
  <c r="A7557" i="12"/>
  <c r="A7558" i="12"/>
  <c r="A7559" i="12"/>
  <c r="A7560" i="12"/>
  <c r="A7561" i="12"/>
  <c r="A7562" i="12"/>
  <c r="A7563" i="12"/>
  <c r="A7564" i="12"/>
  <c r="A7565" i="12"/>
  <c r="A7566" i="12"/>
  <c r="A7567" i="12"/>
  <c r="A7568" i="12"/>
  <c r="A7569" i="12"/>
  <c r="A7570" i="12"/>
  <c r="A7571" i="12"/>
  <c r="A7572" i="12"/>
  <c r="A7573" i="12"/>
  <c r="A7574" i="12"/>
  <c r="A7575" i="12"/>
  <c r="A7576" i="12"/>
  <c r="A7577" i="12"/>
  <c r="A7578" i="12"/>
  <c r="A7579" i="12"/>
  <c r="A7580" i="12"/>
  <c r="A7581" i="12"/>
  <c r="A7582" i="12"/>
  <c r="A7583" i="12"/>
  <c r="A7584" i="12"/>
  <c r="A7585" i="12"/>
  <c r="A7586" i="12"/>
  <c r="A7587" i="12"/>
  <c r="A7588" i="12"/>
  <c r="A7589" i="12"/>
  <c r="A7590" i="12"/>
  <c r="A7591" i="12"/>
  <c r="A7592" i="12"/>
  <c r="A7593" i="12"/>
  <c r="A7594" i="12"/>
  <c r="A7595" i="12"/>
  <c r="A7596" i="12"/>
  <c r="A7597" i="12"/>
  <c r="A7598" i="12"/>
  <c r="A7599" i="12"/>
  <c r="A7600" i="12"/>
  <c r="A7601" i="12"/>
  <c r="A7602" i="12"/>
  <c r="A7603" i="12"/>
  <c r="A7604" i="12"/>
  <c r="A7605" i="12"/>
  <c r="A7606" i="12"/>
  <c r="A7607" i="12"/>
  <c r="A7608" i="12"/>
  <c r="A7609" i="12"/>
  <c r="A7610" i="12"/>
  <c r="A7611" i="12"/>
  <c r="A7612" i="12"/>
  <c r="A7613" i="12"/>
  <c r="A7614" i="12"/>
  <c r="A7615" i="12"/>
  <c r="A7616" i="12"/>
  <c r="A7617" i="12"/>
  <c r="A7618" i="12"/>
  <c r="A7619" i="12"/>
  <c r="A7620" i="12"/>
  <c r="A7621" i="12"/>
  <c r="A7622" i="12"/>
  <c r="A7623" i="12"/>
  <c r="A7624" i="12"/>
  <c r="A7625" i="12"/>
  <c r="A7626" i="12"/>
  <c r="A7627" i="12"/>
  <c r="A7628" i="12"/>
  <c r="A7629" i="12"/>
  <c r="A7630" i="12"/>
  <c r="A7631" i="12"/>
  <c r="A7632" i="12"/>
  <c r="A7633" i="12"/>
  <c r="A7634" i="12"/>
  <c r="A7635" i="12"/>
  <c r="A7636" i="12"/>
  <c r="A7637" i="12"/>
  <c r="A7638" i="12"/>
  <c r="A7639" i="12"/>
  <c r="A7640" i="12"/>
  <c r="A7641" i="12"/>
  <c r="A7642" i="12"/>
  <c r="A7643" i="12"/>
  <c r="A7644" i="12"/>
  <c r="A7645" i="12"/>
  <c r="A7646" i="12"/>
  <c r="A7647" i="12"/>
  <c r="A7648" i="12"/>
  <c r="A7649" i="12"/>
  <c r="A7650" i="12"/>
  <c r="A7651" i="12"/>
  <c r="A7652" i="12"/>
  <c r="A7653" i="12"/>
  <c r="A7654" i="12"/>
  <c r="A7655" i="12"/>
  <c r="A7656" i="12"/>
  <c r="A7657" i="12"/>
  <c r="A7658" i="12"/>
  <c r="A7659" i="12"/>
  <c r="A7660" i="12"/>
  <c r="A7661" i="12"/>
  <c r="A7662" i="12"/>
  <c r="A7663" i="12"/>
  <c r="A7664" i="12"/>
  <c r="A7665" i="12"/>
  <c r="A7666" i="12"/>
  <c r="A7667" i="12"/>
  <c r="A7668" i="12"/>
  <c r="A7669" i="12"/>
  <c r="A7670" i="12"/>
  <c r="A7671" i="12"/>
  <c r="A7672" i="12"/>
  <c r="A7673" i="12"/>
  <c r="A7674" i="12"/>
  <c r="A7675" i="12"/>
  <c r="A7676" i="12"/>
  <c r="A7677" i="12"/>
  <c r="A7678" i="12"/>
  <c r="A7679" i="12"/>
  <c r="A7680" i="12"/>
  <c r="A7681" i="12"/>
  <c r="A7682" i="12"/>
  <c r="A7683" i="12"/>
  <c r="A7684" i="12"/>
  <c r="A7685" i="12"/>
  <c r="A7686" i="12"/>
  <c r="A7687" i="12"/>
  <c r="A7688" i="12"/>
  <c r="A7689" i="12"/>
  <c r="A7690" i="12"/>
  <c r="A7691" i="12"/>
  <c r="A7692" i="12"/>
  <c r="A7693" i="12"/>
  <c r="A7694" i="12"/>
  <c r="A7695" i="12"/>
  <c r="A7696" i="12"/>
  <c r="A7697" i="12"/>
  <c r="A7698" i="12"/>
  <c r="A7699" i="12"/>
  <c r="A7700" i="12"/>
  <c r="A7701" i="12"/>
  <c r="A7702" i="12"/>
  <c r="A7703" i="12"/>
  <c r="A7704" i="12"/>
  <c r="A7705" i="12"/>
  <c r="A7706" i="12"/>
  <c r="A7707" i="12"/>
  <c r="A7708" i="12"/>
  <c r="A7709" i="12"/>
  <c r="A7710" i="12"/>
  <c r="A7711" i="12"/>
  <c r="A7712" i="12"/>
  <c r="A7713" i="12"/>
  <c r="A7714" i="12"/>
  <c r="A7715" i="12"/>
  <c r="A7716" i="12"/>
  <c r="A7717" i="12"/>
  <c r="A7718" i="12"/>
  <c r="A7719" i="12"/>
  <c r="A7720" i="12"/>
  <c r="A7721" i="12"/>
  <c r="A7722" i="12"/>
  <c r="A7723" i="12"/>
  <c r="A7724" i="12"/>
  <c r="A7725" i="12"/>
  <c r="A7726" i="12"/>
  <c r="A7727" i="12"/>
  <c r="A7728" i="12"/>
  <c r="A7729" i="12"/>
  <c r="A7730" i="12"/>
  <c r="A7731" i="12"/>
  <c r="A7732" i="12"/>
  <c r="A7733" i="12"/>
  <c r="A7734" i="12"/>
  <c r="A7735" i="12"/>
  <c r="A7736" i="12"/>
  <c r="A7737" i="12"/>
  <c r="A7738" i="12"/>
  <c r="A7739" i="12"/>
  <c r="A7740" i="12"/>
  <c r="A7741" i="12"/>
  <c r="A7742" i="12"/>
  <c r="A7743" i="12"/>
  <c r="A7744" i="12"/>
  <c r="A7745" i="12"/>
  <c r="A7746" i="12"/>
  <c r="A7747" i="12"/>
  <c r="A7748" i="12"/>
  <c r="A7749" i="12"/>
  <c r="A7750" i="12"/>
  <c r="A7751" i="12"/>
  <c r="A7752" i="12"/>
  <c r="A7753" i="12"/>
  <c r="A7754" i="12"/>
  <c r="A7755" i="12"/>
  <c r="A7756" i="12"/>
  <c r="A7757" i="12"/>
  <c r="A7758" i="12"/>
  <c r="A7759" i="12"/>
  <c r="A7760" i="12"/>
  <c r="A7761" i="12"/>
  <c r="A7762" i="12"/>
  <c r="A7763" i="12"/>
  <c r="A7764" i="12"/>
  <c r="A7765" i="12"/>
  <c r="A7766" i="12"/>
  <c r="A7767" i="12"/>
  <c r="A7768" i="12"/>
  <c r="A7769" i="12"/>
  <c r="A7770" i="12"/>
  <c r="A7771" i="12"/>
  <c r="A7772" i="12"/>
  <c r="A7773" i="12"/>
  <c r="A7774" i="12"/>
  <c r="A7775" i="12"/>
  <c r="A7776" i="12"/>
  <c r="A7777" i="12"/>
  <c r="A7778" i="12"/>
  <c r="A7779" i="12"/>
  <c r="A7780" i="12"/>
  <c r="A7781" i="12"/>
  <c r="A7782" i="12"/>
  <c r="A7783" i="12"/>
  <c r="A7784" i="12"/>
  <c r="A7785" i="12"/>
  <c r="A7786" i="12"/>
  <c r="A7787" i="12"/>
  <c r="A7788" i="12"/>
  <c r="A7789" i="12"/>
  <c r="A7790" i="12"/>
  <c r="A7791" i="12"/>
  <c r="A7792" i="12"/>
  <c r="A7793" i="12"/>
  <c r="A7794" i="12"/>
  <c r="A7795" i="12"/>
  <c r="A7796" i="12"/>
  <c r="A7797" i="12"/>
  <c r="A7798" i="12"/>
  <c r="A7799" i="12"/>
  <c r="A7800" i="12"/>
  <c r="A7801" i="12"/>
  <c r="A7802" i="12"/>
  <c r="A7803" i="12"/>
  <c r="A7804" i="12"/>
  <c r="A7805" i="12"/>
  <c r="A7806" i="12"/>
  <c r="A7807" i="12"/>
  <c r="A7808" i="12"/>
  <c r="A7809" i="12"/>
  <c r="A7810" i="12"/>
  <c r="A7811" i="12"/>
  <c r="A7812" i="12"/>
  <c r="A7813" i="12"/>
  <c r="A7814" i="12"/>
  <c r="A7815" i="12"/>
  <c r="A7816" i="12"/>
  <c r="A7817" i="12"/>
  <c r="A7818" i="12"/>
  <c r="A7819" i="12"/>
  <c r="A7820" i="12"/>
  <c r="A7821" i="12"/>
  <c r="A7822" i="12"/>
  <c r="A7823" i="12"/>
  <c r="A7824" i="12"/>
  <c r="A7825" i="12"/>
  <c r="A7826" i="12"/>
  <c r="A7827" i="12"/>
  <c r="A7828" i="12"/>
  <c r="A7829" i="12"/>
  <c r="A7830" i="12"/>
  <c r="A7831" i="12"/>
  <c r="A7832" i="12"/>
  <c r="A7833" i="12"/>
  <c r="A7834" i="12"/>
  <c r="A7835" i="12"/>
  <c r="A7836" i="12"/>
  <c r="A7837" i="12"/>
  <c r="A7838" i="12"/>
  <c r="A7839" i="12"/>
  <c r="A7840" i="12"/>
  <c r="A7841" i="12"/>
  <c r="A7842" i="12"/>
  <c r="A7843" i="12"/>
  <c r="A7844" i="12"/>
  <c r="A7845" i="12"/>
  <c r="A7846" i="12"/>
  <c r="A7847" i="12"/>
  <c r="A7848" i="12"/>
  <c r="A7849" i="12"/>
  <c r="A7850" i="12"/>
  <c r="A7851" i="12"/>
  <c r="A7852" i="12"/>
  <c r="A7853" i="12"/>
  <c r="A7854" i="12"/>
  <c r="A7855" i="12"/>
  <c r="A7856" i="12"/>
  <c r="A7857" i="12"/>
  <c r="A7858" i="12"/>
  <c r="A7859" i="12"/>
  <c r="A7860" i="12"/>
  <c r="A7861" i="12"/>
  <c r="A7862" i="12"/>
  <c r="A7863" i="12"/>
  <c r="A7864" i="12"/>
  <c r="A7865" i="12"/>
  <c r="A7866" i="12"/>
  <c r="A7867" i="12"/>
  <c r="A7868" i="12"/>
  <c r="A7869" i="12"/>
  <c r="A7870" i="12"/>
  <c r="A7871" i="12"/>
  <c r="A7872" i="12"/>
  <c r="A7873" i="12"/>
  <c r="A7874" i="12"/>
  <c r="A7875" i="12"/>
  <c r="A7876" i="12"/>
  <c r="A7877" i="12"/>
  <c r="A7878" i="12"/>
  <c r="A7879" i="12"/>
  <c r="A7880" i="12"/>
  <c r="A7881" i="12"/>
  <c r="A7882" i="12"/>
  <c r="A7883" i="12"/>
  <c r="A7884" i="12"/>
  <c r="A7885" i="12"/>
  <c r="A7886" i="12"/>
  <c r="A7887" i="12"/>
  <c r="A7888" i="12"/>
  <c r="A7889" i="12"/>
  <c r="A7890" i="12"/>
  <c r="A7891" i="12"/>
  <c r="A7892" i="12"/>
  <c r="A7893" i="12"/>
  <c r="A7894" i="12"/>
  <c r="A7895" i="12"/>
  <c r="A7896" i="12"/>
  <c r="A7897" i="12"/>
  <c r="A7898" i="12"/>
  <c r="A7899" i="12"/>
  <c r="A7900" i="12"/>
  <c r="A7901" i="12"/>
  <c r="A7902" i="12"/>
  <c r="A7903" i="12"/>
  <c r="A7904" i="12"/>
  <c r="A7905" i="12"/>
  <c r="A7906" i="12"/>
  <c r="A7907" i="12"/>
  <c r="A7908" i="12"/>
  <c r="A7909" i="12"/>
  <c r="A7910" i="12"/>
  <c r="A7911" i="12"/>
  <c r="A7912" i="12"/>
  <c r="A7913" i="12"/>
  <c r="A7914" i="12"/>
  <c r="A7915" i="12"/>
  <c r="A7916" i="12"/>
  <c r="A7917" i="12"/>
  <c r="A7918" i="12"/>
  <c r="A7919" i="12"/>
  <c r="A7920" i="12"/>
  <c r="A7921" i="12"/>
  <c r="A7922" i="12"/>
  <c r="A7923" i="12"/>
  <c r="A7924" i="12"/>
  <c r="A7925" i="12"/>
  <c r="A7926" i="12"/>
  <c r="A7927" i="12"/>
  <c r="A7928" i="12"/>
  <c r="A7929" i="12"/>
  <c r="A7930" i="12"/>
  <c r="A7931" i="12"/>
  <c r="A7932" i="12"/>
  <c r="A7933" i="12"/>
  <c r="A7934" i="12"/>
  <c r="A7935" i="12"/>
  <c r="A7936" i="12"/>
  <c r="A7937" i="12"/>
  <c r="A7938" i="12"/>
  <c r="A7939" i="12"/>
  <c r="A7940" i="12"/>
  <c r="A7941" i="12"/>
  <c r="A7942" i="12"/>
  <c r="A7943" i="12"/>
  <c r="A7944" i="12"/>
  <c r="A7945" i="12"/>
  <c r="A7946" i="12"/>
  <c r="A7947" i="12"/>
  <c r="A7948" i="12"/>
  <c r="A7949" i="12"/>
  <c r="A7950" i="12"/>
  <c r="A7951" i="12"/>
  <c r="A7952" i="12"/>
  <c r="A7953" i="12"/>
  <c r="A7954" i="12"/>
  <c r="A7955" i="12"/>
  <c r="A7956" i="12"/>
  <c r="A7957" i="12"/>
  <c r="A7958" i="12"/>
  <c r="A7959" i="12"/>
  <c r="A7960" i="12"/>
  <c r="A7961" i="12"/>
  <c r="A7962" i="12"/>
  <c r="A7963" i="12"/>
  <c r="A7964" i="12"/>
  <c r="A7965" i="12"/>
  <c r="A7966" i="12"/>
  <c r="A7967" i="12"/>
  <c r="A7968" i="12"/>
  <c r="A7969" i="12"/>
  <c r="A7970" i="12"/>
  <c r="A7971" i="12"/>
  <c r="A7972" i="12"/>
  <c r="A7973" i="12"/>
  <c r="A7974" i="12"/>
  <c r="A7975" i="12"/>
  <c r="A7976" i="12"/>
  <c r="A7977" i="12"/>
  <c r="A7978" i="12"/>
  <c r="A7979" i="12"/>
  <c r="A7980" i="12"/>
  <c r="A7981" i="12"/>
  <c r="A7982" i="12"/>
  <c r="A7983" i="12"/>
  <c r="A7984" i="12"/>
  <c r="A7985" i="12"/>
  <c r="A7986" i="12"/>
  <c r="A7987" i="12"/>
  <c r="A7988" i="12"/>
  <c r="A7989" i="12"/>
  <c r="A7990" i="12"/>
  <c r="A7991" i="12"/>
  <c r="A7992" i="12"/>
  <c r="A7993" i="12"/>
  <c r="A7994" i="12"/>
  <c r="A7995" i="12"/>
  <c r="A7996" i="12"/>
  <c r="A7997" i="12"/>
  <c r="A7998" i="12"/>
  <c r="A7999" i="12"/>
  <c r="A8000" i="12"/>
  <c r="A8001" i="12"/>
  <c r="A8002" i="12"/>
  <c r="A8003" i="12"/>
  <c r="A8004" i="12"/>
  <c r="A8005" i="12"/>
  <c r="A8006" i="12"/>
  <c r="A8007" i="12"/>
  <c r="A8008" i="12"/>
  <c r="A8009" i="12"/>
  <c r="A8010" i="12"/>
  <c r="A8011" i="12"/>
  <c r="A8012" i="12"/>
  <c r="A8013" i="12"/>
  <c r="A8014" i="12"/>
  <c r="A8015" i="12"/>
  <c r="A8016" i="12"/>
  <c r="A8017" i="12"/>
  <c r="A8018" i="12"/>
  <c r="A8019" i="12"/>
  <c r="A8020" i="12"/>
  <c r="A8021" i="12"/>
  <c r="A8022" i="12"/>
  <c r="A8023" i="12"/>
  <c r="A8024" i="12"/>
  <c r="A8025" i="12"/>
  <c r="A8026" i="12"/>
  <c r="A8027" i="12"/>
  <c r="A8028" i="12"/>
  <c r="A8029" i="12"/>
  <c r="A8030" i="12"/>
  <c r="A8031" i="12"/>
  <c r="A8032" i="12"/>
  <c r="A8033" i="12"/>
  <c r="A8034" i="12"/>
  <c r="A8035" i="12"/>
  <c r="A8036" i="12"/>
  <c r="A8037" i="12"/>
  <c r="A8038" i="12"/>
  <c r="A8039" i="12"/>
  <c r="A8040" i="12"/>
  <c r="A8041" i="12"/>
  <c r="A8042" i="12"/>
  <c r="A8043" i="12"/>
  <c r="A8044" i="12"/>
  <c r="A8045" i="12"/>
  <c r="A8046" i="12"/>
  <c r="A8047" i="12"/>
  <c r="A8048" i="12"/>
  <c r="A8049" i="12"/>
  <c r="A8050" i="12"/>
  <c r="A8051" i="12"/>
  <c r="A8052" i="12"/>
  <c r="A8053" i="12"/>
  <c r="A8054" i="12"/>
  <c r="A8055" i="12"/>
  <c r="A8056" i="12"/>
  <c r="A8057" i="12"/>
  <c r="A8058" i="12"/>
  <c r="A8059" i="12"/>
  <c r="A8060" i="12"/>
  <c r="A8061" i="12"/>
  <c r="A8062" i="12"/>
  <c r="A8063" i="12"/>
  <c r="A8064" i="12"/>
  <c r="A8065" i="12"/>
  <c r="A8066" i="12"/>
  <c r="A8067" i="12"/>
  <c r="A8068" i="12"/>
  <c r="A8069" i="12"/>
  <c r="A8070" i="12"/>
  <c r="A8071" i="12"/>
  <c r="A8072" i="12"/>
  <c r="A8073" i="12"/>
  <c r="A8074" i="12"/>
  <c r="A8075" i="12"/>
  <c r="A8076" i="12"/>
  <c r="A8077" i="12"/>
  <c r="A8078" i="12"/>
  <c r="A8079" i="12"/>
  <c r="A8080" i="12"/>
  <c r="A8081" i="12"/>
  <c r="A8082" i="12"/>
  <c r="A8083" i="12"/>
  <c r="A8084" i="12"/>
  <c r="A8085" i="12"/>
  <c r="A8086" i="12"/>
  <c r="A8087" i="12"/>
  <c r="A8088" i="12"/>
  <c r="A8089" i="12"/>
  <c r="A8090" i="12"/>
  <c r="A8091" i="12"/>
  <c r="A8092" i="12"/>
  <c r="A8093" i="12"/>
  <c r="A8094" i="12"/>
  <c r="A8095" i="12"/>
  <c r="A8096" i="12"/>
  <c r="A8097" i="12"/>
  <c r="A8098" i="12"/>
  <c r="A8099" i="12"/>
  <c r="A8100" i="12"/>
  <c r="A8101" i="12"/>
  <c r="A8102" i="12"/>
  <c r="A8103" i="12"/>
  <c r="A8104" i="12"/>
  <c r="A8105" i="12"/>
  <c r="A8106" i="12"/>
  <c r="A8107" i="12"/>
  <c r="A8108" i="12"/>
  <c r="A8109" i="12"/>
  <c r="A8110" i="12"/>
  <c r="A8111" i="12"/>
  <c r="A8112" i="12"/>
  <c r="A8113" i="12"/>
  <c r="A8114" i="12"/>
  <c r="A8115" i="12"/>
  <c r="A8116" i="12"/>
  <c r="A8117" i="12"/>
  <c r="A8118" i="12"/>
  <c r="A8119" i="12"/>
  <c r="A8120" i="12"/>
  <c r="A8121" i="12"/>
  <c r="A8122" i="12"/>
  <c r="A8123" i="12"/>
  <c r="A8124" i="12"/>
  <c r="A8125" i="12"/>
  <c r="A8126" i="12"/>
  <c r="A8127" i="12"/>
  <c r="A8128" i="12"/>
  <c r="A8129" i="12"/>
  <c r="A8130" i="12"/>
  <c r="A8131" i="12"/>
  <c r="A8132" i="12"/>
  <c r="A8133" i="12"/>
  <c r="A8134" i="12"/>
  <c r="A8135" i="12"/>
  <c r="A8136" i="12"/>
  <c r="A8137" i="12"/>
  <c r="A8138" i="12"/>
  <c r="A8139" i="12"/>
  <c r="A8140" i="12"/>
  <c r="A8141" i="12"/>
  <c r="A8142" i="12"/>
  <c r="A8143" i="12"/>
  <c r="A8144" i="12"/>
  <c r="A8145" i="12"/>
  <c r="A8146" i="12"/>
  <c r="A8147" i="12"/>
  <c r="A8148" i="12"/>
  <c r="A8149" i="12"/>
  <c r="A8150" i="12"/>
  <c r="A8151" i="12"/>
  <c r="A8152" i="12"/>
  <c r="A8153" i="12"/>
  <c r="A8154" i="12"/>
  <c r="A8155" i="12"/>
  <c r="A8156" i="12"/>
  <c r="A8157" i="12"/>
  <c r="A8158" i="12"/>
  <c r="A8159" i="12"/>
  <c r="A8160" i="12"/>
  <c r="A8161" i="12"/>
  <c r="A8162" i="12"/>
  <c r="A8163" i="12"/>
  <c r="A8164" i="12"/>
  <c r="A8165" i="12"/>
  <c r="A8166" i="12"/>
  <c r="A8167" i="12"/>
  <c r="A8168" i="12"/>
  <c r="A8169" i="12"/>
  <c r="A8170" i="12"/>
  <c r="A8171" i="12"/>
  <c r="A8172" i="12"/>
  <c r="A8173" i="12"/>
  <c r="A8174" i="12"/>
  <c r="A8175" i="12"/>
  <c r="A8176" i="12"/>
  <c r="A8177" i="12"/>
  <c r="A8178" i="12"/>
  <c r="A8179" i="12"/>
  <c r="A8180" i="12"/>
  <c r="A8181" i="12"/>
  <c r="A8182" i="12"/>
  <c r="A8183" i="12"/>
  <c r="A8184" i="12"/>
  <c r="A8185" i="12"/>
  <c r="A8186" i="12"/>
  <c r="A8187" i="12"/>
  <c r="A8188" i="12"/>
  <c r="A8189" i="12"/>
  <c r="A8190" i="12"/>
  <c r="A8191" i="12"/>
  <c r="A8192" i="12"/>
  <c r="A8193" i="12"/>
  <c r="A8194" i="12"/>
  <c r="A8195" i="12"/>
  <c r="A8196" i="12"/>
  <c r="A8197" i="12"/>
  <c r="A8198" i="12"/>
  <c r="A8199" i="12"/>
  <c r="A8200" i="12"/>
  <c r="A8201" i="12"/>
  <c r="A8202" i="12"/>
  <c r="A8203" i="12"/>
  <c r="A8204" i="12"/>
  <c r="A8205" i="12"/>
  <c r="A8206" i="12"/>
  <c r="A8207" i="12"/>
  <c r="A8208" i="12"/>
  <c r="A8209" i="12"/>
  <c r="A8210" i="12"/>
  <c r="A8211" i="12"/>
  <c r="A8212" i="12"/>
  <c r="A8213" i="12"/>
  <c r="A8214" i="12"/>
  <c r="A8215" i="12"/>
  <c r="A8216" i="12"/>
  <c r="A8217" i="12"/>
  <c r="A8218" i="12"/>
  <c r="A8219" i="12"/>
  <c r="A8220" i="12"/>
  <c r="A8221" i="12"/>
  <c r="A8222" i="12"/>
  <c r="A8223" i="12"/>
  <c r="A8224" i="12"/>
  <c r="A8225" i="12"/>
  <c r="A8226" i="12"/>
  <c r="A8227" i="12"/>
  <c r="A8228" i="12"/>
  <c r="A8229" i="12"/>
  <c r="A8230" i="12"/>
  <c r="A8231" i="12"/>
  <c r="A8232" i="12"/>
  <c r="A8233" i="12"/>
  <c r="A8234" i="12"/>
  <c r="A8235" i="12"/>
  <c r="A8236" i="12"/>
  <c r="A8237" i="12"/>
  <c r="A8238" i="12"/>
  <c r="A8239" i="12"/>
  <c r="A8240" i="12"/>
  <c r="A8241" i="12"/>
  <c r="A8242" i="12"/>
  <c r="A8243" i="12"/>
  <c r="A8244" i="12"/>
  <c r="A8245" i="12"/>
  <c r="A8246" i="12"/>
  <c r="A8247" i="12"/>
  <c r="A8248" i="12"/>
  <c r="A8249" i="12"/>
  <c r="A8250" i="12"/>
  <c r="A8251" i="12"/>
  <c r="A8252" i="12"/>
  <c r="A8253" i="12"/>
  <c r="A8254" i="12"/>
  <c r="A8255" i="12"/>
  <c r="A8256" i="12"/>
  <c r="A8257" i="12"/>
  <c r="A8258" i="12"/>
  <c r="A8259" i="12"/>
  <c r="A8260" i="12"/>
  <c r="A8261" i="12"/>
  <c r="A8262" i="12"/>
  <c r="A8263" i="12"/>
  <c r="A8264" i="12"/>
  <c r="A8265" i="12"/>
  <c r="A8266" i="12"/>
  <c r="A8267" i="12"/>
  <c r="A8268" i="12"/>
  <c r="A8269" i="12"/>
  <c r="A8270" i="12"/>
  <c r="A8271" i="12"/>
  <c r="A8272" i="12"/>
  <c r="A8273" i="12"/>
  <c r="A8274" i="12"/>
  <c r="A8275" i="12"/>
  <c r="A8276" i="12"/>
  <c r="A8277" i="12"/>
  <c r="A8278" i="12"/>
  <c r="A8279" i="12"/>
  <c r="A8280" i="12"/>
  <c r="A8281" i="12"/>
  <c r="A8282" i="12"/>
  <c r="A8283" i="12"/>
  <c r="A8284" i="12"/>
  <c r="A8285" i="12"/>
  <c r="A8286" i="12"/>
  <c r="A8287" i="12"/>
  <c r="A8288" i="12"/>
  <c r="A8289" i="12"/>
  <c r="A8290" i="12"/>
  <c r="A8291" i="12"/>
  <c r="A8292" i="12"/>
  <c r="A8293" i="12"/>
  <c r="A8294" i="12"/>
  <c r="A8295" i="12"/>
  <c r="A8296" i="12"/>
  <c r="A8297" i="12"/>
  <c r="A8298" i="12"/>
  <c r="A8299" i="12"/>
  <c r="A8300" i="12"/>
  <c r="A8301" i="12"/>
  <c r="A8302" i="12"/>
  <c r="A8303" i="12"/>
  <c r="A8304" i="12"/>
  <c r="A8305" i="12"/>
  <c r="A8306" i="12"/>
  <c r="A8307" i="12"/>
  <c r="A8308" i="12"/>
  <c r="A8309" i="12"/>
  <c r="A8310" i="12"/>
  <c r="A8311" i="12"/>
  <c r="A8312" i="12"/>
  <c r="A8313" i="12"/>
  <c r="A8314" i="12"/>
  <c r="A8315" i="12"/>
  <c r="A8316" i="12"/>
  <c r="A8317" i="12"/>
  <c r="A8318" i="12"/>
  <c r="A8319" i="12"/>
  <c r="A8320" i="12"/>
  <c r="A8321" i="12"/>
  <c r="A8322" i="12"/>
  <c r="A8323" i="12"/>
  <c r="A8324" i="12"/>
  <c r="A8325" i="12"/>
  <c r="A8326" i="12"/>
  <c r="A8327" i="12"/>
  <c r="A8328" i="12"/>
  <c r="A8329" i="12"/>
  <c r="A8330" i="12"/>
  <c r="A8331" i="12"/>
  <c r="A8332" i="12"/>
  <c r="A8333" i="12"/>
  <c r="A8334" i="12"/>
  <c r="A8335" i="12"/>
  <c r="A8336" i="12"/>
  <c r="A8337" i="12"/>
  <c r="A8338" i="12"/>
  <c r="A8339" i="12"/>
  <c r="A8340" i="12"/>
  <c r="A8341" i="12"/>
  <c r="A8342" i="12"/>
  <c r="A8343" i="12"/>
  <c r="A8344" i="12"/>
  <c r="A8345" i="12"/>
  <c r="A8346" i="12"/>
  <c r="A8347" i="12"/>
  <c r="A8348" i="12"/>
  <c r="A8349" i="12"/>
  <c r="A8350" i="12"/>
  <c r="A8351" i="12"/>
  <c r="A8352" i="12"/>
  <c r="A8353" i="12"/>
  <c r="A8354" i="12"/>
  <c r="A8355" i="12"/>
  <c r="A8356" i="12"/>
  <c r="A8357" i="12"/>
  <c r="A8358" i="12"/>
  <c r="A8359" i="12"/>
  <c r="A8360" i="12"/>
  <c r="A8361" i="12"/>
  <c r="A8362" i="12"/>
  <c r="A8363" i="12"/>
  <c r="A8364" i="12"/>
  <c r="A8365" i="12"/>
  <c r="A8366" i="12"/>
  <c r="A8367" i="12"/>
  <c r="A8368" i="12"/>
  <c r="A8369" i="12"/>
  <c r="A8370" i="12"/>
  <c r="A8371" i="12"/>
  <c r="A8372" i="12"/>
  <c r="A8373" i="12"/>
  <c r="A8374" i="12"/>
  <c r="A8375" i="12"/>
  <c r="A8376" i="12"/>
  <c r="A8377" i="12"/>
  <c r="A8378" i="12"/>
  <c r="A8379" i="12"/>
  <c r="A8380" i="12"/>
  <c r="A8381" i="12"/>
  <c r="A8382" i="12"/>
  <c r="A8383" i="12"/>
  <c r="A8384" i="12"/>
  <c r="A8385" i="12"/>
  <c r="A8386" i="12"/>
  <c r="A8387" i="12"/>
  <c r="A8388" i="12"/>
  <c r="A8389" i="12"/>
  <c r="A8390" i="12"/>
  <c r="A8391" i="12"/>
  <c r="A8392" i="12"/>
  <c r="A8393" i="12"/>
  <c r="A8394" i="12"/>
  <c r="A8395" i="12"/>
  <c r="A8396" i="12"/>
  <c r="A8397" i="12"/>
  <c r="A8398" i="12"/>
  <c r="A8399" i="12"/>
  <c r="A8400" i="12"/>
  <c r="A8401" i="12"/>
  <c r="A8402" i="12"/>
  <c r="A8403" i="12"/>
  <c r="A8404" i="12"/>
  <c r="A8405" i="12"/>
  <c r="A8406" i="12"/>
  <c r="A8407" i="12"/>
  <c r="A8408" i="12"/>
  <c r="A8409" i="12"/>
  <c r="A8410" i="12"/>
  <c r="A8411" i="12"/>
  <c r="A8412" i="12"/>
  <c r="A8413" i="12"/>
  <c r="A8414" i="12"/>
  <c r="A8415" i="12"/>
  <c r="A8416" i="12"/>
  <c r="A8417" i="12"/>
  <c r="A8418" i="12"/>
  <c r="A8419" i="12"/>
  <c r="A8420" i="12"/>
  <c r="A8421" i="12"/>
  <c r="A8422" i="12"/>
  <c r="A8423" i="12"/>
  <c r="A8424" i="12"/>
  <c r="A8425" i="12"/>
  <c r="A8426" i="12"/>
  <c r="A8427" i="12"/>
  <c r="A8428" i="12"/>
  <c r="A8429" i="12"/>
  <c r="A8430" i="12"/>
  <c r="A8431" i="12"/>
  <c r="A8432" i="12"/>
  <c r="A8433" i="12"/>
  <c r="A8434" i="12"/>
  <c r="A8435" i="12"/>
  <c r="A8436" i="12"/>
  <c r="A8437" i="12"/>
  <c r="A8438" i="12"/>
  <c r="A8439" i="12"/>
  <c r="A8440" i="12"/>
  <c r="A8441" i="12"/>
  <c r="A8442" i="12"/>
  <c r="A8443" i="12"/>
  <c r="A8444" i="12"/>
  <c r="A8445" i="12"/>
  <c r="A8446" i="12"/>
  <c r="A8447" i="12"/>
  <c r="A8448" i="12"/>
  <c r="A8449" i="12"/>
  <c r="A8450" i="12"/>
  <c r="A8451" i="12"/>
  <c r="A8452" i="12"/>
  <c r="A8453" i="12"/>
  <c r="A8454" i="12"/>
  <c r="A8455" i="12"/>
  <c r="A8456" i="12"/>
  <c r="A8457" i="12"/>
  <c r="A8458" i="12"/>
  <c r="A8459" i="12"/>
  <c r="A8460" i="12"/>
  <c r="A8461" i="12"/>
  <c r="A8462" i="12"/>
  <c r="A8463" i="12"/>
  <c r="A8464" i="12"/>
  <c r="A8465" i="12"/>
  <c r="A8466" i="12"/>
  <c r="A8467" i="12"/>
  <c r="A8468" i="12"/>
  <c r="A8469" i="12"/>
  <c r="A8470" i="12"/>
  <c r="A8471" i="12"/>
  <c r="A8472" i="12"/>
  <c r="A8473" i="12"/>
  <c r="A8474" i="12"/>
  <c r="A8475" i="12"/>
  <c r="A8476" i="12"/>
  <c r="A8477" i="12"/>
  <c r="A8478" i="12"/>
  <c r="A8479" i="12"/>
  <c r="A8480" i="12"/>
  <c r="A8481" i="12"/>
  <c r="A8482" i="12"/>
  <c r="A8483" i="12"/>
  <c r="A8484" i="12"/>
  <c r="A8485" i="12"/>
  <c r="A8486" i="12"/>
  <c r="A8487" i="12"/>
  <c r="A8488" i="12"/>
  <c r="A8489" i="12"/>
  <c r="A8490" i="12"/>
  <c r="A8491" i="12"/>
  <c r="A8492" i="12"/>
  <c r="A8493" i="12"/>
  <c r="A8494" i="12"/>
  <c r="A8495" i="12"/>
  <c r="A8496" i="12"/>
  <c r="A8497" i="12"/>
  <c r="A8498" i="12"/>
  <c r="A8499" i="12"/>
  <c r="A8500" i="12"/>
  <c r="A8501" i="12"/>
  <c r="A8502" i="12"/>
  <c r="A8503" i="12"/>
  <c r="A8504" i="12"/>
  <c r="A8505" i="12"/>
  <c r="A8506" i="12"/>
  <c r="A8507" i="12"/>
  <c r="A8508" i="12"/>
  <c r="A8509" i="12"/>
  <c r="A8510" i="12"/>
  <c r="A8511" i="12"/>
  <c r="A8512" i="12"/>
  <c r="A8513" i="12"/>
  <c r="A8514" i="12"/>
  <c r="A8515" i="12"/>
  <c r="A8516" i="12"/>
  <c r="A8517" i="12"/>
  <c r="A8518" i="12"/>
  <c r="A8519" i="12"/>
  <c r="A8520" i="12"/>
  <c r="A8521" i="12"/>
  <c r="A8522" i="12"/>
  <c r="A8523" i="12"/>
  <c r="A8524" i="12"/>
  <c r="A8525" i="12"/>
  <c r="A8526" i="12"/>
  <c r="A8527" i="12"/>
  <c r="A8528" i="12"/>
  <c r="A8529" i="12"/>
  <c r="A8530" i="12"/>
  <c r="A8531" i="12"/>
  <c r="A8532" i="12"/>
  <c r="A8533" i="12"/>
  <c r="A8534" i="12"/>
  <c r="A8535" i="12"/>
  <c r="A8536" i="12"/>
  <c r="A8537" i="12"/>
  <c r="A8538" i="12"/>
  <c r="A8539" i="12"/>
  <c r="A8540" i="12"/>
  <c r="A8541" i="12"/>
  <c r="A8542" i="12"/>
  <c r="A8543" i="12"/>
  <c r="A8544" i="12"/>
  <c r="A8545" i="12"/>
  <c r="A8546" i="12"/>
  <c r="A8547" i="12"/>
  <c r="A8548" i="12"/>
  <c r="A8549" i="12"/>
  <c r="A8550" i="12"/>
  <c r="A8551" i="12"/>
  <c r="A8552" i="12"/>
  <c r="A8553" i="12"/>
  <c r="A8554" i="12"/>
  <c r="A8555" i="12"/>
  <c r="A8556" i="12"/>
  <c r="A8557" i="12"/>
  <c r="A8558" i="12"/>
  <c r="A8559" i="12"/>
  <c r="A8560" i="12"/>
  <c r="A8561" i="12"/>
  <c r="A8562" i="12"/>
  <c r="A8563" i="12"/>
  <c r="A8564" i="12"/>
  <c r="A8565" i="12"/>
  <c r="A8566" i="12"/>
  <c r="A8567" i="12"/>
  <c r="A8568" i="12"/>
  <c r="A8569" i="12"/>
  <c r="A8570" i="12"/>
  <c r="A8571" i="12"/>
  <c r="A8572" i="12"/>
  <c r="A8573" i="12"/>
  <c r="A8574" i="12"/>
  <c r="A8575" i="12"/>
  <c r="A8576" i="12"/>
  <c r="A8577" i="12"/>
  <c r="A8578" i="12"/>
  <c r="A8579" i="12"/>
  <c r="A8580" i="12"/>
  <c r="A8581" i="12"/>
  <c r="A8582" i="12"/>
  <c r="A8583" i="12"/>
  <c r="A8584" i="12"/>
  <c r="A8585" i="12"/>
  <c r="A8586" i="12"/>
  <c r="A8587" i="12"/>
  <c r="A8588" i="12"/>
  <c r="A8589" i="12"/>
  <c r="A8590" i="12"/>
  <c r="A8591" i="12"/>
  <c r="A8592" i="12"/>
  <c r="A8593" i="12"/>
  <c r="A8594" i="12"/>
  <c r="A8595" i="12"/>
  <c r="A8596" i="12"/>
  <c r="A8597" i="12"/>
  <c r="A8598" i="12"/>
  <c r="A8599" i="12"/>
  <c r="A8600" i="12"/>
  <c r="A8601" i="12"/>
  <c r="A8602" i="12"/>
  <c r="A8603" i="12"/>
  <c r="A8604" i="12"/>
  <c r="A8605" i="12"/>
  <c r="A8606" i="12"/>
  <c r="A8607" i="12"/>
  <c r="A8608" i="12"/>
  <c r="A8609" i="12"/>
  <c r="A8610" i="12"/>
  <c r="A8611" i="12"/>
  <c r="A8612" i="12"/>
  <c r="A8613" i="12"/>
  <c r="A8614" i="12"/>
  <c r="A8615" i="12"/>
  <c r="A8616" i="12"/>
  <c r="A8617" i="12"/>
  <c r="A8618" i="12"/>
  <c r="A8619" i="12"/>
  <c r="A8620" i="12"/>
  <c r="A8621" i="12"/>
  <c r="A8622" i="12"/>
  <c r="A8623" i="12"/>
  <c r="A8624" i="12"/>
  <c r="A8625" i="12"/>
  <c r="A8626" i="12"/>
  <c r="A8627" i="12"/>
  <c r="A8628" i="12"/>
  <c r="A8629" i="12"/>
  <c r="A8630" i="12"/>
  <c r="A8631" i="12"/>
  <c r="A8632" i="12"/>
  <c r="A8633" i="12"/>
  <c r="A8634" i="12"/>
  <c r="A8635" i="12"/>
  <c r="A8636" i="12"/>
  <c r="A8637" i="12"/>
  <c r="A8638" i="12"/>
  <c r="A8639" i="12"/>
  <c r="A8640" i="12"/>
  <c r="A8641" i="12"/>
  <c r="A8642" i="12"/>
  <c r="A8643" i="12"/>
  <c r="A8644" i="12"/>
  <c r="A8645" i="12"/>
  <c r="A8646" i="12"/>
  <c r="A8647" i="12"/>
  <c r="A8648" i="12"/>
  <c r="A8649" i="12"/>
  <c r="A8650" i="12"/>
  <c r="A8651" i="12"/>
  <c r="A8652" i="12"/>
  <c r="A8653" i="12"/>
  <c r="A8654" i="12"/>
  <c r="A8655" i="12"/>
  <c r="A8656" i="12"/>
  <c r="A8657" i="12"/>
  <c r="A8658" i="12"/>
  <c r="A8659" i="12"/>
  <c r="A8660" i="12"/>
  <c r="A8661" i="12"/>
  <c r="A8662" i="12"/>
  <c r="A8663" i="12"/>
  <c r="A8664" i="12"/>
  <c r="A8665" i="12"/>
  <c r="A8666" i="12"/>
  <c r="A8667" i="12"/>
  <c r="A8668" i="12"/>
  <c r="A8669" i="12"/>
  <c r="A8670" i="12"/>
  <c r="A8671" i="12"/>
  <c r="A8672" i="12"/>
  <c r="A8673" i="12"/>
  <c r="A8674" i="12"/>
  <c r="A8675" i="12"/>
  <c r="A8676" i="12"/>
  <c r="A8677" i="12"/>
  <c r="A8678" i="12"/>
  <c r="A8679" i="12"/>
  <c r="A8680" i="12"/>
  <c r="A8681" i="12"/>
  <c r="A8682" i="12"/>
  <c r="A8683" i="12"/>
  <c r="A8684" i="12"/>
  <c r="A8685" i="12"/>
  <c r="A8686" i="12"/>
  <c r="A8687" i="12"/>
  <c r="A8688" i="12"/>
  <c r="A8689" i="12"/>
  <c r="A8690" i="12"/>
  <c r="A8691" i="12"/>
  <c r="A8692" i="12"/>
  <c r="A8693" i="12"/>
  <c r="A8694" i="12"/>
  <c r="A8695" i="12"/>
  <c r="A8696" i="12"/>
  <c r="A8697" i="12"/>
  <c r="A8698" i="12"/>
  <c r="A8699" i="12"/>
  <c r="A8700" i="12"/>
  <c r="A8701" i="12"/>
  <c r="A8702" i="12"/>
  <c r="A8703" i="12"/>
  <c r="A8704" i="12"/>
  <c r="A8705" i="12"/>
  <c r="A8706" i="12"/>
  <c r="A8707" i="12"/>
  <c r="A8708" i="12"/>
  <c r="A8709" i="12"/>
  <c r="A8710" i="12"/>
  <c r="A8711" i="12"/>
  <c r="A8712" i="12"/>
  <c r="A8713" i="12"/>
  <c r="A8714" i="12"/>
  <c r="A8715" i="12"/>
  <c r="A8716" i="12"/>
  <c r="A8717" i="12"/>
  <c r="A8718" i="12"/>
  <c r="A8719" i="12"/>
  <c r="A8720" i="12"/>
  <c r="A8721" i="12"/>
  <c r="A8722" i="12"/>
  <c r="A8723" i="12"/>
  <c r="A8724" i="12"/>
  <c r="A8725" i="12"/>
  <c r="A8726" i="12"/>
  <c r="A8727" i="12"/>
  <c r="A8728" i="12"/>
  <c r="A8729" i="12"/>
  <c r="A8730" i="12"/>
  <c r="A8731" i="12"/>
  <c r="A8732" i="12"/>
  <c r="A8733" i="12"/>
  <c r="A8734" i="12"/>
  <c r="A8735" i="12"/>
  <c r="A8736" i="12"/>
  <c r="A8737" i="12"/>
  <c r="A8738" i="12"/>
  <c r="A8739" i="12"/>
  <c r="A8740" i="12"/>
  <c r="A8741" i="12"/>
  <c r="A8742" i="12"/>
  <c r="A8743" i="12"/>
  <c r="A8744" i="12"/>
  <c r="A8745" i="12"/>
  <c r="A8746" i="12"/>
  <c r="A8747" i="12"/>
  <c r="A8748" i="12"/>
  <c r="A8749" i="12"/>
  <c r="A8750" i="12"/>
  <c r="A8751" i="12"/>
  <c r="A8752" i="12"/>
  <c r="A8753" i="12"/>
  <c r="A8754" i="12"/>
  <c r="A8755" i="12"/>
  <c r="A8756" i="12"/>
  <c r="A8757" i="12"/>
  <c r="A8758" i="12"/>
  <c r="A8759" i="12"/>
  <c r="A8760" i="12"/>
  <c r="A8761" i="12"/>
  <c r="A8762" i="12"/>
  <c r="A8763" i="12"/>
  <c r="A8764" i="12"/>
  <c r="A8765" i="12"/>
  <c r="A8766" i="12"/>
  <c r="A8767" i="12"/>
  <c r="A8768" i="12"/>
  <c r="A8769" i="12"/>
  <c r="A8770" i="12"/>
  <c r="A8771" i="12"/>
  <c r="A8772" i="12"/>
  <c r="A8773" i="12"/>
  <c r="A8774" i="12"/>
  <c r="A8775" i="12"/>
  <c r="A8776" i="12"/>
  <c r="A8777" i="12"/>
  <c r="A8778" i="12"/>
  <c r="A8779" i="12"/>
  <c r="A8780" i="12"/>
  <c r="A8781" i="12"/>
  <c r="A8782" i="12"/>
  <c r="A8783" i="12"/>
  <c r="A8784" i="12"/>
  <c r="A8785" i="12"/>
  <c r="A8786" i="12"/>
  <c r="A8787" i="12"/>
  <c r="A8788" i="12"/>
  <c r="A8789" i="12"/>
  <c r="A8790" i="12"/>
  <c r="A8791" i="12"/>
  <c r="A8792" i="12"/>
  <c r="A8793" i="12"/>
  <c r="A8794" i="12"/>
  <c r="A8795" i="12"/>
  <c r="A8796" i="12"/>
  <c r="A8797" i="12"/>
  <c r="A8798" i="12"/>
  <c r="A8799" i="12"/>
  <c r="A8800" i="12"/>
  <c r="A8801" i="12"/>
  <c r="A8802" i="12"/>
  <c r="A8803" i="12"/>
  <c r="A8804" i="12"/>
  <c r="A8805" i="12"/>
  <c r="A8806" i="12"/>
  <c r="A8807" i="12"/>
  <c r="A8808" i="12"/>
  <c r="A8809" i="12"/>
  <c r="A8810" i="12"/>
  <c r="A8811" i="12"/>
  <c r="A8812" i="12"/>
  <c r="A8813" i="12"/>
  <c r="A8814" i="12"/>
  <c r="A8815" i="12"/>
  <c r="A8816" i="12"/>
  <c r="A8817" i="12"/>
  <c r="A8818" i="12"/>
  <c r="A8819" i="12"/>
  <c r="A8820" i="12"/>
  <c r="A8821" i="12"/>
  <c r="A8822" i="12"/>
  <c r="A8823" i="12"/>
  <c r="A8824" i="12"/>
  <c r="A8825" i="12"/>
  <c r="A8826" i="12"/>
  <c r="A8827" i="12"/>
  <c r="A8828" i="12"/>
  <c r="A8829" i="12"/>
  <c r="A8830" i="12"/>
  <c r="A8831" i="12"/>
  <c r="A8832" i="12"/>
  <c r="A8833" i="12"/>
  <c r="A8834" i="12"/>
  <c r="A8835" i="12"/>
  <c r="A8836" i="12"/>
  <c r="A8837" i="12"/>
  <c r="A8838" i="12"/>
  <c r="A8839" i="12"/>
  <c r="A8840" i="12"/>
  <c r="A8841" i="12"/>
  <c r="A8842" i="12"/>
  <c r="A8843" i="12"/>
  <c r="A8844" i="12"/>
  <c r="A8845" i="12"/>
  <c r="A8846" i="12"/>
  <c r="A8847" i="12"/>
  <c r="A8848" i="12"/>
  <c r="A8849" i="12"/>
  <c r="A8850" i="12"/>
  <c r="A8851" i="12"/>
  <c r="A8852" i="12"/>
  <c r="A8853" i="12"/>
  <c r="A8854" i="12"/>
  <c r="A8855" i="12"/>
  <c r="A8856" i="12"/>
  <c r="A8857" i="12"/>
  <c r="A8858" i="12"/>
  <c r="A8859" i="12"/>
  <c r="A8860" i="12"/>
  <c r="A8861" i="12"/>
  <c r="A8862" i="12"/>
  <c r="A8863" i="12"/>
  <c r="A8864" i="12"/>
  <c r="A8865" i="12"/>
  <c r="A8866" i="12"/>
  <c r="A8867" i="12"/>
  <c r="A8868" i="12"/>
  <c r="A8869" i="12"/>
  <c r="A8870" i="12"/>
  <c r="A8871" i="12"/>
  <c r="A8872" i="12"/>
  <c r="A8873" i="12"/>
  <c r="A8874" i="12"/>
  <c r="A8875" i="12"/>
  <c r="A8876" i="12"/>
  <c r="A8877" i="12"/>
  <c r="A8878" i="12"/>
  <c r="A8879" i="12"/>
  <c r="A8880" i="12"/>
  <c r="A8881" i="12"/>
  <c r="A8882" i="12"/>
  <c r="A8883" i="12"/>
  <c r="A8884" i="12"/>
  <c r="A8885" i="12"/>
  <c r="A8886" i="12"/>
  <c r="A8887" i="12"/>
  <c r="A8888" i="12"/>
  <c r="A8889" i="12"/>
  <c r="A8890" i="12"/>
  <c r="A8891" i="12"/>
  <c r="A8892" i="12"/>
  <c r="A8893" i="12"/>
  <c r="A8894" i="12"/>
  <c r="A8895" i="12"/>
  <c r="A8896" i="12"/>
  <c r="A8897" i="12"/>
  <c r="A8898" i="12"/>
  <c r="A8899" i="12"/>
  <c r="A8900" i="12"/>
  <c r="A8901" i="12"/>
  <c r="A8902" i="12"/>
  <c r="A8903" i="12"/>
  <c r="A8904" i="12"/>
  <c r="A8905" i="12"/>
  <c r="A8906" i="12"/>
  <c r="A8907" i="12"/>
  <c r="A8908" i="12"/>
  <c r="A8909" i="12"/>
  <c r="A8910" i="12"/>
  <c r="A8911" i="12"/>
  <c r="A8912" i="12"/>
  <c r="A8913" i="12"/>
  <c r="A8914" i="12"/>
  <c r="A8915" i="12"/>
  <c r="A8916" i="12"/>
  <c r="A8917" i="12"/>
  <c r="A8918" i="12"/>
  <c r="A8919" i="12"/>
  <c r="A8920" i="12"/>
  <c r="A8921" i="12"/>
  <c r="A8922" i="12"/>
  <c r="A8923" i="12"/>
  <c r="A8924" i="12"/>
  <c r="A8925" i="12"/>
  <c r="A8926" i="12"/>
  <c r="A8927" i="12"/>
  <c r="A8928" i="12"/>
  <c r="A8929" i="12"/>
  <c r="A8930" i="12"/>
  <c r="A8931" i="12"/>
  <c r="A8932" i="12"/>
  <c r="A8933" i="12"/>
  <c r="A8934" i="12"/>
  <c r="A8935" i="12"/>
  <c r="A8936" i="12"/>
  <c r="A8937" i="12"/>
  <c r="A8938" i="12"/>
  <c r="A8939" i="12"/>
  <c r="A8940" i="12"/>
  <c r="A8941" i="12"/>
  <c r="A8942" i="12"/>
  <c r="A8943" i="12"/>
  <c r="A8944" i="12"/>
  <c r="A8945" i="12"/>
  <c r="A8946" i="12"/>
  <c r="A8947" i="12"/>
  <c r="A8948" i="12"/>
  <c r="A8949" i="12"/>
  <c r="A8950" i="12"/>
  <c r="A8951" i="12"/>
  <c r="A8952" i="12"/>
  <c r="A8953" i="12"/>
  <c r="A8954" i="12"/>
  <c r="A8955" i="12"/>
  <c r="A8956" i="12"/>
  <c r="A8957" i="12"/>
  <c r="A8958" i="12"/>
  <c r="A8959" i="12"/>
  <c r="A8960" i="12"/>
  <c r="A8961" i="12"/>
  <c r="A8962" i="12"/>
  <c r="A8963" i="12"/>
  <c r="A8964" i="12"/>
  <c r="A8965" i="12"/>
  <c r="A8966" i="12"/>
  <c r="A8967" i="12"/>
  <c r="A8968" i="12"/>
  <c r="A8969" i="12"/>
  <c r="A8970" i="12"/>
  <c r="A8971" i="12"/>
  <c r="A8972" i="12"/>
  <c r="A8973" i="12"/>
  <c r="A8974" i="12"/>
  <c r="A8975" i="12"/>
  <c r="A8976" i="12"/>
  <c r="A8977" i="12"/>
  <c r="A8978" i="12"/>
  <c r="A8979" i="12"/>
  <c r="A8980" i="12"/>
  <c r="A8981" i="12"/>
  <c r="A8982" i="12"/>
  <c r="A8983" i="12"/>
  <c r="A8984" i="12"/>
  <c r="A8985" i="12"/>
  <c r="A8986" i="12"/>
  <c r="A8987" i="12"/>
  <c r="A8988" i="12"/>
  <c r="A8989" i="12"/>
  <c r="A8990" i="12"/>
  <c r="A8991" i="12"/>
  <c r="A8992" i="12"/>
  <c r="A8993" i="12"/>
  <c r="A8994" i="12"/>
  <c r="A8995" i="12"/>
  <c r="A8996" i="12"/>
  <c r="A8997" i="12"/>
  <c r="A8998" i="12"/>
  <c r="A8999" i="12"/>
  <c r="A9000" i="12"/>
  <c r="A9001" i="12"/>
  <c r="A9002" i="12"/>
  <c r="A9003" i="12"/>
  <c r="A9004" i="12"/>
  <c r="A9005" i="12"/>
  <c r="A9006" i="12"/>
  <c r="A9007" i="12"/>
  <c r="A9008" i="12"/>
  <c r="A9009" i="12"/>
  <c r="A9010" i="12"/>
  <c r="A9011" i="12"/>
  <c r="A9012" i="12"/>
  <c r="A9013" i="12"/>
  <c r="A9014" i="12"/>
  <c r="A9015" i="12"/>
  <c r="A9016" i="12"/>
  <c r="A9017" i="12"/>
  <c r="A9018" i="12"/>
  <c r="A9019" i="12"/>
  <c r="A9020" i="12"/>
  <c r="A9021" i="12"/>
  <c r="A9022" i="12"/>
  <c r="A9023" i="12"/>
  <c r="A9024" i="12"/>
  <c r="A9025" i="12"/>
  <c r="A9026" i="12"/>
  <c r="A9027" i="12"/>
  <c r="A9028" i="12"/>
  <c r="A9029" i="12"/>
  <c r="A9030" i="12"/>
  <c r="A9031" i="12"/>
  <c r="A9032" i="12"/>
  <c r="A9033" i="12"/>
  <c r="A9034" i="12"/>
  <c r="A9035" i="12"/>
  <c r="A9036" i="12"/>
  <c r="A9037" i="12"/>
  <c r="A9038" i="12"/>
  <c r="A9039" i="12"/>
  <c r="A9040" i="12"/>
  <c r="A9041" i="12"/>
  <c r="A9042" i="12"/>
  <c r="A9043" i="12"/>
  <c r="A9044" i="12"/>
  <c r="A9045" i="12"/>
  <c r="A9046" i="12"/>
  <c r="A9047" i="12"/>
  <c r="A9048" i="12"/>
  <c r="A9049" i="12"/>
  <c r="A9050" i="12"/>
  <c r="A9051" i="12"/>
  <c r="A9052" i="12"/>
  <c r="A9053" i="12"/>
  <c r="A9054" i="12"/>
  <c r="A9055" i="12"/>
  <c r="A9056" i="12"/>
  <c r="A9057" i="12"/>
  <c r="A9058" i="12"/>
  <c r="A9059" i="12"/>
  <c r="A9060" i="12"/>
  <c r="A9061" i="12"/>
  <c r="A9062" i="12"/>
  <c r="A9063" i="12"/>
  <c r="A9064" i="12"/>
  <c r="A9065" i="12"/>
  <c r="A9066" i="12"/>
  <c r="A9067" i="12"/>
  <c r="A9068" i="12"/>
  <c r="A9069" i="12"/>
  <c r="A9070" i="12"/>
  <c r="A9071" i="12"/>
  <c r="A9072" i="12"/>
  <c r="A9073" i="12"/>
  <c r="A9074" i="12"/>
  <c r="A9075" i="12"/>
  <c r="A9076" i="12"/>
  <c r="A9077" i="12"/>
  <c r="A9078" i="12"/>
  <c r="A9079" i="12"/>
  <c r="A9080" i="12"/>
  <c r="A9081" i="12"/>
  <c r="A9082" i="12"/>
  <c r="A9083" i="12"/>
  <c r="A9084" i="12"/>
  <c r="A9085" i="12"/>
  <c r="A9086" i="12"/>
  <c r="A9087" i="12"/>
  <c r="A9088" i="12"/>
  <c r="A9089" i="12"/>
  <c r="A9090" i="12"/>
  <c r="A9091" i="12"/>
  <c r="A9092" i="12"/>
  <c r="A9093" i="12"/>
  <c r="A9094" i="12"/>
  <c r="A9095" i="12"/>
  <c r="A9096" i="12"/>
  <c r="A9097" i="12"/>
  <c r="A9098" i="12"/>
  <c r="A9099" i="12"/>
  <c r="A9100" i="12"/>
  <c r="A9101" i="12"/>
  <c r="A9102" i="12"/>
  <c r="A9103" i="12"/>
  <c r="A9104" i="12"/>
  <c r="A9105" i="12"/>
  <c r="A9106" i="12"/>
  <c r="A9107" i="12"/>
  <c r="A9108" i="12"/>
  <c r="A9109" i="12"/>
  <c r="A9110" i="12"/>
  <c r="A9111" i="12"/>
  <c r="A9112" i="12"/>
  <c r="A9113" i="12"/>
  <c r="A9114" i="12"/>
  <c r="A9115" i="12"/>
  <c r="A9116" i="12"/>
  <c r="A9117" i="12"/>
  <c r="A9118" i="12"/>
  <c r="A9119" i="12"/>
  <c r="A9120" i="12"/>
  <c r="A9121" i="12"/>
  <c r="A9122" i="12"/>
  <c r="A9123" i="12"/>
  <c r="A9124" i="12"/>
  <c r="A9125" i="12"/>
  <c r="A9126" i="12"/>
  <c r="A9127" i="12"/>
  <c r="A9128" i="12"/>
  <c r="A9129" i="12"/>
  <c r="A9130" i="12"/>
  <c r="A9131" i="12"/>
  <c r="A9132" i="12"/>
  <c r="A9133" i="12"/>
  <c r="A9134" i="12"/>
  <c r="A9135" i="12"/>
  <c r="A9136" i="12"/>
  <c r="A9137" i="12"/>
  <c r="A9138" i="12"/>
  <c r="A9139" i="12"/>
  <c r="A9140" i="12"/>
  <c r="A9141" i="12"/>
  <c r="A9142" i="12"/>
  <c r="A9143" i="12"/>
  <c r="A9144" i="12"/>
  <c r="A9145" i="12"/>
  <c r="A9146" i="12"/>
  <c r="A9147" i="12"/>
  <c r="A9148" i="12"/>
  <c r="A9149" i="12"/>
  <c r="A9150" i="12"/>
  <c r="A9151" i="12"/>
  <c r="A9152" i="12"/>
  <c r="A9153" i="12"/>
  <c r="A9154" i="12"/>
  <c r="A9155" i="12"/>
  <c r="A9156" i="12"/>
  <c r="A9157" i="12"/>
  <c r="A9158" i="12"/>
  <c r="A9159" i="12"/>
  <c r="A9160" i="12"/>
  <c r="A9161" i="12"/>
  <c r="A9162" i="12"/>
  <c r="A9163" i="12"/>
  <c r="A9164" i="12"/>
  <c r="A9165" i="12"/>
  <c r="A9166" i="12"/>
  <c r="A9167" i="12"/>
  <c r="A9168" i="12"/>
  <c r="A9169" i="12"/>
  <c r="A9170" i="12"/>
  <c r="A9171" i="12"/>
  <c r="A9172" i="12"/>
  <c r="A9173" i="12"/>
  <c r="A9174" i="12"/>
  <c r="A9175" i="12"/>
  <c r="A9176" i="12"/>
  <c r="A9177" i="12"/>
  <c r="A9178" i="12"/>
  <c r="A9179" i="12"/>
  <c r="A9180" i="12"/>
  <c r="A9181" i="12"/>
  <c r="A9182" i="12"/>
  <c r="A9183" i="12"/>
  <c r="A9184" i="12"/>
  <c r="A9185" i="12"/>
  <c r="A9186" i="12"/>
  <c r="A9187" i="12"/>
  <c r="A9188" i="12"/>
  <c r="A9189" i="12"/>
  <c r="A9190" i="12"/>
  <c r="A9191" i="12"/>
  <c r="A9192" i="12"/>
  <c r="A9193" i="12"/>
  <c r="A9194" i="12"/>
  <c r="A9195" i="12"/>
  <c r="A9196" i="12"/>
  <c r="A9197" i="12"/>
  <c r="A9198" i="12"/>
  <c r="A9199" i="12"/>
  <c r="A9200" i="12"/>
  <c r="A9201" i="12"/>
  <c r="A9202" i="12"/>
  <c r="A9203" i="12"/>
  <c r="A9204" i="12"/>
  <c r="A9205" i="12"/>
  <c r="A9206" i="12"/>
  <c r="A9207" i="12"/>
  <c r="A9208" i="12"/>
  <c r="A9209" i="12"/>
  <c r="A9210" i="12"/>
  <c r="A9211" i="12"/>
  <c r="A9212" i="12"/>
  <c r="A9213" i="12"/>
  <c r="A9214" i="12"/>
  <c r="A9215" i="12"/>
  <c r="A9216" i="12"/>
  <c r="A9217" i="12"/>
  <c r="A9218" i="12"/>
  <c r="A9219" i="12"/>
  <c r="A9220" i="12"/>
  <c r="A9221" i="12"/>
  <c r="A9222" i="12"/>
  <c r="A9223" i="12"/>
  <c r="A9224" i="12"/>
  <c r="A9225" i="12"/>
  <c r="A9226" i="12"/>
  <c r="A9227" i="12"/>
  <c r="A9228" i="12"/>
  <c r="A9229" i="12"/>
  <c r="A9230" i="12"/>
  <c r="A9231" i="12"/>
  <c r="A9232" i="12"/>
  <c r="A9233" i="12"/>
  <c r="A9234" i="12"/>
  <c r="A9235" i="12"/>
  <c r="A9236" i="12"/>
  <c r="A9237" i="12"/>
  <c r="A9238" i="12"/>
  <c r="A9239" i="12"/>
  <c r="A9240" i="12"/>
  <c r="A9241" i="12"/>
  <c r="A9242" i="12"/>
  <c r="A9243" i="12"/>
  <c r="A9244" i="12"/>
  <c r="A9245" i="12"/>
  <c r="A9246" i="12"/>
  <c r="A9247" i="12"/>
  <c r="A9248" i="12"/>
  <c r="A9249" i="12"/>
  <c r="A9250" i="12"/>
  <c r="A9251" i="12"/>
  <c r="A9252" i="12"/>
  <c r="A9253" i="12"/>
  <c r="A9254" i="12"/>
  <c r="A9255" i="12"/>
  <c r="A9256" i="12"/>
  <c r="A9257" i="12"/>
  <c r="A9258" i="12"/>
  <c r="A9259" i="12"/>
  <c r="A9260" i="12"/>
  <c r="A9261" i="12"/>
  <c r="A9262" i="12"/>
  <c r="A9263" i="12"/>
  <c r="A9264" i="12"/>
  <c r="A9265" i="12"/>
  <c r="A9266" i="12"/>
  <c r="A9267" i="12"/>
  <c r="A9268" i="12"/>
  <c r="A9269" i="12"/>
  <c r="A9270" i="12"/>
  <c r="A9271" i="12"/>
  <c r="A9272" i="12"/>
  <c r="A9273" i="12"/>
  <c r="A9274" i="12"/>
  <c r="A9275" i="12"/>
  <c r="A9276" i="12"/>
  <c r="A9277" i="12"/>
  <c r="A9278" i="12"/>
  <c r="A9279" i="12"/>
  <c r="A9280" i="12"/>
  <c r="A9281" i="12"/>
  <c r="A9282" i="12"/>
  <c r="A9283" i="12"/>
  <c r="A9284" i="12"/>
  <c r="A9285" i="12"/>
  <c r="A9286" i="12"/>
  <c r="A9287" i="12"/>
  <c r="A9288" i="12"/>
  <c r="A9289" i="12"/>
  <c r="A9290" i="12"/>
  <c r="A9291" i="12"/>
  <c r="A9292" i="12"/>
  <c r="A9293" i="12"/>
  <c r="A9294" i="12"/>
  <c r="A9295" i="12"/>
  <c r="A9296" i="12"/>
  <c r="A9297" i="12"/>
  <c r="A9298" i="12"/>
  <c r="A9299" i="12"/>
  <c r="A9300" i="12"/>
  <c r="A9301" i="12"/>
  <c r="A9302" i="12"/>
  <c r="A9303" i="12"/>
  <c r="A9304" i="12"/>
  <c r="A9305" i="12"/>
  <c r="A9306" i="12"/>
  <c r="A9307" i="12"/>
  <c r="A9308" i="12"/>
  <c r="A9309" i="12"/>
  <c r="A9310" i="12"/>
  <c r="A9311" i="12"/>
  <c r="A9312" i="12"/>
  <c r="A9313" i="12"/>
  <c r="A9314" i="12"/>
  <c r="A9315" i="12"/>
  <c r="A9316" i="12"/>
  <c r="A9317" i="12"/>
  <c r="A9318" i="12"/>
  <c r="A9319" i="12"/>
  <c r="A9320" i="12"/>
  <c r="A9321" i="12"/>
  <c r="A9322" i="12"/>
  <c r="A9323" i="12"/>
  <c r="A9324" i="12"/>
  <c r="A9325" i="12"/>
  <c r="A9326" i="12"/>
  <c r="A9327" i="12"/>
  <c r="A9328" i="12"/>
  <c r="A9329" i="12"/>
  <c r="A9330" i="12"/>
  <c r="A9331" i="12"/>
  <c r="A9332" i="12"/>
  <c r="A9333" i="12"/>
  <c r="A9334" i="12"/>
  <c r="A9335" i="12"/>
  <c r="A9336" i="12"/>
  <c r="A9337" i="12"/>
  <c r="A9338" i="12"/>
  <c r="A9339" i="12"/>
  <c r="A9340" i="12"/>
  <c r="A9341" i="12"/>
  <c r="A9342" i="12"/>
  <c r="A9343" i="12"/>
  <c r="A9344" i="12"/>
  <c r="A9345" i="12"/>
  <c r="A9346" i="12"/>
  <c r="A9347" i="12"/>
  <c r="A9348" i="12"/>
  <c r="A9349" i="12"/>
  <c r="A9350" i="12"/>
  <c r="A9351" i="12"/>
  <c r="A9352" i="12"/>
  <c r="A9353" i="12"/>
  <c r="A9354" i="12"/>
  <c r="A9355" i="12"/>
  <c r="A9356" i="12"/>
  <c r="A9357" i="12"/>
  <c r="A9358" i="12"/>
  <c r="A9359" i="12"/>
  <c r="A9360" i="12"/>
  <c r="A9361" i="12"/>
  <c r="A9362" i="12"/>
  <c r="A9363" i="12"/>
  <c r="A9364" i="12"/>
  <c r="A9365" i="12"/>
  <c r="A9366" i="12"/>
  <c r="A9367" i="12"/>
  <c r="A9368" i="12"/>
  <c r="A9369" i="12"/>
  <c r="A9370" i="12"/>
  <c r="A9371" i="12"/>
  <c r="A9372" i="12"/>
  <c r="A9373" i="12"/>
  <c r="A9374" i="12"/>
  <c r="A9375" i="12"/>
  <c r="A9376" i="12"/>
  <c r="A9377" i="12"/>
  <c r="A9378" i="12"/>
  <c r="A9379" i="12"/>
  <c r="A9380" i="12"/>
  <c r="A9381" i="12"/>
  <c r="A9382" i="12"/>
  <c r="A9383" i="12"/>
  <c r="A9384" i="12"/>
  <c r="A9385" i="12"/>
  <c r="A9386" i="12"/>
  <c r="A9387" i="12"/>
  <c r="A9388" i="12"/>
  <c r="A9389" i="12"/>
  <c r="A9390" i="12"/>
  <c r="A9391" i="12"/>
  <c r="A9392" i="12"/>
  <c r="A9393" i="12"/>
  <c r="A9394" i="12"/>
  <c r="A9395" i="12"/>
  <c r="A9396" i="12"/>
  <c r="A9397" i="12"/>
  <c r="A9398" i="12"/>
  <c r="A9399" i="12"/>
  <c r="A9400" i="12"/>
  <c r="A9401" i="12"/>
  <c r="A9402" i="12"/>
  <c r="A9403" i="12"/>
  <c r="A9404" i="12"/>
  <c r="A9405" i="12"/>
  <c r="A9406" i="12"/>
  <c r="A9407" i="12"/>
  <c r="A9408" i="12"/>
  <c r="A9409" i="12"/>
  <c r="A9410" i="12"/>
  <c r="A9411" i="12"/>
  <c r="A9412" i="12"/>
  <c r="A9413" i="12"/>
  <c r="A9414" i="12"/>
  <c r="A9415" i="12"/>
  <c r="A9416" i="12"/>
  <c r="A9417" i="12"/>
  <c r="A9418" i="12"/>
  <c r="A9419" i="12"/>
  <c r="A9420" i="12"/>
  <c r="A9421" i="12"/>
  <c r="A9422" i="12"/>
  <c r="A9423" i="12"/>
  <c r="A9424" i="12"/>
  <c r="A9425" i="12"/>
  <c r="A9426" i="12"/>
  <c r="A9427" i="12"/>
  <c r="A9428" i="12"/>
  <c r="A9429" i="12"/>
  <c r="A9430" i="12"/>
  <c r="A9431" i="12"/>
  <c r="A9432" i="12"/>
  <c r="A9433" i="12"/>
  <c r="A9434" i="12"/>
  <c r="A9435" i="12"/>
  <c r="A9436" i="12"/>
  <c r="A9437" i="12"/>
  <c r="A9438" i="12"/>
  <c r="A9439" i="12"/>
  <c r="A9440" i="12"/>
  <c r="A9441" i="12"/>
  <c r="A9442" i="12"/>
  <c r="A9443" i="12"/>
  <c r="A9444" i="12"/>
  <c r="A9445" i="12"/>
  <c r="A9446" i="12"/>
  <c r="A9447" i="12"/>
  <c r="A9448" i="12"/>
  <c r="A9449" i="12"/>
  <c r="A9450" i="12"/>
  <c r="A9451" i="12"/>
  <c r="A9452" i="12"/>
  <c r="A9453" i="12"/>
  <c r="A9454" i="12"/>
  <c r="A9455" i="12"/>
  <c r="A9456" i="12"/>
  <c r="A9457" i="12"/>
  <c r="A9458" i="12"/>
  <c r="A9459" i="12"/>
  <c r="A9460" i="12"/>
  <c r="A9461" i="12"/>
  <c r="A9462" i="12"/>
  <c r="A9463" i="12"/>
  <c r="A9464" i="12"/>
  <c r="A9465" i="12"/>
  <c r="A9466" i="12"/>
  <c r="A9467" i="12"/>
  <c r="A9468" i="12"/>
  <c r="A9469" i="12"/>
  <c r="A9470" i="12"/>
  <c r="A9471" i="12"/>
  <c r="A9472" i="12"/>
  <c r="A9473" i="12"/>
  <c r="A9474" i="12"/>
  <c r="A9475" i="12"/>
  <c r="A9476" i="12"/>
  <c r="A9477" i="12"/>
  <c r="A9478" i="12"/>
  <c r="A9479" i="12"/>
  <c r="A9480" i="12"/>
  <c r="A9481" i="12"/>
  <c r="A9482" i="12"/>
  <c r="A9483" i="12"/>
  <c r="A9484" i="12"/>
  <c r="A9485" i="12"/>
  <c r="A9486" i="12"/>
  <c r="A9487" i="12"/>
  <c r="A9488" i="12"/>
  <c r="A9489" i="12"/>
  <c r="A9490" i="12"/>
  <c r="A9491" i="12"/>
  <c r="A9492" i="12"/>
  <c r="A9493" i="12"/>
  <c r="A9494" i="12"/>
  <c r="A9495" i="12"/>
  <c r="A9496" i="12"/>
  <c r="A9497" i="12"/>
  <c r="A9498" i="12"/>
  <c r="A9499" i="12"/>
  <c r="A9500" i="12"/>
  <c r="A9501" i="12"/>
  <c r="A9502" i="12"/>
  <c r="A9503" i="12"/>
  <c r="A9504" i="12"/>
  <c r="A9505" i="12"/>
  <c r="A9506" i="12"/>
  <c r="A9507" i="12"/>
  <c r="A9508" i="12"/>
  <c r="A9509" i="12"/>
  <c r="A9510" i="12"/>
  <c r="A9511" i="12"/>
  <c r="A9512" i="12"/>
  <c r="A9513" i="12"/>
  <c r="A9514" i="12"/>
  <c r="A9515" i="12"/>
  <c r="A9516" i="12"/>
  <c r="A9517" i="12"/>
  <c r="A9518" i="12"/>
  <c r="A9519" i="12"/>
  <c r="A9520" i="12"/>
  <c r="A9521" i="12"/>
  <c r="A9522" i="12"/>
  <c r="A9523" i="12"/>
  <c r="A9524" i="12"/>
  <c r="A9525" i="12"/>
  <c r="A9526" i="12"/>
  <c r="A9527" i="12"/>
  <c r="A9528" i="12"/>
  <c r="A9529" i="12"/>
  <c r="A9530" i="12"/>
  <c r="A9531" i="12"/>
  <c r="A9532" i="12"/>
  <c r="A9533" i="12"/>
  <c r="A9534" i="12"/>
  <c r="A9535" i="12"/>
  <c r="A9536" i="12"/>
  <c r="A9537" i="12"/>
  <c r="A9538" i="12"/>
  <c r="A9539" i="12"/>
  <c r="A9540" i="12"/>
  <c r="A9541" i="12"/>
  <c r="A9542" i="12"/>
  <c r="A9543" i="12"/>
  <c r="A9544" i="12"/>
  <c r="A9545" i="12"/>
  <c r="A9546" i="12"/>
  <c r="A9547" i="12"/>
  <c r="A9548" i="12"/>
  <c r="A9549" i="12"/>
  <c r="A9550" i="12"/>
  <c r="A9551" i="12"/>
  <c r="A9552" i="12"/>
  <c r="A9553" i="12"/>
  <c r="A9554" i="12"/>
  <c r="A9555" i="12"/>
  <c r="A9556" i="12"/>
  <c r="A9557" i="12"/>
  <c r="A9558" i="12"/>
  <c r="A9559" i="12"/>
  <c r="A9560" i="12"/>
  <c r="A9561" i="12"/>
  <c r="A9562" i="12"/>
  <c r="A9563" i="12"/>
  <c r="A9564" i="12"/>
  <c r="A9565" i="12"/>
  <c r="A9566" i="12"/>
  <c r="A9567" i="12"/>
  <c r="A9568" i="12"/>
  <c r="A9569" i="12"/>
  <c r="A9570" i="12"/>
  <c r="A9571" i="12"/>
  <c r="A9572" i="12"/>
  <c r="A9573" i="12"/>
  <c r="A9574" i="12"/>
  <c r="A9575" i="12"/>
  <c r="A9576" i="12"/>
  <c r="A9577" i="12"/>
  <c r="A9578" i="12"/>
  <c r="A9579" i="12"/>
  <c r="A9580" i="12"/>
  <c r="A9581" i="12"/>
  <c r="A9582" i="12"/>
  <c r="A9583" i="12"/>
  <c r="A9584" i="12"/>
  <c r="A9585" i="12"/>
  <c r="A9586" i="12"/>
  <c r="A9587" i="12"/>
  <c r="A9588" i="12"/>
  <c r="A9589" i="12"/>
  <c r="A9590" i="12"/>
  <c r="A9591" i="12"/>
  <c r="A9592" i="12"/>
  <c r="A9593" i="12"/>
  <c r="A9594" i="12"/>
  <c r="A9595" i="12"/>
  <c r="A9596" i="12"/>
  <c r="A9597" i="12"/>
  <c r="A9598" i="12"/>
  <c r="A9599" i="12"/>
  <c r="A9600" i="12"/>
  <c r="A9601" i="12"/>
  <c r="A9602" i="12"/>
  <c r="A9603" i="12"/>
  <c r="A9604" i="12"/>
  <c r="A9605" i="12"/>
  <c r="A9606" i="12"/>
  <c r="A9607" i="12"/>
  <c r="A9608" i="12"/>
  <c r="A9609" i="12"/>
  <c r="A9610" i="12"/>
  <c r="A9611" i="12"/>
  <c r="A9612" i="12"/>
  <c r="A9613" i="12"/>
  <c r="A9614" i="12"/>
  <c r="A9615" i="12"/>
  <c r="A9616" i="12"/>
  <c r="A9617" i="12"/>
  <c r="A9618" i="12"/>
  <c r="A9619" i="12"/>
  <c r="A9620" i="12"/>
  <c r="A9621" i="12"/>
  <c r="A9622" i="12"/>
  <c r="A9623" i="12"/>
  <c r="A9624" i="12"/>
  <c r="A9625" i="12"/>
  <c r="A9626" i="12"/>
  <c r="A9627" i="12"/>
  <c r="A9628" i="12"/>
  <c r="A9629" i="12"/>
  <c r="A9630" i="12"/>
  <c r="A9631" i="12"/>
  <c r="A9632" i="12"/>
  <c r="A9633" i="12"/>
  <c r="A9634" i="12"/>
  <c r="A9635" i="12"/>
  <c r="A9636" i="12"/>
  <c r="A9637" i="12"/>
  <c r="A9638" i="12"/>
  <c r="A9639" i="12"/>
  <c r="A9640" i="12"/>
  <c r="A9641" i="12"/>
  <c r="A9642" i="12"/>
  <c r="A9643" i="12"/>
  <c r="A9644" i="12"/>
  <c r="A9645" i="12"/>
  <c r="A9646" i="12"/>
  <c r="A9647" i="12"/>
  <c r="A9648" i="12"/>
  <c r="A9649" i="12"/>
  <c r="A9650" i="12"/>
  <c r="A9651" i="12"/>
  <c r="A9652" i="12"/>
  <c r="A9653" i="12"/>
  <c r="A9654" i="12"/>
  <c r="A9655" i="12"/>
  <c r="A9656" i="12"/>
  <c r="A9657" i="12"/>
  <c r="A9658" i="12"/>
  <c r="A9659" i="12"/>
  <c r="A9660" i="12"/>
  <c r="A9661" i="12"/>
  <c r="A9662" i="12"/>
  <c r="A9663" i="12"/>
  <c r="A9664" i="12"/>
  <c r="A9665" i="12"/>
  <c r="A9666" i="12"/>
  <c r="A9667" i="12"/>
  <c r="A9668" i="12"/>
  <c r="A9669" i="12"/>
  <c r="A9670" i="12"/>
  <c r="A9671" i="12"/>
  <c r="A9672" i="12"/>
  <c r="A9673" i="12"/>
  <c r="A9674" i="12"/>
  <c r="A9675" i="12"/>
  <c r="A9676" i="12"/>
  <c r="A9677" i="12"/>
  <c r="A9678" i="12"/>
  <c r="A9679" i="12"/>
  <c r="A9680" i="12"/>
  <c r="A9681" i="12"/>
  <c r="A9682" i="12"/>
  <c r="A9683" i="12"/>
  <c r="A9684" i="12"/>
  <c r="A9685" i="12"/>
  <c r="A9686" i="12"/>
  <c r="A9687" i="12"/>
  <c r="A9688" i="12"/>
  <c r="A9689" i="12"/>
  <c r="A9690" i="12"/>
  <c r="A9691" i="12"/>
  <c r="A9692" i="12"/>
  <c r="A9693" i="12"/>
  <c r="A9694" i="12"/>
  <c r="A9695" i="12"/>
  <c r="A9696" i="12"/>
  <c r="A9697" i="12"/>
  <c r="A9698" i="12"/>
  <c r="A9699" i="12"/>
  <c r="A9700" i="12"/>
  <c r="A9701" i="12"/>
  <c r="A9702" i="12"/>
  <c r="A9703" i="12"/>
  <c r="A9704" i="12"/>
  <c r="A9705" i="12"/>
  <c r="A9706" i="12"/>
  <c r="A9707" i="12"/>
  <c r="A9708" i="12"/>
  <c r="A9709" i="12"/>
  <c r="A9710" i="12"/>
  <c r="A9711" i="12"/>
  <c r="A9712" i="12"/>
  <c r="A9713" i="12"/>
  <c r="A9714" i="12"/>
  <c r="A9715" i="12"/>
  <c r="A9716" i="12"/>
  <c r="A9717" i="12"/>
  <c r="A9718" i="12"/>
  <c r="A9719" i="12"/>
  <c r="A9720" i="12"/>
  <c r="A9721" i="12"/>
  <c r="A2" i="12"/>
  <c r="A269" i="9" l="1"/>
  <c r="B224" i="9"/>
  <c r="G344" i="9" s="1"/>
  <c r="I344" i="9" s="1"/>
  <c r="A266" i="9"/>
  <c r="A265" i="9"/>
  <c r="G348" i="9" l="1"/>
  <c r="I348" i="9" s="1"/>
  <c r="G271" i="9"/>
  <c r="I271" i="9" s="1"/>
  <c r="G347" i="9"/>
  <c r="I347" i="9" s="1"/>
  <c r="G266" i="9"/>
  <c r="I266" i="9" s="1"/>
  <c r="B225" i="9"/>
  <c r="G358" i="9" s="1"/>
  <c r="I358" i="9" s="1"/>
  <c r="G308" i="9"/>
  <c r="I308" i="9" s="1"/>
  <c r="G264" i="9"/>
  <c r="I264" i="9" s="1"/>
  <c r="G311" i="9"/>
  <c r="I311" i="9" s="1"/>
  <c r="G272" i="9"/>
  <c r="I272" i="9" s="1"/>
  <c r="G349" i="9"/>
  <c r="I349" i="9" s="1"/>
  <c r="G267" i="9"/>
  <c r="I267" i="9" s="1"/>
  <c r="G343" i="9"/>
  <c r="I343" i="9" s="1"/>
  <c r="G309" i="9"/>
  <c r="I309" i="9" s="1"/>
  <c r="G232" i="9"/>
  <c r="I232" i="9" s="1"/>
  <c r="G304" i="9"/>
  <c r="I304" i="9" s="1"/>
  <c r="G269" i="9"/>
  <c r="I269" i="9" s="1"/>
  <c r="B226" i="9"/>
  <c r="G364" i="9" s="1"/>
  <c r="I364" i="9" s="1"/>
  <c r="G226" i="9"/>
  <c r="I226" i="9" s="1"/>
  <c r="G268" i="9"/>
  <c r="I268" i="9" s="1"/>
  <c r="G306" i="9"/>
  <c r="I306" i="9" s="1"/>
  <c r="G229" i="9"/>
  <c r="I229" i="9" s="1"/>
  <c r="G342" i="9"/>
  <c r="I342" i="9" s="1"/>
  <c r="G270" i="9"/>
  <c r="I270" i="9" s="1"/>
  <c r="G346" i="9"/>
  <c r="I346" i="9" s="1"/>
  <c r="G303" i="9"/>
  <c r="I303" i="9" s="1"/>
  <c r="G227" i="9"/>
  <c r="I227" i="9" s="1"/>
  <c r="G230" i="9"/>
  <c r="I230" i="9" s="1"/>
  <c r="G225" i="9"/>
  <c r="I225" i="9" s="1"/>
  <c r="G310" i="9"/>
  <c r="I310" i="9" s="1"/>
  <c r="G233" i="9"/>
  <c r="I233" i="9" s="1"/>
  <c r="G305" i="9"/>
  <c r="I305" i="9" s="1"/>
  <c r="G228" i="9"/>
  <c r="I228" i="9" s="1"/>
  <c r="G350" i="9"/>
  <c r="I350" i="9" s="1"/>
  <c r="G265" i="9"/>
  <c r="I265" i="9" s="1"/>
  <c r="G231" i="9"/>
  <c r="I231" i="9" s="1"/>
  <c r="G307" i="9"/>
  <c r="I307" i="9" s="1"/>
  <c r="G345" i="9"/>
  <c r="I345" i="9" s="1"/>
  <c r="D5" i="26"/>
  <c r="D5" i="9"/>
  <c r="E5" i="9" s="1"/>
  <c r="G360" i="9" l="1"/>
  <c r="I360" i="9" s="1"/>
  <c r="G248" i="9"/>
  <c r="I248" i="9" s="1"/>
  <c r="G288" i="9"/>
  <c r="I288" i="9" s="1"/>
  <c r="G368" i="9"/>
  <c r="I368" i="9" s="1"/>
  <c r="G361" i="9"/>
  <c r="I361" i="9" s="1"/>
  <c r="G282" i="9"/>
  <c r="I282" i="9" s="1"/>
  <c r="G246" i="9"/>
  <c r="I246" i="9" s="1"/>
  <c r="G324" i="9"/>
  <c r="I324" i="9" s="1"/>
  <c r="G245" i="9"/>
  <c r="I245" i="9" s="1"/>
  <c r="G286" i="9"/>
  <c r="I286" i="9" s="1"/>
  <c r="G367" i="9"/>
  <c r="I367" i="9" s="1"/>
  <c r="G327" i="9"/>
  <c r="I327" i="9" s="1"/>
  <c r="G328" i="9"/>
  <c r="I328" i="9" s="1"/>
  <c r="G283" i="9"/>
  <c r="I283" i="9" s="1"/>
  <c r="G322" i="9"/>
  <c r="I322" i="9" s="1"/>
  <c r="G289" i="9"/>
  <c r="I289" i="9" s="1"/>
  <c r="G251" i="9"/>
  <c r="I251" i="9" s="1"/>
  <c r="G243" i="9"/>
  <c r="I243" i="9" s="1"/>
  <c r="G325" i="9"/>
  <c r="I325" i="9" s="1"/>
  <c r="G284" i="9"/>
  <c r="I284" i="9" s="1"/>
  <c r="G250" i="9"/>
  <c r="I250" i="9" s="1"/>
  <c r="G323" i="9"/>
  <c r="I323" i="9" s="1"/>
  <c r="G247" i="9"/>
  <c r="I247" i="9" s="1"/>
  <c r="G362" i="9"/>
  <c r="I362" i="9" s="1"/>
  <c r="G287" i="9"/>
  <c r="I287" i="9" s="1"/>
  <c r="G363" i="9"/>
  <c r="I363" i="9" s="1"/>
  <c r="G326" i="9"/>
  <c r="I326" i="9" s="1"/>
  <c r="G285" i="9"/>
  <c r="I285" i="9" s="1"/>
  <c r="G365" i="9"/>
  <c r="I365" i="9" s="1"/>
  <c r="G290" i="9"/>
  <c r="I290" i="9" s="1"/>
  <c r="G366" i="9"/>
  <c r="I366" i="9" s="1"/>
  <c r="G244" i="9"/>
  <c r="I244" i="9" s="1"/>
  <c r="G329" i="9"/>
  <c r="I329" i="9" s="1"/>
  <c r="G249" i="9"/>
  <c r="I249" i="9" s="1"/>
  <c r="G321" i="9"/>
  <c r="I321" i="9" s="1"/>
  <c r="G276" i="9"/>
  <c r="I276" i="9" s="1"/>
  <c r="G235" i="9"/>
  <c r="I235" i="9" s="1"/>
  <c r="G241" i="9"/>
  <c r="I241" i="9" s="1"/>
  <c r="G316" i="9"/>
  <c r="I316" i="9" s="1"/>
  <c r="G236" i="9"/>
  <c r="I236" i="9" s="1"/>
  <c r="G353" i="9"/>
  <c r="I353" i="9" s="1"/>
  <c r="G352" i="9"/>
  <c r="I352" i="9" s="1"/>
  <c r="G312" i="9"/>
  <c r="I312" i="9" s="1"/>
  <c r="G281" i="9"/>
  <c r="I281" i="9" s="1"/>
  <c r="G240" i="9"/>
  <c r="I240" i="9" s="1"/>
  <c r="G355" i="9"/>
  <c r="I355" i="9" s="1"/>
  <c r="G356" i="9"/>
  <c r="I356" i="9" s="1"/>
  <c r="G357" i="9"/>
  <c r="I357" i="9" s="1"/>
  <c r="G320" i="9"/>
  <c r="I320" i="9" s="1"/>
  <c r="G317" i="9"/>
  <c r="I317" i="9" s="1"/>
  <c r="G318" i="9"/>
  <c r="I318" i="9" s="1"/>
  <c r="G277" i="9"/>
  <c r="I277" i="9" s="1"/>
  <c r="G273" i="9"/>
  <c r="I273" i="9" s="1"/>
  <c r="G275" i="9"/>
  <c r="I275" i="9" s="1"/>
  <c r="G359" i="9"/>
  <c r="I359" i="9" s="1"/>
  <c r="G280" i="9"/>
  <c r="I280" i="9" s="1"/>
  <c r="G351" i="9"/>
  <c r="I351" i="9" s="1"/>
  <c r="G238" i="9"/>
  <c r="I238" i="9" s="1"/>
  <c r="G315" i="9"/>
  <c r="I315" i="9" s="1"/>
  <c r="G239" i="9"/>
  <c r="I239" i="9" s="1"/>
  <c r="G274" i="9"/>
  <c r="I274" i="9" s="1"/>
  <c r="G354" i="9"/>
  <c r="I354" i="9" s="1"/>
  <c r="G279" i="9"/>
  <c r="I279" i="9" s="1"/>
  <c r="G313" i="9"/>
  <c r="I313" i="9" s="1"/>
  <c r="G237" i="9"/>
  <c r="I237" i="9" s="1"/>
  <c r="G314" i="9"/>
  <c r="I314" i="9" s="1"/>
  <c r="G242" i="9"/>
  <c r="I242" i="9" s="1"/>
  <c r="G319" i="9"/>
  <c r="I319" i="9" s="1"/>
  <c r="G234" i="9"/>
  <c r="I234" i="9" s="1"/>
  <c r="G278" i="9"/>
  <c r="I278" i="9" s="1"/>
  <c r="J30" i="24"/>
  <c r="I215" i="26"/>
  <c r="I214" i="26"/>
  <c r="I213" i="26"/>
  <c r="I212" i="26"/>
  <c r="I211" i="26"/>
  <c r="I210" i="26"/>
  <c r="I209" i="26"/>
  <c r="I208" i="26"/>
  <c r="I207" i="26"/>
  <c r="R197" i="26"/>
  <c r="R196" i="26"/>
  <c r="R195" i="26"/>
  <c r="R194" i="26"/>
  <c r="R193" i="26"/>
  <c r="R192" i="26"/>
  <c r="R191" i="26"/>
  <c r="R190" i="26"/>
  <c r="R189" i="26"/>
  <c r="I176" i="26"/>
  <c r="I175" i="26"/>
  <c r="I174" i="26"/>
  <c r="I173" i="26"/>
  <c r="I172" i="26"/>
  <c r="I171" i="26"/>
  <c r="I170" i="26"/>
  <c r="I169" i="26"/>
  <c r="I168" i="26"/>
  <c r="R158" i="26"/>
  <c r="R157" i="26"/>
  <c r="R156" i="26"/>
  <c r="R155" i="26"/>
  <c r="R154" i="26"/>
  <c r="R153" i="26"/>
  <c r="R152" i="26"/>
  <c r="R151" i="26"/>
  <c r="R150" i="26"/>
  <c r="I137" i="26"/>
  <c r="I136" i="26"/>
  <c r="I135" i="26"/>
  <c r="I134" i="26"/>
  <c r="I133" i="26"/>
  <c r="I132" i="26"/>
  <c r="I131" i="26"/>
  <c r="I130" i="26"/>
  <c r="I129" i="26"/>
  <c r="R119" i="26"/>
  <c r="R118" i="26"/>
  <c r="R117" i="26"/>
  <c r="R116" i="26"/>
  <c r="R115" i="26"/>
  <c r="R114" i="26"/>
  <c r="R113" i="26"/>
  <c r="R112" i="26"/>
  <c r="R111" i="26"/>
  <c r="I98" i="26"/>
  <c r="I97" i="26"/>
  <c r="I96" i="26"/>
  <c r="I95" i="26"/>
  <c r="I94" i="26"/>
  <c r="I93" i="26"/>
  <c r="I92" i="26"/>
  <c r="I91" i="26"/>
  <c r="I90" i="26"/>
  <c r="R80" i="26"/>
  <c r="R79" i="26"/>
  <c r="R78" i="26"/>
  <c r="R77" i="26"/>
  <c r="R76" i="26"/>
  <c r="R75" i="26"/>
  <c r="R74" i="26"/>
  <c r="R73" i="26"/>
  <c r="R72" i="26"/>
  <c r="D61" i="26"/>
  <c r="C61" i="26"/>
  <c r="B61" i="26"/>
  <c r="A107" i="26" s="1"/>
  <c r="B6" i="26"/>
  <c r="G8" i="26" s="1"/>
  <c r="E5" i="26"/>
  <c r="C5" i="26"/>
  <c r="B5" i="26"/>
  <c r="B50" i="26" s="1"/>
  <c r="F30" i="24" l="1"/>
  <c r="A103" i="26"/>
  <c r="B62" i="26"/>
  <c r="G187" i="26" s="1"/>
  <c r="I187" i="26" s="1"/>
  <c r="B47" i="26"/>
  <c r="E29" i="24" s="1"/>
  <c r="G69" i="26"/>
  <c r="I69" i="26" s="1"/>
  <c r="G180" i="26"/>
  <c r="I180" i="26" s="1"/>
  <c r="G11" i="26"/>
  <c r="I11" i="26" s="1"/>
  <c r="G186" i="26"/>
  <c r="I186" i="26" s="1"/>
  <c r="G63" i="26"/>
  <c r="I63" i="26" s="1"/>
  <c r="G105" i="26"/>
  <c r="I105" i="26" s="1"/>
  <c r="G141" i="26"/>
  <c r="I141" i="26" s="1"/>
  <c r="G184" i="26"/>
  <c r="I184" i="26" s="1"/>
  <c r="G66" i="26"/>
  <c r="I66" i="26" s="1"/>
  <c r="G70" i="26"/>
  <c r="I70" i="26" s="1"/>
  <c r="G104" i="26"/>
  <c r="I104" i="26" s="1"/>
  <c r="G108" i="26"/>
  <c r="I108" i="26" s="1"/>
  <c r="I41" i="26"/>
  <c r="I39" i="26"/>
  <c r="I37" i="26"/>
  <c r="I34" i="26"/>
  <c r="I42" i="26"/>
  <c r="I38" i="26"/>
  <c r="I40" i="26"/>
  <c r="I36" i="26"/>
  <c r="I8" i="26"/>
  <c r="I35" i="26"/>
  <c r="G12" i="26"/>
  <c r="I12" i="26" s="1"/>
  <c r="B54" i="26"/>
  <c r="B49" i="26"/>
  <c r="B7" i="26"/>
  <c r="B51" i="26"/>
  <c r="G14" i="26"/>
  <c r="I14" i="26" s="1"/>
  <c r="G10" i="26"/>
  <c r="I10" i="26" s="1"/>
  <c r="G7" i="26"/>
  <c r="I7" i="26" s="1"/>
  <c r="G13" i="26"/>
  <c r="I13" i="26" s="1"/>
  <c r="B8" i="26"/>
  <c r="G9" i="26"/>
  <c r="I9" i="26" s="1"/>
  <c r="G15" i="26"/>
  <c r="I15" i="26" s="1"/>
  <c r="A104" i="26"/>
  <c r="A105" i="26"/>
  <c r="B105" i="26" s="1"/>
  <c r="B48" i="26"/>
  <c r="B63" i="26"/>
  <c r="G64" i="26"/>
  <c r="I64" i="26" s="1"/>
  <c r="G185" i="26"/>
  <c r="I185" i="26" s="1"/>
  <c r="G181" i="26"/>
  <c r="I181" i="26" s="1"/>
  <c r="G147" i="26"/>
  <c r="I147" i="26" s="1"/>
  <c r="G143" i="26"/>
  <c r="I143" i="26" s="1"/>
  <c r="G109" i="26"/>
  <c r="I109" i="26" s="1"/>
  <c r="G106" i="26"/>
  <c r="I106" i="26" s="1"/>
  <c r="G182" i="26"/>
  <c r="I182" i="26" s="1"/>
  <c r="G149" i="26"/>
  <c r="I149" i="26" s="1"/>
  <c r="G146" i="26"/>
  <c r="I146" i="26" s="1"/>
  <c r="G110" i="26"/>
  <c r="I110" i="26" s="1"/>
  <c r="G107" i="26"/>
  <c r="I107" i="26" s="1"/>
  <c r="G71" i="26"/>
  <c r="I71" i="26" s="1"/>
  <c r="G67" i="26"/>
  <c r="I67" i="26" s="1"/>
  <c r="B64" i="26"/>
  <c r="G188" i="26"/>
  <c r="I188" i="26" s="1"/>
  <c r="G148" i="26"/>
  <c r="I148" i="26" s="1"/>
  <c r="G145" i="26"/>
  <c r="I145" i="26" s="1"/>
  <c r="G142" i="26"/>
  <c r="I142" i="26" s="1"/>
  <c r="G65" i="26"/>
  <c r="I65" i="26" s="1"/>
  <c r="G68" i="26"/>
  <c r="I68" i="26" s="1"/>
  <c r="G102" i="26"/>
  <c r="I102" i="26" s="1"/>
  <c r="G103" i="26"/>
  <c r="I103" i="26" s="1"/>
  <c r="G144" i="26"/>
  <c r="I144" i="26" s="1"/>
  <c r="G183" i="26"/>
  <c r="I183" i="26" s="1"/>
  <c r="G203" i="26" l="1"/>
  <c r="I203" i="26" s="1"/>
  <c r="G199" i="26"/>
  <c r="I199" i="26" s="1"/>
  <c r="G165" i="26"/>
  <c r="I165" i="26" s="1"/>
  <c r="G161" i="26"/>
  <c r="I161" i="26" s="1"/>
  <c r="G127" i="26"/>
  <c r="I127" i="26" s="1"/>
  <c r="G123" i="26"/>
  <c r="I123" i="26" s="1"/>
  <c r="G89" i="26"/>
  <c r="I89" i="26" s="1"/>
  <c r="G204" i="26"/>
  <c r="I204" i="26" s="1"/>
  <c r="G201" i="26"/>
  <c r="I201" i="26" s="1"/>
  <c r="G198" i="26"/>
  <c r="I198" i="26" s="1"/>
  <c r="G162" i="26"/>
  <c r="I162" i="26" s="1"/>
  <c r="G159" i="26"/>
  <c r="I159" i="26" s="1"/>
  <c r="G126" i="26"/>
  <c r="I126" i="26" s="1"/>
  <c r="G85" i="26"/>
  <c r="I85" i="26" s="1"/>
  <c r="G81" i="26"/>
  <c r="I81" i="26" s="1"/>
  <c r="G200" i="26"/>
  <c r="I200" i="26" s="1"/>
  <c r="G128" i="26"/>
  <c r="I128" i="26" s="1"/>
  <c r="G125" i="26"/>
  <c r="I125" i="26" s="1"/>
  <c r="G122" i="26"/>
  <c r="I122" i="26" s="1"/>
  <c r="G86" i="26"/>
  <c r="I86" i="26" s="1"/>
  <c r="G202" i="26"/>
  <c r="I202" i="26" s="1"/>
  <c r="G164" i="26"/>
  <c r="I164" i="26" s="1"/>
  <c r="G87" i="26"/>
  <c r="I87" i="26" s="1"/>
  <c r="G84" i="26"/>
  <c r="I84" i="26" s="1"/>
  <c r="G206" i="26"/>
  <c r="I206" i="26" s="1"/>
  <c r="G163" i="26"/>
  <c r="I163" i="26" s="1"/>
  <c r="G121" i="26"/>
  <c r="I121" i="26" s="1"/>
  <c r="G88" i="26"/>
  <c r="I88" i="26" s="1"/>
  <c r="G83" i="26"/>
  <c r="I83" i="26" s="1"/>
  <c r="G205" i="26"/>
  <c r="I205" i="26" s="1"/>
  <c r="G167" i="26"/>
  <c r="I167" i="26" s="1"/>
  <c r="G120" i="26"/>
  <c r="I120" i="26" s="1"/>
  <c r="G166" i="26"/>
  <c r="I166" i="26" s="1"/>
  <c r="G82" i="26"/>
  <c r="I82" i="26" s="1"/>
  <c r="G160" i="26"/>
  <c r="I160" i="26" s="1"/>
  <c r="G124" i="26"/>
  <c r="I124" i="26" s="1"/>
  <c r="G197" i="26"/>
  <c r="I197" i="26" s="1"/>
  <c r="G193" i="26"/>
  <c r="I193" i="26" s="1"/>
  <c r="G189" i="26"/>
  <c r="I189" i="26" s="1"/>
  <c r="G157" i="26"/>
  <c r="I157" i="26" s="1"/>
  <c r="G153" i="26"/>
  <c r="I153" i="26" s="1"/>
  <c r="G117" i="26"/>
  <c r="I117" i="26" s="1"/>
  <c r="G113" i="26"/>
  <c r="I113" i="26" s="1"/>
  <c r="G190" i="26"/>
  <c r="I190" i="26" s="1"/>
  <c r="G152" i="26"/>
  <c r="I152" i="26" s="1"/>
  <c r="G151" i="26"/>
  <c r="I151" i="26" s="1"/>
  <c r="G114" i="26"/>
  <c r="I114" i="26" s="1"/>
  <c r="G77" i="26"/>
  <c r="I77" i="26" s="1"/>
  <c r="G73" i="26"/>
  <c r="I73" i="26" s="1"/>
  <c r="G192" i="26"/>
  <c r="I192" i="26" s="1"/>
  <c r="G191" i="26"/>
  <c r="I191" i="26" s="1"/>
  <c r="G154" i="26"/>
  <c r="I154" i="26" s="1"/>
  <c r="G116" i="26"/>
  <c r="I116" i="26" s="1"/>
  <c r="G115" i="26"/>
  <c r="I115" i="26" s="1"/>
  <c r="G194" i="26"/>
  <c r="I194" i="26" s="1"/>
  <c r="G156" i="26"/>
  <c r="I156" i="26" s="1"/>
  <c r="G118" i="26"/>
  <c r="I118" i="26" s="1"/>
  <c r="G112" i="26"/>
  <c r="I112" i="26" s="1"/>
  <c r="G111" i="26"/>
  <c r="I111" i="26" s="1"/>
  <c r="G74" i="26"/>
  <c r="I74" i="26" s="1"/>
  <c r="G150" i="26"/>
  <c r="I150" i="26" s="1"/>
  <c r="G76" i="26"/>
  <c r="I76" i="26" s="1"/>
  <c r="G75" i="26"/>
  <c r="I75" i="26" s="1"/>
  <c r="G196" i="26"/>
  <c r="I196" i="26" s="1"/>
  <c r="G195" i="26"/>
  <c r="I195" i="26" s="1"/>
  <c r="G119" i="26"/>
  <c r="I119" i="26" s="1"/>
  <c r="G158" i="26"/>
  <c r="I158" i="26" s="1"/>
  <c r="G78" i="26"/>
  <c r="I78" i="26" s="1"/>
  <c r="G72" i="26"/>
  <c r="I72" i="26" s="1"/>
  <c r="G155" i="26"/>
  <c r="I155" i="26" s="1"/>
  <c r="G80" i="26"/>
  <c r="I80" i="26" s="1"/>
  <c r="G79" i="26"/>
  <c r="I79" i="26" s="1"/>
  <c r="G30" i="26"/>
  <c r="I30" i="26" s="1"/>
  <c r="G29" i="26"/>
  <c r="I29" i="26" s="1"/>
  <c r="G28" i="26"/>
  <c r="I28" i="26" s="1"/>
  <c r="G27" i="26"/>
  <c r="I27" i="26" s="1"/>
  <c r="G33" i="26"/>
  <c r="I33" i="26" s="1"/>
  <c r="G32" i="26"/>
  <c r="I32" i="26" s="1"/>
  <c r="G31" i="26"/>
  <c r="I31" i="26" s="1"/>
  <c r="G26" i="26"/>
  <c r="I26" i="26" s="1"/>
  <c r="G25" i="26"/>
  <c r="I25" i="26" s="1"/>
  <c r="B52" i="26"/>
  <c r="J42" i="26"/>
  <c r="J41" i="26"/>
  <c r="J40" i="26"/>
  <c r="J39" i="26"/>
  <c r="J38" i="26"/>
  <c r="J37" i="26"/>
  <c r="J36" i="26"/>
  <c r="J35" i="26"/>
  <c r="J34" i="26"/>
  <c r="L42" i="26"/>
  <c r="L40" i="26"/>
  <c r="L38" i="26"/>
  <c r="L36" i="26"/>
  <c r="L34" i="26"/>
  <c r="K41" i="26"/>
  <c r="K39" i="26"/>
  <c r="K37" i="26"/>
  <c r="K35" i="26"/>
  <c r="L37" i="26"/>
  <c r="K36" i="26"/>
  <c r="K42" i="26"/>
  <c r="L35" i="26"/>
  <c r="K34" i="26"/>
  <c r="L41" i="26"/>
  <c r="K40" i="26"/>
  <c r="L39" i="26"/>
  <c r="K38" i="26"/>
  <c r="G22" i="26"/>
  <c r="I22" i="26" s="1"/>
  <c r="G18" i="26"/>
  <c r="I18" i="26" s="1"/>
  <c r="G23" i="26"/>
  <c r="I23" i="26" s="1"/>
  <c r="G17" i="26"/>
  <c r="I17" i="26" s="1"/>
  <c r="G21" i="26"/>
  <c r="I21" i="26" s="1"/>
  <c r="G16" i="26"/>
  <c r="I16" i="26" s="1"/>
  <c r="G24" i="26"/>
  <c r="I24" i="26" s="1"/>
  <c r="G19" i="26"/>
  <c r="I19" i="26" s="1"/>
  <c r="G20" i="26"/>
  <c r="I20" i="26" s="1"/>
  <c r="S72" i="26" l="1"/>
  <c r="S150" i="26" l="1"/>
  <c r="R197" i="9"/>
  <c r="R196" i="9"/>
  <c r="R195" i="9"/>
  <c r="R194" i="9"/>
  <c r="R193" i="9"/>
  <c r="R192" i="9"/>
  <c r="R191" i="9"/>
  <c r="R190" i="9"/>
  <c r="R189" i="9"/>
  <c r="R158" i="9"/>
  <c r="R157" i="9"/>
  <c r="R156" i="9"/>
  <c r="R155" i="9"/>
  <c r="R154" i="9"/>
  <c r="R153" i="9"/>
  <c r="R152" i="9"/>
  <c r="R151" i="9"/>
  <c r="R150" i="9"/>
  <c r="R119" i="9"/>
  <c r="R118" i="9"/>
  <c r="R117" i="9"/>
  <c r="R116" i="9"/>
  <c r="R115" i="9"/>
  <c r="R114" i="9"/>
  <c r="R113" i="9"/>
  <c r="R112" i="9"/>
  <c r="R111" i="9"/>
  <c r="R73" i="9"/>
  <c r="R74" i="9"/>
  <c r="R75" i="9"/>
  <c r="R76" i="9"/>
  <c r="R77" i="9"/>
  <c r="R78" i="9"/>
  <c r="R79" i="9"/>
  <c r="R80" i="9"/>
  <c r="R72" i="9"/>
  <c r="I208" i="9"/>
  <c r="I209" i="9"/>
  <c r="I210" i="9"/>
  <c r="I211" i="9"/>
  <c r="I212" i="9"/>
  <c r="I213" i="9"/>
  <c r="I214" i="9"/>
  <c r="I215" i="9"/>
  <c r="I207" i="9"/>
  <c r="I169" i="9"/>
  <c r="I170" i="9"/>
  <c r="I171" i="9"/>
  <c r="I172" i="9"/>
  <c r="I173" i="9"/>
  <c r="I174" i="9"/>
  <c r="I175" i="9"/>
  <c r="I176" i="9"/>
  <c r="I168" i="9"/>
  <c r="I130" i="9"/>
  <c r="I131" i="9"/>
  <c r="I132" i="9"/>
  <c r="I133" i="9"/>
  <c r="I134" i="9"/>
  <c r="I135" i="9"/>
  <c r="I136" i="9"/>
  <c r="I137" i="9"/>
  <c r="I129" i="9"/>
  <c r="I91" i="9"/>
  <c r="I92" i="9"/>
  <c r="I93" i="9"/>
  <c r="I94" i="9"/>
  <c r="I95" i="9"/>
  <c r="I96" i="9"/>
  <c r="I97" i="9"/>
  <c r="I98" i="9"/>
  <c r="I90" i="9"/>
  <c r="D61" i="9"/>
  <c r="C61" i="9"/>
  <c r="B61" i="9"/>
  <c r="B9403" i="12"/>
  <c r="B9435" i="12"/>
  <c r="B9467" i="12"/>
  <c r="B9499" i="12"/>
  <c r="B9531" i="12"/>
  <c r="B9563" i="12"/>
  <c r="B9595" i="12"/>
  <c r="B9627" i="12"/>
  <c r="B9659" i="12"/>
  <c r="B4640" i="12"/>
  <c r="B4644" i="12"/>
  <c r="B4648" i="12"/>
  <c r="B4652" i="12"/>
  <c r="B4656" i="12"/>
  <c r="B4660" i="12"/>
  <c r="B4615" i="12"/>
  <c r="B4619" i="12"/>
  <c r="B4623" i="12"/>
  <c r="B4627" i="12"/>
  <c r="B4631" i="12"/>
  <c r="B4635" i="12"/>
  <c r="B4324" i="12"/>
  <c r="B4328" i="12"/>
  <c r="B4332" i="12"/>
  <c r="B4336" i="12"/>
  <c r="B4340" i="12"/>
  <c r="B4344" i="12"/>
  <c r="B4348" i="12"/>
  <c r="B4352" i="12"/>
  <c r="B4356" i="12"/>
  <c r="B4360" i="12"/>
  <c r="B4364" i="12"/>
  <c r="B4368" i="12"/>
  <c r="B4372" i="12"/>
  <c r="B4376" i="12"/>
  <c r="B4380" i="12"/>
  <c r="B4384" i="12"/>
  <c r="B4388" i="12"/>
  <c r="B4392" i="12"/>
  <c r="B4396" i="12"/>
  <c r="B4400" i="12"/>
  <c r="B4404" i="12"/>
  <c r="B4408" i="12"/>
  <c r="B4412" i="12"/>
  <c r="B4416" i="12"/>
  <c r="B4420" i="12"/>
  <c r="B4424" i="12"/>
  <c r="B4428" i="12"/>
  <c r="B4432" i="12"/>
  <c r="B4436" i="12"/>
  <c r="B4440" i="12"/>
  <c r="B4444" i="12"/>
  <c r="B4448" i="12"/>
  <c r="B4452" i="12"/>
  <c r="B4456" i="12"/>
  <c r="B4460" i="12"/>
  <c r="B4464" i="12"/>
  <c r="B4468" i="12"/>
  <c r="B4472" i="12"/>
  <c r="B4476" i="12"/>
  <c r="B4480" i="12"/>
  <c r="B4484" i="12"/>
  <c r="B4488" i="12"/>
  <c r="B4492" i="12"/>
  <c r="B4496" i="12"/>
  <c r="B4500" i="12"/>
  <c r="B4504" i="12"/>
  <c r="B4508" i="12"/>
  <c r="B4512" i="12"/>
  <c r="B4516" i="12"/>
  <c r="B4520" i="12"/>
  <c r="B4524" i="12"/>
  <c r="B4528" i="12"/>
  <c r="B4532" i="12"/>
  <c r="B4536" i="12"/>
  <c r="B4540" i="12"/>
  <c r="B4544" i="12"/>
  <c r="B4548" i="12"/>
  <c r="B4552" i="12"/>
  <c r="B4556" i="12"/>
  <c r="B4560" i="12"/>
  <c r="B4564" i="12"/>
  <c r="B4568" i="12"/>
  <c r="B4572" i="12"/>
  <c r="B4576" i="12"/>
  <c r="B4580" i="12"/>
  <c r="B4584" i="12"/>
  <c r="B4588" i="12"/>
  <c r="B4592" i="12"/>
  <c r="B4596" i="12"/>
  <c r="B4600" i="12"/>
  <c r="B4604" i="12"/>
  <c r="B4608" i="12"/>
  <c r="B4612" i="12"/>
  <c r="D1" i="12"/>
  <c r="E1" i="12"/>
  <c r="F1" i="12"/>
  <c r="G1" i="12"/>
  <c r="H1" i="12"/>
  <c r="I1" i="12"/>
  <c r="J1" i="12"/>
  <c r="K1" i="12"/>
  <c r="L1" i="12"/>
  <c r="M1" i="12"/>
  <c r="C1" i="12"/>
  <c r="B62" i="9" l="1"/>
  <c r="G181" i="9" s="1"/>
  <c r="I181" i="9" s="1"/>
  <c r="A107" i="9"/>
  <c r="B7863" i="12"/>
  <c r="B7799" i="12"/>
  <c r="B7735" i="12"/>
  <c r="B7671" i="12"/>
  <c r="B7607" i="12"/>
  <c r="B7543" i="12"/>
  <c r="B7479" i="12"/>
  <c r="B7415" i="12"/>
  <c r="B7351" i="12"/>
  <c r="B7287" i="12"/>
  <c r="B7223" i="12"/>
  <c r="B7159" i="12"/>
  <c r="B7095" i="12"/>
  <c r="B7031" i="12"/>
  <c r="B6967" i="12"/>
  <c r="B6367" i="12"/>
  <c r="B6111" i="12"/>
  <c r="B5312" i="12"/>
  <c r="B9691" i="12"/>
  <c r="B4673" i="12"/>
  <c r="B4669" i="12"/>
  <c r="B4665" i="12"/>
  <c r="B4690" i="12"/>
  <c r="B4686" i="12"/>
  <c r="B4682" i="12"/>
  <c r="B4678" i="12"/>
  <c r="B4709" i="12"/>
  <c r="B4705" i="12"/>
  <c r="B4701" i="12"/>
  <c r="B4697" i="12"/>
  <c r="B4693" i="12"/>
  <c r="B4720" i="12"/>
  <c r="B4716" i="12"/>
  <c r="B4712" i="12"/>
  <c r="B9371" i="12"/>
  <c r="B9339" i="12"/>
  <c r="B9307" i="12"/>
  <c r="B9275" i="12"/>
  <c r="B9243" i="12"/>
  <c r="B9211" i="12"/>
  <c r="B9715" i="12"/>
  <c r="B3921" i="12"/>
  <c r="B3905" i="12"/>
  <c r="B3889" i="12"/>
  <c r="B3873" i="12"/>
  <c r="B3857" i="12"/>
  <c r="B3729" i="12"/>
  <c r="B3713" i="12"/>
  <c r="B3697" i="12"/>
  <c r="B3681" i="12"/>
  <c r="B3649" i="12"/>
  <c r="B3601" i="12"/>
  <c r="B3585" i="12"/>
  <c r="B3537" i="12"/>
  <c r="B3457" i="12"/>
  <c r="B3441" i="12"/>
  <c r="B3361" i="12"/>
  <c r="B3329" i="12"/>
  <c r="B3281" i="12"/>
  <c r="B3265" i="12"/>
  <c r="B3249" i="12"/>
  <c r="B3185" i="12"/>
  <c r="B3121" i="12"/>
  <c r="B3073" i="12"/>
  <c r="B3009" i="12"/>
  <c r="B2961" i="12"/>
  <c r="B2897" i="12"/>
  <c r="B2865" i="12"/>
  <c r="B2849" i="12"/>
  <c r="B2769" i="12"/>
  <c r="B2753" i="12"/>
  <c r="B2705" i="12"/>
  <c r="B2697" i="12"/>
  <c r="B2625" i="12"/>
  <c r="B2617" i="12"/>
  <c r="B2601" i="12"/>
  <c r="B2585" i="12"/>
  <c r="B2569" i="12"/>
  <c r="B2537" i="12"/>
  <c r="B2497" i="12"/>
  <c r="B2489" i="12"/>
  <c r="B4689" i="12"/>
  <c r="B4681" i="12"/>
  <c r="B4745" i="12"/>
  <c r="B4809" i="12"/>
  <c r="B3937" i="12"/>
  <c r="B3841" i="12"/>
  <c r="B3825" i="12"/>
  <c r="B3809" i="12"/>
  <c r="B3793" i="12"/>
  <c r="B3777" i="12"/>
  <c r="B3761" i="12"/>
  <c r="B3745" i="12"/>
  <c r="B3665" i="12"/>
  <c r="B3633" i="12"/>
  <c r="B3617" i="12"/>
  <c r="B3569" i="12"/>
  <c r="B3553" i="12"/>
  <c r="B3521" i="12"/>
  <c r="B3505" i="12"/>
  <c r="B3489" i="12"/>
  <c r="B3473" i="12"/>
  <c r="B3425" i="12"/>
  <c r="B3409" i="12"/>
  <c r="B3393" i="12"/>
  <c r="B3377" i="12"/>
  <c r="B3345" i="12"/>
  <c r="B3313" i="12"/>
  <c r="B3297" i="12"/>
  <c r="B3233" i="12"/>
  <c r="B3217" i="12"/>
  <c r="B3201" i="12"/>
  <c r="B3169" i="12"/>
  <c r="B3153" i="12"/>
  <c r="B3137" i="12"/>
  <c r="B3105" i="12"/>
  <c r="B3089" i="12"/>
  <c r="B3057" i="12"/>
  <c r="B3041" i="12"/>
  <c r="B3025" i="12"/>
  <c r="B2993" i="12"/>
  <c r="B2977" i="12"/>
  <c r="B2945" i="12"/>
  <c r="B2929" i="12"/>
  <c r="B2913" i="12"/>
  <c r="B2881" i="12"/>
  <c r="B2833" i="12"/>
  <c r="B2817" i="12"/>
  <c r="B2801" i="12"/>
  <c r="B2785" i="12"/>
  <c r="B2737" i="12"/>
  <c r="B2721" i="12"/>
  <c r="B2689" i="12"/>
  <c r="B2681" i="12"/>
  <c r="B2673" i="12"/>
  <c r="B2665" i="12"/>
  <c r="B2657" i="12"/>
  <c r="B2649" i="12"/>
  <c r="B2641" i="12"/>
  <c r="B2633" i="12"/>
  <c r="B2609" i="12"/>
  <c r="B2593" i="12"/>
  <c r="B2577" i="12"/>
  <c r="B2561" i="12"/>
  <c r="B2553" i="12"/>
  <c r="B2545" i="12"/>
  <c r="B2529" i="12"/>
  <c r="B2521" i="12"/>
  <c r="B2513" i="12"/>
  <c r="B2505" i="12"/>
  <c r="B4737" i="12"/>
  <c r="B4729" i="12"/>
  <c r="B4777" i="12"/>
  <c r="B4769" i="12"/>
  <c r="B4801" i="12"/>
  <c r="B4841" i="12"/>
  <c r="B4833" i="12"/>
  <c r="B5824" i="12"/>
  <c r="B4609" i="12"/>
  <c r="B4601" i="12"/>
  <c r="B4593" i="12"/>
  <c r="B4585" i="12"/>
  <c r="B4577" i="12"/>
  <c r="B4569" i="12"/>
  <c r="B4561" i="12"/>
  <c r="B4553" i="12"/>
  <c r="B4545" i="12"/>
  <c r="B4537" i="12"/>
  <c r="B4529" i="12"/>
  <c r="B4521" i="12"/>
  <c r="B4513" i="12"/>
  <c r="B4505" i="12"/>
  <c r="B4497" i="12"/>
  <c r="B4489" i="12"/>
  <c r="B4481" i="12"/>
  <c r="B4473" i="12"/>
  <c r="B4465" i="12"/>
  <c r="B4457" i="12"/>
  <c r="B4449" i="12"/>
  <c r="B4441" i="12"/>
  <c r="B4433" i="12"/>
  <c r="B4425" i="12"/>
  <c r="B4417" i="12"/>
  <c r="B4409" i="12"/>
  <c r="B4401" i="12"/>
  <c r="B4393" i="12"/>
  <c r="B4385" i="12"/>
  <c r="B4377" i="12"/>
  <c r="B4369" i="12"/>
  <c r="B4361" i="12"/>
  <c r="B4353" i="12"/>
  <c r="B4345" i="12"/>
  <c r="B4337" i="12"/>
  <c r="B4329" i="12"/>
  <c r="B4657" i="12"/>
  <c r="B4649" i="12"/>
  <c r="B4641" i="12"/>
  <c r="B4721" i="12"/>
  <c r="B4713" i="12"/>
  <c r="B4710" i="12"/>
  <c r="B4744" i="12"/>
  <c r="B4740" i="12"/>
  <c r="B4736" i="12"/>
  <c r="B4732" i="12"/>
  <c r="B4728" i="12"/>
  <c r="B4724" i="12"/>
  <c r="B4763" i="12"/>
  <c r="B4759" i="12"/>
  <c r="B4755" i="12"/>
  <c r="B4751" i="12"/>
  <c r="B4784" i="12"/>
  <c r="B4780" i="12"/>
  <c r="B4776" i="12"/>
  <c r="B4772" i="12"/>
  <c r="B4768" i="12"/>
  <c r="B4795" i="12"/>
  <c r="B4791" i="12"/>
  <c r="B4787" i="12"/>
  <c r="B4812" i="12"/>
  <c r="B4808" i="12"/>
  <c r="B4804" i="12"/>
  <c r="B4800" i="12"/>
  <c r="B4830" i="12"/>
  <c r="B4826" i="12"/>
  <c r="B4825" i="12"/>
  <c r="B4822" i="12"/>
  <c r="B4818" i="12"/>
  <c r="B4817" i="12"/>
  <c r="B4814" i="12"/>
  <c r="B4844" i="12"/>
  <c r="B4840" i="12"/>
  <c r="B4836" i="12"/>
  <c r="B4832" i="12"/>
  <c r="B4858" i="12"/>
  <c r="B4857" i="12"/>
  <c r="B4854" i="12"/>
  <c r="B4850" i="12"/>
  <c r="B4849" i="12"/>
  <c r="B9181" i="12"/>
  <c r="B9177" i="12"/>
  <c r="B9173" i="12"/>
  <c r="B9169" i="12"/>
  <c r="B9165" i="12"/>
  <c r="B9161" i="12"/>
  <c r="B9157" i="12"/>
  <c r="B9153" i="12"/>
  <c r="B9149" i="12"/>
  <c r="B9145" i="12"/>
  <c r="B9141" i="12"/>
  <c r="B9137" i="12"/>
  <c r="B9133" i="12"/>
  <c r="B9129" i="12"/>
  <c r="B9125" i="12"/>
  <c r="B9121" i="12"/>
  <c r="B9117" i="12"/>
  <c r="B9113" i="12"/>
  <c r="B9109" i="12"/>
  <c r="B9105" i="12"/>
  <c r="B9101" i="12"/>
  <c r="B9097" i="12"/>
  <c r="B9093" i="12"/>
  <c r="B9089" i="12"/>
  <c r="B9085" i="12"/>
  <c r="B9081" i="12"/>
  <c r="B9077" i="12"/>
  <c r="B9073" i="12"/>
  <c r="B9069" i="12"/>
  <c r="B9065" i="12"/>
  <c r="B9061" i="12"/>
  <c r="B9057" i="12"/>
  <c r="B9053" i="12"/>
  <c r="B9049" i="12"/>
  <c r="B9045" i="12"/>
  <c r="B9041" i="12"/>
  <c r="B9037" i="12"/>
  <c r="B9033" i="12"/>
  <c r="B9029" i="12"/>
  <c r="B9025" i="12"/>
  <c r="B9021" i="12"/>
  <c r="B9017" i="12"/>
  <c r="B9013" i="12"/>
  <c r="B9009" i="12"/>
  <c r="B9005" i="12"/>
  <c r="B9001" i="12"/>
  <c r="B8997" i="12"/>
  <c r="B8993" i="12"/>
  <c r="B8989" i="12"/>
  <c r="B8985" i="12"/>
  <c r="B8981" i="12"/>
  <c r="B8977" i="12"/>
  <c r="B8973" i="12"/>
  <c r="B8969" i="12"/>
  <c r="B8965" i="12"/>
  <c r="B8961" i="12"/>
  <c r="B8957" i="12"/>
  <c r="B8953" i="12"/>
  <c r="B8949" i="12"/>
  <c r="B8945" i="12"/>
  <c r="B8941" i="12"/>
  <c r="B8937" i="12"/>
  <c r="B8933" i="12"/>
  <c r="B8929" i="12"/>
  <c r="B8925" i="12"/>
  <c r="B8921" i="12"/>
  <c r="B8917" i="12"/>
  <c r="B8913" i="12"/>
  <c r="B8909" i="12"/>
  <c r="B8905" i="12"/>
  <c r="B8901" i="12"/>
  <c r="B8897" i="12"/>
  <c r="B8893" i="12"/>
  <c r="B8889" i="12"/>
  <c r="B8885" i="12"/>
  <c r="B8881" i="12"/>
  <c r="B8877" i="12"/>
  <c r="B8873" i="12"/>
  <c r="B8869" i="12"/>
  <c r="B8865" i="12"/>
  <c r="B8861" i="12"/>
  <c r="B8857" i="12"/>
  <c r="B8853" i="12"/>
  <c r="B8849" i="12"/>
  <c r="B8845" i="12"/>
  <c r="B8841" i="12"/>
  <c r="B8837" i="12"/>
  <c r="B8833" i="12"/>
  <c r="B8829" i="12"/>
  <c r="B8825" i="12"/>
  <c r="B8821" i="12"/>
  <c r="B8817" i="12"/>
  <c r="B8813" i="12"/>
  <c r="B8809" i="12"/>
  <c r="B8805" i="12"/>
  <c r="B8801" i="12"/>
  <c r="B8797" i="12"/>
  <c r="B8793" i="12"/>
  <c r="B8789" i="12"/>
  <c r="B8785" i="12"/>
  <c r="B8781" i="12"/>
  <c r="B8777" i="12"/>
  <c r="B8773" i="12"/>
  <c r="B8769" i="12"/>
  <c r="B8765" i="12"/>
  <c r="B8761" i="12"/>
  <c r="B8757" i="12"/>
  <c r="B8753" i="12"/>
  <c r="B8749" i="12"/>
  <c r="B8745" i="12"/>
  <c r="B8741" i="12"/>
  <c r="B8737" i="12"/>
  <c r="B8733" i="12"/>
  <c r="B8729" i="12"/>
  <c r="B8725" i="12"/>
  <c r="B8721" i="12"/>
  <c r="B8717" i="12"/>
  <c r="B8713" i="12"/>
  <c r="B8709" i="12"/>
  <c r="B8705" i="12"/>
  <c r="B8701" i="12"/>
  <c r="B8697" i="12"/>
  <c r="B8693" i="12"/>
  <c r="B8689" i="12"/>
  <c r="B8685" i="12"/>
  <c r="B8681" i="12"/>
  <c r="B8677" i="12"/>
  <c r="B8673" i="12"/>
  <c r="B8669" i="12"/>
  <c r="B8665" i="12"/>
  <c r="B8661" i="12"/>
  <c r="B8657" i="12"/>
  <c r="B8653" i="12"/>
  <c r="B8649" i="12"/>
  <c r="B8645" i="12"/>
  <c r="B8641" i="12"/>
  <c r="B8637" i="12"/>
  <c r="B8633" i="12"/>
  <c r="B8629" i="12"/>
  <c r="B8625" i="12"/>
  <c r="B8621" i="12"/>
  <c r="B8617" i="12"/>
  <c r="B8613" i="12"/>
  <c r="B8609" i="12"/>
  <c r="B8605" i="12"/>
  <c r="B8601" i="12"/>
  <c r="B8597" i="12"/>
  <c r="B8593" i="12"/>
  <c r="B8589" i="12"/>
  <c r="B8585" i="12"/>
  <c r="B8581" i="12"/>
  <c r="B8577" i="12"/>
  <c r="B8573" i="12"/>
  <c r="B8569" i="12"/>
  <c r="B8565" i="12"/>
  <c r="B8561" i="12"/>
  <c r="B8557" i="12"/>
  <c r="B8553" i="12"/>
  <c r="B8549" i="12"/>
  <c r="B8545" i="12"/>
  <c r="B8541" i="12"/>
  <c r="B8537" i="12"/>
  <c r="B8533" i="12"/>
  <c r="B8529" i="12"/>
  <c r="B8525" i="12"/>
  <c r="B8521" i="12"/>
  <c r="B8517" i="12"/>
  <c r="B8513" i="12"/>
  <c r="B8509" i="12"/>
  <c r="B8505" i="12"/>
  <c r="B8501" i="12"/>
  <c r="B8497" i="12"/>
  <c r="B8493" i="12"/>
  <c r="B8489" i="12"/>
  <c r="B8485" i="12"/>
  <c r="B8481" i="12"/>
  <c r="B8477" i="12"/>
  <c r="B8473" i="12"/>
  <c r="B8469" i="12"/>
  <c r="B8465" i="12"/>
  <c r="B8461" i="12"/>
  <c r="B8457" i="12"/>
  <c r="B8453" i="12"/>
  <c r="B8449" i="12"/>
  <c r="B8445" i="12"/>
  <c r="B8441" i="12"/>
  <c r="B8437" i="12"/>
  <c r="B8433" i="12"/>
  <c r="B8429" i="12"/>
  <c r="B8425" i="12"/>
  <c r="B8421" i="12"/>
  <c r="B8417" i="12"/>
  <c r="B8413" i="12"/>
  <c r="B8409" i="12"/>
  <c r="B8405" i="12"/>
  <c r="B8401" i="12"/>
  <c r="B8397" i="12"/>
  <c r="B8393" i="12"/>
  <c r="B8389" i="12"/>
  <c r="B8385" i="12"/>
  <c r="B8381" i="12"/>
  <c r="B8377" i="12"/>
  <c r="B8373" i="12"/>
  <c r="B8369" i="12"/>
  <c r="B8365" i="12"/>
  <c r="B8361" i="12"/>
  <c r="B8357" i="12"/>
  <c r="B8353" i="12"/>
  <c r="B8349" i="12"/>
  <c r="B8345" i="12"/>
  <c r="B8341" i="12"/>
  <c r="B8337" i="12"/>
  <c r="B8333" i="12"/>
  <c r="B8329" i="12"/>
  <c r="B8325" i="12"/>
  <c r="B8321" i="12"/>
  <c r="B8317" i="12"/>
  <c r="B8313" i="12"/>
  <c r="B8309" i="12"/>
  <c r="B8305" i="12"/>
  <c r="B8301" i="12"/>
  <c r="B8297" i="12"/>
  <c r="B8293" i="12"/>
  <c r="B8289" i="12"/>
  <c r="B8285" i="12"/>
  <c r="B8281" i="12"/>
  <c r="B8277" i="12"/>
  <c r="B8273" i="12"/>
  <c r="B8269" i="12"/>
  <c r="B8265" i="12"/>
  <c r="B8261" i="12"/>
  <c r="B8257" i="12"/>
  <c r="B8253" i="12"/>
  <c r="B8249" i="12"/>
  <c r="B8245" i="12"/>
  <c r="B8241" i="12"/>
  <c r="B8237" i="12"/>
  <c r="B8233" i="12"/>
  <c r="B8229" i="12"/>
  <c r="B8225" i="12"/>
  <c r="B8221" i="12"/>
  <c r="B8217" i="12"/>
  <c r="B8213" i="12"/>
  <c r="B8209" i="12"/>
  <c r="B8205" i="12"/>
  <c r="B8201" i="12"/>
  <c r="B8197" i="12"/>
  <c r="B8193" i="12"/>
  <c r="B8189" i="12"/>
  <c r="B8185" i="12"/>
  <c r="B8181" i="12"/>
  <c r="B8177" i="12"/>
  <c r="B8173" i="12"/>
  <c r="B8169" i="12"/>
  <c r="B8165" i="12"/>
  <c r="B8161" i="12"/>
  <c r="B8157" i="12"/>
  <c r="B8153" i="12"/>
  <c r="B8149" i="12"/>
  <c r="B8145" i="12"/>
  <c r="B8141" i="12"/>
  <c r="B8137" i="12"/>
  <c r="B8133" i="12"/>
  <c r="B8129" i="12"/>
  <c r="B8125" i="12"/>
  <c r="B8121" i="12"/>
  <c r="B8117" i="12"/>
  <c r="B8113" i="12"/>
  <c r="B8109" i="12"/>
  <c r="B8105" i="12"/>
  <c r="B8101" i="12"/>
  <c r="B8097" i="12"/>
  <c r="B8093" i="12"/>
  <c r="B8089" i="12"/>
  <c r="B8085" i="12"/>
  <c r="B8081" i="12"/>
  <c r="B8077" i="12"/>
  <c r="B8073" i="12"/>
  <c r="B8069" i="12"/>
  <c r="B8065" i="12"/>
  <c r="B8061" i="12"/>
  <c r="B8057" i="12"/>
  <c r="B8053" i="12"/>
  <c r="B8049" i="12"/>
  <c r="B8045" i="12"/>
  <c r="B8041" i="12"/>
  <c r="B8037" i="12"/>
  <c r="B8033" i="12"/>
  <c r="B8029" i="12"/>
  <c r="B8025" i="12"/>
  <c r="B8021" i="12"/>
  <c r="B8017" i="12"/>
  <c r="B8013" i="12"/>
  <c r="B8009" i="12"/>
  <c r="B8005" i="12"/>
  <c r="B8001" i="12"/>
  <c r="B7997" i="12"/>
  <c r="B7993" i="12"/>
  <c r="B7989" i="12"/>
  <c r="B7985" i="12"/>
  <c r="B7981" i="12"/>
  <c r="B7977" i="12"/>
  <c r="B7973" i="12"/>
  <c r="B7969" i="12"/>
  <c r="B7965" i="12"/>
  <c r="B7961" i="12"/>
  <c r="B7957" i="12"/>
  <c r="B7953" i="12"/>
  <c r="B7949" i="12"/>
  <c r="B7945" i="12"/>
  <c r="B7941" i="12"/>
  <c r="B7937" i="12"/>
  <c r="B7933" i="12"/>
  <c r="B7929" i="12"/>
  <c r="B7925" i="12"/>
  <c r="B7921" i="12"/>
  <c r="B7917" i="12"/>
  <c r="B7913" i="12"/>
  <c r="B7909" i="12"/>
  <c r="B7905" i="12"/>
  <c r="B7901" i="12"/>
  <c r="B7897" i="12"/>
  <c r="B7893" i="12"/>
  <c r="B7889" i="12"/>
  <c r="B7885" i="12"/>
  <c r="B7881" i="12"/>
  <c r="B7877" i="12"/>
  <c r="B7873" i="12"/>
  <c r="B7869" i="12"/>
  <c r="B7865" i="12"/>
  <c r="B7861" i="12"/>
  <c r="B7857" i="12"/>
  <c r="B7853" i="12"/>
  <c r="B7849" i="12"/>
  <c r="B7845" i="12"/>
  <c r="B7841" i="12"/>
  <c r="B7837" i="12"/>
  <c r="B7833" i="12"/>
  <c r="B7829" i="12"/>
  <c r="B7825" i="12"/>
  <c r="B7821" i="12"/>
  <c r="B7817" i="12"/>
  <c r="B7813" i="12"/>
  <c r="B7809" i="12"/>
  <c r="B7805" i="12"/>
  <c r="B7801" i="12"/>
  <c r="B7797" i="12"/>
  <c r="B7793" i="12"/>
  <c r="B7789" i="12"/>
  <c r="B7785" i="12"/>
  <c r="B7781" i="12"/>
  <c r="B7777" i="12"/>
  <c r="B7773" i="12"/>
  <c r="B7769" i="12"/>
  <c r="B7765" i="12"/>
  <c r="B7761" i="12"/>
  <c r="B7757" i="12"/>
  <c r="B7753" i="12"/>
  <c r="B7749" i="12"/>
  <c r="B7745" i="12"/>
  <c r="B7741" i="12"/>
  <c r="B7737" i="12"/>
  <c r="B7733" i="12"/>
  <c r="B7729" i="12"/>
  <c r="B7725" i="12"/>
  <c r="B7721" i="12"/>
  <c r="B7717" i="12"/>
  <c r="B7713" i="12"/>
  <c r="B7709" i="12"/>
  <c r="B7705" i="12"/>
  <c r="B7701" i="12"/>
  <c r="B7697" i="12"/>
  <c r="B7693" i="12"/>
  <c r="B7689" i="12"/>
  <c r="B7685" i="12"/>
  <c r="B7681" i="12"/>
  <c r="B7677" i="12"/>
  <c r="B7673" i="12"/>
  <c r="B7669" i="12"/>
  <c r="B7665" i="12"/>
  <c r="B7661" i="12"/>
  <c r="B7657" i="12"/>
  <c r="B7653" i="12"/>
  <c r="B7649" i="12"/>
  <c r="B7645" i="12"/>
  <c r="B7641" i="12"/>
  <c r="B7637" i="12"/>
  <c r="B7633" i="12"/>
  <c r="B7629" i="12"/>
  <c r="B7625" i="12"/>
  <c r="B7621" i="12"/>
  <c r="B7617" i="12"/>
  <c r="B7613" i="12"/>
  <c r="B7609" i="12"/>
  <c r="B7605" i="12"/>
  <c r="B7601" i="12"/>
  <c r="B7597" i="12"/>
  <c r="B7593" i="12"/>
  <c r="B7589" i="12"/>
  <c r="B7585" i="12"/>
  <c r="B7581" i="12"/>
  <c r="B7577" i="12"/>
  <c r="B7573" i="12"/>
  <c r="B7569" i="12"/>
  <c r="B7565" i="12"/>
  <c r="B7561" i="12"/>
  <c r="B7557" i="12"/>
  <c r="B7553" i="12"/>
  <c r="B7549" i="12"/>
  <c r="B7545" i="12"/>
  <c r="B7541" i="12"/>
  <c r="B7537" i="12"/>
  <c r="B7533" i="12"/>
  <c r="B7529" i="12"/>
  <c r="B7525" i="12"/>
  <c r="B7521" i="12"/>
  <c r="B7517" i="12"/>
  <c r="B7513" i="12"/>
  <c r="B7509" i="12"/>
  <c r="B7505" i="12"/>
  <c r="B7501" i="12"/>
  <c r="B7497" i="12"/>
  <c r="B7493" i="12"/>
  <c r="B7489" i="12"/>
  <c r="B7485" i="12"/>
  <c r="B7481" i="12"/>
  <c r="B7477" i="12"/>
  <c r="B7473" i="12"/>
  <c r="B7469" i="12"/>
  <c r="B7465" i="12"/>
  <c r="B7461" i="12"/>
  <c r="B7457" i="12"/>
  <c r="B7453" i="12"/>
  <c r="B7449" i="12"/>
  <c r="B7445" i="12"/>
  <c r="B7441" i="12"/>
  <c r="B7437" i="12"/>
  <c r="B7433" i="12"/>
  <c r="B7429" i="12"/>
  <c r="B7425" i="12"/>
  <c r="B7421" i="12"/>
  <c r="B7417" i="12"/>
  <c r="B7413" i="12"/>
  <c r="B7409" i="12"/>
  <c r="B7405" i="12"/>
  <c r="B7401" i="12"/>
  <c r="B7397" i="12"/>
  <c r="B7393" i="12"/>
  <c r="B7389" i="12"/>
  <c r="B7385" i="12"/>
  <c r="B7381" i="12"/>
  <c r="B7377" i="12"/>
  <c r="B7373" i="12"/>
  <c r="B7369" i="12"/>
  <c r="B7365" i="12"/>
  <c r="B7361" i="12"/>
  <c r="B7357" i="12"/>
  <c r="B7353" i="12"/>
  <c r="B7349" i="12"/>
  <c r="B7345" i="12"/>
  <c r="B7341" i="12"/>
  <c r="B7337" i="12"/>
  <c r="B7333" i="12"/>
  <c r="B7329" i="12"/>
  <c r="B7325" i="12"/>
  <c r="B7321" i="12"/>
  <c r="B7317" i="12"/>
  <c r="B7313" i="12"/>
  <c r="B7309" i="12"/>
  <c r="B7305" i="12"/>
  <c r="B7301" i="12"/>
  <c r="B7297" i="12"/>
  <c r="B7293" i="12"/>
  <c r="B7289" i="12"/>
  <c r="B7285" i="12"/>
  <c r="B7281" i="12"/>
  <c r="B7277" i="12"/>
  <c r="B7273" i="12"/>
  <c r="B7269" i="12"/>
  <c r="B7265" i="12"/>
  <c r="B7261" i="12"/>
  <c r="B7257" i="12"/>
  <c r="B7253" i="12"/>
  <c r="B7249" i="12"/>
  <c r="B7245" i="12"/>
  <c r="B7241" i="12"/>
  <c r="B7237" i="12"/>
  <c r="B7233" i="12"/>
  <c r="B7229" i="12"/>
  <c r="B7225" i="12"/>
  <c r="B7221" i="12"/>
  <c r="B7217" i="12"/>
  <c r="B7213" i="12"/>
  <c r="B7209" i="12"/>
  <c r="B7205" i="12"/>
  <c r="B7201" i="12"/>
  <c r="B7197" i="12"/>
  <c r="B7193" i="12"/>
  <c r="B7189" i="12"/>
  <c r="B7185" i="12"/>
  <c r="B7181" i="12"/>
  <c r="B7177" i="12"/>
  <c r="B7173" i="12"/>
  <c r="B7169" i="12"/>
  <c r="B7165" i="12"/>
  <c r="B7161" i="12"/>
  <c r="B7157" i="12"/>
  <c r="B7153" i="12"/>
  <c r="B7149" i="12"/>
  <c r="B7145" i="12"/>
  <c r="B7141" i="12"/>
  <c r="B7137" i="12"/>
  <c r="B7133" i="12"/>
  <c r="B7129" i="12"/>
  <c r="B7125" i="12"/>
  <c r="B7121" i="12"/>
  <c r="B7117" i="12"/>
  <c r="B7113" i="12"/>
  <c r="B7109" i="12"/>
  <c r="B7105" i="12"/>
  <c r="B7101" i="12"/>
  <c r="B7097" i="12"/>
  <c r="B7093" i="12"/>
  <c r="B7089" i="12"/>
  <c r="B7085" i="12"/>
  <c r="B7081" i="12"/>
  <c r="B7077" i="12"/>
  <c r="B7073" i="12"/>
  <c r="B7069" i="12"/>
  <c r="B7065" i="12"/>
  <c r="B7061" i="12"/>
  <c r="B7057" i="12"/>
  <c r="B7053" i="12"/>
  <c r="B7049" i="12"/>
  <c r="B7045" i="12"/>
  <c r="B7041" i="12"/>
  <c r="B7037" i="12"/>
  <c r="B7033" i="12"/>
  <c r="B7029" i="12"/>
  <c r="B7025" i="12"/>
  <c r="B7021" i="12"/>
  <c r="B7017" i="12"/>
  <c r="B7013" i="12"/>
  <c r="B7009" i="12"/>
  <c r="B7005" i="12"/>
  <c r="B7001" i="12"/>
  <c r="B6997" i="12"/>
  <c r="B6993" i="12"/>
  <c r="B6989" i="12"/>
  <c r="B6985" i="12"/>
  <c r="B6981" i="12"/>
  <c r="B6977" i="12"/>
  <c r="B6973" i="12"/>
  <c r="B6969" i="12"/>
  <c r="B6965" i="12"/>
  <c r="B6961" i="12"/>
  <c r="B6957" i="12"/>
  <c r="B6953" i="12"/>
  <c r="B6949" i="12"/>
  <c r="B6945" i="12"/>
  <c r="B6941" i="12"/>
  <c r="B6937" i="12"/>
  <c r="B6933" i="12"/>
  <c r="B6929" i="12"/>
  <c r="B6925" i="12"/>
  <c r="B6921" i="12"/>
  <c r="B6917" i="12"/>
  <c r="B6913" i="12"/>
  <c r="B6909" i="12"/>
  <c r="B6905" i="12"/>
  <c r="B6901" i="12"/>
  <c r="B6897" i="12"/>
  <c r="B6894" i="12"/>
  <c r="B6893" i="12"/>
  <c r="B6889" i="12"/>
  <c r="B6885" i="12"/>
  <c r="B6881" i="12"/>
  <c r="B6877" i="12"/>
  <c r="B6873" i="12"/>
  <c r="B6869" i="12"/>
  <c r="B6865" i="12"/>
  <c r="B6861" i="12"/>
  <c r="B6857" i="12"/>
  <c r="B6853" i="12"/>
  <c r="B6849" i="12"/>
  <c r="B6845" i="12"/>
  <c r="B6841" i="12"/>
  <c r="B6837" i="12"/>
  <c r="B6833" i="12"/>
  <c r="B6829" i="12"/>
  <c r="B6825" i="12"/>
  <c r="B6821" i="12"/>
  <c r="B6817" i="12"/>
  <c r="B6813" i="12"/>
  <c r="B6809" i="12"/>
  <c r="B6805" i="12"/>
  <c r="B6801" i="12"/>
  <c r="B6797" i="12"/>
  <c r="B6793" i="12"/>
  <c r="B6789" i="12"/>
  <c r="B6785" i="12"/>
  <c r="B6781" i="12"/>
  <c r="B6777" i="12"/>
  <c r="B6773" i="12"/>
  <c r="B6769" i="12"/>
  <c r="B6766" i="12"/>
  <c r="B6765" i="12"/>
  <c r="B6761" i="12"/>
  <c r="B6757" i="12"/>
  <c r="B6753" i="12"/>
  <c r="B6749" i="12"/>
  <c r="B6745" i="12"/>
  <c r="B6741" i="12"/>
  <c r="B6737" i="12"/>
  <c r="B6733" i="12"/>
  <c r="B6729" i="12"/>
  <c r="B6725" i="12"/>
  <c r="B6721" i="12"/>
  <c r="B6717" i="12"/>
  <c r="B6713" i="12"/>
  <c r="B6709" i="12"/>
  <c r="B6705" i="12"/>
  <c r="B6701" i="12"/>
  <c r="B6697" i="12"/>
  <c r="B6693" i="12"/>
  <c r="B6689" i="12"/>
  <c r="B6685" i="12"/>
  <c r="B6681" i="12"/>
  <c r="B6677" i="12"/>
  <c r="B6673" i="12"/>
  <c r="B6669" i="12"/>
  <c r="B6665" i="12"/>
  <c r="B6661" i="12"/>
  <c r="B6657" i="12"/>
  <c r="B6653" i="12"/>
  <c r="B6649" i="12"/>
  <c r="B6645" i="12"/>
  <c r="B6641" i="12"/>
  <c r="B6638" i="12"/>
  <c r="B6637" i="12"/>
  <c r="B6633" i="12"/>
  <c r="B6629" i="12"/>
  <c r="B6625" i="12"/>
  <c r="B6621" i="12"/>
  <c r="B6617" i="12"/>
  <c r="B6613" i="12"/>
  <c r="B6609" i="12"/>
  <c r="B6605" i="12"/>
  <c r="B6601" i="12"/>
  <c r="B6597" i="12"/>
  <c r="B6593" i="12"/>
  <c r="B6589" i="12"/>
  <c r="B6585" i="12"/>
  <c r="B6581" i="12"/>
  <c r="B6577" i="12"/>
  <c r="B6573" i="12"/>
  <c r="B6569" i="12"/>
  <c r="B6565" i="12"/>
  <c r="B6561" i="12"/>
  <c r="B6557" i="12"/>
  <c r="B6553" i="12"/>
  <c r="B6549" i="12"/>
  <c r="B6545" i="12"/>
  <c r="B6541" i="12"/>
  <c r="B6537" i="12"/>
  <c r="B6533" i="12"/>
  <c r="B6529" i="12"/>
  <c r="B6525" i="12"/>
  <c r="B6521" i="12"/>
  <c r="B6517" i="12"/>
  <c r="B6513" i="12"/>
  <c r="B6510" i="12"/>
  <c r="B6509" i="12"/>
  <c r="B6505" i="12"/>
  <c r="B6501" i="12"/>
  <c r="B6497" i="12"/>
  <c r="B6493" i="12"/>
  <c r="B6489" i="12"/>
  <c r="B6485" i="12"/>
  <c r="B6481" i="12"/>
  <c r="B6477" i="12"/>
  <c r="B6473" i="12"/>
  <c r="B6469" i="12"/>
  <c r="B6465" i="12"/>
  <c r="B6461" i="12"/>
  <c r="B6457" i="12"/>
  <c r="B6453" i="12"/>
  <c r="B6449" i="12"/>
  <c r="B6445" i="12"/>
  <c r="B6441" i="12"/>
  <c r="B6437" i="12"/>
  <c r="B6433" i="12"/>
  <c r="B6429" i="12"/>
  <c r="B6425" i="12"/>
  <c r="B6421" i="12"/>
  <c r="B6417" i="12"/>
  <c r="B6413" i="12"/>
  <c r="B6409" i="12"/>
  <c r="B6405" i="12"/>
  <c r="B6401" i="12"/>
  <c r="B6397" i="12"/>
  <c r="B6393" i="12"/>
  <c r="B6389" i="12"/>
  <c r="B6385" i="12"/>
  <c r="B6381" i="12"/>
  <c r="B6377" i="12"/>
  <c r="B6373" i="12"/>
  <c r="B6369" i="12"/>
  <c r="B6365" i="12"/>
  <c r="B6361" i="12"/>
  <c r="B6357" i="12"/>
  <c r="B6353" i="12"/>
  <c r="B6349" i="12"/>
  <c r="B6345" i="12"/>
  <c r="B6341" i="12"/>
  <c r="B6337" i="12"/>
  <c r="B6333" i="12"/>
  <c r="B6329" i="12"/>
  <c r="B6325" i="12"/>
  <c r="B6321" i="12"/>
  <c r="B6317" i="12"/>
  <c r="B6313" i="12"/>
  <c r="B6309" i="12"/>
  <c r="B6305" i="12"/>
  <c r="B6301" i="12"/>
  <c r="B6297" i="12"/>
  <c r="B6293" i="12"/>
  <c r="B6289" i="12"/>
  <c r="B6285" i="12"/>
  <c r="B6281" i="12"/>
  <c r="B6277" i="12"/>
  <c r="B6273" i="12"/>
  <c r="B6269" i="12"/>
  <c r="B6265" i="12"/>
  <c r="B6261" i="12"/>
  <c r="B6257" i="12"/>
  <c r="B6253" i="12"/>
  <c r="B6249" i="12"/>
  <c r="B6245" i="12"/>
  <c r="B6241" i="12"/>
  <c r="B6237" i="12"/>
  <c r="B6233" i="12"/>
  <c r="B6229" i="12"/>
  <c r="B6225" i="12"/>
  <c r="B6221" i="12"/>
  <c r="B6217" i="12"/>
  <c r="B6213" i="12"/>
  <c r="B6209" i="12"/>
  <c r="B6205" i="12"/>
  <c r="B6201" i="12"/>
  <c r="B6197" i="12"/>
  <c r="B6193" i="12"/>
  <c r="B6189" i="12"/>
  <c r="B6185" i="12"/>
  <c r="B6181" i="12"/>
  <c r="B6177" i="12"/>
  <c r="B6173" i="12"/>
  <c r="B6169" i="12"/>
  <c r="B6165" i="12"/>
  <c r="B6161" i="12"/>
  <c r="B6157" i="12"/>
  <c r="B6153" i="12"/>
  <c r="B6149" i="12"/>
  <c r="B6145" i="12"/>
  <c r="B6141" i="12"/>
  <c r="B6137" i="12"/>
  <c r="B6133" i="12"/>
  <c r="B6129" i="12"/>
  <c r="B6125" i="12"/>
  <c r="B6121" i="12"/>
  <c r="B6117" i="12"/>
  <c r="B6113" i="12"/>
  <c r="B6109" i="12"/>
  <c r="B6105" i="12"/>
  <c r="B6101" i="12"/>
  <c r="B6097" i="12"/>
  <c r="B6093" i="12"/>
  <c r="B6089" i="12"/>
  <c r="B6085" i="12"/>
  <c r="B6081" i="12"/>
  <c r="B6077" i="12"/>
  <c r="B6073" i="12"/>
  <c r="B6069" i="12"/>
  <c r="B6065" i="12"/>
  <c r="B6061" i="12"/>
  <c r="B6057" i="12"/>
  <c r="B6053" i="12"/>
  <c r="B6049" i="12"/>
  <c r="B6045" i="12"/>
  <c r="B6041" i="12"/>
  <c r="B6037" i="12"/>
  <c r="B6033" i="12"/>
  <c r="B6029" i="12"/>
  <c r="B6025" i="12"/>
  <c r="B6021" i="12"/>
  <c r="B6017" i="12"/>
  <c r="B6013" i="12"/>
  <c r="B6009" i="12"/>
  <c r="B6005" i="12"/>
  <c r="B6001" i="12"/>
  <c r="B5997" i="12"/>
  <c r="B5993" i="12"/>
  <c r="B5989" i="12"/>
  <c r="B5985" i="12"/>
  <c r="B5981" i="12"/>
  <c r="B5977" i="12"/>
  <c r="B5973" i="12"/>
  <c r="B5969" i="12"/>
  <c r="B5965" i="12"/>
  <c r="B5961" i="12"/>
  <c r="B5957" i="12"/>
  <c r="B5953" i="12"/>
  <c r="B5949" i="12"/>
  <c r="B5945" i="12"/>
  <c r="B5941" i="12"/>
  <c r="B5937" i="12"/>
  <c r="B5933" i="12"/>
  <c r="B5929" i="12"/>
  <c r="B5925" i="12"/>
  <c r="B5921" i="12"/>
  <c r="B5917" i="12"/>
  <c r="B5913" i="12"/>
  <c r="B5909" i="12"/>
  <c r="B5905" i="12"/>
  <c r="B5901" i="12"/>
  <c r="B5897" i="12"/>
  <c r="B5893" i="12"/>
  <c r="B5889" i="12"/>
  <c r="B5885" i="12"/>
  <c r="B5881" i="12"/>
  <c r="B5877" i="12"/>
  <c r="B5873" i="12"/>
  <c r="B5869" i="12"/>
  <c r="B5865" i="12"/>
  <c r="B5861" i="12"/>
  <c r="B5857" i="12"/>
  <c r="B5853" i="12"/>
  <c r="B5849" i="12"/>
  <c r="B5845" i="12"/>
  <c r="B5841" i="12"/>
  <c r="B5837" i="12"/>
  <c r="B5833" i="12"/>
  <c r="B5829" i="12"/>
  <c r="B5825" i="12"/>
  <c r="B5821" i="12"/>
  <c r="B5817" i="12"/>
  <c r="B5813" i="12"/>
  <c r="B5809" i="12"/>
  <c r="B5805" i="12"/>
  <c r="B5801" i="12"/>
  <c r="B5797" i="12"/>
  <c r="B5793" i="12"/>
  <c r="B5789" i="12"/>
  <c r="B5785" i="12"/>
  <c r="B5781" i="12"/>
  <c r="B5777" i="12"/>
  <c r="B5773" i="12"/>
  <c r="B5769" i="12"/>
  <c r="B5765" i="12"/>
  <c r="B5761" i="12"/>
  <c r="B5757" i="12"/>
  <c r="B5753" i="12"/>
  <c r="B5749" i="12"/>
  <c r="B5745" i="12"/>
  <c r="B5741" i="12"/>
  <c r="B5737" i="12"/>
  <c r="B5733" i="12"/>
  <c r="B5729" i="12"/>
  <c r="B5725" i="12"/>
  <c r="B5721" i="12"/>
  <c r="B5717" i="12"/>
  <c r="B5713" i="12"/>
  <c r="B5709" i="12"/>
  <c r="B5705" i="12"/>
  <c r="B5701" i="12"/>
  <c r="B5697" i="12"/>
  <c r="B5693" i="12"/>
  <c r="B5689" i="12"/>
  <c r="B5685" i="12"/>
  <c r="B5681" i="12"/>
  <c r="B5677" i="12"/>
  <c r="B5673" i="12"/>
  <c r="B5669" i="12"/>
  <c r="B5665" i="12"/>
  <c r="B5661" i="12"/>
  <c r="B5657" i="12"/>
  <c r="B5653" i="12"/>
  <c r="B5649" i="12"/>
  <c r="B5645" i="12"/>
  <c r="B5641" i="12"/>
  <c r="B5637" i="12"/>
  <c r="B5633" i="12"/>
  <c r="B5629" i="12"/>
  <c r="B5625" i="12"/>
  <c r="B5621" i="12"/>
  <c r="B5617" i="12"/>
  <c r="B5613" i="12"/>
  <c r="B5609" i="12"/>
  <c r="B5605" i="12"/>
  <c r="B5601" i="12"/>
  <c r="B5597" i="12"/>
  <c r="B5593" i="12"/>
  <c r="B5589" i="12"/>
  <c r="B5585" i="12"/>
  <c r="B5581" i="12"/>
  <c r="B5577" i="12"/>
  <c r="B5573" i="12"/>
  <c r="B5569" i="12"/>
  <c r="B5565" i="12"/>
  <c r="B5561" i="12"/>
  <c r="B5557" i="12"/>
  <c r="B5553" i="12"/>
  <c r="B5549" i="12"/>
  <c r="B5545" i="12"/>
  <c r="B5541" i="12"/>
  <c r="B5537" i="12"/>
  <c r="B5533" i="12"/>
  <c r="B5529" i="12"/>
  <c r="B5525" i="12"/>
  <c r="B5521" i="12"/>
  <c r="B5517" i="12"/>
  <c r="B5513" i="12"/>
  <c r="B5509" i="12"/>
  <c r="B5505" i="12"/>
  <c r="B5501" i="12"/>
  <c r="B5497" i="12"/>
  <c r="B5493" i="12"/>
  <c r="B5489" i="12"/>
  <c r="B5485" i="12"/>
  <c r="B5481" i="12"/>
  <c r="B5477" i="12"/>
  <c r="B5473" i="12"/>
  <c r="B5469" i="12"/>
  <c r="B5465" i="12"/>
  <c r="B5461" i="12"/>
  <c r="B5457" i="12"/>
  <c r="B5453" i="12"/>
  <c r="B5449" i="12"/>
  <c r="B5445" i="12"/>
  <c r="B5441" i="12"/>
  <c r="B5437" i="12"/>
  <c r="B5433" i="12"/>
  <c r="B5429" i="12"/>
  <c r="B5425" i="12"/>
  <c r="B5421" i="12"/>
  <c r="B5417" i="12"/>
  <c r="B5413" i="12"/>
  <c r="B5409" i="12"/>
  <c r="B5405" i="12"/>
  <c r="B5401" i="12"/>
  <c r="B5397" i="12"/>
  <c r="B5393" i="12"/>
  <c r="B5389" i="12"/>
  <c r="B5385" i="12"/>
  <c r="B5381" i="12"/>
  <c r="B5377" i="12"/>
  <c r="B5373" i="12"/>
  <c r="B5369" i="12"/>
  <c r="B5365" i="12"/>
  <c r="B5361" i="12"/>
  <c r="B5357" i="12"/>
  <c r="B5353" i="12"/>
  <c r="B5349" i="12"/>
  <c r="B5345" i="12"/>
  <c r="B5341" i="12"/>
  <c r="B5337" i="12"/>
  <c r="B5333" i="12"/>
  <c r="B5329" i="12"/>
  <c r="B5325" i="12"/>
  <c r="B5321" i="12"/>
  <c r="B5317" i="12"/>
  <c r="B5313" i="12"/>
  <c r="B5309" i="12"/>
  <c r="B5305" i="12"/>
  <c r="B5301" i="12"/>
  <c r="B5297" i="12"/>
  <c r="B5293" i="12"/>
  <c r="B5289" i="12"/>
  <c r="B5285" i="12"/>
  <c r="B5281" i="12"/>
  <c r="B5277" i="12"/>
  <c r="B5273" i="12"/>
  <c r="B5269" i="12"/>
  <c r="B5265" i="12"/>
  <c r="B5261" i="12"/>
  <c r="B5257" i="12"/>
  <c r="B5253" i="12"/>
  <c r="B5249" i="12"/>
  <c r="B5245" i="12"/>
  <c r="B5241" i="12"/>
  <c r="B5237" i="12"/>
  <c r="B5233" i="12"/>
  <c r="B5229" i="12"/>
  <c r="B5225" i="12"/>
  <c r="B5221" i="12"/>
  <c r="B5217" i="12"/>
  <c r="B5213" i="12"/>
  <c r="B5209" i="12"/>
  <c r="B5205" i="12"/>
  <c r="B5201" i="12"/>
  <c r="B5197" i="12"/>
  <c r="B5193" i="12"/>
  <c r="B5189" i="12"/>
  <c r="B5185" i="12"/>
  <c r="B5181" i="12"/>
  <c r="B5177" i="12"/>
  <c r="B5173" i="12"/>
  <c r="B5169" i="12"/>
  <c r="B5165" i="12"/>
  <c r="B5161" i="12"/>
  <c r="B5157" i="12"/>
  <c r="B5153" i="12"/>
  <c r="B5149" i="12"/>
  <c r="B5145" i="12"/>
  <c r="B5141" i="12"/>
  <c r="B5137" i="12"/>
  <c r="B5133" i="12"/>
  <c r="B5129" i="12"/>
  <c r="B5125" i="12"/>
  <c r="B5121" i="12"/>
  <c r="B5117" i="12"/>
  <c r="B5113" i="12"/>
  <c r="B5109" i="12"/>
  <c r="B5105" i="12"/>
  <c r="B5101" i="12"/>
  <c r="B5097" i="12"/>
  <c r="B5093" i="12"/>
  <c r="B5089" i="12"/>
  <c r="B5085" i="12"/>
  <c r="B5081" i="12"/>
  <c r="B5077" i="12"/>
  <c r="B5073" i="12"/>
  <c r="B5069" i="12"/>
  <c r="B5065" i="12"/>
  <c r="B5061" i="12"/>
  <c r="B5057" i="12"/>
  <c r="B5053" i="12"/>
  <c r="B5049" i="12"/>
  <c r="B5045" i="12"/>
  <c r="B5041" i="12"/>
  <c r="B5037" i="12"/>
  <c r="B5033" i="12"/>
  <c r="B5029" i="12"/>
  <c r="B5025" i="12"/>
  <c r="B5021" i="12"/>
  <c r="B5017" i="12"/>
  <c r="B5013" i="12"/>
  <c r="B5009" i="12"/>
  <c r="B5005" i="12"/>
  <c r="B5001" i="12"/>
  <c r="B4997" i="12"/>
  <c r="B4993" i="12"/>
  <c r="B4989" i="12"/>
  <c r="B4985" i="12"/>
  <c r="B4981" i="12"/>
  <c r="B4977" i="12"/>
  <c r="B4973" i="12"/>
  <c r="B4969" i="12"/>
  <c r="B4965" i="12"/>
  <c r="B4961" i="12"/>
  <c r="B4957" i="12"/>
  <c r="B4953" i="12"/>
  <c r="B4949" i="12"/>
  <c r="B4945" i="12"/>
  <c r="B4941" i="12"/>
  <c r="B4937" i="12"/>
  <c r="B4933" i="12"/>
  <c r="B4929" i="12"/>
  <c r="B4925" i="12"/>
  <c r="B4921" i="12"/>
  <c r="B4917" i="12"/>
  <c r="B4913" i="12"/>
  <c r="B4909" i="12"/>
  <c r="B4905" i="12"/>
  <c r="B4901" i="12"/>
  <c r="B4897" i="12"/>
  <c r="B4893" i="12"/>
  <c r="B4889" i="12"/>
  <c r="B4885" i="12"/>
  <c r="B4881" i="12"/>
  <c r="B4877" i="12"/>
  <c r="B4873" i="12"/>
  <c r="B4869" i="12"/>
  <c r="B4865" i="12"/>
  <c r="B9689" i="12"/>
  <c r="B9685" i="12"/>
  <c r="B9681" i="12"/>
  <c r="B9677" i="12"/>
  <c r="B9673" i="12"/>
  <c r="B9669" i="12"/>
  <c r="B9665" i="12"/>
  <c r="B9661" i="12"/>
  <c r="B9657" i="12"/>
  <c r="B9653" i="12"/>
  <c r="B9649" i="12"/>
  <c r="B9645" i="12"/>
  <c r="B9641" i="12"/>
  <c r="B9637" i="12"/>
  <c r="B9633" i="12"/>
  <c r="B9629" i="12"/>
  <c r="B9625" i="12"/>
  <c r="B9621" i="12"/>
  <c r="B9617" i="12"/>
  <c r="B9613" i="12"/>
  <c r="B9609" i="12"/>
  <c r="B9605" i="12"/>
  <c r="B9601" i="12"/>
  <c r="B9597" i="12"/>
  <c r="B9593" i="12"/>
  <c r="B9589" i="12"/>
  <c r="B9585" i="12"/>
  <c r="B9581" i="12"/>
  <c r="B9577" i="12"/>
  <c r="B9573" i="12"/>
  <c r="B9569" i="12"/>
  <c r="B9565" i="12"/>
  <c r="B9561" i="12"/>
  <c r="B9557" i="12"/>
  <c r="B9553" i="12"/>
  <c r="B9549" i="12"/>
  <c r="B9545" i="12"/>
  <c r="B9541" i="12"/>
  <c r="B9537" i="12"/>
  <c r="B9533" i="12"/>
  <c r="B9529" i="12"/>
  <c r="B9525" i="12"/>
  <c r="B9521" i="12"/>
  <c r="B9517" i="12"/>
  <c r="B9513" i="12"/>
  <c r="B9509" i="12"/>
  <c r="B9505" i="12"/>
  <c r="B9501" i="12"/>
  <c r="B9497" i="12"/>
  <c r="B9493" i="12"/>
  <c r="B9489" i="12"/>
  <c r="B9485" i="12"/>
  <c r="B9481" i="12"/>
  <c r="B9477" i="12"/>
  <c r="B9473" i="12"/>
  <c r="B9469" i="12"/>
  <c r="B9465" i="12"/>
  <c r="B9461" i="12"/>
  <c r="B9457" i="12"/>
  <c r="B9453" i="12"/>
  <c r="B9449" i="12"/>
  <c r="B9445" i="12"/>
  <c r="B9441" i="12"/>
  <c r="B9437" i="12"/>
  <c r="B9433" i="12"/>
  <c r="B9429" i="12"/>
  <c r="B9425" i="12"/>
  <c r="B9421" i="12"/>
  <c r="B9417" i="12"/>
  <c r="B9413" i="12"/>
  <c r="B9409" i="12"/>
  <c r="B9405" i="12"/>
  <c r="B9401" i="12"/>
  <c r="B9397" i="12"/>
  <c r="B9393" i="12"/>
  <c r="B9389" i="12"/>
  <c r="B9385" i="12"/>
  <c r="B9381" i="12"/>
  <c r="B9377" i="12"/>
  <c r="B9373" i="12"/>
  <c r="B9369" i="12"/>
  <c r="B9365" i="12"/>
  <c r="B9361" i="12"/>
  <c r="B9357" i="12"/>
  <c r="B9353" i="12"/>
  <c r="B9349" i="12"/>
  <c r="B9345" i="12"/>
  <c r="B9341" i="12"/>
  <c r="B9337" i="12"/>
  <c r="B9333" i="12"/>
  <c r="B9329" i="12"/>
  <c r="B9325" i="12"/>
  <c r="B9321" i="12"/>
  <c r="B9317" i="12"/>
  <c r="B9313" i="12"/>
  <c r="B9309" i="12"/>
  <c r="B9305" i="12"/>
  <c r="B9301" i="12"/>
  <c r="B9297" i="12"/>
  <c r="B9293" i="12"/>
  <c r="B9289" i="12"/>
  <c r="B9285" i="12"/>
  <c r="B9281" i="12"/>
  <c r="B9277" i="12"/>
  <c r="B9273" i="12"/>
  <c r="B9269" i="12"/>
  <c r="B9265" i="12"/>
  <c r="B9261" i="12"/>
  <c r="B9257" i="12"/>
  <c r="B9253" i="12"/>
  <c r="B9249" i="12"/>
  <c r="B9245" i="12"/>
  <c r="B9241" i="12"/>
  <c r="B9237" i="12"/>
  <c r="B9233" i="12"/>
  <c r="B9229" i="12"/>
  <c r="B9225" i="12"/>
  <c r="B9221" i="12"/>
  <c r="B9217" i="12"/>
  <c r="B9213" i="12"/>
  <c r="B9209" i="12"/>
  <c r="B9205" i="12"/>
  <c r="B9201" i="12"/>
  <c r="B9197" i="12"/>
  <c r="B9193" i="12"/>
  <c r="B9189" i="12"/>
  <c r="B9185" i="12"/>
  <c r="B9694" i="12"/>
  <c r="B9693" i="12"/>
  <c r="B9690" i="12"/>
  <c r="B9700" i="12"/>
  <c r="B9696" i="12"/>
  <c r="B9711" i="12"/>
  <c r="B9709" i="12"/>
  <c r="B9707" i="12"/>
  <c r="B9721" i="12"/>
  <c r="B9717" i="12"/>
  <c r="B9695" i="12"/>
  <c r="B9701" i="12"/>
  <c r="B9697" i="12"/>
  <c r="B9712" i="12"/>
  <c r="B9708" i="12"/>
  <c r="B9704" i="12"/>
  <c r="B9718" i="12"/>
  <c r="B20" i="12"/>
  <c r="B16" i="12"/>
  <c r="B12" i="12"/>
  <c r="B8" i="12"/>
  <c r="B4" i="12"/>
  <c r="B55" i="12"/>
  <c r="B51" i="12"/>
  <c r="B47" i="12"/>
  <c r="B43" i="12"/>
  <c r="B39" i="12"/>
  <c r="B35" i="12"/>
  <c r="B31" i="12"/>
  <c r="B27" i="12"/>
  <c r="B1775" i="12"/>
  <c r="B1771" i="12"/>
  <c r="B1767" i="12"/>
  <c r="B1763" i="12"/>
  <c r="B1759" i="12"/>
  <c r="B1755" i="12"/>
  <c r="B1751" i="12"/>
  <c r="B1747" i="12"/>
  <c r="B1743" i="12"/>
  <c r="B1739" i="12"/>
  <c r="B1735" i="12"/>
  <c r="B1731" i="12"/>
  <c r="B1727" i="12"/>
  <c r="B1723" i="12"/>
  <c r="B1719" i="12"/>
  <c r="B1715" i="12"/>
  <c r="B1711" i="12"/>
  <c r="B1707" i="12"/>
  <c r="B1703" i="12"/>
  <c r="B1699" i="12"/>
  <c r="B1695" i="12"/>
  <c r="B1691" i="12"/>
  <c r="B1687" i="12"/>
  <c r="B1683" i="12"/>
  <c r="B1679" i="12"/>
  <c r="B1675" i="12"/>
  <c r="B1671" i="12"/>
  <c r="B1667" i="12"/>
  <c r="B1663" i="12"/>
  <c r="B1659" i="12"/>
  <c r="B1655" i="12"/>
  <c r="B1651" i="12"/>
  <c r="B1647" i="12"/>
  <c r="B1643" i="12"/>
  <c r="B1639" i="12"/>
  <c r="B1635" i="12"/>
  <c r="B1631" i="12"/>
  <c r="B1627" i="12"/>
  <c r="B1623" i="12"/>
  <c r="B1619" i="12"/>
  <c r="B1615" i="12"/>
  <c r="B1611" i="12"/>
  <c r="B1607" i="12"/>
  <c r="B1603" i="12"/>
  <c r="B1599" i="12"/>
  <c r="B1595" i="12"/>
  <c r="B1591" i="12"/>
  <c r="B1587" i="12"/>
  <c r="B1583" i="12"/>
  <c r="B1579" i="12"/>
  <c r="B1575" i="12"/>
  <c r="B1571" i="12"/>
  <c r="B1567" i="12"/>
  <c r="B1563" i="12"/>
  <c r="B1559" i="12"/>
  <c r="B1555" i="12"/>
  <c r="B1551" i="12"/>
  <c r="B1547" i="12"/>
  <c r="B1543" i="12"/>
  <c r="B1539" i="12"/>
  <c r="B1535" i="12"/>
  <c r="B1531" i="12"/>
  <c r="B1527" i="12"/>
  <c r="B1523" i="12"/>
  <c r="B1519" i="12"/>
  <c r="B1515" i="12"/>
  <c r="B1511" i="12"/>
  <c r="B1507" i="12"/>
  <c r="B1503" i="12"/>
  <c r="B1499" i="12"/>
  <c r="B1495" i="12"/>
  <c r="B1491" i="12"/>
  <c r="B1487" i="12"/>
  <c r="B1483" i="12"/>
  <c r="B1479" i="12"/>
  <c r="B1475" i="12"/>
  <c r="B1471" i="12"/>
  <c r="B1467" i="12"/>
  <c r="B1463" i="12"/>
  <c r="B1459" i="12"/>
  <c r="B1455" i="12"/>
  <c r="B1451" i="12"/>
  <c r="B1447" i="12"/>
  <c r="B1443" i="12"/>
  <c r="B1439" i="12"/>
  <c r="B1435" i="12"/>
  <c r="B1431" i="12"/>
  <c r="B1427" i="12"/>
  <c r="B1423" i="12"/>
  <c r="B1419" i="12"/>
  <c r="B1415" i="12"/>
  <c r="B1411" i="12"/>
  <c r="B1407" i="12"/>
  <c r="B1403" i="12"/>
  <c r="B1399" i="12"/>
  <c r="B1395" i="12"/>
  <c r="B1391" i="12"/>
  <c r="B1387" i="12"/>
  <c r="B1383" i="12"/>
  <c r="B1379" i="12"/>
  <c r="B1375" i="12"/>
  <c r="B1371" i="12"/>
  <c r="B1367" i="12"/>
  <c r="B1363" i="12"/>
  <c r="B1359" i="12"/>
  <c r="B1355" i="12"/>
  <c r="B1351" i="12"/>
  <c r="B1347" i="12"/>
  <c r="B1343" i="12"/>
  <c r="B1339" i="12"/>
  <c r="B1335" i="12"/>
  <c r="B1331" i="12"/>
  <c r="B1327" i="12"/>
  <c r="B1323" i="12"/>
  <c r="B1319" i="12"/>
  <c r="B1315" i="12"/>
  <c r="B1311" i="12"/>
  <c r="B1307" i="12"/>
  <c r="B1303" i="12"/>
  <c r="B1299" i="12"/>
  <c r="B1295" i="12"/>
  <c r="B1291" i="12"/>
  <c r="B1287" i="12"/>
  <c r="B1283" i="12"/>
  <c r="B1279" i="12"/>
  <c r="B1275" i="12"/>
  <c r="B1271" i="12"/>
  <c r="B1267" i="12"/>
  <c r="B1263" i="12"/>
  <c r="B1259" i="12"/>
  <c r="B1255" i="12"/>
  <c r="B1251" i="12"/>
  <c r="B1247" i="12"/>
  <c r="B1243" i="12"/>
  <c r="B1239" i="12"/>
  <c r="B1235" i="12"/>
  <c r="B1231" i="12"/>
  <c r="B1227" i="12"/>
  <c r="B1223" i="12"/>
  <c r="B1219" i="12"/>
  <c r="B1215" i="12"/>
  <c r="B1211" i="12"/>
  <c r="B1207" i="12"/>
  <c r="B1203" i="12"/>
  <c r="B1199" i="12"/>
  <c r="B1195" i="12"/>
  <c r="B1191" i="12"/>
  <c r="B1187" i="12"/>
  <c r="B1183" i="12"/>
  <c r="B1179" i="12"/>
  <c r="B1175" i="12"/>
  <c r="B1171" i="12"/>
  <c r="B1167" i="12"/>
  <c r="B1163" i="12"/>
  <c r="B1159" i="12"/>
  <c r="B1155" i="12"/>
  <c r="B1151" i="12"/>
  <c r="B1147" i="12"/>
  <c r="B1143" i="12"/>
  <c r="B1139" i="12"/>
  <c r="B1135" i="12"/>
  <c r="B1131" i="12"/>
  <c r="B1127" i="12"/>
  <c r="B1123" i="12"/>
  <c r="B1119" i="12"/>
  <c r="B1115" i="12"/>
  <c r="B1111" i="12"/>
  <c r="B1107" i="12"/>
  <c r="B1103" i="12"/>
  <c r="B1099" i="12"/>
  <c r="B1095" i="12"/>
  <c r="B1091" i="12"/>
  <c r="B1087" i="12"/>
  <c r="B1083" i="12"/>
  <c r="B1079" i="12"/>
  <c r="B1075" i="12"/>
  <c r="B1071" i="12"/>
  <c r="B1067" i="12"/>
  <c r="B1063" i="12"/>
  <c r="B1059" i="12"/>
  <c r="B1055" i="12"/>
  <c r="B1051" i="12"/>
  <c r="B1047" i="12"/>
  <c r="B1043" i="12"/>
  <c r="B1039" i="12"/>
  <c r="B1035" i="12"/>
  <c r="B1031" i="12"/>
  <c r="B1027" i="12"/>
  <c r="B1023" i="12"/>
  <c r="B1019" i="12"/>
  <c r="B1015" i="12"/>
  <c r="B1011" i="12"/>
  <c r="B1007" i="12"/>
  <c r="B1003" i="12"/>
  <c r="B999" i="12"/>
  <c r="B995" i="12"/>
  <c r="B991" i="12"/>
  <c r="B987" i="12"/>
  <c r="B983" i="12"/>
  <c r="B979" i="12"/>
  <c r="B975" i="12"/>
  <c r="B971" i="12"/>
  <c r="B967" i="12"/>
  <c r="B963" i="12"/>
  <c r="B959" i="12"/>
  <c r="B955" i="12"/>
  <c r="B951" i="12"/>
  <c r="B947" i="12"/>
  <c r="B943" i="12"/>
  <c r="B939" i="12"/>
  <c r="B935" i="12"/>
  <c r="B931" i="12"/>
  <c r="B927" i="12"/>
  <c r="B923" i="12"/>
  <c r="B919" i="12"/>
  <c r="B915" i="12"/>
  <c r="B911" i="12"/>
  <c r="B907" i="12"/>
  <c r="B903" i="12"/>
  <c r="B899" i="12"/>
  <c r="B895" i="12"/>
  <c r="B891" i="12"/>
  <c r="B887" i="12"/>
  <c r="B883" i="12"/>
  <c r="B879" i="12"/>
  <c r="B875" i="12"/>
  <c r="B871" i="12"/>
  <c r="B867" i="12"/>
  <c r="B863" i="12"/>
  <c r="B859" i="12"/>
  <c r="B855" i="12"/>
  <c r="B851" i="12"/>
  <c r="B847" i="12"/>
  <c r="B843" i="12"/>
  <c r="B839" i="12"/>
  <c r="B835" i="12"/>
  <c r="B831" i="12"/>
  <c r="B827" i="12"/>
  <c r="B823" i="12"/>
  <c r="B819" i="12"/>
  <c r="B815" i="12"/>
  <c r="B811" i="12"/>
  <c r="B807" i="12"/>
  <c r="B803" i="12"/>
  <c r="B799" i="12"/>
  <c r="B795" i="12"/>
  <c r="B791" i="12"/>
  <c r="B787" i="12"/>
  <c r="B783" i="12"/>
  <c r="B779" i="12"/>
  <c r="B775" i="12"/>
  <c r="B771" i="12"/>
  <c r="B767" i="12"/>
  <c r="B763" i="12"/>
  <c r="B759" i="12"/>
  <c r="B755" i="12"/>
  <c r="B751" i="12"/>
  <c r="B747" i="12"/>
  <c r="B743" i="12"/>
  <c r="B739" i="12"/>
  <c r="B735" i="12"/>
  <c r="B731" i="12"/>
  <c r="B727" i="12"/>
  <c r="B723" i="12"/>
  <c r="B719" i="12"/>
  <c r="B715" i="12"/>
  <c r="B711" i="12"/>
  <c r="B707" i="12"/>
  <c r="B703" i="12"/>
  <c r="B699" i="12"/>
  <c r="B695" i="12"/>
  <c r="B691" i="12"/>
  <c r="B687" i="12"/>
  <c r="B683" i="12"/>
  <c r="B679" i="12"/>
  <c r="B675" i="12"/>
  <c r="B671" i="12"/>
  <c r="B667" i="12"/>
  <c r="B663" i="12"/>
  <c r="B659" i="12"/>
  <c r="B655" i="12"/>
  <c r="B651" i="12"/>
  <c r="B647" i="12"/>
  <c r="B643" i="12"/>
  <c r="B639" i="12"/>
  <c r="B635" i="12"/>
  <c r="B631" i="12"/>
  <c r="B627" i="12"/>
  <c r="B623" i="12"/>
  <c r="B619" i="12"/>
  <c r="B615" i="12"/>
  <c r="B611" i="12"/>
  <c r="B607" i="12"/>
  <c r="B603" i="12"/>
  <c r="B599" i="12"/>
  <c r="B595" i="12"/>
  <c r="B591" i="12"/>
  <c r="B587" i="12"/>
  <c r="B583" i="12"/>
  <c r="B579" i="12"/>
  <c r="B575" i="12"/>
  <c r="B571" i="12"/>
  <c r="B567" i="12"/>
  <c r="B563" i="12"/>
  <c r="B559" i="12"/>
  <c r="B555" i="12"/>
  <c r="B551" i="12"/>
  <c r="B547" i="12"/>
  <c r="B543" i="12"/>
  <c r="B539" i="12"/>
  <c r="B535" i="12"/>
  <c r="B531" i="12"/>
  <c r="B527" i="12"/>
  <c r="B523" i="12"/>
  <c r="B519" i="12"/>
  <c r="B515" i="12"/>
  <c r="B511" i="12"/>
  <c r="B507" i="12"/>
  <c r="B503" i="12"/>
  <c r="B499" i="12"/>
  <c r="B495" i="12"/>
  <c r="B491" i="12"/>
  <c r="B487" i="12"/>
  <c r="B483" i="12"/>
  <c r="B479" i="12"/>
  <c r="B475" i="12"/>
  <c r="B471" i="12"/>
  <c r="B467" i="12"/>
  <c r="B463" i="12"/>
  <c r="B459" i="12"/>
  <c r="B455" i="12"/>
  <c r="B451" i="12"/>
  <c r="B447" i="12"/>
  <c r="B443" i="12"/>
  <c r="B439" i="12"/>
  <c r="B435" i="12"/>
  <c r="B431" i="12"/>
  <c r="B427" i="12"/>
  <c r="B423" i="12"/>
  <c r="B419" i="12"/>
  <c r="B415" i="12"/>
  <c r="B411" i="12"/>
  <c r="B407" i="12"/>
  <c r="B403" i="12"/>
  <c r="B399" i="12"/>
  <c r="B395" i="12"/>
  <c r="B391" i="12"/>
  <c r="B387" i="12"/>
  <c r="B383" i="12"/>
  <c r="B379" i="12"/>
  <c r="B375" i="12"/>
  <c r="B371" i="12"/>
  <c r="B367" i="12"/>
  <c r="B363" i="12"/>
  <c r="B359" i="12"/>
  <c r="B355" i="12"/>
  <c r="B351" i="12"/>
  <c r="B347" i="12"/>
  <c r="B343" i="12"/>
  <c r="B339" i="12"/>
  <c r="B335" i="12"/>
  <c r="B331" i="12"/>
  <c r="B327" i="12"/>
  <c r="B323" i="12"/>
  <c r="B319" i="12"/>
  <c r="B315" i="12"/>
  <c r="B311" i="12"/>
  <c r="B307" i="12"/>
  <c r="B303" i="12"/>
  <c r="B299" i="12"/>
  <c r="B295" i="12"/>
  <c r="B291" i="12"/>
  <c r="B287" i="12"/>
  <c r="B283" i="12"/>
  <c r="B279" i="12"/>
  <c r="B275" i="12"/>
  <c r="B271" i="12"/>
  <c r="B267" i="12"/>
  <c r="B263" i="12"/>
  <c r="B259" i="12"/>
  <c r="B255" i="12"/>
  <c r="B251" i="12"/>
  <c r="B247" i="12"/>
  <c r="B243" i="12"/>
  <c r="B239" i="12"/>
  <c r="B235" i="12"/>
  <c r="B231" i="12"/>
  <c r="B227" i="12"/>
  <c r="B223" i="12"/>
  <c r="B219" i="12"/>
  <c r="B215" i="12"/>
  <c r="B211" i="12"/>
  <c r="B207" i="12"/>
  <c r="B203" i="12"/>
  <c r="B199" i="12"/>
  <c r="B195" i="12"/>
  <c r="B191" i="12"/>
  <c r="B187" i="12"/>
  <c r="B183" i="12"/>
  <c r="B179" i="12"/>
  <c r="B175" i="12"/>
  <c r="B171" i="12"/>
  <c r="B167" i="12"/>
  <c r="B163" i="12"/>
  <c r="B159" i="12"/>
  <c r="B155" i="12"/>
  <c r="B151" i="12"/>
  <c r="B147" i="12"/>
  <c r="B143" i="12"/>
  <c r="B139" i="12"/>
  <c r="B135" i="12"/>
  <c r="B131" i="12"/>
  <c r="B127" i="12"/>
  <c r="B123" i="12"/>
  <c r="B119" i="12"/>
  <c r="B115" i="12"/>
  <c r="B111" i="12"/>
  <c r="B107" i="12"/>
  <c r="B103" i="12"/>
  <c r="B99" i="12"/>
  <c r="B95" i="12"/>
  <c r="B91" i="12"/>
  <c r="B87" i="12"/>
  <c r="B83" i="12"/>
  <c r="B79" i="12"/>
  <c r="B75" i="12"/>
  <c r="B71" i="12"/>
  <c r="B67" i="12"/>
  <c r="B63" i="12"/>
  <c r="B59" i="12"/>
  <c r="B4321" i="12"/>
  <c r="B4320" i="12"/>
  <c r="B4316" i="12"/>
  <c r="B4312" i="12"/>
  <c r="B4308" i="12"/>
  <c r="B4305" i="12"/>
  <c r="B4304" i="12"/>
  <c r="B4300" i="12"/>
  <c r="B4296" i="12"/>
  <c r="B4292" i="12"/>
  <c r="B4289" i="12"/>
  <c r="B4288" i="12"/>
  <c r="B4284" i="12"/>
  <c r="B4280" i="12"/>
  <c r="B4276" i="12"/>
  <c r="B4273" i="12"/>
  <c r="B4272" i="12"/>
  <c r="B4268" i="12"/>
  <c r="B4264" i="12"/>
  <c r="B4260" i="12"/>
  <c r="B4257" i="12"/>
  <c r="B4256" i="12"/>
  <c r="B4252" i="12"/>
  <c r="B4248" i="12"/>
  <c r="B4244" i="12"/>
  <c r="B4241" i="12"/>
  <c r="B4240" i="12"/>
  <c r="B4236" i="12"/>
  <c r="B4232" i="12"/>
  <c r="B4228" i="12"/>
  <c r="B4225" i="12"/>
  <c r="B4224" i="12"/>
  <c r="B4220" i="12"/>
  <c r="B4216" i="12"/>
  <c r="B4212" i="12"/>
  <c r="B4209" i="12"/>
  <c r="B4208" i="12"/>
  <c r="B4204" i="12"/>
  <c r="B4200" i="12"/>
  <c r="B4196" i="12"/>
  <c r="B4193" i="12"/>
  <c r="B4192" i="12"/>
  <c r="B4188" i="12"/>
  <c r="B4184" i="12"/>
  <c r="B4180" i="12"/>
  <c r="B4177" i="12"/>
  <c r="B4176" i="12"/>
  <c r="B4172" i="12"/>
  <c r="B4168" i="12"/>
  <c r="B4164" i="12"/>
  <c r="B4161" i="12"/>
  <c r="B4160" i="12"/>
  <c r="B4156" i="12"/>
  <c r="B4152" i="12"/>
  <c r="B4148" i="12"/>
  <c r="B4145" i="12"/>
  <c r="B4144" i="12"/>
  <c r="B4140" i="12"/>
  <c r="B4136" i="12"/>
  <c r="B4132" i="12"/>
  <c r="B4129" i="12"/>
  <c r="B4128" i="12"/>
  <c r="B4124" i="12"/>
  <c r="B4120" i="12"/>
  <c r="B4116" i="12"/>
  <c r="B4113" i="12"/>
  <c r="B4112" i="12"/>
  <c r="B4108" i="12"/>
  <c r="B4104" i="12"/>
  <c r="B4100" i="12"/>
  <c r="B4097" i="12"/>
  <c r="B4096" i="12"/>
  <c r="B4092" i="12"/>
  <c r="B4088" i="12"/>
  <c r="B4084" i="12"/>
  <c r="B4081" i="12"/>
  <c r="B4080" i="12"/>
  <c r="B4076" i="12"/>
  <c r="B4072" i="12"/>
  <c r="B4068" i="12"/>
  <c r="B4065" i="12"/>
  <c r="B4064" i="12"/>
  <c r="B4060" i="12"/>
  <c r="B4056" i="12"/>
  <c r="B4052" i="12"/>
  <c r="B4049" i="12"/>
  <c r="B4048" i="12"/>
  <c r="B4044" i="12"/>
  <c r="B4040" i="12"/>
  <c r="B4036" i="12"/>
  <c r="B4033" i="12"/>
  <c r="B4032" i="12"/>
  <c r="B4028" i="12"/>
  <c r="B4024" i="12"/>
  <c r="B4020" i="12"/>
  <c r="B4017" i="12"/>
  <c r="B4016" i="12"/>
  <c r="B4012" i="12"/>
  <c r="B4008" i="12"/>
  <c r="B4004" i="12"/>
  <c r="B4001" i="12"/>
  <c r="B4000" i="12"/>
  <c r="B3996" i="12"/>
  <c r="B3992" i="12"/>
  <c r="B3988" i="12"/>
  <c r="B3985" i="12"/>
  <c r="B3984" i="12"/>
  <c r="B3980" i="12"/>
  <c r="B3976" i="12"/>
  <c r="B3972" i="12"/>
  <c r="B3969" i="12"/>
  <c r="B3968" i="12"/>
  <c r="B3964" i="12"/>
  <c r="B3960" i="12"/>
  <c r="B3956" i="12"/>
  <c r="B3953" i="12"/>
  <c r="B3952" i="12"/>
  <c r="B3948" i="12"/>
  <c r="B3944" i="12"/>
  <c r="B3940" i="12"/>
  <c r="B3936" i="12"/>
  <c r="B3932" i="12"/>
  <c r="B3928" i="12"/>
  <c r="B3924" i="12"/>
  <c r="B3920" i="12"/>
  <c r="B3916" i="12"/>
  <c r="B3912" i="12"/>
  <c r="B3908" i="12"/>
  <c r="B3904" i="12"/>
  <c r="B3900" i="12"/>
  <c r="B3896" i="12"/>
  <c r="B3892" i="12"/>
  <c r="B3888" i="12"/>
  <c r="B3884" i="12"/>
  <c r="B3880" i="12"/>
  <c r="B3876" i="12"/>
  <c r="B3872" i="12"/>
  <c r="B3868" i="12"/>
  <c r="B3864" i="12"/>
  <c r="B3860" i="12"/>
  <c r="B3856" i="12"/>
  <c r="B3852" i="12"/>
  <c r="B3848" i="12"/>
  <c r="B3844" i="12"/>
  <c r="B3840" i="12"/>
  <c r="B3836" i="12"/>
  <c r="B3832" i="12"/>
  <c r="B3828" i="12"/>
  <c r="B3824" i="12"/>
  <c r="B3820" i="12"/>
  <c r="B3816" i="12"/>
  <c r="B3812" i="12"/>
  <c r="B3808" i="12"/>
  <c r="B3804" i="12"/>
  <c r="B3800" i="12"/>
  <c r="B3796" i="12"/>
  <c r="B3792" i="12"/>
  <c r="B3788" i="12"/>
  <c r="B3784" i="12"/>
  <c r="B3780" i="12"/>
  <c r="B3776" i="12"/>
  <c r="B3772" i="12"/>
  <c r="B3768" i="12"/>
  <c r="B3764" i="12"/>
  <c r="B3760" i="12"/>
  <c r="B3756" i="12"/>
  <c r="B3752" i="12"/>
  <c r="B3748" i="12"/>
  <c r="B3744" i="12"/>
  <c r="B3740" i="12"/>
  <c r="B3736" i="12"/>
  <c r="B3732" i="12"/>
  <c r="B3728" i="12"/>
  <c r="B3724" i="12"/>
  <c r="B3720" i="12"/>
  <c r="B3716" i="12"/>
  <c r="B3712" i="12"/>
  <c r="B3708" i="12"/>
  <c r="B3704" i="12"/>
  <c r="B3700" i="12"/>
  <c r="B3696" i="12"/>
  <c r="B3692" i="12"/>
  <c r="B3688" i="12"/>
  <c r="B3684" i="12"/>
  <c r="B3680" i="12"/>
  <c r="B3676" i="12"/>
  <c r="B3672" i="12"/>
  <c r="B3668" i="12"/>
  <c r="B3664" i="12"/>
  <c r="B3660" i="12"/>
  <c r="B3656" i="12"/>
  <c r="B3652" i="12"/>
  <c r="B3648" i="12"/>
  <c r="B3644" i="12"/>
  <c r="B3640" i="12"/>
  <c r="B3636" i="12"/>
  <c r="B3632" i="12"/>
  <c r="B3628" i="12"/>
  <c r="B3624" i="12"/>
  <c r="B3620" i="12"/>
  <c r="B3616" i="12"/>
  <c r="B3612" i="12"/>
  <c r="B3608" i="12"/>
  <c r="B3604" i="12"/>
  <c r="B3600" i="12"/>
  <c r="B3596" i="12"/>
  <c r="B3592" i="12"/>
  <c r="B3588" i="12"/>
  <c r="B3584" i="12"/>
  <c r="B3580" i="12"/>
  <c r="B3576" i="12"/>
  <c r="B3572" i="12"/>
  <c r="B3568" i="12"/>
  <c r="B3564" i="12"/>
  <c r="B3560" i="12"/>
  <c r="B3556" i="12"/>
  <c r="B3552" i="12"/>
  <c r="B3548" i="12"/>
  <c r="B3544" i="12"/>
  <c r="B3540" i="12"/>
  <c r="B3536" i="12"/>
  <c r="B3532" i="12"/>
  <c r="B3528" i="12"/>
  <c r="B3524" i="12"/>
  <c r="B3520" i="12"/>
  <c r="B3516" i="12"/>
  <c r="B3512" i="12"/>
  <c r="B3508" i="12"/>
  <c r="B3504" i="12"/>
  <c r="B3500" i="12"/>
  <c r="B3496" i="12"/>
  <c r="B3492" i="12"/>
  <c r="B3488" i="12"/>
  <c r="B3484" i="12"/>
  <c r="B3480" i="12"/>
  <c r="B3476" i="12"/>
  <c r="B3472" i="12"/>
  <c r="B3468" i="12"/>
  <c r="B3464" i="12"/>
  <c r="B3460" i="12"/>
  <c r="B3456" i="12"/>
  <c r="B3452" i="12"/>
  <c r="B3448" i="12"/>
  <c r="B3444" i="12"/>
  <c r="B3440" i="12"/>
  <c r="B3436" i="12"/>
  <c r="B3432" i="12"/>
  <c r="B3428" i="12"/>
  <c r="B3424" i="12"/>
  <c r="B3420" i="12"/>
  <c r="B3416" i="12"/>
  <c r="B3412" i="12"/>
  <c r="B3408" i="12"/>
  <c r="B3404" i="12"/>
  <c r="B3400" i="12"/>
  <c r="B3396" i="12"/>
  <c r="B3392" i="12"/>
  <c r="B3388" i="12"/>
  <c r="B3384" i="12"/>
  <c r="B3380" i="12"/>
  <c r="B3376" i="12"/>
  <c r="B3372" i="12"/>
  <c r="B3368" i="12"/>
  <c r="B3364" i="12"/>
  <c r="B3360" i="12"/>
  <c r="B3356" i="12"/>
  <c r="B3352" i="12"/>
  <c r="B3348" i="12"/>
  <c r="B3344" i="12"/>
  <c r="B3340" i="12"/>
  <c r="B3336" i="12"/>
  <c r="B3332" i="12"/>
  <c r="B3328" i="12"/>
  <c r="B3324" i="12"/>
  <c r="B3320" i="12"/>
  <c r="B3316" i="12"/>
  <c r="B3312" i="12"/>
  <c r="B3308" i="12"/>
  <c r="B3304" i="12"/>
  <c r="B3300" i="12"/>
  <c r="B3296" i="12"/>
  <c r="B3292" i="12"/>
  <c r="B3288" i="12"/>
  <c r="B3284" i="12"/>
  <c r="B3280" i="12"/>
  <c r="B3276" i="12"/>
  <c r="B3272" i="12"/>
  <c r="B3268" i="12"/>
  <c r="B3264" i="12"/>
  <c r="B3260" i="12"/>
  <c r="B3256" i="12"/>
  <c r="B3252" i="12"/>
  <c r="B3248" i="12"/>
  <c r="B3244" i="12"/>
  <c r="B3240" i="12"/>
  <c r="B3236" i="12"/>
  <c r="B3232" i="12"/>
  <c r="B3228" i="12"/>
  <c r="B3224" i="12"/>
  <c r="B3220" i="12"/>
  <c r="B3216" i="12"/>
  <c r="B3212" i="12"/>
  <c r="B3208" i="12"/>
  <c r="B3204" i="12"/>
  <c r="B3200" i="12"/>
  <c r="B3196" i="12"/>
  <c r="B3192" i="12"/>
  <c r="B3188" i="12"/>
  <c r="B3184" i="12"/>
  <c r="B3180" i="12"/>
  <c r="B3176" i="12"/>
  <c r="B3172" i="12"/>
  <c r="B3168" i="12"/>
  <c r="B3164" i="12"/>
  <c r="B3160" i="12"/>
  <c r="B3156" i="12"/>
  <c r="B3152" i="12"/>
  <c r="B3148" i="12"/>
  <c r="B3144" i="12"/>
  <c r="B3140" i="12"/>
  <c r="B3136" i="12"/>
  <c r="B3132" i="12"/>
  <c r="B3128" i="12"/>
  <c r="B3124" i="12"/>
  <c r="B3120" i="12"/>
  <c r="B3116" i="12"/>
  <c r="B3112" i="12"/>
  <c r="B3108" i="12"/>
  <c r="B3104" i="12"/>
  <c r="B3100" i="12"/>
  <c r="B3096" i="12"/>
  <c r="B3092" i="12"/>
  <c r="B3088" i="12"/>
  <c r="B3084" i="12"/>
  <c r="B3080" i="12"/>
  <c r="B3076" i="12"/>
  <c r="B3072" i="12"/>
  <c r="B3068" i="12"/>
  <c r="B3064" i="12"/>
  <c r="B3060" i="12"/>
  <c r="B3056" i="12"/>
  <c r="B3052" i="12"/>
  <c r="B3048" i="12"/>
  <c r="B3044" i="12"/>
  <c r="B3040" i="12"/>
  <c r="B3036" i="12"/>
  <c r="B3032" i="12"/>
  <c r="B3028" i="12"/>
  <c r="B3024" i="12"/>
  <c r="B3020" i="12"/>
  <c r="B3016" i="12"/>
  <c r="B3012" i="12"/>
  <c r="B3008" i="12"/>
  <c r="B3004" i="12"/>
  <c r="B3000" i="12"/>
  <c r="B2996" i="12"/>
  <c r="B2992" i="12"/>
  <c r="B2988" i="12"/>
  <c r="B2984" i="12"/>
  <c r="B2980" i="12"/>
  <c r="B2976" i="12"/>
  <c r="B2972" i="12"/>
  <c r="B2968" i="12"/>
  <c r="B2964" i="12"/>
  <c r="B2960" i="12"/>
  <c r="B2956" i="12"/>
  <c r="B2952" i="12"/>
  <c r="B2948" i="12"/>
  <c r="B2944" i="12"/>
  <c r="B2940" i="12"/>
  <c r="B2936" i="12"/>
  <c r="B2932" i="12"/>
  <c r="B2928" i="12"/>
  <c r="B2924" i="12"/>
  <c r="B2920" i="12"/>
  <c r="B2916" i="12"/>
  <c r="B2912" i="12"/>
  <c r="B2908" i="12"/>
  <c r="B2904" i="12"/>
  <c r="B2900" i="12"/>
  <c r="B2896" i="12"/>
  <c r="B2892" i="12"/>
  <c r="B2888" i="12"/>
  <c r="B2884" i="12"/>
  <c r="B2880" i="12"/>
  <c r="B2876" i="12"/>
  <c r="B2872" i="12"/>
  <c r="B2868" i="12"/>
  <c r="B2864" i="12"/>
  <c r="B2860" i="12"/>
  <c r="B2856" i="12"/>
  <c r="B2852" i="12"/>
  <c r="B2848" i="12"/>
  <c r="B2844" i="12"/>
  <c r="B2840" i="12"/>
  <c r="B2836" i="12"/>
  <c r="B2832" i="12"/>
  <c r="B2828" i="12"/>
  <c r="B2824" i="12"/>
  <c r="B2820" i="12"/>
  <c r="B2816" i="12"/>
  <c r="B2812" i="12"/>
  <c r="B2808" i="12"/>
  <c r="B2804" i="12"/>
  <c r="B2800" i="12"/>
  <c r="B2796" i="12"/>
  <c r="B2792" i="12"/>
  <c r="B2788" i="12"/>
  <c r="B2784" i="12"/>
  <c r="B2780" i="12"/>
  <c r="B2776" i="12"/>
  <c r="B2772" i="12"/>
  <c r="B2768" i="12"/>
  <c r="B2764" i="12"/>
  <c r="B2760" i="12"/>
  <c r="B2756" i="12"/>
  <c r="B2752" i="12"/>
  <c r="B2748" i="12"/>
  <c r="B2744" i="12"/>
  <c r="B2740" i="12"/>
  <c r="B2736" i="12"/>
  <c r="B2732" i="12"/>
  <c r="B2728" i="12"/>
  <c r="B2724" i="12"/>
  <c r="B2720" i="12"/>
  <c r="B2716" i="12"/>
  <c r="B2712" i="12"/>
  <c r="B2708" i="12"/>
  <c r="B2704" i="12"/>
  <c r="B2700" i="12"/>
  <c r="B2696" i="12"/>
  <c r="B2692" i="12"/>
  <c r="B2688" i="12"/>
  <c r="B2684" i="12"/>
  <c r="B2680" i="12"/>
  <c r="B2676" i="12"/>
  <c r="B2672" i="12"/>
  <c r="B2668" i="12"/>
  <c r="B2664" i="12"/>
  <c r="B2660" i="12"/>
  <c r="B2656" i="12"/>
  <c r="B2652" i="12"/>
  <c r="B2648" i="12"/>
  <c r="B2644" i="12"/>
  <c r="B2640" i="12"/>
  <c r="B2636" i="12"/>
  <c r="B2632" i="12"/>
  <c r="B2628" i="12"/>
  <c r="B2624" i="12"/>
  <c r="B2620" i="12"/>
  <c r="B2616" i="12"/>
  <c r="B2612" i="12"/>
  <c r="B2608" i="12"/>
  <c r="B2604" i="12"/>
  <c r="B2600" i="12"/>
  <c r="B2596" i="12"/>
  <c r="B2592" i="12"/>
  <c r="B2588" i="12"/>
  <c r="B2584" i="12"/>
  <c r="B2580" i="12"/>
  <c r="B2576" i="12"/>
  <c r="B2572" i="12"/>
  <c r="B2568" i="12"/>
  <c r="B2564" i="12"/>
  <c r="B2560" i="12"/>
  <c r="B2556" i="12"/>
  <c r="B2552" i="12"/>
  <c r="B2548" i="12"/>
  <c r="B2544" i="12"/>
  <c r="B2540" i="12"/>
  <c r="B2536" i="12"/>
  <c r="B2532" i="12"/>
  <c r="B2528" i="12"/>
  <c r="B2524" i="12"/>
  <c r="B2520" i="12"/>
  <c r="B2516" i="12"/>
  <c r="B2512" i="12"/>
  <c r="B2508" i="12"/>
  <c r="B2504" i="12"/>
  <c r="B2500" i="12"/>
  <c r="B2496" i="12"/>
  <c r="B2492" i="12"/>
  <c r="B2488" i="12"/>
  <c r="B2484" i="12"/>
  <c r="B2481" i="12"/>
  <c r="B2480" i="12"/>
  <c r="B2476" i="12"/>
  <c r="B2473" i="12"/>
  <c r="B2472" i="12"/>
  <c r="B2468" i="12"/>
  <c r="B2465" i="12"/>
  <c r="B2464" i="12"/>
  <c r="B2460" i="12"/>
  <c r="B2457" i="12"/>
  <c r="B2456" i="12"/>
  <c r="B2452" i="12"/>
  <c r="B2449" i="12"/>
  <c r="B2448" i="12"/>
  <c r="B2444" i="12"/>
  <c r="B2441" i="12"/>
  <c r="B2440" i="12"/>
  <c r="B2436" i="12"/>
  <c r="B2433" i="12"/>
  <c r="B2432" i="12"/>
  <c r="B2428" i="12"/>
  <c r="B2425" i="12"/>
  <c r="B2424" i="12"/>
  <c r="B2420" i="12"/>
  <c r="B2417" i="12"/>
  <c r="B2416" i="12"/>
  <c r="B2412" i="12"/>
  <c r="B2409" i="12"/>
  <c r="B2408" i="12"/>
  <c r="B2404" i="12"/>
  <c r="B2401" i="12"/>
  <c r="B2400" i="12"/>
  <c r="B2396" i="12"/>
  <c r="B2393" i="12"/>
  <c r="B2392" i="12"/>
  <c r="B2388" i="12"/>
  <c r="B2385" i="12"/>
  <c r="B2384" i="12"/>
  <c r="B2380" i="12"/>
  <c r="B2377" i="12"/>
  <c r="B2376" i="12"/>
  <c r="B2372" i="12"/>
  <c r="B2369" i="12"/>
  <c r="B2368" i="12"/>
  <c r="B2364" i="12"/>
  <c r="B2361" i="12"/>
  <c r="B2360" i="12"/>
  <c r="B2356" i="12"/>
  <c r="B2353" i="12"/>
  <c r="B2352" i="12"/>
  <c r="B2348" i="12"/>
  <c r="B2345" i="12"/>
  <c r="B2344" i="12"/>
  <c r="B2340" i="12"/>
  <c r="B2337" i="12"/>
  <c r="B2336" i="12"/>
  <c r="B2332" i="12"/>
  <c r="B2329" i="12"/>
  <c r="B2328" i="12"/>
  <c r="B2324" i="12"/>
  <c r="B2321" i="12"/>
  <c r="B2320" i="12"/>
  <c r="B2316" i="12"/>
  <c r="B2313" i="12"/>
  <c r="B2312" i="12"/>
  <c r="B2308" i="12"/>
  <c r="B2305" i="12"/>
  <c r="B2304" i="12"/>
  <c r="B2300" i="12"/>
  <c r="B2297" i="12"/>
  <c r="B2296" i="12"/>
  <c r="B2292" i="12"/>
  <c r="B2289" i="12"/>
  <c r="B2288" i="12"/>
  <c r="B2284" i="12"/>
  <c r="B2281" i="12"/>
  <c r="B2280" i="12"/>
  <c r="B2276" i="12"/>
  <c r="B2273" i="12"/>
  <c r="B2272" i="12"/>
  <c r="B2268" i="12"/>
  <c r="B2265" i="12"/>
  <c r="B2264" i="12"/>
  <c r="B2260" i="12"/>
  <c r="B2257" i="12"/>
  <c r="B2256" i="12"/>
  <c r="B2252" i="12"/>
  <c r="B2249" i="12"/>
  <c r="B2248" i="12"/>
  <c r="B2244" i="12"/>
  <c r="B2241" i="12"/>
  <c r="B2240" i="12"/>
  <c r="B2236" i="12"/>
  <c r="B2233" i="12"/>
  <c r="B2232" i="12"/>
  <c r="B2228" i="12"/>
  <c r="B2225" i="12"/>
  <c r="B2224" i="12"/>
  <c r="B2220" i="12"/>
  <c r="B2217" i="12"/>
  <c r="B2216" i="12"/>
  <c r="B2212" i="12"/>
  <c r="B2209" i="12"/>
  <c r="B2208" i="12"/>
  <c r="B2204" i="12"/>
  <c r="B2201" i="12"/>
  <c r="B2200" i="12"/>
  <c r="B2196" i="12"/>
  <c r="B2193" i="12"/>
  <c r="B2192" i="12"/>
  <c r="B2188" i="12"/>
  <c r="B2185" i="12"/>
  <c r="B2184" i="12"/>
  <c r="B2180" i="12"/>
  <c r="B2177" i="12"/>
  <c r="B2176" i="12"/>
  <c r="B2172" i="12"/>
  <c r="B2169" i="12"/>
  <c r="B2168" i="12"/>
  <c r="B2164" i="12"/>
  <c r="B2161" i="12"/>
  <c r="B2160" i="12"/>
  <c r="B2156" i="12"/>
  <c r="B2153" i="12"/>
  <c r="B2152" i="12"/>
  <c r="B2148" i="12"/>
  <c r="B2145" i="12"/>
  <c r="B2144" i="12"/>
  <c r="B2140" i="12"/>
  <c r="B2137" i="12"/>
  <c r="B2136" i="12"/>
  <c r="B2132" i="12"/>
  <c r="B2129" i="12"/>
  <c r="B2128" i="12"/>
  <c r="B2124" i="12"/>
  <c r="B2121" i="12"/>
  <c r="B2120" i="12"/>
  <c r="B2116" i="12"/>
  <c r="B2113" i="12"/>
  <c r="B2112" i="12"/>
  <c r="B2108" i="12"/>
  <c r="B2105" i="12"/>
  <c r="B2104" i="12"/>
  <c r="B2100" i="12"/>
  <c r="B2097" i="12"/>
  <c r="B2096" i="12"/>
  <c r="B2092" i="12"/>
  <c r="B2089" i="12"/>
  <c r="B2088" i="12"/>
  <c r="B2084" i="12"/>
  <c r="B2081" i="12"/>
  <c r="B2080" i="12"/>
  <c r="B2076" i="12"/>
  <c r="B2073" i="12"/>
  <c r="B2072" i="12"/>
  <c r="B2068" i="12"/>
  <c r="B2065" i="12"/>
  <c r="B2064" i="12"/>
  <c r="B2060" i="12"/>
  <c r="B2057" i="12"/>
  <c r="B2056" i="12"/>
  <c r="B2052" i="12"/>
  <c r="B2049" i="12"/>
  <c r="B2048" i="12"/>
  <c r="B2044" i="12"/>
  <c r="B2041" i="12"/>
  <c r="B2040" i="12"/>
  <c r="B2036" i="12"/>
  <c r="B2033" i="12"/>
  <c r="B2032" i="12"/>
  <c r="B2028" i="12"/>
  <c r="B2025" i="12"/>
  <c r="B2024" i="12"/>
  <c r="B2020" i="12"/>
  <c r="B2017" i="12"/>
  <c r="B2016" i="12"/>
  <c r="B2012" i="12"/>
  <c r="B2009" i="12"/>
  <c r="B2008" i="12"/>
  <c r="B2004" i="12"/>
  <c r="B2001" i="12"/>
  <c r="B2000" i="12"/>
  <c r="B1996" i="12"/>
  <c r="B1993" i="12"/>
  <c r="B1992" i="12"/>
  <c r="B1988" i="12"/>
  <c r="B1985" i="12"/>
  <c r="B1984" i="12"/>
  <c r="B1980" i="12"/>
  <c r="B1977" i="12"/>
  <c r="B1976" i="12"/>
  <c r="B1972" i="12"/>
  <c r="B1969" i="12"/>
  <c r="B1968" i="12"/>
  <c r="B1964" i="12"/>
  <c r="B1961" i="12"/>
  <c r="B1960" i="12"/>
  <c r="B1956" i="12"/>
  <c r="B1953" i="12"/>
  <c r="B1952" i="12"/>
  <c r="B1948" i="12"/>
  <c r="B1945" i="12"/>
  <c r="B1944" i="12"/>
  <c r="B1940" i="12"/>
  <c r="B1937" i="12"/>
  <c r="B1936" i="12"/>
  <c r="B1932" i="12"/>
  <c r="B1929" i="12"/>
  <c r="B1928" i="12"/>
  <c r="B1924" i="12"/>
  <c r="B1921" i="12"/>
  <c r="B1920" i="12"/>
  <c r="B1916" i="12"/>
  <c r="B1913" i="12"/>
  <c r="B1912" i="12"/>
  <c r="B1908" i="12"/>
  <c r="B1905" i="12"/>
  <c r="B1904" i="12"/>
  <c r="B1900" i="12"/>
  <c r="B1897" i="12"/>
  <c r="B1896" i="12"/>
  <c r="B1892" i="12"/>
  <c r="B1889" i="12"/>
  <c r="B1888" i="12"/>
  <c r="B1884" i="12"/>
  <c r="B1881" i="12"/>
  <c r="B1880" i="12"/>
  <c r="B1876" i="12"/>
  <c r="B1872" i="12"/>
  <c r="B1868" i="12"/>
  <c r="B1864" i="12"/>
  <c r="B1861" i="12"/>
  <c r="B1860" i="12"/>
  <c r="B1856" i="12"/>
  <c r="B1852" i="12"/>
  <c r="B1848" i="12"/>
  <c r="B1844" i="12"/>
  <c r="B1840" i="12"/>
  <c r="B1836" i="12"/>
  <c r="B1832" i="12"/>
  <c r="B1829" i="12"/>
  <c r="B1828" i="12"/>
  <c r="B1824" i="12"/>
  <c r="B1820" i="12"/>
  <c r="B1816" i="12"/>
  <c r="B1812" i="12"/>
  <c r="B1808" i="12"/>
  <c r="B1804" i="12"/>
  <c r="B1800" i="12"/>
  <c r="B1796" i="12"/>
  <c r="B1792" i="12"/>
  <c r="B1788" i="12"/>
  <c r="B1784" i="12"/>
  <c r="B1780" i="12"/>
  <c r="B1776" i="12"/>
  <c r="B1871" i="12"/>
  <c r="B1839" i="12"/>
  <c r="B1807" i="12"/>
  <c r="B1795" i="12"/>
  <c r="A103" i="9"/>
  <c r="A105" i="9"/>
  <c r="B105" i="9" s="1"/>
  <c r="A104" i="9"/>
  <c r="B4746" i="12"/>
  <c r="B4742" i="12"/>
  <c r="B4738" i="12"/>
  <c r="B4734" i="12"/>
  <c r="B4730" i="12"/>
  <c r="B4726" i="12"/>
  <c r="B4765" i="12"/>
  <c r="B4761" i="12"/>
  <c r="B4757" i="12"/>
  <c r="B4753" i="12"/>
  <c r="B4749" i="12"/>
  <c r="B4782" i="12"/>
  <c r="B4778" i="12"/>
  <c r="B4774" i="12"/>
  <c r="B4770" i="12"/>
  <c r="B4797" i="12"/>
  <c r="B4793" i="12"/>
  <c r="B4789" i="12"/>
  <c r="B4785" i="12"/>
  <c r="B4810" i="12"/>
  <c r="B4806" i="12"/>
  <c r="B4802" i="12"/>
  <c r="B4798" i="12"/>
  <c r="B4828" i="12"/>
  <c r="B4824" i="12"/>
  <c r="B4820" i="12"/>
  <c r="B4816" i="12"/>
  <c r="B4846" i="12"/>
  <c r="B4842" i="12"/>
  <c r="B4838" i="12"/>
  <c r="B4834" i="12"/>
  <c r="B4860" i="12"/>
  <c r="B4856" i="12"/>
  <c r="B4852" i="12"/>
  <c r="B4848" i="12"/>
  <c r="B3" i="12"/>
  <c r="B2" i="12"/>
  <c r="B1773" i="12"/>
  <c r="B1765" i="12"/>
  <c r="B1737" i="12"/>
  <c r="B1733" i="12"/>
  <c r="B1721" i="12"/>
  <c r="B1717" i="12"/>
  <c r="B1705" i="12"/>
  <c r="B1697" i="12"/>
  <c r="B1693" i="12"/>
  <c r="B1681" i="12"/>
  <c r="B1637" i="12"/>
  <c r="B1625" i="12"/>
  <c r="B1621" i="12"/>
  <c r="B1601" i="12"/>
  <c r="B1593" i="12"/>
  <c r="B1581" i="12"/>
  <c r="B1573" i="12"/>
  <c r="B1569" i="12"/>
  <c r="B1557" i="12"/>
  <c r="B1545" i="12"/>
  <c r="B1517" i="12"/>
  <c r="B1513" i="12"/>
  <c r="B1477" i="12"/>
  <c r="B1453" i="12"/>
  <c r="B1429" i="12"/>
  <c r="B1425" i="12"/>
  <c r="B1417" i="12"/>
  <c r="B1413" i="12"/>
  <c r="B1401" i="12"/>
  <c r="B1389" i="12"/>
  <c r="B1365" i="12"/>
  <c r="B1361" i="12"/>
  <c r="B1349" i="12"/>
  <c r="B1337" i="12"/>
  <c r="B1329" i="12"/>
  <c r="B1317" i="12"/>
  <c r="B1309" i="12"/>
  <c r="B1293" i="12"/>
  <c r="B1285" i="12"/>
  <c r="B1273" i="12"/>
  <c r="B1265" i="12"/>
  <c r="B1257" i="12"/>
  <c r="B1253" i="12"/>
  <c r="B1237" i="12"/>
  <c r="B1225" i="12"/>
  <c r="B1221" i="12"/>
  <c r="B1213" i="12"/>
  <c r="B1209" i="12"/>
  <c r="B1201" i="12"/>
  <c r="B1169" i="12"/>
  <c r="B1157" i="12"/>
  <c r="B1153" i="12"/>
  <c r="B1149" i="12"/>
  <c r="B1145" i="12"/>
  <c r="B1113" i="12"/>
  <c r="B1109" i="12"/>
  <c r="B1101" i="12"/>
  <c r="B1097" i="12"/>
  <c r="B1077" i="12"/>
  <c r="B1065" i="12"/>
  <c r="B1057" i="12"/>
  <c r="B1013" i="12"/>
  <c r="B1009" i="12"/>
  <c r="B965" i="12"/>
  <c r="B961" i="12"/>
  <c r="B949" i="12"/>
  <c r="B917" i="12"/>
  <c r="B825" i="12"/>
  <c r="B817" i="12"/>
  <c r="B809" i="12"/>
  <c r="B797" i="12"/>
  <c r="B793" i="12"/>
  <c r="B781" i="12"/>
  <c r="B773" i="12"/>
  <c r="B761" i="12"/>
  <c r="B757" i="12"/>
  <c r="B753" i="12"/>
  <c r="B737" i="12"/>
  <c r="B725" i="12"/>
  <c r="B693" i="12"/>
  <c r="B673" i="12"/>
  <c r="B669" i="12"/>
  <c r="B657" i="12"/>
  <c r="B653" i="12"/>
  <c r="B645" i="12"/>
  <c r="B633" i="12"/>
  <c r="B621" i="12"/>
  <c r="B609" i="12"/>
  <c r="B601" i="12"/>
  <c r="B597" i="12"/>
  <c r="B553" i="12"/>
  <c r="B533" i="12"/>
  <c r="B521" i="12"/>
  <c r="B513" i="12"/>
  <c r="B509" i="12"/>
  <c r="B501" i="12"/>
  <c r="B489" i="12"/>
  <c r="B481" i="12"/>
  <c r="B473" i="12"/>
  <c r="B465" i="12"/>
  <c r="B441" i="12"/>
  <c r="B433" i="12"/>
  <c r="B421" i="12"/>
  <c r="B405" i="12"/>
  <c r="B401" i="12"/>
  <c r="B397" i="12"/>
  <c r="B389" i="12"/>
  <c r="B385" i="12"/>
  <c r="B377" i="12"/>
  <c r="B373" i="12"/>
  <c r="B369" i="12"/>
  <c r="B365" i="12"/>
  <c r="B349" i="12"/>
  <c r="B345" i="12"/>
  <c r="B337" i="12"/>
  <c r="B333" i="12"/>
  <c r="B321" i="12"/>
  <c r="B309" i="12"/>
  <c r="B297" i="12"/>
  <c r="B293" i="12"/>
  <c r="B285" i="12"/>
  <c r="B265" i="12"/>
  <c r="B245" i="12"/>
  <c r="B241" i="12"/>
  <c r="B217" i="12"/>
  <c r="B205" i="12"/>
  <c r="B177" i="12"/>
  <c r="B173" i="12"/>
  <c r="B165" i="12"/>
  <c r="B157" i="12"/>
  <c r="B145" i="12"/>
  <c r="B137" i="12"/>
  <c r="B105" i="12"/>
  <c r="B101" i="12"/>
  <c r="B97" i="12"/>
  <c r="B89" i="12"/>
  <c r="B61" i="12"/>
  <c r="B4302" i="12"/>
  <c r="B4274" i="12"/>
  <c r="B4262" i="12"/>
  <c r="B4258" i="12"/>
  <c r="B4254" i="12"/>
  <c r="B4234" i="12"/>
  <c r="B4226" i="12"/>
  <c r="B4202" i="12"/>
  <c r="B4194" i="12"/>
  <c r="B4182" i="12"/>
  <c r="B4162" i="12"/>
  <c r="B4158" i="12"/>
  <c r="B4142" i="12"/>
  <c r="B4138" i="12"/>
  <c r="B4130" i="12"/>
  <c r="B4122" i="12"/>
  <c r="B4118" i="12"/>
  <c r="B4110" i="12"/>
  <c r="B4106" i="12"/>
  <c r="B4086" i="12"/>
  <c r="B4082" i="12"/>
  <c r="B4062" i="12"/>
  <c r="B4038" i="12"/>
  <c r="B4030" i="12"/>
  <c r="B4002" i="12"/>
  <c r="B3990" i="12"/>
  <c r="B3986" i="12"/>
  <c r="B3978" i="12"/>
  <c r="B3966" i="12"/>
  <c r="B3918" i="12"/>
  <c r="B3910" i="12"/>
  <c r="B3894" i="12"/>
  <c r="B3882" i="12"/>
  <c r="B3878" i="12"/>
  <c r="B3866" i="12"/>
  <c r="B3858" i="12"/>
  <c r="B3854" i="12"/>
  <c r="B3846" i="12"/>
  <c r="B3830" i="12"/>
  <c r="B3826" i="12"/>
  <c r="B3818" i="12"/>
  <c r="B3782" i="12"/>
  <c r="B3770" i="12"/>
  <c r="B3766" i="12"/>
  <c r="B3762" i="12"/>
  <c r="B3750" i="12"/>
  <c r="B3746" i="12"/>
  <c r="B3738" i="12"/>
  <c r="B3726" i="12"/>
  <c r="B3722" i="12"/>
  <c r="B3714" i="12"/>
  <c r="B3710" i="12"/>
  <c r="B3706" i="12"/>
  <c r="B3698" i="12"/>
  <c r="B3682" i="12"/>
  <c r="B3626" i="12"/>
  <c r="B3618" i="12"/>
  <c r="B3614" i="12"/>
  <c r="B3606" i="12"/>
  <c r="B3602" i="12"/>
  <c r="B3582" i="12"/>
  <c r="B3558" i="12"/>
  <c r="B3538" i="12"/>
  <c r="B3494" i="12"/>
  <c r="B3478" i="12"/>
  <c r="B3458" i="12"/>
  <c r="B3446" i="12"/>
  <c r="B3438" i="12"/>
  <c r="B3418" i="12"/>
  <c r="B3414" i="12"/>
  <c r="B3398" i="12"/>
  <c r="B3390" i="12"/>
  <c r="B3378" i="12"/>
  <c r="B3362" i="12"/>
  <c r="B3354" i="12"/>
  <c r="B3310" i="12"/>
  <c r="B3306" i="12"/>
  <c r="B3298" i="12"/>
  <c r="B3294" i="12"/>
  <c r="B3286" i="12"/>
  <c r="B3282" i="12"/>
  <c r="B3270" i="12"/>
  <c r="B3262" i="12"/>
  <c r="B3250" i="12"/>
  <c r="B3242" i="12"/>
  <c r="B3230" i="12"/>
  <c r="B3218" i="12"/>
  <c r="B3210" i="12"/>
  <c r="B3170" i="12"/>
  <c r="B3166" i="12"/>
  <c r="B3154" i="12"/>
  <c r="B3126" i="12"/>
  <c r="B3114" i="12"/>
  <c r="B3106" i="12"/>
  <c r="B3094" i="12"/>
  <c r="B3082" i="12"/>
  <c r="B3074" i="12"/>
  <c r="B3062" i="12"/>
  <c r="B3050" i="12"/>
  <c r="B3014" i="12"/>
  <c r="B3010" i="12"/>
  <c r="B2994" i="12"/>
  <c r="B2982" i="12"/>
  <c r="B2978" i="12"/>
  <c r="B2974" i="12"/>
  <c r="B2966" i="12"/>
  <c r="B2954" i="12"/>
  <c r="B2934" i="12"/>
  <c r="B2926" i="12"/>
  <c r="B2918" i="12"/>
  <c r="B2910" i="12"/>
  <c r="B2902" i="12"/>
  <c r="B2890" i="12"/>
  <c r="B2878" i="12"/>
  <c r="B2862" i="12"/>
  <c r="B2842" i="12"/>
  <c r="B2798" i="12"/>
  <c r="B2790" i="12"/>
  <c r="B2778" i="12"/>
  <c r="B2766" i="12"/>
  <c r="B2758" i="12"/>
  <c r="B2734" i="12"/>
  <c r="B2722" i="12"/>
  <c r="B2710" i="12"/>
  <c r="B2702" i="12"/>
  <c r="B2690" i="12"/>
  <c r="B2686" i="12"/>
  <c r="B2658" i="12"/>
  <c r="B2654" i="12"/>
  <c r="B2638" i="12"/>
  <c r="B2618" i="12"/>
  <c r="B2614" i="12"/>
  <c r="B2602" i="12"/>
  <c r="B2590" i="12"/>
  <c r="B2582" i="12"/>
  <c r="B2570" i="12"/>
  <c r="B2530" i="12"/>
  <c r="B2514" i="12"/>
  <c r="B2510" i="12"/>
  <c r="B2506" i="12"/>
  <c r="B2486" i="12"/>
  <c r="B2478" i="12"/>
  <c r="B2462" i="12"/>
  <c r="B2446" i="12"/>
  <c r="B2422" i="12"/>
  <c r="B2406" i="12"/>
  <c r="B2390" i="12"/>
  <c r="B2374" i="12"/>
  <c r="B2366" i="12"/>
  <c r="B2350" i="12"/>
  <c r="B2318" i="12"/>
  <c r="B2314" i="12"/>
  <c r="B2310" i="12"/>
  <c r="B2298" i="12"/>
  <c r="B2278" i="12"/>
  <c r="B2270" i="12"/>
  <c r="B2258" i="12"/>
  <c r="B2250" i="12"/>
  <c r="B2246" i="12"/>
  <c r="B2222" i="12"/>
  <c r="B2218" i="12"/>
  <c r="B2206" i="12"/>
  <c r="B22" i="12"/>
  <c r="B18" i="12"/>
  <c r="B14" i="12"/>
  <c r="B10" i="12"/>
  <c r="B6" i="12"/>
  <c r="B53" i="12"/>
  <c r="B49" i="12"/>
  <c r="B45" i="12"/>
  <c r="B41" i="12"/>
  <c r="B37" i="12"/>
  <c r="B33" i="12"/>
  <c r="B29" i="12"/>
  <c r="B25" i="12"/>
  <c r="B1769" i="12"/>
  <c r="B1761" i="12"/>
  <c r="B1757" i="12"/>
  <c r="B1753" i="12"/>
  <c r="B1749" i="12"/>
  <c r="B1745" i="12"/>
  <c r="B1741" i="12"/>
  <c r="B1729" i="12"/>
  <c r="B1725" i="12"/>
  <c r="B1713" i="12"/>
  <c r="B1709" i="12"/>
  <c r="B1701" i="12"/>
  <c r="B1689" i="12"/>
  <c r="B1685" i="12"/>
  <c r="B1677" i="12"/>
  <c r="B1673" i="12"/>
  <c r="B1669" i="12"/>
  <c r="B1665" i="12"/>
  <c r="B1661" i="12"/>
  <c r="B1657" i="12"/>
  <c r="B1653" i="12"/>
  <c r="B1649" i="12"/>
  <c r="B1645" i="12"/>
  <c r="B1641" i="12"/>
  <c r="B1633" i="12"/>
  <c r="B1629" i="12"/>
  <c r="B1617" i="12"/>
  <c r="B1613" i="12"/>
  <c r="B1609" i="12"/>
  <c r="B1605" i="12"/>
  <c r="B1597" i="12"/>
  <c r="B1589" i="12"/>
  <c r="B1585" i="12"/>
  <c r="B1577" i="12"/>
  <c r="B1565" i="12"/>
  <c r="B1561" i="12"/>
  <c r="B1553" i="12"/>
  <c r="B1549" i="12"/>
  <c r="B1541" i="12"/>
  <c r="B1537" i="12"/>
  <c r="B1533" i="12"/>
  <c r="B1529" i="12"/>
  <c r="B1525" i="12"/>
  <c r="B1521" i="12"/>
  <c r="B1509" i="12"/>
  <c r="B1505" i="12"/>
  <c r="B1501" i="12"/>
  <c r="B1497" i="12"/>
  <c r="B1493" i="12"/>
  <c r="B1489" i="12"/>
  <c r="B1485" i="12"/>
  <c r="B1481" i="12"/>
  <c r="B1473" i="12"/>
  <c r="B1469" i="12"/>
  <c r="B1465" i="12"/>
  <c r="B1461" i="12"/>
  <c r="B1457" i="12"/>
  <c r="B1449" i="12"/>
  <c r="B1445" i="12"/>
  <c r="B1441" i="12"/>
  <c r="B1437" i="12"/>
  <c r="B1433" i="12"/>
  <c r="B1421" i="12"/>
  <c r="B1409" i="12"/>
  <c r="B1405" i="12"/>
  <c r="B1397" i="12"/>
  <c r="B1393" i="12"/>
  <c r="B1385" i="12"/>
  <c r="B1381" i="12"/>
  <c r="B1377" i="12"/>
  <c r="B1373" i="12"/>
  <c r="B1369" i="12"/>
  <c r="B1357" i="12"/>
  <c r="B1353" i="12"/>
  <c r="B1345" i="12"/>
  <c r="B1341" i="12"/>
  <c r="B1333" i="12"/>
  <c r="B1325" i="12"/>
  <c r="B1321" i="12"/>
  <c r="B1313" i="12"/>
  <c r="B1305" i="12"/>
  <c r="B1301" i="12"/>
  <c r="B1297" i="12"/>
  <c r="B1289" i="12"/>
  <c r="B1281" i="12"/>
  <c r="B1277" i="12"/>
  <c r="B1269" i="12"/>
  <c r="B1261" i="12"/>
  <c r="B1249" i="12"/>
  <c r="B1245" i="12"/>
  <c r="B1241" i="12"/>
  <c r="B1233" i="12"/>
  <c r="B1229" i="12"/>
  <c r="B1217" i="12"/>
  <c r="B1205" i="12"/>
  <c r="B1197" i="12"/>
  <c r="B1193" i="12"/>
  <c r="B1189" i="12"/>
  <c r="B1185" i="12"/>
  <c r="B1181" i="12"/>
  <c r="B1177" i="12"/>
  <c r="B1173" i="12"/>
  <c r="B1165" i="12"/>
  <c r="B1161" i="12"/>
  <c r="B1141" i="12"/>
  <c r="B1137" i="12"/>
  <c r="B1133" i="12"/>
  <c r="B1129" i="12"/>
  <c r="B1125" i="12"/>
  <c r="B1121" i="12"/>
  <c r="B1117" i="12"/>
  <c r="B1105" i="12"/>
  <c r="B1093" i="12"/>
  <c r="B1089" i="12"/>
  <c r="B1085" i="12"/>
  <c r="B1081" i="12"/>
  <c r="B1073" i="12"/>
  <c r="B1069" i="12"/>
  <c r="B1061" i="12"/>
  <c r="B1053" i="12"/>
  <c r="B1049" i="12"/>
  <c r="B1045" i="12"/>
  <c r="B1041" i="12"/>
  <c r="B1037" i="12"/>
  <c r="B1033" i="12"/>
  <c r="B1029" i="12"/>
  <c r="B1025" i="12"/>
  <c r="B1021" i="12"/>
  <c r="B1017" i="12"/>
  <c r="B1005" i="12"/>
  <c r="B1001" i="12"/>
  <c r="B997" i="12"/>
  <c r="B993" i="12"/>
  <c r="B989" i="12"/>
  <c r="B985" i="12"/>
  <c r="B981" i="12"/>
  <c r="B977" i="12"/>
  <c r="B973" i="12"/>
  <c r="B969" i="12"/>
  <c r="B957" i="12"/>
  <c r="B953" i="12"/>
  <c r="B945" i="12"/>
  <c r="B941" i="12"/>
  <c r="B937" i="12"/>
  <c r="B933" i="12"/>
  <c r="B929" i="12"/>
  <c r="B925" i="12"/>
  <c r="B921" i="12"/>
  <c r="B913" i="12"/>
  <c r="B909" i="12"/>
  <c r="B905" i="12"/>
  <c r="B901" i="12"/>
  <c r="B897" i="12"/>
  <c r="B893" i="12"/>
  <c r="B889" i="12"/>
  <c r="B885" i="12"/>
  <c r="B881" i="12"/>
  <c r="B877" i="12"/>
  <c r="B873" i="12"/>
  <c r="B869" i="12"/>
  <c r="B865" i="12"/>
  <c r="B861" i="12"/>
  <c r="B857" i="12"/>
  <c r="B853" i="12"/>
  <c r="B849" i="12"/>
  <c r="B845" i="12"/>
  <c r="B841" i="12"/>
  <c r="B837" i="12"/>
  <c r="B833" i="12"/>
  <c r="B829" i="12"/>
  <c r="B821" i="12"/>
  <c r="B813" i="12"/>
  <c r="B805" i="12"/>
  <c r="B801" i="12"/>
  <c r="B789" i="12"/>
  <c r="B785" i="12"/>
  <c r="B777" i="12"/>
  <c r="B769" i="12"/>
  <c r="B765" i="12"/>
  <c r="B749" i="12"/>
  <c r="B745" i="12"/>
  <c r="B741" i="12"/>
  <c r="B733" i="12"/>
  <c r="B729" i="12"/>
  <c r="B721" i="12"/>
  <c r="B717" i="12"/>
  <c r="B713" i="12"/>
  <c r="B709" i="12"/>
  <c r="B705" i="12"/>
  <c r="B701" i="12"/>
  <c r="B697" i="12"/>
  <c r="B689" i="12"/>
  <c r="B685" i="12"/>
  <c r="B681" i="12"/>
  <c r="B677" i="12"/>
  <c r="B665" i="12"/>
  <c r="B661" i="12"/>
  <c r="B649" i="12"/>
  <c r="B641" i="12"/>
  <c r="B637" i="12"/>
  <c r="B629" i="12"/>
  <c r="B625" i="12"/>
  <c r="B617" i="12"/>
  <c r="B613" i="12"/>
  <c r="B605" i="12"/>
  <c r="B593" i="12"/>
  <c r="B589" i="12"/>
  <c r="B585" i="12"/>
  <c r="B581" i="12"/>
  <c r="B577" i="12"/>
  <c r="B573" i="12"/>
  <c r="B569" i="12"/>
  <c r="B565" i="12"/>
  <c r="B561" i="12"/>
  <c r="B557" i="12"/>
  <c r="B549" i="12"/>
  <c r="B545" i="12"/>
  <c r="B541" i="12"/>
  <c r="B537" i="12"/>
  <c r="B529" i="12"/>
  <c r="B525" i="12"/>
  <c r="B517" i="12"/>
  <c r="B505" i="12"/>
  <c r="B497" i="12"/>
  <c r="B493" i="12"/>
  <c r="B485" i="12"/>
  <c r="B477" i="12"/>
  <c r="B469" i="12"/>
  <c r="B461" i="12"/>
  <c r="B457" i="12"/>
  <c r="B453" i="12"/>
  <c r="B449" i="12"/>
  <c r="B445" i="12"/>
  <c r="B437" i="12"/>
  <c r="B429" i="12"/>
  <c r="B425" i="12"/>
  <c r="B417" i="12"/>
  <c r="B413" i="12"/>
  <c r="B409" i="12"/>
  <c r="B393" i="12"/>
  <c r="B381" i="12"/>
  <c r="B361" i="12"/>
  <c r="B357" i="12"/>
  <c r="B353" i="12"/>
  <c r="B341" i="12"/>
  <c r="B329" i="12"/>
  <c r="B325" i="12"/>
  <c r="B317" i="12"/>
  <c r="B313" i="12"/>
  <c r="B305" i="12"/>
  <c r="B301" i="12"/>
  <c r="B289" i="12"/>
  <c r="B281" i="12"/>
  <c r="B277" i="12"/>
  <c r="B273" i="12"/>
  <c r="B269" i="12"/>
  <c r="B261" i="12"/>
  <c r="B257" i="12"/>
  <c r="B253" i="12"/>
  <c r="B249" i="12"/>
  <c r="B237" i="12"/>
  <c r="B233" i="12"/>
  <c r="B229" i="12"/>
  <c r="B225" i="12"/>
  <c r="B221" i="12"/>
  <c r="B213" i="12"/>
  <c r="B209" i="12"/>
  <c r="B201" i="12"/>
  <c r="B197" i="12"/>
  <c r="B193" i="12"/>
  <c r="B189" i="12"/>
  <c r="B185" i="12"/>
  <c r="B181" i="12"/>
  <c r="B169" i="12"/>
  <c r="B161" i="12"/>
  <c r="B153" i="12"/>
  <c r="B149" i="12"/>
  <c r="B141" i="12"/>
  <c r="B133" i="12"/>
  <c r="B129" i="12"/>
  <c r="B125" i="12"/>
  <c r="B121" i="12"/>
  <c r="B117" i="12"/>
  <c r="B113" i="12"/>
  <c r="B109" i="12"/>
  <c r="B93" i="12"/>
  <c r="B85" i="12"/>
  <c r="B81" i="12"/>
  <c r="B77" i="12"/>
  <c r="B73" i="12"/>
  <c r="B69" i="12"/>
  <c r="B65" i="12"/>
  <c r="B57" i="12"/>
  <c r="B4318" i="12"/>
  <c r="B4314" i="12"/>
  <c r="B4310" i="12"/>
  <c r="B4306" i="12"/>
  <c r="B4298" i="12"/>
  <c r="B4294" i="12"/>
  <c r="B4290" i="12"/>
  <c r="B4286" i="12"/>
  <c r="B4282" i="12"/>
  <c r="B4278" i="12"/>
  <c r="B4270" i="12"/>
  <c r="B4266" i="12"/>
  <c r="B4250" i="12"/>
  <c r="B4246" i="12"/>
  <c r="B4242" i="12"/>
  <c r="B4238" i="12"/>
  <c r="B4230" i="12"/>
  <c r="B4222" i="12"/>
  <c r="B4218" i="12"/>
  <c r="B4214" i="12"/>
  <c r="B4210" i="12"/>
  <c r="B4206" i="12"/>
  <c r="B4198" i="12"/>
  <c r="B4190" i="12"/>
  <c r="B4186" i="12"/>
  <c r="B4178" i="12"/>
  <c r="B4174" i="12"/>
  <c r="B4170" i="12"/>
  <c r="B4166" i="12"/>
  <c r="B4154" i="12"/>
  <c r="B4150" i="12"/>
  <c r="B4146" i="12"/>
  <c r="B4134" i="12"/>
  <c r="B4126" i="12"/>
  <c r="B4114" i="12"/>
  <c r="B4102" i="12"/>
  <c r="B4098" i="12"/>
  <c r="B4094" i="12"/>
  <c r="B4090" i="12"/>
  <c r="B4078" i="12"/>
  <c r="B4074" i="12"/>
  <c r="B4070" i="12"/>
  <c r="B4066" i="12"/>
  <c r="B4058" i="12"/>
  <c r="B4054" i="12"/>
  <c r="B4050" i="12"/>
  <c r="B4046" i="12"/>
  <c r="B4042" i="12"/>
  <c r="B4034" i="12"/>
  <c r="B4026" i="12"/>
  <c r="B4022" i="12"/>
  <c r="B4018" i="12"/>
  <c r="B4014" i="12"/>
  <c r="B4010" i="12"/>
  <c r="B4006" i="12"/>
  <c r="B3998" i="12"/>
  <c r="B3994" i="12"/>
  <c r="B3982" i="12"/>
  <c r="B3974" i="12"/>
  <c r="B3970" i="12"/>
  <c r="B3962" i="12"/>
  <c r="B3958" i="12"/>
  <c r="B3954" i="12"/>
  <c r="B3950" i="12"/>
  <c r="B3946" i="12"/>
  <c r="B3942" i="12"/>
  <c r="B3938" i="12"/>
  <c r="B3934" i="12"/>
  <c r="B3930" i="12"/>
  <c r="B3926" i="12"/>
  <c r="B3922" i="12"/>
  <c r="B3914" i="12"/>
  <c r="B3906" i="12"/>
  <c r="B3902" i="12"/>
  <c r="B3898" i="12"/>
  <c r="B3890" i="12"/>
  <c r="B3886" i="12"/>
  <c r="B3874" i="12"/>
  <c r="B3870" i="12"/>
  <c r="B3862" i="12"/>
  <c r="B3850" i="12"/>
  <c r="B3842" i="12"/>
  <c r="B3838" i="12"/>
  <c r="B3834" i="12"/>
  <c r="B3822" i="12"/>
  <c r="B3814" i="12"/>
  <c r="B3810" i="12"/>
  <c r="B3806" i="12"/>
  <c r="B3802" i="12"/>
  <c r="B3798" i="12"/>
  <c r="B3794" i="12"/>
  <c r="B3790" i="12"/>
  <c r="B3786" i="12"/>
  <c r="B3778" i="12"/>
  <c r="B3774" i="12"/>
  <c r="B3758" i="12"/>
  <c r="B3754" i="12"/>
  <c r="B3742" i="12"/>
  <c r="B3734" i="12"/>
  <c r="B3730" i="12"/>
  <c r="B3718" i="12"/>
  <c r="B3702" i="12"/>
  <c r="B3694" i="12"/>
  <c r="B3690" i="12"/>
  <c r="B3686" i="12"/>
  <c r="B3678" i="12"/>
  <c r="B3674" i="12"/>
  <c r="B3670" i="12"/>
  <c r="B3666" i="12"/>
  <c r="B3662" i="12"/>
  <c r="B3658" i="12"/>
  <c r="B3654" i="12"/>
  <c r="B3650" i="12"/>
  <c r="B3646" i="12"/>
  <c r="B3642" i="12"/>
  <c r="B3638" i="12"/>
  <c r="B3634" i="12"/>
  <c r="B3630" i="12"/>
  <c r="B3622" i="12"/>
  <c r="B3610" i="12"/>
  <c r="B3598" i="12"/>
  <c r="B3594" i="12"/>
  <c r="B3590" i="12"/>
  <c r="B3586" i="12"/>
  <c r="B3578" i="12"/>
  <c r="B3574" i="12"/>
  <c r="B3570" i="12"/>
  <c r="B3566" i="12"/>
  <c r="B3562" i="12"/>
  <c r="B3554" i="12"/>
  <c r="B3550" i="12"/>
  <c r="B3546" i="12"/>
  <c r="B3542" i="12"/>
  <c r="B3534" i="12"/>
  <c r="B3530" i="12"/>
  <c r="B3526" i="12"/>
  <c r="B3522" i="12"/>
  <c r="B3518" i="12"/>
  <c r="B3514" i="12"/>
  <c r="B3510" i="12"/>
  <c r="B3506" i="12"/>
  <c r="B3502" i="12"/>
  <c r="B3498" i="12"/>
  <c r="B3490" i="12"/>
  <c r="B3486" i="12"/>
  <c r="B3482" i="12"/>
  <c r="B3474" i="12"/>
  <c r="B3470" i="12"/>
  <c r="B3466" i="12"/>
  <c r="B3462" i="12"/>
  <c r="B3454" i="12"/>
  <c r="B3450" i="12"/>
  <c r="B3442" i="12"/>
  <c r="B3434" i="12"/>
  <c r="B3430" i="12"/>
  <c r="B3426" i="12"/>
  <c r="B3422" i="12"/>
  <c r="B3410" i="12"/>
  <c r="B3406" i="12"/>
  <c r="B3402" i="12"/>
  <c r="B3394" i="12"/>
  <c r="B3386" i="12"/>
  <c r="B3382" i="12"/>
  <c r="B3374" i="12"/>
  <c r="B3370" i="12"/>
  <c r="B3366" i="12"/>
  <c r="B3358" i="12"/>
  <c r="B3350" i="12"/>
  <c r="B3346" i="12"/>
  <c r="B3342" i="12"/>
  <c r="B3338" i="12"/>
  <c r="B3334" i="12"/>
  <c r="B3330" i="12"/>
  <c r="B3326" i="12"/>
  <c r="B3322" i="12"/>
  <c r="B3318" i="12"/>
  <c r="B3314" i="12"/>
  <c r="B3302" i="12"/>
  <c r="B3290" i="12"/>
  <c r="B3278" i="12"/>
  <c r="B3274" i="12"/>
  <c r="B3266" i="12"/>
  <c r="B3258" i="12"/>
  <c r="B3254" i="12"/>
  <c r="B3246" i="12"/>
  <c r="B3238" i="12"/>
  <c r="B3234" i="12"/>
  <c r="B3226" i="12"/>
  <c r="B3222" i="12"/>
  <c r="B3214" i="12"/>
  <c r="B3206" i="12"/>
  <c r="B3202" i="12"/>
  <c r="B3198" i="12"/>
  <c r="B3194" i="12"/>
  <c r="B3190" i="12"/>
  <c r="B3186" i="12"/>
  <c r="B3182" i="12"/>
  <c r="B3178" i="12"/>
  <c r="B3174" i="12"/>
  <c r="B3162" i="12"/>
  <c r="B3158" i="12"/>
  <c r="B3150" i="12"/>
  <c r="B3146" i="12"/>
  <c r="B3142" i="12"/>
  <c r="B3138" i="12"/>
  <c r="B3134" i="12"/>
  <c r="B3130" i="12"/>
  <c r="B3122" i="12"/>
  <c r="B3118" i="12"/>
  <c r="B3110" i="12"/>
  <c r="B3102" i="12"/>
  <c r="B3098" i="12"/>
  <c r="B3090" i="12"/>
  <c r="B3086" i="12"/>
  <c r="B3078" i="12"/>
  <c r="B3070" i="12"/>
  <c r="B3066" i="12"/>
  <c r="B3058" i="12"/>
  <c r="B3054" i="12"/>
  <c r="B3046" i="12"/>
  <c r="B3042" i="12"/>
  <c r="B3038" i="12"/>
  <c r="B3034" i="12"/>
  <c r="B3030" i="12"/>
  <c r="B3026" i="12"/>
  <c r="B3022" i="12"/>
  <c r="B3018" i="12"/>
  <c r="B3006" i="12"/>
  <c r="B3002" i="12"/>
  <c r="B2998" i="12"/>
  <c r="B2990" i="12"/>
  <c r="B2986" i="12"/>
  <c r="B2970" i="12"/>
  <c r="B2962" i="12"/>
  <c r="B2958" i="12"/>
  <c r="B2950" i="12"/>
  <c r="B2946" i="12"/>
  <c r="B2942" i="12"/>
  <c r="B2938" i="12"/>
  <c r="B2930" i="12"/>
  <c r="B2922" i="12"/>
  <c r="B2914" i="12"/>
  <c r="B2906" i="12"/>
  <c r="B2898" i="12"/>
  <c r="B2894" i="12"/>
  <c r="B2886" i="12"/>
  <c r="B2882" i="12"/>
  <c r="B2874" i="12"/>
  <c r="B2870" i="12"/>
  <c r="B2866" i="12"/>
  <c r="B2858" i="12"/>
  <c r="B2854" i="12"/>
  <c r="B2850" i="12"/>
  <c r="B2846" i="12"/>
  <c r="B2838" i="12"/>
  <c r="B2834" i="12"/>
  <c r="B2830" i="12"/>
  <c r="B2826" i="12"/>
  <c r="B2822" i="12"/>
  <c r="B2818" i="12"/>
  <c r="B2814" i="12"/>
  <c r="B2810" i="12"/>
  <c r="B2806" i="12"/>
  <c r="B2802" i="12"/>
  <c r="B2794" i="12"/>
  <c r="B2786" i="12"/>
  <c r="B2782" i="12"/>
  <c r="B2774" i="12"/>
  <c r="B2770" i="12"/>
  <c r="B2762" i="12"/>
  <c r="B2754" i="12"/>
  <c r="B2750" i="12"/>
  <c r="B2746" i="12"/>
  <c r="B2742" i="12"/>
  <c r="B2738" i="12"/>
  <c r="B2730" i="12"/>
  <c r="B2726" i="12"/>
  <c r="B2718" i="12"/>
  <c r="B2714" i="12"/>
  <c r="B2706" i="12"/>
  <c r="B2698" i="12"/>
  <c r="B2694" i="12"/>
  <c r="B2682" i="12"/>
  <c r="B2678" i="12"/>
  <c r="B2674" i="12"/>
  <c r="B2670" i="12"/>
  <c r="B2666" i="12"/>
  <c r="B2662" i="12"/>
  <c r="B2650" i="12"/>
  <c r="B2646" i="12"/>
  <c r="B2642" i="12"/>
  <c r="B2634" i="12"/>
  <c r="B2630" i="12"/>
  <c r="B2626" i="12"/>
  <c r="B2622" i="12"/>
  <c r="B2610" i="12"/>
  <c r="B2606" i="12"/>
  <c r="B2598" i="12"/>
  <c r="B2594" i="12"/>
  <c r="B2586" i="12"/>
  <c r="B2578" i="12"/>
  <c r="B2574" i="12"/>
  <c r="B2566" i="12"/>
  <c r="B2562" i="12"/>
  <c r="B2558" i="12"/>
  <c r="B2554" i="12"/>
  <c r="B2550" i="12"/>
  <c r="B2546" i="12"/>
  <c r="B2542" i="12"/>
  <c r="B2538" i="12"/>
  <c r="B2534" i="12"/>
  <c r="B2526" i="12"/>
  <c r="B2522" i="12"/>
  <c r="B2518" i="12"/>
  <c r="B2502" i="12"/>
  <c r="B2498" i="12"/>
  <c r="B2494" i="12"/>
  <c r="B2490" i="12"/>
  <c r="B2482" i="12"/>
  <c r="B2474" i="12"/>
  <c r="B2470" i="12"/>
  <c r="B2466" i="12"/>
  <c r="B2458" i="12"/>
  <c r="B2454" i="12"/>
  <c r="B2450" i="12"/>
  <c r="B2442" i="12"/>
  <c r="B2438" i="12"/>
  <c r="B2434" i="12"/>
  <c r="B2430" i="12"/>
  <c r="B2426" i="12"/>
  <c r="B2418" i="12"/>
  <c r="B2414" i="12"/>
  <c r="B2410" i="12"/>
  <c r="B2402" i="12"/>
  <c r="B2398" i="12"/>
  <c r="B2394" i="12"/>
  <c r="B2386" i="12"/>
  <c r="B2382" i="12"/>
  <c r="B2378" i="12"/>
  <c r="B2370" i="12"/>
  <c r="B2362" i="12"/>
  <c r="B2358" i="12"/>
  <c r="B2354" i="12"/>
  <c r="B2346" i="12"/>
  <c r="B2342" i="12"/>
  <c r="B2338" i="12"/>
  <c r="B2334" i="12"/>
  <c r="B2330" i="12"/>
  <c r="B2326" i="12"/>
  <c r="B2322" i="12"/>
  <c r="B2306" i="12"/>
  <c r="B2302" i="12"/>
  <c r="B2294" i="12"/>
  <c r="B2290" i="12"/>
  <c r="B2286" i="12"/>
  <c r="B2282" i="12"/>
  <c r="B2274" i="12"/>
  <c r="B2266" i="12"/>
  <c r="B2262" i="12"/>
  <c r="B2254" i="12"/>
  <c r="B2242" i="12"/>
  <c r="B2238" i="12"/>
  <c r="B2234" i="12"/>
  <c r="B2230" i="12"/>
  <c r="B2226" i="12"/>
  <c r="B2214" i="12"/>
  <c r="B2210" i="12"/>
  <c r="B2202" i="12"/>
  <c r="B2198" i="12"/>
  <c r="B2194" i="12"/>
  <c r="B2190" i="12"/>
  <c r="B2186" i="12"/>
  <c r="B2182" i="12"/>
  <c r="B2178" i="12"/>
  <c r="B2174" i="12"/>
  <c r="B2170" i="12"/>
  <c r="B2166" i="12"/>
  <c r="B2162" i="12"/>
  <c r="B2158" i="12"/>
  <c r="B2154" i="12"/>
  <c r="B2150" i="12"/>
  <c r="B2146" i="12"/>
  <c r="B2142" i="12"/>
  <c r="B2138" i="12"/>
  <c r="B2134" i="12"/>
  <c r="B2130" i="12"/>
  <c r="B2126" i="12"/>
  <c r="B2122" i="12"/>
  <c r="B2118" i="12"/>
  <c r="B2114" i="12"/>
  <c r="B2110" i="12"/>
  <c r="B2106" i="12"/>
  <c r="B2102" i="12"/>
  <c r="B2098" i="12"/>
  <c r="B2094" i="12"/>
  <c r="B2090" i="12"/>
  <c r="B2086" i="12"/>
  <c r="B2082" i="12"/>
  <c r="B2078" i="12"/>
  <c r="B2074" i="12"/>
  <c r="B2070" i="12"/>
  <c r="B2066" i="12"/>
  <c r="B2062" i="12"/>
  <c r="B2058" i="12"/>
  <c r="B2054" i="12"/>
  <c r="B2050" i="12"/>
  <c r="B2046" i="12"/>
  <c r="B2042" i="12"/>
  <c r="B2038" i="12"/>
  <c r="B2034" i="12"/>
  <c r="B2030" i="12"/>
  <c r="B2026" i="12"/>
  <c r="B2022" i="12"/>
  <c r="B2018" i="12"/>
  <c r="B2014" i="12"/>
  <c r="B2010" i="12"/>
  <c r="B2006" i="12"/>
  <c r="B2002" i="12"/>
  <c r="B1998" i="12"/>
  <c r="B1994" i="12"/>
  <c r="B1990" i="12"/>
  <c r="B1986" i="12"/>
  <c r="B1982" i="12"/>
  <c r="B1978" i="12"/>
  <c r="B1974" i="12"/>
  <c r="B1970" i="12"/>
  <c r="B1966" i="12"/>
  <c r="B1962" i="12"/>
  <c r="B1958" i="12"/>
  <c r="B1954" i="12"/>
  <c r="B1950" i="12"/>
  <c r="B1946" i="12"/>
  <c r="B1942" i="12"/>
  <c r="B1938" i="12"/>
  <c r="B1934" i="12"/>
  <c r="B1930" i="12"/>
  <c r="B1926" i="12"/>
  <c r="B1922" i="12"/>
  <c r="B1918" i="12"/>
  <c r="B1914" i="12"/>
  <c r="B1910" i="12"/>
  <c r="B1906" i="12"/>
  <c r="B1902" i="12"/>
  <c r="B1898" i="12"/>
  <c r="B1894" i="12"/>
  <c r="B1890" i="12"/>
  <c r="B1886" i="12"/>
  <c r="B1882" i="12"/>
  <c r="B1878" i="12"/>
  <c r="B1874" i="12"/>
  <c r="B1870" i="12"/>
  <c r="B1866" i="12"/>
  <c r="B1862" i="12"/>
  <c r="B1858" i="12"/>
  <c r="B1854" i="12"/>
  <c r="B1850" i="12"/>
  <c r="B1846" i="12"/>
  <c r="B1842" i="12"/>
  <c r="B1838" i="12"/>
  <c r="B1834" i="12"/>
  <c r="B1830" i="12"/>
  <c r="B1826" i="12"/>
  <c r="B1822" i="12"/>
  <c r="B1818" i="12"/>
  <c r="B1814" i="12"/>
  <c r="B1810" i="12"/>
  <c r="B1806" i="12"/>
  <c r="B1802" i="12"/>
  <c r="B1798" i="12"/>
  <c r="B1794" i="12"/>
  <c r="B1790" i="12"/>
  <c r="B1786" i="12"/>
  <c r="B1782" i="12"/>
  <c r="B1778" i="12"/>
  <c r="B4614" i="12"/>
  <c r="B4610" i="12"/>
  <c r="B4606" i="12"/>
  <c r="B4602" i="12"/>
  <c r="B4598" i="12"/>
  <c r="B4594" i="12"/>
  <c r="B4590" i="12"/>
  <c r="B4586" i="12"/>
  <c r="B4582" i="12"/>
  <c r="B4578" i="12"/>
  <c r="B4574" i="12"/>
  <c r="B4570" i="12"/>
  <c r="B4566" i="12"/>
  <c r="B4562" i="12"/>
  <c r="B4558" i="12"/>
  <c r="B4554" i="12"/>
  <c r="B4550" i="12"/>
  <c r="B4546" i="12"/>
  <c r="B4542" i="12"/>
  <c r="B4538" i="12"/>
  <c r="B4534" i="12"/>
  <c r="B4530" i="12"/>
  <c r="B4526" i="12"/>
  <c r="B4522" i="12"/>
  <c r="B4518" i="12"/>
  <c r="B4514" i="12"/>
  <c r="B4510" i="12"/>
  <c r="B4506" i="12"/>
  <c r="B4502" i="12"/>
  <c r="B4498" i="12"/>
  <c r="B4494" i="12"/>
  <c r="B4490" i="12"/>
  <c r="B4486" i="12"/>
  <c r="B4482" i="12"/>
  <c r="B4478" i="12"/>
  <c r="B4474" i="12"/>
  <c r="B4470" i="12"/>
  <c r="B4466" i="12"/>
  <c r="B4462" i="12"/>
  <c r="B4458" i="12"/>
  <c r="B4454" i="12"/>
  <c r="B4450" i="12"/>
  <c r="B4446" i="12"/>
  <c r="B4442" i="12"/>
  <c r="B4438" i="12"/>
  <c r="B4434" i="12"/>
  <c r="B4430" i="12"/>
  <c r="B4426" i="12"/>
  <c r="B4422" i="12"/>
  <c r="B4418" i="12"/>
  <c r="B4414" i="12"/>
  <c r="B4410" i="12"/>
  <c r="B4406" i="12"/>
  <c r="B4402" i="12"/>
  <c r="B4398" i="12"/>
  <c r="B4394" i="12"/>
  <c r="B4390" i="12"/>
  <c r="B4386" i="12"/>
  <c r="B4382" i="12"/>
  <c r="B4378" i="12"/>
  <c r="B4374" i="12"/>
  <c r="B4370" i="12"/>
  <c r="B4366" i="12"/>
  <c r="B4362" i="12"/>
  <c r="B4358" i="12"/>
  <c r="B4354" i="12"/>
  <c r="B4350" i="12"/>
  <c r="B4346" i="12"/>
  <c r="B4342" i="12"/>
  <c r="B4338" i="12"/>
  <c r="B4334" i="12"/>
  <c r="B4330" i="12"/>
  <c r="B4326" i="12"/>
  <c r="B4637" i="12"/>
  <c r="B4633" i="12"/>
  <c r="B4629" i="12"/>
  <c r="B4625" i="12"/>
  <c r="B4621" i="12"/>
  <c r="B4617" i="12"/>
  <c r="B4662" i="12"/>
  <c r="B4658" i="12"/>
  <c r="B4654" i="12"/>
  <c r="B4650" i="12"/>
  <c r="B4646" i="12"/>
  <c r="B4642" i="12"/>
  <c r="B4638" i="12"/>
  <c r="B4671" i="12"/>
  <c r="B4667" i="12"/>
  <c r="B4692" i="12"/>
  <c r="B4688" i="12"/>
  <c r="B4684" i="12"/>
  <c r="B4680" i="12"/>
  <c r="B4676" i="12"/>
  <c r="B4707" i="12"/>
  <c r="B4703" i="12"/>
  <c r="B4699" i="12"/>
  <c r="B4695" i="12"/>
  <c r="B4722" i="12"/>
  <c r="B4718" i="12"/>
  <c r="B4714" i="12"/>
  <c r="B4313" i="12"/>
  <c r="B4297" i="12"/>
  <c r="B4281" i="12"/>
  <c r="B4265" i="12"/>
  <c r="B4249" i="12"/>
  <c r="B4233" i="12"/>
  <c r="B4217" i="12"/>
  <c r="B4201" i="12"/>
  <c r="B4185" i="12"/>
  <c r="B4169" i="12"/>
  <c r="B4153" i="12"/>
  <c r="B4137" i="12"/>
  <c r="B4121" i="12"/>
  <c r="B4105" i="12"/>
  <c r="B4089" i="12"/>
  <c r="B4073" i="12"/>
  <c r="B4057" i="12"/>
  <c r="B4041" i="12"/>
  <c r="B4025" i="12"/>
  <c r="B4009" i="12"/>
  <c r="B3993" i="12"/>
  <c r="B3977" i="12"/>
  <c r="B3961" i="12"/>
  <c r="B3945" i="12"/>
  <c r="B3929" i="12"/>
  <c r="B3913" i="12"/>
  <c r="B3897" i="12"/>
  <c r="B3881" i="12"/>
  <c r="B3865" i="12"/>
  <c r="B3849" i="12"/>
  <c r="B3833" i="12"/>
  <c r="B3817" i="12"/>
  <c r="B3801" i="12"/>
  <c r="B3785" i="12"/>
  <c r="B3769" i="12"/>
  <c r="B3753" i="12"/>
  <c r="B3737" i="12"/>
  <c r="B3721" i="12"/>
  <c r="B3705" i="12"/>
  <c r="B3689" i="12"/>
  <c r="B3673" i="12"/>
  <c r="B3657" i="12"/>
  <c r="B3641" i="12"/>
  <c r="B3625" i="12"/>
  <c r="B3609" i="12"/>
  <c r="B3593" i="12"/>
  <c r="B3577" i="12"/>
  <c r="B3561" i="12"/>
  <c r="B3545" i="12"/>
  <c r="B3529" i="12"/>
  <c r="B3513" i="12"/>
  <c r="B3497" i="12"/>
  <c r="B3481" i="12"/>
  <c r="B3465" i="12"/>
  <c r="B3449" i="12"/>
  <c r="B3433" i="12"/>
  <c r="B3417" i="12"/>
  <c r="B3401" i="12"/>
  <c r="B3385" i="12"/>
  <c r="B3369" i="12"/>
  <c r="B3353" i="12"/>
  <c r="B3337" i="12"/>
  <c r="B3321" i="12"/>
  <c r="B3305" i="12"/>
  <c r="B3289" i="12"/>
  <c r="B3273" i="12"/>
  <c r="B3257" i="12"/>
  <c r="B3241" i="12"/>
  <c r="B3225" i="12"/>
  <c r="B3209" i="12"/>
  <c r="B3193" i="12"/>
  <c r="B3177" i="12"/>
  <c r="B3161" i="12"/>
  <c r="B3145" i="12"/>
  <c r="B3129" i="12"/>
  <c r="B3113" i="12"/>
  <c r="B3097" i="12"/>
  <c r="B3081" i="12"/>
  <c r="B3065" i="12"/>
  <c r="B3049" i="12"/>
  <c r="B3033" i="12"/>
  <c r="B3017" i="12"/>
  <c r="B3001" i="12"/>
  <c r="B2985" i="12"/>
  <c r="B2969" i="12"/>
  <c r="B2953" i="12"/>
  <c r="B2937" i="12"/>
  <c r="B2921" i="12"/>
  <c r="B2905" i="12"/>
  <c r="B2889" i="12"/>
  <c r="B2873" i="12"/>
  <c r="B2857" i="12"/>
  <c r="B2841" i="12"/>
  <c r="B2825" i="12"/>
  <c r="B2809" i="12"/>
  <c r="B2793" i="12"/>
  <c r="B2777" i="12"/>
  <c r="B2761" i="12"/>
  <c r="B2745" i="12"/>
  <c r="B2729" i="12"/>
  <c r="B2713" i="12"/>
  <c r="B9179" i="12"/>
  <c r="B9175" i="12"/>
  <c r="B9171" i="12"/>
  <c r="B9167" i="12"/>
  <c r="B9163" i="12"/>
  <c r="B9159" i="12"/>
  <c r="B9155" i="12"/>
  <c r="B9151" i="12"/>
  <c r="B9147" i="12"/>
  <c r="B9143" i="12"/>
  <c r="B9139" i="12"/>
  <c r="B9135" i="12"/>
  <c r="B9131" i="12"/>
  <c r="B9127" i="12"/>
  <c r="B9123" i="12"/>
  <c r="B9119" i="12"/>
  <c r="B9115" i="12"/>
  <c r="B9111" i="12"/>
  <c r="B9107" i="12"/>
  <c r="B9103" i="12"/>
  <c r="B9099" i="12"/>
  <c r="B9095" i="12"/>
  <c r="B9091" i="12"/>
  <c r="B9087" i="12"/>
  <c r="B9083" i="12"/>
  <c r="B9079" i="12"/>
  <c r="B9075" i="12"/>
  <c r="B9071" i="12"/>
  <c r="B9067" i="12"/>
  <c r="B9063" i="12"/>
  <c r="B9059" i="12"/>
  <c r="B9055" i="12"/>
  <c r="B9051" i="12"/>
  <c r="B9047" i="12"/>
  <c r="B9043" i="12"/>
  <c r="B9039" i="12"/>
  <c r="B9035" i="12"/>
  <c r="B9031" i="12"/>
  <c r="B9027" i="12"/>
  <c r="B9023" i="12"/>
  <c r="B9019" i="12"/>
  <c r="B9015" i="12"/>
  <c r="B9011" i="12"/>
  <c r="B9007" i="12"/>
  <c r="B9003" i="12"/>
  <c r="B8999" i="12"/>
  <c r="B8995" i="12"/>
  <c r="B8991" i="12"/>
  <c r="B8987" i="12"/>
  <c r="B8983" i="12"/>
  <c r="B8979" i="12"/>
  <c r="B8975" i="12"/>
  <c r="B8971" i="12"/>
  <c r="B8967" i="12"/>
  <c r="B8963" i="12"/>
  <c r="B8959" i="12"/>
  <c r="B8955" i="12"/>
  <c r="B8951" i="12"/>
  <c r="B8947" i="12"/>
  <c r="B8943" i="12"/>
  <c r="B8939" i="12"/>
  <c r="B8935" i="12"/>
  <c r="B8931" i="12"/>
  <c r="B8927" i="12"/>
  <c r="B8923" i="12"/>
  <c r="B8919" i="12"/>
  <c r="B8915" i="12"/>
  <c r="B8911" i="12"/>
  <c r="B8907" i="12"/>
  <c r="B8903" i="12"/>
  <c r="B8899" i="12"/>
  <c r="B8895" i="12"/>
  <c r="B8891" i="12"/>
  <c r="B8887" i="12"/>
  <c r="B8883" i="12"/>
  <c r="B8879" i="12"/>
  <c r="B8875" i="12"/>
  <c r="B8871" i="12"/>
  <c r="B8867" i="12"/>
  <c r="B8863" i="12"/>
  <c r="B8859" i="12"/>
  <c r="B8855" i="12"/>
  <c r="B8851" i="12"/>
  <c r="B8847" i="12"/>
  <c r="B8843" i="12"/>
  <c r="B8839" i="12"/>
  <c r="B8835" i="12"/>
  <c r="B8831" i="12"/>
  <c r="B8827" i="12"/>
  <c r="B8823" i="12"/>
  <c r="B8819" i="12"/>
  <c r="B8815" i="12"/>
  <c r="B8811" i="12"/>
  <c r="B8807" i="12"/>
  <c r="B8803" i="12"/>
  <c r="B8799" i="12"/>
  <c r="B8795" i="12"/>
  <c r="B8791" i="12"/>
  <c r="B8787" i="12"/>
  <c r="B8783" i="12"/>
  <c r="B8779" i="12"/>
  <c r="B8775" i="12"/>
  <c r="B8771" i="12"/>
  <c r="B8767" i="12"/>
  <c r="B8763" i="12"/>
  <c r="B8759" i="12"/>
  <c r="B8755" i="12"/>
  <c r="B8751" i="12"/>
  <c r="B8747" i="12"/>
  <c r="B8743" i="12"/>
  <c r="B8739" i="12"/>
  <c r="B8735" i="12"/>
  <c r="B8731" i="12"/>
  <c r="B8727" i="12"/>
  <c r="B8723" i="12"/>
  <c r="B8719" i="12"/>
  <c r="B8715" i="12"/>
  <c r="B8711" i="12"/>
  <c r="B8707" i="12"/>
  <c r="B8703" i="12"/>
  <c r="B8699" i="12"/>
  <c r="B8695" i="12"/>
  <c r="B8691" i="12"/>
  <c r="B8687" i="12"/>
  <c r="B8683" i="12"/>
  <c r="B8679" i="12"/>
  <c r="B8675" i="12"/>
  <c r="B8671" i="12"/>
  <c r="B8667" i="12"/>
  <c r="B8663" i="12"/>
  <c r="B8659" i="12"/>
  <c r="B8655" i="12"/>
  <c r="B8651" i="12"/>
  <c r="B8647" i="12"/>
  <c r="B8643" i="12"/>
  <c r="B8639" i="12"/>
  <c r="B8635" i="12"/>
  <c r="B8631" i="12"/>
  <c r="B8627" i="12"/>
  <c r="B8623" i="12"/>
  <c r="B8619" i="12"/>
  <c r="B8615" i="12"/>
  <c r="B8611" i="12"/>
  <c r="B8607" i="12"/>
  <c r="B8603" i="12"/>
  <c r="B8599" i="12"/>
  <c r="B8595" i="12"/>
  <c r="B8591" i="12"/>
  <c r="B8587" i="12"/>
  <c r="B8583" i="12"/>
  <c r="B8579" i="12"/>
  <c r="B8575" i="12"/>
  <c r="B8571" i="12"/>
  <c r="B8567" i="12"/>
  <c r="B8563" i="12"/>
  <c r="B8559" i="12"/>
  <c r="B8539" i="12"/>
  <c r="B8507" i="12"/>
  <c r="B8475" i="12"/>
  <c r="B8439" i="12"/>
  <c r="B8375" i="12"/>
  <c r="B8311" i="12"/>
  <c r="B8247" i="12"/>
  <c r="B8183" i="12"/>
  <c r="B8119" i="12"/>
  <c r="B8055" i="12"/>
  <c r="B7991" i="12"/>
  <c r="B7927" i="12"/>
  <c r="B23" i="12"/>
  <c r="B19" i="12"/>
  <c r="B15" i="12"/>
  <c r="B11" i="12"/>
  <c r="B7" i="12"/>
  <c r="B54" i="12"/>
  <c r="B50" i="12"/>
  <c r="B46" i="12"/>
  <c r="B42" i="12"/>
  <c r="B38" i="12"/>
  <c r="B34" i="12"/>
  <c r="B30" i="12"/>
  <c r="B26" i="12"/>
  <c r="B1774" i="12"/>
  <c r="B1770" i="12"/>
  <c r="B1766" i="12"/>
  <c r="B1762" i="12"/>
  <c r="B1758" i="12"/>
  <c r="B1754" i="12"/>
  <c r="B1750" i="12"/>
  <c r="B1746" i="12"/>
  <c r="B1742" i="12"/>
  <c r="B1738" i="12"/>
  <c r="B1734" i="12"/>
  <c r="B1730" i="12"/>
  <c r="B1726" i="12"/>
  <c r="B1722" i="12"/>
  <c r="B1718" i="12"/>
  <c r="B1714" i="12"/>
  <c r="B1710" i="12"/>
  <c r="B1706" i="12"/>
  <c r="B1702" i="12"/>
  <c r="B1698" i="12"/>
  <c r="B1694" i="12"/>
  <c r="B1690" i="12"/>
  <c r="B1686" i="12"/>
  <c r="B1682" i="12"/>
  <c r="B1678" i="12"/>
  <c r="B1674" i="12"/>
  <c r="B1670" i="12"/>
  <c r="B1666" i="12"/>
  <c r="B1662" i="12"/>
  <c r="B1658" i="12"/>
  <c r="B1654" i="12"/>
  <c r="B1650" i="12"/>
  <c r="B1646" i="12"/>
  <c r="B1642" i="12"/>
  <c r="B1638" i="12"/>
  <c r="B1634" i="12"/>
  <c r="B1630" i="12"/>
  <c r="B1626" i="12"/>
  <c r="B1622" i="12"/>
  <c r="B1618" i="12"/>
  <c r="B1614" i="12"/>
  <c r="B1610" i="12"/>
  <c r="B1606" i="12"/>
  <c r="B1602" i="12"/>
  <c r="B1598" i="12"/>
  <c r="B1594" i="12"/>
  <c r="B1590" i="12"/>
  <c r="B1586" i="12"/>
  <c r="B1582" i="12"/>
  <c r="B1578" i="12"/>
  <c r="B1574" i="12"/>
  <c r="B1570" i="12"/>
  <c r="B1566" i="12"/>
  <c r="B1562" i="12"/>
  <c r="B1558" i="12"/>
  <c r="B1554" i="12"/>
  <c r="B1550" i="12"/>
  <c r="B1546" i="12"/>
  <c r="B1542" i="12"/>
  <c r="B1538" i="12"/>
  <c r="B1534" i="12"/>
  <c r="B1530" i="12"/>
  <c r="B1526" i="12"/>
  <c r="B1522" i="12"/>
  <c r="B1518" i="12"/>
  <c r="B1514" i="12"/>
  <c r="B1510" i="12"/>
  <c r="B1506" i="12"/>
  <c r="B1502" i="12"/>
  <c r="B1498" i="12"/>
  <c r="B1494" i="12"/>
  <c r="B1490" i="12"/>
  <c r="B1486" i="12"/>
  <c r="B1482" i="12"/>
  <c r="B1478" i="12"/>
  <c r="B1474" i="12"/>
  <c r="B1470" i="12"/>
  <c r="B1466" i="12"/>
  <c r="B1462" i="12"/>
  <c r="B1458" i="12"/>
  <c r="B1454" i="12"/>
  <c r="B1450" i="12"/>
  <c r="B1446" i="12"/>
  <c r="B1442" i="12"/>
  <c r="B1438" i="12"/>
  <c r="B1434" i="12"/>
  <c r="B1430" i="12"/>
  <c r="B1426" i="12"/>
  <c r="B1422" i="12"/>
  <c r="B1418" i="12"/>
  <c r="B1414" i="12"/>
  <c r="B1410" i="12"/>
  <c r="B1406" i="12"/>
  <c r="B1402" i="12"/>
  <c r="B1398" i="12"/>
  <c r="B1394" i="12"/>
  <c r="B1390" i="12"/>
  <c r="B1386" i="12"/>
  <c r="B1382" i="12"/>
  <c r="B1378" i="12"/>
  <c r="B1374" i="12"/>
  <c r="B1370" i="12"/>
  <c r="B1366" i="12"/>
  <c r="B1362" i="12"/>
  <c r="B1358" i="12"/>
  <c r="B1354" i="12"/>
  <c r="B1350" i="12"/>
  <c r="B1346" i="12"/>
  <c r="B1342" i="12"/>
  <c r="B1338" i="12"/>
  <c r="B1334" i="12"/>
  <c r="B1330" i="12"/>
  <c r="B1326" i="12"/>
  <c r="B1322" i="12"/>
  <c r="B1318" i="12"/>
  <c r="B1314" i="12"/>
  <c r="B1310" i="12"/>
  <c r="B1306" i="12"/>
  <c r="B1302" i="12"/>
  <c r="B1298" i="12"/>
  <c r="B1294" i="12"/>
  <c r="B1290" i="12"/>
  <c r="B1286" i="12"/>
  <c r="B1282" i="12"/>
  <c r="B1278" i="12"/>
  <c r="B1274" i="12"/>
  <c r="B1270" i="12"/>
  <c r="B1266" i="12"/>
  <c r="B1262" i="12"/>
  <c r="B1258" i="12"/>
  <c r="B1254" i="12"/>
  <c r="B1250" i="12"/>
  <c r="B1246" i="12"/>
  <c r="B1242" i="12"/>
  <c r="B1238" i="12"/>
  <c r="B1234" i="12"/>
  <c r="B1230" i="12"/>
  <c r="B1226" i="12"/>
  <c r="B1222" i="12"/>
  <c r="B1218" i="12"/>
  <c r="B1214" i="12"/>
  <c r="B1210" i="12"/>
  <c r="B1206" i="12"/>
  <c r="B1202" i="12"/>
  <c r="B1198" i="12"/>
  <c r="B1194" i="12"/>
  <c r="B1190" i="12"/>
  <c r="B1186" i="12"/>
  <c r="B1182" i="12"/>
  <c r="B1178" i="12"/>
  <c r="B1174" i="12"/>
  <c r="B1170" i="12"/>
  <c r="B1166" i="12"/>
  <c r="B1162" i="12"/>
  <c r="B1158" i="12"/>
  <c r="B1154" i="12"/>
  <c r="B1150" i="12"/>
  <c r="B1146" i="12"/>
  <c r="B1142" i="12"/>
  <c r="B1138" i="12"/>
  <c r="B1134" i="12"/>
  <c r="B1130" i="12"/>
  <c r="B1126" i="12"/>
  <c r="B1122" i="12"/>
  <c r="B1118" i="12"/>
  <c r="B1114" i="12"/>
  <c r="B1110" i="12"/>
  <c r="B1106" i="12"/>
  <c r="B1102" i="12"/>
  <c r="B1098" i="12"/>
  <c r="B1094" i="12"/>
  <c r="B1090" i="12"/>
  <c r="B1086" i="12"/>
  <c r="B1082" i="12"/>
  <c r="B1078" i="12"/>
  <c r="B1074" i="12"/>
  <c r="B1070" i="12"/>
  <c r="B1066" i="12"/>
  <c r="B1062" i="12"/>
  <c r="B1058" i="12"/>
  <c r="B1054" i="12"/>
  <c r="B1050" i="12"/>
  <c r="B1046" i="12"/>
  <c r="B1042" i="12"/>
  <c r="B1038" i="12"/>
  <c r="B1034" i="12"/>
  <c r="B1030" i="12"/>
  <c r="B1026" i="12"/>
  <c r="B1022" i="12"/>
  <c r="B1018" i="12"/>
  <c r="B1014" i="12"/>
  <c r="B1010" i="12"/>
  <c r="B1006" i="12"/>
  <c r="B1002" i="12"/>
  <c r="B998" i="12"/>
  <c r="B994" i="12"/>
  <c r="B990" i="12"/>
  <c r="B986" i="12"/>
  <c r="B982" i="12"/>
  <c r="B978" i="12"/>
  <c r="B974" i="12"/>
  <c r="B970" i="12"/>
  <c r="B966" i="12"/>
  <c r="B962" i="12"/>
  <c r="B958" i="12"/>
  <c r="B954" i="12"/>
  <c r="B950" i="12"/>
  <c r="B946" i="12"/>
  <c r="B942" i="12"/>
  <c r="B938" i="12"/>
  <c r="B934" i="12"/>
  <c r="B930" i="12"/>
  <c r="B926" i="12"/>
  <c r="B922" i="12"/>
  <c r="B918" i="12"/>
  <c r="B914" i="12"/>
  <c r="B910" i="12"/>
  <c r="B906" i="12"/>
  <c r="B902" i="12"/>
  <c r="B898" i="12"/>
  <c r="B894" i="12"/>
  <c r="B890" i="12"/>
  <c r="B886" i="12"/>
  <c r="B882" i="12"/>
  <c r="B878" i="12"/>
  <c r="B874" i="12"/>
  <c r="B870" i="12"/>
  <c r="B866" i="12"/>
  <c r="B862" i="12"/>
  <c r="B858" i="12"/>
  <c r="B854" i="12"/>
  <c r="B850" i="12"/>
  <c r="B846" i="12"/>
  <c r="B842" i="12"/>
  <c r="B838" i="12"/>
  <c r="B834" i="12"/>
  <c r="B830" i="12"/>
  <c r="B826" i="12"/>
  <c r="B822" i="12"/>
  <c r="B818" i="12"/>
  <c r="B814" i="12"/>
  <c r="B810" i="12"/>
  <c r="B806" i="12"/>
  <c r="B802" i="12"/>
  <c r="B798" i="12"/>
  <c r="B794" i="12"/>
  <c r="B790" i="12"/>
  <c r="B786" i="12"/>
  <c r="B782" i="12"/>
  <c r="B778" i="12"/>
  <c r="B774" i="12"/>
  <c r="B770" i="12"/>
  <c r="B766" i="12"/>
  <c r="B762" i="12"/>
  <c r="B758" i="12"/>
  <c r="B754" i="12"/>
  <c r="B750" i="12"/>
  <c r="B746" i="12"/>
  <c r="B742" i="12"/>
  <c r="B738" i="12"/>
  <c r="B734" i="12"/>
  <c r="B730" i="12"/>
  <c r="B726" i="12"/>
  <c r="B722" i="12"/>
  <c r="B718" i="12"/>
  <c r="B714" i="12"/>
  <c r="B710" i="12"/>
  <c r="B706" i="12"/>
  <c r="B702" i="12"/>
  <c r="B698" i="12"/>
  <c r="B694" i="12"/>
  <c r="B690" i="12"/>
  <c r="B686" i="12"/>
  <c r="B682" i="12"/>
  <c r="B678" i="12"/>
  <c r="B674" i="12"/>
  <c r="B670" i="12"/>
  <c r="B666" i="12"/>
  <c r="B662" i="12"/>
  <c r="B658" i="12"/>
  <c r="B654" i="12"/>
  <c r="B650" i="12"/>
  <c r="B646" i="12"/>
  <c r="B642" i="12"/>
  <c r="B638" i="12"/>
  <c r="B634" i="12"/>
  <c r="B630" i="12"/>
  <c r="B626" i="12"/>
  <c r="B622" i="12"/>
  <c r="B618" i="12"/>
  <c r="B614" i="12"/>
  <c r="B610" i="12"/>
  <c r="B606" i="12"/>
  <c r="B602" i="12"/>
  <c r="B598" i="12"/>
  <c r="B594" i="12"/>
  <c r="B590" i="12"/>
  <c r="B586" i="12"/>
  <c r="B582" i="12"/>
  <c r="B578" i="12"/>
  <c r="B574" i="12"/>
  <c r="B570" i="12"/>
  <c r="B566" i="12"/>
  <c r="B562" i="12"/>
  <c r="B558" i="12"/>
  <c r="B554" i="12"/>
  <c r="B550" i="12"/>
  <c r="B546" i="12"/>
  <c r="B542" i="12"/>
  <c r="B538" i="12"/>
  <c r="B534" i="12"/>
  <c r="B530" i="12"/>
  <c r="B526" i="12"/>
  <c r="B522" i="12"/>
  <c r="B518" i="12"/>
  <c r="B514" i="12"/>
  <c r="B510" i="12"/>
  <c r="B506" i="12"/>
  <c r="B502" i="12"/>
  <c r="B498" i="12"/>
  <c r="B494" i="12"/>
  <c r="B490" i="12"/>
  <c r="B486" i="12"/>
  <c r="B482" i="12"/>
  <c r="B478" i="12"/>
  <c r="B474" i="12"/>
  <c r="B470" i="12"/>
  <c r="B466" i="12"/>
  <c r="B462" i="12"/>
  <c r="B458" i="12"/>
  <c r="B454" i="12"/>
  <c r="B450" i="12"/>
  <c r="B446" i="12"/>
  <c r="B442" i="12"/>
  <c r="B438" i="12"/>
  <c r="B434" i="12"/>
  <c r="B430" i="12"/>
  <c r="B426" i="12"/>
  <c r="B422" i="12"/>
  <c r="B418" i="12"/>
  <c r="B414" i="12"/>
  <c r="B410" i="12"/>
  <c r="B406" i="12"/>
  <c r="B402" i="12"/>
  <c r="B398" i="12"/>
  <c r="B394" i="12"/>
  <c r="B390" i="12"/>
  <c r="B386" i="12"/>
  <c r="B382" i="12"/>
  <c r="B378" i="12"/>
  <c r="B374" i="12"/>
  <c r="B370" i="12"/>
  <c r="B366" i="12"/>
  <c r="B362" i="12"/>
  <c r="B358" i="12"/>
  <c r="B354" i="12"/>
  <c r="B350" i="12"/>
  <c r="B346" i="12"/>
  <c r="B342" i="12"/>
  <c r="B338" i="12"/>
  <c r="B334" i="12"/>
  <c r="B330" i="12"/>
  <c r="B326" i="12"/>
  <c r="B322" i="12"/>
  <c r="B318" i="12"/>
  <c r="B314" i="12"/>
  <c r="B310" i="12"/>
  <c r="B306" i="12"/>
  <c r="B302" i="12"/>
  <c r="B298" i="12"/>
  <c r="B294" i="12"/>
  <c r="B290" i="12"/>
  <c r="B286" i="12"/>
  <c r="B282" i="12"/>
  <c r="B278" i="12"/>
  <c r="B274" i="12"/>
  <c r="B270" i="12"/>
  <c r="B266" i="12"/>
  <c r="B262" i="12"/>
  <c r="B258" i="12"/>
  <c r="B254" i="12"/>
  <c r="B250" i="12"/>
  <c r="B246" i="12"/>
  <c r="B242" i="12"/>
  <c r="B238" i="12"/>
  <c r="B234" i="12"/>
  <c r="B230" i="12"/>
  <c r="B226" i="12"/>
  <c r="B222" i="12"/>
  <c r="B218" i="12"/>
  <c r="B214" i="12"/>
  <c r="B210" i="12"/>
  <c r="B206" i="12"/>
  <c r="B202" i="12"/>
  <c r="B198" i="12"/>
  <c r="B194" i="12"/>
  <c r="B190" i="12"/>
  <c r="B186" i="12"/>
  <c r="B182" i="12"/>
  <c r="B178" i="12"/>
  <c r="B174" i="12"/>
  <c r="B170" i="12"/>
  <c r="B166" i="12"/>
  <c r="B162" i="12"/>
  <c r="B158" i="12"/>
  <c r="B154" i="12"/>
  <c r="B150" i="12"/>
  <c r="B146" i="12"/>
  <c r="B142" i="12"/>
  <c r="B138" i="12"/>
  <c r="B134" i="12"/>
  <c r="B130" i="12"/>
  <c r="B126" i="12"/>
  <c r="B122" i="12"/>
  <c r="B118" i="12"/>
  <c r="B114" i="12"/>
  <c r="B110" i="12"/>
  <c r="B106" i="12"/>
  <c r="B102" i="12"/>
  <c r="B98" i="12"/>
  <c r="B94" i="12"/>
  <c r="B90" i="12"/>
  <c r="B86" i="12"/>
  <c r="B82" i="12"/>
  <c r="B78" i="12"/>
  <c r="B74" i="12"/>
  <c r="B70" i="12"/>
  <c r="B66" i="12"/>
  <c r="B62" i="12"/>
  <c r="B58" i="12"/>
  <c r="B4319" i="12"/>
  <c r="B4315" i="12"/>
  <c r="B4311" i="12"/>
  <c r="B4307" i="12"/>
  <c r="B4303" i="12"/>
  <c r="B4299" i="12"/>
  <c r="B4295" i="12"/>
  <c r="B4291" i="12"/>
  <c r="B4287" i="12"/>
  <c r="B4283" i="12"/>
  <c r="B4279" i="12"/>
  <c r="B4275" i="12"/>
  <c r="B4271" i="12"/>
  <c r="B4267" i="12"/>
  <c r="B4263" i="12"/>
  <c r="B4259" i="12"/>
  <c r="B4255" i="12"/>
  <c r="B4251" i="12"/>
  <c r="B4247" i="12"/>
  <c r="B4243" i="12"/>
  <c r="B4239" i="12"/>
  <c r="B4235" i="12"/>
  <c r="B4231" i="12"/>
  <c r="B4227" i="12"/>
  <c r="B4223" i="12"/>
  <c r="B4219" i="12"/>
  <c r="B4215" i="12"/>
  <c r="B4211" i="12"/>
  <c r="B4207" i="12"/>
  <c r="B4203" i="12"/>
  <c r="B4199" i="12"/>
  <c r="B4195" i="12"/>
  <c r="B4191" i="12"/>
  <c r="B4187" i="12"/>
  <c r="B4183" i="12"/>
  <c r="B4179" i="12"/>
  <c r="B4175" i="12"/>
  <c r="B4171" i="12"/>
  <c r="B4167" i="12"/>
  <c r="B4163" i="12"/>
  <c r="B4159" i="12"/>
  <c r="B4155" i="12"/>
  <c r="B4151" i="12"/>
  <c r="B4147" i="12"/>
  <c r="B4143" i="12"/>
  <c r="B4139" i="12"/>
  <c r="B4135" i="12"/>
  <c r="B4131" i="12"/>
  <c r="B4127" i="12"/>
  <c r="B4123" i="12"/>
  <c r="B4119" i="12"/>
  <c r="B4115" i="12"/>
  <c r="B4111" i="12"/>
  <c r="B4107" i="12"/>
  <c r="B4103" i="12"/>
  <c r="B4099" i="12"/>
  <c r="B4095" i="12"/>
  <c r="B4091" i="12"/>
  <c r="B4087" i="12"/>
  <c r="B4083" i="12"/>
  <c r="B4079" i="12"/>
  <c r="B4075" i="12"/>
  <c r="B4071" i="12"/>
  <c r="B4067" i="12"/>
  <c r="B4063" i="12"/>
  <c r="B4059" i="12"/>
  <c r="B4055" i="12"/>
  <c r="B4051" i="12"/>
  <c r="B4047" i="12"/>
  <c r="B4043" i="12"/>
  <c r="B4039" i="12"/>
  <c r="B4035" i="12"/>
  <c r="B4031" i="12"/>
  <c r="B4027" i="12"/>
  <c r="B4023" i="12"/>
  <c r="B4019" i="12"/>
  <c r="B4015" i="12"/>
  <c r="B4011" i="12"/>
  <c r="B4007" i="12"/>
  <c r="B4003" i="12"/>
  <c r="B3999" i="12"/>
  <c r="B3995" i="12"/>
  <c r="B3991" i="12"/>
  <c r="B3987" i="12"/>
  <c r="B3983" i="12"/>
  <c r="B3979" i="12"/>
  <c r="B3975" i="12"/>
  <c r="B3971" i="12"/>
  <c r="B3967" i="12"/>
  <c r="B3963" i="12"/>
  <c r="B3959" i="12"/>
  <c r="B3955" i="12"/>
  <c r="B3951" i="12"/>
  <c r="B3947" i="12"/>
  <c r="B3943" i="12"/>
  <c r="B3939" i="12"/>
  <c r="B3935" i="12"/>
  <c r="B3931" i="12"/>
  <c r="B3927" i="12"/>
  <c r="B3923" i="12"/>
  <c r="B3919" i="12"/>
  <c r="B3915" i="12"/>
  <c r="B3911" i="12"/>
  <c r="B3907" i="12"/>
  <c r="B3903" i="12"/>
  <c r="B3899" i="12"/>
  <c r="B3895" i="12"/>
  <c r="B3891" i="12"/>
  <c r="B3887" i="12"/>
  <c r="B3883" i="12"/>
  <c r="B3879" i="12"/>
  <c r="B3875" i="12"/>
  <c r="B3871" i="12"/>
  <c r="B3867" i="12"/>
  <c r="B3863" i="12"/>
  <c r="B3859" i="12"/>
  <c r="B3855" i="12"/>
  <c r="B3851" i="12"/>
  <c r="B3847" i="12"/>
  <c r="B3843" i="12"/>
  <c r="B3839" i="12"/>
  <c r="B3835" i="12"/>
  <c r="B3831" i="12"/>
  <c r="B3827" i="12"/>
  <c r="B3823" i="12"/>
  <c r="B3819" i="12"/>
  <c r="B3815" i="12"/>
  <c r="B3811" i="12"/>
  <c r="B3807" i="12"/>
  <c r="B3803" i="12"/>
  <c r="B3799" i="12"/>
  <c r="B3795" i="12"/>
  <c r="B3791" i="12"/>
  <c r="B3787" i="12"/>
  <c r="B3783" i="12"/>
  <c r="B3779" i="12"/>
  <c r="B3775" i="12"/>
  <c r="B3771" i="12"/>
  <c r="B3767" i="12"/>
  <c r="B3763" i="12"/>
  <c r="B3759" i="12"/>
  <c r="B3755" i="12"/>
  <c r="B3751" i="12"/>
  <c r="B3747" i="12"/>
  <c r="B3743" i="12"/>
  <c r="B3739" i="12"/>
  <c r="B3735" i="12"/>
  <c r="B3731" i="12"/>
  <c r="B3727" i="12"/>
  <c r="B3723" i="12"/>
  <c r="B3719" i="12"/>
  <c r="B3715" i="12"/>
  <c r="B3711" i="12"/>
  <c r="B3707" i="12"/>
  <c r="B3703" i="12"/>
  <c r="B3699" i="12"/>
  <c r="B3695" i="12"/>
  <c r="B3691" i="12"/>
  <c r="B3687" i="12"/>
  <c r="B3683" i="12"/>
  <c r="B3679" i="12"/>
  <c r="B3675" i="12"/>
  <c r="B3671" i="12"/>
  <c r="B3667" i="12"/>
  <c r="B3663" i="12"/>
  <c r="B3659" i="12"/>
  <c r="B3655" i="12"/>
  <c r="B3651" i="12"/>
  <c r="B3647" i="12"/>
  <c r="B3643" i="12"/>
  <c r="B3639" i="12"/>
  <c r="B3635" i="12"/>
  <c r="B3631" i="12"/>
  <c r="B3627" i="12"/>
  <c r="B3623" i="12"/>
  <c r="B3619" i="12"/>
  <c r="B3615" i="12"/>
  <c r="B3611" i="12"/>
  <c r="B3607" i="12"/>
  <c r="B3603" i="12"/>
  <c r="B3599" i="12"/>
  <c r="B3595" i="12"/>
  <c r="B3591" i="12"/>
  <c r="B3587" i="12"/>
  <c r="B3583" i="12"/>
  <c r="B3579" i="12"/>
  <c r="B3575" i="12"/>
  <c r="B3571" i="12"/>
  <c r="B3567" i="12"/>
  <c r="B3563" i="12"/>
  <c r="B3559" i="12"/>
  <c r="B3555" i="12"/>
  <c r="B3551" i="12"/>
  <c r="B3547" i="12"/>
  <c r="B3543" i="12"/>
  <c r="B3539" i="12"/>
  <c r="B3535" i="12"/>
  <c r="B3531" i="12"/>
  <c r="B3527" i="12"/>
  <c r="B3523" i="12"/>
  <c r="B3519" i="12"/>
  <c r="B3515" i="12"/>
  <c r="B3511" i="12"/>
  <c r="B3507" i="12"/>
  <c r="B3503" i="12"/>
  <c r="B3499" i="12"/>
  <c r="B3495" i="12"/>
  <c r="B3491" i="12"/>
  <c r="B3487" i="12"/>
  <c r="B3483" i="12"/>
  <c r="B3479" i="12"/>
  <c r="B3475" i="12"/>
  <c r="B3471" i="12"/>
  <c r="B3467" i="12"/>
  <c r="B3463" i="12"/>
  <c r="B3459" i="12"/>
  <c r="B3455" i="12"/>
  <c r="B3451" i="12"/>
  <c r="B3447" i="12"/>
  <c r="B3443" i="12"/>
  <c r="B3439" i="12"/>
  <c r="B3435" i="12"/>
  <c r="B3431" i="12"/>
  <c r="B3427" i="12"/>
  <c r="B3423" i="12"/>
  <c r="B3419" i="12"/>
  <c r="B3415" i="12"/>
  <c r="B3411" i="12"/>
  <c r="B3407" i="12"/>
  <c r="B3403" i="12"/>
  <c r="B3399" i="12"/>
  <c r="B3395" i="12"/>
  <c r="B3391" i="12"/>
  <c r="B3387" i="12"/>
  <c r="B3383" i="12"/>
  <c r="B3379" i="12"/>
  <c r="B3375" i="12"/>
  <c r="B3371" i="12"/>
  <c r="B3367" i="12"/>
  <c r="B3363" i="12"/>
  <c r="B3359" i="12"/>
  <c r="B3355" i="12"/>
  <c r="B3351" i="12"/>
  <c r="B3347" i="12"/>
  <c r="B3343" i="12"/>
  <c r="B3339" i="12"/>
  <c r="B3335" i="12"/>
  <c r="B3331" i="12"/>
  <c r="B3327" i="12"/>
  <c r="B3323" i="12"/>
  <c r="B3319" i="12"/>
  <c r="B3315" i="12"/>
  <c r="B3311" i="12"/>
  <c r="B3307" i="12"/>
  <c r="B3303" i="12"/>
  <c r="B3299" i="12"/>
  <c r="B3295" i="12"/>
  <c r="B3291" i="12"/>
  <c r="B3287" i="12"/>
  <c r="B3283" i="12"/>
  <c r="B3279" i="12"/>
  <c r="B3275" i="12"/>
  <c r="B3271" i="12"/>
  <c r="B3267" i="12"/>
  <c r="B3263" i="12"/>
  <c r="B3259" i="12"/>
  <c r="B3255" i="12"/>
  <c r="B3251" i="12"/>
  <c r="B3247" i="12"/>
  <c r="B3243" i="12"/>
  <c r="B3239" i="12"/>
  <c r="B3235" i="12"/>
  <c r="B3231" i="12"/>
  <c r="B3227" i="12"/>
  <c r="B3223" i="12"/>
  <c r="B3219" i="12"/>
  <c r="B3215" i="12"/>
  <c r="B3211" i="12"/>
  <c r="B3207" i="12"/>
  <c r="B3203" i="12"/>
  <c r="B3199" i="12"/>
  <c r="B3195" i="12"/>
  <c r="B3191" i="12"/>
  <c r="B3187" i="12"/>
  <c r="B3183" i="12"/>
  <c r="B3179" i="12"/>
  <c r="B3175" i="12"/>
  <c r="B3171" i="12"/>
  <c r="B3167" i="12"/>
  <c r="B3163" i="12"/>
  <c r="B3159" i="12"/>
  <c r="B3155" i="12"/>
  <c r="B3151" i="12"/>
  <c r="B3147" i="12"/>
  <c r="B3143" i="12"/>
  <c r="B3139" i="12"/>
  <c r="B3135" i="12"/>
  <c r="B3131" i="12"/>
  <c r="B3127" i="12"/>
  <c r="B3123" i="12"/>
  <c r="B3119" i="12"/>
  <c r="B3115" i="12"/>
  <c r="B3111" i="12"/>
  <c r="B3107" i="12"/>
  <c r="B3103" i="12"/>
  <c r="B3099" i="12"/>
  <c r="B3095" i="12"/>
  <c r="B3091" i="12"/>
  <c r="B3087" i="12"/>
  <c r="B3083" i="12"/>
  <c r="B3079" i="12"/>
  <c r="B3075" i="12"/>
  <c r="B3071" i="12"/>
  <c r="B3067" i="12"/>
  <c r="B3063" i="12"/>
  <c r="B3059" i="12"/>
  <c r="B3055" i="12"/>
  <c r="B3051" i="12"/>
  <c r="B3047" i="12"/>
  <c r="B3043" i="12"/>
  <c r="B3039" i="12"/>
  <c r="B3035" i="12"/>
  <c r="B3031" i="12"/>
  <c r="B3027" i="12"/>
  <c r="B3023" i="12"/>
  <c r="B3019" i="12"/>
  <c r="B3015" i="12"/>
  <c r="B3011" i="12"/>
  <c r="B3007" i="12"/>
  <c r="B3003" i="12"/>
  <c r="B2999" i="12"/>
  <c r="B2995" i="12"/>
  <c r="B2991" i="12"/>
  <c r="B2987" i="12"/>
  <c r="B2983" i="12"/>
  <c r="B2979" i="12"/>
  <c r="B2975" i="12"/>
  <c r="B2971" i="12"/>
  <c r="B2967" i="12"/>
  <c r="B2963" i="12"/>
  <c r="B2959" i="12"/>
  <c r="B2955" i="12"/>
  <c r="B2951" i="12"/>
  <c r="B2947" i="12"/>
  <c r="B2943" i="12"/>
  <c r="B2939" i="12"/>
  <c r="B2935" i="12"/>
  <c r="B2931" i="12"/>
  <c r="B2927" i="12"/>
  <c r="B2923" i="12"/>
  <c r="B2919" i="12"/>
  <c r="B2915" i="12"/>
  <c r="B2911" i="12"/>
  <c r="B2907" i="12"/>
  <c r="B2903" i="12"/>
  <c r="B2899" i="12"/>
  <c r="B2895" i="12"/>
  <c r="B2891" i="12"/>
  <c r="B2887" i="12"/>
  <c r="B2883" i="12"/>
  <c r="B2879" i="12"/>
  <c r="B2875" i="12"/>
  <c r="B2871" i="12"/>
  <c r="B2867" i="12"/>
  <c r="B2863" i="12"/>
  <c r="B2859" i="12"/>
  <c r="B2855" i="12"/>
  <c r="B2851" i="12"/>
  <c r="B2847" i="12"/>
  <c r="B2843" i="12"/>
  <c r="B2839" i="12"/>
  <c r="B2835" i="12"/>
  <c r="B2831" i="12"/>
  <c r="B2827" i="12"/>
  <c r="B2823" i="12"/>
  <c r="B2819" i="12"/>
  <c r="B2815" i="12"/>
  <c r="B2811" i="12"/>
  <c r="B2807" i="12"/>
  <c r="B2803" i="12"/>
  <c r="B2799" i="12"/>
  <c r="B2795" i="12"/>
  <c r="B2791" i="12"/>
  <c r="B2787" i="12"/>
  <c r="B2783" i="12"/>
  <c r="B2779" i="12"/>
  <c r="B2775" i="12"/>
  <c r="B2771" i="12"/>
  <c r="B2767" i="12"/>
  <c r="B2763" i="12"/>
  <c r="B2759" i="12"/>
  <c r="B2755" i="12"/>
  <c r="B2751" i="12"/>
  <c r="B2747" i="12"/>
  <c r="B2743" i="12"/>
  <c r="B2739" i="12"/>
  <c r="B2735" i="12"/>
  <c r="B2731" i="12"/>
  <c r="B2727" i="12"/>
  <c r="B2723" i="12"/>
  <c r="B2719" i="12"/>
  <c r="B2715" i="12"/>
  <c r="B2711" i="12"/>
  <c r="B2707" i="12"/>
  <c r="B2703" i="12"/>
  <c r="B2699" i="12"/>
  <c r="B2695" i="12"/>
  <c r="B2691" i="12"/>
  <c r="B2687" i="12"/>
  <c r="B2683" i="12"/>
  <c r="B2679" i="12"/>
  <c r="B2675" i="12"/>
  <c r="B2671" i="12"/>
  <c r="B2667" i="12"/>
  <c r="B2663" i="12"/>
  <c r="B2659" i="12"/>
  <c r="B2655" i="12"/>
  <c r="B1867" i="12"/>
  <c r="B1855" i="12"/>
  <c r="B1851" i="12"/>
  <c r="B1835" i="12"/>
  <c r="B1823" i="12"/>
  <c r="B1819" i="12"/>
  <c r="B1803" i="12"/>
  <c r="B1779" i="12"/>
  <c r="B4613" i="12"/>
  <c r="B4605" i="12"/>
  <c r="B4597" i="12"/>
  <c r="B4589" i="12"/>
  <c r="B4581" i="12"/>
  <c r="B4573" i="12"/>
  <c r="B4565" i="12"/>
  <c r="B4557" i="12"/>
  <c r="B4549" i="12"/>
  <c r="B4541" i="12"/>
  <c r="B4533" i="12"/>
  <c r="B4525" i="12"/>
  <c r="B4517" i="12"/>
  <c r="B4509" i="12"/>
  <c r="B4501" i="12"/>
  <c r="B4493" i="12"/>
  <c r="B4485" i="12"/>
  <c r="B4477" i="12"/>
  <c r="B4469" i="12"/>
  <c r="B4461" i="12"/>
  <c r="B4453" i="12"/>
  <c r="B4445" i="12"/>
  <c r="B4437" i="12"/>
  <c r="B4429" i="12"/>
  <c r="B4421" i="12"/>
  <c r="B4413" i="12"/>
  <c r="B4405" i="12"/>
  <c r="B4397" i="12"/>
  <c r="B4389" i="12"/>
  <c r="B4381" i="12"/>
  <c r="B4373" i="12"/>
  <c r="B4365" i="12"/>
  <c r="B4357" i="12"/>
  <c r="B4349" i="12"/>
  <c r="B4341" i="12"/>
  <c r="B4333" i="12"/>
  <c r="B4325" i="12"/>
  <c r="B4661" i="12"/>
  <c r="B4653" i="12"/>
  <c r="B4645" i="12"/>
  <c r="B4674" i="12"/>
  <c r="B4670" i="12"/>
  <c r="B4666" i="12"/>
  <c r="B4706" i="12"/>
  <c r="B4702" i="12"/>
  <c r="B4698" i="12"/>
  <c r="B4694" i="12"/>
  <c r="B4717" i="12"/>
  <c r="B4766" i="12"/>
  <c r="B4762" i="12"/>
  <c r="B4758" i="12"/>
  <c r="B4754" i="12"/>
  <c r="B4750" i="12"/>
  <c r="B4794" i="12"/>
  <c r="B4790" i="12"/>
  <c r="B4786" i="12"/>
  <c r="B4829" i="12"/>
  <c r="B4821" i="12"/>
  <c r="B4861" i="12"/>
  <c r="B4853" i="12"/>
  <c r="B5856" i="12"/>
  <c r="B5600" i="12"/>
  <c r="B5568" i="12"/>
  <c r="B5344" i="12"/>
  <c r="B5088" i="12"/>
  <c r="B5056" i="12"/>
  <c r="B8555" i="12"/>
  <c r="B8551" i="12"/>
  <c r="B8547" i="12"/>
  <c r="B8543" i="12"/>
  <c r="B8535" i="12"/>
  <c r="B8531" i="12"/>
  <c r="B8527" i="12"/>
  <c r="B8523" i="12"/>
  <c r="B8519" i="12"/>
  <c r="B8515" i="12"/>
  <c r="B8511" i="12"/>
  <c r="B8503" i="12"/>
  <c r="B8499" i="12"/>
  <c r="B8495" i="12"/>
  <c r="B8491" i="12"/>
  <c r="B8487" i="12"/>
  <c r="B8483" i="12"/>
  <c r="B8479" i="12"/>
  <c r="B8471" i="12"/>
  <c r="B8467" i="12"/>
  <c r="B8463" i="12"/>
  <c r="B8459" i="12"/>
  <c r="B8455" i="12"/>
  <c r="B8451" i="12"/>
  <c r="B8447" i="12"/>
  <c r="B8443" i="12"/>
  <c r="B8435" i="12"/>
  <c r="B8431" i="12"/>
  <c r="B8427" i="12"/>
  <c r="B8423" i="12"/>
  <c r="B8419" i="12"/>
  <c r="B8415" i="12"/>
  <c r="B8411" i="12"/>
  <c r="B8407" i="12"/>
  <c r="B8403" i="12"/>
  <c r="B8399" i="12"/>
  <c r="B8395" i="12"/>
  <c r="B8391" i="12"/>
  <c r="B8387" i="12"/>
  <c r="B8383" i="12"/>
  <c r="B8379" i="12"/>
  <c r="B8371" i="12"/>
  <c r="B8367" i="12"/>
  <c r="B8363" i="12"/>
  <c r="B8359" i="12"/>
  <c r="B8355" i="12"/>
  <c r="B8351" i="12"/>
  <c r="B8347" i="12"/>
  <c r="B8343" i="12"/>
  <c r="B8339" i="12"/>
  <c r="B8335" i="12"/>
  <c r="B8331" i="12"/>
  <c r="B8327" i="12"/>
  <c r="B8323" i="12"/>
  <c r="B8319" i="12"/>
  <c r="B8315" i="12"/>
  <c r="B8307" i="12"/>
  <c r="B8303" i="12"/>
  <c r="B8299" i="12"/>
  <c r="B8295" i="12"/>
  <c r="B8291" i="12"/>
  <c r="B8287" i="12"/>
  <c r="B8283" i="12"/>
  <c r="B8279" i="12"/>
  <c r="B8275" i="12"/>
  <c r="B8271" i="12"/>
  <c r="B8267" i="12"/>
  <c r="B8263" i="12"/>
  <c r="B8259" i="12"/>
  <c r="B8255" i="12"/>
  <c r="B8251" i="12"/>
  <c r="B8243" i="12"/>
  <c r="B8239" i="12"/>
  <c r="B8235" i="12"/>
  <c r="B8231" i="12"/>
  <c r="B8227" i="12"/>
  <c r="B8223" i="12"/>
  <c r="B8219" i="12"/>
  <c r="B8215" i="12"/>
  <c r="B8211" i="12"/>
  <c r="B8207" i="12"/>
  <c r="B8203" i="12"/>
  <c r="B8199" i="12"/>
  <c r="B8195" i="12"/>
  <c r="B8191" i="12"/>
  <c r="B8187" i="12"/>
  <c r="B8179" i="12"/>
  <c r="B8175" i="12"/>
  <c r="B8171" i="12"/>
  <c r="B8167" i="12"/>
  <c r="B8163" i="12"/>
  <c r="B8159" i="12"/>
  <c r="B8155" i="12"/>
  <c r="B8151" i="12"/>
  <c r="B8147" i="12"/>
  <c r="B8143" i="12"/>
  <c r="B8139" i="12"/>
  <c r="B8135" i="12"/>
  <c r="B8131" i="12"/>
  <c r="B8127" i="12"/>
  <c r="B8123" i="12"/>
  <c r="B8115" i="12"/>
  <c r="B8111" i="12"/>
  <c r="B8107" i="12"/>
  <c r="B8103" i="12"/>
  <c r="B8099" i="12"/>
  <c r="B8095" i="12"/>
  <c r="B8091" i="12"/>
  <c r="B8087" i="12"/>
  <c r="B8083" i="12"/>
  <c r="B8079" i="12"/>
  <c r="B8075" i="12"/>
  <c r="B8071" i="12"/>
  <c r="B8067" i="12"/>
  <c r="B8063" i="12"/>
  <c r="B8059" i="12"/>
  <c r="B8051" i="12"/>
  <c r="B8047" i="12"/>
  <c r="B8043" i="12"/>
  <c r="B8039" i="12"/>
  <c r="B8035" i="12"/>
  <c r="B8031" i="12"/>
  <c r="B8027" i="12"/>
  <c r="B8023" i="12"/>
  <c r="B8019" i="12"/>
  <c r="B8015" i="12"/>
  <c r="B8011" i="12"/>
  <c r="B8007" i="12"/>
  <c r="B8003" i="12"/>
  <c r="B7999" i="12"/>
  <c r="B7995" i="12"/>
  <c r="B7987" i="12"/>
  <c r="B7983" i="12"/>
  <c r="B7979" i="12"/>
  <c r="B7975" i="12"/>
  <c r="B7971" i="12"/>
  <c r="B7967" i="12"/>
  <c r="B7963" i="12"/>
  <c r="B7959" i="12"/>
  <c r="B7955" i="12"/>
  <c r="B7951" i="12"/>
  <c r="B7947" i="12"/>
  <c r="B7943" i="12"/>
  <c r="B7939" i="12"/>
  <c r="B7935" i="12"/>
  <c r="B7931" i="12"/>
  <c r="B7923" i="12"/>
  <c r="B7919" i="12"/>
  <c r="B7915" i="12"/>
  <c r="B7911" i="12"/>
  <c r="B7907" i="12"/>
  <c r="B7903" i="12"/>
  <c r="B7899" i="12"/>
  <c r="B7895" i="12"/>
  <c r="B7891" i="12"/>
  <c r="B7887" i="12"/>
  <c r="B7883" i="12"/>
  <c r="B7879" i="12"/>
  <c r="B7875" i="12"/>
  <c r="B7871" i="12"/>
  <c r="B7867" i="12"/>
  <c r="B7859" i="12"/>
  <c r="B7855" i="12"/>
  <c r="B7851" i="12"/>
  <c r="B7847" i="12"/>
  <c r="B7843" i="12"/>
  <c r="B7839" i="12"/>
  <c r="B7835" i="12"/>
  <c r="B7831" i="12"/>
  <c r="B7827" i="12"/>
  <c r="B7823" i="12"/>
  <c r="B7819" i="12"/>
  <c r="B7815" i="12"/>
  <c r="B7811" i="12"/>
  <c r="B7807" i="12"/>
  <c r="B7803" i="12"/>
  <c r="B7795" i="12"/>
  <c r="B7791" i="12"/>
  <c r="B7787" i="12"/>
  <c r="B7783" i="12"/>
  <c r="B7779" i="12"/>
  <c r="B7775" i="12"/>
  <c r="B7771" i="12"/>
  <c r="B7767" i="12"/>
  <c r="B7763" i="12"/>
  <c r="B7759" i="12"/>
  <c r="B7755" i="12"/>
  <c r="B7751" i="12"/>
  <c r="B7747" i="12"/>
  <c r="B7743" i="12"/>
  <c r="B7739" i="12"/>
  <c r="B7731" i="12"/>
  <c r="B7727" i="12"/>
  <c r="B7723" i="12"/>
  <c r="B7719" i="12"/>
  <c r="B7715" i="12"/>
  <c r="B7711" i="12"/>
  <c r="B7707" i="12"/>
  <c r="B7703" i="12"/>
  <c r="B7699" i="12"/>
  <c r="B7695" i="12"/>
  <c r="B7691" i="12"/>
  <c r="B7687" i="12"/>
  <c r="B7683" i="12"/>
  <c r="B7679" i="12"/>
  <c r="B7675" i="12"/>
  <c r="B7667" i="12"/>
  <c r="B7663" i="12"/>
  <c r="B7659" i="12"/>
  <c r="B7655" i="12"/>
  <c r="B7651" i="12"/>
  <c r="B7647" i="12"/>
  <c r="B7643" i="12"/>
  <c r="B7639" i="12"/>
  <c r="B7635" i="12"/>
  <c r="B7631" i="12"/>
  <c r="B7627" i="12"/>
  <c r="B7623" i="12"/>
  <c r="B7619" i="12"/>
  <c r="B7615" i="12"/>
  <c r="B7611" i="12"/>
  <c r="B7603" i="12"/>
  <c r="B7599" i="12"/>
  <c r="B7595" i="12"/>
  <c r="B7591" i="12"/>
  <c r="B7587" i="12"/>
  <c r="B7583" i="12"/>
  <c r="B7579" i="12"/>
  <c r="B7575" i="12"/>
  <c r="B7571" i="12"/>
  <c r="B7567" i="12"/>
  <c r="B7563" i="12"/>
  <c r="B7559" i="12"/>
  <c r="B7555" i="12"/>
  <c r="B7551" i="12"/>
  <c r="B7547" i="12"/>
  <c r="B7539" i="12"/>
  <c r="B7535" i="12"/>
  <c r="B7531" i="12"/>
  <c r="B7527" i="12"/>
  <c r="B7523" i="12"/>
  <c r="B7519" i="12"/>
  <c r="B7515" i="12"/>
  <c r="B7511" i="12"/>
  <c r="B7507" i="12"/>
  <c r="B7503" i="12"/>
  <c r="B7499" i="12"/>
  <c r="B7495" i="12"/>
  <c r="B7491" i="12"/>
  <c r="B7487" i="12"/>
  <c r="B7483" i="12"/>
  <c r="B7475" i="12"/>
  <c r="B7471" i="12"/>
  <c r="B7467" i="12"/>
  <c r="B7463" i="12"/>
  <c r="B7459" i="12"/>
  <c r="B7455" i="12"/>
  <c r="B7451" i="12"/>
  <c r="B7447" i="12"/>
  <c r="B7443" i="12"/>
  <c r="B7439" i="12"/>
  <c r="B7435" i="12"/>
  <c r="B7431" i="12"/>
  <c r="B7427" i="12"/>
  <c r="B7423" i="12"/>
  <c r="B7419" i="12"/>
  <c r="B7411" i="12"/>
  <c r="B7407" i="12"/>
  <c r="B7403" i="12"/>
  <c r="B7399" i="12"/>
  <c r="B7395" i="12"/>
  <c r="B7391" i="12"/>
  <c r="B7387" i="12"/>
  <c r="B7383" i="12"/>
  <c r="B7379" i="12"/>
  <c r="B7375" i="12"/>
  <c r="B7371" i="12"/>
  <c r="B7367" i="12"/>
  <c r="B7363" i="12"/>
  <c r="B7359" i="12"/>
  <c r="B7355" i="12"/>
  <c r="B7347" i="12"/>
  <c r="B7343" i="12"/>
  <c r="B7339" i="12"/>
  <c r="B7335" i="12"/>
  <c r="B7331" i="12"/>
  <c r="B7327" i="12"/>
  <c r="B7323" i="12"/>
  <c r="B7319" i="12"/>
  <c r="B7315" i="12"/>
  <c r="B7311" i="12"/>
  <c r="B7307" i="12"/>
  <c r="B7303" i="12"/>
  <c r="B7299" i="12"/>
  <c r="B7295" i="12"/>
  <c r="B7291" i="12"/>
  <c r="B7283" i="12"/>
  <c r="B7279" i="12"/>
  <c r="B7275" i="12"/>
  <c r="B7271" i="12"/>
  <c r="B7267" i="12"/>
  <c r="B7263" i="12"/>
  <c r="B7259" i="12"/>
  <c r="B7255" i="12"/>
  <c r="B7251" i="12"/>
  <c r="B7247" i="12"/>
  <c r="B7243" i="12"/>
  <c r="B7239" i="12"/>
  <c r="B7235" i="12"/>
  <c r="B7231" i="12"/>
  <c r="B7227" i="12"/>
  <c r="B7219" i="12"/>
  <c r="B7215" i="12"/>
  <c r="B7211" i="12"/>
  <c r="B7207" i="12"/>
  <c r="B7203" i="12"/>
  <c r="B7199" i="12"/>
  <c r="B7195" i="12"/>
  <c r="B7191" i="12"/>
  <c r="B7187" i="12"/>
  <c r="B7183" i="12"/>
  <c r="B7179" i="12"/>
  <c r="B7175" i="12"/>
  <c r="B7171" i="12"/>
  <c r="B7167" i="12"/>
  <c r="B7163" i="12"/>
  <c r="B7155" i="12"/>
  <c r="B7151" i="12"/>
  <c r="B7147" i="12"/>
  <c r="B7143" i="12"/>
  <c r="B7139" i="12"/>
  <c r="B7135" i="12"/>
  <c r="B7131" i="12"/>
  <c r="B7127" i="12"/>
  <c r="B7123" i="12"/>
  <c r="B7119" i="12"/>
  <c r="B7115" i="12"/>
  <c r="B7111" i="12"/>
  <c r="B7107" i="12"/>
  <c r="B7103" i="12"/>
  <c r="B7099" i="12"/>
  <c r="B7091" i="12"/>
  <c r="B7087" i="12"/>
  <c r="B7083" i="12"/>
  <c r="B7079" i="12"/>
  <c r="B7075" i="12"/>
  <c r="B7071" i="12"/>
  <c r="B7067" i="12"/>
  <c r="B7063" i="12"/>
  <c r="B7059" i="12"/>
  <c r="B7055" i="12"/>
  <c r="B7051" i="12"/>
  <c r="B7047" i="12"/>
  <c r="B7043" i="12"/>
  <c r="B7039" i="12"/>
  <c r="B7035" i="12"/>
  <c r="B7027" i="12"/>
  <c r="B7023" i="12"/>
  <c r="B7019" i="12"/>
  <c r="B7015" i="12"/>
  <c r="B7011" i="12"/>
  <c r="B7007" i="12"/>
  <c r="B7003" i="12"/>
  <c r="B6999" i="12"/>
  <c r="B6995" i="12"/>
  <c r="B6991" i="12"/>
  <c r="B6987" i="12"/>
  <c r="B6983" i="12"/>
  <c r="B6979" i="12"/>
  <c r="B6975" i="12"/>
  <c r="B6971" i="12"/>
  <c r="B6963" i="12"/>
  <c r="B6959" i="12"/>
  <c r="B6955" i="12"/>
  <c r="B6951" i="12"/>
  <c r="B6947" i="12"/>
  <c r="B6943" i="12"/>
  <c r="B6939" i="12"/>
  <c r="B6935" i="12"/>
  <c r="B6931" i="12"/>
  <c r="B6927" i="12"/>
  <c r="B6923" i="12"/>
  <c r="B6919" i="12"/>
  <c r="B6915" i="12"/>
  <c r="B6911" i="12"/>
  <c r="B6907" i="12"/>
  <c r="B6903" i="12"/>
  <c r="B6899" i="12"/>
  <c r="B6895" i="12"/>
  <c r="B6891" i="12"/>
  <c r="B6887" i="12"/>
  <c r="B6883" i="12"/>
  <c r="B6879" i="12"/>
  <c r="B6875" i="12"/>
  <c r="B6871" i="12"/>
  <c r="B6867" i="12"/>
  <c r="B6863" i="12"/>
  <c r="B6859" i="12"/>
  <c r="B6855" i="12"/>
  <c r="B6851" i="12"/>
  <c r="B6847" i="12"/>
  <c r="B6843" i="12"/>
  <c r="B6839" i="12"/>
  <c r="B6835" i="12"/>
  <c r="B6831" i="12"/>
  <c r="B6827" i="12"/>
  <c r="B6823" i="12"/>
  <c r="B6819" i="12"/>
  <c r="B6815" i="12"/>
  <c r="B6811" i="12"/>
  <c r="B6807" i="12"/>
  <c r="B6803" i="12"/>
  <c r="B6799" i="12"/>
  <c r="B6795" i="12"/>
  <c r="B6791" i="12"/>
  <c r="B6787" i="12"/>
  <c r="B6783" i="12"/>
  <c r="B6779" i="12"/>
  <c r="B6775" i="12"/>
  <c r="B6771" i="12"/>
  <c r="B6767" i="12"/>
  <c r="B6763" i="12"/>
  <c r="B6759" i="12"/>
  <c r="B6755" i="12"/>
  <c r="B6751" i="12"/>
  <c r="B6747" i="12"/>
  <c r="B6743" i="12"/>
  <c r="B6739" i="12"/>
  <c r="B6735" i="12"/>
  <c r="B6731" i="12"/>
  <c r="B6727" i="12"/>
  <c r="B6723" i="12"/>
  <c r="B6719" i="12"/>
  <c r="B6715" i="12"/>
  <c r="B6711" i="12"/>
  <c r="B6707" i="12"/>
  <c r="B6703" i="12"/>
  <c r="B6699" i="12"/>
  <c r="B6695" i="12"/>
  <c r="B6691" i="12"/>
  <c r="B6687" i="12"/>
  <c r="B6683" i="12"/>
  <c r="B6679" i="12"/>
  <c r="B6675" i="12"/>
  <c r="B6671" i="12"/>
  <c r="B6667" i="12"/>
  <c r="B6663" i="12"/>
  <c r="B6659" i="12"/>
  <c r="B6655" i="12"/>
  <c r="B6651" i="12"/>
  <c r="B6647" i="12"/>
  <c r="B6643" i="12"/>
  <c r="B6639" i="12"/>
  <c r="B6635" i="12"/>
  <c r="B6631" i="12"/>
  <c r="B6627" i="12"/>
  <c r="B6623" i="12"/>
  <c r="B6619" i="12"/>
  <c r="B6615" i="12"/>
  <c r="B6611" i="12"/>
  <c r="B6607" i="12"/>
  <c r="B6603" i="12"/>
  <c r="B6599" i="12"/>
  <c r="B6595" i="12"/>
  <c r="B6591" i="12"/>
  <c r="B6587" i="12"/>
  <c r="B6583" i="12"/>
  <c r="B6579" i="12"/>
  <c r="B6575" i="12"/>
  <c r="B6571" i="12"/>
  <c r="B6567" i="12"/>
  <c r="B6563" i="12"/>
  <c r="B6559" i="12"/>
  <c r="B6555" i="12"/>
  <c r="B6551" i="12"/>
  <c r="B6547" i="12"/>
  <c r="B6543" i="12"/>
  <c r="B6539" i="12"/>
  <c r="B6535" i="12"/>
  <c r="B6531" i="12"/>
  <c r="B6527" i="12"/>
  <c r="B6523" i="12"/>
  <c r="B6519" i="12"/>
  <c r="B6515" i="12"/>
  <c r="B6511" i="12"/>
  <c r="B6507" i="12"/>
  <c r="B6503" i="12"/>
  <c r="B6499" i="12"/>
  <c r="B6495" i="12"/>
  <c r="B6491" i="12"/>
  <c r="B6487" i="12"/>
  <c r="B6483" i="12"/>
  <c r="B6479" i="12"/>
  <c r="B6475" i="12"/>
  <c r="B6471" i="12"/>
  <c r="B6467" i="12"/>
  <c r="B6463" i="12"/>
  <c r="B6459" i="12"/>
  <c r="B6455" i="12"/>
  <c r="B6451" i="12"/>
  <c r="B6447" i="12"/>
  <c r="B6443" i="12"/>
  <c r="B6439" i="12"/>
  <c r="B6435" i="12"/>
  <c r="B6431" i="12"/>
  <c r="B6427" i="12"/>
  <c r="B6423" i="12"/>
  <c r="B6419" i="12"/>
  <c r="B6415" i="12"/>
  <c r="B6411" i="12"/>
  <c r="B6407" i="12"/>
  <c r="B6403" i="12"/>
  <c r="B6399" i="12"/>
  <c r="B6395" i="12"/>
  <c r="B6391" i="12"/>
  <c r="B6387" i="12"/>
  <c r="B6383" i="12"/>
  <c r="B6379" i="12"/>
  <c r="B6375" i="12"/>
  <c r="B6371" i="12"/>
  <c r="B6363" i="12"/>
  <c r="B6359" i="12"/>
  <c r="B6355" i="12"/>
  <c r="B6351" i="12"/>
  <c r="B6347" i="12"/>
  <c r="B6343" i="12"/>
  <c r="B6339" i="12"/>
  <c r="B6335" i="12"/>
  <c r="B6331" i="12"/>
  <c r="B6327" i="12"/>
  <c r="B6323" i="12"/>
  <c r="B6319" i="12"/>
  <c r="B6315" i="12"/>
  <c r="B6311" i="12"/>
  <c r="B6307" i="12"/>
  <c r="B6303" i="12"/>
  <c r="B6299" i="12"/>
  <c r="B6295" i="12"/>
  <c r="B6291" i="12"/>
  <c r="B6287" i="12"/>
  <c r="B6283" i="12"/>
  <c r="B6279" i="12"/>
  <c r="B6275" i="12"/>
  <c r="B6271" i="12"/>
  <c r="B6267" i="12"/>
  <c r="B6263" i="12"/>
  <c r="B6259" i="12"/>
  <c r="B6255" i="12"/>
  <c r="B6251" i="12"/>
  <c r="B6247" i="12"/>
  <c r="B6243" i="12"/>
  <c r="B6239" i="12"/>
  <c r="B6235" i="12"/>
  <c r="B6231" i="12"/>
  <c r="B6227" i="12"/>
  <c r="B6223" i="12"/>
  <c r="B6219" i="12"/>
  <c r="B6215" i="12"/>
  <c r="B6211" i="12"/>
  <c r="B6207" i="12"/>
  <c r="B6203" i="12"/>
  <c r="B6199" i="12"/>
  <c r="B6195" i="12"/>
  <c r="B6191" i="12"/>
  <c r="B6187" i="12"/>
  <c r="B6183" i="12"/>
  <c r="B6179" i="12"/>
  <c r="B6175" i="12"/>
  <c r="B6171" i="12"/>
  <c r="B6167" i="12"/>
  <c r="B6163" i="12"/>
  <c r="B6159" i="12"/>
  <c r="B6155" i="12"/>
  <c r="B6151" i="12"/>
  <c r="B6147" i="12"/>
  <c r="B6143" i="12"/>
  <c r="B6139" i="12"/>
  <c r="B6135" i="12"/>
  <c r="B6131" i="12"/>
  <c r="B6127" i="12"/>
  <c r="B6123" i="12"/>
  <c r="B6119" i="12"/>
  <c r="B6115" i="12"/>
  <c r="B6107" i="12"/>
  <c r="B6103" i="12"/>
  <c r="B6099" i="12"/>
  <c r="B6095" i="12"/>
  <c r="B6091" i="12"/>
  <c r="B6087" i="12"/>
  <c r="B6083" i="12"/>
  <c r="B6079" i="12"/>
  <c r="B6075" i="12"/>
  <c r="B6071" i="12"/>
  <c r="B6067" i="12"/>
  <c r="B6063" i="12"/>
  <c r="B6059" i="12"/>
  <c r="B6055" i="12"/>
  <c r="B6051" i="12"/>
  <c r="B6047" i="12"/>
  <c r="B6043" i="12"/>
  <c r="B6039" i="12"/>
  <c r="B6035" i="12"/>
  <c r="B6031" i="12"/>
  <c r="B6027" i="12"/>
  <c r="B6023" i="12"/>
  <c r="B6019" i="12"/>
  <c r="B6015" i="12"/>
  <c r="B6011" i="12"/>
  <c r="B6007" i="12"/>
  <c r="B6003" i="12"/>
  <c r="B5999" i="12"/>
  <c r="B5995" i="12"/>
  <c r="B5991" i="12"/>
  <c r="B5987" i="12"/>
  <c r="B5983" i="12"/>
  <c r="B5979" i="12"/>
  <c r="B5975" i="12"/>
  <c r="B5971" i="12"/>
  <c r="B5967" i="12"/>
  <c r="B5963" i="12"/>
  <c r="B5959" i="12"/>
  <c r="B5955" i="12"/>
  <c r="B5951" i="12"/>
  <c r="B5947" i="12"/>
  <c r="B5943" i="12"/>
  <c r="B5939" i="12"/>
  <c r="B5935" i="12"/>
  <c r="B5931" i="12"/>
  <c r="B5927" i="12"/>
  <c r="B5923" i="12"/>
  <c r="B5919" i="12"/>
  <c r="B5915" i="12"/>
  <c r="B5911" i="12"/>
  <c r="B5907" i="12"/>
  <c r="B5903" i="12"/>
  <c r="B5899" i="12"/>
  <c r="B5895" i="12"/>
  <c r="B5891" i="12"/>
  <c r="B5887" i="12"/>
  <c r="B5883" i="12"/>
  <c r="B5879" i="12"/>
  <c r="B5875" i="12"/>
  <c r="B5871" i="12"/>
  <c r="B5867" i="12"/>
  <c r="B5863" i="12"/>
  <c r="B5859" i="12"/>
  <c r="B5855" i="12"/>
  <c r="B5851" i="12"/>
  <c r="B5847" i="12"/>
  <c r="B5843" i="12"/>
  <c r="B5839" i="12"/>
  <c r="B5835" i="12"/>
  <c r="B5831" i="12"/>
  <c r="B5827" i="12"/>
  <c r="B5823" i="12"/>
  <c r="B5819" i="12"/>
  <c r="B5815" i="12"/>
  <c r="B5811" i="12"/>
  <c r="B5807" i="12"/>
  <c r="B5803" i="12"/>
  <c r="B5799" i="12"/>
  <c r="B5795" i="12"/>
  <c r="B5791" i="12"/>
  <c r="B5787" i="12"/>
  <c r="B5783" i="12"/>
  <c r="B5779" i="12"/>
  <c r="B5775" i="12"/>
  <c r="B5771" i="12"/>
  <c r="B5767" i="12"/>
  <c r="B5763" i="12"/>
  <c r="B5759" i="12"/>
  <c r="B5755" i="12"/>
  <c r="B5751" i="12"/>
  <c r="B5747" i="12"/>
  <c r="B5743" i="12"/>
  <c r="B5739" i="12"/>
  <c r="B5735" i="12"/>
  <c r="B5731" i="12"/>
  <c r="B5727" i="12"/>
  <c r="B5723" i="12"/>
  <c r="B5719" i="12"/>
  <c r="B5715" i="12"/>
  <c r="B5711" i="12"/>
  <c r="B5707" i="12"/>
  <c r="B5703" i="12"/>
  <c r="B5699" i="12"/>
  <c r="B5695" i="12"/>
  <c r="B5691" i="12"/>
  <c r="B5687" i="12"/>
  <c r="B5683" i="12"/>
  <c r="B5679" i="12"/>
  <c r="B5675" i="12"/>
  <c r="B5671" i="12"/>
  <c r="B5667" i="12"/>
  <c r="B5663" i="12"/>
  <c r="B5659" i="12"/>
  <c r="B5655" i="12"/>
  <c r="B5651" i="12"/>
  <c r="B5647" i="12"/>
  <c r="B5643" i="12"/>
  <c r="B5639" i="12"/>
  <c r="B5635" i="12"/>
  <c r="B5631" i="12"/>
  <c r="B5627" i="12"/>
  <c r="B5623" i="12"/>
  <c r="B5619" i="12"/>
  <c r="B5615" i="12"/>
  <c r="B5611" i="12"/>
  <c r="B5607" i="12"/>
  <c r="B5603" i="12"/>
  <c r="B5599" i="12"/>
  <c r="B5595" i="12"/>
  <c r="B5591" i="12"/>
  <c r="B5587" i="12"/>
  <c r="B5583" i="12"/>
  <c r="B5579" i="12"/>
  <c r="B5575" i="12"/>
  <c r="B5571" i="12"/>
  <c r="B5567" i="12"/>
  <c r="B5563" i="12"/>
  <c r="B5559" i="12"/>
  <c r="B5555" i="12"/>
  <c r="B5551" i="12"/>
  <c r="B5547" i="12"/>
  <c r="B5543" i="12"/>
  <c r="B5539" i="12"/>
  <c r="B5535" i="12"/>
  <c r="B5531" i="12"/>
  <c r="B5527" i="12"/>
  <c r="B5523" i="12"/>
  <c r="B5519" i="12"/>
  <c r="B5515" i="12"/>
  <c r="B5511" i="12"/>
  <c r="B5507" i="12"/>
  <c r="B5503" i="12"/>
  <c r="B5499" i="12"/>
  <c r="B5495" i="12"/>
  <c r="B5491" i="12"/>
  <c r="B5487" i="12"/>
  <c r="B5483" i="12"/>
  <c r="B5479" i="12"/>
  <c r="B5475" i="12"/>
  <c r="B5471" i="12"/>
  <c r="B5467" i="12"/>
  <c r="B5463" i="12"/>
  <c r="B5459" i="12"/>
  <c r="B5455" i="12"/>
  <c r="B5451" i="12"/>
  <c r="B5447" i="12"/>
  <c r="B5443" i="12"/>
  <c r="B5439" i="12"/>
  <c r="B5435" i="12"/>
  <c r="B5431" i="12"/>
  <c r="B5427" i="12"/>
  <c r="B5423" i="12"/>
  <c r="B5419" i="12"/>
  <c r="B5415" i="12"/>
  <c r="B5411" i="12"/>
  <c r="B5407" i="12"/>
  <c r="B5403" i="12"/>
  <c r="B5399" i="12"/>
  <c r="B5395" i="12"/>
  <c r="B5391" i="12"/>
  <c r="B5387" i="12"/>
  <c r="B5383" i="12"/>
  <c r="B5379" i="12"/>
  <c r="B5375" i="12"/>
  <c r="B5371" i="12"/>
  <c r="B5367" i="12"/>
  <c r="B5363" i="12"/>
  <c r="B5359" i="12"/>
  <c r="B5355" i="12"/>
  <c r="B5351" i="12"/>
  <c r="B5347" i="12"/>
  <c r="B5343" i="12"/>
  <c r="B5339" i="12"/>
  <c r="B5335" i="12"/>
  <c r="B5331" i="12"/>
  <c r="B5327" i="12"/>
  <c r="B5323" i="12"/>
  <c r="B5319" i="12"/>
  <c r="B5315" i="12"/>
  <c r="B5311" i="12"/>
  <c r="B5307" i="12"/>
  <c r="B5303" i="12"/>
  <c r="B5299" i="12"/>
  <c r="B5295" i="12"/>
  <c r="B5291" i="12"/>
  <c r="B5287" i="12"/>
  <c r="B5283" i="12"/>
  <c r="B5279" i="12"/>
  <c r="B5275" i="12"/>
  <c r="B5271" i="12"/>
  <c r="B5267" i="12"/>
  <c r="B5263" i="12"/>
  <c r="B5259" i="12"/>
  <c r="B5255" i="12"/>
  <c r="B5251" i="12"/>
  <c r="B5247" i="12"/>
  <c r="B5243" i="12"/>
  <c r="B5239" i="12"/>
  <c r="B5235" i="12"/>
  <c r="B5231" i="12"/>
  <c r="B5227" i="12"/>
  <c r="B5223" i="12"/>
  <c r="B5219" i="12"/>
  <c r="B5215" i="12"/>
  <c r="B5211" i="12"/>
  <c r="B5207" i="12"/>
  <c r="B5203" i="12"/>
  <c r="B5199" i="12"/>
  <c r="B5195" i="12"/>
  <c r="B5191" i="12"/>
  <c r="B5187" i="12"/>
  <c r="B5183" i="12"/>
  <c r="B5179" i="12"/>
  <c r="B5175" i="12"/>
  <c r="B5171" i="12"/>
  <c r="B5167" i="12"/>
  <c r="B5163" i="12"/>
  <c r="B5159" i="12"/>
  <c r="B5155" i="12"/>
  <c r="B5151" i="12"/>
  <c r="B5147" i="12"/>
  <c r="B5143" i="12"/>
  <c r="B5139" i="12"/>
  <c r="B5135" i="12"/>
  <c r="B5131" i="12"/>
  <c r="B5127" i="12"/>
  <c r="B5123" i="12"/>
  <c r="B5119" i="12"/>
  <c r="B5115" i="12"/>
  <c r="B5111" i="12"/>
  <c r="B5107" i="12"/>
  <c r="B5103" i="12"/>
  <c r="B5099" i="12"/>
  <c r="B5095" i="12"/>
  <c r="B5091" i="12"/>
  <c r="B5087" i="12"/>
  <c r="B5083" i="12"/>
  <c r="B5079" i="12"/>
  <c r="B5075" i="12"/>
  <c r="B5071" i="12"/>
  <c r="B5067" i="12"/>
  <c r="B5063" i="12"/>
  <c r="B5059" i="12"/>
  <c r="B5055" i="12"/>
  <c r="B5051" i="12"/>
  <c r="B5047" i="12"/>
  <c r="B5043" i="12"/>
  <c r="B5039" i="12"/>
  <c r="B5035" i="12"/>
  <c r="B5031" i="12"/>
  <c r="B5027" i="12"/>
  <c r="B5023" i="12"/>
  <c r="B5019" i="12"/>
  <c r="B5015" i="12"/>
  <c r="B5011" i="12"/>
  <c r="B5007" i="12"/>
  <c r="B5003" i="12"/>
  <c r="B4999" i="12"/>
  <c r="B4995" i="12"/>
  <c r="B4991" i="12"/>
  <c r="B4987" i="12"/>
  <c r="B4983" i="12"/>
  <c r="B4979" i="12"/>
  <c r="B4975" i="12"/>
  <c r="B4971" i="12"/>
  <c r="B4967" i="12"/>
  <c r="B4963" i="12"/>
  <c r="B4959" i="12"/>
  <c r="B4955" i="12"/>
  <c r="B4951" i="12"/>
  <c r="B4947" i="12"/>
  <c r="B4943" i="12"/>
  <c r="B4939" i="12"/>
  <c r="B4935" i="12"/>
  <c r="B4931" i="12"/>
  <c r="B4927" i="12"/>
  <c r="B4923" i="12"/>
  <c r="B4919" i="12"/>
  <c r="B4915" i="12"/>
  <c r="B4911" i="12"/>
  <c r="B4907" i="12"/>
  <c r="B4903" i="12"/>
  <c r="B4899" i="12"/>
  <c r="B4895" i="12"/>
  <c r="B4891" i="12"/>
  <c r="B4887" i="12"/>
  <c r="B4883" i="12"/>
  <c r="B4879" i="12"/>
  <c r="B4875" i="12"/>
  <c r="B4871" i="12"/>
  <c r="B4867" i="12"/>
  <c r="B4863" i="12"/>
  <c r="B9687" i="12"/>
  <c r="B9683" i="12"/>
  <c r="B9679" i="12"/>
  <c r="B9675" i="12"/>
  <c r="B9671" i="12"/>
  <c r="B9667" i="12"/>
  <c r="B9663" i="12"/>
  <c r="B9655" i="12"/>
  <c r="B9651" i="12"/>
  <c r="B9647" i="12"/>
  <c r="B9643" i="12"/>
  <c r="B9639" i="12"/>
  <c r="B9635" i="12"/>
  <c r="B9631" i="12"/>
  <c r="B9623" i="12"/>
  <c r="B9619" i="12"/>
  <c r="B9615" i="12"/>
  <c r="B9611" i="12"/>
  <c r="B9607" i="12"/>
  <c r="B9603" i="12"/>
  <c r="B9599" i="12"/>
  <c r="B9591" i="12"/>
  <c r="B9587" i="12"/>
  <c r="B9583" i="12"/>
  <c r="B9579" i="12"/>
  <c r="B9575" i="12"/>
  <c r="B9571" i="12"/>
  <c r="B9567" i="12"/>
  <c r="B9559" i="12"/>
  <c r="B9555" i="12"/>
  <c r="B9551" i="12"/>
  <c r="B9547" i="12"/>
  <c r="B9543" i="12"/>
  <c r="B9539" i="12"/>
  <c r="B9535" i="12"/>
  <c r="B9527" i="12"/>
  <c r="B9523" i="12"/>
  <c r="B9519" i="12"/>
  <c r="B9515" i="12"/>
  <c r="B9511" i="12"/>
  <c r="B9507" i="12"/>
  <c r="B9503" i="12"/>
  <c r="B9495" i="12"/>
  <c r="B9491" i="12"/>
  <c r="B9487" i="12"/>
  <c r="B9483" i="12"/>
  <c r="B9479" i="12"/>
  <c r="B9475" i="12"/>
  <c r="B9471" i="12"/>
  <c r="B9463" i="12"/>
  <c r="B9459" i="12"/>
  <c r="B9455" i="12"/>
  <c r="B9451" i="12"/>
  <c r="B9447" i="12"/>
  <c r="B9443" i="12"/>
  <c r="B9439" i="12"/>
  <c r="B9431" i="12"/>
  <c r="B9427" i="12"/>
  <c r="B9423" i="12"/>
  <c r="B9419" i="12"/>
  <c r="B9415" i="12"/>
  <c r="B9411" i="12"/>
  <c r="B9407" i="12"/>
  <c r="B9399" i="12"/>
  <c r="B9395" i="12"/>
  <c r="B9391" i="12"/>
  <c r="B9387" i="12"/>
  <c r="B9383" i="12"/>
  <c r="B9379" i="12"/>
  <c r="B9375" i="12"/>
  <c r="B9367" i="12"/>
  <c r="B9363" i="12"/>
  <c r="B9359" i="12"/>
  <c r="B9355" i="12"/>
  <c r="B9351" i="12"/>
  <c r="B9347" i="12"/>
  <c r="B9343" i="12"/>
  <c r="B9335" i="12"/>
  <c r="B9331" i="12"/>
  <c r="B9327" i="12"/>
  <c r="B9323" i="12"/>
  <c r="B9319" i="12"/>
  <c r="B9315" i="12"/>
  <c r="B9311" i="12"/>
  <c r="B9303" i="12"/>
  <c r="B9299" i="12"/>
  <c r="B9295" i="12"/>
  <c r="B9291" i="12"/>
  <c r="B9287" i="12"/>
  <c r="B9283" i="12"/>
  <c r="B9279" i="12"/>
  <c r="B9271" i="12"/>
  <c r="B9267" i="12"/>
  <c r="B9263" i="12"/>
  <c r="B9259" i="12"/>
  <c r="B9255" i="12"/>
  <c r="B9251" i="12"/>
  <c r="B9247" i="12"/>
  <c r="B9239" i="12"/>
  <c r="B9235" i="12"/>
  <c r="B9231" i="12"/>
  <c r="B9227" i="12"/>
  <c r="B9223" i="12"/>
  <c r="B9219" i="12"/>
  <c r="B9215" i="12"/>
  <c r="B9207" i="12"/>
  <c r="B9203" i="12"/>
  <c r="B9199" i="12"/>
  <c r="B9195" i="12"/>
  <c r="B9191" i="12"/>
  <c r="B9187" i="12"/>
  <c r="B21" i="12"/>
  <c r="B17" i="12"/>
  <c r="B13" i="12"/>
  <c r="B9" i="12"/>
  <c r="B5" i="12"/>
  <c r="B56" i="12"/>
  <c r="B52" i="12"/>
  <c r="B48" i="12"/>
  <c r="B44" i="12"/>
  <c r="B40" i="12"/>
  <c r="B36" i="12"/>
  <c r="B32" i="12"/>
  <c r="B28" i="12"/>
  <c r="B24" i="12"/>
  <c r="B1772" i="12"/>
  <c r="B1768" i="12"/>
  <c r="B1764" i="12"/>
  <c r="B1760" i="12"/>
  <c r="B1756" i="12"/>
  <c r="B1752" i="12"/>
  <c r="B1748" i="12"/>
  <c r="B1744" i="12"/>
  <c r="B1740" i="12"/>
  <c r="B1736" i="12"/>
  <c r="B1732" i="12"/>
  <c r="B1728" i="12"/>
  <c r="B1724" i="12"/>
  <c r="B1720" i="12"/>
  <c r="B1716" i="12"/>
  <c r="B1712" i="12"/>
  <c r="B1708" i="12"/>
  <c r="B1704" i="12"/>
  <c r="B1700" i="12"/>
  <c r="B1696" i="12"/>
  <c r="B1692" i="12"/>
  <c r="B1688" i="12"/>
  <c r="B1684" i="12"/>
  <c r="B1680" i="12"/>
  <c r="B1676" i="12"/>
  <c r="B1672" i="12"/>
  <c r="B1668" i="12"/>
  <c r="B1664" i="12"/>
  <c r="B1660" i="12"/>
  <c r="B1656" i="12"/>
  <c r="B1652" i="12"/>
  <c r="B1648" i="12"/>
  <c r="B1644" i="12"/>
  <c r="B1640" i="12"/>
  <c r="B1636" i="12"/>
  <c r="B1632" i="12"/>
  <c r="B1628" i="12"/>
  <c r="B1624" i="12"/>
  <c r="B1620" i="12"/>
  <c r="B1616" i="12"/>
  <c r="B1612" i="12"/>
  <c r="B1608" i="12"/>
  <c r="B1604" i="12"/>
  <c r="B1600" i="12"/>
  <c r="B1596" i="12"/>
  <c r="B1592" i="12"/>
  <c r="B1588" i="12"/>
  <c r="B1584" i="12"/>
  <c r="B1580" i="12"/>
  <c r="B1576" i="12"/>
  <c r="B1572" i="12"/>
  <c r="B1568" i="12"/>
  <c r="B1564" i="12"/>
  <c r="B1560" i="12"/>
  <c r="B1556" i="12"/>
  <c r="B1552" i="12"/>
  <c r="B1548" i="12"/>
  <c r="B1544" i="12"/>
  <c r="B1540" i="12"/>
  <c r="B1536" i="12"/>
  <c r="B1532" i="12"/>
  <c r="B1528" i="12"/>
  <c r="B1524" i="12"/>
  <c r="B1520" i="12"/>
  <c r="B1516" i="12"/>
  <c r="B1512" i="12"/>
  <c r="B1508" i="12"/>
  <c r="B1504" i="12"/>
  <c r="B1500" i="12"/>
  <c r="B1496" i="12"/>
  <c r="B1492" i="12"/>
  <c r="B1488" i="12"/>
  <c r="B1484" i="12"/>
  <c r="B1480" i="12"/>
  <c r="B1476" i="12"/>
  <c r="B1472" i="12"/>
  <c r="B1468" i="12"/>
  <c r="B1464" i="12"/>
  <c r="B1460" i="12"/>
  <c r="B1456" i="12"/>
  <c r="B1452" i="12"/>
  <c r="B1448" i="12"/>
  <c r="B1444" i="12"/>
  <c r="B1440" i="12"/>
  <c r="B1436" i="12"/>
  <c r="B1432" i="12"/>
  <c r="B1428" i="12"/>
  <c r="B1424" i="12"/>
  <c r="B1420" i="12"/>
  <c r="B1416" i="12"/>
  <c r="B1412" i="12"/>
  <c r="B1408" i="12"/>
  <c r="B1404" i="12"/>
  <c r="B1400" i="12"/>
  <c r="B1396" i="12"/>
  <c r="B1392" i="12"/>
  <c r="B1388" i="12"/>
  <c r="B1384" i="12"/>
  <c r="B1380" i="12"/>
  <c r="B1376" i="12"/>
  <c r="B1372" i="12"/>
  <c r="B1368" i="12"/>
  <c r="B1364" i="12"/>
  <c r="B1360" i="12"/>
  <c r="B1356" i="12"/>
  <c r="B1352" i="12"/>
  <c r="B1348" i="12"/>
  <c r="B1344" i="12"/>
  <c r="B1340" i="12"/>
  <c r="B1336" i="12"/>
  <c r="B1332" i="12"/>
  <c r="B1328" i="12"/>
  <c r="B1324" i="12"/>
  <c r="B1320" i="12"/>
  <c r="B1316" i="12"/>
  <c r="B1312" i="12"/>
  <c r="B1308" i="12"/>
  <c r="B1304" i="12"/>
  <c r="B1300" i="12"/>
  <c r="B1296" i="12"/>
  <c r="B1292" i="12"/>
  <c r="B1288" i="12"/>
  <c r="B1284" i="12"/>
  <c r="B1280" i="12"/>
  <c r="B1276" i="12"/>
  <c r="B1272" i="12"/>
  <c r="B1268" i="12"/>
  <c r="B1264" i="12"/>
  <c r="B1260" i="12"/>
  <c r="B1256" i="12"/>
  <c r="B1252" i="12"/>
  <c r="B1248" i="12"/>
  <c r="B1244" i="12"/>
  <c r="B1240" i="12"/>
  <c r="B1236" i="12"/>
  <c r="B1232" i="12"/>
  <c r="B1228" i="12"/>
  <c r="B1224" i="12"/>
  <c r="B1220" i="12"/>
  <c r="B1216" i="12"/>
  <c r="B1212" i="12"/>
  <c r="B1208" i="12"/>
  <c r="B1204" i="12"/>
  <c r="B1200" i="12"/>
  <c r="B1196" i="12"/>
  <c r="B1192" i="12"/>
  <c r="B1188" i="12"/>
  <c r="B1184" i="12"/>
  <c r="B1180" i="12"/>
  <c r="B1176" i="12"/>
  <c r="B1172" i="12"/>
  <c r="B1168" i="12"/>
  <c r="B1164" i="12"/>
  <c r="B1160" i="12"/>
  <c r="B1156" i="12"/>
  <c r="B1152" i="12"/>
  <c r="B1148" i="12"/>
  <c r="B1144" i="12"/>
  <c r="B1140" i="12"/>
  <c r="B1136" i="12"/>
  <c r="B1132" i="12"/>
  <c r="B1128" i="12"/>
  <c r="B1124" i="12"/>
  <c r="B1120" i="12"/>
  <c r="B1116" i="12"/>
  <c r="B1112" i="12"/>
  <c r="B1108" i="12"/>
  <c r="B1104" i="12"/>
  <c r="B1100" i="12"/>
  <c r="B1096" i="12"/>
  <c r="B1092" i="12"/>
  <c r="B1088" i="12"/>
  <c r="B1084" i="12"/>
  <c r="B1080" i="12"/>
  <c r="B1076" i="12"/>
  <c r="B1072" i="12"/>
  <c r="B1068" i="12"/>
  <c r="B1064" i="12"/>
  <c r="B1060" i="12"/>
  <c r="B1056" i="12"/>
  <c r="B1052" i="12"/>
  <c r="B1048" i="12"/>
  <c r="B1044" i="12"/>
  <c r="B1040" i="12"/>
  <c r="B1036" i="12"/>
  <c r="B1032" i="12"/>
  <c r="B1028" i="12"/>
  <c r="B1024" i="12"/>
  <c r="B1020" i="12"/>
  <c r="B1016" i="12"/>
  <c r="B1012" i="12"/>
  <c r="B1008" i="12"/>
  <c r="B1004" i="12"/>
  <c r="B1000" i="12"/>
  <c r="B996" i="12"/>
  <c r="B992" i="12"/>
  <c r="B988" i="12"/>
  <c r="B984" i="12"/>
  <c r="B980" i="12"/>
  <c r="B976" i="12"/>
  <c r="B972" i="12"/>
  <c r="B968" i="12"/>
  <c r="B964" i="12"/>
  <c r="B960" i="12"/>
  <c r="B956" i="12"/>
  <c r="B952" i="12"/>
  <c r="B948" i="12"/>
  <c r="B944" i="12"/>
  <c r="B940" i="12"/>
  <c r="B936" i="12"/>
  <c r="B932" i="12"/>
  <c r="B928" i="12"/>
  <c r="B924" i="12"/>
  <c r="B920" i="12"/>
  <c r="B916" i="12"/>
  <c r="B912" i="12"/>
  <c r="B908" i="12"/>
  <c r="B904" i="12"/>
  <c r="B900" i="12"/>
  <c r="B896" i="12"/>
  <c r="B892" i="12"/>
  <c r="B888" i="12"/>
  <c r="B884" i="12"/>
  <c r="B880" i="12"/>
  <c r="B876" i="12"/>
  <c r="B872" i="12"/>
  <c r="B868" i="12"/>
  <c r="B864" i="12"/>
  <c r="B860" i="12"/>
  <c r="B856" i="12"/>
  <c r="B852" i="12"/>
  <c r="B848" i="12"/>
  <c r="B844" i="12"/>
  <c r="B840" i="12"/>
  <c r="B836" i="12"/>
  <c r="B832" i="12"/>
  <c r="B828" i="12"/>
  <c r="B824" i="12"/>
  <c r="B820" i="12"/>
  <c r="B816" i="12"/>
  <c r="B812" i="12"/>
  <c r="B808" i="12"/>
  <c r="B804" i="12"/>
  <c r="B800" i="12"/>
  <c r="B796" i="12"/>
  <c r="B792" i="12"/>
  <c r="B788" i="12"/>
  <c r="B784" i="12"/>
  <c r="B780" i="12"/>
  <c r="B776" i="12"/>
  <c r="B772" i="12"/>
  <c r="B768" i="12"/>
  <c r="B764" i="12"/>
  <c r="B760" i="12"/>
  <c r="B756" i="12"/>
  <c r="B752" i="12"/>
  <c r="B748" i="12"/>
  <c r="B744" i="12"/>
  <c r="B740" i="12"/>
  <c r="B736" i="12"/>
  <c r="B732" i="12"/>
  <c r="B728" i="12"/>
  <c r="B724" i="12"/>
  <c r="B720" i="12"/>
  <c r="B716" i="12"/>
  <c r="B712" i="12"/>
  <c r="B708" i="12"/>
  <c r="B704" i="12"/>
  <c r="B700" i="12"/>
  <c r="B696" i="12"/>
  <c r="B692" i="12"/>
  <c r="B688" i="12"/>
  <c r="B684" i="12"/>
  <c r="B680" i="12"/>
  <c r="B676" i="12"/>
  <c r="B672" i="12"/>
  <c r="B668" i="12"/>
  <c r="B664" i="12"/>
  <c r="B660" i="12"/>
  <c r="B656" i="12"/>
  <c r="B652" i="12"/>
  <c r="B648" i="12"/>
  <c r="B644" i="12"/>
  <c r="B640" i="12"/>
  <c r="B636" i="12"/>
  <c r="B632" i="12"/>
  <c r="B628" i="12"/>
  <c r="B624" i="12"/>
  <c r="B620" i="12"/>
  <c r="B616" i="12"/>
  <c r="B612" i="12"/>
  <c r="B608" i="12"/>
  <c r="B604" i="12"/>
  <c r="B600" i="12"/>
  <c r="B596" i="12"/>
  <c r="B592" i="12"/>
  <c r="B588" i="12"/>
  <c r="B584" i="12"/>
  <c r="B580" i="12"/>
  <c r="B576" i="12"/>
  <c r="B572" i="12"/>
  <c r="B568" i="12"/>
  <c r="B564" i="12"/>
  <c r="B560" i="12"/>
  <c r="B556" i="12"/>
  <c r="B552" i="12"/>
  <c r="B548" i="12"/>
  <c r="B544" i="12"/>
  <c r="B540" i="12"/>
  <c r="B536" i="12"/>
  <c r="B532" i="12"/>
  <c r="B528" i="12"/>
  <c r="B524" i="12"/>
  <c r="B520" i="12"/>
  <c r="B516" i="12"/>
  <c r="B512" i="12"/>
  <c r="B508" i="12"/>
  <c r="B504" i="12"/>
  <c r="B500" i="12"/>
  <c r="B496" i="12"/>
  <c r="B492" i="12"/>
  <c r="B488" i="12"/>
  <c r="B484" i="12"/>
  <c r="B480" i="12"/>
  <c r="B476" i="12"/>
  <c r="B472" i="12"/>
  <c r="B468" i="12"/>
  <c r="B464" i="12"/>
  <c r="B460" i="12"/>
  <c r="B456" i="12"/>
  <c r="B452" i="12"/>
  <c r="B448" i="12"/>
  <c r="B444" i="12"/>
  <c r="B440" i="12"/>
  <c r="B436" i="12"/>
  <c r="B432" i="12"/>
  <c r="B428" i="12"/>
  <c r="B424" i="12"/>
  <c r="B420" i="12"/>
  <c r="B416" i="12"/>
  <c r="B412" i="12"/>
  <c r="B408" i="12"/>
  <c r="B404" i="12"/>
  <c r="B400" i="12"/>
  <c r="B396" i="12"/>
  <c r="B392" i="12"/>
  <c r="B388" i="12"/>
  <c r="B384" i="12"/>
  <c r="B380" i="12"/>
  <c r="B376" i="12"/>
  <c r="B372" i="12"/>
  <c r="B368" i="12"/>
  <c r="B364" i="12"/>
  <c r="B360" i="12"/>
  <c r="B356" i="12"/>
  <c r="B352" i="12"/>
  <c r="B348" i="12"/>
  <c r="B344" i="12"/>
  <c r="B340" i="12"/>
  <c r="B336" i="12"/>
  <c r="B332" i="12"/>
  <c r="B328" i="12"/>
  <c r="B324" i="12"/>
  <c r="B320" i="12"/>
  <c r="B316" i="12"/>
  <c r="B312" i="12"/>
  <c r="B308" i="12"/>
  <c r="B304" i="12"/>
  <c r="B300" i="12"/>
  <c r="B296" i="12"/>
  <c r="B292" i="12"/>
  <c r="B288" i="12"/>
  <c r="B284" i="12"/>
  <c r="B280" i="12"/>
  <c r="B276" i="12"/>
  <c r="B272" i="12"/>
  <c r="B268" i="12"/>
  <c r="B264" i="12"/>
  <c r="B260" i="12"/>
  <c r="B256" i="12"/>
  <c r="B252" i="12"/>
  <c r="B248" i="12"/>
  <c r="B244" i="12"/>
  <c r="B240" i="12"/>
  <c r="B236" i="12"/>
  <c r="B232" i="12"/>
  <c r="B228" i="12"/>
  <c r="B224" i="12"/>
  <c r="B220" i="12"/>
  <c r="B216" i="12"/>
  <c r="B212" i="12"/>
  <c r="B208" i="12"/>
  <c r="B204" i="12"/>
  <c r="B200" i="12"/>
  <c r="B196" i="12"/>
  <c r="B192" i="12"/>
  <c r="B188" i="12"/>
  <c r="B184" i="12"/>
  <c r="B180" i="12"/>
  <c r="B176" i="12"/>
  <c r="B172" i="12"/>
  <c r="B168" i="12"/>
  <c r="B164" i="12"/>
  <c r="B160" i="12"/>
  <c r="B156" i="12"/>
  <c r="B152" i="12"/>
  <c r="B148" i="12"/>
  <c r="B144" i="12"/>
  <c r="B140" i="12"/>
  <c r="B136" i="12"/>
  <c r="B132" i="12"/>
  <c r="B128" i="12"/>
  <c r="B124" i="12"/>
  <c r="B120" i="12"/>
  <c r="B116" i="12"/>
  <c r="B112" i="12"/>
  <c r="B108" i="12"/>
  <c r="B104" i="12"/>
  <c r="B100" i="12"/>
  <c r="B96" i="12"/>
  <c r="B92" i="12"/>
  <c r="B88" i="12"/>
  <c r="B84" i="12"/>
  <c r="B80" i="12"/>
  <c r="B76" i="12"/>
  <c r="B72" i="12"/>
  <c r="B68" i="12"/>
  <c r="B64" i="12"/>
  <c r="B60" i="12"/>
  <c r="B4317" i="12"/>
  <c r="B4309" i="12"/>
  <c r="B4301" i="12"/>
  <c r="B4293" i="12"/>
  <c r="B4285" i="12"/>
  <c r="B4277" i="12"/>
  <c r="B4269" i="12"/>
  <c r="B4261" i="12"/>
  <c r="B4253" i="12"/>
  <c r="B4245" i="12"/>
  <c r="B4237" i="12"/>
  <c r="B4229" i="12"/>
  <c r="B4221" i="12"/>
  <c r="B4213" i="12"/>
  <c r="B4205" i="12"/>
  <c r="B4197" i="12"/>
  <c r="B4189" i="12"/>
  <c r="B4181" i="12"/>
  <c r="B4173" i="12"/>
  <c r="B4165" i="12"/>
  <c r="B4157" i="12"/>
  <c r="B4149" i="12"/>
  <c r="B4141" i="12"/>
  <c r="B4133" i="12"/>
  <c r="B4125" i="12"/>
  <c r="B4117" i="12"/>
  <c r="B4109" i="12"/>
  <c r="B4101" i="12"/>
  <c r="B4093" i="12"/>
  <c r="B4085" i="12"/>
  <c r="B4077" i="12"/>
  <c r="B4069" i="12"/>
  <c r="B4061" i="12"/>
  <c r="B4053" i="12"/>
  <c r="B4045" i="12"/>
  <c r="B4037" i="12"/>
  <c r="B4029" i="12"/>
  <c r="B4021" i="12"/>
  <c r="B4013" i="12"/>
  <c r="B4005" i="12"/>
  <c r="B3997" i="12"/>
  <c r="B3989" i="12"/>
  <c r="B3981" i="12"/>
  <c r="B3973" i="12"/>
  <c r="B3965" i="12"/>
  <c r="B3957" i="12"/>
  <c r="B3949" i="12"/>
  <c r="B3941" i="12"/>
  <c r="B3933" i="12"/>
  <c r="B3925" i="12"/>
  <c r="B3917" i="12"/>
  <c r="B3909" i="12"/>
  <c r="B3901" i="12"/>
  <c r="B3893" i="12"/>
  <c r="B3885" i="12"/>
  <c r="B3877" i="12"/>
  <c r="B3869" i="12"/>
  <c r="B3861" i="12"/>
  <c r="B3853" i="12"/>
  <c r="B3845" i="12"/>
  <c r="B3837" i="12"/>
  <c r="B3829" i="12"/>
  <c r="B3821" i="12"/>
  <c r="B3813" i="12"/>
  <c r="B3805" i="12"/>
  <c r="B3797" i="12"/>
  <c r="B3789" i="12"/>
  <c r="B3781" i="12"/>
  <c r="B3773" i="12"/>
  <c r="B3765" i="12"/>
  <c r="B3757" i="12"/>
  <c r="B3749" i="12"/>
  <c r="B3741" i="12"/>
  <c r="B3733" i="12"/>
  <c r="B3725" i="12"/>
  <c r="B3717" i="12"/>
  <c r="B3709" i="12"/>
  <c r="B3701" i="12"/>
  <c r="B3693" i="12"/>
  <c r="B3685" i="12"/>
  <c r="B3677" i="12"/>
  <c r="B3669" i="12"/>
  <c r="B3661" i="12"/>
  <c r="B3653" i="12"/>
  <c r="B3645" i="12"/>
  <c r="B3637" i="12"/>
  <c r="B3629" i="12"/>
  <c r="B3621" i="12"/>
  <c r="B3613" i="12"/>
  <c r="B3605" i="12"/>
  <c r="B3597" i="12"/>
  <c r="B3589" i="12"/>
  <c r="B3581" i="12"/>
  <c r="B3573" i="12"/>
  <c r="B3565" i="12"/>
  <c r="B3557" i="12"/>
  <c r="B3549" i="12"/>
  <c r="B3541" i="12"/>
  <c r="B3533" i="12"/>
  <c r="B3525" i="12"/>
  <c r="B3517" i="12"/>
  <c r="B3509" i="12"/>
  <c r="B3501" i="12"/>
  <c r="B3493" i="12"/>
  <c r="B3485" i="12"/>
  <c r="B3477" i="12"/>
  <c r="B3469" i="12"/>
  <c r="B3461" i="12"/>
  <c r="B3453" i="12"/>
  <c r="B3445" i="12"/>
  <c r="B3437" i="12"/>
  <c r="B3429" i="12"/>
  <c r="B3421" i="12"/>
  <c r="B3413" i="12"/>
  <c r="B3405" i="12"/>
  <c r="B3397" i="12"/>
  <c r="B3389" i="12"/>
  <c r="B3381" i="12"/>
  <c r="B3373" i="12"/>
  <c r="B3365" i="12"/>
  <c r="B3357" i="12"/>
  <c r="B3349" i="12"/>
  <c r="B3341" i="12"/>
  <c r="B3333" i="12"/>
  <c r="B3325" i="12"/>
  <c r="B3317" i="12"/>
  <c r="B3309" i="12"/>
  <c r="B3301" i="12"/>
  <c r="B3293" i="12"/>
  <c r="B3285" i="12"/>
  <c r="B3277" i="12"/>
  <c r="B3269" i="12"/>
  <c r="B3261" i="12"/>
  <c r="B3253" i="12"/>
  <c r="B3245" i="12"/>
  <c r="B3237" i="12"/>
  <c r="B3229" i="12"/>
  <c r="B3221" i="12"/>
  <c r="B3213" i="12"/>
  <c r="B3205" i="12"/>
  <c r="B3197" i="12"/>
  <c r="B3189" i="12"/>
  <c r="B3181" i="12"/>
  <c r="B3173" i="12"/>
  <c r="B3165" i="12"/>
  <c r="B3157" i="12"/>
  <c r="B3149" i="12"/>
  <c r="B3141" i="12"/>
  <c r="B3133" i="12"/>
  <c r="B3125" i="12"/>
  <c r="B3117" i="12"/>
  <c r="B3109" i="12"/>
  <c r="B3101" i="12"/>
  <c r="B3093" i="12"/>
  <c r="B3085" i="12"/>
  <c r="B3077" i="12"/>
  <c r="B3069" i="12"/>
  <c r="B3061" i="12"/>
  <c r="B3053" i="12"/>
  <c r="B3045" i="12"/>
  <c r="B3037" i="12"/>
  <c r="B3029" i="12"/>
  <c r="B3021" i="12"/>
  <c r="B3013" i="12"/>
  <c r="B3005" i="12"/>
  <c r="B2997" i="12"/>
  <c r="B2989" i="12"/>
  <c r="B2981" i="12"/>
  <c r="B2973" i="12"/>
  <c r="B2965" i="12"/>
  <c r="B2957" i="12"/>
  <c r="B2949" i="12"/>
  <c r="B2941" i="12"/>
  <c r="B2933" i="12"/>
  <c r="B2925" i="12"/>
  <c r="B2917" i="12"/>
  <c r="B2909" i="12"/>
  <c r="B2901" i="12"/>
  <c r="B2893" i="12"/>
  <c r="B2885" i="12"/>
  <c r="B2877" i="12"/>
  <c r="B2869" i="12"/>
  <c r="B2861" i="12"/>
  <c r="B2853" i="12"/>
  <c r="B2845" i="12"/>
  <c r="B2837" i="12"/>
  <c r="B2829" i="12"/>
  <c r="B2821" i="12"/>
  <c r="B2813" i="12"/>
  <c r="B2805" i="12"/>
  <c r="B2797" i="12"/>
  <c r="B2789" i="12"/>
  <c r="B2781" i="12"/>
  <c r="B2773" i="12"/>
  <c r="B2765" i="12"/>
  <c r="B2757" i="12"/>
  <c r="B2749" i="12"/>
  <c r="B2741" i="12"/>
  <c r="B2733" i="12"/>
  <c r="B2725" i="12"/>
  <c r="B2717" i="12"/>
  <c r="B2709" i="12"/>
  <c r="B2701" i="12"/>
  <c r="B2693" i="12"/>
  <c r="B2685" i="12"/>
  <c r="B2677" i="12"/>
  <c r="B2669" i="12"/>
  <c r="B2661" i="12"/>
  <c r="B2653" i="12"/>
  <c r="B2645" i="12"/>
  <c r="B2637" i="12"/>
  <c r="B2629" i="12"/>
  <c r="B2621" i="12"/>
  <c r="B2613" i="12"/>
  <c r="B2605" i="12"/>
  <c r="B2597" i="12"/>
  <c r="B2589" i="12"/>
  <c r="B2581" i="12"/>
  <c r="B2573" i="12"/>
  <c r="B2565" i="12"/>
  <c r="B2557" i="12"/>
  <c r="B2549" i="12"/>
  <c r="B2541" i="12"/>
  <c r="B2533" i="12"/>
  <c r="B2525" i="12"/>
  <c r="B2517" i="12"/>
  <c r="B2509" i="12"/>
  <c r="B2501" i="12"/>
  <c r="B2493" i="12"/>
  <c r="B2485" i="12"/>
  <c r="B2477" i="12"/>
  <c r="B2469" i="12"/>
  <c r="B2461" i="12"/>
  <c r="B2453" i="12"/>
  <c r="B2445" i="12"/>
  <c r="B2437" i="12"/>
  <c r="B2429" i="12"/>
  <c r="B2421" i="12"/>
  <c r="B2413" i="12"/>
  <c r="B2405" i="12"/>
  <c r="B2397" i="12"/>
  <c r="B2389" i="12"/>
  <c r="B2381" i="12"/>
  <c r="B2373" i="12"/>
  <c r="B2365" i="12"/>
  <c r="B2357" i="12"/>
  <c r="B2349" i="12"/>
  <c r="B2341" i="12"/>
  <c r="B2333" i="12"/>
  <c r="B2325" i="12"/>
  <c r="B2317" i="12"/>
  <c r="B2309" i="12"/>
  <c r="B2301" i="12"/>
  <c r="B2293" i="12"/>
  <c r="B2285" i="12"/>
  <c r="B2277" i="12"/>
  <c r="B2269" i="12"/>
  <c r="B2261" i="12"/>
  <c r="B2253" i="12"/>
  <c r="B2245" i="12"/>
  <c r="B2237" i="12"/>
  <c r="B2229" i="12"/>
  <c r="B2221" i="12"/>
  <c r="B2213" i="12"/>
  <c r="B2205" i="12"/>
  <c r="B2197" i="12"/>
  <c r="B2189" i="12"/>
  <c r="B2181" i="12"/>
  <c r="B2173" i="12"/>
  <c r="B2165" i="12"/>
  <c r="B2157" i="12"/>
  <c r="B2149" i="12"/>
  <c r="B2141" i="12"/>
  <c r="B2133" i="12"/>
  <c r="B2125" i="12"/>
  <c r="B2117" i="12"/>
  <c r="B2109" i="12"/>
  <c r="B2101" i="12"/>
  <c r="B2093" i="12"/>
  <c r="B2085" i="12"/>
  <c r="B2077" i="12"/>
  <c r="B2069" i="12"/>
  <c r="B2061" i="12"/>
  <c r="B2053" i="12"/>
  <c r="B2045" i="12"/>
  <c r="B2037" i="12"/>
  <c r="B2029" i="12"/>
  <c r="B2021" i="12"/>
  <c r="B2013" i="12"/>
  <c r="B2005" i="12"/>
  <c r="B1997" i="12"/>
  <c r="B1989" i="12"/>
  <c r="B1981" i="12"/>
  <c r="B1973" i="12"/>
  <c r="B1965" i="12"/>
  <c r="B1957" i="12"/>
  <c r="B1949" i="12"/>
  <c r="B1941" i="12"/>
  <c r="B1933" i="12"/>
  <c r="B1925" i="12"/>
  <c r="B1917" i="12"/>
  <c r="B1909" i="12"/>
  <c r="B1901" i="12"/>
  <c r="B1893" i="12"/>
  <c r="B1885" i="12"/>
  <c r="B1877" i="12"/>
  <c r="B1873" i="12"/>
  <c r="B1857" i="12"/>
  <c r="B1845" i="12"/>
  <c r="B1841" i="12"/>
  <c r="B1825" i="12"/>
  <c r="B1813" i="12"/>
  <c r="B1809" i="12"/>
  <c r="B1797" i="12"/>
  <c r="B1781" i="12"/>
  <c r="B4322" i="12"/>
  <c r="B4634" i="12"/>
  <c r="B4630" i="12"/>
  <c r="B4626" i="12"/>
  <c r="B4622" i="12"/>
  <c r="B4618" i="12"/>
  <c r="B4685" i="12"/>
  <c r="B4677" i="12"/>
  <c r="B4741" i="12"/>
  <c r="B4733" i="12"/>
  <c r="B4725" i="12"/>
  <c r="B4781" i="12"/>
  <c r="B4773" i="12"/>
  <c r="B4813" i="12"/>
  <c r="B4805" i="12"/>
  <c r="B4845" i="12"/>
  <c r="B4837" i="12"/>
  <c r="B6902" i="12"/>
  <c r="B6838" i="12"/>
  <c r="B6830" i="12"/>
  <c r="B6774" i="12"/>
  <c r="B6710" i="12"/>
  <c r="B6702" i="12"/>
  <c r="B6646" i="12"/>
  <c r="B6582" i="12"/>
  <c r="B6574" i="12"/>
  <c r="B6518" i="12"/>
  <c r="B6454" i="12"/>
  <c r="B6446" i="12"/>
  <c r="B2651" i="12"/>
  <c r="B2647" i="12"/>
  <c r="B2643" i="12"/>
  <c r="B2639" i="12"/>
  <c r="B2635" i="12"/>
  <c r="B2631" i="12"/>
  <c r="B2627" i="12"/>
  <c r="B2623" i="12"/>
  <c r="B2619" i="12"/>
  <c r="B2615" i="12"/>
  <c r="B2611" i="12"/>
  <c r="B2607" i="12"/>
  <c r="B2603" i="12"/>
  <c r="B2599" i="12"/>
  <c r="B2595" i="12"/>
  <c r="B2591" i="12"/>
  <c r="B2587" i="12"/>
  <c r="B2583" i="12"/>
  <c r="B2579" i="12"/>
  <c r="B2575" i="12"/>
  <c r="B2571" i="12"/>
  <c r="B2567" i="12"/>
  <c r="B2563" i="12"/>
  <c r="B2559" i="12"/>
  <c r="B2555" i="12"/>
  <c r="B2551" i="12"/>
  <c r="B2547" i="12"/>
  <c r="B2543" i="12"/>
  <c r="B2539" i="12"/>
  <c r="B2535" i="12"/>
  <c r="B2531" i="12"/>
  <c r="B2527" i="12"/>
  <c r="B2523" i="12"/>
  <c r="B2519" i="12"/>
  <c r="B2515" i="12"/>
  <c r="B2511" i="12"/>
  <c r="B2507" i="12"/>
  <c r="B2503" i="12"/>
  <c r="B2499" i="12"/>
  <c r="B2495" i="12"/>
  <c r="B2491" i="12"/>
  <c r="B2487" i="12"/>
  <c r="B2483" i="12"/>
  <c r="B2479" i="12"/>
  <c r="B2475" i="12"/>
  <c r="B2471" i="12"/>
  <c r="B2467" i="12"/>
  <c r="B2463" i="12"/>
  <c r="B2459" i="12"/>
  <c r="B2455" i="12"/>
  <c r="B2451" i="12"/>
  <c r="B2447" i="12"/>
  <c r="B2443" i="12"/>
  <c r="B2439" i="12"/>
  <c r="B2435" i="12"/>
  <c r="B2431" i="12"/>
  <c r="B2427" i="12"/>
  <c r="B2423" i="12"/>
  <c r="B2419" i="12"/>
  <c r="B2415" i="12"/>
  <c r="B2411" i="12"/>
  <c r="B2407" i="12"/>
  <c r="B2403" i="12"/>
  <c r="B2399" i="12"/>
  <c r="B2395" i="12"/>
  <c r="B2391" i="12"/>
  <c r="B2387" i="12"/>
  <c r="B2383" i="12"/>
  <c r="B2379" i="12"/>
  <c r="B2375" i="12"/>
  <c r="B2371" i="12"/>
  <c r="B2367" i="12"/>
  <c r="B2363" i="12"/>
  <c r="B2359" i="12"/>
  <c r="B2355" i="12"/>
  <c r="B2351" i="12"/>
  <c r="B2347" i="12"/>
  <c r="B2343" i="12"/>
  <c r="B2339" i="12"/>
  <c r="B2335" i="12"/>
  <c r="B2331" i="12"/>
  <c r="B2327" i="12"/>
  <c r="B2323" i="12"/>
  <c r="B2319" i="12"/>
  <c r="B2315" i="12"/>
  <c r="B2311" i="12"/>
  <c r="B2307" i="12"/>
  <c r="B2303" i="12"/>
  <c r="B2299" i="12"/>
  <c r="B2295" i="12"/>
  <c r="B2291" i="12"/>
  <c r="B2287" i="12"/>
  <c r="B2283" i="12"/>
  <c r="B2279" i="12"/>
  <c r="B2275" i="12"/>
  <c r="B2271" i="12"/>
  <c r="B2267" i="12"/>
  <c r="B2263" i="12"/>
  <c r="B2259" i="12"/>
  <c r="B2255" i="12"/>
  <c r="B2251" i="12"/>
  <c r="B2247" i="12"/>
  <c r="B2243" i="12"/>
  <c r="B2239" i="12"/>
  <c r="B2235" i="12"/>
  <c r="B2231" i="12"/>
  <c r="B2227" i="12"/>
  <c r="B2223" i="12"/>
  <c r="B2219" i="12"/>
  <c r="B2215" i="12"/>
  <c r="B2211" i="12"/>
  <c r="B2207" i="12"/>
  <c r="B2203" i="12"/>
  <c r="B2199" i="12"/>
  <c r="B2195" i="12"/>
  <c r="B2191" i="12"/>
  <c r="B2187" i="12"/>
  <c r="B2183" i="12"/>
  <c r="B2179" i="12"/>
  <c r="B2175" i="12"/>
  <c r="B2171" i="12"/>
  <c r="B2167" i="12"/>
  <c r="B2163" i="12"/>
  <c r="B2159" i="12"/>
  <c r="B2155" i="12"/>
  <c r="B2151" i="12"/>
  <c r="B2147" i="12"/>
  <c r="B2143" i="12"/>
  <c r="B2139" i="12"/>
  <c r="B2135" i="12"/>
  <c r="B2131" i="12"/>
  <c r="B2127" i="12"/>
  <c r="B2123" i="12"/>
  <c r="B2119" i="12"/>
  <c r="B2115" i="12"/>
  <c r="B2111" i="12"/>
  <c r="B2107" i="12"/>
  <c r="B2103" i="12"/>
  <c r="B2099" i="12"/>
  <c r="B2095" i="12"/>
  <c r="B2091" i="12"/>
  <c r="B2087" i="12"/>
  <c r="B2083" i="12"/>
  <c r="B2079" i="12"/>
  <c r="B2075" i="12"/>
  <c r="B2071" i="12"/>
  <c r="B2067" i="12"/>
  <c r="B2063" i="12"/>
  <c r="B2059" i="12"/>
  <c r="B2055" i="12"/>
  <c r="B2051" i="12"/>
  <c r="B2047" i="12"/>
  <c r="B2043" i="12"/>
  <c r="B2039" i="12"/>
  <c r="B2035" i="12"/>
  <c r="B2031" i="12"/>
  <c r="B2027" i="12"/>
  <c r="B2023" i="12"/>
  <c r="B2019" i="12"/>
  <c r="B2015" i="12"/>
  <c r="B2011" i="12"/>
  <c r="B2007" i="12"/>
  <c r="B2003" i="12"/>
  <c r="B1999" i="12"/>
  <c r="B1995" i="12"/>
  <c r="B1991" i="12"/>
  <c r="B1987" i="12"/>
  <c r="B1983" i="12"/>
  <c r="B1979" i="12"/>
  <c r="B1975" i="12"/>
  <c r="B1971" i="12"/>
  <c r="B1967" i="12"/>
  <c r="B1963" i="12"/>
  <c r="B1959" i="12"/>
  <c r="B1955" i="12"/>
  <c r="B1951" i="12"/>
  <c r="B1947" i="12"/>
  <c r="B1943" i="12"/>
  <c r="B1939" i="12"/>
  <c r="B1935" i="12"/>
  <c r="B1931" i="12"/>
  <c r="B1927" i="12"/>
  <c r="B1923" i="12"/>
  <c r="B1919" i="12"/>
  <c r="B1915" i="12"/>
  <c r="B1911" i="12"/>
  <c r="B1907" i="12"/>
  <c r="B1903" i="12"/>
  <c r="B1899" i="12"/>
  <c r="B1895" i="12"/>
  <c r="B1891" i="12"/>
  <c r="B1887" i="12"/>
  <c r="B1883" i="12"/>
  <c r="B1879" i="12"/>
  <c r="B1875" i="12"/>
  <c r="B1863" i="12"/>
  <c r="B1859" i="12"/>
  <c r="B1847" i="12"/>
  <c r="B1843" i="12"/>
  <c r="B1831" i="12"/>
  <c r="B1827" i="12"/>
  <c r="B1815" i="12"/>
  <c r="B1811" i="12"/>
  <c r="B1799" i="12"/>
  <c r="B1791" i="12"/>
  <c r="B1787" i="12"/>
  <c r="B1783" i="12"/>
  <c r="B4636" i="12"/>
  <c r="B4632" i="12"/>
  <c r="B4628" i="12"/>
  <c r="B4624" i="12"/>
  <c r="B4620" i="12"/>
  <c r="B4616" i="12"/>
  <c r="B4691" i="12"/>
  <c r="B4687" i="12"/>
  <c r="B4683" i="12"/>
  <c r="B4679" i="12"/>
  <c r="B4675" i="12"/>
  <c r="B4747" i="12"/>
  <c r="B4743" i="12"/>
  <c r="B4739" i="12"/>
  <c r="B4735" i="12"/>
  <c r="B4731" i="12"/>
  <c r="B4727" i="12"/>
  <c r="B4783" i="12"/>
  <c r="B4779" i="12"/>
  <c r="B4775" i="12"/>
  <c r="B4771" i="12"/>
  <c r="B4767" i="12"/>
  <c r="B4811" i="12"/>
  <c r="B4807" i="12"/>
  <c r="B4803" i="12"/>
  <c r="B4799" i="12"/>
  <c r="B4847" i="12"/>
  <c r="B4843" i="12"/>
  <c r="B4839" i="12"/>
  <c r="B4835" i="12"/>
  <c r="B9178" i="12"/>
  <c r="B9174" i="12"/>
  <c r="B9170" i="12"/>
  <c r="B9166" i="12"/>
  <c r="B9162" i="12"/>
  <c r="B9158" i="12"/>
  <c r="B9154" i="12"/>
  <c r="B9150" i="12"/>
  <c r="B9146" i="12"/>
  <c r="B9142" i="12"/>
  <c r="B9138" i="12"/>
  <c r="B9134" i="12"/>
  <c r="B9130" i="12"/>
  <c r="B9126" i="12"/>
  <c r="B9122" i="12"/>
  <c r="B9118" i="12"/>
  <c r="B9114" i="12"/>
  <c r="B9110" i="12"/>
  <c r="B9106" i="12"/>
  <c r="B9102" i="12"/>
  <c r="B9098" i="12"/>
  <c r="B9094" i="12"/>
  <c r="B9090" i="12"/>
  <c r="B9086" i="12"/>
  <c r="B9082" i="12"/>
  <c r="B9078" i="12"/>
  <c r="B9074" i="12"/>
  <c r="B9070" i="12"/>
  <c r="B9066" i="12"/>
  <c r="B9062" i="12"/>
  <c r="B9058" i="12"/>
  <c r="B9054" i="12"/>
  <c r="B9050" i="12"/>
  <c r="B9046" i="12"/>
  <c r="B9042" i="12"/>
  <c r="B9038" i="12"/>
  <c r="B9034" i="12"/>
  <c r="B9030" i="12"/>
  <c r="B9026" i="12"/>
  <c r="B9022" i="12"/>
  <c r="B9018" i="12"/>
  <c r="B9014" i="12"/>
  <c r="B9010" i="12"/>
  <c r="B9006" i="12"/>
  <c r="B9002" i="12"/>
  <c r="B8998" i="12"/>
  <c r="B8994" i="12"/>
  <c r="B8990" i="12"/>
  <c r="B8986" i="12"/>
  <c r="B8982" i="12"/>
  <c r="B8978" i="12"/>
  <c r="B8974" i="12"/>
  <c r="B8970" i="12"/>
  <c r="B8966" i="12"/>
  <c r="B8962" i="12"/>
  <c r="B8958" i="12"/>
  <c r="B8954" i="12"/>
  <c r="B8950" i="12"/>
  <c r="B8946" i="12"/>
  <c r="B8942" i="12"/>
  <c r="B8938" i="12"/>
  <c r="B8934" i="12"/>
  <c r="B8930" i="12"/>
  <c r="B8926" i="12"/>
  <c r="B8922" i="12"/>
  <c r="B8918" i="12"/>
  <c r="B8914" i="12"/>
  <c r="B8910" i="12"/>
  <c r="B8906" i="12"/>
  <c r="B8902" i="12"/>
  <c r="B8898" i="12"/>
  <c r="B8894" i="12"/>
  <c r="B8890" i="12"/>
  <c r="B8886" i="12"/>
  <c r="B8882" i="12"/>
  <c r="B8878" i="12"/>
  <c r="B8874" i="12"/>
  <c r="B8870" i="12"/>
  <c r="B8866" i="12"/>
  <c r="B8862" i="12"/>
  <c r="B8858" i="12"/>
  <c r="B8854" i="12"/>
  <c r="B8850" i="12"/>
  <c r="B8846" i="12"/>
  <c r="B8842" i="12"/>
  <c r="B8838" i="12"/>
  <c r="B8834" i="12"/>
  <c r="B8830" i="12"/>
  <c r="B8826" i="12"/>
  <c r="B8822" i="12"/>
  <c r="B8818" i="12"/>
  <c r="B8814" i="12"/>
  <c r="B8810" i="12"/>
  <c r="B8806" i="12"/>
  <c r="B8802" i="12"/>
  <c r="B8798" i="12"/>
  <c r="B8794" i="12"/>
  <c r="B8790" i="12"/>
  <c r="B8786" i="12"/>
  <c r="B8782" i="12"/>
  <c r="B8778" i="12"/>
  <c r="B8774" i="12"/>
  <c r="B8770" i="12"/>
  <c r="B8766" i="12"/>
  <c r="B8762" i="12"/>
  <c r="B8758" i="12"/>
  <c r="B8754" i="12"/>
  <c r="B8750" i="12"/>
  <c r="B8746" i="12"/>
  <c r="B8742" i="12"/>
  <c r="B8738" i="12"/>
  <c r="B8734" i="12"/>
  <c r="B8730" i="12"/>
  <c r="B8726" i="12"/>
  <c r="B8722" i="12"/>
  <c r="B8718" i="12"/>
  <c r="B8714" i="12"/>
  <c r="B8710" i="12"/>
  <c r="B8706" i="12"/>
  <c r="B8702" i="12"/>
  <c r="B8698" i="12"/>
  <c r="B8694" i="12"/>
  <c r="B8690" i="12"/>
  <c r="B8686" i="12"/>
  <c r="B8682" i="12"/>
  <c r="B8678" i="12"/>
  <c r="B8674" i="12"/>
  <c r="B8670" i="12"/>
  <c r="B8666" i="12"/>
  <c r="B8662" i="12"/>
  <c r="B8658" i="12"/>
  <c r="B8654" i="12"/>
  <c r="B8650" i="12"/>
  <c r="B8646" i="12"/>
  <c r="B8642" i="12"/>
  <c r="B8638" i="12"/>
  <c r="B8634" i="12"/>
  <c r="B8630" i="12"/>
  <c r="B8626" i="12"/>
  <c r="B8622" i="12"/>
  <c r="B8618" i="12"/>
  <c r="B8614" i="12"/>
  <c r="B8610" i="12"/>
  <c r="B8606" i="12"/>
  <c r="B8602" i="12"/>
  <c r="B8598" i="12"/>
  <c r="B8594" i="12"/>
  <c r="B8590" i="12"/>
  <c r="B8586" i="12"/>
  <c r="B8582" i="12"/>
  <c r="B8578" i="12"/>
  <c r="B8574" i="12"/>
  <c r="B8570" i="12"/>
  <c r="B8566" i="12"/>
  <c r="B8562" i="12"/>
  <c r="B8558" i="12"/>
  <c r="B8554" i="12"/>
  <c r="B8550" i="12"/>
  <c r="B8546" i="12"/>
  <c r="B8542" i="12"/>
  <c r="B8538" i="12"/>
  <c r="B8534" i="12"/>
  <c r="B8530" i="12"/>
  <c r="B8526" i="12"/>
  <c r="B8522" i="12"/>
  <c r="B8518" i="12"/>
  <c r="B8514" i="12"/>
  <c r="B8510" i="12"/>
  <c r="B8506" i="12"/>
  <c r="B8502" i="12"/>
  <c r="B8498" i="12"/>
  <c r="B8494" i="12"/>
  <c r="B8490" i="12"/>
  <c r="B8486" i="12"/>
  <c r="B8482" i="12"/>
  <c r="B8478" i="12"/>
  <c r="B8474" i="12"/>
  <c r="B8470" i="12"/>
  <c r="B8466" i="12"/>
  <c r="B8462" i="12"/>
  <c r="B8458" i="12"/>
  <c r="B8454" i="12"/>
  <c r="B8450" i="12"/>
  <c r="B8446" i="12"/>
  <c r="B8442" i="12"/>
  <c r="B8438" i="12"/>
  <c r="B8434" i="12"/>
  <c r="B8430" i="12"/>
  <c r="B8426" i="12"/>
  <c r="B8422" i="12"/>
  <c r="B8418" i="12"/>
  <c r="B8414" i="12"/>
  <c r="B8410" i="12"/>
  <c r="B8406" i="12"/>
  <c r="B8402" i="12"/>
  <c r="B8398" i="12"/>
  <c r="B8394" i="12"/>
  <c r="B8390" i="12"/>
  <c r="B8386" i="12"/>
  <c r="B8382" i="12"/>
  <c r="B8378" i="12"/>
  <c r="B8374" i="12"/>
  <c r="B8370" i="12"/>
  <c r="B8366" i="12"/>
  <c r="B8362" i="12"/>
  <c r="B8358" i="12"/>
  <c r="B8354" i="12"/>
  <c r="B8350" i="12"/>
  <c r="B8346" i="12"/>
  <c r="B8342" i="12"/>
  <c r="B8338" i="12"/>
  <c r="B8334" i="12"/>
  <c r="B8330" i="12"/>
  <c r="B8326" i="12"/>
  <c r="B8322" i="12"/>
  <c r="B8318" i="12"/>
  <c r="B8314" i="12"/>
  <c r="B8310" i="12"/>
  <c r="B8306" i="12"/>
  <c r="B8302" i="12"/>
  <c r="B8298" i="12"/>
  <c r="B8294" i="12"/>
  <c r="B8290" i="12"/>
  <c r="B8286" i="12"/>
  <c r="B8282" i="12"/>
  <c r="B8278" i="12"/>
  <c r="B8274" i="12"/>
  <c r="B8270" i="12"/>
  <c r="B8266" i="12"/>
  <c r="B8262" i="12"/>
  <c r="B8258" i="12"/>
  <c r="B8254" i="12"/>
  <c r="B8250" i="12"/>
  <c r="B8246" i="12"/>
  <c r="B8242" i="12"/>
  <c r="B8238" i="12"/>
  <c r="B8234" i="12"/>
  <c r="B8230" i="12"/>
  <c r="B8226" i="12"/>
  <c r="B8222" i="12"/>
  <c r="B8218" i="12"/>
  <c r="B8214" i="12"/>
  <c r="B8210" i="12"/>
  <c r="B8206" i="12"/>
  <c r="B8202" i="12"/>
  <c r="B8198" i="12"/>
  <c r="B8194" i="12"/>
  <c r="B8190" i="12"/>
  <c r="B8186" i="12"/>
  <c r="B8182" i="12"/>
  <c r="B8178" i="12"/>
  <c r="B8174" i="12"/>
  <c r="B8170" i="12"/>
  <c r="B8166" i="12"/>
  <c r="B8162" i="12"/>
  <c r="B8158" i="12"/>
  <c r="B8154" i="12"/>
  <c r="B8150" i="12"/>
  <c r="B8146" i="12"/>
  <c r="B8142" i="12"/>
  <c r="B8138" i="12"/>
  <c r="B8134" i="12"/>
  <c r="B8130" i="12"/>
  <c r="B8126" i="12"/>
  <c r="B8122" i="12"/>
  <c r="B8118" i="12"/>
  <c r="B8114" i="12"/>
  <c r="B8110" i="12"/>
  <c r="B8106" i="12"/>
  <c r="B8102" i="12"/>
  <c r="B8098" i="12"/>
  <c r="B8094" i="12"/>
  <c r="B8090" i="12"/>
  <c r="B8086" i="12"/>
  <c r="B8082" i="12"/>
  <c r="B8078" i="12"/>
  <c r="B8074" i="12"/>
  <c r="B8070" i="12"/>
  <c r="B8066" i="12"/>
  <c r="B8062" i="12"/>
  <c r="B8058" i="12"/>
  <c r="B8054" i="12"/>
  <c r="B8050" i="12"/>
  <c r="B8046" i="12"/>
  <c r="B8042" i="12"/>
  <c r="B8038" i="12"/>
  <c r="B8034" i="12"/>
  <c r="B8030" i="12"/>
  <c r="B8026" i="12"/>
  <c r="B8022" i="12"/>
  <c r="B8018" i="12"/>
  <c r="B8014" i="12"/>
  <c r="B8010" i="12"/>
  <c r="B8006" i="12"/>
  <c r="B8002" i="12"/>
  <c r="B7998" i="12"/>
  <c r="B7994" i="12"/>
  <c r="B7990" i="12"/>
  <c r="B7986" i="12"/>
  <c r="B7982" i="12"/>
  <c r="B7978" i="12"/>
  <c r="B7974" i="12"/>
  <c r="B7970" i="12"/>
  <c r="B7966" i="12"/>
  <c r="B7962" i="12"/>
  <c r="B7958" i="12"/>
  <c r="B7954" i="12"/>
  <c r="B7950" i="12"/>
  <c r="B7946" i="12"/>
  <c r="B7942" i="12"/>
  <c r="B7938" i="12"/>
  <c r="B7934" i="12"/>
  <c r="B7930" i="12"/>
  <c r="B7926" i="12"/>
  <c r="B7922" i="12"/>
  <c r="B7918" i="12"/>
  <c r="B7914" i="12"/>
  <c r="B7910" i="12"/>
  <c r="B7906" i="12"/>
  <c r="B7902" i="12"/>
  <c r="B7898" i="12"/>
  <c r="B7894" i="12"/>
  <c r="B7890" i="12"/>
  <c r="B7886" i="12"/>
  <c r="B7882" i="12"/>
  <c r="B7878" i="12"/>
  <c r="B7874" i="12"/>
  <c r="B7870" i="12"/>
  <c r="B7866" i="12"/>
  <c r="B7862" i="12"/>
  <c r="B7858" i="12"/>
  <c r="B7854" i="12"/>
  <c r="B7850" i="12"/>
  <c r="B7846" i="12"/>
  <c r="B7842" i="12"/>
  <c r="B7838" i="12"/>
  <c r="B7834" i="12"/>
  <c r="B7830" i="12"/>
  <c r="B7826" i="12"/>
  <c r="B7822" i="12"/>
  <c r="B7818" i="12"/>
  <c r="B7814" i="12"/>
  <c r="B7810" i="12"/>
  <c r="B7806" i="12"/>
  <c r="B7802" i="12"/>
  <c r="B7798" i="12"/>
  <c r="B7794" i="12"/>
  <c r="B7790" i="12"/>
  <c r="B7786" i="12"/>
  <c r="B7782" i="12"/>
  <c r="B7778" i="12"/>
  <c r="B7774" i="12"/>
  <c r="B7770" i="12"/>
  <c r="B7766" i="12"/>
  <c r="B7762" i="12"/>
  <c r="B7758" i="12"/>
  <c r="B7754" i="12"/>
  <c r="B7750" i="12"/>
  <c r="B7746" i="12"/>
  <c r="B7742" i="12"/>
  <c r="B7738" i="12"/>
  <c r="B7734" i="12"/>
  <c r="B7730" i="12"/>
  <c r="B7726" i="12"/>
  <c r="B7722" i="12"/>
  <c r="B7718" i="12"/>
  <c r="B7714" i="12"/>
  <c r="B7710" i="12"/>
  <c r="B7706" i="12"/>
  <c r="B7702" i="12"/>
  <c r="B7698" i="12"/>
  <c r="B7694" i="12"/>
  <c r="B7690" i="12"/>
  <c r="B7686" i="12"/>
  <c r="B7682" i="12"/>
  <c r="B7678" i="12"/>
  <c r="B7674" i="12"/>
  <c r="B7670" i="12"/>
  <c r="B7666" i="12"/>
  <c r="B7662" i="12"/>
  <c r="B7658" i="12"/>
  <c r="B7654" i="12"/>
  <c r="B7650" i="12"/>
  <c r="B7646" i="12"/>
  <c r="B7642" i="12"/>
  <c r="B7638" i="12"/>
  <c r="B7634" i="12"/>
  <c r="B7630" i="12"/>
  <c r="B7626" i="12"/>
  <c r="B7622" i="12"/>
  <c r="B7618" i="12"/>
  <c r="B7614" i="12"/>
  <c r="B7610" i="12"/>
  <c r="B7606" i="12"/>
  <c r="B7602" i="12"/>
  <c r="B7598" i="12"/>
  <c r="B7594" i="12"/>
  <c r="B7590" i="12"/>
  <c r="B7586" i="12"/>
  <c r="B7582" i="12"/>
  <c r="B7578" i="12"/>
  <c r="B7574" i="12"/>
  <c r="B7570" i="12"/>
  <c r="B7566" i="12"/>
  <c r="B7562" i="12"/>
  <c r="B7558" i="12"/>
  <c r="B7554" i="12"/>
  <c r="B7550" i="12"/>
  <c r="B7546" i="12"/>
  <c r="B7542" i="12"/>
  <c r="B7538" i="12"/>
  <c r="B7534" i="12"/>
  <c r="B7530" i="12"/>
  <c r="B7526" i="12"/>
  <c r="B7522" i="12"/>
  <c r="B7518" i="12"/>
  <c r="B7514" i="12"/>
  <c r="B7510" i="12"/>
  <c r="B7506" i="12"/>
  <c r="B7502" i="12"/>
  <c r="B7498" i="12"/>
  <c r="B7494" i="12"/>
  <c r="B7490" i="12"/>
  <c r="B7486" i="12"/>
  <c r="B7482" i="12"/>
  <c r="B7478" i="12"/>
  <c r="B7474" i="12"/>
  <c r="B7470" i="12"/>
  <c r="B7466" i="12"/>
  <c r="B7462" i="12"/>
  <c r="B7458" i="12"/>
  <c r="B7454" i="12"/>
  <c r="B7450" i="12"/>
  <c r="B7446" i="12"/>
  <c r="B7442" i="12"/>
  <c r="B7438" i="12"/>
  <c r="B7434" i="12"/>
  <c r="B7430" i="12"/>
  <c r="B7426" i="12"/>
  <c r="B7422" i="12"/>
  <c r="B7418" i="12"/>
  <c r="B7414" i="12"/>
  <c r="B7410" i="12"/>
  <c r="B7406" i="12"/>
  <c r="B7402" i="12"/>
  <c r="B7398" i="12"/>
  <c r="B7394" i="12"/>
  <c r="B7390" i="12"/>
  <c r="B7386" i="12"/>
  <c r="B7382" i="12"/>
  <c r="B7378" i="12"/>
  <c r="B7374" i="12"/>
  <c r="B7370" i="12"/>
  <c r="B7366" i="12"/>
  <c r="B7362" i="12"/>
  <c r="B7358" i="12"/>
  <c r="B7354" i="12"/>
  <c r="B7350" i="12"/>
  <c r="B7346" i="12"/>
  <c r="B7342" i="12"/>
  <c r="B7338" i="12"/>
  <c r="B7334" i="12"/>
  <c r="B7330" i="12"/>
  <c r="B7326" i="12"/>
  <c r="B7322" i="12"/>
  <c r="B7318" i="12"/>
  <c r="B7314" i="12"/>
  <c r="B7310" i="12"/>
  <c r="B7306" i="12"/>
  <c r="B7302" i="12"/>
  <c r="B7298" i="12"/>
  <c r="B7294" i="12"/>
  <c r="B7290" i="12"/>
  <c r="B7286" i="12"/>
  <c r="B7282" i="12"/>
  <c r="B7278" i="12"/>
  <c r="B7274" i="12"/>
  <c r="B7270" i="12"/>
  <c r="B7266" i="12"/>
  <c r="B7262" i="12"/>
  <c r="B7258" i="12"/>
  <c r="B7254" i="12"/>
  <c r="B7250" i="12"/>
  <c r="B7246" i="12"/>
  <c r="B7242" i="12"/>
  <c r="B7238" i="12"/>
  <c r="B7234" i="12"/>
  <c r="B7230" i="12"/>
  <c r="B7226" i="12"/>
  <c r="B7222" i="12"/>
  <c r="B7218" i="12"/>
  <c r="B7214" i="12"/>
  <c r="B7210" i="12"/>
  <c r="B7206" i="12"/>
  <c r="B7202" i="12"/>
  <c r="B7198" i="12"/>
  <c r="B7194" i="12"/>
  <c r="B7190" i="12"/>
  <c r="B7186" i="12"/>
  <c r="B7182" i="12"/>
  <c r="B7178" i="12"/>
  <c r="B7174" i="12"/>
  <c r="B7170" i="12"/>
  <c r="B7166" i="12"/>
  <c r="B7162" i="12"/>
  <c r="B7158" i="12"/>
  <c r="B7154" i="12"/>
  <c r="B7150" i="12"/>
  <c r="B7146" i="12"/>
  <c r="B7142" i="12"/>
  <c r="B7138" i="12"/>
  <c r="B7134" i="12"/>
  <c r="B7130" i="12"/>
  <c r="B7126" i="12"/>
  <c r="B7122" i="12"/>
  <c r="B7118" i="12"/>
  <c r="B7114" i="12"/>
  <c r="B7110" i="12"/>
  <c r="B7106" i="12"/>
  <c r="B7102" i="12"/>
  <c r="B7098" i="12"/>
  <c r="B7094" i="12"/>
  <c r="B7090" i="12"/>
  <c r="B7086" i="12"/>
  <c r="B7082" i="12"/>
  <c r="B7078" i="12"/>
  <c r="B7074" i="12"/>
  <c r="B7070" i="12"/>
  <c r="B7066" i="12"/>
  <c r="B7062" i="12"/>
  <c r="B7058" i="12"/>
  <c r="B7054" i="12"/>
  <c r="B7050" i="12"/>
  <c r="B7046" i="12"/>
  <c r="B7042" i="12"/>
  <c r="B7038" i="12"/>
  <c r="B7034" i="12"/>
  <c r="B7030" i="12"/>
  <c r="B7026" i="12"/>
  <c r="B7022" i="12"/>
  <c r="B7018" i="12"/>
  <c r="B7014" i="12"/>
  <c r="B7010" i="12"/>
  <c r="B7006" i="12"/>
  <c r="B7002" i="12"/>
  <c r="B6998" i="12"/>
  <c r="B6994" i="12"/>
  <c r="B6990" i="12"/>
  <c r="B6986" i="12"/>
  <c r="B6982" i="12"/>
  <c r="B6978" i="12"/>
  <c r="B6974" i="12"/>
  <c r="B6970" i="12"/>
  <c r="B6966" i="12"/>
  <c r="B6962" i="12"/>
  <c r="B6958" i="12"/>
  <c r="B6954" i="12"/>
  <c r="B6950" i="12"/>
  <c r="B6946" i="12"/>
  <c r="B6942" i="12"/>
  <c r="B6938" i="12"/>
  <c r="B6934" i="12"/>
  <c r="B6930" i="12"/>
  <c r="B6926" i="12"/>
  <c r="B6922" i="12"/>
  <c r="B6918" i="12"/>
  <c r="B6914" i="12"/>
  <c r="B6910" i="12"/>
  <c r="B6906" i="12"/>
  <c r="B6898" i="12"/>
  <c r="B6890" i="12"/>
  <c r="B6886" i="12"/>
  <c r="B6882" i="12"/>
  <c r="B6878" i="12"/>
  <c r="B6874" i="12"/>
  <c r="B6870" i="12"/>
  <c r="B6866" i="12"/>
  <c r="B6862" i="12"/>
  <c r="B6858" i="12"/>
  <c r="B6854" i="12"/>
  <c r="B6850" i="12"/>
  <c r="B6846" i="12"/>
  <c r="B6842" i="12"/>
  <c r="B6834" i="12"/>
  <c r="B6826" i="12"/>
  <c r="B6822" i="12"/>
  <c r="B6818" i="12"/>
  <c r="B6814" i="12"/>
  <c r="B6810" i="12"/>
  <c r="B6806" i="12"/>
  <c r="B6802" i="12"/>
  <c r="B6798" i="12"/>
  <c r="B6794" i="12"/>
  <c r="B6790" i="12"/>
  <c r="B6786" i="12"/>
  <c r="B6782" i="12"/>
  <c r="B6778" i="12"/>
  <c r="B6770" i="12"/>
  <c r="B6762" i="12"/>
  <c r="B6758" i="12"/>
  <c r="B6754" i="12"/>
  <c r="B6750" i="12"/>
  <c r="B6746" i="12"/>
  <c r="B6742" i="12"/>
  <c r="B6738" i="12"/>
  <c r="B6734" i="12"/>
  <c r="B6730" i="12"/>
  <c r="B6726" i="12"/>
  <c r="B6722" i="12"/>
  <c r="B6718" i="12"/>
  <c r="B6714" i="12"/>
  <c r="B6706" i="12"/>
  <c r="B6698" i="12"/>
  <c r="B6694" i="12"/>
  <c r="B6690" i="12"/>
  <c r="B6686" i="12"/>
  <c r="B6682" i="12"/>
  <c r="B6678" i="12"/>
  <c r="B6674" i="12"/>
  <c r="B6670" i="12"/>
  <c r="B6666" i="12"/>
  <c r="B6662" i="12"/>
  <c r="B6658" i="12"/>
  <c r="B6654" i="12"/>
  <c r="B6650" i="12"/>
  <c r="B6642" i="12"/>
  <c r="B6634" i="12"/>
  <c r="B6630" i="12"/>
  <c r="B6626" i="12"/>
  <c r="B6622" i="12"/>
  <c r="B6618" i="12"/>
  <c r="B6614" i="12"/>
  <c r="B6610" i="12"/>
  <c r="B6606" i="12"/>
  <c r="B6602" i="12"/>
  <c r="B6598" i="12"/>
  <c r="B6594" i="12"/>
  <c r="B6590" i="12"/>
  <c r="B6586" i="12"/>
  <c r="B6578" i="12"/>
  <c r="B6570" i="12"/>
  <c r="B6566" i="12"/>
  <c r="B6562" i="12"/>
  <c r="B6558" i="12"/>
  <c r="B6554" i="12"/>
  <c r="B6550" i="12"/>
  <c r="B6546" i="12"/>
  <c r="B6542" i="12"/>
  <c r="B6538" i="12"/>
  <c r="B6534" i="12"/>
  <c r="B6530" i="12"/>
  <c r="B6526" i="12"/>
  <c r="B6522" i="12"/>
  <c r="B6514" i="12"/>
  <c r="B6506" i="12"/>
  <c r="B6502" i="12"/>
  <c r="B6498" i="12"/>
  <c r="B6494" i="12"/>
  <c r="B6490" i="12"/>
  <c r="B6486" i="12"/>
  <c r="B6482" i="12"/>
  <c r="B6478" i="12"/>
  <c r="B6474" i="12"/>
  <c r="B6470" i="12"/>
  <c r="B6466" i="12"/>
  <c r="B6462" i="12"/>
  <c r="B6458" i="12"/>
  <c r="B6450" i="12"/>
  <c r="B6442" i="12"/>
  <c r="B6438" i="12"/>
  <c r="B6434" i="12"/>
  <c r="B6430" i="12"/>
  <c r="B6426" i="12"/>
  <c r="B6422" i="12"/>
  <c r="B6418" i="12"/>
  <c r="B6414" i="12"/>
  <c r="B6410" i="12"/>
  <c r="B6406" i="12"/>
  <c r="B6402" i="12"/>
  <c r="B6398" i="12"/>
  <c r="B6394" i="12"/>
  <c r="B6390" i="12"/>
  <c r="B6386" i="12"/>
  <c r="B6382" i="12"/>
  <c r="B6378" i="12"/>
  <c r="B6374" i="12"/>
  <c r="B6370" i="12"/>
  <c r="B6366" i="12"/>
  <c r="B6362" i="12"/>
  <c r="B6358" i="12"/>
  <c r="B6354" i="12"/>
  <c r="B6350" i="12"/>
  <c r="B6346" i="12"/>
  <c r="B6342" i="12"/>
  <c r="B6338" i="12"/>
  <c r="B6334" i="12"/>
  <c r="B6330" i="12"/>
  <c r="B6326" i="12"/>
  <c r="B6322" i="12"/>
  <c r="B6318" i="12"/>
  <c r="B6314" i="12"/>
  <c r="B6310" i="12"/>
  <c r="B6306" i="12"/>
  <c r="B6302" i="12"/>
  <c r="B6298" i="12"/>
  <c r="B6294" i="12"/>
  <c r="B6290" i="12"/>
  <c r="B6286" i="12"/>
  <c r="B6282" i="12"/>
  <c r="B6278" i="12"/>
  <c r="B6274" i="12"/>
  <c r="B6270" i="12"/>
  <c r="B6266" i="12"/>
  <c r="B6262" i="12"/>
  <c r="B6258" i="12"/>
  <c r="B6254" i="12"/>
  <c r="B6250" i="12"/>
  <c r="B6246" i="12"/>
  <c r="B6242" i="12"/>
  <c r="B6238" i="12"/>
  <c r="B6234" i="12"/>
  <c r="B6230" i="12"/>
  <c r="B6226" i="12"/>
  <c r="B6222" i="12"/>
  <c r="B6218" i="12"/>
  <c r="B6214" i="12"/>
  <c r="B6210" i="12"/>
  <c r="B6206" i="12"/>
  <c r="B6202" i="12"/>
  <c r="B6198" i="12"/>
  <c r="B6194" i="12"/>
  <c r="B6190" i="12"/>
  <c r="B6186" i="12"/>
  <c r="B6182" i="12"/>
  <c r="B6178" i="12"/>
  <c r="B6174" i="12"/>
  <c r="B6170" i="12"/>
  <c r="B6166" i="12"/>
  <c r="B6162" i="12"/>
  <c r="B6158" i="12"/>
  <c r="B6154" i="12"/>
  <c r="B6150" i="12"/>
  <c r="B6146" i="12"/>
  <c r="B6142" i="12"/>
  <c r="B6138" i="12"/>
  <c r="B6134" i="12"/>
  <c r="B6130" i="12"/>
  <c r="B6126" i="12"/>
  <c r="B6122" i="12"/>
  <c r="B6118" i="12"/>
  <c r="B6114" i="12"/>
  <c r="B6110" i="12"/>
  <c r="B6106" i="12"/>
  <c r="B6102" i="12"/>
  <c r="B6098" i="12"/>
  <c r="B6094" i="12"/>
  <c r="B6090" i="12"/>
  <c r="B6086" i="12"/>
  <c r="B6082" i="12"/>
  <c r="B6078" i="12"/>
  <c r="B6074" i="12"/>
  <c r="B6070" i="12"/>
  <c r="B6066" i="12"/>
  <c r="B6062" i="12"/>
  <c r="B6058" i="12"/>
  <c r="B6054" i="12"/>
  <c r="B6050" i="12"/>
  <c r="B6046" i="12"/>
  <c r="B6042" i="12"/>
  <c r="B6038" i="12"/>
  <c r="B6034" i="12"/>
  <c r="B6030" i="12"/>
  <c r="B6026" i="12"/>
  <c r="B6022" i="12"/>
  <c r="B6018" i="12"/>
  <c r="B6014" i="12"/>
  <c r="B6010" i="12"/>
  <c r="B6006" i="12"/>
  <c r="B6002" i="12"/>
  <c r="B5998" i="12"/>
  <c r="B5994" i="12"/>
  <c r="B5990" i="12"/>
  <c r="B5986" i="12"/>
  <c r="B5982" i="12"/>
  <c r="B5978" i="12"/>
  <c r="B5974" i="12"/>
  <c r="B5970" i="12"/>
  <c r="B5966" i="12"/>
  <c r="B5962" i="12"/>
  <c r="B5958" i="12"/>
  <c r="B5954" i="12"/>
  <c r="B5950" i="12"/>
  <c r="B5946" i="12"/>
  <c r="B5942" i="12"/>
  <c r="B5938" i="12"/>
  <c r="B5934" i="12"/>
  <c r="B5930" i="12"/>
  <c r="B5926" i="12"/>
  <c r="B5922" i="12"/>
  <c r="B5918" i="12"/>
  <c r="B5914" i="12"/>
  <c r="B5910" i="12"/>
  <c r="B5906" i="12"/>
  <c r="B5902" i="12"/>
  <c r="B5898" i="12"/>
  <c r="B5894" i="12"/>
  <c r="B5890" i="12"/>
  <c r="B5886" i="12"/>
  <c r="B5882" i="12"/>
  <c r="B5878" i="12"/>
  <c r="B5874" i="12"/>
  <c r="B5870" i="12"/>
  <c r="B5866" i="12"/>
  <c r="B5862" i="12"/>
  <c r="B5858" i="12"/>
  <c r="B5854" i="12"/>
  <c r="B5850" i="12"/>
  <c r="B5846" i="12"/>
  <c r="B5842" i="12"/>
  <c r="B5838" i="12"/>
  <c r="B5834" i="12"/>
  <c r="B5830" i="12"/>
  <c r="B5826" i="12"/>
  <c r="B5822" i="12"/>
  <c r="B5818" i="12"/>
  <c r="B5814" i="12"/>
  <c r="B5810" i="12"/>
  <c r="B5806" i="12"/>
  <c r="B5802" i="12"/>
  <c r="B5798" i="12"/>
  <c r="B5794" i="12"/>
  <c r="B5790" i="12"/>
  <c r="B5786" i="12"/>
  <c r="B5782" i="12"/>
  <c r="B5778" i="12"/>
  <c r="B5774" i="12"/>
  <c r="B5770" i="12"/>
  <c r="B5766" i="12"/>
  <c r="B5762" i="12"/>
  <c r="B5758" i="12"/>
  <c r="B5754" i="12"/>
  <c r="B5750" i="12"/>
  <c r="B5746" i="12"/>
  <c r="B5742" i="12"/>
  <c r="B5738" i="12"/>
  <c r="B5734" i="12"/>
  <c r="B5730" i="12"/>
  <c r="B5726" i="12"/>
  <c r="B5722" i="12"/>
  <c r="B5718" i="12"/>
  <c r="B5714" i="12"/>
  <c r="B5710" i="12"/>
  <c r="B5706" i="12"/>
  <c r="B5702" i="12"/>
  <c r="B5698" i="12"/>
  <c r="B5694" i="12"/>
  <c r="B5690" i="12"/>
  <c r="B5686" i="12"/>
  <c r="B5682" i="12"/>
  <c r="B5678" i="12"/>
  <c r="B5674" i="12"/>
  <c r="B5670" i="12"/>
  <c r="B5666" i="12"/>
  <c r="B5662" i="12"/>
  <c r="B5658" i="12"/>
  <c r="B5654" i="12"/>
  <c r="B5650" i="12"/>
  <c r="B5646" i="12"/>
  <c r="B5642" i="12"/>
  <c r="B5638" i="12"/>
  <c r="B5634" i="12"/>
  <c r="B5630" i="12"/>
  <c r="B5626" i="12"/>
  <c r="B5622" i="12"/>
  <c r="B5618" i="12"/>
  <c r="B5614" i="12"/>
  <c r="B5610" i="12"/>
  <c r="B5606" i="12"/>
  <c r="B5602" i="12"/>
  <c r="B5598" i="12"/>
  <c r="B5594" i="12"/>
  <c r="B5590" i="12"/>
  <c r="B5586" i="12"/>
  <c r="B5582" i="12"/>
  <c r="B5578" i="12"/>
  <c r="B5574" i="12"/>
  <c r="B5570" i="12"/>
  <c r="B5566" i="12"/>
  <c r="B5562" i="12"/>
  <c r="B5558" i="12"/>
  <c r="B5554" i="12"/>
  <c r="B5550" i="12"/>
  <c r="B5546" i="12"/>
  <c r="B5542" i="12"/>
  <c r="B5538" i="12"/>
  <c r="B5534" i="12"/>
  <c r="B5530" i="12"/>
  <c r="B5526" i="12"/>
  <c r="B5522" i="12"/>
  <c r="B5518" i="12"/>
  <c r="B5514" i="12"/>
  <c r="B5510" i="12"/>
  <c r="B5506" i="12"/>
  <c r="B5502" i="12"/>
  <c r="B5498" i="12"/>
  <c r="B5494" i="12"/>
  <c r="B5490" i="12"/>
  <c r="B5486" i="12"/>
  <c r="B5482" i="12"/>
  <c r="B5478" i="12"/>
  <c r="B5474" i="12"/>
  <c r="B5470" i="12"/>
  <c r="B5466" i="12"/>
  <c r="B5462" i="12"/>
  <c r="B5458" i="12"/>
  <c r="B5454" i="12"/>
  <c r="B5450" i="12"/>
  <c r="B5446" i="12"/>
  <c r="B5442" i="12"/>
  <c r="B5438" i="12"/>
  <c r="B5434" i="12"/>
  <c r="B5430" i="12"/>
  <c r="B5426" i="12"/>
  <c r="B5422" i="12"/>
  <c r="B5418" i="12"/>
  <c r="B5414" i="12"/>
  <c r="B5410" i="12"/>
  <c r="B5406" i="12"/>
  <c r="B5402" i="12"/>
  <c r="B5398" i="12"/>
  <c r="B5394" i="12"/>
  <c r="B5390" i="12"/>
  <c r="B5386" i="12"/>
  <c r="B5382" i="12"/>
  <c r="B5378" i="12"/>
  <c r="B5374" i="12"/>
  <c r="B5370" i="12"/>
  <c r="B5366" i="12"/>
  <c r="B5362" i="12"/>
  <c r="B5358" i="12"/>
  <c r="B5354" i="12"/>
  <c r="B5350" i="12"/>
  <c r="B5346" i="12"/>
  <c r="B5342" i="12"/>
  <c r="B5338" i="12"/>
  <c r="B5334" i="12"/>
  <c r="B5330" i="12"/>
  <c r="B5326" i="12"/>
  <c r="B5322" i="12"/>
  <c r="B5318" i="12"/>
  <c r="B5314" i="12"/>
  <c r="B5310" i="12"/>
  <c r="B5306" i="12"/>
  <c r="B5302" i="12"/>
  <c r="B5298" i="12"/>
  <c r="B5294" i="12"/>
  <c r="B5290" i="12"/>
  <c r="B5286" i="12"/>
  <c r="B5282" i="12"/>
  <c r="B5278" i="12"/>
  <c r="B5274" i="12"/>
  <c r="B5270" i="12"/>
  <c r="B5266" i="12"/>
  <c r="B5262" i="12"/>
  <c r="B5258" i="12"/>
  <c r="B5254" i="12"/>
  <c r="B5250" i="12"/>
  <c r="B5246" i="12"/>
  <c r="B5242" i="12"/>
  <c r="B5238" i="12"/>
  <c r="B5234" i="12"/>
  <c r="B5230" i="12"/>
  <c r="B5226" i="12"/>
  <c r="B5222" i="12"/>
  <c r="B5218" i="12"/>
  <c r="B5214" i="12"/>
  <c r="B5210" i="12"/>
  <c r="B5206" i="12"/>
  <c r="B5202" i="12"/>
  <c r="B5198" i="12"/>
  <c r="B5194" i="12"/>
  <c r="B5190" i="12"/>
  <c r="B5186" i="12"/>
  <c r="B5182" i="12"/>
  <c r="B5178" i="12"/>
  <c r="B5174" i="12"/>
  <c r="B5170" i="12"/>
  <c r="B5166" i="12"/>
  <c r="B5162" i="12"/>
  <c r="B5158" i="12"/>
  <c r="B5154" i="12"/>
  <c r="B5150" i="12"/>
  <c r="B5146" i="12"/>
  <c r="B5142" i="12"/>
  <c r="B5138" i="12"/>
  <c r="B5134" i="12"/>
  <c r="B5130" i="12"/>
  <c r="B5126" i="12"/>
  <c r="B5122" i="12"/>
  <c r="B5118" i="12"/>
  <c r="B5114" i="12"/>
  <c r="B5110" i="12"/>
  <c r="B5106" i="12"/>
  <c r="B5102" i="12"/>
  <c r="B5098" i="12"/>
  <c r="B5094" i="12"/>
  <c r="B5090" i="12"/>
  <c r="B5086" i="12"/>
  <c r="B5082" i="12"/>
  <c r="B5078" i="12"/>
  <c r="B5074" i="12"/>
  <c r="B5070" i="12"/>
  <c r="B5066" i="12"/>
  <c r="B5062" i="12"/>
  <c r="B5058" i="12"/>
  <c r="B5054" i="12"/>
  <c r="B5050" i="12"/>
  <c r="B5046" i="12"/>
  <c r="B5042" i="12"/>
  <c r="B5038" i="12"/>
  <c r="B5034" i="12"/>
  <c r="B5030" i="12"/>
  <c r="B5026" i="12"/>
  <c r="B5022" i="12"/>
  <c r="B5018" i="12"/>
  <c r="B5014" i="12"/>
  <c r="B5010" i="12"/>
  <c r="B5006" i="12"/>
  <c r="B5002" i="12"/>
  <c r="B4998" i="12"/>
  <c r="B4994" i="12"/>
  <c r="B4990" i="12"/>
  <c r="B4986" i="12"/>
  <c r="B4982" i="12"/>
  <c r="B4978" i="12"/>
  <c r="B4974" i="12"/>
  <c r="B4970" i="12"/>
  <c r="B4966" i="12"/>
  <c r="B4962" i="12"/>
  <c r="B4958" i="12"/>
  <c r="B4954" i="12"/>
  <c r="B4950" i="12"/>
  <c r="B4946" i="12"/>
  <c r="B4942" i="12"/>
  <c r="B4938" i="12"/>
  <c r="B4934" i="12"/>
  <c r="B4930" i="12"/>
  <c r="B4926" i="12"/>
  <c r="B4922" i="12"/>
  <c r="B4918" i="12"/>
  <c r="B4914" i="12"/>
  <c r="B4910" i="12"/>
  <c r="B4906" i="12"/>
  <c r="B4902" i="12"/>
  <c r="B4898" i="12"/>
  <c r="B4894" i="12"/>
  <c r="B4890" i="12"/>
  <c r="B4886" i="12"/>
  <c r="B4882" i="12"/>
  <c r="B4878" i="12"/>
  <c r="B4874" i="12"/>
  <c r="B4870" i="12"/>
  <c r="B4866" i="12"/>
  <c r="B9688" i="12"/>
  <c r="B9684" i="12"/>
  <c r="B9680" i="12"/>
  <c r="B9676" i="12"/>
  <c r="B9672" i="12"/>
  <c r="B9668" i="12"/>
  <c r="B9664" i="12"/>
  <c r="B9660" i="12"/>
  <c r="B9656" i="12"/>
  <c r="B9652" i="12"/>
  <c r="B9648" i="12"/>
  <c r="B9644" i="12"/>
  <c r="B9640" i="12"/>
  <c r="B9636" i="12"/>
  <c r="B9632" i="12"/>
  <c r="B9628" i="12"/>
  <c r="B9624" i="12"/>
  <c r="B9620" i="12"/>
  <c r="B9616" i="12"/>
  <c r="B9612" i="12"/>
  <c r="B9608" i="12"/>
  <c r="B9604" i="12"/>
  <c r="B9600" i="12"/>
  <c r="B9596" i="12"/>
  <c r="B9592" i="12"/>
  <c r="B9588" i="12"/>
  <c r="B9584" i="12"/>
  <c r="B9580" i="12"/>
  <c r="B9576" i="12"/>
  <c r="B9572" i="12"/>
  <c r="B9568" i="12"/>
  <c r="B9564" i="12"/>
  <c r="B9560" i="12"/>
  <c r="B9556" i="12"/>
  <c r="B9552" i="12"/>
  <c r="B9548" i="12"/>
  <c r="B9544" i="12"/>
  <c r="B9540" i="12"/>
  <c r="B9536" i="12"/>
  <c r="B9532" i="12"/>
  <c r="B9528" i="12"/>
  <c r="B9524" i="12"/>
  <c r="B9520" i="12"/>
  <c r="B9516" i="12"/>
  <c r="B9512" i="12"/>
  <c r="B9508" i="12"/>
  <c r="B9504" i="12"/>
  <c r="B9500" i="12"/>
  <c r="B9496" i="12"/>
  <c r="B9492" i="12"/>
  <c r="B9488" i="12"/>
  <c r="B9484" i="12"/>
  <c r="B9480" i="12"/>
  <c r="B9476" i="12"/>
  <c r="B9472" i="12"/>
  <c r="B9468" i="12"/>
  <c r="B9464" i="12"/>
  <c r="B9460" i="12"/>
  <c r="B9456" i="12"/>
  <c r="B9452" i="12"/>
  <c r="B9448" i="12"/>
  <c r="B9444" i="12"/>
  <c r="B9440" i="12"/>
  <c r="B9436" i="12"/>
  <c r="B9432" i="12"/>
  <c r="B9428" i="12"/>
  <c r="B9424" i="12"/>
  <c r="B9420" i="12"/>
  <c r="B9416" i="12"/>
  <c r="B9412" i="12"/>
  <c r="B9408" i="12"/>
  <c r="B9404" i="12"/>
  <c r="B9400" i="12"/>
  <c r="B9396" i="12"/>
  <c r="B9392" i="12"/>
  <c r="B9388" i="12"/>
  <c r="B9384" i="12"/>
  <c r="B9380" i="12"/>
  <c r="B9376" i="12"/>
  <c r="B9372" i="12"/>
  <c r="B9368" i="12"/>
  <c r="B9364" i="12"/>
  <c r="B9360" i="12"/>
  <c r="B9356" i="12"/>
  <c r="B9352" i="12"/>
  <c r="B9348" i="12"/>
  <c r="B9344" i="12"/>
  <c r="B9340" i="12"/>
  <c r="B9336" i="12"/>
  <c r="B9332" i="12"/>
  <c r="B9328" i="12"/>
  <c r="B9324" i="12"/>
  <c r="B9320" i="12"/>
  <c r="B9316" i="12"/>
  <c r="B9312" i="12"/>
  <c r="B9308" i="12"/>
  <c r="B9304" i="12"/>
  <c r="B9300" i="12"/>
  <c r="B9296" i="12"/>
  <c r="B9292" i="12"/>
  <c r="B9288" i="12"/>
  <c r="B9284" i="12"/>
  <c r="B9280" i="12"/>
  <c r="B9276" i="12"/>
  <c r="B9272" i="12"/>
  <c r="B9268" i="12"/>
  <c r="B9264" i="12"/>
  <c r="B9260" i="12"/>
  <c r="B9256" i="12"/>
  <c r="B9252" i="12"/>
  <c r="B9248" i="12"/>
  <c r="B9244" i="12"/>
  <c r="B9240" i="12"/>
  <c r="B9236" i="12"/>
  <c r="B9232" i="12"/>
  <c r="B9228" i="12"/>
  <c r="B9224" i="12"/>
  <c r="B9220" i="12"/>
  <c r="B9216" i="12"/>
  <c r="B9212" i="12"/>
  <c r="B9208" i="12"/>
  <c r="B9204" i="12"/>
  <c r="B9200" i="12"/>
  <c r="B9196" i="12"/>
  <c r="B9192" i="12"/>
  <c r="B9188" i="12"/>
  <c r="B9699" i="12"/>
  <c r="B1869" i="12"/>
  <c r="B1865" i="12"/>
  <c r="B1853" i="12"/>
  <c r="B1849" i="12"/>
  <c r="B1837" i="12"/>
  <c r="B1833" i="12"/>
  <c r="B1821" i="12"/>
  <c r="B1817" i="12"/>
  <c r="B1805" i="12"/>
  <c r="B1801" i="12"/>
  <c r="B1793" i="12"/>
  <c r="B1789" i="12"/>
  <c r="B1785" i="12"/>
  <c r="B1777" i="12"/>
  <c r="B4611" i="12"/>
  <c r="B4607" i="12"/>
  <c r="B4603" i="12"/>
  <c r="B4599" i="12"/>
  <c r="B4595" i="12"/>
  <c r="B4591" i="12"/>
  <c r="B4587" i="12"/>
  <c r="B4583" i="12"/>
  <c r="B4579" i="12"/>
  <c r="B4575" i="12"/>
  <c r="B4571" i="12"/>
  <c r="B4567" i="12"/>
  <c r="B4563" i="12"/>
  <c r="B4559" i="12"/>
  <c r="B4555" i="12"/>
  <c r="B4551" i="12"/>
  <c r="B4547" i="12"/>
  <c r="B4543" i="12"/>
  <c r="B4539" i="12"/>
  <c r="B4535" i="12"/>
  <c r="B4531" i="12"/>
  <c r="B4527" i="12"/>
  <c r="B4523" i="12"/>
  <c r="B4519" i="12"/>
  <c r="B4515" i="12"/>
  <c r="B4511" i="12"/>
  <c r="B4507" i="12"/>
  <c r="B4503" i="12"/>
  <c r="B4499" i="12"/>
  <c r="B4495" i="12"/>
  <c r="B4491" i="12"/>
  <c r="B4487" i="12"/>
  <c r="B4483" i="12"/>
  <c r="B4479" i="12"/>
  <c r="B4475" i="12"/>
  <c r="B4471" i="12"/>
  <c r="B4467" i="12"/>
  <c r="B4463" i="12"/>
  <c r="B4459" i="12"/>
  <c r="B4455" i="12"/>
  <c r="B4451" i="12"/>
  <c r="B4447" i="12"/>
  <c r="B4443" i="12"/>
  <c r="B4439" i="12"/>
  <c r="B4435" i="12"/>
  <c r="B4431" i="12"/>
  <c r="B4427" i="12"/>
  <c r="B4423" i="12"/>
  <c r="B4419" i="12"/>
  <c r="B4415" i="12"/>
  <c r="B4411" i="12"/>
  <c r="B4407" i="12"/>
  <c r="B4403" i="12"/>
  <c r="B4399" i="12"/>
  <c r="B4395" i="12"/>
  <c r="B4391" i="12"/>
  <c r="B4387" i="12"/>
  <c r="B4383" i="12"/>
  <c r="B4379" i="12"/>
  <c r="B4375" i="12"/>
  <c r="B4371" i="12"/>
  <c r="B4367" i="12"/>
  <c r="B4363" i="12"/>
  <c r="B4359" i="12"/>
  <c r="B4355" i="12"/>
  <c r="B4351" i="12"/>
  <c r="B4347" i="12"/>
  <c r="B4343" i="12"/>
  <c r="B4339" i="12"/>
  <c r="B4335" i="12"/>
  <c r="B4331" i="12"/>
  <c r="B4327" i="12"/>
  <c r="B4323" i="12"/>
  <c r="B4663" i="12"/>
  <c r="B4659" i="12"/>
  <c r="B4655" i="12"/>
  <c r="B4651" i="12"/>
  <c r="B4647" i="12"/>
  <c r="B4643" i="12"/>
  <c r="B4639" i="12"/>
  <c r="B4672" i="12"/>
  <c r="B4668" i="12"/>
  <c r="B4664" i="12"/>
  <c r="B4708" i="12"/>
  <c r="B4704" i="12"/>
  <c r="B4700" i="12"/>
  <c r="B4696" i="12"/>
  <c r="B4723" i="12"/>
  <c r="B4719" i="12"/>
  <c r="B4715" i="12"/>
  <c r="B4711" i="12"/>
  <c r="B4764" i="12"/>
  <c r="B4760" i="12"/>
  <c r="B4756" i="12"/>
  <c r="B4752" i="12"/>
  <c r="B4748" i="12"/>
  <c r="B4796" i="12"/>
  <c r="B4792" i="12"/>
  <c r="B4788" i="12"/>
  <c r="B4831" i="12"/>
  <c r="B4827" i="12"/>
  <c r="B4823" i="12"/>
  <c r="B4819" i="12"/>
  <c r="B4815" i="12"/>
  <c r="B4859" i="12"/>
  <c r="B4855" i="12"/>
  <c r="B4851" i="12"/>
  <c r="B4862" i="12"/>
  <c r="B9180" i="12"/>
  <c r="B9176" i="12"/>
  <c r="B9172" i="12"/>
  <c r="B9168" i="12"/>
  <c r="B9164" i="12"/>
  <c r="B9160" i="12"/>
  <c r="B9156" i="12"/>
  <c r="B9152" i="12"/>
  <c r="B9148" i="12"/>
  <c r="B9144" i="12"/>
  <c r="B9140" i="12"/>
  <c r="B9136" i="12"/>
  <c r="B9132" i="12"/>
  <c r="B9128" i="12"/>
  <c r="B9124" i="12"/>
  <c r="B9120" i="12"/>
  <c r="B9116" i="12"/>
  <c r="B9112" i="12"/>
  <c r="B9108" i="12"/>
  <c r="B9104" i="12"/>
  <c r="B9100" i="12"/>
  <c r="B9096" i="12"/>
  <c r="B9092" i="12"/>
  <c r="B9088" i="12"/>
  <c r="B9084" i="12"/>
  <c r="B9080" i="12"/>
  <c r="B9076" i="12"/>
  <c r="B9072" i="12"/>
  <c r="B9068" i="12"/>
  <c r="B9064" i="12"/>
  <c r="B9060" i="12"/>
  <c r="B9056" i="12"/>
  <c r="B9052" i="12"/>
  <c r="B9048" i="12"/>
  <c r="B9044" i="12"/>
  <c r="B9040" i="12"/>
  <c r="B9036" i="12"/>
  <c r="B9032" i="12"/>
  <c r="B9028" i="12"/>
  <c r="B9024" i="12"/>
  <c r="B9020" i="12"/>
  <c r="B9016" i="12"/>
  <c r="B9012" i="12"/>
  <c r="B9008" i="12"/>
  <c r="B9004" i="12"/>
  <c r="B9000" i="12"/>
  <c r="B8996" i="12"/>
  <c r="B8992" i="12"/>
  <c r="B8988" i="12"/>
  <c r="B8984" i="12"/>
  <c r="B8980" i="12"/>
  <c r="B8976" i="12"/>
  <c r="B8972" i="12"/>
  <c r="B8968" i="12"/>
  <c r="B8964" i="12"/>
  <c r="B8960" i="12"/>
  <c r="B8956" i="12"/>
  <c r="B8952" i="12"/>
  <c r="B8948" i="12"/>
  <c r="B8944" i="12"/>
  <c r="B8940" i="12"/>
  <c r="B8936" i="12"/>
  <c r="B8932" i="12"/>
  <c r="B8928" i="12"/>
  <c r="B8924" i="12"/>
  <c r="B8920" i="12"/>
  <c r="B8916" i="12"/>
  <c r="B8912" i="12"/>
  <c r="B8908" i="12"/>
  <c r="B8904" i="12"/>
  <c r="B8900" i="12"/>
  <c r="B8896" i="12"/>
  <c r="B8892" i="12"/>
  <c r="B8888" i="12"/>
  <c r="B8884" i="12"/>
  <c r="B8880" i="12"/>
  <c r="B8876" i="12"/>
  <c r="B8872" i="12"/>
  <c r="B8868" i="12"/>
  <c r="B8864" i="12"/>
  <c r="B8860" i="12"/>
  <c r="B8856" i="12"/>
  <c r="B8852" i="12"/>
  <c r="B8848" i="12"/>
  <c r="B8844" i="12"/>
  <c r="B8840" i="12"/>
  <c r="B8836" i="12"/>
  <c r="B8832" i="12"/>
  <c r="B8828" i="12"/>
  <c r="B8824" i="12"/>
  <c r="B8820" i="12"/>
  <c r="B8816" i="12"/>
  <c r="B8812" i="12"/>
  <c r="B8808" i="12"/>
  <c r="B8804" i="12"/>
  <c r="B8800" i="12"/>
  <c r="B8796" i="12"/>
  <c r="B8792" i="12"/>
  <c r="B8788" i="12"/>
  <c r="B8784" i="12"/>
  <c r="B8780" i="12"/>
  <c r="B8776" i="12"/>
  <c r="B8772" i="12"/>
  <c r="B8768" i="12"/>
  <c r="B8764" i="12"/>
  <c r="B8760" i="12"/>
  <c r="B8756" i="12"/>
  <c r="B8752" i="12"/>
  <c r="B8748" i="12"/>
  <c r="B8744" i="12"/>
  <c r="B8740" i="12"/>
  <c r="B8736" i="12"/>
  <c r="B8732" i="12"/>
  <c r="B8728" i="12"/>
  <c r="B8724" i="12"/>
  <c r="B8720" i="12"/>
  <c r="B8716" i="12"/>
  <c r="B8712" i="12"/>
  <c r="B8708" i="12"/>
  <c r="B8704" i="12"/>
  <c r="B8700" i="12"/>
  <c r="B8696" i="12"/>
  <c r="B8692" i="12"/>
  <c r="B8688" i="12"/>
  <c r="B8684" i="12"/>
  <c r="B8680" i="12"/>
  <c r="B8676" i="12"/>
  <c r="B8672" i="12"/>
  <c r="B8668" i="12"/>
  <c r="B8664" i="12"/>
  <c r="B8660" i="12"/>
  <c r="B8656" i="12"/>
  <c r="B8652" i="12"/>
  <c r="B8648" i="12"/>
  <c r="B8644" i="12"/>
  <c r="B8640" i="12"/>
  <c r="B8636" i="12"/>
  <c r="B8632" i="12"/>
  <c r="B8628" i="12"/>
  <c r="B8624" i="12"/>
  <c r="B8620" i="12"/>
  <c r="B8616" i="12"/>
  <c r="B8612" i="12"/>
  <c r="B8608" i="12"/>
  <c r="B8604" i="12"/>
  <c r="B8600" i="12"/>
  <c r="B8596" i="12"/>
  <c r="B8592" i="12"/>
  <c r="B8588" i="12"/>
  <c r="B8584" i="12"/>
  <c r="B8580" i="12"/>
  <c r="B8576" i="12"/>
  <c r="B8572" i="12"/>
  <c r="B8568" i="12"/>
  <c r="B8564" i="12"/>
  <c r="B8560" i="12"/>
  <c r="B8556" i="12"/>
  <c r="B8552" i="12"/>
  <c r="B8548" i="12"/>
  <c r="B8544" i="12"/>
  <c r="B8540" i="12"/>
  <c r="B8536" i="12"/>
  <c r="B8532" i="12"/>
  <c r="B8528" i="12"/>
  <c r="B8524" i="12"/>
  <c r="B8520" i="12"/>
  <c r="B8516" i="12"/>
  <c r="B8512" i="12"/>
  <c r="B8508" i="12"/>
  <c r="B8504" i="12"/>
  <c r="B8500" i="12"/>
  <c r="B8496" i="12"/>
  <c r="B8492" i="12"/>
  <c r="B8488" i="12"/>
  <c r="B8484" i="12"/>
  <c r="B8480" i="12"/>
  <c r="B8476" i="12"/>
  <c r="B8472" i="12"/>
  <c r="B8468" i="12"/>
  <c r="B8464" i="12"/>
  <c r="B8460" i="12"/>
  <c r="B8456" i="12"/>
  <c r="B8452" i="12"/>
  <c r="B8448" i="12"/>
  <c r="B8444" i="12"/>
  <c r="B8440" i="12"/>
  <c r="B8436" i="12"/>
  <c r="B8432" i="12"/>
  <c r="B8428" i="12"/>
  <c r="B8424" i="12"/>
  <c r="B8420" i="12"/>
  <c r="B8416" i="12"/>
  <c r="B8412" i="12"/>
  <c r="B8408" i="12"/>
  <c r="B8404" i="12"/>
  <c r="B8400" i="12"/>
  <c r="B8396" i="12"/>
  <c r="B8392" i="12"/>
  <c r="B8388" i="12"/>
  <c r="B8384" i="12"/>
  <c r="B8380" i="12"/>
  <c r="B8376" i="12"/>
  <c r="B8372" i="12"/>
  <c r="B8368" i="12"/>
  <c r="B8364" i="12"/>
  <c r="B8360" i="12"/>
  <c r="B8356" i="12"/>
  <c r="B8352" i="12"/>
  <c r="B8348" i="12"/>
  <c r="B8344" i="12"/>
  <c r="B8340" i="12"/>
  <c r="B8336" i="12"/>
  <c r="B8332" i="12"/>
  <c r="B8328" i="12"/>
  <c r="B8324" i="12"/>
  <c r="B8320" i="12"/>
  <c r="B8316" i="12"/>
  <c r="B8312" i="12"/>
  <c r="B8308" i="12"/>
  <c r="B8304" i="12"/>
  <c r="B8300" i="12"/>
  <c r="B8296" i="12"/>
  <c r="B8292" i="12"/>
  <c r="B8288" i="12"/>
  <c r="B8284" i="12"/>
  <c r="B8280" i="12"/>
  <c r="B8276" i="12"/>
  <c r="B8272" i="12"/>
  <c r="B8268" i="12"/>
  <c r="B8264" i="12"/>
  <c r="B8260" i="12"/>
  <c r="B8256" i="12"/>
  <c r="B8252" i="12"/>
  <c r="B8248" i="12"/>
  <c r="B8244" i="12"/>
  <c r="B8240" i="12"/>
  <c r="B8236" i="12"/>
  <c r="B8232" i="12"/>
  <c r="B8228" i="12"/>
  <c r="B8224" i="12"/>
  <c r="B8220" i="12"/>
  <c r="B8216" i="12"/>
  <c r="B8212" i="12"/>
  <c r="B8208" i="12"/>
  <c r="B8204" i="12"/>
  <c r="B8200" i="12"/>
  <c r="B8196" i="12"/>
  <c r="B8192" i="12"/>
  <c r="B8188" i="12"/>
  <c r="B8184" i="12"/>
  <c r="B8180" i="12"/>
  <c r="B8176" i="12"/>
  <c r="B8172" i="12"/>
  <c r="B8168" i="12"/>
  <c r="B8164" i="12"/>
  <c r="B8160" i="12"/>
  <c r="B8156" i="12"/>
  <c r="B8152" i="12"/>
  <c r="B8148" i="12"/>
  <c r="B8144" i="12"/>
  <c r="B8140" i="12"/>
  <c r="B8136" i="12"/>
  <c r="B8132" i="12"/>
  <c r="B8128" i="12"/>
  <c r="B8124" i="12"/>
  <c r="B8120" i="12"/>
  <c r="B8116" i="12"/>
  <c r="B8112" i="12"/>
  <c r="B8108" i="12"/>
  <c r="B8104" i="12"/>
  <c r="B8100" i="12"/>
  <c r="B8096" i="12"/>
  <c r="B8092" i="12"/>
  <c r="B8088" i="12"/>
  <c r="B8084" i="12"/>
  <c r="B8080" i="12"/>
  <c r="B8076" i="12"/>
  <c r="B8072" i="12"/>
  <c r="B8068" i="12"/>
  <c r="B8064" i="12"/>
  <c r="B8060" i="12"/>
  <c r="B8056" i="12"/>
  <c r="B8052" i="12"/>
  <c r="B8048" i="12"/>
  <c r="B8044" i="12"/>
  <c r="B8040" i="12"/>
  <c r="B8036" i="12"/>
  <c r="B8032" i="12"/>
  <c r="B8028" i="12"/>
  <c r="B8024" i="12"/>
  <c r="B8020" i="12"/>
  <c r="B8016" i="12"/>
  <c r="B8012" i="12"/>
  <c r="B8008" i="12"/>
  <c r="B8004" i="12"/>
  <c r="B8000" i="12"/>
  <c r="B7996" i="12"/>
  <c r="B7992" i="12"/>
  <c r="B7988" i="12"/>
  <c r="B7984" i="12"/>
  <c r="B7980" i="12"/>
  <c r="B7976" i="12"/>
  <c r="B7972" i="12"/>
  <c r="B7968" i="12"/>
  <c r="B7964" i="12"/>
  <c r="B7960" i="12"/>
  <c r="B7956" i="12"/>
  <c r="B7952" i="12"/>
  <c r="B7948" i="12"/>
  <c r="B7944" i="12"/>
  <c r="B7940" i="12"/>
  <c r="B7936" i="12"/>
  <c r="B7932" i="12"/>
  <c r="B7928" i="12"/>
  <c r="B7924" i="12"/>
  <c r="B7920" i="12"/>
  <c r="B7916" i="12"/>
  <c r="B7912" i="12"/>
  <c r="B7908" i="12"/>
  <c r="B7904" i="12"/>
  <c r="B7900" i="12"/>
  <c r="B7896" i="12"/>
  <c r="B7892" i="12"/>
  <c r="B7888" i="12"/>
  <c r="B7884" i="12"/>
  <c r="B7880" i="12"/>
  <c r="B7876" i="12"/>
  <c r="B7872" i="12"/>
  <c r="B7868" i="12"/>
  <c r="B7864" i="12"/>
  <c r="B7860" i="12"/>
  <c r="B7856" i="12"/>
  <c r="B7852" i="12"/>
  <c r="B7848" i="12"/>
  <c r="B7844" i="12"/>
  <c r="B7840" i="12"/>
  <c r="B7836" i="12"/>
  <c r="B7832" i="12"/>
  <c r="B7828" i="12"/>
  <c r="B7824" i="12"/>
  <c r="B7820" i="12"/>
  <c r="B7816" i="12"/>
  <c r="B7812" i="12"/>
  <c r="B7808" i="12"/>
  <c r="B7804" i="12"/>
  <c r="B7800" i="12"/>
  <c r="B7796" i="12"/>
  <c r="B7792" i="12"/>
  <c r="B7788" i="12"/>
  <c r="B7784" i="12"/>
  <c r="B7780" i="12"/>
  <c r="B7776" i="12"/>
  <c r="B7772" i="12"/>
  <c r="B7768" i="12"/>
  <c r="B7764" i="12"/>
  <c r="B7760" i="12"/>
  <c r="B7756" i="12"/>
  <c r="B7752" i="12"/>
  <c r="B7748" i="12"/>
  <c r="B7744" i="12"/>
  <c r="B7740" i="12"/>
  <c r="B7736" i="12"/>
  <c r="B7732" i="12"/>
  <c r="B7728" i="12"/>
  <c r="B7724" i="12"/>
  <c r="B7720" i="12"/>
  <c r="B7716" i="12"/>
  <c r="B7712" i="12"/>
  <c r="B7708" i="12"/>
  <c r="B7704" i="12"/>
  <c r="B7700" i="12"/>
  <c r="B7696" i="12"/>
  <c r="B7692" i="12"/>
  <c r="B7688" i="12"/>
  <c r="B7684" i="12"/>
  <c r="B7680" i="12"/>
  <c r="B7676" i="12"/>
  <c r="B7672" i="12"/>
  <c r="B7668" i="12"/>
  <c r="B7664" i="12"/>
  <c r="B7660" i="12"/>
  <c r="B7656" i="12"/>
  <c r="B7652" i="12"/>
  <c r="B7648" i="12"/>
  <c r="B7644" i="12"/>
  <c r="B7640" i="12"/>
  <c r="B7636" i="12"/>
  <c r="B7632" i="12"/>
  <c r="B7628" i="12"/>
  <c r="B7624" i="12"/>
  <c r="B7620" i="12"/>
  <c r="B7616" i="12"/>
  <c r="B7612" i="12"/>
  <c r="B7608" i="12"/>
  <c r="B7604" i="12"/>
  <c r="B7600" i="12"/>
  <c r="B7596" i="12"/>
  <c r="B7592" i="12"/>
  <c r="B7588" i="12"/>
  <c r="B7584" i="12"/>
  <c r="B7580" i="12"/>
  <c r="B7576" i="12"/>
  <c r="B7572" i="12"/>
  <c r="B7568" i="12"/>
  <c r="B7564" i="12"/>
  <c r="B7560" i="12"/>
  <c r="B7556" i="12"/>
  <c r="B7552" i="12"/>
  <c r="B7548" i="12"/>
  <c r="B7544" i="12"/>
  <c r="B7540" i="12"/>
  <c r="B7536" i="12"/>
  <c r="B7532" i="12"/>
  <c r="B7528" i="12"/>
  <c r="B7524" i="12"/>
  <c r="B7520" i="12"/>
  <c r="B7516" i="12"/>
  <c r="B7512" i="12"/>
  <c r="B7508" i="12"/>
  <c r="B7504" i="12"/>
  <c r="B7500" i="12"/>
  <c r="B7496" i="12"/>
  <c r="B7492" i="12"/>
  <c r="B7488" i="12"/>
  <c r="B7484" i="12"/>
  <c r="B7480" i="12"/>
  <c r="B7476" i="12"/>
  <c r="B7472" i="12"/>
  <c r="B7468" i="12"/>
  <c r="B7464" i="12"/>
  <c r="B7460" i="12"/>
  <c r="B7456" i="12"/>
  <c r="B7452" i="12"/>
  <c r="B7448" i="12"/>
  <c r="B7444" i="12"/>
  <c r="B7440" i="12"/>
  <c r="B7436" i="12"/>
  <c r="B7432" i="12"/>
  <c r="B7428" i="12"/>
  <c r="B7424" i="12"/>
  <c r="B7420" i="12"/>
  <c r="B7416" i="12"/>
  <c r="B7412" i="12"/>
  <c r="B7408" i="12"/>
  <c r="B7404" i="12"/>
  <c r="B7400" i="12"/>
  <c r="B7396" i="12"/>
  <c r="B7392" i="12"/>
  <c r="B7388" i="12"/>
  <c r="B7384" i="12"/>
  <c r="B7380" i="12"/>
  <c r="B7376" i="12"/>
  <c r="B7372" i="12"/>
  <c r="B7368" i="12"/>
  <c r="B7364" i="12"/>
  <c r="B7360" i="12"/>
  <c r="B7356" i="12"/>
  <c r="B7352" i="12"/>
  <c r="B7348" i="12"/>
  <c r="B7344" i="12"/>
  <c r="B7340" i="12"/>
  <c r="B7336" i="12"/>
  <c r="B7332" i="12"/>
  <c r="B7328" i="12"/>
  <c r="B7324" i="12"/>
  <c r="B7320" i="12"/>
  <c r="B7316" i="12"/>
  <c r="B7312" i="12"/>
  <c r="B7308" i="12"/>
  <c r="B7304" i="12"/>
  <c r="B7300" i="12"/>
  <c r="B7296" i="12"/>
  <c r="B7292" i="12"/>
  <c r="B7288" i="12"/>
  <c r="B7284" i="12"/>
  <c r="B7280" i="12"/>
  <c r="B7276" i="12"/>
  <c r="B7272" i="12"/>
  <c r="B7268" i="12"/>
  <c r="B7264" i="12"/>
  <c r="B7260" i="12"/>
  <c r="B7256" i="12"/>
  <c r="B7252" i="12"/>
  <c r="B7248" i="12"/>
  <c r="B7244" i="12"/>
  <c r="B7240" i="12"/>
  <c r="B7236" i="12"/>
  <c r="B7232" i="12"/>
  <c r="B7228" i="12"/>
  <c r="B7224" i="12"/>
  <c r="B7220" i="12"/>
  <c r="B7216" i="12"/>
  <c r="B7212" i="12"/>
  <c r="B7208" i="12"/>
  <c r="B7204" i="12"/>
  <c r="B7200" i="12"/>
  <c r="B7196" i="12"/>
  <c r="B7192" i="12"/>
  <c r="B7188" i="12"/>
  <c r="B7184" i="12"/>
  <c r="B7180" i="12"/>
  <c r="B7176" i="12"/>
  <c r="B7172" i="12"/>
  <c r="B7168" i="12"/>
  <c r="B7164" i="12"/>
  <c r="B7160" i="12"/>
  <c r="B7156" i="12"/>
  <c r="B7152" i="12"/>
  <c r="B7148" i="12"/>
  <c r="B7144" i="12"/>
  <c r="B7140" i="12"/>
  <c r="B7136" i="12"/>
  <c r="B7132" i="12"/>
  <c r="B7128" i="12"/>
  <c r="B7124" i="12"/>
  <c r="B7120" i="12"/>
  <c r="B7116" i="12"/>
  <c r="B7112" i="12"/>
  <c r="B7108" i="12"/>
  <c r="B7104" i="12"/>
  <c r="B7100" i="12"/>
  <c r="B7096" i="12"/>
  <c r="B7092" i="12"/>
  <c r="B7088" i="12"/>
  <c r="B7084" i="12"/>
  <c r="B7080" i="12"/>
  <c r="B7076" i="12"/>
  <c r="B7072" i="12"/>
  <c r="B7068" i="12"/>
  <c r="B7064" i="12"/>
  <c r="B7060" i="12"/>
  <c r="B7056" i="12"/>
  <c r="B7052" i="12"/>
  <c r="B7048" i="12"/>
  <c r="B7044" i="12"/>
  <c r="B7040" i="12"/>
  <c r="B7036" i="12"/>
  <c r="B7032" i="12"/>
  <c r="B7028" i="12"/>
  <c r="B7024" i="12"/>
  <c r="B7020" i="12"/>
  <c r="B7016" i="12"/>
  <c r="B7012" i="12"/>
  <c r="B7008" i="12"/>
  <c r="B7004" i="12"/>
  <c r="B7000" i="12"/>
  <c r="B6996" i="12"/>
  <c r="B6992" i="12"/>
  <c r="B6988" i="12"/>
  <c r="B6984" i="12"/>
  <c r="B6980" i="12"/>
  <c r="B6976" i="12"/>
  <c r="B6972" i="12"/>
  <c r="B6968" i="12"/>
  <c r="B6964" i="12"/>
  <c r="B6960" i="12"/>
  <c r="B6956" i="12"/>
  <c r="B6952" i="12"/>
  <c r="B6948" i="12"/>
  <c r="B6944" i="12"/>
  <c r="B6940" i="12"/>
  <c r="B6936" i="12"/>
  <c r="B6932" i="12"/>
  <c r="B6928" i="12"/>
  <c r="B6924" i="12"/>
  <c r="B6920" i="12"/>
  <c r="B6916" i="12"/>
  <c r="B6912" i="12"/>
  <c r="B6908" i="12"/>
  <c r="B6904" i="12"/>
  <c r="B6900" i="12"/>
  <c r="B6896" i="12"/>
  <c r="B6892" i="12"/>
  <c r="B6888" i="12"/>
  <c r="B6884" i="12"/>
  <c r="B6880" i="12"/>
  <c r="B6876" i="12"/>
  <c r="B6872" i="12"/>
  <c r="B6868" i="12"/>
  <c r="B6864" i="12"/>
  <c r="B6860" i="12"/>
  <c r="B6856" i="12"/>
  <c r="B6852" i="12"/>
  <c r="B6848" i="12"/>
  <c r="B6844" i="12"/>
  <c r="B6840" i="12"/>
  <c r="B6836" i="12"/>
  <c r="B6832" i="12"/>
  <c r="B6828" i="12"/>
  <c r="B6824" i="12"/>
  <c r="B6820" i="12"/>
  <c r="B6816" i="12"/>
  <c r="B6812" i="12"/>
  <c r="B6808" i="12"/>
  <c r="B6804" i="12"/>
  <c r="B6800" i="12"/>
  <c r="B6796" i="12"/>
  <c r="B6792" i="12"/>
  <c r="B6788" i="12"/>
  <c r="B6784" i="12"/>
  <c r="B6780" i="12"/>
  <c r="B6776" i="12"/>
  <c r="B6772" i="12"/>
  <c r="B6768" i="12"/>
  <c r="B6764" i="12"/>
  <c r="B6760" i="12"/>
  <c r="B6756" i="12"/>
  <c r="B6752" i="12"/>
  <c r="B6748" i="12"/>
  <c r="B6744" i="12"/>
  <c r="B6740" i="12"/>
  <c r="B6736" i="12"/>
  <c r="B6732" i="12"/>
  <c r="B6728" i="12"/>
  <c r="B6724" i="12"/>
  <c r="B6720" i="12"/>
  <c r="B6716" i="12"/>
  <c r="B6712" i="12"/>
  <c r="B6708" i="12"/>
  <c r="B6704" i="12"/>
  <c r="B6700" i="12"/>
  <c r="B6696" i="12"/>
  <c r="B6692" i="12"/>
  <c r="B6688" i="12"/>
  <c r="B6684" i="12"/>
  <c r="B6680" i="12"/>
  <c r="B6676" i="12"/>
  <c r="B6672" i="12"/>
  <c r="B6668" i="12"/>
  <c r="B6664" i="12"/>
  <c r="B6660" i="12"/>
  <c r="B6656" i="12"/>
  <c r="B6652" i="12"/>
  <c r="B6648" i="12"/>
  <c r="B6644" i="12"/>
  <c r="B6640" i="12"/>
  <c r="B6636" i="12"/>
  <c r="B6632" i="12"/>
  <c r="B6628" i="12"/>
  <c r="B6624" i="12"/>
  <c r="B6620" i="12"/>
  <c r="B6616" i="12"/>
  <c r="B6612" i="12"/>
  <c r="B6608" i="12"/>
  <c r="B6604" i="12"/>
  <c r="B6600" i="12"/>
  <c r="B6596" i="12"/>
  <c r="B6592" i="12"/>
  <c r="B6588" i="12"/>
  <c r="B6584" i="12"/>
  <c r="B6580" i="12"/>
  <c r="B6576" i="12"/>
  <c r="B6572" i="12"/>
  <c r="B6568" i="12"/>
  <c r="B6564" i="12"/>
  <c r="B6560" i="12"/>
  <c r="B6556" i="12"/>
  <c r="B6552" i="12"/>
  <c r="B6548" i="12"/>
  <c r="B6544" i="12"/>
  <c r="B6540" i="12"/>
  <c r="B6536" i="12"/>
  <c r="B6532" i="12"/>
  <c r="B6528" i="12"/>
  <c r="B6524" i="12"/>
  <c r="B6520" i="12"/>
  <c r="B6516" i="12"/>
  <c r="B6512" i="12"/>
  <c r="B6508" i="12"/>
  <c r="B6504" i="12"/>
  <c r="B6500" i="12"/>
  <c r="B6496" i="12"/>
  <c r="B6492" i="12"/>
  <c r="B6488" i="12"/>
  <c r="B6484" i="12"/>
  <c r="B6480" i="12"/>
  <c r="B6476" i="12"/>
  <c r="B6472" i="12"/>
  <c r="B6468" i="12"/>
  <c r="B6464" i="12"/>
  <c r="B6460" i="12"/>
  <c r="B6456" i="12"/>
  <c r="B6452" i="12"/>
  <c r="B6448" i="12"/>
  <c r="B6444" i="12"/>
  <c r="B6440" i="12"/>
  <c r="B6436" i="12"/>
  <c r="B6432" i="12"/>
  <c r="B6428" i="12"/>
  <c r="B6424" i="12"/>
  <c r="B6420" i="12"/>
  <c r="B6416" i="12"/>
  <c r="B6412" i="12"/>
  <c r="B6408" i="12"/>
  <c r="B6404" i="12"/>
  <c r="B6400" i="12"/>
  <c r="B6396" i="12"/>
  <c r="B6392" i="12"/>
  <c r="B6388" i="12"/>
  <c r="B6384" i="12"/>
  <c r="B6380" i="12"/>
  <c r="B6376" i="12"/>
  <c r="B6372" i="12"/>
  <c r="B6368" i="12"/>
  <c r="B6364" i="12"/>
  <c r="B6360" i="12"/>
  <c r="B6356" i="12"/>
  <c r="B6352" i="12"/>
  <c r="B6348" i="12"/>
  <c r="B6344" i="12"/>
  <c r="B6340" i="12"/>
  <c r="B6336" i="12"/>
  <c r="B6332" i="12"/>
  <c r="B6328" i="12"/>
  <c r="B6324" i="12"/>
  <c r="B6320" i="12"/>
  <c r="B6316" i="12"/>
  <c r="B6312" i="12"/>
  <c r="B6308" i="12"/>
  <c r="B6304" i="12"/>
  <c r="B6300" i="12"/>
  <c r="B6296" i="12"/>
  <c r="B6292" i="12"/>
  <c r="B6288" i="12"/>
  <c r="B6284" i="12"/>
  <c r="B6280" i="12"/>
  <c r="B6276" i="12"/>
  <c r="B6272" i="12"/>
  <c r="B6268" i="12"/>
  <c r="B6264" i="12"/>
  <c r="B6260" i="12"/>
  <c r="B6256" i="12"/>
  <c r="B6252" i="12"/>
  <c r="B6248" i="12"/>
  <c r="B6244" i="12"/>
  <c r="B6240" i="12"/>
  <c r="B6236" i="12"/>
  <c r="B6232" i="12"/>
  <c r="B6228" i="12"/>
  <c r="B6224" i="12"/>
  <c r="B6220" i="12"/>
  <c r="B6216" i="12"/>
  <c r="B6212" i="12"/>
  <c r="B6208" i="12"/>
  <c r="B6204" i="12"/>
  <c r="B6200" i="12"/>
  <c r="B6196" i="12"/>
  <c r="B6192" i="12"/>
  <c r="B6188" i="12"/>
  <c r="B6184" i="12"/>
  <c r="B6180" i="12"/>
  <c r="B6176" i="12"/>
  <c r="B6172" i="12"/>
  <c r="B6168" i="12"/>
  <c r="B6164" i="12"/>
  <c r="B6160" i="12"/>
  <c r="B6156" i="12"/>
  <c r="B6152" i="12"/>
  <c r="B6148" i="12"/>
  <c r="B6144" i="12"/>
  <c r="B6140" i="12"/>
  <c r="B6136" i="12"/>
  <c r="B6132" i="12"/>
  <c r="B6128" i="12"/>
  <c r="B6124" i="12"/>
  <c r="B6120" i="12"/>
  <c r="B6116" i="12"/>
  <c r="B6112" i="12"/>
  <c r="B6108" i="12"/>
  <c r="B6104" i="12"/>
  <c r="B6100" i="12"/>
  <c r="B6096" i="12"/>
  <c r="B6092" i="12"/>
  <c r="B6088" i="12"/>
  <c r="B6084" i="12"/>
  <c r="B6080" i="12"/>
  <c r="B6076" i="12"/>
  <c r="B6072" i="12"/>
  <c r="B6068" i="12"/>
  <c r="B6064" i="12"/>
  <c r="B6060" i="12"/>
  <c r="B6056" i="12"/>
  <c r="B6052" i="12"/>
  <c r="B6048" i="12"/>
  <c r="B6044" i="12"/>
  <c r="B6040" i="12"/>
  <c r="B6036" i="12"/>
  <c r="B6032" i="12"/>
  <c r="B6028" i="12"/>
  <c r="B6024" i="12"/>
  <c r="B6020" i="12"/>
  <c r="B6016" i="12"/>
  <c r="B6012" i="12"/>
  <c r="B6008" i="12"/>
  <c r="B6004" i="12"/>
  <c r="B6000" i="12"/>
  <c r="B5996" i="12"/>
  <c r="B5992" i="12"/>
  <c r="B5988" i="12"/>
  <c r="B5984" i="12"/>
  <c r="B5980" i="12"/>
  <c r="B5976" i="12"/>
  <c r="B5972" i="12"/>
  <c r="B5968" i="12"/>
  <c r="B5964" i="12"/>
  <c r="B5960" i="12"/>
  <c r="B5956" i="12"/>
  <c r="B5952" i="12"/>
  <c r="B5948" i="12"/>
  <c r="B5944" i="12"/>
  <c r="B5940" i="12"/>
  <c r="B5936" i="12"/>
  <c r="B5932" i="12"/>
  <c r="B5928" i="12"/>
  <c r="B5924" i="12"/>
  <c r="B5920" i="12"/>
  <c r="B5916" i="12"/>
  <c r="B5912" i="12"/>
  <c r="B5908" i="12"/>
  <c r="B5904" i="12"/>
  <c r="B5900" i="12"/>
  <c r="B5896" i="12"/>
  <c r="B5892" i="12"/>
  <c r="B5888" i="12"/>
  <c r="B5884" i="12"/>
  <c r="B5880" i="12"/>
  <c r="B5876" i="12"/>
  <c r="B5872" i="12"/>
  <c r="B5868" i="12"/>
  <c r="B5864" i="12"/>
  <c r="B5860" i="12"/>
  <c r="B5852" i="12"/>
  <c r="B5848" i="12"/>
  <c r="B5844" i="12"/>
  <c r="B5840" i="12"/>
  <c r="B5836" i="12"/>
  <c r="B5832" i="12"/>
  <c r="B5828" i="12"/>
  <c r="B5820" i="12"/>
  <c r="B5816" i="12"/>
  <c r="B5812" i="12"/>
  <c r="B5808" i="12"/>
  <c r="B5804" i="12"/>
  <c r="B5800" i="12"/>
  <c r="B5796" i="12"/>
  <c r="B5792" i="12"/>
  <c r="B5788" i="12"/>
  <c r="B5784" i="12"/>
  <c r="B5780" i="12"/>
  <c r="B5776" i="12"/>
  <c r="B5772" i="12"/>
  <c r="B5768" i="12"/>
  <c r="B5764" i="12"/>
  <c r="B5760" i="12"/>
  <c r="B5756" i="12"/>
  <c r="B5752" i="12"/>
  <c r="B5748" i="12"/>
  <c r="B5744" i="12"/>
  <c r="B5740" i="12"/>
  <c r="B5736" i="12"/>
  <c r="B5732" i="12"/>
  <c r="B5728" i="12"/>
  <c r="B5724" i="12"/>
  <c r="B5720" i="12"/>
  <c r="B5716" i="12"/>
  <c r="B5712" i="12"/>
  <c r="B5708" i="12"/>
  <c r="B5704" i="12"/>
  <c r="B5700" i="12"/>
  <c r="B5696" i="12"/>
  <c r="B5692" i="12"/>
  <c r="B5688" i="12"/>
  <c r="B5684" i="12"/>
  <c r="B5680" i="12"/>
  <c r="B5676" i="12"/>
  <c r="B5672" i="12"/>
  <c r="B5668" i="12"/>
  <c r="B5664" i="12"/>
  <c r="B5660" i="12"/>
  <c r="B5656" i="12"/>
  <c r="B5652" i="12"/>
  <c r="B5648" i="12"/>
  <c r="B5644" i="12"/>
  <c r="B5640" i="12"/>
  <c r="B5636" i="12"/>
  <c r="B5632" i="12"/>
  <c r="B5628" i="12"/>
  <c r="B5624" i="12"/>
  <c r="B5620" i="12"/>
  <c r="B5616" i="12"/>
  <c r="B5612" i="12"/>
  <c r="B5608" i="12"/>
  <c r="B5604" i="12"/>
  <c r="B5596" i="12"/>
  <c r="B5592" i="12"/>
  <c r="B5588" i="12"/>
  <c r="B5584" i="12"/>
  <c r="B5580" i="12"/>
  <c r="B5576" i="12"/>
  <c r="B5572" i="12"/>
  <c r="B5564" i="12"/>
  <c r="B5560" i="12"/>
  <c r="B5556" i="12"/>
  <c r="B5552" i="12"/>
  <c r="B5548" i="12"/>
  <c r="B5544" i="12"/>
  <c r="B5540" i="12"/>
  <c r="B5536" i="12"/>
  <c r="B5532" i="12"/>
  <c r="B5528" i="12"/>
  <c r="B5524" i="12"/>
  <c r="B5520" i="12"/>
  <c r="B5516" i="12"/>
  <c r="B5512" i="12"/>
  <c r="B5508" i="12"/>
  <c r="B5504" i="12"/>
  <c r="B5500" i="12"/>
  <c r="B5496" i="12"/>
  <c r="B5492" i="12"/>
  <c r="B5488" i="12"/>
  <c r="B5484" i="12"/>
  <c r="B5480" i="12"/>
  <c r="B5476" i="12"/>
  <c r="B5472" i="12"/>
  <c r="B5468" i="12"/>
  <c r="B5464" i="12"/>
  <c r="B5460" i="12"/>
  <c r="B5456" i="12"/>
  <c r="B5452" i="12"/>
  <c r="B5448" i="12"/>
  <c r="B5444" i="12"/>
  <c r="B5440" i="12"/>
  <c r="B5436" i="12"/>
  <c r="B5432" i="12"/>
  <c r="B5428" i="12"/>
  <c r="B5424" i="12"/>
  <c r="B5420" i="12"/>
  <c r="B5416" i="12"/>
  <c r="B5412" i="12"/>
  <c r="B5408" i="12"/>
  <c r="B5404" i="12"/>
  <c r="B5400" i="12"/>
  <c r="B5396" i="12"/>
  <c r="B5392" i="12"/>
  <c r="B5388" i="12"/>
  <c r="B5384" i="12"/>
  <c r="B5380" i="12"/>
  <c r="B5376" i="12"/>
  <c r="B5372" i="12"/>
  <c r="B5368" i="12"/>
  <c r="B5364" i="12"/>
  <c r="B5360" i="12"/>
  <c r="B5356" i="12"/>
  <c r="B5352" i="12"/>
  <c r="B5348" i="12"/>
  <c r="B5340" i="12"/>
  <c r="B5336" i="12"/>
  <c r="B5332" i="12"/>
  <c r="B5328" i="12"/>
  <c r="B5324" i="12"/>
  <c r="B5320" i="12"/>
  <c r="B5316" i="12"/>
  <c r="B5308" i="12"/>
  <c r="B5304" i="12"/>
  <c r="B5300" i="12"/>
  <c r="B5296" i="12"/>
  <c r="B5292" i="12"/>
  <c r="B5288" i="12"/>
  <c r="B5284" i="12"/>
  <c r="B5280" i="12"/>
  <c r="B5276" i="12"/>
  <c r="B5272" i="12"/>
  <c r="B5268" i="12"/>
  <c r="B5264" i="12"/>
  <c r="B5260" i="12"/>
  <c r="B5256" i="12"/>
  <c r="B5252" i="12"/>
  <c r="B5248" i="12"/>
  <c r="B5244" i="12"/>
  <c r="B5240" i="12"/>
  <c r="B5236" i="12"/>
  <c r="B5232" i="12"/>
  <c r="B5228" i="12"/>
  <c r="B5224" i="12"/>
  <c r="B5220" i="12"/>
  <c r="B5216" i="12"/>
  <c r="B5212" i="12"/>
  <c r="B5208" i="12"/>
  <c r="B5204" i="12"/>
  <c r="B5200" i="12"/>
  <c r="B5196" i="12"/>
  <c r="B5192" i="12"/>
  <c r="B5188" i="12"/>
  <c r="B5184" i="12"/>
  <c r="B5180" i="12"/>
  <c r="B5176" i="12"/>
  <c r="B5172" i="12"/>
  <c r="B5168" i="12"/>
  <c r="B5164" i="12"/>
  <c r="B5160" i="12"/>
  <c r="B5156" i="12"/>
  <c r="B5152" i="12"/>
  <c r="B5148" i="12"/>
  <c r="B5144" i="12"/>
  <c r="B5140" i="12"/>
  <c r="B5136" i="12"/>
  <c r="B5132" i="12"/>
  <c r="B5128" i="12"/>
  <c r="B5124" i="12"/>
  <c r="B5120" i="12"/>
  <c r="B5116" i="12"/>
  <c r="B5112" i="12"/>
  <c r="B5108" i="12"/>
  <c r="B5104" i="12"/>
  <c r="B5100" i="12"/>
  <c r="B5096" i="12"/>
  <c r="B5092" i="12"/>
  <c r="B5084" i="12"/>
  <c r="B5080" i="12"/>
  <c r="B5076" i="12"/>
  <c r="B5072" i="12"/>
  <c r="B5068" i="12"/>
  <c r="B5064" i="12"/>
  <c r="B5060" i="12"/>
  <c r="B5052" i="12"/>
  <c r="B5048" i="12"/>
  <c r="B5044" i="12"/>
  <c r="B5040" i="12"/>
  <c r="B5036" i="12"/>
  <c r="B5032" i="12"/>
  <c r="B5028" i="12"/>
  <c r="B5024" i="12"/>
  <c r="B5020" i="12"/>
  <c r="B5016" i="12"/>
  <c r="B5012" i="12"/>
  <c r="B5008" i="12"/>
  <c r="B5004" i="12"/>
  <c r="B5000" i="12"/>
  <c r="B4996" i="12"/>
  <c r="B4992" i="12"/>
  <c r="B4988" i="12"/>
  <c r="B4984" i="12"/>
  <c r="B4980" i="12"/>
  <c r="B4976" i="12"/>
  <c r="B4972" i="12"/>
  <c r="B4968" i="12"/>
  <c r="B4964" i="12"/>
  <c r="B4960" i="12"/>
  <c r="B4956" i="12"/>
  <c r="B4952" i="12"/>
  <c r="B4948" i="12"/>
  <c r="B4944" i="12"/>
  <c r="B4940" i="12"/>
  <c r="B4936" i="12"/>
  <c r="B4932" i="12"/>
  <c r="B4928" i="12"/>
  <c r="B4924" i="12"/>
  <c r="B4920" i="12"/>
  <c r="B4916" i="12"/>
  <c r="B4912" i="12"/>
  <c r="B4908" i="12"/>
  <c r="B4904" i="12"/>
  <c r="B4900" i="12"/>
  <c r="B4896" i="12"/>
  <c r="B4892" i="12"/>
  <c r="B4888" i="12"/>
  <c r="B4884" i="12"/>
  <c r="B4880" i="12"/>
  <c r="B4876" i="12"/>
  <c r="B4872" i="12"/>
  <c r="B4868" i="12"/>
  <c r="B4864" i="12"/>
  <c r="B9182" i="12"/>
  <c r="B9686" i="12"/>
  <c r="B9682" i="12"/>
  <c r="B9678" i="12"/>
  <c r="B9674" i="12"/>
  <c r="B9670" i="12"/>
  <c r="B9666" i="12"/>
  <c r="B9662" i="12"/>
  <c r="B9658" i="12"/>
  <c r="B9654" i="12"/>
  <c r="B9650" i="12"/>
  <c r="B9646" i="12"/>
  <c r="B9642" i="12"/>
  <c r="B9638" i="12"/>
  <c r="B9634" i="12"/>
  <c r="B9630" i="12"/>
  <c r="B9626" i="12"/>
  <c r="B9622" i="12"/>
  <c r="B9618" i="12"/>
  <c r="B9614" i="12"/>
  <c r="B9610" i="12"/>
  <c r="B9606" i="12"/>
  <c r="B9602" i="12"/>
  <c r="B9598" i="12"/>
  <c r="B9594" i="12"/>
  <c r="B9590" i="12"/>
  <c r="B9586" i="12"/>
  <c r="B9582" i="12"/>
  <c r="B9578" i="12"/>
  <c r="B9574" i="12"/>
  <c r="B9570" i="12"/>
  <c r="B9566" i="12"/>
  <c r="B9562" i="12"/>
  <c r="B9558" i="12"/>
  <c r="B9554" i="12"/>
  <c r="B9550" i="12"/>
  <c r="B9546" i="12"/>
  <c r="B9542" i="12"/>
  <c r="B9538" i="12"/>
  <c r="B9534" i="12"/>
  <c r="B9530" i="12"/>
  <c r="B9526" i="12"/>
  <c r="B9522" i="12"/>
  <c r="B9518" i="12"/>
  <c r="B9514" i="12"/>
  <c r="B9510" i="12"/>
  <c r="B9506" i="12"/>
  <c r="B9502" i="12"/>
  <c r="B9498" i="12"/>
  <c r="B9494" i="12"/>
  <c r="B9490" i="12"/>
  <c r="B9486" i="12"/>
  <c r="B9482" i="12"/>
  <c r="B9478" i="12"/>
  <c r="B9474" i="12"/>
  <c r="B9470" i="12"/>
  <c r="B9466" i="12"/>
  <c r="B9462" i="12"/>
  <c r="B9458" i="12"/>
  <c r="B9454" i="12"/>
  <c r="B9450" i="12"/>
  <c r="B9446" i="12"/>
  <c r="B9442" i="12"/>
  <c r="B9438" i="12"/>
  <c r="B9434" i="12"/>
  <c r="B9430" i="12"/>
  <c r="B9426" i="12"/>
  <c r="B9422" i="12"/>
  <c r="B9418" i="12"/>
  <c r="B9414" i="12"/>
  <c r="B9410" i="12"/>
  <c r="B9406" i="12"/>
  <c r="B9402" i="12"/>
  <c r="B9398" i="12"/>
  <c r="B9394" i="12"/>
  <c r="B9390" i="12"/>
  <c r="B9386" i="12"/>
  <c r="B9382" i="12"/>
  <c r="B9378" i="12"/>
  <c r="B9374" i="12"/>
  <c r="B9370" i="12"/>
  <c r="B9366" i="12"/>
  <c r="B9362" i="12"/>
  <c r="B9358" i="12"/>
  <c r="B9354" i="12"/>
  <c r="B9350" i="12"/>
  <c r="B9346" i="12"/>
  <c r="B9342" i="12"/>
  <c r="B9338" i="12"/>
  <c r="B9334" i="12"/>
  <c r="B9330" i="12"/>
  <c r="B9326" i="12"/>
  <c r="B9322" i="12"/>
  <c r="B9318" i="12"/>
  <c r="B9314" i="12"/>
  <c r="B9310" i="12"/>
  <c r="B9306" i="12"/>
  <c r="B9302" i="12"/>
  <c r="B9298" i="12"/>
  <c r="B9294" i="12"/>
  <c r="B9290" i="12"/>
  <c r="B9286" i="12"/>
  <c r="B9282" i="12"/>
  <c r="B9278" i="12"/>
  <c r="B9274" i="12"/>
  <c r="B9270" i="12"/>
  <c r="B9266" i="12"/>
  <c r="B9262" i="12"/>
  <c r="B9258" i="12"/>
  <c r="B9254" i="12"/>
  <c r="B9250" i="12"/>
  <c r="B9246" i="12"/>
  <c r="B9242" i="12"/>
  <c r="B9238" i="12"/>
  <c r="B9234" i="12"/>
  <c r="B9230" i="12"/>
  <c r="B9226" i="12"/>
  <c r="B9222" i="12"/>
  <c r="B9218" i="12"/>
  <c r="B9214" i="12"/>
  <c r="B9210" i="12"/>
  <c r="B9206" i="12"/>
  <c r="B9202" i="12"/>
  <c r="B9198" i="12"/>
  <c r="B9194" i="12"/>
  <c r="B9190" i="12"/>
  <c r="B9186" i="12"/>
  <c r="B9183" i="12"/>
  <c r="B9692" i="12"/>
  <c r="B9702" i="12"/>
  <c r="B9698" i="12"/>
  <c r="B9713" i="12"/>
  <c r="B9705" i="12"/>
  <c r="B9719" i="12"/>
  <c r="B9184" i="12"/>
  <c r="B9703" i="12"/>
  <c r="B9714" i="12"/>
  <c r="B9710" i="12"/>
  <c r="B9706" i="12"/>
  <c r="B9720" i="12"/>
  <c r="B9716" i="12"/>
  <c r="C5" i="9"/>
  <c r="B5" i="9"/>
  <c r="B54" i="9" s="1"/>
  <c r="O376" i="9" l="1"/>
  <c r="M375" i="9"/>
  <c r="O372" i="9"/>
  <c r="M371" i="9"/>
  <c r="J338" i="9"/>
  <c r="L337" i="9"/>
  <c r="J334" i="9"/>
  <c r="L333" i="9"/>
  <c r="J297" i="9"/>
  <c r="L296" i="9"/>
  <c r="J293" i="9"/>
  <c r="L292" i="9"/>
  <c r="P259" i="9"/>
  <c r="K259" i="9"/>
  <c r="P255" i="9"/>
  <c r="K255" i="9"/>
  <c r="J337" i="9"/>
  <c r="J333" i="9"/>
  <c r="J296" i="9"/>
  <c r="J292" i="9"/>
  <c r="O259" i="9"/>
  <c r="J259" i="9"/>
  <c r="O255" i="9"/>
  <c r="J255" i="9"/>
  <c r="O375" i="9"/>
  <c r="M374" i="9"/>
  <c r="O371" i="9"/>
  <c r="M370" i="9"/>
  <c r="L338" i="9"/>
  <c r="N337" i="9"/>
  <c r="J335" i="9"/>
  <c r="L334" i="9"/>
  <c r="N333" i="9"/>
  <c r="J331" i="9"/>
  <c r="J298" i="9"/>
  <c r="L297" i="9"/>
  <c r="N296" i="9"/>
  <c r="J294" i="9"/>
  <c r="L293" i="9"/>
  <c r="N292" i="9"/>
  <c r="L259" i="9"/>
  <c r="P258" i="9"/>
  <c r="K258" i="9"/>
  <c r="O257" i="9"/>
  <c r="J257" i="9"/>
  <c r="L255" i="9"/>
  <c r="P254" i="9"/>
  <c r="K254" i="9"/>
  <c r="O253" i="9"/>
  <c r="J253" i="9"/>
  <c r="K252" i="9"/>
  <c r="N252" i="9"/>
  <c r="N338" i="9"/>
  <c r="N298" i="9"/>
  <c r="L258" i="9"/>
  <c r="N256" i="9"/>
  <c r="P291" i="9"/>
  <c r="P299" i="9"/>
  <c r="P336" i="9"/>
  <c r="K253" i="9"/>
  <c r="J256" i="9"/>
  <c r="M259" i="9"/>
  <c r="J291" i="9"/>
  <c r="J295" i="9"/>
  <c r="J299" i="9"/>
  <c r="P333" i="9"/>
  <c r="P337" i="9"/>
  <c r="K376" i="9"/>
  <c r="M254" i="9"/>
  <c r="M258" i="9"/>
  <c r="L291" i="9"/>
  <c r="O297" i="9"/>
  <c r="O334" i="9"/>
  <c r="P338" i="9"/>
  <c r="O373" i="9"/>
  <c r="J252" i="9"/>
  <c r="O254" i="9"/>
  <c r="J258" i="9"/>
  <c r="O294" i="9"/>
  <c r="P298" i="9"/>
  <c r="N332" i="9"/>
  <c r="K370" i="9"/>
  <c r="O330" i="9"/>
  <c r="P330" i="9"/>
  <c r="J369" i="9"/>
  <c r="J370" i="9"/>
  <c r="J371" i="9"/>
  <c r="J372" i="9"/>
  <c r="J373" i="9"/>
  <c r="J374" i="9"/>
  <c r="J375" i="9"/>
  <c r="J376" i="9"/>
  <c r="J377" i="9"/>
  <c r="K330" i="9"/>
  <c r="M294" i="9"/>
  <c r="M298" i="9"/>
  <c r="M333" i="9"/>
  <c r="M337" i="9"/>
  <c r="K293" i="9"/>
  <c r="K297" i="9"/>
  <c r="K332" i="9"/>
  <c r="K336" i="9"/>
  <c r="N372" i="9"/>
  <c r="N376" i="9"/>
  <c r="M332" i="9"/>
  <c r="K296" i="9"/>
  <c r="N293" i="9"/>
  <c r="L253" i="9"/>
  <c r="N331" i="9"/>
  <c r="O370" i="9"/>
  <c r="M260" i="9"/>
  <c r="O295" i="9"/>
  <c r="O332" i="9"/>
  <c r="K369" i="9"/>
  <c r="P253" i="9"/>
  <c r="O256" i="9"/>
  <c r="N259" i="9"/>
  <c r="O292" i="9"/>
  <c r="O296" i="9"/>
  <c r="L331" i="9"/>
  <c r="L335" i="9"/>
  <c r="M369" i="9"/>
  <c r="M377" i="9"/>
  <c r="N254" i="9"/>
  <c r="N258" i="9"/>
  <c r="O293" i="9"/>
  <c r="P297" i="9"/>
  <c r="P334" i="9"/>
  <c r="O369" i="9"/>
  <c r="K375" i="9"/>
  <c r="M253" i="9"/>
  <c r="L256" i="9"/>
  <c r="O258" i="9"/>
  <c r="P294" i="9"/>
  <c r="N299" i="9"/>
  <c r="O335" i="9"/>
  <c r="K374" i="9"/>
  <c r="J330" i="9"/>
  <c r="O252" i="9"/>
  <c r="P369" i="9"/>
  <c r="P370" i="9"/>
  <c r="P371" i="9"/>
  <c r="P372" i="9"/>
  <c r="P373" i="9"/>
  <c r="P374" i="9"/>
  <c r="P375" i="9"/>
  <c r="P376" i="9"/>
  <c r="P377" i="9"/>
  <c r="M291" i="9"/>
  <c r="M295" i="9"/>
  <c r="M299" i="9"/>
  <c r="M334" i="9"/>
  <c r="M338" i="9"/>
  <c r="K294" i="9"/>
  <c r="K298" i="9"/>
  <c r="K333" i="9"/>
  <c r="K337" i="9"/>
  <c r="L376" i="9"/>
  <c r="M296" i="9"/>
  <c r="M335" i="9"/>
  <c r="K295" i="9"/>
  <c r="K334" i="9"/>
  <c r="N369" i="9"/>
  <c r="N373" i="9"/>
  <c r="N377" i="9"/>
  <c r="M297" i="9"/>
  <c r="K292" i="9"/>
  <c r="N297" i="9"/>
  <c r="L257" i="9"/>
  <c r="N335" i="9"/>
  <c r="O374" i="9"/>
  <c r="N260" i="9"/>
  <c r="P295" i="9"/>
  <c r="P332" i="9"/>
  <c r="K373" i="9"/>
  <c r="M255" i="9"/>
  <c r="K257" i="9"/>
  <c r="J260" i="9"/>
  <c r="P292" i="9"/>
  <c r="P296" i="9"/>
  <c r="J332" i="9"/>
  <c r="J336" i="9"/>
  <c r="K372" i="9"/>
  <c r="M252" i="9"/>
  <c r="K256" i="9"/>
  <c r="K260" i="9"/>
  <c r="P293" i="9"/>
  <c r="L299" i="9"/>
  <c r="L336" i="9"/>
  <c r="K371" i="9"/>
  <c r="M376" i="9"/>
  <c r="N253" i="9"/>
  <c r="M257" i="9"/>
  <c r="L260" i="9"/>
  <c r="N295" i="9"/>
  <c r="O331" i="9"/>
  <c r="P335" i="9"/>
  <c r="M330" i="9"/>
  <c r="N330" i="9"/>
  <c r="L369" i="9"/>
  <c r="L370" i="9"/>
  <c r="L371" i="9"/>
  <c r="L372" i="9"/>
  <c r="L373" i="9"/>
  <c r="L374" i="9"/>
  <c r="L375" i="9"/>
  <c r="L377" i="9"/>
  <c r="M292" i="9"/>
  <c r="M331" i="9"/>
  <c r="K291" i="9"/>
  <c r="K299" i="9"/>
  <c r="K338" i="9"/>
  <c r="N370" i="9"/>
  <c r="N374" i="9"/>
  <c r="K331" i="9"/>
  <c r="N334" i="9"/>
  <c r="N294" i="9"/>
  <c r="L254" i="9"/>
  <c r="M256" i="9"/>
  <c r="O291" i="9"/>
  <c r="O299" i="9"/>
  <c r="O336" i="9"/>
  <c r="K377" i="9"/>
  <c r="N255" i="9"/>
  <c r="P257" i="9"/>
  <c r="O260" i="9"/>
  <c r="L294" i="9"/>
  <c r="L298" i="9"/>
  <c r="O333" i="9"/>
  <c r="O337" i="9"/>
  <c r="M373" i="9"/>
  <c r="P252" i="9"/>
  <c r="P256" i="9"/>
  <c r="P260" i="9"/>
  <c r="L295" i="9"/>
  <c r="L332" i="9"/>
  <c r="O338" i="9"/>
  <c r="M372" i="9"/>
  <c r="O377" i="9"/>
  <c r="J254" i="9"/>
  <c r="N257" i="9"/>
  <c r="N291" i="9"/>
  <c r="O298" i="9"/>
  <c r="P331" i="9"/>
  <c r="N336" i="9"/>
  <c r="N371" i="9"/>
  <c r="N375" i="9"/>
  <c r="M293" i="9"/>
  <c r="M336" i="9"/>
  <c r="K335" i="9"/>
  <c r="K344" i="9"/>
  <c r="O344" i="9"/>
  <c r="O347" i="9"/>
  <c r="P344" i="9"/>
  <c r="L344" i="9"/>
  <c r="M344" i="9"/>
  <c r="J347" i="9"/>
  <c r="N344" i="9"/>
  <c r="J344" i="9"/>
  <c r="O345" i="9"/>
  <c r="P269" i="9"/>
  <c r="M271" i="9"/>
  <c r="P304" i="9"/>
  <c r="P228" i="9"/>
  <c r="O229" i="9"/>
  <c r="O306" i="9"/>
  <c r="J348" i="9"/>
  <c r="O309" i="9"/>
  <c r="M264" i="9"/>
  <c r="K343" i="9"/>
  <c r="N307" i="9"/>
  <c r="N271" i="9"/>
  <c r="M345" i="9"/>
  <c r="N270" i="9"/>
  <c r="J311" i="9"/>
  <c r="N272" i="9"/>
  <c r="L231" i="9"/>
  <c r="K231" i="9"/>
  <c r="O305" i="9"/>
  <c r="M303" i="9"/>
  <c r="L229" i="9"/>
  <c r="J226" i="9"/>
  <c r="O226" i="9"/>
  <c r="N311" i="9"/>
  <c r="O266" i="9"/>
  <c r="P307" i="9"/>
  <c r="J228" i="9"/>
  <c r="K227" i="9"/>
  <c r="M342" i="9"/>
  <c r="J342" i="9"/>
  <c r="M268" i="9"/>
  <c r="O304" i="9"/>
  <c r="J267" i="9"/>
  <c r="M272" i="9"/>
  <c r="N305" i="9"/>
  <c r="K266" i="9"/>
  <c r="N345" i="9"/>
  <c r="J350" i="9"/>
  <c r="J310" i="9"/>
  <c r="O230" i="9"/>
  <c r="M230" i="9"/>
  <c r="O270" i="9"/>
  <c r="J343" i="9"/>
  <c r="J349" i="9"/>
  <c r="L349" i="9"/>
  <c r="N308" i="9"/>
  <c r="O271" i="9"/>
  <c r="O265" i="9"/>
  <c r="M233" i="9"/>
  <c r="O225" i="9"/>
  <c r="K225" i="9"/>
  <c r="P346" i="9"/>
  <c r="L309" i="9"/>
  <c r="N264" i="9"/>
  <c r="O350" i="9"/>
  <c r="M343" i="9"/>
  <c r="P265" i="9"/>
  <c r="N267" i="9"/>
  <c r="L227" i="9"/>
  <c r="P311" i="9"/>
  <c r="P309" i="9"/>
  <c r="O233" i="9"/>
  <c r="M346" i="9"/>
  <c r="M306" i="9"/>
  <c r="N309" i="9"/>
  <c r="N304" i="9"/>
  <c r="L267" i="9"/>
  <c r="O227" i="9"/>
  <c r="M269" i="9"/>
  <c r="M310" i="9"/>
  <c r="M307" i="9"/>
  <c r="O348" i="9"/>
  <c r="O231" i="9"/>
  <c r="K305" i="9"/>
  <c r="K303" i="9"/>
  <c r="N303" i="9"/>
  <c r="K229" i="9"/>
  <c r="M226" i="9"/>
  <c r="N232" i="9"/>
  <c r="M311" i="9"/>
  <c r="N266" i="9"/>
  <c r="K307" i="9"/>
  <c r="O228" i="9"/>
  <c r="J227" i="9"/>
  <c r="K342" i="9"/>
  <c r="O268" i="9"/>
  <c r="K268" i="9"/>
  <c r="L304" i="9"/>
  <c r="K267" i="9"/>
  <c r="K348" i="9"/>
  <c r="M232" i="9"/>
  <c r="N231" i="9"/>
  <c r="P345" i="9"/>
  <c r="L350" i="9"/>
  <c r="L310" i="9"/>
  <c r="L230" i="9"/>
  <c r="N230" i="9"/>
  <c r="O269" i="9"/>
  <c r="O343" i="9"/>
  <c r="O349" i="9"/>
  <c r="O308" i="9"/>
  <c r="K308" i="9"/>
  <c r="K271" i="9"/>
  <c r="M265" i="9"/>
  <c r="L233" i="9"/>
  <c r="M225" i="9"/>
  <c r="P225" i="9"/>
  <c r="P306" i="9"/>
  <c r="M309" i="9"/>
  <c r="P264" i="9"/>
  <c r="M347" i="9"/>
  <c r="L232" i="9"/>
  <c r="K232" i="9"/>
  <c r="N310" i="9"/>
  <c r="P349" i="9"/>
  <c r="O307" i="9"/>
  <c r="O272" i="9"/>
  <c r="J305" i="9"/>
  <c r="P233" i="9"/>
  <c r="J264" i="9"/>
  <c r="L348" i="9"/>
  <c r="J346" i="9"/>
  <c r="K306" i="9"/>
  <c r="N265" i="9"/>
  <c r="N306" i="9"/>
  <c r="K346" i="9"/>
  <c r="L264" i="9"/>
  <c r="O267" i="9"/>
  <c r="P267" i="9"/>
  <c r="N343" i="9"/>
  <c r="N269" i="9"/>
  <c r="K270" i="9"/>
  <c r="K228" i="9"/>
  <c r="P272" i="9"/>
  <c r="J272" i="9"/>
  <c r="P231" i="9"/>
  <c r="M305" i="9"/>
  <c r="O303" i="9"/>
  <c r="J229" i="9"/>
  <c r="N226" i="9"/>
  <c r="K226" i="9"/>
  <c r="P232" i="9"/>
  <c r="M266" i="9"/>
  <c r="J307" i="9"/>
  <c r="N228" i="9"/>
  <c r="M228" i="9"/>
  <c r="M227" i="9"/>
  <c r="O342" i="9"/>
  <c r="J268" i="9"/>
  <c r="N268" i="9"/>
  <c r="K304" i="9"/>
  <c r="M267" i="9"/>
  <c r="N348" i="9"/>
  <c r="J232" i="9"/>
  <c r="O311" i="9"/>
  <c r="K345" i="9"/>
  <c r="P350" i="9"/>
  <c r="P310" i="9"/>
  <c r="K230" i="9"/>
  <c r="J270" i="9"/>
  <c r="J269" i="9"/>
  <c r="L343" i="9"/>
  <c r="N349" i="9"/>
  <c r="P308" i="9"/>
  <c r="P271" i="9"/>
  <c r="K265" i="9"/>
  <c r="L265" i="9"/>
  <c r="K233" i="9"/>
  <c r="J225" i="9"/>
  <c r="L346" i="9"/>
  <c r="J306" i="9"/>
  <c r="K309" i="9"/>
  <c r="N347" i="9"/>
  <c r="J266" i="9"/>
  <c r="L311" i="9"/>
  <c r="K349" i="9"/>
  <c r="J271" i="9"/>
  <c r="M360" i="9"/>
  <c r="M324" i="9"/>
  <c r="J248" i="9"/>
  <c r="N248" i="9"/>
  <c r="J284" i="9"/>
  <c r="P358" i="9"/>
  <c r="L358" i="9"/>
  <c r="M270" i="9"/>
  <c r="J308" i="9"/>
  <c r="P342" i="9"/>
  <c r="M348" i="9"/>
  <c r="J303" i="9"/>
  <c r="O346" i="9"/>
  <c r="L347" i="9"/>
  <c r="J309" i="9"/>
  <c r="O264" i="9"/>
  <c r="K272" i="9"/>
  <c r="N342" i="9"/>
  <c r="P270" i="9"/>
  <c r="P305" i="9"/>
  <c r="M229" i="9"/>
  <c r="K311" i="9"/>
  <c r="M304" i="9"/>
  <c r="M231" i="9"/>
  <c r="J231" i="9"/>
  <c r="L305" i="9"/>
  <c r="P303" i="9"/>
  <c r="N229" i="9"/>
  <c r="P226" i="9"/>
  <c r="L226" i="9"/>
  <c r="O232" i="9"/>
  <c r="P266" i="9"/>
  <c r="L307" i="9"/>
  <c r="L228" i="9"/>
  <c r="N227" i="9"/>
  <c r="P227" i="9"/>
  <c r="L342" i="9"/>
  <c r="P268" i="9"/>
  <c r="L268" i="9"/>
  <c r="J304" i="9"/>
  <c r="L272" i="9"/>
  <c r="P348" i="9"/>
  <c r="L266" i="9"/>
  <c r="J345" i="9"/>
  <c r="M350" i="9"/>
  <c r="O310" i="9"/>
  <c r="P230" i="9"/>
  <c r="J230" i="9"/>
  <c r="L270" i="9"/>
  <c r="L269" i="9"/>
  <c r="P343" i="9"/>
  <c r="M349" i="9"/>
  <c r="M308" i="9"/>
  <c r="L271" i="9"/>
  <c r="J265" i="9"/>
  <c r="N233" i="9"/>
  <c r="J233" i="9"/>
  <c r="N225" i="9"/>
  <c r="N346" i="9"/>
  <c r="L306" i="9"/>
  <c r="K264" i="9"/>
  <c r="K347" i="9"/>
  <c r="K350" i="9"/>
  <c r="K269" i="9"/>
  <c r="L308" i="9"/>
  <c r="P229" i="9"/>
  <c r="N289" i="9"/>
  <c r="N324" i="9"/>
  <c r="P248" i="9"/>
  <c r="M248" i="9"/>
  <c r="O358" i="9"/>
  <c r="N323" i="9"/>
  <c r="N328" i="9"/>
  <c r="O328" i="9"/>
  <c r="L367" i="9"/>
  <c r="S358" i="9" s="1"/>
  <c r="M327" i="9"/>
  <c r="N321" i="9"/>
  <c r="M364" i="9"/>
  <c r="N350" i="9"/>
  <c r="K360" i="9"/>
  <c r="K324" i="9"/>
  <c r="K248" i="9"/>
  <c r="K363" i="9"/>
  <c r="K358" i="9"/>
  <c r="P323" i="9"/>
  <c r="M328" i="9"/>
  <c r="J367" i="9"/>
  <c r="M367" i="9"/>
  <c r="M361" i="9"/>
  <c r="K364" i="9"/>
  <c r="J364" i="9"/>
  <c r="P347" i="9"/>
  <c r="L345" i="9"/>
  <c r="J324" i="9"/>
  <c r="P324" i="9"/>
  <c r="O248" i="9"/>
  <c r="K284" i="9"/>
  <c r="J358" i="9"/>
  <c r="L328" i="9"/>
  <c r="K328" i="9"/>
  <c r="O367" i="9"/>
  <c r="P367" i="9"/>
  <c r="P366" i="9"/>
  <c r="O364" i="9"/>
  <c r="N364" i="9"/>
  <c r="K310" i="9"/>
  <c r="L289" i="9"/>
  <c r="L324" i="9"/>
  <c r="O324" i="9"/>
  <c r="L248" i="9"/>
  <c r="M358" i="9"/>
  <c r="N358" i="9"/>
  <c r="J328" i="9"/>
  <c r="P328" i="9"/>
  <c r="N367" i="9"/>
  <c r="K367" i="9"/>
  <c r="M366" i="9"/>
  <c r="P364" i="9"/>
  <c r="L364" i="9"/>
  <c r="N314" i="9"/>
  <c r="M357" i="9"/>
  <c r="O249" i="9"/>
  <c r="J325" i="9"/>
  <c r="O361" i="9"/>
  <c r="J315" i="9"/>
  <c r="P312" i="9"/>
  <c r="N362" i="9"/>
  <c r="K319" i="9"/>
  <c r="J275" i="9"/>
  <c r="P316" i="9"/>
  <c r="J247" i="9"/>
  <c r="P282" i="9"/>
  <c r="O274" i="9"/>
  <c r="M240" i="9"/>
  <c r="K366" i="9"/>
  <c r="K289" i="9"/>
  <c r="L362" i="9"/>
  <c r="M322" i="9"/>
  <c r="O365" i="9"/>
  <c r="K243" i="9"/>
  <c r="M365" i="9"/>
  <c r="J368" i="9"/>
  <c r="P365" i="9"/>
  <c r="M243" i="9"/>
  <c r="P288" i="9"/>
  <c r="J322" i="9"/>
  <c r="K246" i="9"/>
  <c r="K361" i="9"/>
  <c r="P250" i="9"/>
  <c r="O282" i="9"/>
  <c r="K288" i="9"/>
  <c r="O285" i="9"/>
  <c r="P290" i="9"/>
  <c r="M246" i="9"/>
  <c r="P327" i="9"/>
  <c r="N286" i="9"/>
  <c r="J249" i="9"/>
  <c r="N361" i="9"/>
  <c r="L246" i="9"/>
  <c r="M283" i="9"/>
  <c r="N244" i="9"/>
  <c r="O283" i="9"/>
  <c r="L249" i="9"/>
  <c r="N290" i="9"/>
  <c r="O326" i="9"/>
  <c r="L286" i="9"/>
  <c r="M250" i="9"/>
  <c r="L251" i="9"/>
  <c r="K247" i="9"/>
  <c r="L326" i="9"/>
  <c r="N250" i="9"/>
  <c r="O246" i="9"/>
  <c r="K321" i="9"/>
  <c r="O323" i="9"/>
  <c r="J363" i="9"/>
  <c r="M274" i="9"/>
  <c r="N366" i="9"/>
  <c r="N284" i="9"/>
  <c r="K274" i="9"/>
  <c r="M289" i="9"/>
  <c r="L351" i="9"/>
  <c r="P235" i="9"/>
  <c r="P351" i="9"/>
  <c r="M235" i="9"/>
  <c r="K239" i="9"/>
  <c r="J316" i="9"/>
  <c r="J354" i="9"/>
  <c r="L352" i="9"/>
  <c r="J352" i="9"/>
  <c r="N239" i="9"/>
  <c r="O281" i="9"/>
  <c r="L290" i="9"/>
  <c r="N327" i="9"/>
  <c r="O360" i="9"/>
  <c r="J359" i="9"/>
  <c r="P276" i="9"/>
  <c r="J243" i="9"/>
  <c r="N313" i="9"/>
  <c r="K318" i="9"/>
  <c r="J244" i="9"/>
  <c r="M251" i="9"/>
  <c r="M288" i="9"/>
  <c r="N351" i="9"/>
  <c r="J353" i="9"/>
  <c r="M363" i="9"/>
  <c r="O317" i="9"/>
  <c r="K365" i="9"/>
  <c r="L368" i="9"/>
  <c r="P362" i="9"/>
  <c r="O368" i="9"/>
  <c r="O362" i="9"/>
  <c r="K368" i="9"/>
  <c r="J365" i="9"/>
  <c r="N368" i="9"/>
  <c r="N285" i="9"/>
  <c r="P243" i="9"/>
  <c r="N325" i="9"/>
  <c r="N360" i="9"/>
  <c r="L360" i="9"/>
  <c r="L288" i="9"/>
  <c r="J288" i="9"/>
  <c r="L245" i="9"/>
  <c r="K325" i="9"/>
  <c r="P249" i="9"/>
  <c r="K250" i="9"/>
  <c r="P361" i="9"/>
  <c r="J290" i="9"/>
  <c r="K327" i="9"/>
  <c r="N282" i="9"/>
  <c r="N326" i="9"/>
  <c r="K285" i="9"/>
  <c r="K251" i="9"/>
  <c r="N249" i="9"/>
  <c r="K290" i="9"/>
  <c r="J245" i="9"/>
  <c r="L327" i="9"/>
  <c r="P287" i="9"/>
  <c r="P246" i="9"/>
  <c r="K249" i="9"/>
  <c r="N245" i="9"/>
  <c r="K236" i="9"/>
  <c r="P283" i="9"/>
  <c r="L366" i="9"/>
  <c r="P284" i="9"/>
  <c r="O289" i="9"/>
  <c r="K351" i="9"/>
  <c r="J323" i="9"/>
  <c r="P363" i="9"/>
  <c r="O351" i="9"/>
  <c r="L244" i="9"/>
  <c r="O240" i="9"/>
  <c r="N353" i="9"/>
  <c r="O320" i="9"/>
  <c r="P273" i="9"/>
  <c r="N280" i="9"/>
  <c r="K275" i="9"/>
  <c r="J238" i="9"/>
  <c r="P318" i="9"/>
  <c r="J318" i="9"/>
  <c r="P238" i="9"/>
  <c r="M275" i="9"/>
  <c r="O354" i="9"/>
  <c r="L275" i="9"/>
  <c r="M353" i="9"/>
  <c r="N241" i="9"/>
  <c r="O276" i="9"/>
  <c r="O315" i="9"/>
  <c r="P277" i="9"/>
  <c r="K312" i="9"/>
  <c r="K356" i="9"/>
  <c r="P357" i="9"/>
  <c r="M236" i="9"/>
  <c r="J280" i="9"/>
  <c r="L236" i="9"/>
  <c r="K287" i="9"/>
  <c r="O286" i="9"/>
  <c r="P234" i="9"/>
  <c r="K277" i="9"/>
  <c r="N329" i="9"/>
  <c r="K322" i="9"/>
  <c r="P354" i="9"/>
  <c r="M355" i="9"/>
  <c r="J285" i="9"/>
  <c r="N283" i="9"/>
  <c r="J242" i="9"/>
  <c r="L317" i="9"/>
  <c r="K241" i="9"/>
  <c r="M323" i="9"/>
  <c r="K282" i="9"/>
  <c r="P322" i="9"/>
  <c r="M329" i="9"/>
  <c r="J362" i="9"/>
  <c r="J329" i="9"/>
  <c r="O322" i="9"/>
  <c r="O329" i="9"/>
  <c r="M362" i="9"/>
  <c r="M368" i="9"/>
  <c r="P329" i="9"/>
  <c r="M351" i="9"/>
  <c r="P360" i="9"/>
  <c r="O290" i="9"/>
  <c r="K283" i="9"/>
  <c r="O288" i="9"/>
  <c r="P251" i="9"/>
  <c r="M282" i="9"/>
  <c r="M249" i="9"/>
  <c r="J286" i="9"/>
  <c r="J246" i="9"/>
  <c r="J361" i="9"/>
  <c r="O325" i="9"/>
  <c r="O250" i="9"/>
  <c r="J282" i="9"/>
  <c r="P245" i="9"/>
  <c r="O245" i="9"/>
  <c r="J283" i="9"/>
  <c r="O244" i="9"/>
  <c r="P285" i="9"/>
  <c r="P325" i="9"/>
  <c r="J327" i="9"/>
  <c r="N287" i="9"/>
  <c r="L283" i="9"/>
  <c r="K244" i="9"/>
  <c r="L325" i="9"/>
  <c r="L287" i="9"/>
  <c r="O247" i="9"/>
  <c r="J366" i="9"/>
  <c r="L284" i="9"/>
  <c r="S275" i="9" s="1"/>
  <c r="P289" i="9"/>
  <c r="M321" i="9"/>
  <c r="L323" i="9"/>
  <c r="L363" i="9"/>
  <c r="O366" i="9"/>
  <c r="L285" i="9"/>
  <c r="O241" i="9"/>
  <c r="P274" i="9"/>
  <c r="L278" i="9"/>
  <c r="O273" i="9"/>
  <c r="N235" i="9"/>
  <c r="L250" i="9"/>
  <c r="N246" i="9"/>
  <c r="N237" i="9"/>
  <c r="P356" i="9"/>
  <c r="N365" i="9"/>
  <c r="P368" i="9"/>
  <c r="N238" i="9"/>
  <c r="N352" i="9"/>
  <c r="M326" i="9"/>
  <c r="M245" i="9"/>
  <c r="O279" i="9"/>
  <c r="P320" i="9"/>
  <c r="P321" i="9"/>
  <c r="M284" i="9"/>
  <c r="N288" i="9"/>
  <c r="K362" i="9"/>
  <c r="O243" i="9"/>
  <c r="N322" i="9"/>
  <c r="K329" i="9"/>
  <c r="N243" i="9"/>
  <c r="L329" i="9"/>
  <c r="L322" i="9"/>
  <c r="K245" i="9"/>
  <c r="L365" i="9"/>
  <c r="M287" i="9"/>
  <c r="J360" i="9"/>
  <c r="P286" i="9"/>
  <c r="P326" i="9"/>
  <c r="J326" i="9"/>
  <c r="M244" i="9"/>
  <c r="N247" i="9"/>
  <c r="J287" i="9"/>
  <c r="L361" i="9"/>
  <c r="S352" i="9" s="1"/>
  <c r="M290" i="9"/>
  <c r="O327" i="9"/>
  <c r="M286" i="9"/>
  <c r="O287" i="9"/>
  <c r="O251" i="9"/>
  <c r="L247" i="9"/>
  <c r="L282" i="9"/>
  <c r="P247" i="9"/>
  <c r="P244" i="9"/>
  <c r="K326" i="9"/>
  <c r="M325" i="9"/>
  <c r="J250" i="9"/>
  <c r="J251" i="9"/>
  <c r="M247" i="9"/>
  <c r="M285" i="9"/>
  <c r="K286" i="9"/>
  <c r="N251" i="9"/>
  <c r="O321" i="9"/>
  <c r="K323" i="9"/>
  <c r="O363" i="9"/>
  <c r="L274" i="9"/>
  <c r="J321" i="9"/>
  <c r="O284" i="9"/>
  <c r="J289" i="9"/>
  <c r="N363" i="9"/>
  <c r="N274" i="9"/>
  <c r="M320" i="9"/>
  <c r="J351" i="9"/>
  <c r="K357" i="9"/>
  <c r="M281" i="9"/>
  <c r="M318" i="9"/>
  <c r="O352" i="9"/>
  <c r="K316" i="9"/>
  <c r="O316" i="9"/>
  <c r="P275" i="9"/>
  <c r="L354" i="9"/>
  <c r="M354" i="9"/>
  <c r="K238" i="9"/>
  <c r="M316" i="9"/>
  <c r="L320" i="9"/>
  <c r="S320" i="9" s="1"/>
  <c r="O319" i="9"/>
  <c r="N276" i="9"/>
  <c r="M276" i="9"/>
  <c r="J356" i="9"/>
  <c r="K315" i="9"/>
  <c r="O237" i="9"/>
  <c r="N281" i="9"/>
  <c r="L235" i="9"/>
  <c r="M239" i="9"/>
  <c r="M280" i="9"/>
  <c r="N355" i="9"/>
  <c r="L238" i="9"/>
  <c r="N275" i="9"/>
  <c r="N240" i="9"/>
  <c r="J276" i="9"/>
  <c r="L276" i="9"/>
  <c r="K235" i="9"/>
  <c r="O235" i="9"/>
  <c r="K280" i="9"/>
  <c r="K273" i="9"/>
  <c r="L280" i="9"/>
  <c r="S280" i="9" s="1"/>
  <c r="L273" i="9"/>
  <c r="L355" i="9"/>
  <c r="S355" i="9" s="1"/>
  <c r="L316" i="9"/>
  <c r="M352" i="9"/>
  <c r="M317" i="9"/>
  <c r="P352" i="9"/>
  <c r="L242" i="9"/>
  <c r="K353" i="9"/>
  <c r="L315" i="9"/>
  <c r="S315" i="9" s="1"/>
  <c r="O357" i="9"/>
  <c r="K314" i="9"/>
  <c r="M315" i="9"/>
  <c r="M359" i="9"/>
  <c r="M312" i="9"/>
  <c r="N356" i="9"/>
  <c r="K234" i="9"/>
  <c r="N242" i="9"/>
  <c r="M242" i="9"/>
  <c r="K279" i="9"/>
  <c r="N278" i="9"/>
  <c r="L319" i="9"/>
  <c r="S319" i="9" s="1"/>
  <c r="J237" i="9"/>
  <c r="N319" i="9"/>
  <c r="N234" i="9"/>
  <c r="J281" i="9"/>
  <c r="O275" i="9"/>
  <c r="K313" i="9"/>
  <c r="P355" i="9"/>
  <c r="O238" i="9"/>
  <c r="O356" i="9"/>
  <c r="K278" i="9"/>
  <c r="L357" i="9"/>
  <c r="N357" i="9"/>
  <c r="L239" i="9"/>
  <c r="S239" i="9" s="1"/>
  <c r="J236" i="9"/>
  <c r="J235" i="9"/>
  <c r="P236" i="9"/>
  <c r="O355" i="9"/>
  <c r="P353" i="9"/>
  <c r="O318" i="9"/>
  <c r="J279" i="9"/>
  <c r="N318" i="9"/>
  <c r="M313" i="9"/>
  <c r="K317" i="9"/>
  <c r="N359" i="9"/>
  <c r="P281" i="9"/>
  <c r="M278" i="9"/>
  <c r="L277" i="9"/>
  <c r="M356" i="9"/>
  <c r="M277" i="9"/>
  <c r="J312" i="9"/>
  <c r="K237" i="9"/>
  <c r="O242" i="9"/>
  <c r="N279" i="9"/>
  <c r="P278" i="9"/>
  <c r="P314" i="9"/>
  <c r="L313" i="9"/>
  <c r="S313" i="9" s="1"/>
  <c r="J313" i="9"/>
  <c r="L237" i="9"/>
  <c r="S237" i="9" s="1"/>
  <c r="P237" i="9"/>
  <c r="J355" i="9"/>
  <c r="N354" i="9"/>
  <c r="M319" i="9"/>
  <c r="L318" i="9"/>
  <c r="K276" i="9"/>
  <c r="P359" i="9"/>
  <c r="L359" i="9"/>
  <c r="S359" i="9" s="1"/>
  <c r="M273" i="9"/>
  <c r="K281" i="9"/>
  <c r="O280" i="9"/>
  <c r="N236" i="9"/>
  <c r="J357" i="9"/>
  <c r="J274" i="9"/>
  <c r="K240" i="9"/>
  <c r="L353" i="9"/>
  <c r="S353" i="9" s="1"/>
  <c r="L241" i="9"/>
  <c r="S241" i="9" s="1"/>
  <c r="L240" i="9"/>
  <c r="J241" i="9"/>
  <c r="J320" i="9"/>
  <c r="N317" i="9"/>
  <c r="O239" i="9"/>
  <c r="N273" i="9"/>
  <c r="L314" i="9"/>
  <c r="M234" i="9"/>
  <c r="L356" i="9"/>
  <c r="S356" i="9" s="1"/>
  <c r="P315" i="9"/>
  <c r="O277" i="9"/>
  <c r="N320" i="9"/>
  <c r="M279" i="9"/>
  <c r="P279" i="9"/>
  <c r="M314" i="9"/>
  <c r="O314" i="9"/>
  <c r="J234" i="9"/>
  <c r="O234" i="9"/>
  <c r="O313" i="9"/>
  <c r="M241" i="9"/>
  <c r="K355" i="9"/>
  <c r="M238" i="9"/>
  <c r="K354" i="9"/>
  <c r="J317" i="9"/>
  <c r="O359" i="9"/>
  <c r="N315" i="9"/>
  <c r="O312" i="9"/>
  <c r="J314" i="9"/>
  <c r="P239" i="9"/>
  <c r="J273" i="9"/>
  <c r="J239" i="9"/>
  <c r="L281" i="9"/>
  <c r="S281" i="9" s="1"/>
  <c r="K320" i="9"/>
  <c r="N316" i="9"/>
  <c r="K352" i="9"/>
  <c r="P241" i="9"/>
  <c r="O353" i="9"/>
  <c r="P317" i="9"/>
  <c r="J240" i="9"/>
  <c r="L279" i="9"/>
  <c r="S279" i="9" s="1"/>
  <c r="P280" i="9"/>
  <c r="O236" i="9"/>
  <c r="N277" i="9"/>
  <c r="M237" i="9"/>
  <c r="N312" i="9"/>
  <c r="K359" i="9"/>
  <c r="J277" i="9"/>
  <c r="P240" i="9"/>
  <c r="K242" i="9"/>
  <c r="P242" i="9"/>
  <c r="O278" i="9"/>
  <c r="J278" i="9"/>
  <c r="J319" i="9"/>
  <c r="P319" i="9"/>
  <c r="P313" i="9"/>
  <c r="G68" i="9"/>
  <c r="I68" i="9" s="1"/>
  <c r="G141" i="9"/>
  <c r="I141" i="9" s="1"/>
  <c r="B47" i="9"/>
  <c r="G144" i="9"/>
  <c r="I144" i="9" s="1"/>
  <c r="G149" i="9"/>
  <c r="I149" i="9" s="1"/>
  <c r="G66" i="9"/>
  <c r="I66" i="9" s="1"/>
  <c r="G183" i="9"/>
  <c r="I183" i="9" s="1"/>
  <c r="G105" i="9"/>
  <c r="I105" i="9" s="1"/>
  <c r="G69" i="9"/>
  <c r="I69" i="9" s="1"/>
  <c r="G147" i="9"/>
  <c r="I147" i="9" s="1"/>
  <c r="G67" i="9"/>
  <c r="I67" i="9" s="1"/>
  <c r="G185" i="9"/>
  <c r="I185" i="9" s="1"/>
  <c r="G142" i="9"/>
  <c r="I142" i="9" s="1"/>
  <c r="G143" i="9"/>
  <c r="I143" i="9" s="1"/>
  <c r="G103" i="9"/>
  <c r="I103" i="9" s="1"/>
  <c r="G70" i="9"/>
  <c r="I70" i="9" s="1"/>
  <c r="G106" i="9"/>
  <c r="I106" i="9" s="1"/>
  <c r="G108" i="9"/>
  <c r="I108" i="9" s="1"/>
  <c r="G186" i="9"/>
  <c r="I186" i="9" s="1"/>
  <c r="B63" i="9"/>
  <c r="G158" i="9" s="1"/>
  <c r="I158" i="9" s="1"/>
  <c r="G63" i="9"/>
  <c r="I63" i="9" s="1"/>
  <c r="K63" i="9" s="1"/>
  <c r="B64" i="9"/>
  <c r="G201" i="9" s="1"/>
  <c r="I201" i="9" s="1"/>
  <c r="G180" i="9"/>
  <c r="I180" i="9" s="1"/>
  <c r="G110" i="9"/>
  <c r="I110" i="9" s="1"/>
  <c r="G146" i="9"/>
  <c r="I146" i="9" s="1"/>
  <c r="G188" i="9"/>
  <c r="I188" i="9" s="1"/>
  <c r="G102" i="9"/>
  <c r="I102" i="9" s="1"/>
  <c r="G145" i="9"/>
  <c r="I145" i="9" s="1"/>
  <c r="G182" i="9"/>
  <c r="I182" i="9" s="1"/>
  <c r="G71" i="9"/>
  <c r="I71" i="9" s="1"/>
  <c r="G64" i="9"/>
  <c r="I64" i="9" s="1"/>
  <c r="N64" i="9" s="1"/>
  <c r="G65" i="9"/>
  <c r="I65" i="9" s="1"/>
  <c r="G148" i="9"/>
  <c r="I148" i="9" s="1"/>
  <c r="G187" i="9"/>
  <c r="I187" i="9" s="1"/>
  <c r="G104" i="9"/>
  <c r="I104" i="9" s="1"/>
  <c r="G107" i="9"/>
  <c r="I107" i="9" s="1"/>
  <c r="G109" i="9"/>
  <c r="I109" i="9" s="1"/>
  <c r="G184" i="9"/>
  <c r="I184" i="9" s="1"/>
  <c r="P215" i="26"/>
  <c r="K215" i="26"/>
  <c r="O214" i="26"/>
  <c r="J214" i="26"/>
  <c r="N213" i="26"/>
  <c r="L212" i="26"/>
  <c r="P211" i="26"/>
  <c r="K211" i="26"/>
  <c r="O210" i="26"/>
  <c r="J210" i="26"/>
  <c r="N209" i="26"/>
  <c r="L208" i="26"/>
  <c r="P207" i="26"/>
  <c r="K207" i="26"/>
  <c r="K174" i="26"/>
  <c r="P172" i="26"/>
  <c r="O171" i="26"/>
  <c r="L170" i="26"/>
  <c r="M137" i="26"/>
  <c r="P136" i="26"/>
  <c r="P135" i="26"/>
  <c r="P133" i="26"/>
  <c r="L131" i="26"/>
  <c r="O96" i="26"/>
  <c r="J92" i="26"/>
  <c r="O90" i="26"/>
  <c r="L215" i="26"/>
  <c r="P214" i="26"/>
  <c r="K214" i="26"/>
  <c r="O213" i="26"/>
  <c r="J213" i="26"/>
  <c r="N212" i="26"/>
  <c r="L211" i="26"/>
  <c r="P210" i="26"/>
  <c r="K210" i="26"/>
  <c r="O209" i="26"/>
  <c r="J209" i="26"/>
  <c r="N208" i="26"/>
  <c r="L207" i="26"/>
  <c r="K176" i="26"/>
  <c r="L174" i="26"/>
  <c r="P170" i="26"/>
  <c r="M169" i="26"/>
  <c r="P137" i="26"/>
  <c r="J135" i="26"/>
  <c r="J133" i="26"/>
  <c r="M131" i="26"/>
  <c r="J130" i="26"/>
  <c r="J129" i="26"/>
  <c r="J98" i="26"/>
  <c r="J94" i="26"/>
  <c r="K92" i="26"/>
  <c r="N215" i="26"/>
  <c r="L214" i="26"/>
  <c r="P213" i="26"/>
  <c r="K213" i="26"/>
  <c r="O212" i="26"/>
  <c r="J212" i="26"/>
  <c r="N211" i="26"/>
  <c r="L210" i="26"/>
  <c r="P209" i="26"/>
  <c r="K209" i="26"/>
  <c r="O208" i="26"/>
  <c r="J208" i="26"/>
  <c r="N207" i="26"/>
  <c r="L176" i="26"/>
  <c r="P174" i="26"/>
  <c r="O173" i="26"/>
  <c r="K172" i="26"/>
  <c r="K168" i="26"/>
  <c r="J137" i="26"/>
  <c r="J136" i="26"/>
  <c r="L135" i="26"/>
  <c r="N134" i="26"/>
  <c r="L133" i="26"/>
  <c r="P131" i="26"/>
  <c r="M129" i="26"/>
  <c r="K98" i="26"/>
  <c r="M97" i="26"/>
  <c r="J96" i="26"/>
  <c r="K94" i="26"/>
  <c r="O92" i="26"/>
  <c r="N91" i="26"/>
  <c r="J90" i="26"/>
  <c r="O215" i="26"/>
  <c r="J215" i="26"/>
  <c r="N214" i="26"/>
  <c r="L213" i="26"/>
  <c r="P212" i="26"/>
  <c r="K212" i="26"/>
  <c r="O211" i="26"/>
  <c r="J211" i="26"/>
  <c r="N210" i="26"/>
  <c r="L209" i="26"/>
  <c r="P208" i="26"/>
  <c r="K208" i="26"/>
  <c r="O207" i="26"/>
  <c r="J207" i="26"/>
  <c r="P176" i="26"/>
  <c r="L172" i="26"/>
  <c r="M171" i="26"/>
  <c r="K170" i="26"/>
  <c r="P168" i="26"/>
  <c r="L137" i="26"/>
  <c r="N136" i="26"/>
  <c r="M135" i="26"/>
  <c r="P134" i="26"/>
  <c r="M133" i="26"/>
  <c r="J131" i="26"/>
  <c r="P129" i="26"/>
  <c r="O98" i="26"/>
  <c r="N97" i="26"/>
  <c r="K96" i="26"/>
  <c r="O94" i="26"/>
  <c r="K90" i="26"/>
  <c r="M214" i="26"/>
  <c r="M187" i="26"/>
  <c r="M208" i="26"/>
  <c r="O104" i="26"/>
  <c r="L104" i="26"/>
  <c r="K63" i="26"/>
  <c r="J93" i="26"/>
  <c r="M108" i="26"/>
  <c r="K108" i="26"/>
  <c r="K184" i="26"/>
  <c r="O184" i="26"/>
  <c r="O69" i="26"/>
  <c r="L95" i="26"/>
  <c r="N95" i="26"/>
  <c r="J187" i="26"/>
  <c r="O187" i="26"/>
  <c r="P66" i="26"/>
  <c r="N175" i="26"/>
  <c r="L175" i="26"/>
  <c r="O132" i="26"/>
  <c r="J132" i="26"/>
  <c r="J141" i="26"/>
  <c r="O141" i="26"/>
  <c r="L69" i="26"/>
  <c r="K130" i="26"/>
  <c r="J169" i="26"/>
  <c r="M180" i="26"/>
  <c r="K180" i="26"/>
  <c r="P97" i="26"/>
  <c r="K97" i="26"/>
  <c r="M136" i="26"/>
  <c r="K171" i="26"/>
  <c r="P91" i="26"/>
  <c r="K91" i="26"/>
  <c r="M134" i="26"/>
  <c r="K173" i="26"/>
  <c r="O169" i="26"/>
  <c r="P90" i="26"/>
  <c r="L94" i="26"/>
  <c r="L98" i="26"/>
  <c r="J170" i="26"/>
  <c r="J174" i="26"/>
  <c r="K129" i="26"/>
  <c r="K133" i="26"/>
  <c r="K137" i="26"/>
  <c r="N96" i="26"/>
  <c r="O172" i="26"/>
  <c r="M96" i="26"/>
  <c r="N133" i="26"/>
  <c r="M170" i="26"/>
  <c r="M210" i="26"/>
  <c r="M215" i="26"/>
  <c r="M91" i="26"/>
  <c r="M173" i="26"/>
  <c r="M213" i="26"/>
  <c r="J104" i="26"/>
  <c r="P63" i="26"/>
  <c r="O93" i="26"/>
  <c r="N93" i="26"/>
  <c r="P108" i="26"/>
  <c r="P184" i="26"/>
  <c r="N184" i="26"/>
  <c r="J69" i="26"/>
  <c r="P95" i="26"/>
  <c r="K95" i="26"/>
  <c r="N187" i="26"/>
  <c r="L187" i="26"/>
  <c r="J66" i="26"/>
  <c r="K175" i="26"/>
  <c r="M132" i="26"/>
  <c r="N141" i="26"/>
  <c r="M141" i="26"/>
  <c r="O130" i="26"/>
  <c r="N169" i="26"/>
  <c r="L169" i="26"/>
  <c r="P180" i="26"/>
  <c r="J97" i="26"/>
  <c r="L136" i="26"/>
  <c r="P171" i="26"/>
  <c r="J91" i="26"/>
  <c r="L134" i="26"/>
  <c r="P173" i="26"/>
  <c r="P94" i="26"/>
  <c r="P98" i="26"/>
  <c r="N170" i="26"/>
  <c r="N174" i="26"/>
  <c r="O129" i="26"/>
  <c r="O133" i="26"/>
  <c r="O137" i="26"/>
  <c r="N94" i="26"/>
  <c r="O170" i="26"/>
  <c r="M94" i="26"/>
  <c r="N131" i="26"/>
  <c r="M168" i="26"/>
  <c r="M176" i="26"/>
  <c r="M211" i="26"/>
  <c r="J134" i="26"/>
  <c r="M209" i="26"/>
  <c r="P104" i="26"/>
  <c r="M63" i="26"/>
  <c r="L93" i="26"/>
  <c r="M93" i="26"/>
  <c r="J108" i="26"/>
  <c r="M184" i="26"/>
  <c r="J184" i="26"/>
  <c r="N69" i="26"/>
  <c r="K69" i="26"/>
  <c r="J95" i="26"/>
  <c r="P70" i="26"/>
  <c r="K187" i="26"/>
  <c r="O66" i="26"/>
  <c r="M105" i="26"/>
  <c r="J105" i="26"/>
  <c r="P175" i="26"/>
  <c r="O175" i="26"/>
  <c r="M69" i="26"/>
  <c r="L132" i="26"/>
  <c r="P132" i="26"/>
  <c r="K141" i="26"/>
  <c r="N104" i="26"/>
  <c r="M130" i="26"/>
  <c r="K169" i="26"/>
  <c r="J180" i="26"/>
  <c r="K186" i="26"/>
  <c r="O97" i="26"/>
  <c r="K136" i="26"/>
  <c r="J171" i="26"/>
  <c r="O91" i="26"/>
  <c r="K134" i="26"/>
  <c r="J173" i="26"/>
  <c r="N130" i="26"/>
  <c r="L92" i="26"/>
  <c r="L96" i="26"/>
  <c r="J168" i="26"/>
  <c r="J172" i="26"/>
  <c r="J176" i="26"/>
  <c r="K131" i="26"/>
  <c r="K135" i="26"/>
  <c r="N92" i="26"/>
  <c r="O168" i="26"/>
  <c r="O176" i="26"/>
  <c r="M92" i="26"/>
  <c r="N129" i="26"/>
  <c r="N137" i="26"/>
  <c r="M174" i="26"/>
  <c r="L180" i="26"/>
  <c r="M207" i="26"/>
  <c r="M212" i="26"/>
  <c r="K104" i="26"/>
  <c r="M104" i="26"/>
  <c r="P93" i="26"/>
  <c r="K93" i="26"/>
  <c r="O108" i="26"/>
  <c r="N108" i="26"/>
  <c r="L184" i="26"/>
  <c r="P69" i="26"/>
  <c r="O95" i="26"/>
  <c r="P187" i="26"/>
  <c r="M66" i="26"/>
  <c r="K66" i="26"/>
  <c r="J175" i="26"/>
  <c r="M175" i="26"/>
  <c r="O63" i="26"/>
  <c r="K132" i="26"/>
  <c r="N132" i="26"/>
  <c r="P141" i="26"/>
  <c r="M95" i="26"/>
  <c r="L130" i="26"/>
  <c r="P169" i="26"/>
  <c r="O180" i="26"/>
  <c r="L97" i="26"/>
  <c r="O136" i="26"/>
  <c r="N171" i="26"/>
  <c r="L171" i="26"/>
  <c r="P130" i="26"/>
  <c r="L91" i="26"/>
  <c r="O134" i="26"/>
  <c r="N173" i="26"/>
  <c r="L173" i="26"/>
  <c r="N180" i="26"/>
  <c r="P92" i="26"/>
  <c r="P96" i="26"/>
  <c r="N168" i="26"/>
  <c r="N172" i="26"/>
  <c r="N176" i="26"/>
  <c r="O131" i="26"/>
  <c r="O135" i="26"/>
  <c r="N90" i="26"/>
  <c r="N98" i="26"/>
  <c r="O174" i="26"/>
  <c r="M90" i="26"/>
  <c r="M98" i="26"/>
  <c r="N135" i="26"/>
  <c r="M172" i="26"/>
  <c r="L66" i="26"/>
  <c r="J186" i="26"/>
  <c r="L108" i="26"/>
  <c r="O11" i="26"/>
  <c r="M186" i="26"/>
  <c r="P105" i="26"/>
  <c r="N37" i="26"/>
  <c r="M40" i="26"/>
  <c r="O35" i="26"/>
  <c r="O41" i="26"/>
  <c r="P39" i="26"/>
  <c r="N42" i="26"/>
  <c r="L11" i="26"/>
  <c r="G35" i="24" s="1"/>
  <c r="O40" i="26"/>
  <c r="N11" i="26"/>
  <c r="M8" i="26"/>
  <c r="O42" i="26"/>
  <c r="J11" i="26"/>
  <c r="O13" i="26"/>
  <c r="N65" i="26"/>
  <c r="P65" i="26"/>
  <c r="L142" i="26"/>
  <c r="J142" i="26"/>
  <c r="M110" i="26"/>
  <c r="L110" i="26"/>
  <c r="N106" i="26"/>
  <c r="P181" i="26"/>
  <c r="O181" i="26"/>
  <c r="K15" i="26"/>
  <c r="F39" i="24" s="1"/>
  <c r="M15" i="26"/>
  <c r="M10" i="26"/>
  <c r="O10" i="26"/>
  <c r="P183" i="26"/>
  <c r="M188" i="26"/>
  <c r="J188" i="26"/>
  <c r="J107" i="26"/>
  <c r="P107" i="26"/>
  <c r="M182" i="26"/>
  <c r="P182" i="26"/>
  <c r="J147" i="26"/>
  <c r="O64" i="26"/>
  <c r="N64" i="26"/>
  <c r="P7" i="26"/>
  <c r="J7" i="26"/>
  <c r="J12" i="26"/>
  <c r="M12" i="26"/>
  <c r="J103" i="26"/>
  <c r="N103" i="26"/>
  <c r="M145" i="26"/>
  <c r="P67" i="26"/>
  <c r="J67" i="26"/>
  <c r="N146" i="26"/>
  <c r="L146" i="26"/>
  <c r="K109" i="26"/>
  <c r="N109" i="26"/>
  <c r="N185" i="26"/>
  <c r="P14" i="26"/>
  <c r="J14" i="26"/>
  <c r="O144" i="26"/>
  <c r="L144" i="26"/>
  <c r="K68" i="26"/>
  <c r="L68" i="26"/>
  <c r="K9" i="26"/>
  <c r="F33" i="24" s="1"/>
  <c r="O9" i="26"/>
  <c r="P102" i="26"/>
  <c r="O148" i="26"/>
  <c r="N148" i="26"/>
  <c r="L71" i="26"/>
  <c r="J71" i="26"/>
  <c r="M149" i="26"/>
  <c r="L149" i="26"/>
  <c r="O143" i="26"/>
  <c r="L105" i="26"/>
  <c r="J63" i="26"/>
  <c r="N41" i="26"/>
  <c r="P8" i="26"/>
  <c r="L186" i="26"/>
  <c r="N105" i="26"/>
  <c r="O38" i="26"/>
  <c r="L70" i="26"/>
  <c r="M39" i="26"/>
  <c r="M41" i="26"/>
  <c r="P37" i="26"/>
  <c r="N36" i="26"/>
  <c r="M36" i="26"/>
  <c r="M37" i="26"/>
  <c r="P34" i="26"/>
  <c r="P11" i="26"/>
  <c r="M35" i="26"/>
  <c r="P38" i="26"/>
  <c r="N13" i="26"/>
  <c r="K13" i="26"/>
  <c r="F37" i="24" s="1"/>
  <c r="O65" i="26"/>
  <c r="M142" i="26"/>
  <c r="P142" i="26"/>
  <c r="K110" i="26"/>
  <c r="P110" i="26"/>
  <c r="M106" i="26"/>
  <c r="J106" i="26"/>
  <c r="M181" i="26"/>
  <c r="O15" i="26"/>
  <c r="L15" i="26"/>
  <c r="G39" i="24" s="1"/>
  <c r="L10" i="26"/>
  <c r="G34" i="24" s="1"/>
  <c r="K10" i="26"/>
  <c r="F34" i="24" s="1"/>
  <c r="O183" i="26"/>
  <c r="M183" i="26"/>
  <c r="P188" i="26"/>
  <c r="N107" i="26"/>
  <c r="L107" i="26"/>
  <c r="K182" i="26"/>
  <c r="L182" i="26"/>
  <c r="O147" i="26"/>
  <c r="N147" i="26"/>
  <c r="M64" i="26"/>
  <c r="O7" i="26"/>
  <c r="N12" i="26"/>
  <c r="L12" i="26"/>
  <c r="G36" i="24" s="1"/>
  <c r="O103" i="26"/>
  <c r="L103" i="26"/>
  <c r="L145" i="26"/>
  <c r="P145" i="26"/>
  <c r="M67" i="26"/>
  <c r="M146" i="26"/>
  <c r="K146" i="26"/>
  <c r="L109" i="26"/>
  <c r="J109" i="26"/>
  <c r="M185" i="26"/>
  <c r="J185" i="26"/>
  <c r="O14" i="26"/>
  <c r="J144" i="26"/>
  <c r="O68" i="26"/>
  <c r="J68" i="26"/>
  <c r="P9" i="26"/>
  <c r="N9" i="26"/>
  <c r="N102" i="26"/>
  <c r="M102" i="26"/>
  <c r="M148" i="26"/>
  <c r="P71" i="26"/>
  <c r="O71" i="26"/>
  <c r="J149" i="26"/>
  <c r="K149" i="26"/>
  <c r="N143" i="26"/>
  <c r="M143" i="26"/>
  <c r="M70" i="26"/>
  <c r="N63" i="26"/>
  <c r="M42" i="26"/>
  <c r="N70" i="26"/>
  <c r="O105" i="26"/>
  <c r="O70" i="26"/>
  <c r="P35" i="26"/>
  <c r="K105" i="26"/>
  <c r="N8" i="26"/>
  <c r="M38" i="26"/>
  <c r="O39" i="26"/>
  <c r="N40" i="26"/>
  <c r="K8" i="26"/>
  <c r="F32" i="24" s="1"/>
  <c r="K11" i="26"/>
  <c r="F35" i="24" s="1"/>
  <c r="O34" i="26"/>
  <c r="J8" i="26"/>
  <c r="N35" i="26"/>
  <c r="M11" i="26"/>
  <c r="L13" i="26"/>
  <c r="G37" i="24" s="1"/>
  <c r="J13" i="26"/>
  <c r="M65" i="26"/>
  <c r="L65" i="26"/>
  <c r="O142" i="26"/>
  <c r="O110" i="26"/>
  <c r="J110" i="26"/>
  <c r="L106" i="26"/>
  <c r="O106" i="26"/>
  <c r="K181" i="26"/>
  <c r="N181" i="26"/>
  <c r="J15" i="26"/>
  <c r="P10" i="26"/>
  <c r="J10" i="26"/>
  <c r="J183" i="26"/>
  <c r="L183" i="26"/>
  <c r="N188" i="26"/>
  <c r="O188" i="26"/>
  <c r="O107" i="26"/>
  <c r="O182" i="26"/>
  <c r="J182" i="26"/>
  <c r="L147" i="26"/>
  <c r="M147" i="26"/>
  <c r="L64" i="26"/>
  <c r="J64" i="26"/>
  <c r="N7" i="26"/>
  <c r="M7" i="26"/>
  <c r="K12" i="26"/>
  <c r="F36" i="24" s="1"/>
  <c r="M103" i="26"/>
  <c r="K103" i="26"/>
  <c r="J145" i="26"/>
  <c r="O145" i="26"/>
  <c r="K67" i="26"/>
  <c r="O67" i="26"/>
  <c r="J146" i="26"/>
  <c r="P109" i="26"/>
  <c r="O109" i="26"/>
  <c r="L185" i="26"/>
  <c r="O185" i="26"/>
  <c r="N14" i="26"/>
  <c r="M14" i="26"/>
  <c r="P144" i="26"/>
  <c r="N144" i="26"/>
  <c r="N68" i="26"/>
  <c r="M9" i="26"/>
  <c r="H33" i="24" s="1"/>
  <c r="J9" i="26"/>
  <c r="K102" i="26"/>
  <c r="L102" i="26"/>
  <c r="L148" i="26"/>
  <c r="J148" i="26"/>
  <c r="N71" i="26"/>
  <c r="N149" i="26"/>
  <c r="P149" i="26"/>
  <c r="L143" i="26"/>
  <c r="K143" i="26"/>
  <c r="O186" i="26"/>
  <c r="N66" i="26"/>
  <c r="P36" i="26"/>
  <c r="J70" i="26"/>
  <c r="N39" i="26"/>
  <c r="N186" i="26"/>
  <c r="K70" i="26"/>
  <c r="P186" i="26"/>
  <c r="N34" i="26"/>
  <c r="P41" i="26"/>
  <c r="N38" i="26"/>
  <c r="M34" i="26"/>
  <c r="O36" i="26"/>
  <c r="O37" i="26"/>
  <c r="P40" i="26"/>
  <c r="L8" i="26"/>
  <c r="G32" i="24" s="1"/>
  <c r="O8" i="26"/>
  <c r="P42" i="26"/>
  <c r="M13" i="26"/>
  <c r="H37" i="24" s="1"/>
  <c r="P13" i="26"/>
  <c r="J65" i="26"/>
  <c r="K65" i="26"/>
  <c r="N142" i="26"/>
  <c r="K142" i="26"/>
  <c r="N110" i="26"/>
  <c r="P106" i="26"/>
  <c r="K106" i="26"/>
  <c r="L181" i="26"/>
  <c r="J181" i="26"/>
  <c r="P15" i="26"/>
  <c r="N15" i="26"/>
  <c r="N10" i="26"/>
  <c r="N183" i="26"/>
  <c r="K183" i="26"/>
  <c r="L188" i="26"/>
  <c r="K188" i="26"/>
  <c r="M107" i="26"/>
  <c r="K107" i="26"/>
  <c r="N182" i="26"/>
  <c r="P147" i="26"/>
  <c r="K147" i="26"/>
  <c r="K64" i="26"/>
  <c r="P64" i="26"/>
  <c r="L7" i="26"/>
  <c r="K7" i="26"/>
  <c r="P12" i="26"/>
  <c r="O12" i="26"/>
  <c r="P103" i="26"/>
  <c r="N145" i="26"/>
  <c r="K145" i="26"/>
  <c r="L67" i="26"/>
  <c r="N67" i="26"/>
  <c r="O146" i="26"/>
  <c r="P146" i="26"/>
  <c r="M109" i="26"/>
  <c r="P185" i="26"/>
  <c r="K185" i="26"/>
  <c r="L14" i="26"/>
  <c r="G38" i="24" s="1"/>
  <c r="K14" i="26"/>
  <c r="F38" i="24" s="1"/>
  <c r="K144" i="26"/>
  <c r="M144" i="26"/>
  <c r="M68" i="26"/>
  <c r="P68" i="26"/>
  <c r="L9" i="26"/>
  <c r="G33" i="24" s="1"/>
  <c r="O102" i="26"/>
  <c r="J102" i="26"/>
  <c r="K148" i="26"/>
  <c r="P148" i="26"/>
  <c r="M71" i="26"/>
  <c r="K71" i="26"/>
  <c r="O149" i="26"/>
  <c r="P143" i="26"/>
  <c r="J143" i="26"/>
  <c r="P24" i="26"/>
  <c r="M23" i="26"/>
  <c r="K23" i="26"/>
  <c r="K31" i="26"/>
  <c r="L31" i="26"/>
  <c r="N28" i="26"/>
  <c r="K28" i="26"/>
  <c r="P80" i="26"/>
  <c r="M158" i="26"/>
  <c r="K158" i="26"/>
  <c r="J75" i="26"/>
  <c r="P75" i="26"/>
  <c r="O111" i="26"/>
  <c r="M111" i="26"/>
  <c r="L194" i="26"/>
  <c r="N191" i="26"/>
  <c r="P191" i="26"/>
  <c r="N114" i="26"/>
  <c r="L114" i="26"/>
  <c r="N113" i="26"/>
  <c r="M113" i="26"/>
  <c r="O189" i="26"/>
  <c r="O124" i="26"/>
  <c r="L124" i="26"/>
  <c r="K120" i="26"/>
  <c r="M120" i="26"/>
  <c r="O88" i="26"/>
  <c r="L88" i="26"/>
  <c r="J84" i="26"/>
  <c r="O86" i="26"/>
  <c r="J86" i="26"/>
  <c r="K200" i="26"/>
  <c r="J200" i="26"/>
  <c r="M159" i="26"/>
  <c r="O204" i="26"/>
  <c r="L204" i="26"/>
  <c r="L161" i="26"/>
  <c r="O161" i="26"/>
  <c r="J19" i="26"/>
  <c r="N19" i="26"/>
  <c r="N17" i="26"/>
  <c r="M26" i="26"/>
  <c r="N26" i="26"/>
  <c r="K27" i="26"/>
  <c r="P27" i="26"/>
  <c r="O79" i="26"/>
  <c r="M79" i="26"/>
  <c r="L78" i="26"/>
  <c r="O196" i="26"/>
  <c r="J196" i="26"/>
  <c r="N74" i="26"/>
  <c r="K74" i="26"/>
  <c r="P156" i="26"/>
  <c r="N156" i="26"/>
  <c r="O154" i="26"/>
  <c r="P77" i="26"/>
  <c r="J77" i="26"/>
  <c r="N190" i="26"/>
  <c r="L190" i="26"/>
  <c r="O157" i="26"/>
  <c r="M157" i="26"/>
  <c r="P166" i="26"/>
  <c r="N83" i="26"/>
  <c r="O83" i="26"/>
  <c r="P206" i="26"/>
  <c r="J206" i="26"/>
  <c r="J202" i="26"/>
  <c r="N202" i="26"/>
  <c r="M128" i="26"/>
  <c r="M126" i="26"/>
  <c r="L126" i="26"/>
  <c r="J201" i="26"/>
  <c r="L201" i="26"/>
  <c r="O127" i="26"/>
  <c r="M127" i="26"/>
  <c r="M203" i="26"/>
  <c r="N20" i="26"/>
  <c r="L20" i="26"/>
  <c r="J35" i="24" s="1"/>
  <c r="K21" i="26"/>
  <c r="N21" i="26"/>
  <c r="M22" i="26"/>
  <c r="K22" i="26"/>
  <c r="J25" i="26"/>
  <c r="O33" i="26"/>
  <c r="L33" i="26"/>
  <c r="N30" i="26"/>
  <c r="K30" i="26"/>
  <c r="N72" i="26"/>
  <c r="N195" i="26"/>
  <c r="K195" i="26"/>
  <c r="O150" i="26"/>
  <c r="N150" i="26"/>
  <c r="L118" i="26"/>
  <c r="O116" i="26"/>
  <c r="N116" i="26"/>
  <c r="L73" i="26"/>
  <c r="K73" i="26"/>
  <c r="M152" i="26"/>
  <c r="L152" i="26"/>
  <c r="N153" i="26"/>
  <c r="P197" i="26"/>
  <c r="J197" i="26"/>
  <c r="K82" i="26"/>
  <c r="M82" i="26"/>
  <c r="O205" i="26"/>
  <c r="L205" i="26"/>
  <c r="P163" i="26"/>
  <c r="M164" i="26"/>
  <c r="J164" i="26"/>
  <c r="J125" i="26"/>
  <c r="O125" i="26"/>
  <c r="M85" i="26"/>
  <c r="O85" i="26"/>
  <c r="J198" i="26"/>
  <c r="P123" i="26"/>
  <c r="J123" i="26"/>
  <c r="L199" i="26"/>
  <c r="N199" i="26"/>
  <c r="L16" i="26"/>
  <c r="P16" i="26"/>
  <c r="O18" i="26"/>
  <c r="M32" i="26"/>
  <c r="K32" i="26"/>
  <c r="K29" i="26"/>
  <c r="J29" i="26"/>
  <c r="P155" i="26"/>
  <c r="O155" i="26"/>
  <c r="P119" i="26"/>
  <c r="O76" i="26"/>
  <c r="J76" i="26"/>
  <c r="K112" i="26"/>
  <c r="L112" i="26"/>
  <c r="L115" i="26"/>
  <c r="O115" i="26"/>
  <c r="M192" i="26"/>
  <c r="N151" i="26"/>
  <c r="P151" i="26"/>
  <c r="L117" i="26"/>
  <c r="N117" i="26"/>
  <c r="K193" i="26"/>
  <c r="O193" i="26"/>
  <c r="P160" i="26"/>
  <c r="N167" i="26"/>
  <c r="L167" i="26"/>
  <c r="J121" i="26"/>
  <c r="O121" i="26"/>
  <c r="O87" i="26"/>
  <c r="M87" i="26"/>
  <c r="P122" i="26"/>
  <c r="P81" i="26"/>
  <c r="J81" i="26"/>
  <c r="K162" i="26"/>
  <c r="J162" i="26"/>
  <c r="O89" i="26"/>
  <c r="N89" i="26"/>
  <c r="N165" i="26"/>
  <c r="O24" i="26"/>
  <c r="M24" i="26"/>
  <c r="J23" i="26"/>
  <c r="O31" i="26"/>
  <c r="J31" i="26"/>
  <c r="L28" i="26"/>
  <c r="J28" i="26"/>
  <c r="N80" i="26"/>
  <c r="M80" i="26"/>
  <c r="P158" i="26"/>
  <c r="N75" i="26"/>
  <c r="O75" i="26"/>
  <c r="J111" i="26"/>
  <c r="L111" i="26"/>
  <c r="K194" i="26"/>
  <c r="O194" i="26"/>
  <c r="M191" i="26"/>
  <c r="M114" i="26"/>
  <c r="K114" i="26"/>
  <c r="L113" i="26"/>
  <c r="K113" i="26"/>
  <c r="N189" i="26"/>
  <c r="M189" i="26"/>
  <c r="J124" i="26"/>
  <c r="O120" i="26"/>
  <c r="J120" i="26"/>
  <c r="N88" i="26"/>
  <c r="K88" i="26"/>
  <c r="O84" i="26"/>
  <c r="L84" i="26"/>
  <c r="L86" i="26"/>
  <c r="O200" i="26"/>
  <c r="P200" i="26"/>
  <c r="J159" i="26"/>
  <c r="P159" i="26"/>
  <c r="N204" i="26"/>
  <c r="P161" i="26"/>
  <c r="N161" i="26"/>
  <c r="O19" i="26"/>
  <c r="L19" i="26"/>
  <c r="J34" i="24" s="1"/>
  <c r="M17" i="26"/>
  <c r="K32" i="24" s="1"/>
  <c r="L17" i="26"/>
  <c r="J32" i="24" s="1"/>
  <c r="L26" i="26"/>
  <c r="O27" i="26"/>
  <c r="N27" i="26"/>
  <c r="J79" i="26"/>
  <c r="L79" i="26"/>
  <c r="K78" i="26"/>
  <c r="N78" i="26"/>
  <c r="P196" i="26"/>
  <c r="M74" i="26"/>
  <c r="P74" i="26"/>
  <c r="K156" i="26"/>
  <c r="M156" i="26"/>
  <c r="N154" i="26"/>
  <c r="K154" i="26"/>
  <c r="M77" i="26"/>
  <c r="M190" i="26"/>
  <c r="K190" i="26"/>
  <c r="L157" i="26"/>
  <c r="N157" i="26"/>
  <c r="N166" i="26"/>
  <c r="M166" i="26"/>
  <c r="M83" i="26"/>
  <c r="M206" i="26"/>
  <c r="O206" i="26"/>
  <c r="O202" i="26"/>
  <c r="L202" i="26"/>
  <c r="L128" i="26"/>
  <c r="N128" i="26"/>
  <c r="J126" i="26"/>
  <c r="N201" i="26"/>
  <c r="K201" i="26"/>
  <c r="L127" i="26"/>
  <c r="N127" i="26"/>
  <c r="K203" i="26"/>
  <c r="O203" i="26"/>
  <c r="K20" i="26"/>
  <c r="O21" i="26"/>
  <c r="J21" i="26"/>
  <c r="L22" i="26"/>
  <c r="J37" i="24" s="1"/>
  <c r="J22" i="26"/>
  <c r="P25" i="26"/>
  <c r="N25" i="26"/>
  <c r="J33" i="26"/>
  <c r="M30" i="26"/>
  <c r="M36" i="24" s="1"/>
  <c r="P30" i="26"/>
  <c r="K72" i="26"/>
  <c r="M72" i="26"/>
  <c r="P195" i="26"/>
  <c r="M150" i="26"/>
  <c r="K150" i="26"/>
  <c r="K118" i="26"/>
  <c r="O118" i="26"/>
  <c r="M116" i="26"/>
  <c r="P73" i="26"/>
  <c r="J73" i="26"/>
  <c r="K152" i="26"/>
  <c r="J152" i="26"/>
  <c r="M153" i="26"/>
  <c r="K153" i="26"/>
  <c r="O197" i="26"/>
  <c r="O82" i="26"/>
  <c r="L82" i="26"/>
  <c r="S73" i="26" s="1"/>
  <c r="J205" i="26"/>
  <c r="M205" i="26"/>
  <c r="O163" i="26"/>
  <c r="M163" i="26"/>
  <c r="L164" i="26"/>
  <c r="N125" i="26"/>
  <c r="K125" i="26"/>
  <c r="L85" i="26"/>
  <c r="N85" i="26"/>
  <c r="O198" i="26"/>
  <c r="K198" i="26"/>
  <c r="O123" i="26"/>
  <c r="P199" i="26"/>
  <c r="K199" i="26"/>
  <c r="J16" i="26"/>
  <c r="O16" i="26"/>
  <c r="N18" i="26"/>
  <c r="M18" i="26"/>
  <c r="P32" i="26"/>
  <c r="O29" i="26"/>
  <c r="P29" i="26"/>
  <c r="J155" i="26"/>
  <c r="M155" i="26"/>
  <c r="O119" i="26"/>
  <c r="L119" i="26"/>
  <c r="M76" i="26"/>
  <c r="O112" i="26"/>
  <c r="J112" i="26"/>
  <c r="J115" i="26"/>
  <c r="K115" i="26"/>
  <c r="L192" i="26"/>
  <c r="J192" i="26"/>
  <c r="O151" i="26"/>
  <c r="P117" i="26"/>
  <c r="J117" i="26"/>
  <c r="L193" i="26"/>
  <c r="N193" i="26"/>
  <c r="J160" i="26"/>
  <c r="N160" i="26"/>
  <c r="K167" i="26"/>
  <c r="N121" i="26"/>
  <c r="L121" i="26"/>
  <c r="J87" i="26"/>
  <c r="L87" i="26"/>
  <c r="S78" i="26" s="1"/>
  <c r="N122" i="26"/>
  <c r="O122" i="26"/>
  <c r="O81" i="26"/>
  <c r="O162" i="26"/>
  <c r="P162" i="26"/>
  <c r="L89" i="26"/>
  <c r="M89" i="26"/>
  <c r="M165" i="26"/>
  <c r="O165" i="26"/>
  <c r="J24" i="26"/>
  <c r="L24" i="26"/>
  <c r="J39" i="24" s="1"/>
  <c r="O23" i="26"/>
  <c r="P23" i="26"/>
  <c r="P31" i="26"/>
  <c r="M28" i="26"/>
  <c r="P28" i="26"/>
  <c r="K80" i="26"/>
  <c r="L80" i="26"/>
  <c r="J158" i="26"/>
  <c r="N158" i="26"/>
  <c r="M75" i="26"/>
  <c r="N111" i="26"/>
  <c r="K111" i="26"/>
  <c r="P194" i="26"/>
  <c r="N194" i="26"/>
  <c r="L191" i="26"/>
  <c r="O191" i="26"/>
  <c r="J114" i="26"/>
  <c r="P113" i="26"/>
  <c r="J113" i="26"/>
  <c r="L189" i="26"/>
  <c r="K189" i="26"/>
  <c r="P124" i="26"/>
  <c r="N124" i="26"/>
  <c r="P120" i="26"/>
  <c r="M88" i="26"/>
  <c r="P88" i="26"/>
  <c r="N84" i="26"/>
  <c r="K84" i="26"/>
  <c r="P86" i="26"/>
  <c r="N86" i="26"/>
  <c r="M200" i="26"/>
  <c r="N159" i="26"/>
  <c r="K159" i="26"/>
  <c r="M204" i="26"/>
  <c r="J204" i="26"/>
  <c r="M161" i="26"/>
  <c r="M19" i="26"/>
  <c r="K34" i="24" s="1"/>
  <c r="K19" i="26"/>
  <c r="K17" i="26"/>
  <c r="J17" i="26"/>
  <c r="K26" i="26"/>
  <c r="J26" i="26"/>
  <c r="M27" i="26"/>
  <c r="N79" i="26"/>
  <c r="K79" i="26"/>
  <c r="P78" i="26"/>
  <c r="J78" i="26"/>
  <c r="N196" i="26"/>
  <c r="L196" i="26"/>
  <c r="J74" i="26"/>
  <c r="O156" i="26"/>
  <c r="L156" i="26"/>
  <c r="L154" i="26"/>
  <c r="J154" i="26"/>
  <c r="K77" i="26"/>
  <c r="O77" i="26"/>
  <c r="J190" i="26"/>
  <c r="P157" i="26"/>
  <c r="K157" i="26"/>
  <c r="K166" i="26"/>
  <c r="L166" i="26"/>
  <c r="S157" i="26" s="1"/>
  <c r="L83" i="26"/>
  <c r="K83" i="26"/>
  <c r="L206" i="26"/>
  <c r="M202" i="26"/>
  <c r="K202" i="26"/>
  <c r="K128" i="26"/>
  <c r="J128" i="26"/>
  <c r="O126" i="26"/>
  <c r="K126" i="26"/>
  <c r="O201" i="26"/>
  <c r="P127" i="26"/>
  <c r="K127" i="26"/>
  <c r="L203" i="26"/>
  <c r="N203" i="26"/>
  <c r="P20" i="26"/>
  <c r="O20" i="26"/>
  <c r="M21" i="26"/>
  <c r="P22" i="26"/>
  <c r="O22" i="26"/>
  <c r="K25" i="26"/>
  <c r="M25" i="26"/>
  <c r="P33" i="26"/>
  <c r="N33" i="26"/>
  <c r="J30" i="26"/>
  <c r="O72" i="26"/>
  <c r="J72" i="26"/>
  <c r="O195" i="26"/>
  <c r="L195" i="26"/>
  <c r="P150" i="26"/>
  <c r="P118" i="26"/>
  <c r="N118" i="26"/>
  <c r="L116" i="26"/>
  <c r="J116" i="26"/>
  <c r="O73" i="26"/>
  <c r="O152" i="26"/>
  <c r="P152" i="26"/>
  <c r="L153" i="26"/>
  <c r="J153" i="26"/>
  <c r="N197" i="26"/>
  <c r="K197" i="26"/>
  <c r="J82" i="26"/>
  <c r="N205" i="26"/>
  <c r="K205" i="26"/>
  <c r="J163" i="26"/>
  <c r="L163" i="26"/>
  <c r="K164" i="26"/>
  <c r="O164" i="26"/>
  <c r="M125" i="26"/>
  <c r="P85" i="26"/>
  <c r="K85" i="26"/>
  <c r="N198" i="26"/>
  <c r="P198" i="26"/>
  <c r="N123" i="26"/>
  <c r="M123" i="26"/>
  <c r="J199" i="26"/>
  <c r="N16" i="26"/>
  <c r="K16" i="26"/>
  <c r="L18" i="26"/>
  <c r="J33" i="24" s="1"/>
  <c r="K18" i="26"/>
  <c r="J32" i="26"/>
  <c r="N32" i="26"/>
  <c r="N29" i="26"/>
  <c r="N155" i="26"/>
  <c r="L155" i="26"/>
  <c r="J119" i="26"/>
  <c r="M119" i="26"/>
  <c r="L76" i="26"/>
  <c r="P76" i="26"/>
  <c r="P112" i="26"/>
  <c r="N115" i="26"/>
  <c r="P115" i="26"/>
  <c r="K192" i="26"/>
  <c r="P192" i="26"/>
  <c r="M151" i="26"/>
  <c r="L151" i="26"/>
  <c r="M117" i="26"/>
  <c r="P193" i="26"/>
  <c r="J193" i="26"/>
  <c r="O160" i="26"/>
  <c r="L160" i="26"/>
  <c r="P167" i="26"/>
  <c r="O167" i="26"/>
  <c r="K121" i="26"/>
  <c r="N87" i="26"/>
  <c r="P87" i="26"/>
  <c r="L122" i="26"/>
  <c r="K122" i="26"/>
  <c r="N81" i="26"/>
  <c r="M81" i="26"/>
  <c r="N162" i="26"/>
  <c r="P89" i="26"/>
  <c r="K89" i="26"/>
  <c r="L165" i="26"/>
  <c r="K165" i="26"/>
  <c r="N24" i="26"/>
  <c r="K24" i="26"/>
  <c r="N23" i="26"/>
  <c r="L23" i="26"/>
  <c r="J38" i="24" s="1"/>
  <c r="N31" i="26"/>
  <c r="M31" i="26"/>
  <c r="O28" i="26"/>
  <c r="O80" i="26"/>
  <c r="J80" i="26"/>
  <c r="O158" i="26"/>
  <c r="L158" i="26"/>
  <c r="L75" i="26"/>
  <c r="K75" i="26"/>
  <c r="P111" i="26"/>
  <c r="M194" i="26"/>
  <c r="J194" i="26"/>
  <c r="J191" i="26"/>
  <c r="K191" i="26"/>
  <c r="O114" i="26"/>
  <c r="P114" i="26"/>
  <c r="O113" i="26"/>
  <c r="P189" i="26"/>
  <c r="J189" i="26"/>
  <c r="K124" i="26"/>
  <c r="M124" i="26"/>
  <c r="N120" i="26"/>
  <c r="L120" i="26"/>
  <c r="J88" i="26"/>
  <c r="M84" i="26"/>
  <c r="P84" i="26"/>
  <c r="K86" i="26"/>
  <c r="M86" i="26"/>
  <c r="L200" i="26"/>
  <c r="N200" i="26"/>
  <c r="O159" i="26"/>
  <c r="K204" i="26"/>
  <c r="P204" i="26"/>
  <c r="K161" i="26"/>
  <c r="J161" i="26"/>
  <c r="P19" i="26"/>
  <c r="O17" i="26"/>
  <c r="P17" i="26"/>
  <c r="P26" i="26"/>
  <c r="O26" i="26"/>
  <c r="L27" i="26"/>
  <c r="J27" i="26"/>
  <c r="P79" i="26"/>
  <c r="M78" i="26"/>
  <c r="O78" i="26"/>
  <c r="K196" i="26"/>
  <c r="M196" i="26"/>
  <c r="O74" i="26"/>
  <c r="L74" i="26"/>
  <c r="J156" i="26"/>
  <c r="M154" i="26"/>
  <c r="P154" i="26"/>
  <c r="L77" i="26"/>
  <c r="N77" i="26"/>
  <c r="O190" i="26"/>
  <c r="P190" i="26"/>
  <c r="J157" i="26"/>
  <c r="O166" i="26"/>
  <c r="J166" i="26"/>
  <c r="J83" i="26"/>
  <c r="P83" i="26"/>
  <c r="K206" i="26"/>
  <c r="N206" i="26"/>
  <c r="P202" i="26"/>
  <c r="O128" i="26"/>
  <c r="P128" i="26"/>
  <c r="N126" i="26"/>
  <c r="P126" i="26"/>
  <c r="M201" i="26"/>
  <c r="P201" i="26"/>
  <c r="J127" i="26"/>
  <c r="P203" i="26"/>
  <c r="J203" i="26"/>
  <c r="J20" i="26"/>
  <c r="M20" i="26"/>
  <c r="K35" i="24" s="1"/>
  <c r="L21" i="26"/>
  <c r="J36" i="24" s="1"/>
  <c r="P21" i="26"/>
  <c r="N22" i="26"/>
  <c r="O25" i="26"/>
  <c r="L25" i="26"/>
  <c r="K33" i="26"/>
  <c r="M33" i="26"/>
  <c r="O30" i="26"/>
  <c r="L30" i="26"/>
  <c r="P72" i="26"/>
  <c r="J195" i="26"/>
  <c r="M195" i="26"/>
  <c r="J150" i="26"/>
  <c r="M118" i="26"/>
  <c r="J118" i="26"/>
  <c r="K116" i="26"/>
  <c r="P116" i="26"/>
  <c r="N73" i="26"/>
  <c r="M73" i="26"/>
  <c r="N152" i="26"/>
  <c r="P153" i="26"/>
  <c r="O153" i="26"/>
  <c r="L197" i="26"/>
  <c r="M197" i="26"/>
  <c r="P82" i="26"/>
  <c r="N82" i="26"/>
  <c r="P205" i="26"/>
  <c r="N163" i="26"/>
  <c r="K163" i="26"/>
  <c r="P164" i="26"/>
  <c r="N164" i="26"/>
  <c r="L125" i="26"/>
  <c r="P125" i="26"/>
  <c r="J85" i="26"/>
  <c r="M198" i="26"/>
  <c r="L198" i="26"/>
  <c r="L123" i="26"/>
  <c r="S114" i="26" s="1"/>
  <c r="K123" i="26"/>
  <c r="O199" i="26"/>
  <c r="M199" i="26"/>
  <c r="M16" i="26"/>
  <c r="P18" i="26"/>
  <c r="J18" i="26"/>
  <c r="O32" i="26"/>
  <c r="L32" i="26"/>
  <c r="M29" i="26"/>
  <c r="L29" i="26"/>
  <c r="K155" i="26"/>
  <c r="N119" i="26"/>
  <c r="K119" i="26"/>
  <c r="K76" i="26"/>
  <c r="N76" i="26"/>
  <c r="N112" i="26"/>
  <c r="M112" i="26"/>
  <c r="M115" i="26"/>
  <c r="O192" i="26"/>
  <c r="N192" i="26"/>
  <c r="J151" i="26"/>
  <c r="K151" i="26"/>
  <c r="K117" i="26"/>
  <c r="O117" i="26"/>
  <c r="M193" i="26"/>
  <c r="M160" i="26"/>
  <c r="K160" i="26"/>
  <c r="J167" i="26"/>
  <c r="M167" i="26"/>
  <c r="P121" i="26"/>
  <c r="M121" i="26"/>
  <c r="K87" i="26"/>
  <c r="M122" i="26"/>
  <c r="J122" i="26"/>
  <c r="K81" i="26"/>
  <c r="M162" i="26"/>
  <c r="L162" i="26"/>
  <c r="J89" i="26"/>
  <c r="P165" i="26"/>
  <c r="J165" i="26"/>
  <c r="J30" i="4"/>
  <c r="G191" i="9"/>
  <c r="I191" i="9" s="1"/>
  <c r="L64" i="9"/>
  <c r="E29" i="4"/>
  <c r="B51" i="9"/>
  <c r="C51" i="9" s="1"/>
  <c r="B48" i="9"/>
  <c r="B49" i="9"/>
  <c r="B50" i="9"/>
  <c r="B6" i="9"/>
  <c r="I36" i="9"/>
  <c r="I40" i="9"/>
  <c r="I38" i="9"/>
  <c r="I35" i="9"/>
  <c r="I39" i="9"/>
  <c r="I34" i="9"/>
  <c r="I42" i="9"/>
  <c r="I37" i="9"/>
  <c r="I41" i="9"/>
  <c r="F30" i="4"/>
  <c r="S354" i="9" l="1"/>
  <c r="S316" i="9"/>
  <c r="S357" i="9"/>
  <c r="S240" i="9"/>
  <c r="S314" i="9"/>
  <c r="S235" i="9"/>
  <c r="S236" i="9"/>
  <c r="S317" i="9"/>
  <c r="S277" i="9"/>
  <c r="S238" i="9"/>
  <c r="S276" i="9"/>
  <c r="S274" i="9"/>
  <c r="S278" i="9"/>
  <c r="S318" i="9"/>
  <c r="S242" i="9"/>
  <c r="S191" i="26"/>
  <c r="S113" i="26"/>
  <c r="S112" i="26"/>
  <c r="S118" i="26"/>
  <c r="S153" i="26"/>
  <c r="G152" i="9"/>
  <c r="I152" i="9" s="1"/>
  <c r="G77" i="9"/>
  <c r="I77" i="9" s="1"/>
  <c r="M77" i="9" s="1"/>
  <c r="G112" i="9"/>
  <c r="I112" i="9" s="1"/>
  <c r="G150" i="9"/>
  <c r="I150" i="9" s="1"/>
  <c r="G194" i="9"/>
  <c r="I194" i="9" s="1"/>
  <c r="G192" i="9"/>
  <c r="I192" i="9" s="1"/>
  <c r="G80" i="9"/>
  <c r="I80" i="9" s="1"/>
  <c r="J80" i="9" s="1"/>
  <c r="G115" i="9"/>
  <c r="I115" i="9" s="1"/>
  <c r="P64" i="9"/>
  <c r="G202" i="9"/>
  <c r="I202" i="9" s="1"/>
  <c r="G122" i="9"/>
  <c r="I122" i="9" s="1"/>
  <c r="M63" i="9"/>
  <c r="N63" i="9"/>
  <c r="O63" i="9"/>
  <c r="G123" i="9"/>
  <c r="I123" i="9" s="1"/>
  <c r="G163" i="9"/>
  <c r="I163" i="9" s="1"/>
  <c r="G89" i="9"/>
  <c r="I89" i="9" s="1"/>
  <c r="K89" i="9" s="1"/>
  <c r="M64" i="9"/>
  <c r="G120" i="9"/>
  <c r="I120" i="9" s="1"/>
  <c r="G88" i="9"/>
  <c r="I88" i="9" s="1"/>
  <c r="J88" i="9" s="1"/>
  <c r="G162" i="9"/>
  <c r="I162" i="9" s="1"/>
  <c r="G205" i="9"/>
  <c r="I205" i="9" s="1"/>
  <c r="M35" i="24"/>
  <c r="M34" i="24"/>
  <c r="M33" i="24"/>
  <c r="J64" i="9"/>
  <c r="P63" i="9"/>
  <c r="O64" i="9"/>
  <c r="K64" i="9"/>
  <c r="J63" i="9"/>
  <c r="G87" i="9"/>
  <c r="I87" i="9" s="1"/>
  <c r="J87" i="9" s="1"/>
  <c r="G76" i="9"/>
  <c r="I76" i="9" s="1"/>
  <c r="J76" i="9" s="1"/>
  <c r="G75" i="9"/>
  <c r="I75" i="9" s="1"/>
  <c r="O75" i="9" s="1"/>
  <c r="G124" i="9"/>
  <c r="I124" i="9" s="1"/>
  <c r="G121" i="9"/>
  <c r="I121" i="9" s="1"/>
  <c r="G164" i="9"/>
  <c r="I164" i="9" s="1"/>
  <c r="G151" i="9"/>
  <c r="I151" i="9" s="1"/>
  <c r="G193" i="9"/>
  <c r="I193" i="9" s="1"/>
  <c r="G111" i="9"/>
  <c r="I111" i="9" s="1"/>
  <c r="G81" i="9"/>
  <c r="I81" i="9" s="1"/>
  <c r="O81" i="9" s="1"/>
  <c r="G78" i="9"/>
  <c r="I78" i="9" s="1"/>
  <c r="O78" i="9" s="1"/>
  <c r="G161" i="9"/>
  <c r="I161" i="9" s="1"/>
  <c r="G203" i="9"/>
  <c r="I203" i="9" s="1"/>
  <c r="G200" i="9"/>
  <c r="I200" i="9" s="1"/>
  <c r="G117" i="9"/>
  <c r="I117" i="9" s="1"/>
  <c r="G114" i="9"/>
  <c r="I114" i="9" s="1"/>
  <c r="G153" i="9"/>
  <c r="I153" i="9" s="1"/>
  <c r="G154" i="9"/>
  <c r="I154" i="9" s="1"/>
  <c r="M39" i="24"/>
  <c r="M37" i="24"/>
  <c r="S151" i="26"/>
  <c r="H35" i="24"/>
  <c r="S189" i="26"/>
  <c r="S116" i="26"/>
  <c r="S111" i="26"/>
  <c r="S156" i="26"/>
  <c r="S154" i="26"/>
  <c r="K36" i="24"/>
  <c r="S194" i="26"/>
  <c r="S190" i="26"/>
  <c r="S152" i="26"/>
  <c r="H38" i="24"/>
  <c r="M32" i="24"/>
  <c r="K37" i="24"/>
  <c r="H36" i="24"/>
  <c r="H39" i="24"/>
  <c r="K33" i="24"/>
  <c r="K39" i="24"/>
  <c r="M38" i="24"/>
  <c r="K38" i="24"/>
  <c r="H34" i="24"/>
  <c r="H32" i="24"/>
  <c r="G83" i="9"/>
  <c r="I83" i="9" s="1"/>
  <c r="L83" i="9" s="1"/>
  <c r="G82" i="9"/>
  <c r="I82" i="9" s="1"/>
  <c r="K82" i="9" s="1"/>
  <c r="G72" i="9"/>
  <c r="I72" i="9" s="1"/>
  <c r="N72" i="9" s="1"/>
  <c r="G74" i="9"/>
  <c r="I74" i="9" s="1"/>
  <c r="P74" i="9" s="1"/>
  <c r="G127" i="9"/>
  <c r="I127" i="9" s="1"/>
  <c r="G206" i="9"/>
  <c r="I206" i="9" s="1"/>
  <c r="G166" i="9"/>
  <c r="I166" i="9" s="1"/>
  <c r="G199" i="9"/>
  <c r="I199" i="9" s="1"/>
  <c r="G167" i="9"/>
  <c r="I167" i="9" s="1"/>
  <c r="G126" i="9"/>
  <c r="I126" i="9" s="1"/>
  <c r="G160" i="9"/>
  <c r="I160" i="9" s="1"/>
  <c r="G113" i="9"/>
  <c r="I113" i="9" s="1"/>
  <c r="G196" i="9"/>
  <c r="I196" i="9" s="1"/>
  <c r="G156" i="9"/>
  <c r="I156" i="9" s="1"/>
  <c r="G119" i="9"/>
  <c r="I119" i="9" s="1"/>
  <c r="G189" i="9"/>
  <c r="I189" i="9" s="1"/>
  <c r="G116" i="9"/>
  <c r="I116" i="9" s="1"/>
  <c r="G195" i="9"/>
  <c r="I195" i="9" s="1"/>
  <c r="G86" i="9"/>
  <c r="I86" i="9" s="1"/>
  <c r="L86" i="9" s="1"/>
  <c r="G84" i="9"/>
  <c r="I84" i="9" s="1"/>
  <c r="M84" i="9" s="1"/>
  <c r="G85" i="9"/>
  <c r="I85" i="9" s="1"/>
  <c r="K85" i="9" s="1"/>
  <c r="G73" i="9"/>
  <c r="I73" i="9" s="1"/>
  <c r="L73" i="9" s="1"/>
  <c r="G79" i="9"/>
  <c r="I79" i="9" s="1"/>
  <c r="O79" i="9" s="1"/>
  <c r="G165" i="9"/>
  <c r="I165" i="9" s="1"/>
  <c r="G128" i="9"/>
  <c r="I128" i="9" s="1"/>
  <c r="G198" i="9"/>
  <c r="I198" i="9" s="1"/>
  <c r="G125" i="9"/>
  <c r="I125" i="9" s="1"/>
  <c r="G204" i="9"/>
  <c r="I204" i="9" s="1"/>
  <c r="G159" i="9"/>
  <c r="I159" i="9" s="1"/>
  <c r="G155" i="9"/>
  <c r="I155" i="9" s="1"/>
  <c r="G118" i="9"/>
  <c r="I118" i="9" s="1"/>
  <c r="G197" i="9"/>
  <c r="I197" i="9" s="1"/>
  <c r="G157" i="9"/>
  <c r="I157" i="9" s="1"/>
  <c r="G190" i="9"/>
  <c r="I190" i="9" s="1"/>
  <c r="L33" i="24"/>
  <c r="S18" i="26"/>
  <c r="O33" i="24" s="1"/>
  <c r="Q18" i="26"/>
  <c r="Q27" i="26"/>
  <c r="L32" i="24"/>
  <c r="S17" i="26"/>
  <c r="Q26" i="26"/>
  <c r="Q17" i="26"/>
  <c r="S197" i="26"/>
  <c r="S77" i="26"/>
  <c r="S117" i="26"/>
  <c r="L35" i="24"/>
  <c r="Q29" i="26"/>
  <c r="Q20" i="26"/>
  <c r="S20" i="26"/>
  <c r="S76" i="26"/>
  <c r="S193" i="26"/>
  <c r="S158" i="26"/>
  <c r="S195" i="26"/>
  <c r="S79" i="26"/>
  <c r="S115" i="26"/>
  <c r="L39" i="24"/>
  <c r="Q24" i="26"/>
  <c r="Q33" i="26"/>
  <c r="S24" i="26"/>
  <c r="L37" i="24"/>
  <c r="Q22" i="26"/>
  <c r="Q31" i="26"/>
  <c r="S22" i="26"/>
  <c r="S74" i="26"/>
  <c r="S155" i="26"/>
  <c r="S119" i="26"/>
  <c r="S192" i="26"/>
  <c r="L38" i="24"/>
  <c r="Q32" i="26"/>
  <c r="S23" i="26"/>
  <c r="O38" i="24" s="1"/>
  <c r="Q23" i="26"/>
  <c r="L36" i="24"/>
  <c r="Q30" i="26"/>
  <c r="S21" i="26"/>
  <c r="Q21" i="26"/>
  <c r="Q16" i="26"/>
  <c r="S16" i="26"/>
  <c r="Q25" i="26"/>
  <c r="L34" i="24"/>
  <c r="Q19" i="26"/>
  <c r="Q28" i="26"/>
  <c r="S19" i="26"/>
  <c r="S80" i="26"/>
  <c r="S75" i="26"/>
  <c r="S196" i="26"/>
  <c r="L39" i="9"/>
  <c r="R36" i="4" s="1"/>
  <c r="L35" i="9"/>
  <c r="R32" i="4" s="1"/>
  <c r="K40" i="9"/>
  <c r="K36" i="9"/>
  <c r="L37" i="9"/>
  <c r="R34" i="4" s="1"/>
  <c r="L38" i="9"/>
  <c r="R35" i="4" s="1"/>
  <c r="K39" i="9"/>
  <c r="L40" i="9"/>
  <c r="R37" i="4" s="1"/>
  <c r="L36" i="9"/>
  <c r="R33" i="4" s="1"/>
  <c r="K41" i="9"/>
  <c r="K37" i="9"/>
  <c r="L41" i="9"/>
  <c r="R38" i="4" s="1"/>
  <c r="K42" i="9"/>
  <c r="K38" i="9"/>
  <c r="K34" i="9"/>
  <c r="L42" i="9"/>
  <c r="R39" i="4" s="1"/>
  <c r="L34" i="9"/>
  <c r="K35" i="9"/>
  <c r="B52" i="9"/>
  <c r="C52" i="9" s="1"/>
  <c r="J39" i="9"/>
  <c r="J35" i="9"/>
  <c r="J41" i="9"/>
  <c r="J38" i="9"/>
  <c r="J34" i="9"/>
  <c r="J40" i="9"/>
  <c r="J36" i="9"/>
  <c r="J37" i="9"/>
  <c r="J42" i="9"/>
  <c r="B7" i="9"/>
  <c r="G19" i="9" s="1"/>
  <c r="I19" i="9" s="1"/>
  <c r="J19" i="9" s="1"/>
  <c r="O180" i="9"/>
  <c r="M148" i="9"/>
  <c r="N182" i="9"/>
  <c r="M106" i="9"/>
  <c r="J143" i="9"/>
  <c r="N149" i="9"/>
  <c r="O146" i="9"/>
  <c r="O102" i="9"/>
  <c r="O67" i="9"/>
  <c r="J67" i="9"/>
  <c r="N67" i="9"/>
  <c r="L67" i="9"/>
  <c r="M67" i="9"/>
  <c r="P67" i="9"/>
  <c r="K67" i="9"/>
  <c r="M93" i="9"/>
  <c r="K93" i="9"/>
  <c r="L93" i="9"/>
  <c r="O93" i="9"/>
  <c r="P93" i="9"/>
  <c r="J93" i="9"/>
  <c r="N93" i="9"/>
  <c r="M171" i="9"/>
  <c r="K171" i="9"/>
  <c r="L171" i="9"/>
  <c r="O171" i="9"/>
  <c r="P171" i="9"/>
  <c r="N171" i="9"/>
  <c r="J171" i="9"/>
  <c r="P66" i="9"/>
  <c r="M66" i="9"/>
  <c r="N66" i="9"/>
  <c r="K66" i="9"/>
  <c r="O66" i="9"/>
  <c r="J66" i="9"/>
  <c r="L66" i="9"/>
  <c r="M92" i="9"/>
  <c r="L92" i="9"/>
  <c r="O92" i="9"/>
  <c r="P92" i="9"/>
  <c r="K92" i="9"/>
  <c r="J92" i="9"/>
  <c r="N92" i="9"/>
  <c r="O106" i="9"/>
  <c r="J106" i="9"/>
  <c r="K106" i="9"/>
  <c r="P106" i="9"/>
  <c r="M131" i="9"/>
  <c r="L131" i="9"/>
  <c r="O131" i="9"/>
  <c r="P131" i="9"/>
  <c r="K131" i="9"/>
  <c r="J131" i="9"/>
  <c r="N131" i="9"/>
  <c r="O145" i="9"/>
  <c r="N145" i="9"/>
  <c r="J145" i="9"/>
  <c r="M145" i="9"/>
  <c r="P145" i="9"/>
  <c r="K145" i="9"/>
  <c r="L145" i="9"/>
  <c r="M170" i="9"/>
  <c r="L170" i="9"/>
  <c r="O170" i="9"/>
  <c r="P170" i="9"/>
  <c r="K170" i="9"/>
  <c r="N170" i="9"/>
  <c r="J170" i="9"/>
  <c r="P188" i="9"/>
  <c r="K188" i="9"/>
  <c r="N188" i="9"/>
  <c r="O188" i="9"/>
  <c r="J188" i="9"/>
  <c r="M188" i="9"/>
  <c r="L188" i="9"/>
  <c r="L70" i="9"/>
  <c r="O70" i="9"/>
  <c r="J70" i="9"/>
  <c r="P70" i="9"/>
  <c r="K70" i="9"/>
  <c r="M70" i="9"/>
  <c r="N70" i="9"/>
  <c r="M134" i="9"/>
  <c r="O134" i="9"/>
  <c r="P134" i="9"/>
  <c r="K134" i="9"/>
  <c r="L134" i="9"/>
  <c r="J134" i="9"/>
  <c r="N134" i="9"/>
  <c r="M212" i="9"/>
  <c r="L212" i="9"/>
  <c r="P212" i="9"/>
  <c r="O212" i="9"/>
  <c r="N212" i="9"/>
  <c r="K212" i="9"/>
  <c r="J212" i="9"/>
  <c r="M129" i="9"/>
  <c r="P129" i="9"/>
  <c r="K129" i="9"/>
  <c r="L129" i="9"/>
  <c r="O129" i="9"/>
  <c r="J129" i="9"/>
  <c r="N129" i="9"/>
  <c r="M172" i="9"/>
  <c r="P172" i="9"/>
  <c r="K172" i="9"/>
  <c r="L172" i="9"/>
  <c r="O172" i="9"/>
  <c r="N172" i="9"/>
  <c r="J172" i="9"/>
  <c r="N143" i="9"/>
  <c r="P143" i="9"/>
  <c r="O182" i="9"/>
  <c r="M76" i="9"/>
  <c r="M97" i="9"/>
  <c r="K97" i="9"/>
  <c r="L97" i="9"/>
  <c r="O97" i="9"/>
  <c r="P97" i="9"/>
  <c r="J97" i="9"/>
  <c r="N97" i="9"/>
  <c r="M175" i="9"/>
  <c r="K175" i="9"/>
  <c r="L175" i="9"/>
  <c r="O175" i="9"/>
  <c r="P175" i="9"/>
  <c r="N175" i="9"/>
  <c r="J175" i="9"/>
  <c r="O71" i="9"/>
  <c r="N71" i="9"/>
  <c r="J71" i="9"/>
  <c r="L71" i="9"/>
  <c r="M71" i="9"/>
  <c r="K71" i="9"/>
  <c r="P71" i="9"/>
  <c r="M96" i="9"/>
  <c r="L96" i="9"/>
  <c r="O96" i="9"/>
  <c r="P96" i="9"/>
  <c r="K96" i="9"/>
  <c r="J96" i="9"/>
  <c r="N96" i="9"/>
  <c r="N107" i="9"/>
  <c r="M107" i="9"/>
  <c r="K107" i="9"/>
  <c r="P107" i="9"/>
  <c r="J107" i="9"/>
  <c r="O107" i="9"/>
  <c r="L107" i="9"/>
  <c r="M135" i="9"/>
  <c r="L135" i="9"/>
  <c r="O135" i="9"/>
  <c r="P135" i="9"/>
  <c r="K135" i="9"/>
  <c r="J135" i="9"/>
  <c r="N135" i="9"/>
  <c r="N146" i="9"/>
  <c r="P146" i="9"/>
  <c r="M146" i="9"/>
  <c r="J146" i="9"/>
  <c r="M174" i="9"/>
  <c r="L174" i="9"/>
  <c r="O174" i="9"/>
  <c r="P174" i="9"/>
  <c r="K174" i="9"/>
  <c r="N174" i="9"/>
  <c r="J174" i="9"/>
  <c r="M207" i="9"/>
  <c r="P207" i="9"/>
  <c r="L207" i="9"/>
  <c r="O207" i="9"/>
  <c r="N207" i="9"/>
  <c r="K207" i="9"/>
  <c r="J207" i="9"/>
  <c r="M91" i="9"/>
  <c r="O91" i="9"/>
  <c r="P91" i="9"/>
  <c r="K91" i="9"/>
  <c r="L91" i="9"/>
  <c r="J91" i="9"/>
  <c r="N91" i="9"/>
  <c r="M169" i="9"/>
  <c r="O169" i="9"/>
  <c r="P169" i="9"/>
  <c r="K169" i="9"/>
  <c r="L169" i="9"/>
  <c r="N169" i="9"/>
  <c r="J169" i="9"/>
  <c r="N69" i="9"/>
  <c r="O69" i="9"/>
  <c r="P69" i="9"/>
  <c r="L69" i="9"/>
  <c r="J69" i="9"/>
  <c r="K69" i="9"/>
  <c r="M69" i="9"/>
  <c r="M90" i="9"/>
  <c r="P90" i="9"/>
  <c r="K90" i="9"/>
  <c r="O90" i="9"/>
  <c r="J90" i="9"/>
  <c r="N90" i="9"/>
  <c r="M133" i="9"/>
  <c r="P133" i="9"/>
  <c r="K133" i="9"/>
  <c r="L133" i="9"/>
  <c r="O133" i="9"/>
  <c r="J133" i="9"/>
  <c r="N133" i="9"/>
  <c r="M176" i="9"/>
  <c r="P176" i="9"/>
  <c r="K176" i="9"/>
  <c r="L176" i="9"/>
  <c r="O176" i="9"/>
  <c r="N176" i="9"/>
  <c r="J176" i="9"/>
  <c r="M209" i="9"/>
  <c r="L209" i="9"/>
  <c r="P209" i="9"/>
  <c r="O209" i="9"/>
  <c r="N209" i="9"/>
  <c r="K209" i="9"/>
  <c r="J209" i="9"/>
  <c r="N68" i="9"/>
  <c r="M68" i="9"/>
  <c r="K68" i="9"/>
  <c r="L68" i="9"/>
  <c r="J68" i="9"/>
  <c r="P68" i="9"/>
  <c r="O68" i="9"/>
  <c r="M136" i="9"/>
  <c r="K136" i="9"/>
  <c r="L136" i="9"/>
  <c r="O136" i="9"/>
  <c r="P136" i="9"/>
  <c r="J136" i="9"/>
  <c r="N136" i="9"/>
  <c r="M214" i="9"/>
  <c r="L214" i="9"/>
  <c r="P214" i="9"/>
  <c r="O214" i="9"/>
  <c r="N214" i="9"/>
  <c r="K214" i="9"/>
  <c r="J214" i="9"/>
  <c r="N103" i="9"/>
  <c r="K103" i="9"/>
  <c r="M103" i="9"/>
  <c r="L103" i="9"/>
  <c r="P103" i="9"/>
  <c r="O103" i="9"/>
  <c r="J103" i="9"/>
  <c r="N142" i="9"/>
  <c r="O142" i="9"/>
  <c r="J142" i="9"/>
  <c r="K142" i="9"/>
  <c r="P142" i="9"/>
  <c r="L142" i="9"/>
  <c r="M142" i="9"/>
  <c r="N185" i="9"/>
  <c r="L185" i="9"/>
  <c r="M185" i="9"/>
  <c r="K185" i="9"/>
  <c r="J185" i="9"/>
  <c r="P185" i="9"/>
  <c r="O185" i="9"/>
  <c r="M215" i="9"/>
  <c r="P215" i="9"/>
  <c r="L215" i="9"/>
  <c r="O215" i="9"/>
  <c r="N215" i="9"/>
  <c r="K215" i="9"/>
  <c r="J215" i="9"/>
  <c r="M130" i="9"/>
  <c r="O130" i="9"/>
  <c r="P130" i="9"/>
  <c r="K130" i="9"/>
  <c r="L130" i="9"/>
  <c r="J130" i="9"/>
  <c r="N130" i="9"/>
  <c r="M208" i="9"/>
  <c r="L208" i="9"/>
  <c r="P208" i="9"/>
  <c r="O208" i="9"/>
  <c r="N208" i="9"/>
  <c r="K208" i="9"/>
  <c r="J208" i="9"/>
  <c r="M98" i="9"/>
  <c r="P98" i="9"/>
  <c r="K98" i="9"/>
  <c r="L98" i="9"/>
  <c r="O98" i="9"/>
  <c r="J98" i="9"/>
  <c r="N98" i="9"/>
  <c r="M168" i="9"/>
  <c r="P168" i="9"/>
  <c r="K168" i="9"/>
  <c r="O168" i="9"/>
  <c r="N168" i="9"/>
  <c r="J168" i="9"/>
  <c r="P184" i="9"/>
  <c r="O184" i="9"/>
  <c r="J184" i="9"/>
  <c r="K184" i="9"/>
  <c r="N184" i="9"/>
  <c r="M184" i="9"/>
  <c r="L184" i="9"/>
  <c r="N148" i="9"/>
  <c r="K148" i="9"/>
  <c r="L148" i="9"/>
  <c r="O148" i="9"/>
  <c r="J148" i="9"/>
  <c r="P109" i="9"/>
  <c r="M109" i="9"/>
  <c r="J109" i="9"/>
  <c r="N109" i="9"/>
  <c r="K109" i="9"/>
  <c r="O109" i="9"/>
  <c r="L109" i="9"/>
  <c r="M132" i="9"/>
  <c r="K132" i="9"/>
  <c r="L132" i="9"/>
  <c r="O132" i="9"/>
  <c r="P132" i="9"/>
  <c r="J132" i="9"/>
  <c r="N132" i="9"/>
  <c r="M210" i="9"/>
  <c r="L210" i="9"/>
  <c r="P210" i="9"/>
  <c r="O210" i="9"/>
  <c r="N210" i="9"/>
  <c r="K210" i="9"/>
  <c r="J210" i="9"/>
  <c r="N102" i="9"/>
  <c r="J102" i="9"/>
  <c r="L102" i="9"/>
  <c r="M102" i="9"/>
  <c r="P102" i="9"/>
  <c r="O110" i="9"/>
  <c r="N110" i="9"/>
  <c r="J110" i="9"/>
  <c r="L110" i="9"/>
  <c r="K110" i="9"/>
  <c r="P110" i="9"/>
  <c r="M110" i="9"/>
  <c r="O141" i="9"/>
  <c r="N141" i="9"/>
  <c r="J141" i="9"/>
  <c r="K141" i="9"/>
  <c r="P141" i="9"/>
  <c r="M141" i="9"/>
  <c r="O149" i="9"/>
  <c r="J149" i="9"/>
  <c r="M149" i="9"/>
  <c r="K149" i="9"/>
  <c r="L149" i="9"/>
  <c r="P180" i="9"/>
  <c r="J180" i="9"/>
  <c r="M211" i="9"/>
  <c r="P211" i="9"/>
  <c r="L211" i="9"/>
  <c r="O211" i="9"/>
  <c r="N211" i="9"/>
  <c r="K211" i="9"/>
  <c r="J211" i="9"/>
  <c r="M95" i="9"/>
  <c r="O95" i="9"/>
  <c r="P95" i="9"/>
  <c r="K95" i="9"/>
  <c r="L95" i="9"/>
  <c r="J95" i="9"/>
  <c r="N95" i="9"/>
  <c r="M173" i="9"/>
  <c r="O173" i="9"/>
  <c r="P173" i="9"/>
  <c r="K173" i="9"/>
  <c r="L173" i="9"/>
  <c r="N173" i="9"/>
  <c r="J173" i="9"/>
  <c r="O77" i="9"/>
  <c r="N77" i="9"/>
  <c r="L77" i="9"/>
  <c r="M94" i="9"/>
  <c r="P94" i="9"/>
  <c r="K94" i="9"/>
  <c r="L94" i="9"/>
  <c r="O94" i="9"/>
  <c r="J94" i="9"/>
  <c r="N94" i="9"/>
  <c r="M137" i="9"/>
  <c r="P137" i="9"/>
  <c r="K137" i="9"/>
  <c r="L137" i="9"/>
  <c r="O137" i="9"/>
  <c r="J137" i="9"/>
  <c r="N137" i="9"/>
  <c r="N181" i="9"/>
  <c r="M181" i="9"/>
  <c r="J181" i="9"/>
  <c r="P181" i="9"/>
  <c r="O181" i="9"/>
  <c r="L181" i="9"/>
  <c r="K181" i="9"/>
  <c r="M213" i="9"/>
  <c r="L213" i="9"/>
  <c r="P213" i="9"/>
  <c r="O213" i="9"/>
  <c r="N213" i="9"/>
  <c r="K213" i="9"/>
  <c r="J213" i="9"/>
  <c r="K65" i="9"/>
  <c r="L65" i="9"/>
  <c r="M65" i="9"/>
  <c r="J65" i="9"/>
  <c r="P65" i="9"/>
  <c r="N65" i="9"/>
  <c r="O65" i="9"/>
  <c r="B8" i="9"/>
  <c r="G9" i="9"/>
  <c r="I9" i="9" s="1"/>
  <c r="N39" i="9"/>
  <c r="P39" i="9"/>
  <c r="O39" i="9"/>
  <c r="M39" i="9"/>
  <c r="M42" i="9"/>
  <c r="O42" i="9"/>
  <c r="N42" i="9"/>
  <c r="P42" i="9"/>
  <c r="M38" i="9"/>
  <c r="N38" i="9"/>
  <c r="O38" i="9"/>
  <c r="P38" i="9"/>
  <c r="P41" i="9"/>
  <c r="N41" i="9"/>
  <c r="M41" i="9"/>
  <c r="O41" i="9"/>
  <c r="O36" i="9"/>
  <c r="P36" i="9"/>
  <c r="M36" i="9"/>
  <c r="N36" i="9"/>
  <c r="M34" i="9"/>
  <c r="O34" i="9"/>
  <c r="N34" i="9"/>
  <c r="P34" i="9"/>
  <c r="O40" i="9"/>
  <c r="M40" i="9"/>
  <c r="P40" i="9"/>
  <c r="N40" i="9"/>
  <c r="P37" i="9"/>
  <c r="M37" i="9"/>
  <c r="N37" i="9"/>
  <c r="O37" i="9"/>
  <c r="N35" i="9"/>
  <c r="O35" i="9"/>
  <c r="P35" i="9"/>
  <c r="M35" i="9"/>
  <c r="G14" i="9"/>
  <c r="I14" i="9" s="1"/>
  <c r="G7" i="9"/>
  <c r="I7" i="9" s="1"/>
  <c r="G13" i="9"/>
  <c r="I13" i="9" s="1"/>
  <c r="G11" i="9"/>
  <c r="I11" i="9" s="1"/>
  <c r="G15" i="9"/>
  <c r="I15" i="9" s="1"/>
  <c r="G8" i="9"/>
  <c r="I8" i="9" s="1"/>
  <c r="G10" i="9"/>
  <c r="I10" i="9" s="1"/>
  <c r="G12" i="9"/>
  <c r="I12" i="9" s="1"/>
  <c r="J77" i="9" l="1"/>
  <c r="P77" i="9"/>
  <c r="K77" i="9"/>
  <c r="M74" i="9"/>
  <c r="M72" i="9"/>
  <c r="N81" i="9"/>
  <c r="K79" i="9"/>
  <c r="K72" i="9"/>
  <c r="P88" i="9"/>
  <c r="M80" i="9"/>
  <c r="N80" i="9"/>
  <c r="O80" i="9"/>
  <c r="K80" i="9"/>
  <c r="L80" i="9"/>
  <c r="P80" i="9"/>
  <c r="L87" i="9"/>
  <c r="J79" i="9"/>
  <c r="L89" i="9"/>
  <c r="S80" i="9" s="1"/>
  <c r="J75" i="9"/>
  <c r="K84" i="9"/>
  <c r="M75" i="9"/>
  <c r="O84" i="9"/>
  <c r="N78" i="9"/>
  <c r="O88" i="9"/>
  <c r="P76" i="9"/>
  <c r="O86" i="9"/>
  <c r="P72" i="9"/>
  <c r="M81" i="9"/>
  <c r="M86" i="9"/>
  <c r="P79" i="9"/>
  <c r="N79" i="9"/>
  <c r="P81" i="9"/>
  <c r="K81" i="9"/>
  <c r="M79" i="9"/>
  <c r="J72" i="9"/>
  <c r="L88" i="9"/>
  <c r="N88" i="9"/>
  <c r="L79" i="9"/>
  <c r="O72" i="9"/>
  <c r="J81" i="9"/>
  <c r="M88" i="9"/>
  <c r="K88" i="9"/>
  <c r="K76" i="9"/>
  <c r="P86" i="9"/>
  <c r="L76" i="9"/>
  <c r="N76" i="9"/>
  <c r="K86" i="9"/>
  <c r="J86" i="9"/>
  <c r="O76" i="9"/>
  <c r="N86" i="9"/>
  <c r="O83" i="9"/>
  <c r="M87" i="9"/>
  <c r="N89" i="9"/>
  <c r="M89" i="9"/>
  <c r="L74" i="9"/>
  <c r="S74" i="9" s="1"/>
  <c r="N74" i="9"/>
  <c r="P78" i="9"/>
  <c r="J78" i="9"/>
  <c r="N75" i="9"/>
  <c r="J84" i="9"/>
  <c r="N84" i="9"/>
  <c r="P89" i="9"/>
  <c r="J89" i="9"/>
  <c r="O74" i="9"/>
  <c r="K74" i="9"/>
  <c r="P75" i="9"/>
  <c r="L75" i="9"/>
  <c r="L84" i="9"/>
  <c r="K78" i="9"/>
  <c r="L78" i="9"/>
  <c r="K75" i="9"/>
  <c r="P84" i="9"/>
  <c r="M78" i="9"/>
  <c r="O89" i="9"/>
  <c r="J74" i="9"/>
  <c r="P87" i="9"/>
  <c r="M82" i="9"/>
  <c r="N85" i="9"/>
  <c r="P83" i="9"/>
  <c r="O87" i="9"/>
  <c r="N87" i="9"/>
  <c r="J85" i="9"/>
  <c r="K87" i="9"/>
  <c r="J82" i="9"/>
  <c r="P82" i="9"/>
  <c r="N82" i="9"/>
  <c r="N73" i="9"/>
  <c r="K73" i="9"/>
  <c r="P73" i="9"/>
  <c r="M85" i="9"/>
  <c r="O85" i="9"/>
  <c r="M83" i="9"/>
  <c r="J83" i="9"/>
  <c r="K83" i="9"/>
  <c r="N83" i="9"/>
  <c r="L85" i="9"/>
  <c r="P85" i="9"/>
  <c r="L82" i="9"/>
  <c r="S73" i="9" s="1"/>
  <c r="M73" i="9"/>
  <c r="J73" i="9"/>
  <c r="O82" i="9"/>
  <c r="O73" i="9"/>
  <c r="U21" i="26"/>
  <c r="W21" i="26" s="1"/>
  <c r="T21" i="26"/>
  <c r="V21" i="26" s="1"/>
  <c r="U23" i="26"/>
  <c r="W23" i="26" s="1"/>
  <c r="T23" i="26"/>
  <c r="T19" i="26"/>
  <c r="U19" i="26"/>
  <c r="W19" i="26" s="1"/>
  <c r="U16" i="26"/>
  <c r="W16" i="26" s="1"/>
  <c r="T16" i="26"/>
  <c r="V16" i="26" s="1"/>
  <c r="O37" i="24"/>
  <c r="O39" i="24"/>
  <c r="O32" i="24"/>
  <c r="U20" i="26"/>
  <c r="W20" i="26" s="1"/>
  <c r="T20" i="26"/>
  <c r="T18" i="26"/>
  <c r="U18" i="26"/>
  <c r="W18" i="26" s="1"/>
  <c r="O34" i="24"/>
  <c r="O36" i="24"/>
  <c r="T22" i="26"/>
  <c r="U22" i="26"/>
  <c r="W22" i="26" s="1"/>
  <c r="T24" i="26"/>
  <c r="U24" i="26"/>
  <c r="W24" i="26" s="1"/>
  <c r="O35" i="24"/>
  <c r="U17" i="26"/>
  <c r="W17" i="26" s="1"/>
  <c r="T17" i="26"/>
  <c r="S77" i="9"/>
  <c r="L180" i="9"/>
  <c r="N180" i="9"/>
  <c r="M180" i="9"/>
  <c r="K180" i="9"/>
  <c r="J105" i="9"/>
  <c r="P105" i="9"/>
  <c r="M105" i="9"/>
  <c r="O105" i="9"/>
  <c r="N105" i="9"/>
  <c r="L105" i="9"/>
  <c r="K105" i="9"/>
  <c r="G16" i="9"/>
  <c r="I16" i="9" s="1"/>
  <c r="L187" i="9"/>
  <c r="K187" i="9"/>
  <c r="P187" i="9"/>
  <c r="J187" i="9"/>
  <c r="O187" i="9"/>
  <c r="N187" i="9"/>
  <c r="M187" i="9"/>
  <c r="M186" i="9"/>
  <c r="O186" i="9"/>
  <c r="P186" i="9"/>
  <c r="N186" i="9"/>
  <c r="J186" i="9"/>
  <c r="K186" i="9"/>
  <c r="L186" i="9"/>
  <c r="N144" i="9"/>
  <c r="J144" i="9"/>
  <c r="O144" i="9"/>
  <c r="L144" i="9"/>
  <c r="M144" i="9"/>
  <c r="P144" i="9"/>
  <c r="K144" i="9"/>
  <c r="P149" i="9"/>
  <c r="K102" i="9"/>
  <c r="P148" i="9"/>
  <c r="K146" i="9"/>
  <c r="M182" i="9"/>
  <c r="J182" i="9"/>
  <c r="K143" i="9"/>
  <c r="L106" i="9"/>
  <c r="N106" i="9"/>
  <c r="K147" i="9"/>
  <c r="M147" i="9"/>
  <c r="N147" i="9"/>
  <c r="L147" i="9"/>
  <c r="O147" i="9"/>
  <c r="J147" i="9"/>
  <c r="P147" i="9"/>
  <c r="P108" i="9"/>
  <c r="L108" i="9"/>
  <c r="K108" i="9"/>
  <c r="O108" i="9"/>
  <c r="N108" i="9"/>
  <c r="J108" i="9"/>
  <c r="M108" i="9"/>
  <c r="L182" i="9"/>
  <c r="K182" i="9"/>
  <c r="L143" i="9"/>
  <c r="M143" i="9"/>
  <c r="G33" i="9"/>
  <c r="I33" i="9" s="1"/>
  <c r="J33" i="9" s="1"/>
  <c r="O183" i="9"/>
  <c r="M183" i="9"/>
  <c r="K183" i="9"/>
  <c r="P183" i="9"/>
  <c r="J183" i="9"/>
  <c r="L183" i="9"/>
  <c r="N183" i="9"/>
  <c r="O104" i="9"/>
  <c r="M104" i="9"/>
  <c r="K104" i="9"/>
  <c r="J104" i="9"/>
  <c r="L104" i="9"/>
  <c r="N104" i="9"/>
  <c r="P104" i="9"/>
  <c r="L146" i="9"/>
  <c r="P182" i="9"/>
  <c r="O143" i="9"/>
  <c r="M10" i="9"/>
  <c r="J10" i="9"/>
  <c r="O12" i="9"/>
  <c r="J12" i="9"/>
  <c r="P11" i="9"/>
  <c r="J11" i="9"/>
  <c r="M14" i="9"/>
  <c r="J14" i="9"/>
  <c r="N15" i="9"/>
  <c r="J15" i="9"/>
  <c r="O9" i="9"/>
  <c r="J9" i="9"/>
  <c r="O7" i="9"/>
  <c r="J7" i="9"/>
  <c r="P8" i="9"/>
  <c r="J8" i="9"/>
  <c r="P13" i="9"/>
  <c r="J13" i="9"/>
  <c r="N8" i="9"/>
  <c r="N9" i="9"/>
  <c r="M9" i="9"/>
  <c r="L9" i="9"/>
  <c r="G33" i="4" s="1"/>
  <c r="P9" i="9"/>
  <c r="K9" i="9"/>
  <c r="G18" i="9"/>
  <c r="I18" i="9" s="1"/>
  <c r="G23" i="9"/>
  <c r="I23" i="9" s="1"/>
  <c r="M8" i="9"/>
  <c r="G32" i="9"/>
  <c r="I32" i="9" s="1"/>
  <c r="G28" i="9"/>
  <c r="I28" i="9" s="1"/>
  <c r="G25" i="9"/>
  <c r="I25" i="9" s="1"/>
  <c r="G20" i="9"/>
  <c r="I20" i="9" s="1"/>
  <c r="G21" i="9"/>
  <c r="I21" i="9" s="1"/>
  <c r="G26" i="9"/>
  <c r="I26" i="9" s="1"/>
  <c r="G30" i="9"/>
  <c r="I30" i="9" s="1"/>
  <c r="G29" i="9"/>
  <c r="I29" i="9" s="1"/>
  <c r="G22" i="9"/>
  <c r="I22" i="9" s="1"/>
  <c r="N7" i="9"/>
  <c r="M13" i="9"/>
  <c r="M12" i="9"/>
  <c r="O15" i="9"/>
  <c r="N12" i="9"/>
  <c r="K13" i="9"/>
  <c r="L15" i="9"/>
  <c r="G39" i="4" s="1"/>
  <c r="O13" i="9"/>
  <c r="L8" i="9"/>
  <c r="G32" i="4" s="1"/>
  <c r="G27" i="9"/>
  <c r="I27" i="9" s="1"/>
  <c r="G24" i="9"/>
  <c r="I24" i="9" s="1"/>
  <c r="G17" i="9"/>
  <c r="I17" i="9" s="1"/>
  <c r="M7" i="9"/>
  <c r="K8" i="9"/>
  <c r="O8" i="9"/>
  <c r="M15" i="9"/>
  <c r="N13" i="9"/>
  <c r="K15" i="9"/>
  <c r="P15" i="9"/>
  <c r="O11" i="9"/>
  <c r="L14" i="9"/>
  <c r="G38" i="4" s="1"/>
  <c r="L10" i="9"/>
  <c r="G34" i="4" s="1"/>
  <c r="K11" i="9"/>
  <c r="L13" i="9"/>
  <c r="G37" i="4" s="1"/>
  <c r="P14" i="9"/>
  <c r="P10" i="9"/>
  <c r="G31" i="9"/>
  <c r="I31" i="9" s="1"/>
  <c r="M11" i="9"/>
  <c r="L7" i="9"/>
  <c r="P7" i="9"/>
  <c r="N14" i="9"/>
  <c r="L12" i="9"/>
  <c r="G36" i="4" s="1"/>
  <c r="P12" i="9"/>
  <c r="N10" i="9"/>
  <c r="N11" i="9"/>
  <c r="K14" i="9"/>
  <c r="O14" i="9"/>
  <c r="K10" i="9"/>
  <c r="O10" i="9"/>
  <c r="L11" i="9"/>
  <c r="G35" i="4" s="1"/>
  <c r="K7" i="9"/>
  <c r="K12" i="9"/>
  <c r="P19" i="9"/>
  <c r="O19" i="9"/>
  <c r="N19" i="9"/>
  <c r="M19" i="9"/>
  <c r="L19" i="9"/>
  <c r="J34" i="4" s="1"/>
  <c r="K19" i="9"/>
  <c r="H32" i="4" l="1"/>
  <c r="K34" i="4"/>
  <c r="H35" i="4"/>
  <c r="H39" i="4"/>
  <c r="H33" i="4"/>
  <c r="H34" i="4"/>
  <c r="H37" i="4"/>
  <c r="H36" i="4"/>
  <c r="H38" i="4"/>
  <c r="F35" i="4"/>
  <c r="F33" i="4"/>
  <c r="F38" i="4"/>
  <c r="F36" i="4"/>
  <c r="F34" i="4"/>
  <c r="F39" i="4"/>
  <c r="F32" i="4"/>
  <c r="F37" i="4"/>
  <c r="S78" i="9"/>
  <c r="S79" i="9"/>
  <c r="S76" i="9"/>
  <c r="S75" i="9"/>
  <c r="P33" i="24"/>
  <c r="P36" i="24"/>
  <c r="P38" i="24"/>
  <c r="V22" i="26"/>
  <c r="P37" i="24"/>
  <c r="V19" i="26"/>
  <c r="P34" i="24"/>
  <c r="P32" i="24"/>
  <c r="P39" i="24"/>
  <c r="P35" i="24"/>
  <c r="V20" i="26"/>
  <c r="V18" i="26"/>
  <c r="V17" i="26"/>
  <c r="V23" i="26"/>
  <c r="V24" i="26"/>
  <c r="O33" i="9"/>
  <c r="L33" i="9"/>
  <c r="L39" i="4" s="1"/>
  <c r="K33" i="9"/>
  <c r="P33" i="9"/>
  <c r="N33" i="9"/>
  <c r="M33" i="9"/>
  <c r="J155" i="9"/>
  <c r="M155" i="9"/>
  <c r="L155" i="9"/>
  <c r="O155" i="9"/>
  <c r="N155" i="9"/>
  <c r="K155" i="9"/>
  <c r="P155" i="9"/>
  <c r="N194" i="9"/>
  <c r="P194" i="9"/>
  <c r="L194" i="9"/>
  <c r="M194" i="9"/>
  <c r="K194" i="9"/>
  <c r="O194" i="9"/>
  <c r="J194" i="9"/>
  <c r="O157" i="9"/>
  <c r="K157" i="9"/>
  <c r="M157" i="9"/>
  <c r="J157" i="9"/>
  <c r="L157" i="9"/>
  <c r="N157" i="9"/>
  <c r="P157" i="9"/>
  <c r="P115" i="9"/>
  <c r="J115" i="9"/>
  <c r="K115" i="9"/>
  <c r="O115" i="9"/>
  <c r="N115" i="9"/>
  <c r="L115" i="9"/>
  <c r="M115" i="9"/>
  <c r="M150" i="9"/>
  <c r="J150" i="9"/>
  <c r="O150" i="9"/>
  <c r="P150" i="9"/>
  <c r="N150" i="9"/>
  <c r="K150" i="9"/>
  <c r="J116" i="9"/>
  <c r="K116" i="9"/>
  <c r="O116" i="9"/>
  <c r="L116" i="9"/>
  <c r="N116" i="9"/>
  <c r="M116" i="9"/>
  <c r="P116" i="9"/>
  <c r="O196" i="9"/>
  <c r="K196" i="9"/>
  <c r="M196" i="9"/>
  <c r="P196" i="9"/>
  <c r="J196" i="9"/>
  <c r="N196" i="9"/>
  <c r="L196" i="9"/>
  <c r="P163" i="9"/>
  <c r="M163" i="9"/>
  <c r="L163" i="9"/>
  <c r="K163" i="9"/>
  <c r="J163" i="9"/>
  <c r="O163" i="9"/>
  <c r="N163" i="9"/>
  <c r="J202" i="9"/>
  <c r="N202" i="9"/>
  <c r="O202" i="9"/>
  <c r="P202" i="9"/>
  <c r="M202" i="9"/>
  <c r="K202" i="9"/>
  <c r="L202" i="9"/>
  <c r="N165" i="9"/>
  <c r="P165" i="9"/>
  <c r="O165" i="9"/>
  <c r="M165" i="9"/>
  <c r="K165" i="9"/>
  <c r="J165" i="9"/>
  <c r="L165" i="9"/>
  <c r="N159" i="9"/>
  <c r="O159" i="9"/>
  <c r="J159" i="9"/>
  <c r="P159" i="9"/>
  <c r="M159" i="9"/>
  <c r="K159" i="9"/>
  <c r="M162" i="9"/>
  <c r="O162" i="9"/>
  <c r="P162" i="9"/>
  <c r="L162" i="9"/>
  <c r="J162" i="9"/>
  <c r="N162" i="9"/>
  <c r="K162" i="9"/>
  <c r="J124" i="9"/>
  <c r="P124" i="9"/>
  <c r="K124" i="9"/>
  <c r="N124" i="9"/>
  <c r="L124" i="9"/>
  <c r="M124" i="9"/>
  <c r="O124" i="9"/>
  <c r="P200" i="9"/>
  <c r="N200" i="9"/>
  <c r="K200" i="9"/>
  <c r="J200" i="9"/>
  <c r="L200" i="9"/>
  <c r="O200" i="9"/>
  <c r="M200" i="9"/>
  <c r="N119" i="9"/>
  <c r="M119" i="9"/>
  <c r="O119" i="9"/>
  <c r="L119" i="9"/>
  <c r="J119" i="9"/>
  <c r="K119" i="9"/>
  <c r="P119" i="9"/>
  <c r="N158" i="9"/>
  <c r="M158" i="9"/>
  <c r="K158" i="9"/>
  <c r="J158" i="9"/>
  <c r="L158" i="9"/>
  <c r="O158" i="9"/>
  <c r="P158" i="9"/>
  <c r="O153" i="9"/>
  <c r="L153" i="9"/>
  <c r="P153" i="9"/>
  <c r="J153" i="9"/>
  <c r="M153" i="9"/>
  <c r="N153" i="9"/>
  <c r="K153" i="9"/>
  <c r="N197" i="9"/>
  <c r="O197" i="9"/>
  <c r="P197" i="9"/>
  <c r="K197" i="9"/>
  <c r="J197" i="9"/>
  <c r="L197" i="9"/>
  <c r="M197" i="9"/>
  <c r="O114" i="9"/>
  <c r="L114" i="9"/>
  <c r="K114" i="9"/>
  <c r="J114" i="9"/>
  <c r="P114" i="9"/>
  <c r="N114" i="9"/>
  <c r="M114" i="9"/>
  <c r="L112" i="9"/>
  <c r="M112" i="9"/>
  <c r="P112" i="9"/>
  <c r="N112" i="9"/>
  <c r="K112" i="9"/>
  <c r="O112" i="9"/>
  <c r="J112" i="9"/>
  <c r="J192" i="9"/>
  <c r="L192" i="9"/>
  <c r="O192" i="9"/>
  <c r="M192" i="9"/>
  <c r="P192" i="9"/>
  <c r="N192" i="9"/>
  <c r="K192" i="9"/>
  <c r="L199" i="9"/>
  <c r="M199" i="9"/>
  <c r="P199" i="9"/>
  <c r="J199" i="9"/>
  <c r="K199" i="9"/>
  <c r="N199" i="9"/>
  <c r="O199" i="9"/>
  <c r="J121" i="9"/>
  <c r="P121" i="9"/>
  <c r="K121" i="9"/>
  <c r="M121" i="9"/>
  <c r="N121" i="9"/>
  <c r="O121" i="9"/>
  <c r="L121" i="9"/>
  <c r="J201" i="9"/>
  <c r="K201" i="9"/>
  <c r="O201" i="9"/>
  <c r="L201" i="9"/>
  <c r="P201" i="9"/>
  <c r="N201" i="9"/>
  <c r="M201" i="9"/>
  <c r="L167" i="9"/>
  <c r="M167" i="9"/>
  <c r="O167" i="9"/>
  <c r="P167" i="9"/>
  <c r="N167" i="9"/>
  <c r="K167" i="9"/>
  <c r="J167" i="9"/>
  <c r="J198" i="9"/>
  <c r="P198" i="9"/>
  <c r="O198" i="9"/>
  <c r="L198" i="9"/>
  <c r="N198" i="9"/>
  <c r="M198" i="9"/>
  <c r="K198" i="9"/>
  <c r="N128" i="9"/>
  <c r="M128" i="9"/>
  <c r="K128" i="9"/>
  <c r="L128" i="9"/>
  <c r="S119" i="9" s="1"/>
  <c r="J128" i="9"/>
  <c r="O128" i="9"/>
  <c r="P128" i="9"/>
  <c r="P204" i="9"/>
  <c r="J204" i="9"/>
  <c r="O204" i="9"/>
  <c r="N204" i="9"/>
  <c r="L204" i="9"/>
  <c r="K204" i="9"/>
  <c r="M204" i="9"/>
  <c r="K127" i="9"/>
  <c r="M127" i="9"/>
  <c r="N127" i="9"/>
  <c r="O127" i="9"/>
  <c r="J127" i="9"/>
  <c r="L127" i="9"/>
  <c r="P127" i="9"/>
  <c r="P166" i="9"/>
  <c r="K166" i="9"/>
  <c r="N166" i="9"/>
  <c r="L166" i="9"/>
  <c r="J166" i="9"/>
  <c r="O166" i="9"/>
  <c r="M166" i="9"/>
  <c r="N161" i="9"/>
  <c r="K161" i="9"/>
  <c r="O161" i="9"/>
  <c r="P161" i="9"/>
  <c r="M161" i="9"/>
  <c r="J161" i="9"/>
  <c r="L161" i="9"/>
  <c r="P123" i="9"/>
  <c r="M123" i="9"/>
  <c r="O123" i="9"/>
  <c r="K123" i="9"/>
  <c r="J123" i="9"/>
  <c r="N123" i="9"/>
  <c r="L123" i="9"/>
  <c r="S114" i="9" s="1"/>
  <c r="N122" i="9"/>
  <c r="L122" i="9"/>
  <c r="O122" i="9"/>
  <c r="K122" i="9"/>
  <c r="M122" i="9"/>
  <c r="J122" i="9"/>
  <c r="P122" i="9"/>
  <c r="O120" i="9"/>
  <c r="M120" i="9"/>
  <c r="L120" i="9"/>
  <c r="J120" i="9"/>
  <c r="K120" i="9"/>
  <c r="N120" i="9"/>
  <c r="P120" i="9"/>
  <c r="K164" i="9"/>
  <c r="N164" i="9"/>
  <c r="L164" i="9"/>
  <c r="J164" i="9"/>
  <c r="M164" i="9"/>
  <c r="O164" i="9"/>
  <c r="P164" i="9"/>
  <c r="J111" i="9"/>
  <c r="L111" i="9"/>
  <c r="M111" i="9"/>
  <c r="K111" i="9"/>
  <c r="P111" i="9"/>
  <c r="N111" i="9"/>
  <c r="O111" i="9"/>
  <c r="O118" i="9"/>
  <c r="K118" i="9"/>
  <c r="L118" i="9"/>
  <c r="J118" i="9"/>
  <c r="M118" i="9"/>
  <c r="N118" i="9"/>
  <c r="P118" i="9"/>
  <c r="P117" i="9"/>
  <c r="M117" i="9"/>
  <c r="K117" i="9"/>
  <c r="N117" i="9"/>
  <c r="O117" i="9"/>
  <c r="L117" i="9"/>
  <c r="J117" i="9"/>
  <c r="P193" i="9"/>
  <c r="J193" i="9"/>
  <c r="N193" i="9"/>
  <c r="K193" i="9"/>
  <c r="L193" i="9"/>
  <c r="O193" i="9"/>
  <c r="M193" i="9"/>
  <c r="P191" i="9"/>
  <c r="K191" i="9"/>
  <c r="M191" i="9"/>
  <c r="N191" i="9"/>
  <c r="O191" i="9"/>
  <c r="J191" i="9"/>
  <c r="L191" i="9"/>
  <c r="O190" i="9"/>
  <c r="J190" i="9"/>
  <c r="K190" i="9"/>
  <c r="M190" i="9"/>
  <c r="L190" i="9"/>
  <c r="P190" i="9"/>
  <c r="N190" i="9"/>
  <c r="J156" i="9"/>
  <c r="P156" i="9"/>
  <c r="K156" i="9"/>
  <c r="O156" i="9"/>
  <c r="N156" i="9"/>
  <c r="L156" i="9"/>
  <c r="M156" i="9"/>
  <c r="N126" i="9"/>
  <c r="M126" i="9"/>
  <c r="O126" i="9"/>
  <c r="K126" i="9"/>
  <c r="L126" i="9"/>
  <c r="J126" i="9"/>
  <c r="P126" i="9"/>
  <c r="O125" i="9"/>
  <c r="J125" i="9"/>
  <c r="P125" i="9"/>
  <c r="K125" i="9"/>
  <c r="M125" i="9"/>
  <c r="N125" i="9"/>
  <c r="L125" i="9"/>
  <c r="P205" i="9"/>
  <c r="K205" i="9"/>
  <c r="N205" i="9"/>
  <c r="M205" i="9"/>
  <c r="L205" i="9"/>
  <c r="O205" i="9"/>
  <c r="J205" i="9"/>
  <c r="N203" i="9"/>
  <c r="K203" i="9"/>
  <c r="P203" i="9"/>
  <c r="J203" i="9"/>
  <c r="M203" i="9"/>
  <c r="L203" i="9"/>
  <c r="O203" i="9"/>
  <c r="N206" i="9"/>
  <c r="J206" i="9"/>
  <c r="M206" i="9"/>
  <c r="K206" i="9"/>
  <c r="L206" i="9"/>
  <c r="P206" i="9"/>
  <c r="O206" i="9"/>
  <c r="O160" i="9"/>
  <c r="N160" i="9"/>
  <c r="K160" i="9"/>
  <c r="L160" i="9"/>
  <c r="J160" i="9"/>
  <c r="P160" i="9"/>
  <c r="M160" i="9"/>
  <c r="J195" i="9"/>
  <c r="K195" i="9"/>
  <c r="M195" i="9"/>
  <c r="P195" i="9"/>
  <c r="N195" i="9"/>
  <c r="L195" i="9"/>
  <c r="O195" i="9"/>
  <c r="L113" i="9"/>
  <c r="P113" i="9"/>
  <c r="N113" i="9"/>
  <c r="O113" i="9"/>
  <c r="K113" i="9"/>
  <c r="M113" i="9"/>
  <c r="J113" i="9"/>
  <c r="N189" i="9"/>
  <c r="K189" i="9"/>
  <c r="L189" i="9"/>
  <c r="O189" i="9"/>
  <c r="J189" i="9"/>
  <c r="P189" i="9"/>
  <c r="M189" i="9"/>
  <c r="N151" i="9"/>
  <c r="O151" i="9"/>
  <c r="L151" i="9"/>
  <c r="K151" i="9"/>
  <c r="J151" i="9"/>
  <c r="M151" i="9"/>
  <c r="P151" i="9"/>
  <c r="O154" i="9"/>
  <c r="J154" i="9"/>
  <c r="M154" i="9"/>
  <c r="L154" i="9"/>
  <c r="N154" i="9"/>
  <c r="K154" i="9"/>
  <c r="P154" i="9"/>
  <c r="P152" i="9"/>
  <c r="O152" i="9"/>
  <c r="N152" i="9"/>
  <c r="L152" i="9"/>
  <c r="M152" i="9"/>
  <c r="J152" i="9"/>
  <c r="K152" i="9"/>
  <c r="M31" i="9"/>
  <c r="J31" i="9"/>
  <c r="N24" i="9"/>
  <c r="J24" i="9"/>
  <c r="O29" i="9"/>
  <c r="J29" i="9"/>
  <c r="N21" i="9"/>
  <c r="J21" i="9"/>
  <c r="M32" i="9"/>
  <c r="J32" i="9"/>
  <c r="N17" i="9"/>
  <c r="J17" i="9"/>
  <c r="N22" i="9"/>
  <c r="J22" i="9"/>
  <c r="P16" i="9"/>
  <c r="J16" i="9"/>
  <c r="M28" i="9"/>
  <c r="J28" i="9"/>
  <c r="O18" i="9"/>
  <c r="J18" i="9"/>
  <c r="M26" i="9"/>
  <c r="J26" i="9"/>
  <c r="M25" i="9"/>
  <c r="J25" i="9"/>
  <c r="P23" i="9"/>
  <c r="J23" i="9"/>
  <c r="P27" i="9"/>
  <c r="J27" i="9"/>
  <c r="P30" i="9"/>
  <c r="J30" i="9"/>
  <c r="P20" i="9"/>
  <c r="J20" i="9"/>
  <c r="K23" i="9"/>
  <c r="P32" i="9"/>
  <c r="N23" i="9"/>
  <c r="N18" i="9"/>
  <c r="M18" i="9"/>
  <c r="O23" i="9"/>
  <c r="L18" i="9"/>
  <c r="J33" i="4" s="1"/>
  <c r="P18" i="9"/>
  <c r="K18" i="9"/>
  <c r="M23" i="9"/>
  <c r="L23" i="9"/>
  <c r="J38" i="4" s="1"/>
  <c r="L32" i="9"/>
  <c r="L38" i="4" s="1"/>
  <c r="N32" i="9"/>
  <c r="K32" i="9"/>
  <c r="O32" i="9"/>
  <c r="P28" i="9"/>
  <c r="M21" i="9"/>
  <c r="M20" i="9"/>
  <c r="L28" i="9"/>
  <c r="L34" i="4" s="1"/>
  <c r="K28" i="9"/>
  <c r="O28" i="9"/>
  <c r="N28" i="9"/>
  <c r="N16" i="9"/>
  <c r="K16" i="9"/>
  <c r="K30" i="9"/>
  <c r="M16" i="9"/>
  <c r="O20" i="9"/>
  <c r="O16" i="9"/>
  <c r="K25" i="9"/>
  <c r="P25" i="9"/>
  <c r="L22" i="9"/>
  <c r="J37" i="4" s="1"/>
  <c r="O25" i="9"/>
  <c r="N25" i="9"/>
  <c r="K20" i="9"/>
  <c r="L25" i="9"/>
  <c r="O22" i="9"/>
  <c r="O21" i="9"/>
  <c r="K21" i="9"/>
  <c r="K22" i="9"/>
  <c r="P22" i="9"/>
  <c r="N20" i="9"/>
  <c r="L16" i="9"/>
  <c r="M30" i="9"/>
  <c r="M22" i="9"/>
  <c r="L20" i="9"/>
  <c r="J35" i="4" s="1"/>
  <c r="L21" i="9"/>
  <c r="J36" i="4" s="1"/>
  <c r="P21" i="9"/>
  <c r="O30" i="9"/>
  <c r="N30" i="9"/>
  <c r="P26" i="9"/>
  <c r="N29" i="9"/>
  <c r="L29" i="9"/>
  <c r="L35" i="4" s="1"/>
  <c r="P29" i="9"/>
  <c r="M24" i="9"/>
  <c r="P31" i="9"/>
  <c r="L26" i="9"/>
  <c r="L32" i="4" s="1"/>
  <c r="M29" i="9"/>
  <c r="K26" i="9"/>
  <c r="P24" i="9"/>
  <c r="K29" i="9"/>
  <c r="O26" i="9"/>
  <c r="L24" i="9"/>
  <c r="J39" i="4" s="1"/>
  <c r="N26" i="9"/>
  <c r="L30" i="9"/>
  <c r="L36" i="4" s="1"/>
  <c r="L17" i="9"/>
  <c r="J32" i="4" s="1"/>
  <c r="O27" i="9"/>
  <c r="M27" i="9"/>
  <c r="K24" i="9"/>
  <c r="O24" i="9"/>
  <c r="O17" i="9"/>
  <c r="N27" i="9"/>
  <c r="M17" i="9"/>
  <c r="K27" i="9"/>
  <c r="K17" i="9"/>
  <c r="P17" i="9"/>
  <c r="L27" i="9"/>
  <c r="L33" i="4" s="1"/>
  <c r="L31" i="9"/>
  <c r="L37" i="4" s="1"/>
  <c r="K31" i="9"/>
  <c r="O31" i="9"/>
  <c r="N31" i="9"/>
  <c r="K39" i="4" l="1"/>
  <c r="N32" i="4"/>
  <c r="N35" i="4"/>
  <c r="N36" i="4"/>
  <c r="M39" i="4"/>
  <c r="K32" i="4"/>
  <c r="K36" i="4"/>
  <c r="N33" i="4"/>
  <c r="N38" i="4"/>
  <c r="N39" i="4"/>
  <c r="N37" i="4"/>
  <c r="M35" i="4"/>
  <c r="M34" i="4"/>
  <c r="M38" i="4"/>
  <c r="M37" i="4"/>
  <c r="M33" i="4"/>
  <c r="M36" i="4"/>
  <c r="M32" i="4"/>
  <c r="K38" i="4"/>
  <c r="K33" i="4"/>
  <c r="N34" i="24"/>
  <c r="N34" i="4"/>
  <c r="K35" i="4"/>
  <c r="K37" i="4"/>
  <c r="S196" i="9"/>
  <c r="S157" i="9"/>
  <c r="S197" i="9"/>
  <c r="N32" i="24"/>
  <c r="Q33" i="9"/>
  <c r="N35" i="24"/>
  <c r="N36" i="24"/>
  <c r="N37" i="24"/>
  <c r="N38" i="24"/>
  <c r="N33" i="24"/>
  <c r="S194" i="9"/>
  <c r="S117" i="9"/>
  <c r="S155" i="9"/>
  <c r="S116" i="9"/>
  <c r="S158" i="9"/>
  <c r="S192" i="9"/>
  <c r="S112" i="9"/>
  <c r="S115" i="9"/>
  <c r="S189" i="9"/>
  <c r="S193" i="9"/>
  <c r="S190" i="9"/>
  <c r="S191" i="9"/>
  <c r="S154" i="9"/>
  <c r="S151" i="9"/>
  <c r="S152" i="9"/>
  <c r="S153" i="9"/>
  <c r="S111" i="9"/>
  <c r="S113" i="9"/>
  <c r="S118" i="9"/>
  <c r="S195" i="9"/>
  <c r="S156" i="9"/>
  <c r="Q32" i="9"/>
  <c r="Q23" i="9"/>
  <c r="Q18" i="9"/>
  <c r="Q27" i="9"/>
  <c r="Q30" i="9"/>
  <c r="Q21" i="9"/>
  <c r="Q17" i="9"/>
  <c r="Q26" i="9"/>
  <c r="Q20" i="9"/>
  <c r="Q29" i="9"/>
  <c r="Q24" i="9"/>
  <c r="S22" i="9"/>
  <c r="O37" i="4" s="1"/>
  <c r="Q22" i="9"/>
  <c r="Q31" i="9"/>
  <c r="S24" i="9"/>
  <c r="O39" i="4" s="1"/>
  <c r="Q25" i="9"/>
  <c r="Q16" i="9"/>
  <c r="S19" i="9"/>
  <c r="O34" i="4" s="1"/>
  <c r="Q28" i="9"/>
  <c r="Q19" i="9"/>
  <c r="S23" i="9"/>
  <c r="O38" i="4" s="1"/>
  <c r="S18" i="9"/>
  <c r="O33" i="4" s="1"/>
  <c r="S21" i="9"/>
  <c r="O36" i="4" s="1"/>
  <c r="S16" i="9"/>
  <c r="S17" i="9"/>
  <c r="O32" i="4" s="1"/>
  <c r="S20" i="9"/>
  <c r="O35" i="4" s="1"/>
  <c r="N39" i="24" l="1"/>
  <c r="U16" i="9"/>
  <c r="W16" i="9" s="1"/>
  <c r="T16" i="9"/>
  <c r="V16" i="9" s="1"/>
  <c r="T22" i="9"/>
  <c r="U22" i="9"/>
  <c r="W22" i="9" s="1"/>
  <c r="U20" i="9"/>
  <c r="W20" i="9" s="1"/>
  <c r="T20" i="9"/>
  <c r="U21" i="9"/>
  <c r="W21" i="9" s="1"/>
  <c r="T21" i="9"/>
  <c r="T23" i="9"/>
  <c r="U23" i="9"/>
  <c r="W23" i="9" s="1"/>
  <c r="U24" i="9"/>
  <c r="W24" i="9" s="1"/>
  <c r="T24" i="9"/>
  <c r="T17" i="9"/>
  <c r="U17" i="9"/>
  <c r="W17" i="9" s="1"/>
  <c r="T18" i="9"/>
  <c r="U18" i="9"/>
  <c r="W18" i="9" s="1"/>
  <c r="T19" i="9"/>
  <c r="U19" i="9"/>
  <c r="W19" i="9" s="1"/>
  <c r="P39" i="4" l="1"/>
  <c r="P36" i="4"/>
  <c r="P34" i="4"/>
  <c r="P35" i="4"/>
  <c r="P32" i="4"/>
  <c r="P38" i="4"/>
  <c r="P33" i="4"/>
  <c r="P37" i="4"/>
  <c r="V23" i="9"/>
  <c r="V20" i="9"/>
  <c r="V17" i="9"/>
  <c r="V18" i="9"/>
  <c r="V22" i="9"/>
  <c r="V19" i="9"/>
  <c r="V24" i="9"/>
  <c r="V21" i="9"/>
</calcChain>
</file>

<file path=xl/sharedStrings.xml><?xml version="1.0" encoding="utf-8"?>
<sst xmlns="http://schemas.openxmlformats.org/spreadsheetml/2006/main" count="30132" uniqueCount="357">
  <si>
    <t>total_deaths</t>
  </si>
  <si>
    <t>2004-2006</t>
  </si>
  <si>
    <t>Males</t>
  </si>
  <si>
    <t>2005-2007</t>
  </si>
  <si>
    <t>2006-2008</t>
  </si>
  <si>
    <t>2007-2009</t>
  </si>
  <si>
    <t>2008-2010</t>
  </si>
  <si>
    <t>2009-2011</t>
  </si>
  <si>
    <t>2010-2012</t>
  </si>
  <si>
    <t>2011-2013</t>
  </si>
  <si>
    <t>7A1</t>
  </si>
  <si>
    <t>7A2</t>
  </si>
  <si>
    <t>7A3</t>
  </si>
  <si>
    <t>7A4</t>
  </si>
  <si>
    <t>7A5</t>
  </si>
  <si>
    <t>7A6</t>
  </si>
  <si>
    <t>7A7</t>
  </si>
  <si>
    <t>AB1</t>
  </si>
  <si>
    <t>AB2</t>
  </si>
  <si>
    <t>AB3</t>
  </si>
  <si>
    <t>AB4</t>
  </si>
  <si>
    <t>AB5</t>
  </si>
  <si>
    <t>ABM1</t>
  </si>
  <si>
    <t>ABM2</t>
  </si>
  <si>
    <t>ABM3</t>
  </si>
  <si>
    <t>ABM4</t>
  </si>
  <si>
    <t>ABM5</t>
  </si>
  <si>
    <t>BCU1</t>
  </si>
  <si>
    <t>BCU2</t>
  </si>
  <si>
    <t>BCU3</t>
  </si>
  <si>
    <t>BCU4</t>
  </si>
  <si>
    <t>BCU5</t>
  </si>
  <si>
    <t>CT1</t>
  </si>
  <si>
    <t>CT2</t>
  </si>
  <si>
    <t>CT3</t>
  </si>
  <si>
    <t>CT4</t>
  </si>
  <si>
    <t>CT5</t>
  </si>
  <si>
    <t>CV1</t>
  </si>
  <si>
    <t>CV2</t>
  </si>
  <si>
    <t>CV3</t>
  </si>
  <si>
    <t>CV4</t>
  </si>
  <si>
    <t>CV5</t>
  </si>
  <si>
    <t>HD1</t>
  </si>
  <si>
    <t>HD2</t>
  </si>
  <si>
    <t>HD3</t>
  </si>
  <si>
    <t>HD4</t>
  </si>
  <si>
    <t>HD5</t>
  </si>
  <si>
    <t>NA</t>
  </si>
  <si>
    <t>NA1</t>
  </si>
  <si>
    <t>NA2</t>
  </si>
  <si>
    <t>NA3</t>
  </si>
  <si>
    <t>NA4</t>
  </si>
  <si>
    <t>NA5</t>
  </si>
  <si>
    <t>NC</t>
  </si>
  <si>
    <t>NC1</t>
  </si>
  <si>
    <t>NC2</t>
  </si>
  <si>
    <t>NC3</t>
  </si>
  <si>
    <t>NC4</t>
  </si>
  <si>
    <t>NC5</t>
  </si>
  <si>
    <t>NE</t>
  </si>
  <si>
    <t>NE1</t>
  </si>
  <si>
    <t>NE2</t>
  </si>
  <si>
    <t>NE3</t>
  </si>
  <si>
    <t>NE4</t>
  </si>
  <si>
    <t>NE5</t>
  </si>
  <si>
    <t>NG</t>
  </si>
  <si>
    <t>NG1</t>
  </si>
  <si>
    <t>NG2</t>
  </si>
  <si>
    <t>NG3</t>
  </si>
  <si>
    <t>NG4</t>
  </si>
  <si>
    <t>NG5</t>
  </si>
  <si>
    <t>NJ</t>
  </si>
  <si>
    <t>NJ1</t>
  </si>
  <si>
    <t>NJ2</t>
  </si>
  <si>
    <t>NJ3</t>
  </si>
  <si>
    <t>NJ4</t>
  </si>
  <si>
    <t>NJ5</t>
  </si>
  <si>
    <t>NL</t>
  </si>
  <si>
    <t>NL1</t>
  </si>
  <si>
    <t>NL2</t>
  </si>
  <si>
    <t>NL3</t>
  </si>
  <si>
    <t>NL4</t>
  </si>
  <si>
    <t>NL5</t>
  </si>
  <si>
    <t>NN</t>
  </si>
  <si>
    <t>NN1</t>
  </si>
  <si>
    <t>NN2</t>
  </si>
  <si>
    <t>NN3</t>
  </si>
  <si>
    <t>NN4</t>
  </si>
  <si>
    <t>NN5</t>
  </si>
  <si>
    <t>NQ</t>
  </si>
  <si>
    <t>NQ1</t>
  </si>
  <si>
    <t>NQ2</t>
  </si>
  <si>
    <t>NQ3</t>
  </si>
  <si>
    <t>NQ4</t>
  </si>
  <si>
    <t>NQ5</t>
  </si>
  <si>
    <t>NS</t>
  </si>
  <si>
    <t>NS1</t>
  </si>
  <si>
    <t>NS2</t>
  </si>
  <si>
    <t>NS3</t>
  </si>
  <si>
    <t>NS4</t>
  </si>
  <si>
    <t>NS5</t>
  </si>
  <si>
    <t>NU</t>
  </si>
  <si>
    <t>NU1</t>
  </si>
  <si>
    <t>NU2</t>
  </si>
  <si>
    <t>NU3</t>
  </si>
  <si>
    <t>NU4</t>
  </si>
  <si>
    <t>NU5</t>
  </si>
  <si>
    <t>NX</t>
  </si>
  <si>
    <t>NX1</t>
  </si>
  <si>
    <t>NX2</t>
  </si>
  <si>
    <t>NX3</t>
  </si>
  <si>
    <t>NX4</t>
  </si>
  <si>
    <t>NX5</t>
  </si>
  <si>
    <t>NZ</t>
  </si>
  <si>
    <t>NZ1</t>
  </si>
  <si>
    <t>NZ2</t>
  </si>
  <si>
    <t>NZ3</t>
  </si>
  <si>
    <t>NZ4</t>
  </si>
  <si>
    <t>NZ5</t>
  </si>
  <si>
    <t>PB</t>
  </si>
  <si>
    <t>PB1</t>
  </si>
  <si>
    <t>PB2</t>
  </si>
  <si>
    <t>PB3</t>
  </si>
  <si>
    <t>PB4</t>
  </si>
  <si>
    <t>PB5</t>
  </si>
  <si>
    <t>PD</t>
  </si>
  <si>
    <t>PD1</t>
  </si>
  <si>
    <t>PD2</t>
  </si>
  <si>
    <t>PD3</t>
  </si>
  <si>
    <t>PD4</t>
  </si>
  <si>
    <t>PD5</t>
  </si>
  <si>
    <t>PF</t>
  </si>
  <si>
    <t>PF1</t>
  </si>
  <si>
    <t>PF2</t>
  </si>
  <si>
    <t>PF3</t>
  </si>
  <si>
    <t>PF4</t>
  </si>
  <si>
    <t>PF5</t>
  </si>
  <si>
    <t>PH</t>
  </si>
  <si>
    <t>PH1</t>
  </si>
  <si>
    <t>PH2</t>
  </si>
  <si>
    <t>PH3</t>
  </si>
  <si>
    <t>PH4</t>
  </si>
  <si>
    <t>PH5</t>
  </si>
  <si>
    <t>PK</t>
  </si>
  <si>
    <t>PK1</t>
  </si>
  <si>
    <t>PK2</t>
  </si>
  <si>
    <t>PK3</t>
  </si>
  <si>
    <t>PK4</t>
  </si>
  <si>
    <t>PK5</t>
  </si>
  <si>
    <t>PL</t>
  </si>
  <si>
    <t>PL1</t>
  </si>
  <si>
    <t>PL2</t>
  </si>
  <si>
    <t>PL3</t>
  </si>
  <si>
    <t>PL4</t>
  </si>
  <si>
    <t>PL5</t>
  </si>
  <si>
    <t>PM</t>
  </si>
  <si>
    <t>PM1</t>
  </si>
  <si>
    <t>PM2</t>
  </si>
  <si>
    <t>PM3</t>
  </si>
  <si>
    <t>PM4</t>
  </si>
  <si>
    <t>PM5</t>
  </si>
  <si>
    <t>Powys1</t>
  </si>
  <si>
    <t>Powys2</t>
  </si>
  <si>
    <t>Powys3</t>
  </si>
  <si>
    <t>Powys4</t>
  </si>
  <si>
    <t>Powys5</t>
  </si>
  <si>
    <t>PP</t>
  </si>
  <si>
    <t>PP1</t>
  </si>
  <si>
    <t>PP2</t>
  </si>
  <si>
    <t>PP3</t>
  </si>
  <si>
    <t>PP4</t>
  </si>
  <si>
    <t>PP5</t>
  </si>
  <si>
    <t>PR</t>
  </si>
  <si>
    <t>PR1</t>
  </si>
  <si>
    <t>PR2</t>
  </si>
  <si>
    <t>PR3</t>
  </si>
  <si>
    <t>PR4</t>
  </si>
  <si>
    <t>PR5</t>
  </si>
  <si>
    <t>PT</t>
  </si>
  <si>
    <t>PT1</t>
  </si>
  <si>
    <t>PT2</t>
  </si>
  <si>
    <t>PT3</t>
  </si>
  <si>
    <t>PT4</t>
  </si>
  <si>
    <t>PT5</t>
  </si>
  <si>
    <t>W</t>
  </si>
  <si>
    <t>Wales</t>
  </si>
  <si>
    <t>Geography</t>
  </si>
  <si>
    <t>Betsi Cadwaladr UHB</t>
  </si>
  <si>
    <t>Hywel Dda UHB</t>
  </si>
  <si>
    <t>Cardiff and Vale UHB</t>
  </si>
  <si>
    <t>Cwm Taf UHB</t>
  </si>
  <si>
    <t>Aneurin Bevan UHB</t>
  </si>
  <si>
    <t>Powys tHB</t>
  </si>
  <si>
    <t>Isle of Anglesey</t>
  </si>
  <si>
    <t>Gwynedd</t>
  </si>
  <si>
    <t>Conwy</t>
  </si>
  <si>
    <t>Denbighshire</t>
  </si>
  <si>
    <t>Flintshire</t>
  </si>
  <si>
    <t>Wrexham</t>
  </si>
  <si>
    <t>Ceredigion</t>
  </si>
  <si>
    <t>Pembrokeshire</t>
  </si>
  <si>
    <t>Carmarthenshire</t>
  </si>
  <si>
    <t>Swansea</t>
  </si>
  <si>
    <t xml:space="preserve">Neath Port Talbot </t>
  </si>
  <si>
    <t>Bridgend</t>
  </si>
  <si>
    <t>Vale of Glamorgan</t>
  </si>
  <si>
    <t>Cardiff</t>
  </si>
  <si>
    <t>Rhondda Cynon Taf</t>
  </si>
  <si>
    <t xml:space="preserve">Merthyr Tydfil </t>
  </si>
  <si>
    <t>Caerphilly</t>
  </si>
  <si>
    <t>Blaenau Gwent</t>
  </si>
  <si>
    <t>Torfaen</t>
  </si>
  <si>
    <t>Monmouthshire</t>
  </si>
  <si>
    <t>Newport</t>
  </si>
  <si>
    <t>Females</t>
  </si>
  <si>
    <t>Persons</t>
  </si>
  <si>
    <t>2012-2014</t>
  </si>
  <si>
    <t>Geographies for selection box</t>
  </si>
  <si>
    <t>All ages</t>
  </si>
  <si>
    <t>2005-07</t>
  </si>
  <si>
    <t>2006-08</t>
  </si>
  <si>
    <t>2007-09</t>
  </si>
  <si>
    <t>2008-10</t>
  </si>
  <si>
    <t>2009-11</t>
  </si>
  <si>
    <t>2010-12</t>
  </si>
  <si>
    <t>2011-13</t>
  </si>
  <si>
    <t>2012-14</t>
  </si>
  <si>
    <t>Annual average deaths</t>
  </si>
  <si>
    <t>Wales EASR</t>
  </si>
  <si>
    <t>Age</t>
  </si>
  <si>
    <t>Gender</t>
  </si>
  <si>
    <t>Current selection (list number)</t>
  </si>
  <si>
    <t>Current selection</t>
  </si>
  <si>
    <t>Most deprived code</t>
  </si>
  <si>
    <t>Least deprived code</t>
  </si>
  <si>
    <t>= All ages</t>
  </si>
  <si>
    <t>= &lt;75</t>
  </si>
  <si>
    <t>for lookup</t>
  </si>
  <si>
    <t>Selected Area</t>
  </si>
  <si>
    <t>Period</t>
  </si>
  <si>
    <t>EASR</t>
  </si>
  <si>
    <t>LCL</t>
  </si>
  <si>
    <t>UCL</t>
  </si>
  <si>
    <t>-for chart</t>
  </si>
  <si>
    <t>+ for chart</t>
  </si>
  <si>
    <t>Neath Port Talbot</t>
  </si>
  <si>
    <t>Merthyr Tydfil</t>
  </si>
  <si>
    <t>Powys</t>
  </si>
  <si>
    <t>BCU</t>
  </si>
  <si>
    <t>HD</t>
  </si>
  <si>
    <t>ABM</t>
  </si>
  <si>
    <t>CV</t>
  </si>
  <si>
    <t>CT</t>
  </si>
  <si>
    <t>AB</t>
  </si>
  <si>
    <t>Rate Ratio</t>
  </si>
  <si>
    <t>Rate ratio LCL</t>
  </si>
  <si>
    <t>Rate ratio UCL</t>
  </si>
  <si>
    <r>
      <t xml:space="preserve">Expected- </t>
    </r>
    <r>
      <rPr>
        <i/>
        <sz val="10"/>
        <color theme="1"/>
        <rFont val="Verdana"/>
        <family val="2"/>
      </rPr>
      <t>for rate ratio</t>
    </r>
  </si>
  <si>
    <t>This method was used to derive CI's in previous inequalities work</t>
  </si>
  <si>
    <t>Text for outputs:</t>
  </si>
  <si>
    <t>Current selection- for lookup</t>
  </si>
  <si>
    <t>Selection for lookups:</t>
  </si>
  <si>
    <t>Legend- least deprived</t>
  </si>
  <si>
    <t>Legend- most deprived</t>
  </si>
  <si>
    <t>Overall area</t>
  </si>
  <si>
    <t>Main chart title</t>
  </si>
  <si>
    <t>Rate ratio chart title</t>
  </si>
  <si>
    <t>Figure 1</t>
  </si>
  <si>
    <t>Copying and pasting charts and tables to use in documents, reports or presentations</t>
  </si>
  <si>
    <t xml:space="preserve">Why use this method to copy and paste charts </t>
  </si>
  <si>
    <t>If the standard {Copy} and {Paste} option is used for inserting Excel charts into documents, reports</t>
  </si>
  <si>
    <t>or presentations then frequently the chart will lose some of its formatting and/or the axes labels may be</t>
  </si>
  <si>
    <t>truncated. Similarly, table column sizes are often distorted using the standard {Copy} and {Paste}</t>
  </si>
  <si>
    <t>method if a table is too wide. The technique described below overcomes these issues.</t>
  </si>
  <si>
    <t>Copying and pasting a chart</t>
  </si>
  <si>
    <t xml:space="preserve">Select the chart you want to copy by left clicking on it once i.e. so that the surrounding points are </t>
  </si>
  <si>
    <t>displayed.  For tables, left click the top left hand corner and drag the mouse to the bottom right corner.</t>
  </si>
  <si>
    <t>On the 'Home' tab click the paste icon</t>
  </si>
  <si>
    <t>Click 'As picture' option and 'Copy as picture' (see figure 1 for chart selection)</t>
  </si>
  <si>
    <t>Choose 'As shown on screen' and 'picture' (see figure 2, also showing table area selection)</t>
  </si>
  <si>
    <t xml:space="preserve">Using your mouse click on the point where you want to insert a copy of the chart e.g. in a Word </t>
  </si>
  <si>
    <t>document / presentation</t>
  </si>
  <si>
    <t>On the 'Home' tab click 'paste' then 'paste special' and choose to insert as 'Picture (enhanced metafile)'</t>
  </si>
  <si>
    <t>(see figure 3)</t>
  </si>
  <si>
    <t>Figure 2</t>
  </si>
  <si>
    <t>Figure 3</t>
  </si>
  <si>
    <t xml:space="preserve">  Betsi Cadwaladr UHB</t>
  </si>
  <si>
    <t xml:space="preserve">    Isle of Anglesey</t>
  </si>
  <si>
    <t xml:space="preserve">    Gwynedd</t>
  </si>
  <si>
    <t xml:space="preserve">    Conwy</t>
  </si>
  <si>
    <t xml:space="preserve">    Denbighshire</t>
  </si>
  <si>
    <t xml:space="preserve">    Flintshire</t>
  </si>
  <si>
    <t xml:space="preserve">    Wrexham</t>
  </si>
  <si>
    <t xml:space="preserve">  Powys tHB</t>
  </si>
  <si>
    <t xml:space="preserve">    Powys </t>
  </si>
  <si>
    <t xml:space="preserve">  Hywel Dda UHB</t>
  </si>
  <si>
    <t xml:space="preserve">    Ceredigion</t>
  </si>
  <si>
    <t xml:space="preserve">    Pembrokeshire</t>
  </si>
  <si>
    <t xml:space="preserve">    Carmarthenshire</t>
  </si>
  <si>
    <t xml:space="preserve">  Abertawe Bro Morgannwg UHB</t>
  </si>
  <si>
    <t xml:space="preserve">    Swansea</t>
  </si>
  <si>
    <t xml:space="preserve">    Neath Port Talbot </t>
  </si>
  <si>
    <t xml:space="preserve">    Bridgend</t>
  </si>
  <si>
    <t xml:space="preserve">  Cardiff and Vale UHB</t>
  </si>
  <si>
    <t xml:space="preserve">    Vale of Glamorgan</t>
  </si>
  <si>
    <t xml:space="preserve">    Cardiff</t>
  </si>
  <si>
    <t xml:space="preserve">  Cwm Taf UHB</t>
  </si>
  <si>
    <t xml:space="preserve">    Rhondda Cynon Taf</t>
  </si>
  <si>
    <t xml:space="preserve">    Merthyr Tydfil </t>
  </si>
  <si>
    <t xml:space="preserve">  Aneurin Bevan UHB</t>
  </si>
  <si>
    <t xml:space="preserve">    Caerphilly</t>
  </si>
  <si>
    <t xml:space="preserve">    Blaenau Gwent</t>
  </si>
  <si>
    <t xml:space="preserve">    Torfaen</t>
  </si>
  <si>
    <t xml:space="preserve">    Monmouthshire</t>
  </si>
  <si>
    <t xml:space="preserve">    Newport</t>
  </si>
  <si>
    <t>Table geography</t>
  </si>
  <si>
    <t>CONTROLS FOR OUTPUT</t>
  </si>
  <si>
    <t>CONTROLS  FOR OUTPUT 1</t>
  </si>
  <si>
    <t>MALES (&lt;75)</t>
  </si>
  <si>
    <t>FEMALES (&lt;75)</t>
  </si>
  <si>
    <t>MALES (ALL AGES)</t>
  </si>
  <si>
    <t>FEMALES (ALL AGES)</t>
  </si>
  <si>
    <t>Rate ratio</t>
  </si>
  <si>
    <t>ABM UHB</t>
  </si>
  <si>
    <t>QC Lookup</t>
  </si>
  <si>
    <r>
      <t xml:space="preserve">Rate ratio* </t>
    </r>
    <r>
      <rPr>
        <sz val="8"/>
        <color rgb="FF000080"/>
        <rFont val="Verdana"/>
        <family val="2"/>
      </rPr>
      <t>(95% CI)</t>
    </r>
  </si>
  <si>
    <t>For axis:</t>
  </si>
  <si>
    <r>
      <t xml:space="preserve">EASR </t>
    </r>
    <r>
      <rPr>
        <sz val="8"/>
        <color rgb="FF000080"/>
        <rFont val="Verdana"/>
        <family val="2"/>
      </rPr>
      <t>(95% CI)</t>
    </r>
  </si>
  <si>
    <t>CI = Confidence Interval</t>
  </si>
  <si>
    <t>Click on the tabs above to access the interactive data:</t>
  </si>
  <si>
    <t xml:space="preserve">For more information on the data sources and methods used, click on the 'Technical guide' tab above.  </t>
  </si>
  <si>
    <t xml:space="preserve">For guidance on how to interpret the charts shown in this file, click on the 'Interpretation guide' tab. </t>
  </si>
  <si>
    <r>
      <rPr>
        <sz val="10"/>
        <color rgb="FF000000"/>
        <rFont val="Segoe UI Light"/>
        <family val="2"/>
      </rPr>
      <t>•</t>
    </r>
    <r>
      <rPr>
        <sz val="10"/>
        <color rgb="FF000000"/>
        <rFont val="Verdana"/>
        <family val="2"/>
      </rPr>
      <t xml:space="preserve"> All-cause mortality by sex and age for Wales (4 charts)</t>
    </r>
  </si>
  <si>
    <t>Under 75s</t>
  </si>
  <si>
    <t>Produced by Public Health Wales Observatory, using PHM &amp; MYE (ONS), WIMD 2014 (WG)</t>
  </si>
  <si>
    <r>
      <t xml:space="preserve">EASR in least deprived                   </t>
    </r>
    <r>
      <rPr>
        <sz val="8"/>
        <color rgb="FF000080"/>
        <rFont val="Verdana"/>
        <family val="2"/>
      </rPr>
      <t>(95% CI)</t>
    </r>
  </si>
  <si>
    <r>
      <t xml:space="preserve">EASR in most deprived                 </t>
    </r>
    <r>
      <rPr>
        <sz val="8"/>
        <color rgb="FF000080"/>
        <rFont val="Verdana"/>
        <family val="2"/>
      </rPr>
      <t>(95% CI)</t>
    </r>
  </si>
  <si>
    <t>Rate               difference fifths</t>
  </si>
  <si>
    <t>*EASR in most deprived divided by EASR in least deprived</t>
  </si>
  <si>
    <t>Rate    difference   fifths</t>
  </si>
  <si>
    <r>
      <t xml:space="preserve">EASR in least deprived             </t>
    </r>
    <r>
      <rPr>
        <sz val="8"/>
        <color rgb="FF000080"/>
        <rFont val="Verdana"/>
        <family val="2"/>
      </rPr>
      <t>(95% CI)</t>
    </r>
  </si>
  <si>
    <r>
      <t xml:space="preserve">EASR in most deprived             </t>
    </r>
    <r>
      <rPr>
        <sz val="8"/>
        <color rgb="FF000080"/>
        <rFont val="Verdana"/>
        <family val="2"/>
      </rPr>
      <t>(95% CI)</t>
    </r>
  </si>
  <si>
    <t>Powys THB</t>
  </si>
  <si>
    <t>The following data sources have been used to enable us to calculate the all-cause mortality rate:</t>
  </si>
  <si>
    <t>CONTROLS  FOR OUTPUT 1 (HB)</t>
  </si>
  <si>
    <t>CONTROLS  FOR OUTPUT 1 (LA)</t>
  </si>
  <si>
    <r>
      <rPr>
        <sz val="10"/>
        <color rgb="FF000000"/>
        <rFont val="Segoe UI Light"/>
        <family val="2"/>
      </rPr>
      <t>•</t>
    </r>
    <r>
      <rPr>
        <sz val="10"/>
        <color rgb="FF000000"/>
        <rFont val="Verdana"/>
        <family val="2"/>
      </rPr>
      <t xml:space="preserve"> All-cause mortality for Wales by sex and age (Chart and table)</t>
    </r>
  </si>
  <si>
    <r>
      <rPr>
        <sz val="10"/>
        <color rgb="FF000000"/>
        <rFont val="Segoe UI Light"/>
        <family val="2"/>
      </rPr>
      <t>•</t>
    </r>
    <r>
      <rPr>
        <sz val="10"/>
        <color rgb="FF000000"/>
        <rFont val="Verdana"/>
        <family val="2"/>
      </rPr>
      <t xml:space="preserve"> All-cause mortality by sex and age, and by health board (4 charts)</t>
    </r>
  </si>
  <si>
    <r>
      <rPr>
        <sz val="10"/>
        <color rgb="FF000000"/>
        <rFont val="Segoe UI Light"/>
        <family val="2"/>
      </rPr>
      <t>•</t>
    </r>
    <r>
      <rPr>
        <sz val="10"/>
        <color rgb="FF000000"/>
        <rFont val="Verdana"/>
        <family val="2"/>
      </rPr>
      <t xml:space="preserve"> All-cause mortality by sex and age, and by local authority (4 charts)</t>
    </r>
  </si>
  <si>
    <r>
      <rPr>
        <sz val="10"/>
        <color rgb="FF000000"/>
        <rFont val="Segoe UI Light"/>
        <family val="2"/>
      </rPr>
      <t>•</t>
    </r>
    <r>
      <rPr>
        <sz val="10"/>
        <color rgb="FF000000"/>
        <rFont val="Verdana"/>
        <family val="2"/>
      </rPr>
      <t xml:space="preserve"> All-cause mortality by health board/local authority, and by sex and age (Chart and table)</t>
    </r>
  </si>
  <si>
    <t>© 2016 Public Health Wales NHS Trust</t>
  </si>
  <si>
    <t xml:space="preserve">All tables, charts and maps were produced by the Public Health Wales Observatory and the data sources are shown for each graphic. Material contained in this publication may be reproduced without prior permission provided it is done so accurately and is not used in a misleading context. Acknowledgement to Public Health Wales NHS Trust to be stated. Typographical copyright lies with Public Health Wales NHS Trust. </t>
  </si>
  <si>
    <r>
      <t xml:space="preserve">A comprehensive description of all the data sources and methods used in this publication, can be found by clicking </t>
    </r>
    <r>
      <rPr>
        <b/>
        <sz val="10"/>
        <color theme="1"/>
        <rFont val="Verdana"/>
        <family val="2"/>
      </rPr>
      <t>here</t>
    </r>
    <r>
      <rPr>
        <sz val="10"/>
        <color theme="1"/>
        <rFont val="Verdana"/>
        <family val="2"/>
      </rPr>
      <t>, or on the image to the left.</t>
    </r>
  </si>
  <si>
    <r>
      <rPr>
        <sz val="11"/>
        <rFont val="Calibri"/>
        <family val="2"/>
        <scheme val="minor"/>
      </rPr>
      <t xml:space="preserve">This interactive data file is part of the Observatory's Measuring Inequalities 2016 release, available at: </t>
    </r>
    <r>
      <rPr>
        <u/>
        <sz val="11"/>
        <color theme="10"/>
        <rFont val="Calibri"/>
        <family val="2"/>
        <scheme val="minor"/>
      </rPr>
      <t>www.publichealthwalesobservatory.wales.nhs.uk/inequalities</t>
    </r>
  </si>
  <si>
    <r>
      <rPr>
        <sz val="10"/>
        <rFont val="Segoe UI Light"/>
        <family val="2"/>
      </rPr>
      <t>•</t>
    </r>
    <r>
      <rPr>
        <sz val="10"/>
        <rFont val="Verdana"/>
        <family val="2"/>
      </rPr>
      <t xml:space="preserve"> </t>
    </r>
    <r>
      <rPr>
        <b/>
        <sz val="10"/>
        <rFont val="Verdana"/>
        <family val="2"/>
      </rPr>
      <t>Public Health Mortality (PHM)-</t>
    </r>
    <r>
      <rPr>
        <sz val="10"/>
        <rFont val="Verdana"/>
        <family val="2"/>
      </rPr>
      <t xml:space="preserve"> data which is supplied by the Office for National Statistics (ONS)</t>
    </r>
  </si>
  <si>
    <r>
      <rPr>
        <sz val="11"/>
        <rFont val="Segoe UI Light"/>
        <family val="2"/>
      </rPr>
      <t>•</t>
    </r>
    <r>
      <rPr>
        <sz val="11"/>
        <rFont val="Calibri"/>
        <family val="2"/>
        <scheme val="minor"/>
      </rPr>
      <t xml:space="preserve"> </t>
    </r>
    <r>
      <rPr>
        <b/>
        <sz val="10"/>
        <rFont val="Verdana"/>
        <family val="2"/>
      </rPr>
      <t>Mid year population estimates (MYE)-</t>
    </r>
    <r>
      <rPr>
        <sz val="10"/>
        <rFont val="Verdana"/>
        <family val="2"/>
      </rPr>
      <t xml:space="preserve"> data which is supplied by the Office for National Statistics (ONS)</t>
    </r>
  </si>
  <si>
    <r>
      <rPr>
        <sz val="10"/>
        <rFont val="Segoe UI Light"/>
        <family val="2"/>
      </rPr>
      <t xml:space="preserve">• </t>
    </r>
    <r>
      <rPr>
        <b/>
        <sz val="10"/>
        <rFont val="Verdana"/>
        <family val="2"/>
      </rPr>
      <t>Welsh Index of Multiple Deprivation (WIMD) 2014-</t>
    </r>
    <r>
      <rPr>
        <sz val="10"/>
        <rFont val="Verdana"/>
        <family val="2"/>
      </rPr>
      <t xml:space="preserve"> data which is supplied by Welsh Government (WG)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</si>
</sst>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0.0"/>
    <numFmt numFmtId="165" formatCode="#,##0.0"/>
    <numFmt numFmtId="166" formatCode="_(* #,##0.00_);_(* \(#,##0.00\);_(* &quot;-&quot;??_);_(@_)"/>
    <numFmt numFmtId="167" formatCode="[&gt;0.5]#,##0;[&lt;-0.5]\-#,##0;\-"/>
    <numFmt numFmtId="168" formatCode="#,##0_);;&quot;- &quot;_);@_)\ "/>
    <numFmt numFmtId="169" formatCode="_(General"/>
    <numFmt numFmtId="170" formatCode="General_)"/>
  </numFmts>
  <fonts count="76">
    <font>
      <sz val="11"/>
      <color theme="1"/>
      <name val="Calibri"/>
      <family val="2"/>
      <scheme val="minor"/>
    </font>
    <font>
      <sz val="10"/>
      <color theme="1"/>
      <name val="Verdana"/>
      <family val="2"/>
    </font>
    <font>
      <b/>
      <sz val="10"/>
      <color theme="1"/>
      <name val="Verdana"/>
      <family val="2"/>
    </font>
    <font>
      <b/>
      <i/>
      <sz val="10"/>
      <color theme="1"/>
      <name val="Verdana"/>
      <family val="2"/>
    </font>
    <font>
      <sz val="10"/>
      <color rgb="FF000080"/>
      <name val="Verdana"/>
      <family val="2"/>
    </font>
    <font>
      <sz val="8"/>
      <color theme="1"/>
      <name val="Verdana"/>
      <family val="2"/>
    </font>
    <font>
      <sz val="11"/>
      <color theme="1"/>
      <name val="Calibri"/>
      <family val="2"/>
      <scheme val="minor"/>
    </font>
    <font>
      <i/>
      <sz val="10"/>
      <color theme="1"/>
      <name val="Verdana"/>
      <family val="2"/>
    </font>
    <font>
      <sz val="10"/>
      <name val="Arial"/>
      <family val="2"/>
    </font>
    <font>
      <sz val="10"/>
      <name val="Verdana"/>
      <family val="2"/>
    </font>
    <font>
      <u/>
      <sz val="10"/>
      <color indexed="12"/>
      <name val="Arial"/>
      <family val="2"/>
    </font>
    <font>
      <b/>
      <sz val="10"/>
      <name val="Verdana"/>
      <family val="2"/>
    </font>
    <font>
      <u/>
      <sz val="11"/>
      <color theme="10"/>
      <name val="Calibri"/>
      <family val="2"/>
    </font>
    <font>
      <sz val="10"/>
      <color theme="7" tint="-0.249977111117893"/>
      <name val="Verdana"/>
      <family val="2"/>
    </font>
    <font>
      <b/>
      <sz val="10"/>
      <color theme="7" tint="-0.249977111117893"/>
      <name val="Verdana"/>
      <family val="2"/>
    </font>
    <font>
      <b/>
      <sz val="10"/>
      <color theme="0"/>
      <name val="Verdana"/>
      <family val="2"/>
    </font>
    <font>
      <b/>
      <sz val="10"/>
      <color theme="7" tint="-0.499984740745262"/>
      <name val="Verdana"/>
      <family val="2"/>
    </font>
    <font>
      <sz val="10"/>
      <color theme="7" tint="-0.499984740745262"/>
      <name val="Verdana"/>
      <family val="2"/>
    </font>
    <font>
      <b/>
      <sz val="10"/>
      <color rgb="FF000080"/>
      <name val="Verdana"/>
      <family val="2"/>
    </font>
    <font>
      <sz val="8"/>
      <color rgb="FF000080"/>
      <name val="Verdana"/>
      <family val="2"/>
    </font>
    <font>
      <sz val="9"/>
      <color theme="1"/>
      <name val="Verdana"/>
      <family val="2"/>
    </font>
    <font>
      <b/>
      <sz val="9"/>
      <color rgb="FF000080"/>
      <name val="Verdana"/>
      <family val="2"/>
    </font>
    <font>
      <sz val="9"/>
      <color rgb="FF000080"/>
      <name val="Verdana"/>
      <family val="2"/>
    </font>
    <font>
      <sz val="10"/>
      <color rgb="FF000000"/>
      <name val="Verdana"/>
      <family val="2"/>
    </font>
    <font>
      <sz val="10"/>
      <color theme="1"/>
      <name val="Calibri"/>
      <family val="2"/>
      <scheme val="minor"/>
    </font>
    <font>
      <sz val="10"/>
      <color rgb="FF000000"/>
      <name val="Wingdings"/>
      <charset val="2"/>
    </font>
    <font>
      <sz val="10"/>
      <color rgb="FF000000"/>
      <name val="Segoe UI Light"/>
      <family val="2"/>
    </font>
    <font>
      <u/>
      <sz val="10"/>
      <color indexed="12"/>
      <name val="MS Sans Serif"/>
      <family val="2"/>
    </font>
    <font>
      <u/>
      <sz val="10"/>
      <color theme="10"/>
      <name val="verdana"/>
      <family val="2"/>
    </font>
    <font>
      <sz val="11"/>
      <color theme="1"/>
      <name val="Verdana"/>
      <family val="2"/>
    </font>
    <font>
      <sz val="11"/>
      <color indexed="8"/>
      <name val="Calibri"/>
      <family val="2"/>
    </font>
    <font>
      <sz val="11"/>
      <color indexed="9"/>
      <name val="Calibri"/>
      <family val="2"/>
    </font>
    <font>
      <sz val="7"/>
      <name val="Arial"/>
      <family val="2"/>
    </font>
    <font>
      <sz val="11"/>
      <color indexed="20"/>
      <name val="Calibri"/>
      <family val="2"/>
    </font>
    <font>
      <b/>
      <sz val="11"/>
      <color indexed="52"/>
      <name val="Calibri"/>
      <family val="2"/>
    </font>
    <font>
      <b/>
      <sz val="11"/>
      <color indexed="9"/>
      <name val="Calibri"/>
      <family val="2"/>
    </font>
    <font>
      <b/>
      <sz val="10"/>
      <name val="Arial"/>
      <family val="2"/>
    </font>
    <font>
      <sz val="8"/>
      <name val="CG Times"/>
    </font>
    <font>
      <i/>
      <sz val="11"/>
      <color indexed="23"/>
      <name val="Calibri"/>
      <family val="2"/>
    </font>
    <font>
      <sz val="11"/>
      <color indexed="17"/>
      <name val="Calibri"/>
      <family val="2"/>
    </font>
    <font>
      <sz val="14"/>
      <name val="Arial"/>
      <family val="2"/>
    </font>
    <font>
      <b/>
      <sz val="15"/>
      <color indexed="56"/>
      <name val="Calibri"/>
      <family val="2"/>
    </font>
    <font>
      <b/>
      <sz val="13"/>
      <color indexed="56"/>
      <name val="Calibri"/>
      <family val="2"/>
    </font>
    <font>
      <b/>
      <sz val="11"/>
      <color indexed="56"/>
      <name val="Calibri"/>
      <family val="2"/>
    </font>
    <font>
      <u/>
      <sz val="9"/>
      <color theme="10"/>
      <name val="Verdana"/>
      <family val="2"/>
    </font>
    <font>
      <u/>
      <sz val="10"/>
      <color indexed="12"/>
      <name val="Helvetica"/>
    </font>
    <font>
      <u/>
      <sz val="7.5"/>
      <color indexed="12"/>
      <name val="Arial"/>
      <family val="2"/>
    </font>
    <font>
      <u/>
      <sz val="12"/>
      <color indexed="12"/>
      <name val="Arial"/>
      <family val="2"/>
    </font>
    <font>
      <u/>
      <sz val="10"/>
      <color theme="10"/>
      <name val="Arial"/>
      <family val="2"/>
    </font>
    <font>
      <u/>
      <sz val="11"/>
      <color theme="10"/>
      <name val="Calibri"/>
      <family val="2"/>
      <scheme val="minor"/>
    </font>
    <font>
      <u/>
      <sz val="7.7"/>
      <color theme="10"/>
      <name val="Calibri"/>
      <family val="2"/>
    </font>
    <font>
      <u/>
      <sz val="9.9"/>
      <color theme="10"/>
      <name val="Calibri"/>
      <family val="2"/>
    </font>
    <font>
      <u/>
      <sz val="8.8000000000000007"/>
      <color theme="10"/>
      <name val="Calibri"/>
      <family val="2"/>
    </font>
    <font>
      <sz val="11"/>
      <color indexed="62"/>
      <name val="Calibri"/>
      <family val="2"/>
    </font>
    <font>
      <sz val="10"/>
      <color indexed="18"/>
      <name val="Arial"/>
      <family val="2"/>
    </font>
    <font>
      <sz val="11"/>
      <color indexed="52"/>
      <name val="Calibri"/>
      <family val="2"/>
    </font>
    <font>
      <sz val="11"/>
      <color indexed="60"/>
      <name val="Calibri"/>
      <family val="2"/>
    </font>
    <font>
      <sz val="11"/>
      <color rgb="FF000000"/>
      <name val="Calibri"/>
      <family val="2"/>
    </font>
    <font>
      <sz val="12"/>
      <name val="Arial"/>
      <family val="2"/>
    </font>
    <font>
      <sz val="11"/>
      <color indexed="8"/>
      <name val="Calibri"/>
      <family val="2"/>
      <scheme val="minor"/>
    </font>
    <font>
      <sz val="13"/>
      <name val="Times New Roman"/>
      <family val="1"/>
    </font>
    <font>
      <b/>
      <sz val="11"/>
      <color indexed="63"/>
      <name val="Calibri"/>
      <family val="2"/>
    </font>
    <font>
      <sz val="10"/>
      <name val="Times New Roman"/>
      <family val="1"/>
    </font>
    <font>
      <sz val="11"/>
      <name val="Times New Roman"/>
      <family val="1"/>
    </font>
    <font>
      <b/>
      <sz val="11"/>
      <name val="Times New Roman"/>
      <family val="1"/>
    </font>
    <font>
      <b/>
      <sz val="12"/>
      <name val="Times New Roman"/>
      <family val="1"/>
    </font>
    <font>
      <b/>
      <sz val="12"/>
      <name val="Arial"/>
      <family val="2"/>
    </font>
    <font>
      <b/>
      <sz val="14"/>
      <name val="Arial"/>
      <family val="2"/>
    </font>
    <font>
      <b/>
      <sz val="11"/>
      <color indexed="8"/>
      <name val="Calibri"/>
      <family val="2"/>
    </font>
    <font>
      <sz val="8"/>
      <name val="Arial"/>
      <family val="2"/>
    </font>
    <font>
      <b/>
      <sz val="12"/>
      <color indexed="8"/>
      <name val="Arial"/>
      <family val="2"/>
    </font>
    <font>
      <sz val="11"/>
      <color indexed="10"/>
      <name val="Calibri"/>
      <family val="2"/>
    </font>
    <font>
      <sz val="11"/>
      <name val="Calibri"/>
      <family val="2"/>
      <scheme val="minor"/>
    </font>
    <font>
      <sz val="11"/>
      <name val="Segoe UI Light"/>
      <family val="2"/>
    </font>
    <font>
      <sz val="10"/>
      <name val="Segoe UI Light"/>
      <family val="2"/>
    </font>
    <font>
      <sz val="10"/>
      <name val="Calibri"/>
      <family val="2"/>
    </font>
  </fonts>
  <fills count="47">
    <fill>
      <patternFill patternType="none"/>
    </fill>
    <fill>
      <patternFill patternType="gray125"/>
    </fill>
    <fill>
      <patternFill patternType="solid">
        <fgColor theme="7" tint="0.7999816888943144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31">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rgb="FF000080"/>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rgb="FF000080"/>
      </bottom>
      <diagonal/>
    </border>
    <border>
      <left/>
      <right/>
      <top style="thin">
        <color rgb="FF000080"/>
      </top>
      <bottom style="thin">
        <color rgb="FF000080"/>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2442">
    <xf numFmtId="0" fontId="0" fillId="0" borderId="0"/>
    <xf numFmtId="0" fontId="8" fillId="0" borderId="0"/>
    <xf numFmtId="0" fontId="6" fillId="0" borderId="0"/>
    <xf numFmtId="0" fontId="6" fillId="0" borderId="0"/>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1" fillId="0" borderId="0"/>
    <xf numFmtId="0" fontId="27" fillId="0" borderId="0" applyNumberFormat="0" applyFill="0" applyBorder="0" applyAlignment="0" applyProtection="0"/>
    <xf numFmtId="43" fontId="8" fillId="0" borderId="0" applyFont="0" applyFill="0" applyBorder="0" applyAlignment="0" applyProtection="0"/>
    <xf numFmtId="0" fontId="6" fillId="0" borderId="0"/>
    <xf numFmtId="0" fontId="1" fillId="0" borderId="0"/>
    <xf numFmtId="0" fontId="1" fillId="0" borderId="0"/>
    <xf numFmtId="0" fontId="28" fillId="0" borderId="0" applyNumberFormat="0" applyFill="0" applyBorder="0" applyAlignment="0" applyProtection="0">
      <alignment vertical="top"/>
      <protection locked="0"/>
    </xf>
    <xf numFmtId="0" fontId="8" fillId="0" borderId="0"/>
    <xf numFmtId="0" fontId="8" fillId="0" borderId="0"/>
    <xf numFmtId="0" fontId="8" fillId="0" borderId="0"/>
    <xf numFmtId="0" fontId="1" fillId="0" borderId="0"/>
    <xf numFmtId="43" fontId="8" fillId="0" borderId="0" applyFont="0" applyFill="0" applyBorder="0" applyAlignment="0" applyProtection="0"/>
    <xf numFmtId="0" fontId="8" fillId="0" borderId="0"/>
    <xf numFmtId="9" fontId="1" fillId="0" borderId="0" applyFont="0" applyFill="0" applyBorder="0" applyAlignment="0" applyProtection="0"/>
    <xf numFmtId="0" fontId="6" fillId="0" borderId="0"/>
    <xf numFmtId="0" fontId="6" fillId="0" borderId="0"/>
    <xf numFmtId="0" fontId="6" fillId="0" borderId="0"/>
    <xf numFmtId="0" fontId="6" fillId="0" borderId="0"/>
    <xf numFmtId="0" fontId="30" fillId="25" borderId="0" applyNumberFormat="0" applyBorder="0" applyAlignment="0" applyProtection="0"/>
    <xf numFmtId="0" fontId="6" fillId="13" borderId="0" applyNumberFormat="0" applyBorder="0" applyAlignment="0" applyProtection="0"/>
    <xf numFmtId="0" fontId="30" fillId="26" borderId="0" applyNumberFormat="0" applyBorder="0" applyAlignment="0" applyProtection="0"/>
    <xf numFmtId="0" fontId="6" fillId="15" borderId="0" applyNumberFormat="0" applyBorder="0" applyAlignment="0" applyProtection="0"/>
    <xf numFmtId="0" fontId="30" fillId="27" borderId="0" applyNumberFormat="0" applyBorder="0" applyAlignment="0" applyProtection="0"/>
    <xf numFmtId="0" fontId="6" fillId="17" borderId="0" applyNumberFormat="0" applyBorder="0" applyAlignment="0" applyProtection="0"/>
    <xf numFmtId="0" fontId="30" fillId="28" borderId="0" applyNumberFormat="0" applyBorder="0" applyAlignment="0" applyProtection="0"/>
    <xf numFmtId="0" fontId="6" fillId="19" borderId="0" applyNumberFormat="0" applyBorder="0" applyAlignment="0" applyProtection="0"/>
    <xf numFmtId="0" fontId="30" fillId="29" borderId="0" applyNumberFormat="0" applyBorder="0" applyAlignment="0" applyProtection="0"/>
    <xf numFmtId="0" fontId="6" fillId="21" borderId="0" applyNumberFormat="0" applyBorder="0" applyAlignment="0" applyProtection="0"/>
    <xf numFmtId="0" fontId="30" fillId="30" borderId="0" applyNumberFormat="0" applyBorder="0" applyAlignment="0" applyProtection="0"/>
    <xf numFmtId="0" fontId="6" fillId="23" borderId="0" applyNumberFormat="0" applyBorder="0" applyAlignment="0" applyProtection="0"/>
    <xf numFmtId="0" fontId="30" fillId="31" borderId="0" applyNumberFormat="0" applyBorder="0" applyAlignment="0" applyProtection="0"/>
    <xf numFmtId="0" fontId="6" fillId="14" borderId="0" applyNumberFormat="0" applyBorder="0" applyAlignment="0" applyProtection="0"/>
    <xf numFmtId="0" fontId="30" fillId="32" borderId="0" applyNumberFormat="0" applyBorder="0" applyAlignment="0" applyProtection="0"/>
    <xf numFmtId="0" fontId="6" fillId="16" borderId="0" applyNumberFormat="0" applyBorder="0" applyAlignment="0" applyProtection="0"/>
    <xf numFmtId="0" fontId="30" fillId="33" borderId="0" applyNumberFormat="0" applyBorder="0" applyAlignment="0" applyProtection="0"/>
    <xf numFmtId="0" fontId="6" fillId="18" borderId="0" applyNumberFormat="0" applyBorder="0" applyAlignment="0" applyProtection="0"/>
    <xf numFmtId="0" fontId="30" fillId="28" borderId="0" applyNumberFormat="0" applyBorder="0" applyAlignment="0" applyProtection="0"/>
    <xf numFmtId="0" fontId="6" fillId="20" borderId="0" applyNumberFormat="0" applyBorder="0" applyAlignment="0" applyProtection="0"/>
    <xf numFmtId="0" fontId="30" fillId="31" borderId="0" applyNumberFormat="0" applyBorder="0" applyAlignment="0" applyProtection="0"/>
    <xf numFmtId="0" fontId="6" fillId="22" borderId="0" applyNumberFormat="0" applyBorder="0" applyAlignment="0" applyProtection="0"/>
    <xf numFmtId="0" fontId="30" fillId="34" borderId="0" applyNumberFormat="0" applyBorder="0" applyAlignment="0" applyProtection="0"/>
    <xf numFmtId="0" fontId="6" fillId="24" borderId="0" applyNumberFormat="0" applyBorder="0" applyAlignment="0" applyProtection="0"/>
    <xf numFmtId="0" fontId="31" fillId="35"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31" fillId="36"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36" borderId="0" applyNumberFormat="0" applyBorder="0" applyAlignment="0" applyProtection="0"/>
    <xf numFmtId="0" fontId="31" fillId="37" borderId="0" applyNumberFormat="0" applyBorder="0" applyAlignment="0" applyProtection="0"/>
    <xf numFmtId="0" fontId="31" fillId="42" borderId="0" applyNumberFormat="0" applyBorder="0" applyAlignment="0" applyProtection="0"/>
    <xf numFmtId="0" fontId="32" fillId="0" borderId="0" applyNumberFormat="0" applyFill="0" applyBorder="0" applyAlignment="0" applyProtection="0"/>
    <xf numFmtId="0" fontId="33" fillId="26" borderId="0" applyNumberFormat="0" applyBorder="0" applyAlignment="0" applyProtection="0"/>
    <xf numFmtId="0" fontId="34" fillId="43" borderId="22" applyNumberFormat="0" applyAlignment="0" applyProtection="0"/>
    <xf numFmtId="0" fontId="34" fillId="43" borderId="22" applyNumberFormat="0" applyAlignment="0" applyProtection="0"/>
    <xf numFmtId="0" fontId="34" fillId="43" borderId="22" applyNumberFormat="0" applyAlignment="0" applyProtection="0"/>
    <xf numFmtId="0" fontId="34" fillId="43" borderId="22" applyNumberFormat="0" applyAlignment="0" applyProtection="0"/>
    <xf numFmtId="0" fontId="34" fillId="43" borderId="22" applyNumberFormat="0" applyAlignment="0" applyProtection="0"/>
    <xf numFmtId="0" fontId="34" fillId="43" borderId="22" applyNumberFormat="0" applyAlignment="0" applyProtection="0"/>
    <xf numFmtId="0" fontId="34" fillId="43" borderId="22" applyNumberFormat="0" applyAlignment="0" applyProtection="0"/>
    <xf numFmtId="0" fontId="35" fillId="44" borderId="23"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4" fontId="8" fillId="0" borderId="0" applyFont="0" applyFill="0" applyBorder="0" applyAlignment="0" applyProtection="0"/>
    <xf numFmtId="0" fontId="36" fillId="0" borderId="0"/>
    <xf numFmtId="0" fontId="37" fillId="0" borderId="0"/>
    <xf numFmtId="0" fontId="38" fillId="0" borderId="0" applyNumberFormat="0" applyFill="0" applyBorder="0" applyAlignment="0" applyProtection="0"/>
    <xf numFmtId="0" fontId="39" fillId="27" borderId="0" applyNumberFormat="0" applyBorder="0" applyAlignment="0" applyProtection="0"/>
    <xf numFmtId="167" fontId="40" fillId="0" borderId="0">
      <alignment horizontal="left" vertical="center"/>
    </xf>
    <xf numFmtId="0" fontId="41" fillId="0" borderId="24" applyNumberFormat="0" applyFill="0" applyAlignment="0" applyProtection="0"/>
    <xf numFmtId="0" fontId="42" fillId="0" borderId="25" applyNumberFormat="0" applyFill="0" applyAlignment="0" applyProtection="0"/>
    <xf numFmtId="0" fontId="43" fillId="0" borderId="26" applyNumberFormat="0" applyFill="0" applyAlignment="0" applyProtection="0"/>
    <xf numFmtId="0" fontId="43" fillId="0" borderId="0" applyNumberFormat="0" applyFill="0" applyBorder="0" applyAlignment="0" applyProtection="0"/>
    <xf numFmtId="167" fontId="40" fillId="0" borderId="0">
      <alignment horizontal="left" vertical="center"/>
    </xf>
    <xf numFmtId="0" fontId="36" fillId="0" borderId="0"/>
    <xf numFmtId="0" fontId="36" fillId="0" borderId="0"/>
    <xf numFmtId="0" fontId="36" fillId="0" borderId="0"/>
    <xf numFmtId="0" fontId="36" fillId="0" borderId="0" applyNumberFormat="0" applyFont="0" applyFill="0" applyBorder="0" applyAlignment="0" applyProtection="0"/>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27" fillId="0" borderId="0" applyNumberFormat="0" applyFill="0" applyBorder="0" applyAlignment="0" applyProtection="0"/>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9" fillId="0" borderId="0" applyNumberFormat="0" applyFill="0" applyBorder="0" applyAlignment="0" applyProtection="0"/>
    <xf numFmtId="0" fontId="47"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53" fillId="30" borderId="22" applyNumberFormat="0" applyAlignment="0" applyProtection="0"/>
    <xf numFmtId="0" fontId="53" fillId="30" borderId="22" applyNumberFormat="0" applyAlignment="0" applyProtection="0"/>
    <xf numFmtId="0" fontId="53" fillId="30" borderId="22" applyNumberFormat="0" applyAlignment="0" applyProtection="0"/>
    <xf numFmtId="0" fontId="53" fillId="30" borderId="22" applyNumberFormat="0" applyAlignment="0" applyProtection="0"/>
    <xf numFmtId="0" fontId="53" fillId="30" borderId="22" applyNumberFormat="0" applyAlignment="0" applyProtection="0"/>
    <xf numFmtId="0" fontId="53" fillId="30" borderId="22" applyNumberFormat="0" applyAlignment="0" applyProtection="0"/>
    <xf numFmtId="0" fontId="53" fillId="30" borderId="22" applyNumberFormat="0" applyAlignment="0" applyProtection="0"/>
    <xf numFmtId="0" fontId="54" fillId="0" borderId="0" applyAlignment="0"/>
    <xf numFmtId="0" fontId="54" fillId="0" borderId="0" applyAlignment="0"/>
    <xf numFmtId="0" fontId="55" fillId="0" borderId="27" applyNumberFormat="0" applyFill="0" applyAlignment="0" applyProtection="0"/>
    <xf numFmtId="0" fontId="56" fillId="4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57" fillId="0" borderId="0"/>
    <xf numFmtId="0" fontId="57"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20"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8" fillId="0" borderId="0"/>
    <xf numFmtId="0" fontId="5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57" fillId="0" borderId="0"/>
    <xf numFmtId="0" fontId="6" fillId="0" borderId="0"/>
    <xf numFmtId="0" fontId="6" fillId="0" borderId="0"/>
    <xf numFmtId="0" fontId="5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57" fillId="0" borderId="0"/>
    <xf numFmtId="0" fontId="8" fillId="0" borderId="0"/>
    <xf numFmtId="0" fontId="5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5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8" fillId="0" borderId="0"/>
    <xf numFmtId="0" fontId="6" fillId="0" borderId="0"/>
    <xf numFmtId="0" fontId="58"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57"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8" fillId="0" borderId="0"/>
    <xf numFmtId="0" fontId="6" fillId="0" borderId="0"/>
    <xf numFmtId="0" fontId="6" fillId="0" borderId="0"/>
    <xf numFmtId="0" fontId="5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0" fillId="0" borderId="0"/>
    <xf numFmtId="0" fontId="60" fillId="0" borderId="0"/>
    <xf numFmtId="0" fontId="6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0" fillId="0" borderId="0"/>
    <xf numFmtId="0" fontId="60" fillId="0" borderId="0"/>
    <xf numFmtId="0" fontId="60" fillId="0" borderId="0"/>
    <xf numFmtId="0" fontId="60" fillId="0" borderId="0"/>
    <xf numFmtId="0" fontId="60" fillId="0" borderId="0"/>
    <xf numFmtId="0" fontId="6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0" fillId="0" borderId="0"/>
    <xf numFmtId="0" fontId="6" fillId="0" borderId="0"/>
    <xf numFmtId="0" fontId="6" fillId="0" borderId="0"/>
    <xf numFmtId="0" fontId="6" fillId="0" borderId="0"/>
    <xf numFmtId="0" fontId="60" fillId="0" borderId="0"/>
    <xf numFmtId="0" fontId="60" fillId="0" borderId="0"/>
    <xf numFmtId="0" fontId="60" fillId="0" borderId="0"/>
    <xf numFmtId="0" fontId="60" fillId="0" borderId="0"/>
    <xf numFmtId="0" fontId="8" fillId="0" borderId="0"/>
    <xf numFmtId="0" fontId="58" fillId="0" borderId="0"/>
    <xf numFmtId="0" fontId="6" fillId="0" borderId="0"/>
    <xf numFmtId="0" fontId="6" fillId="0" borderId="0"/>
    <xf numFmtId="0" fontId="6" fillId="0" borderId="0"/>
    <xf numFmtId="0" fontId="60" fillId="0" borderId="0"/>
    <xf numFmtId="0" fontId="6" fillId="0" borderId="0"/>
    <xf numFmtId="0" fontId="6" fillId="0" borderId="0"/>
    <xf numFmtId="0" fontId="6" fillId="0" borderId="0"/>
    <xf numFmtId="0" fontId="60" fillId="0" borderId="0"/>
    <xf numFmtId="0" fontId="6" fillId="0" borderId="0"/>
    <xf numFmtId="0" fontId="6" fillId="0" borderId="0"/>
    <xf numFmtId="0" fontId="6" fillId="0" borderId="0"/>
    <xf numFmtId="0" fontId="60" fillId="0" borderId="0"/>
    <xf numFmtId="0" fontId="6" fillId="0" borderId="0"/>
    <xf numFmtId="0" fontId="6" fillId="0" borderId="0"/>
    <xf numFmtId="0" fontId="6" fillId="0" borderId="0"/>
    <xf numFmtId="0" fontId="60" fillId="0" borderId="0"/>
    <xf numFmtId="0" fontId="6" fillId="0" borderId="0"/>
    <xf numFmtId="0" fontId="6" fillId="0" borderId="0"/>
    <xf numFmtId="0" fontId="6" fillId="0" borderId="0"/>
    <xf numFmtId="0" fontId="24" fillId="0" borderId="0"/>
    <xf numFmtId="0" fontId="6" fillId="0" borderId="0"/>
    <xf numFmtId="0" fontId="6" fillId="0" borderId="0"/>
    <xf numFmtId="0" fontId="6" fillId="0" borderId="0"/>
    <xf numFmtId="0" fontId="2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4" fillId="0" borderId="0"/>
    <xf numFmtId="0" fontId="24"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24" fillId="0" borderId="0"/>
    <xf numFmtId="0" fontId="6" fillId="0" borderId="0"/>
    <xf numFmtId="0" fontId="6" fillId="0" borderId="0"/>
    <xf numFmtId="0" fontId="6" fillId="0" borderId="0"/>
    <xf numFmtId="0" fontId="2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4" fillId="0" borderId="0"/>
    <xf numFmtId="0" fontId="24" fillId="0" borderId="0"/>
    <xf numFmtId="0" fontId="24" fillId="0" borderId="0"/>
    <xf numFmtId="0" fontId="6" fillId="0" borderId="0"/>
    <xf numFmtId="0" fontId="8" fillId="0" borderId="0"/>
    <xf numFmtId="0" fontId="24" fillId="0" borderId="0"/>
    <xf numFmtId="0" fontId="6" fillId="0" borderId="0"/>
    <xf numFmtId="0" fontId="6" fillId="0" borderId="0"/>
    <xf numFmtId="0" fontId="8" fillId="0" borderId="0"/>
    <xf numFmtId="0" fontId="8"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46" borderId="28" applyNumberFormat="0" applyFont="0" applyAlignment="0" applyProtection="0"/>
    <xf numFmtId="0" fontId="8" fillId="46" borderId="28" applyNumberFormat="0" applyFont="0" applyAlignment="0" applyProtection="0"/>
    <xf numFmtId="0" fontId="8" fillId="46" borderId="28" applyNumberFormat="0" applyFont="0" applyAlignment="0" applyProtection="0"/>
    <xf numFmtId="0" fontId="8" fillId="46" borderId="28" applyNumberFormat="0" applyFont="0" applyAlignment="0" applyProtection="0"/>
    <xf numFmtId="0" fontId="8" fillId="46" borderId="28" applyNumberFormat="0" applyFont="0" applyAlignment="0" applyProtection="0"/>
    <xf numFmtId="0" fontId="8" fillId="46" borderId="28" applyNumberFormat="0" applyFont="0" applyAlignment="0" applyProtection="0"/>
    <xf numFmtId="0" fontId="8" fillId="46" borderId="28" applyNumberFormat="0" applyFont="0" applyAlignment="0" applyProtection="0"/>
    <xf numFmtId="0" fontId="8" fillId="46" borderId="28" applyNumberFormat="0" applyFont="0" applyAlignment="0" applyProtection="0"/>
    <xf numFmtId="0" fontId="8" fillId="46" borderId="28" applyNumberFormat="0" applyFont="0" applyAlignment="0" applyProtection="0"/>
    <xf numFmtId="0" fontId="8" fillId="46" borderId="28" applyNumberFormat="0" applyFont="0" applyAlignment="0" applyProtection="0"/>
    <xf numFmtId="0" fontId="8" fillId="46" borderId="28" applyNumberFormat="0" applyFont="0" applyAlignment="0" applyProtection="0"/>
    <xf numFmtId="0" fontId="8" fillId="46" borderId="28" applyNumberFormat="0" applyFont="0" applyAlignment="0" applyProtection="0"/>
    <xf numFmtId="0" fontId="8" fillId="46" borderId="28" applyNumberFormat="0" applyFont="0" applyAlignment="0" applyProtection="0"/>
    <xf numFmtId="0" fontId="8" fillId="46" borderId="28" applyNumberFormat="0" applyFont="0" applyAlignment="0" applyProtection="0"/>
    <xf numFmtId="0" fontId="8" fillId="46" borderId="28" applyNumberFormat="0" applyFont="0" applyAlignment="0" applyProtection="0"/>
    <xf numFmtId="0" fontId="8" fillId="46" borderId="28" applyNumberFormat="0" applyFont="0" applyAlignment="0" applyProtection="0"/>
    <xf numFmtId="0" fontId="8" fillId="46" borderId="28" applyNumberFormat="0" applyFont="0" applyAlignment="0" applyProtection="0"/>
    <xf numFmtId="0" fontId="8" fillId="46" borderId="28" applyNumberFormat="0" applyFont="0" applyAlignment="0" applyProtection="0"/>
    <xf numFmtId="0" fontId="8" fillId="46" borderId="28" applyNumberFormat="0" applyFont="0" applyAlignment="0" applyProtection="0"/>
    <xf numFmtId="0" fontId="8" fillId="46" borderId="28" applyNumberFormat="0" applyFont="0" applyAlignment="0" applyProtection="0"/>
    <xf numFmtId="0" fontId="8" fillId="46" borderId="28" applyNumberFormat="0" applyFont="0" applyAlignment="0" applyProtection="0"/>
    <xf numFmtId="0" fontId="6" fillId="12" borderId="21" applyNumberFormat="0" applyFont="0" applyAlignment="0" applyProtection="0"/>
    <xf numFmtId="0" fontId="6" fillId="12" borderId="21" applyNumberFormat="0" applyFont="0" applyAlignment="0" applyProtection="0"/>
    <xf numFmtId="0" fontId="61" fillId="43" borderId="29" applyNumberFormat="0" applyAlignment="0" applyProtection="0"/>
    <xf numFmtId="0" fontId="61" fillId="43" borderId="29" applyNumberFormat="0" applyAlignment="0" applyProtection="0"/>
    <xf numFmtId="0" fontId="61" fillId="43" borderId="29" applyNumberFormat="0" applyAlignment="0" applyProtection="0"/>
    <xf numFmtId="0" fontId="61" fillId="43" borderId="29" applyNumberFormat="0" applyAlignment="0" applyProtection="0"/>
    <xf numFmtId="0" fontId="61" fillId="43" borderId="29" applyNumberFormat="0" applyAlignment="0" applyProtection="0"/>
    <xf numFmtId="0" fontId="61" fillId="43" borderId="29" applyNumberFormat="0" applyAlignment="0" applyProtection="0"/>
    <xf numFmtId="0" fontId="61" fillId="43" borderId="29"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0" fillId="0" borderId="0" applyFont="0" applyFill="0" applyBorder="0" applyAlignment="0" applyProtection="0"/>
    <xf numFmtId="167" fontId="62" fillId="0" borderId="0" applyFill="0" applyBorder="0" applyAlignment="0" applyProtection="0"/>
    <xf numFmtId="0" fontId="8" fillId="0" borderId="0"/>
    <xf numFmtId="0" fontId="8" fillId="0" borderId="0"/>
    <xf numFmtId="0" fontId="8" fillId="0" borderId="0">
      <alignment textRotation="90"/>
    </xf>
    <xf numFmtId="0" fontId="8" fillId="0" borderId="0"/>
    <xf numFmtId="0" fontId="8" fillId="0" borderId="0"/>
    <xf numFmtId="168" fontId="63" fillId="0" borderId="2" applyFill="0" applyBorder="0" applyProtection="0">
      <alignment horizontal="right"/>
    </xf>
    <xf numFmtId="168" fontId="63" fillId="0" borderId="2" applyFill="0" applyBorder="0" applyProtection="0">
      <alignment horizontal="right"/>
    </xf>
    <xf numFmtId="0" fontId="64" fillId="0" borderId="0" applyNumberFormat="0" applyFill="0" applyBorder="0" applyProtection="0">
      <alignment horizontal="center" vertical="center" wrapText="1"/>
    </xf>
    <xf numFmtId="1" fontId="65" fillId="0" borderId="0" applyNumberFormat="0" applyFill="0" applyBorder="0" applyProtection="0">
      <alignment horizontal="right" vertical="top"/>
    </xf>
    <xf numFmtId="169" fontId="63" fillId="0" borderId="0" applyNumberFormat="0" applyFill="0" applyBorder="0" applyProtection="0">
      <alignment horizontal="left"/>
    </xf>
    <xf numFmtId="0" fontId="65" fillId="0" borderId="0" applyNumberFormat="0" applyFill="0" applyBorder="0" applyProtection="0">
      <alignment horizontal="left" vertical="top"/>
    </xf>
    <xf numFmtId="0" fontId="66" fillId="0" borderId="0"/>
    <xf numFmtId="0" fontId="8" fillId="0" borderId="0"/>
    <xf numFmtId="0" fontId="67" fillId="0" borderId="0"/>
    <xf numFmtId="0" fontId="68" fillId="0" borderId="30" applyNumberFormat="0" applyFill="0" applyAlignment="0" applyProtection="0"/>
    <xf numFmtId="0" fontId="68" fillId="0" borderId="30" applyNumberFormat="0" applyFill="0" applyAlignment="0" applyProtection="0"/>
    <xf numFmtId="0" fontId="68" fillId="0" borderId="30" applyNumberFormat="0" applyFill="0" applyAlignment="0" applyProtection="0"/>
    <xf numFmtId="0" fontId="68" fillId="0" borderId="30" applyNumberFormat="0" applyFill="0" applyAlignment="0" applyProtection="0"/>
    <xf numFmtId="0" fontId="68" fillId="0" borderId="30" applyNumberFormat="0" applyFill="0" applyAlignment="0" applyProtection="0"/>
    <xf numFmtId="0" fontId="68" fillId="0" borderId="30" applyNumberFormat="0" applyFill="0" applyAlignment="0" applyProtection="0"/>
    <xf numFmtId="0" fontId="68" fillId="0" borderId="30" applyNumberFormat="0" applyFill="0" applyAlignment="0" applyProtection="0"/>
    <xf numFmtId="164" fontId="69" fillId="0" borderId="0"/>
    <xf numFmtId="0" fontId="36" fillId="0" borderId="0" applyFont="0"/>
    <xf numFmtId="170" fontId="70" fillId="0" borderId="0"/>
    <xf numFmtId="0" fontId="71" fillId="0" borderId="0" applyNumberFormat="0" applyFill="0" applyBorder="0" applyAlignment="0" applyProtection="0"/>
    <xf numFmtId="0" fontId="36" fillId="0" borderId="0"/>
    <xf numFmtId="0" fontId="36" fillId="0" borderId="0"/>
    <xf numFmtId="0" fontId="36" fillId="0" borderId="0"/>
    <xf numFmtId="0" fontId="8" fillId="0" borderId="0"/>
    <xf numFmtId="0" fontId="8" fillId="0" borderId="0"/>
    <xf numFmtId="0" fontId="6" fillId="0" borderId="0"/>
    <xf numFmtId="0" fontId="12" fillId="0" borderId="0" applyNumberFormat="0" applyFill="0" applyBorder="0" applyAlignment="0" applyProtection="0">
      <alignment vertical="top"/>
      <protection locked="0"/>
    </xf>
    <xf numFmtId="0" fontId="8" fillId="0" borderId="0"/>
    <xf numFmtId="0" fontId="6" fillId="0" borderId="0"/>
    <xf numFmtId="0" fontId="49" fillId="0" borderId="0" applyNumberFormat="0" applyFill="0" applyBorder="0" applyAlignment="0" applyProtection="0"/>
  </cellStyleXfs>
  <cellXfs count="173">
    <xf numFmtId="0" fontId="0" fillId="0" borderId="0" xfId="0"/>
    <xf numFmtId="0" fontId="1" fillId="0" borderId="0" xfId="0" applyFont="1"/>
    <xf numFmtId="0" fontId="1" fillId="2" borderId="0" xfId="0" applyFont="1" applyFill="1"/>
    <xf numFmtId="0" fontId="1" fillId="0" borderId="0" xfId="0" quotePrefix="1" applyFont="1"/>
    <xf numFmtId="0" fontId="1" fillId="4" borderId="0" xfId="0" applyFont="1" applyFill="1"/>
    <xf numFmtId="0" fontId="24" fillId="0" borderId="0" xfId="0" applyFont="1" applyProtection="1">
      <protection hidden="1"/>
    </xf>
    <xf numFmtId="0" fontId="0" fillId="0" borderId="0" xfId="0" applyProtection="1">
      <protection hidden="1"/>
    </xf>
    <xf numFmtId="0" fontId="0" fillId="0" borderId="0" xfId="0" applyFill="1" applyProtection="1">
      <protection hidden="1"/>
    </xf>
    <xf numFmtId="0" fontId="23" fillId="0" borderId="0" xfId="0" applyFont="1" applyProtection="1">
      <protection hidden="1"/>
    </xf>
    <xf numFmtId="0" fontId="25" fillId="0" borderId="0" xfId="0" applyFont="1" applyProtection="1">
      <protection hidden="1"/>
    </xf>
    <xf numFmtId="0" fontId="1" fillId="0" borderId="0" xfId="18" applyFont="1" applyProtection="1">
      <protection hidden="1"/>
    </xf>
    <xf numFmtId="0" fontId="1" fillId="0" borderId="0" xfId="18" applyProtection="1">
      <protection hidden="1"/>
    </xf>
    <xf numFmtId="0" fontId="1" fillId="0" borderId="0" xfId="0" applyFont="1" applyProtection="1">
      <protection hidden="1"/>
    </xf>
    <xf numFmtId="0" fontId="1" fillId="0" borderId="0" xfId="0" applyFont="1" applyFill="1" applyProtection="1">
      <protection hidden="1"/>
    </xf>
    <xf numFmtId="0" fontId="2" fillId="0" borderId="0" xfId="0" applyFont="1" applyAlignment="1" applyProtection="1">
      <alignment wrapText="1"/>
      <protection hidden="1"/>
    </xf>
    <xf numFmtId="0" fontId="1" fillId="0" borderId="12" xfId="0" applyFont="1" applyBorder="1" applyProtection="1">
      <protection hidden="1"/>
    </xf>
    <xf numFmtId="0" fontId="13" fillId="0" borderId="12" xfId="0" applyFont="1" applyBorder="1" applyProtection="1">
      <protection hidden="1"/>
    </xf>
    <xf numFmtId="0" fontId="18" fillId="0" borderId="12" xfId="0" applyFont="1" applyFill="1" applyBorder="1" applyAlignment="1" applyProtection="1">
      <alignment horizontal="center" vertical="center"/>
      <protection hidden="1"/>
    </xf>
    <xf numFmtId="0" fontId="18" fillId="0" borderId="20" xfId="0" applyFont="1" applyFill="1" applyBorder="1" applyAlignment="1" applyProtection="1">
      <alignment horizontal="center" vertical="center" wrapText="1"/>
      <protection hidden="1"/>
    </xf>
    <xf numFmtId="0" fontId="4" fillId="0" borderId="0" xfId="0" applyFont="1" applyAlignment="1" applyProtection="1">
      <alignment vertical="center"/>
      <protection hidden="1"/>
    </xf>
    <xf numFmtId="0" fontId="13" fillId="0" borderId="0" xfId="0" applyFont="1" applyBorder="1" applyAlignment="1" applyProtection="1">
      <alignment horizontal="center" vertical="center" wrapText="1"/>
      <protection hidden="1"/>
    </xf>
    <xf numFmtId="0" fontId="4" fillId="0" borderId="0" xfId="0" applyFont="1" applyBorder="1" applyAlignment="1" applyProtection="1">
      <alignment vertical="center" wrapText="1"/>
      <protection hidden="1"/>
    </xf>
    <xf numFmtId="0" fontId="13" fillId="0" borderId="0" xfId="0" applyFont="1" applyBorder="1" applyAlignment="1" applyProtection="1">
      <alignment vertical="center" wrapText="1"/>
      <protection hidden="1"/>
    </xf>
    <xf numFmtId="0" fontId="1" fillId="0" borderId="0" xfId="0" applyFont="1" applyAlignment="1" applyProtection="1">
      <alignment horizontal="center"/>
      <protection hidden="1"/>
    </xf>
    <xf numFmtId="0" fontId="22" fillId="0" borderId="0" xfId="0" applyFont="1" applyProtection="1">
      <protection hidden="1"/>
    </xf>
    <xf numFmtId="3" fontId="20" fillId="0" borderId="0" xfId="0" applyNumberFormat="1" applyFont="1" applyAlignment="1" applyProtection="1">
      <alignment horizontal="center"/>
      <protection hidden="1"/>
    </xf>
    <xf numFmtId="3" fontId="20" fillId="0" borderId="0" xfId="0" applyNumberFormat="1" applyFont="1" applyProtection="1">
      <protection hidden="1"/>
    </xf>
    <xf numFmtId="0" fontId="5" fillId="0" borderId="0" xfId="0" applyFont="1" applyProtection="1">
      <protection hidden="1"/>
    </xf>
    <xf numFmtId="1" fontId="20" fillId="0" borderId="0" xfId="0" applyNumberFormat="1" applyFont="1" applyAlignment="1" applyProtection="1">
      <alignment horizontal="center"/>
      <protection hidden="1"/>
    </xf>
    <xf numFmtId="164" fontId="20" fillId="0" borderId="0" xfId="0" applyNumberFormat="1" applyFont="1" applyAlignment="1" applyProtection="1">
      <alignment horizontal="right"/>
      <protection hidden="1"/>
    </xf>
    <xf numFmtId="164" fontId="5" fillId="0" borderId="0" xfId="0" applyNumberFormat="1" applyFont="1" applyAlignment="1" applyProtection="1">
      <alignment horizontal="left"/>
      <protection hidden="1"/>
    </xf>
    <xf numFmtId="164" fontId="1" fillId="0" borderId="0" xfId="0" applyNumberFormat="1" applyFont="1" applyAlignment="1" applyProtection="1">
      <alignment horizontal="center"/>
      <protection hidden="1"/>
    </xf>
    <xf numFmtId="3" fontId="21" fillId="0" borderId="0" xfId="0" applyNumberFormat="1" applyFont="1" applyAlignment="1" applyProtection="1">
      <alignment horizontal="center"/>
      <protection hidden="1"/>
    </xf>
    <xf numFmtId="3" fontId="1" fillId="0" borderId="0" xfId="0" applyNumberFormat="1" applyFont="1" applyAlignment="1" applyProtection="1">
      <alignment horizontal="center"/>
      <protection hidden="1"/>
    </xf>
    <xf numFmtId="0" fontId="22" fillId="0" borderId="0" xfId="0" applyFont="1" applyBorder="1" applyProtection="1">
      <protection hidden="1"/>
    </xf>
    <xf numFmtId="0" fontId="1" fillId="0" borderId="0" xfId="0" applyFont="1" applyBorder="1" applyProtection="1">
      <protection hidden="1"/>
    </xf>
    <xf numFmtId="0" fontId="20" fillId="0" borderId="0" xfId="0" applyFont="1" applyProtection="1">
      <protection hidden="1"/>
    </xf>
    <xf numFmtId="0" fontId="19" fillId="0" borderId="2" xfId="0" applyFont="1" applyBorder="1" applyProtection="1">
      <protection hidden="1"/>
    </xf>
    <xf numFmtId="0" fontId="1" fillId="0" borderId="2" xfId="0" applyFont="1" applyBorder="1" applyProtection="1">
      <protection hidden="1"/>
    </xf>
    <xf numFmtId="0" fontId="19" fillId="0" borderId="0" xfId="0" applyFont="1" applyProtection="1">
      <protection hidden="1"/>
    </xf>
    <xf numFmtId="0" fontId="11" fillId="0" borderId="0" xfId="0" applyFont="1" applyBorder="1" applyAlignment="1" applyProtection="1">
      <alignment vertical="center" wrapText="1"/>
      <protection hidden="1"/>
    </xf>
    <xf numFmtId="0" fontId="18" fillId="0" borderId="0" xfId="0" applyFont="1" applyFill="1" applyBorder="1" applyAlignment="1" applyProtection="1">
      <alignment horizontal="center" vertical="center"/>
      <protection hidden="1"/>
    </xf>
    <xf numFmtId="0" fontId="18" fillId="0" borderId="0" xfId="0" applyFont="1" applyFill="1" applyBorder="1" applyAlignment="1" applyProtection="1">
      <alignment horizontal="center" vertical="center" wrapText="1"/>
      <protection hidden="1"/>
    </xf>
    <xf numFmtId="165" fontId="18" fillId="0" borderId="0" xfId="0" applyNumberFormat="1" applyFont="1" applyBorder="1" applyAlignment="1" applyProtection="1">
      <alignment horizontal="center"/>
      <protection hidden="1"/>
    </xf>
    <xf numFmtId="0" fontId="2" fillId="0" borderId="0" xfId="0" applyFont="1" applyProtection="1">
      <protection hidden="1"/>
    </xf>
    <xf numFmtId="0" fontId="16" fillId="0" borderId="0" xfId="0" applyFont="1" applyFill="1" applyAlignment="1" applyProtection="1">
      <protection hidden="1"/>
    </xf>
    <xf numFmtId="0" fontId="17" fillId="0" borderId="0" xfId="0" applyFont="1" applyAlignment="1" applyProtection="1">
      <protection hidden="1"/>
    </xf>
    <xf numFmtId="0" fontId="17" fillId="0" borderId="0" xfId="0" applyFont="1" applyAlignment="1" applyProtection="1">
      <alignment horizontal="right"/>
      <protection hidden="1"/>
    </xf>
    <xf numFmtId="0" fontId="11" fillId="0" borderId="0" xfId="35" applyFont="1" applyProtection="1">
      <protection hidden="1"/>
    </xf>
    <xf numFmtId="0" fontId="11" fillId="0" borderId="0" xfId="34" applyFont="1" applyProtection="1">
      <protection hidden="1"/>
    </xf>
    <xf numFmtId="0" fontId="11" fillId="0" borderId="0" xfId="35" applyFont="1" applyAlignment="1" applyProtection="1">
      <alignment horizontal="left"/>
      <protection hidden="1"/>
    </xf>
    <xf numFmtId="0" fontId="9" fillId="0" borderId="0" xfId="35" applyFont="1" applyProtection="1">
      <protection hidden="1"/>
    </xf>
    <xf numFmtId="0" fontId="9" fillId="0" borderId="0" xfId="34" applyFont="1" applyProtection="1">
      <protection hidden="1"/>
    </xf>
    <xf numFmtId="0" fontId="9" fillId="0" borderId="0" xfId="35" quotePrefix="1" applyFont="1" applyAlignment="1" applyProtection="1">
      <alignment horizontal="center"/>
      <protection hidden="1"/>
    </xf>
    <xf numFmtId="0" fontId="9" fillId="0" borderId="0" xfId="35" applyFont="1" applyAlignment="1" applyProtection="1">
      <alignment horizontal="center"/>
      <protection hidden="1"/>
    </xf>
    <xf numFmtId="0" fontId="0" fillId="0" borderId="0" xfId="0" applyAlignment="1" applyProtection="1">
      <alignment vertical="center"/>
      <protection hidden="1"/>
    </xf>
    <xf numFmtId="0" fontId="11" fillId="0" borderId="0" xfId="34" applyFont="1" applyAlignment="1" applyProtection="1">
      <alignment horizontal="left"/>
      <protection hidden="1"/>
    </xf>
    <xf numFmtId="0" fontId="9" fillId="0" borderId="0" xfId="34" quotePrefix="1" applyFont="1" applyAlignment="1" applyProtection="1">
      <alignment horizontal="center"/>
      <protection hidden="1"/>
    </xf>
    <xf numFmtId="0" fontId="9" fillId="0" borderId="0" xfId="34" applyFont="1" applyAlignment="1" applyProtection="1">
      <alignment horizontal="center"/>
      <protection hidden="1"/>
    </xf>
    <xf numFmtId="0" fontId="29" fillId="0" borderId="0" xfId="0" applyFont="1" applyProtection="1">
      <protection hidden="1"/>
    </xf>
    <xf numFmtId="0" fontId="4" fillId="0" borderId="0" xfId="0" applyFont="1" applyBorder="1" applyAlignment="1" applyProtection="1">
      <alignment horizontal="center" vertical="center" wrapText="1"/>
      <protection hidden="1"/>
    </xf>
    <xf numFmtId="0" fontId="3" fillId="8" borderId="16" xfId="0" applyFont="1" applyFill="1" applyBorder="1" applyProtection="1">
      <protection hidden="1"/>
    </xf>
    <xf numFmtId="0" fontId="1" fillId="8" borderId="17" xfId="0" applyFont="1" applyFill="1" applyBorder="1" applyProtection="1">
      <protection hidden="1"/>
    </xf>
    <xf numFmtId="0" fontId="1" fillId="8" borderId="18" xfId="0" applyFont="1" applyFill="1" applyBorder="1" applyProtection="1">
      <protection hidden="1"/>
    </xf>
    <xf numFmtId="0" fontId="1" fillId="8" borderId="1" xfId="0" applyFont="1" applyFill="1" applyBorder="1" applyProtection="1">
      <protection hidden="1"/>
    </xf>
    <xf numFmtId="0" fontId="1" fillId="8" borderId="2" xfId="0" applyFont="1" applyFill="1" applyBorder="1" applyProtection="1">
      <protection hidden="1"/>
    </xf>
    <xf numFmtId="0" fontId="1" fillId="8" borderId="13" xfId="0" applyFont="1" applyFill="1" applyBorder="1" applyProtection="1">
      <protection hidden="1"/>
    </xf>
    <xf numFmtId="0" fontId="1" fillId="8" borderId="3" xfId="0" applyFont="1" applyFill="1" applyBorder="1" applyProtection="1">
      <protection hidden="1"/>
    </xf>
    <xf numFmtId="0" fontId="1" fillId="8" borderId="0" xfId="0" applyFont="1" applyFill="1" applyBorder="1" applyProtection="1">
      <protection hidden="1"/>
    </xf>
    <xf numFmtId="0" fontId="1" fillId="8" borderId="14" xfId="0" applyFont="1" applyFill="1" applyBorder="1" applyProtection="1">
      <protection hidden="1"/>
    </xf>
    <xf numFmtId="0" fontId="1" fillId="0" borderId="16" xfId="0" applyFont="1" applyBorder="1" applyProtection="1">
      <protection hidden="1"/>
    </xf>
    <xf numFmtId="0" fontId="1" fillId="0" borderId="17" xfId="0" applyFont="1" applyBorder="1" applyProtection="1">
      <protection hidden="1"/>
    </xf>
    <xf numFmtId="0" fontId="1" fillId="0" borderId="17" xfId="0" quotePrefix="1" applyFont="1" applyBorder="1" applyProtection="1">
      <protection hidden="1"/>
    </xf>
    <xf numFmtId="0" fontId="1" fillId="0" borderId="18" xfId="0" quotePrefix="1" applyFont="1" applyBorder="1" applyProtection="1">
      <protection hidden="1"/>
    </xf>
    <xf numFmtId="0" fontId="1" fillId="6" borderId="3" xfId="0" applyFont="1" applyFill="1" applyBorder="1" applyProtection="1">
      <protection hidden="1"/>
    </xf>
    <xf numFmtId="0" fontId="1" fillId="6" borderId="0" xfId="0" applyFont="1" applyFill="1" applyBorder="1" applyProtection="1">
      <protection hidden="1"/>
    </xf>
    <xf numFmtId="164" fontId="1" fillId="6" borderId="0" xfId="0" applyNumberFormat="1" applyFont="1" applyFill="1" applyBorder="1" applyProtection="1">
      <protection hidden="1"/>
    </xf>
    <xf numFmtId="164" fontId="1" fillId="6" borderId="14" xfId="0" applyNumberFormat="1" applyFont="1" applyFill="1" applyBorder="1" applyProtection="1">
      <protection hidden="1"/>
    </xf>
    <xf numFmtId="0" fontId="1" fillId="8" borderId="4" xfId="0" applyFont="1" applyFill="1" applyBorder="1" applyProtection="1">
      <protection hidden="1"/>
    </xf>
    <xf numFmtId="0" fontId="1" fillId="8" borderId="5" xfId="0" applyFont="1" applyFill="1" applyBorder="1" applyProtection="1">
      <protection hidden="1"/>
    </xf>
    <xf numFmtId="0" fontId="1" fillId="8" borderId="15" xfId="0" applyFont="1" applyFill="1" applyBorder="1" applyProtection="1">
      <protection hidden="1"/>
    </xf>
    <xf numFmtId="0" fontId="3" fillId="2" borderId="1" xfId="0" applyFont="1" applyFill="1" applyBorder="1" applyProtection="1">
      <protection hidden="1"/>
    </xf>
    <xf numFmtId="0" fontId="1" fillId="2" borderId="2" xfId="0" applyFont="1" applyFill="1" applyBorder="1" applyProtection="1">
      <protection hidden="1"/>
    </xf>
    <xf numFmtId="0" fontId="1" fillId="2" borderId="13" xfId="0" applyFont="1" applyFill="1" applyBorder="1" applyProtection="1">
      <protection hidden="1"/>
    </xf>
    <xf numFmtId="0" fontId="1" fillId="4" borderId="6" xfId="0" applyFont="1" applyFill="1" applyBorder="1" applyProtection="1">
      <protection hidden="1"/>
    </xf>
    <xf numFmtId="0" fontId="1" fillId="2" borderId="0" xfId="0" applyFont="1" applyFill="1" applyBorder="1" applyProtection="1">
      <protection hidden="1"/>
    </xf>
    <xf numFmtId="0" fontId="1" fillId="4" borderId="1" xfId="0" applyFont="1" applyFill="1" applyBorder="1" applyProtection="1">
      <protection hidden="1"/>
    </xf>
    <xf numFmtId="0" fontId="1" fillId="4" borderId="2" xfId="0" applyFont="1" applyFill="1" applyBorder="1" applyProtection="1">
      <protection hidden="1"/>
    </xf>
    <xf numFmtId="0" fontId="1" fillId="4" borderId="2" xfId="0" quotePrefix="1" applyFont="1" applyFill="1" applyBorder="1" applyProtection="1">
      <protection hidden="1"/>
    </xf>
    <xf numFmtId="0" fontId="1" fillId="4" borderId="13" xfId="0" quotePrefix="1" applyFont="1" applyFill="1" applyBorder="1" applyProtection="1">
      <protection hidden="1"/>
    </xf>
    <xf numFmtId="0" fontId="1" fillId="4" borderId="7" xfId="0" applyFont="1" applyFill="1" applyBorder="1" applyProtection="1">
      <protection hidden="1"/>
    </xf>
    <xf numFmtId="0" fontId="1" fillId="4" borderId="8" xfId="0" applyFont="1" applyFill="1" applyBorder="1" applyProtection="1">
      <protection hidden="1"/>
    </xf>
    <xf numFmtId="0" fontId="1" fillId="3" borderId="1" xfId="0" applyFont="1" applyFill="1" applyBorder="1" applyProtection="1">
      <protection hidden="1"/>
    </xf>
    <xf numFmtId="0" fontId="1" fillId="3" borderId="2" xfId="0" applyFont="1" applyFill="1" applyBorder="1" applyProtection="1">
      <protection hidden="1"/>
    </xf>
    <xf numFmtId="164" fontId="1" fillId="3" borderId="2" xfId="0" applyNumberFormat="1" applyFont="1" applyFill="1" applyBorder="1" applyProtection="1">
      <protection hidden="1"/>
    </xf>
    <xf numFmtId="164" fontId="1" fillId="4" borderId="3" xfId="0" applyNumberFormat="1" applyFont="1" applyFill="1" applyBorder="1" applyProtection="1">
      <protection hidden="1"/>
    </xf>
    <xf numFmtId="164" fontId="1" fillId="4" borderId="0" xfId="0" applyNumberFormat="1" applyFont="1" applyFill="1" applyBorder="1" applyProtection="1">
      <protection hidden="1"/>
    </xf>
    <xf numFmtId="164" fontId="1" fillId="4" borderId="14" xfId="0" applyNumberFormat="1" applyFont="1" applyFill="1" applyBorder="1" applyProtection="1">
      <protection hidden="1"/>
    </xf>
    <xf numFmtId="0" fontId="1" fillId="2" borderId="14" xfId="0" applyFont="1" applyFill="1" applyBorder="1" applyProtection="1">
      <protection hidden="1"/>
    </xf>
    <xf numFmtId="0" fontId="1" fillId="3" borderId="3" xfId="0" applyFont="1" applyFill="1" applyBorder="1" applyProtection="1">
      <protection hidden="1"/>
    </xf>
    <xf numFmtId="0" fontId="1" fillId="3" borderId="0" xfId="0" applyFont="1" applyFill="1" applyBorder="1" applyProtection="1">
      <protection hidden="1"/>
    </xf>
    <xf numFmtId="164" fontId="1" fillId="3" borderId="0" xfId="0" applyNumberFormat="1" applyFont="1" applyFill="1" applyBorder="1" applyProtection="1">
      <protection hidden="1"/>
    </xf>
    <xf numFmtId="0" fontId="1" fillId="3" borderId="4" xfId="0" applyFont="1" applyFill="1" applyBorder="1" applyProtection="1">
      <protection hidden="1"/>
    </xf>
    <xf numFmtId="0" fontId="1" fillId="3" borderId="5" xfId="0" applyFont="1" applyFill="1" applyBorder="1" applyProtection="1">
      <protection hidden="1"/>
    </xf>
    <xf numFmtId="164" fontId="1" fillId="3" borderId="5" xfId="0" applyNumberFormat="1" applyFont="1" applyFill="1" applyBorder="1" applyProtection="1">
      <protection hidden="1"/>
    </xf>
    <xf numFmtId="0" fontId="1" fillId="5" borderId="1" xfId="0" applyFont="1" applyFill="1" applyBorder="1" applyProtection="1">
      <protection hidden="1"/>
    </xf>
    <xf numFmtId="0" fontId="1" fillId="5" borderId="2" xfId="0" applyFont="1" applyFill="1" applyBorder="1" applyProtection="1">
      <protection hidden="1"/>
    </xf>
    <xf numFmtId="164" fontId="1" fillId="5" borderId="2" xfId="0" applyNumberFormat="1" applyFont="1" applyFill="1" applyBorder="1" applyProtection="1">
      <protection hidden="1"/>
    </xf>
    <xf numFmtId="0" fontId="1" fillId="5" borderId="3" xfId="0" applyFont="1" applyFill="1" applyBorder="1" applyProtection="1">
      <protection hidden="1"/>
    </xf>
    <xf numFmtId="0" fontId="1" fillId="5" borderId="0" xfId="0" applyFont="1" applyFill="1" applyBorder="1" applyProtection="1">
      <protection hidden="1"/>
    </xf>
    <xf numFmtId="164" fontId="1" fillId="5" borderId="0" xfId="0" applyNumberFormat="1" applyFont="1" applyFill="1" applyBorder="1" applyProtection="1">
      <protection hidden="1"/>
    </xf>
    <xf numFmtId="0" fontId="1" fillId="5" borderId="4" xfId="0" applyFont="1" applyFill="1" applyBorder="1" applyProtection="1">
      <protection hidden="1"/>
    </xf>
    <xf numFmtId="0" fontId="1" fillId="5" borderId="5" xfId="0" applyFont="1" applyFill="1" applyBorder="1" applyProtection="1">
      <protection hidden="1"/>
    </xf>
    <xf numFmtId="164" fontId="1" fillId="5" borderId="5" xfId="0" applyNumberFormat="1" applyFont="1" applyFill="1" applyBorder="1" applyProtection="1">
      <protection hidden="1"/>
    </xf>
    <xf numFmtId="164" fontId="1" fillId="4" borderId="4" xfId="0" applyNumberFormat="1" applyFont="1" applyFill="1" applyBorder="1" applyProtection="1">
      <protection hidden="1"/>
    </xf>
    <xf numFmtId="164" fontId="1" fillId="4" borderId="5" xfId="0" applyNumberFormat="1" applyFont="1" applyFill="1" applyBorder="1" applyProtection="1">
      <protection hidden="1"/>
    </xf>
    <xf numFmtId="164" fontId="1" fillId="4" borderId="15" xfId="0" applyNumberFormat="1" applyFont="1" applyFill="1" applyBorder="1" applyProtection="1">
      <protection hidden="1"/>
    </xf>
    <xf numFmtId="0" fontId="1" fillId="7" borderId="1" xfId="0" applyFont="1" applyFill="1" applyBorder="1" applyProtection="1">
      <protection hidden="1"/>
    </xf>
    <xf numFmtId="0" fontId="1" fillId="7" borderId="2" xfId="0" applyFont="1" applyFill="1" applyBorder="1" applyProtection="1">
      <protection hidden="1"/>
    </xf>
    <xf numFmtId="164" fontId="1" fillId="7" borderId="2" xfId="0" applyNumberFormat="1" applyFont="1" applyFill="1" applyBorder="1" applyProtection="1">
      <protection hidden="1"/>
    </xf>
    <xf numFmtId="164" fontId="1" fillId="7" borderId="13" xfId="0" applyNumberFormat="1" applyFont="1" applyFill="1" applyBorder="1" applyProtection="1">
      <protection hidden="1"/>
    </xf>
    <xf numFmtId="0" fontId="1" fillId="7" borderId="3" xfId="0" applyFont="1" applyFill="1" applyBorder="1" applyProtection="1">
      <protection hidden="1"/>
    </xf>
    <xf numFmtId="0" fontId="1" fillId="7" borderId="0" xfId="0" applyFont="1" applyFill="1" applyBorder="1" applyProtection="1">
      <protection hidden="1"/>
    </xf>
    <xf numFmtId="164" fontId="1" fillId="7" borderId="0" xfId="0" applyNumberFormat="1" applyFont="1" applyFill="1" applyBorder="1" applyProtection="1">
      <protection hidden="1"/>
    </xf>
    <xf numFmtId="164" fontId="1" fillId="7" borderId="14" xfId="0" applyNumberFormat="1" applyFont="1" applyFill="1" applyBorder="1" applyProtection="1">
      <protection hidden="1"/>
    </xf>
    <xf numFmtId="0" fontId="1" fillId="2" borderId="4" xfId="0" applyFont="1" applyFill="1" applyBorder="1" applyProtection="1">
      <protection hidden="1"/>
    </xf>
    <xf numFmtId="0" fontId="1" fillId="2" borderId="5" xfId="0" applyFont="1" applyFill="1" applyBorder="1" applyProtection="1">
      <protection hidden="1"/>
    </xf>
    <xf numFmtId="0" fontId="1" fillId="2" borderId="15" xfId="0" applyFont="1" applyFill="1" applyBorder="1" applyProtection="1">
      <protection hidden="1"/>
    </xf>
    <xf numFmtId="0" fontId="1" fillId="7" borderId="4" xfId="0" applyFont="1" applyFill="1" applyBorder="1" applyProtection="1">
      <protection hidden="1"/>
    </xf>
    <xf numFmtId="0" fontId="1" fillId="7" borderId="5" xfId="0" applyFont="1" applyFill="1" applyBorder="1" applyProtection="1">
      <protection hidden="1"/>
    </xf>
    <xf numFmtId="164" fontId="1" fillId="7" borderId="5" xfId="0" applyNumberFormat="1" applyFont="1" applyFill="1" applyBorder="1" applyProtection="1">
      <protection hidden="1"/>
    </xf>
    <xf numFmtId="164" fontId="1" fillId="7" borderId="15" xfId="0" applyNumberFormat="1" applyFont="1" applyFill="1" applyBorder="1" applyProtection="1">
      <protection hidden="1"/>
    </xf>
    <xf numFmtId="0" fontId="1" fillId="0" borderId="0" xfId="0" applyFont="1" applyFill="1" applyBorder="1" applyProtection="1">
      <protection hidden="1"/>
    </xf>
    <xf numFmtId="0" fontId="3" fillId="0" borderId="0" xfId="0" applyFont="1" applyProtection="1">
      <protection hidden="1"/>
    </xf>
    <xf numFmtId="164" fontId="1" fillId="6" borderId="15" xfId="0" applyNumberFormat="1" applyFont="1" applyFill="1" applyBorder="1" applyProtection="1">
      <protection hidden="1"/>
    </xf>
    <xf numFmtId="164" fontId="1" fillId="4" borderId="1" xfId="0" applyNumberFormat="1" applyFont="1" applyFill="1" applyBorder="1" applyProtection="1">
      <protection hidden="1"/>
    </xf>
    <xf numFmtId="164" fontId="1" fillId="4" borderId="13" xfId="0" applyNumberFormat="1" applyFont="1" applyFill="1" applyBorder="1" applyProtection="1">
      <protection hidden="1"/>
    </xf>
    <xf numFmtId="164" fontId="1" fillId="3" borderId="13" xfId="0" applyNumberFormat="1" applyFont="1" applyFill="1" applyBorder="1" applyProtection="1">
      <protection hidden="1"/>
    </xf>
    <xf numFmtId="164" fontId="1" fillId="3" borderId="14" xfId="0" applyNumberFormat="1" applyFont="1" applyFill="1" applyBorder="1" applyProtection="1">
      <protection hidden="1"/>
    </xf>
    <xf numFmtId="164" fontId="1" fillId="3" borderId="15" xfId="0" applyNumberFormat="1" applyFont="1" applyFill="1" applyBorder="1" applyProtection="1">
      <protection hidden="1"/>
    </xf>
    <xf numFmtId="164" fontId="1" fillId="5" borderId="13" xfId="0" applyNumberFormat="1" applyFont="1" applyFill="1" applyBorder="1" applyProtection="1">
      <protection hidden="1"/>
    </xf>
    <xf numFmtId="164" fontId="1" fillId="5" borderId="14" xfId="0" applyNumberFormat="1" applyFont="1" applyFill="1" applyBorder="1" applyProtection="1">
      <protection hidden="1"/>
    </xf>
    <xf numFmtId="164" fontId="1" fillId="5" borderId="15" xfId="0" applyNumberFormat="1" applyFont="1" applyFill="1" applyBorder="1" applyProtection="1">
      <protection hidden="1"/>
    </xf>
    <xf numFmtId="0" fontId="4" fillId="0" borderId="0" xfId="0" applyFont="1" applyProtection="1">
      <protection hidden="1"/>
    </xf>
    <xf numFmtId="0" fontId="4" fillId="0" borderId="0" xfId="0" applyFont="1" applyBorder="1" applyProtection="1">
      <protection hidden="1"/>
    </xf>
    <xf numFmtId="0" fontId="3" fillId="2" borderId="6" xfId="0" applyFont="1" applyFill="1" applyBorder="1" applyProtection="1">
      <protection hidden="1"/>
    </xf>
    <xf numFmtId="0" fontId="1" fillId="4" borderId="14" xfId="0" applyFont="1" applyFill="1" applyBorder="1" applyProtection="1">
      <protection hidden="1"/>
    </xf>
    <xf numFmtId="0" fontId="2" fillId="9" borderId="0" xfId="0" applyFont="1" applyFill="1" applyProtection="1">
      <protection hidden="1"/>
    </xf>
    <xf numFmtId="0" fontId="3" fillId="7" borderId="9" xfId="0" quotePrefix="1" applyFont="1" applyFill="1" applyBorder="1" applyProtection="1">
      <protection hidden="1"/>
    </xf>
    <xf numFmtId="0" fontId="1" fillId="2" borderId="0" xfId="0" applyFont="1" applyFill="1" applyProtection="1">
      <protection hidden="1"/>
    </xf>
    <xf numFmtId="0" fontId="1" fillId="9" borderId="0" xfId="0" applyFont="1" applyFill="1" applyProtection="1">
      <protection hidden="1"/>
    </xf>
    <xf numFmtId="0" fontId="1" fillId="7" borderId="10" xfId="0" applyFont="1" applyFill="1" applyBorder="1" applyProtection="1">
      <protection hidden="1"/>
    </xf>
    <xf numFmtId="0" fontId="1" fillId="4" borderId="0" xfId="0" applyFont="1" applyFill="1" applyProtection="1">
      <protection hidden="1"/>
    </xf>
    <xf numFmtId="0" fontId="1" fillId="7" borderId="11" xfId="0" applyFont="1" applyFill="1" applyBorder="1" applyProtection="1">
      <protection hidden="1"/>
    </xf>
    <xf numFmtId="0" fontId="1" fillId="0" borderId="0" xfId="0" applyFont="1" applyAlignment="1" applyProtection="1">
      <alignment wrapText="1"/>
      <protection hidden="1"/>
    </xf>
    <xf numFmtId="0" fontId="49" fillId="0" borderId="0" xfId="2441" applyProtection="1">
      <protection hidden="1"/>
    </xf>
    <xf numFmtId="0" fontId="9" fillId="0" borderId="0" xfId="2441" applyFont="1" applyProtection="1">
      <protection hidden="1"/>
    </xf>
    <xf numFmtId="0" fontId="72" fillId="0" borderId="0" xfId="2441" applyFont="1" applyProtection="1">
      <protection hidden="1"/>
    </xf>
    <xf numFmtId="0" fontId="75" fillId="0" borderId="0" xfId="2441" applyFont="1" applyProtection="1">
      <protection hidden="1"/>
    </xf>
    <xf numFmtId="0" fontId="1" fillId="0" borderId="0" xfId="18" applyFont="1" applyAlignment="1" applyProtection="1">
      <alignment horizontal="left" vertical="top" wrapText="1"/>
      <protection hidden="1"/>
    </xf>
    <xf numFmtId="0" fontId="0" fillId="0" borderId="0" xfId="0" applyAlignment="1" applyProtection="1">
      <alignment horizontal="center" wrapText="1"/>
      <protection hidden="1"/>
    </xf>
    <xf numFmtId="0" fontId="49" fillId="0" borderId="0" xfId="2441" applyAlignment="1" applyProtection="1">
      <alignment horizontal="left" wrapText="1"/>
      <protection hidden="1"/>
    </xf>
    <xf numFmtId="0" fontId="4" fillId="0" borderId="0" xfId="0" applyFont="1" applyBorder="1" applyAlignment="1" applyProtection="1">
      <alignment horizontal="center" vertical="center" wrapText="1"/>
      <protection hidden="1"/>
    </xf>
    <xf numFmtId="0" fontId="18" fillId="0" borderId="20" xfId="0" applyFont="1" applyFill="1" applyBorder="1" applyAlignment="1" applyProtection="1">
      <alignment horizontal="center" vertical="center"/>
      <protection hidden="1"/>
    </xf>
    <xf numFmtId="0" fontId="14" fillId="0" borderId="0" xfId="0" applyFont="1" applyAlignment="1" applyProtection="1">
      <alignment horizontal="left" wrapText="1"/>
      <protection hidden="1"/>
    </xf>
    <xf numFmtId="0" fontId="11" fillId="0" borderId="19" xfId="0" applyFont="1" applyBorder="1" applyAlignment="1" applyProtection="1">
      <alignment horizontal="left" vertical="center" wrapText="1"/>
      <protection hidden="1"/>
    </xf>
    <xf numFmtId="0" fontId="16" fillId="0" borderId="0" xfId="0" applyFont="1" applyFill="1" applyAlignment="1" applyProtection="1">
      <alignment horizontal="center"/>
      <protection hidden="1"/>
    </xf>
    <xf numFmtId="0" fontId="1" fillId="0" borderId="0" xfId="0" applyFont="1" applyAlignment="1" applyProtection="1">
      <alignment horizontal="left" wrapText="1"/>
      <protection hidden="1"/>
    </xf>
    <xf numFmtId="0" fontId="15" fillId="11" borderId="5" xfId="0" applyFont="1" applyFill="1" applyBorder="1" applyAlignment="1" applyProtection="1">
      <alignment horizontal="center"/>
      <protection hidden="1"/>
    </xf>
    <xf numFmtId="0" fontId="3" fillId="4" borderId="16" xfId="0" applyFont="1" applyFill="1" applyBorder="1" applyAlignment="1" applyProtection="1">
      <alignment horizontal="left"/>
      <protection hidden="1"/>
    </xf>
    <xf numFmtId="0" fontId="3" fillId="4" borderId="17" xfId="0" applyFont="1" applyFill="1" applyBorder="1" applyAlignment="1" applyProtection="1">
      <alignment horizontal="left"/>
      <protection hidden="1"/>
    </xf>
    <xf numFmtId="0" fontId="3" fillId="4" borderId="18" xfId="0" applyFont="1" applyFill="1" applyBorder="1" applyAlignment="1" applyProtection="1">
      <alignment horizontal="left"/>
      <protection hidden="1"/>
    </xf>
    <xf numFmtId="0" fontId="15" fillId="10" borderId="0" xfId="0" applyFont="1" applyFill="1" applyAlignment="1" applyProtection="1">
      <alignment horizontal="center"/>
      <protection hidden="1"/>
    </xf>
  </cellXfs>
  <cellStyles count="2442">
    <cellStyle name="20% - Accent1 2" xfId="36"/>
    <cellStyle name="20% - Accent1 3" xfId="37"/>
    <cellStyle name="20% - Accent2 2" xfId="38"/>
    <cellStyle name="20% - Accent2 3" xfId="39"/>
    <cellStyle name="20% - Accent3 2" xfId="40"/>
    <cellStyle name="20% - Accent3 3" xfId="41"/>
    <cellStyle name="20% - Accent4 2" xfId="42"/>
    <cellStyle name="20% - Accent4 3" xfId="43"/>
    <cellStyle name="20% - Accent5 2" xfId="44"/>
    <cellStyle name="20% - Accent5 3" xfId="45"/>
    <cellStyle name="20% - Accent6 2" xfId="46"/>
    <cellStyle name="20% - Accent6 3" xfId="47"/>
    <cellStyle name="40% - Accent1 2" xfId="48"/>
    <cellStyle name="40% - Accent1 3" xfId="49"/>
    <cellStyle name="40% - Accent2 2" xfId="50"/>
    <cellStyle name="40% - Accent2 3" xfId="51"/>
    <cellStyle name="40% - Accent3 2" xfId="52"/>
    <cellStyle name="40% - Accent3 3" xfId="53"/>
    <cellStyle name="40% - Accent4 2" xfId="54"/>
    <cellStyle name="40% - Accent4 3" xfId="55"/>
    <cellStyle name="40% - Accent5 2" xfId="56"/>
    <cellStyle name="40% - Accent5 3" xfId="57"/>
    <cellStyle name="40% - Accent6 2" xfId="58"/>
    <cellStyle name="40% - Accent6 3" xfId="59"/>
    <cellStyle name="60% - Accent1 2" xfId="60"/>
    <cellStyle name="60% - Accent2 2" xfId="61"/>
    <cellStyle name="60% - Accent3 2" xfId="62"/>
    <cellStyle name="60% - Accent4 2" xfId="63"/>
    <cellStyle name="60% - Accent5 2" xfId="64"/>
    <cellStyle name="60% - Accent6 2" xfId="65"/>
    <cellStyle name="Accent1 2" xfId="66"/>
    <cellStyle name="Accent2 2" xfId="67"/>
    <cellStyle name="Accent3 2" xfId="68"/>
    <cellStyle name="Accent4 2" xfId="69"/>
    <cellStyle name="Accent5 2" xfId="70"/>
    <cellStyle name="Accent6 2" xfId="71"/>
    <cellStyle name="ANCLAS,REZONES Y SUS PARTES,DE FUNDICION,DE HIERRO O DE ACERO" xfId="72"/>
    <cellStyle name="Bad 2" xfId="73"/>
    <cellStyle name="Calculation 2" xfId="74"/>
    <cellStyle name="Calculation 2 2" xfId="75"/>
    <cellStyle name="Calculation 2 3" xfId="76"/>
    <cellStyle name="Calculation 2 4" xfId="77"/>
    <cellStyle name="Calculation 2 5" xfId="78"/>
    <cellStyle name="Calculation 2 6" xfId="79"/>
    <cellStyle name="Calculation 2 7" xfId="80"/>
    <cellStyle name="Check Cell 2" xfId="81"/>
    <cellStyle name="Comma 2" xfId="20"/>
    <cellStyle name="Comma 2 10" xfId="82"/>
    <cellStyle name="Comma 2 11" xfId="83"/>
    <cellStyle name="Comma 2 12" xfId="84"/>
    <cellStyle name="Comma 2 13" xfId="85"/>
    <cellStyle name="Comma 2 14" xfId="86"/>
    <cellStyle name="Comma 2 15" xfId="87"/>
    <cellStyle name="Comma 2 16" xfId="88"/>
    <cellStyle name="Comma 2 17" xfId="89"/>
    <cellStyle name="Comma 2 18" xfId="90"/>
    <cellStyle name="Comma 2 19" xfId="91"/>
    <cellStyle name="Comma 2 2" xfId="92"/>
    <cellStyle name="Comma 2 2 2" xfId="93"/>
    <cellStyle name="Comma 2 20" xfId="94"/>
    <cellStyle name="Comma 2 21" xfId="95"/>
    <cellStyle name="Comma 2 3" xfId="96"/>
    <cellStyle name="Comma 2 4" xfId="97"/>
    <cellStyle name="Comma 2 5" xfId="98"/>
    <cellStyle name="Comma 2 6" xfId="99"/>
    <cellStyle name="Comma 2 7" xfId="100"/>
    <cellStyle name="Comma 2 8" xfId="101"/>
    <cellStyle name="Comma 2 9" xfId="102"/>
    <cellStyle name="Comma 3" xfId="29"/>
    <cellStyle name="Comma 3 10" xfId="103"/>
    <cellStyle name="Comma 3 11" xfId="104"/>
    <cellStyle name="Comma 3 12" xfId="105"/>
    <cellStyle name="Comma 3 13" xfId="106"/>
    <cellStyle name="Comma 3 14" xfId="107"/>
    <cellStyle name="Comma 3 15" xfId="108"/>
    <cellStyle name="Comma 3 16" xfId="109"/>
    <cellStyle name="Comma 3 17" xfId="110"/>
    <cellStyle name="Comma 3 18" xfId="111"/>
    <cellStyle name="Comma 3 19" xfId="112"/>
    <cellStyle name="Comma 3 2" xfId="113"/>
    <cellStyle name="Comma 3 20" xfId="114"/>
    <cellStyle name="Comma 3 3" xfId="115"/>
    <cellStyle name="Comma 3 4" xfId="116"/>
    <cellStyle name="Comma 3 5" xfId="117"/>
    <cellStyle name="Comma 3 6" xfId="118"/>
    <cellStyle name="Comma 3 7" xfId="119"/>
    <cellStyle name="Comma 3 8" xfId="120"/>
    <cellStyle name="Comma 3 9" xfId="121"/>
    <cellStyle name="Comma 4" xfId="122"/>
    <cellStyle name="Comma 4 10" xfId="123"/>
    <cellStyle name="Comma 4 11" xfId="124"/>
    <cellStyle name="Comma 4 12" xfId="125"/>
    <cellStyle name="Comma 4 13" xfId="126"/>
    <cellStyle name="Comma 4 14" xfId="127"/>
    <cellStyle name="Comma 4 15" xfId="128"/>
    <cellStyle name="Comma 4 16" xfId="129"/>
    <cellStyle name="Comma 4 17" xfId="130"/>
    <cellStyle name="Comma 4 18" xfId="131"/>
    <cellStyle name="Comma 4 19" xfId="132"/>
    <cellStyle name="Comma 4 2" xfId="133"/>
    <cellStyle name="Comma 4 20" xfId="134"/>
    <cellStyle name="Comma 4 3" xfId="135"/>
    <cellStyle name="Comma 4 4" xfId="136"/>
    <cellStyle name="Comma 4 5" xfId="137"/>
    <cellStyle name="Comma 4 6" xfId="138"/>
    <cellStyle name="Comma 4 7" xfId="139"/>
    <cellStyle name="Comma 4 8" xfId="140"/>
    <cellStyle name="Comma 4 9" xfId="141"/>
    <cellStyle name="Comma 5" xfId="142"/>
    <cellStyle name="Comma 6" xfId="143"/>
    <cellStyle name="Comma 7" xfId="144"/>
    <cellStyle name="Currency 2" xfId="145"/>
    <cellStyle name="Data_Total" xfId="146"/>
    <cellStyle name="dave1" xfId="147"/>
    <cellStyle name="Explanatory Text 2" xfId="148"/>
    <cellStyle name="Good 2" xfId="149"/>
    <cellStyle name="Heading" xfId="150"/>
    <cellStyle name="Heading 1 2" xfId="151"/>
    <cellStyle name="Heading 2 2" xfId="152"/>
    <cellStyle name="Heading 3 2" xfId="153"/>
    <cellStyle name="Heading 4 2" xfId="154"/>
    <cellStyle name="Heading 5" xfId="155"/>
    <cellStyle name="Headings" xfId="156"/>
    <cellStyle name="Headings 2" xfId="157"/>
    <cellStyle name="Headings 3" xfId="158"/>
    <cellStyle name="Headings_total and female claimant count sept 08" xfId="159"/>
    <cellStyle name="Hyperlink" xfId="2441" builtinId="8"/>
    <cellStyle name="Hyperlink 2" xfId="4"/>
    <cellStyle name="Hyperlink 2 10" xfId="160"/>
    <cellStyle name="Hyperlink 2 100" xfId="161"/>
    <cellStyle name="Hyperlink 2 101" xfId="162"/>
    <cellStyle name="Hyperlink 2 102" xfId="163"/>
    <cellStyle name="Hyperlink 2 103" xfId="164"/>
    <cellStyle name="Hyperlink 2 104" xfId="165"/>
    <cellStyle name="Hyperlink 2 105" xfId="166"/>
    <cellStyle name="Hyperlink 2 106" xfId="167"/>
    <cellStyle name="Hyperlink 2 107" xfId="168"/>
    <cellStyle name="Hyperlink 2 108" xfId="169"/>
    <cellStyle name="Hyperlink 2 109" xfId="170"/>
    <cellStyle name="Hyperlink 2 11" xfId="171"/>
    <cellStyle name="Hyperlink 2 110" xfId="172"/>
    <cellStyle name="Hyperlink 2 111" xfId="173"/>
    <cellStyle name="Hyperlink 2 112" xfId="174"/>
    <cellStyle name="Hyperlink 2 113" xfId="175"/>
    <cellStyle name="Hyperlink 2 114" xfId="176"/>
    <cellStyle name="Hyperlink 2 115" xfId="177"/>
    <cellStyle name="Hyperlink 2 116" xfId="178"/>
    <cellStyle name="Hyperlink 2 117" xfId="179"/>
    <cellStyle name="Hyperlink 2 118" xfId="180"/>
    <cellStyle name="Hyperlink 2 119" xfId="181"/>
    <cellStyle name="Hyperlink 2 12" xfId="182"/>
    <cellStyle name="Hyperlink 2 120" xfId="183"/>
    <cellStyle name="Hyperlink 2 121" xfId="184"/>
    <cellStyle name="Hyperlink 2 122" xfId="185"/>
    <cellStyle name="Hyperlink 2 123" xfId="186"/>
    <cellStyle name="Hyperlink 2 124" xfId="187"/>
    <cellStyle name="Hyperlink 2 125" xfId="188"/>
    <cellStyle name="Hyperlink 2 126" xfId="189"/>
    <cellStyle name="Hyperlink 2 127" xfId="190"/>
    <cellStyle name="Hyperlink 2 128" xfId="191"/>
    <cellStyle name="Hyperlink 2 129" xfId="192"/>
    <cellStyle name="Hyperlink 2 13" xfId="193"/>
    <cellStyle name="Hyperlink 2 130" xfId="194"/>
    <cellStyle name="Hyperlink 2 131" xfId="195"/>
    <cellStyle name="Hyperlink 2 132" xfId="196"/>
    <cellStyle name="Hyperlink 2 133" xfId="197"/>
    <cellStyle name="Hyperlink 2 134" xfId="198"/>
    <cellStyle name="Hyperlink 2 135" xfId="199"/>
    <cellStyle name="Hyperlink 2 136" xfId="200"/>
    <cellStyle name="Hyperlink 2 137" xfId="201"/>
    <cellStyle name="Hyperlink 2 138" xfId="202"/>
    <cellStyle name="Hyperlink 2 139" xfId="203"/>
    <cellStyle name="Hyperlink 2 14" xfId="204"/>
    <cellStyle name="Hyperlink 2 140" xfId="205"/>
    <cellStyle name="Hyperlink 2 141" xfId="206"/>
    <cellStyle name="Hyperlink 2 142" xfId="207"/>
    <cellStyle name="Hyperlink 2 143" xfId="208"/>
    <cellStyle name="Hyperlink 2 144" xfId="209"/>
    <cellStyle name="Hyperlink 2 145" xfId="210"/>
    <cellStyle name="Hyperlink 2 146" xfId="211"/>
    <cellStyle name="Hyperlink 2 147" xfId="212"/>
    <cellStyle name="Hyperlink 2 148" xfId="213"/>
    <cellStyle name="Hyperlink 2 149" xfId="214"/>
    <cellStyle name="Hyperlink 2 149 2" xfId="215"/>
    <cellStyle name="Hyperlink 2 15" xfId="216"/>
    <cellStyle name="Hyperlink 2 150" xfId="217"/>
    <cellStyle name="Hyperlink 2 16" xfId="218"/>
    <cellStyle name="Hyperlink 2 17" xfId="219"/>
    <cellStyle name="Hyperlink 2 18" xfId="220"/>
    <cellStyle name="Hyperlink 2 19" xfId="221"/>
    <cellStyle name="Hyperlink 2 2" xfId="5"/>
    <cellStyle name="Hyperlink 2 2 2" xfId="222"/>
    <cellStyle name="Hyperlink 2 2 3" xfId="223"/>
    <cellStyle name="Hyperlink 2 20" xfId="224"/>
    <cellStyle name="Hyperlink 2 21" xfId="225"/>
    <cellStyle name="Hyperlink 2 22" xfId="226"/>
    <cellStyle name="Hyperlink 2 23" xfId="227"/>
    <cellStyle name="Hyperlink 2 24" xfId="228"/>
    <cellStyle name="Hyperlink 2 25" xfId="229"/>
    <cellStyle name="Hyperlink 2 26" xfId="230"/>
    <cellStyle name="Hyperlink 2 27" xfId="231"/>
    <cellStyle name="Hyperlink 2 28" xfId="232"/>
    <cellStyle name="Hyperlink 2 29" xfId="233"/>
    <cellStyle name="Hyperlink 2 3" xfId="234"/>
    <cellStyle name="Hyperlink 2 30" xfId="235"/>
    <cellStyle name="Hyperlink 2 31" xfId="236"/>
    <cellStyle name="Hyperlink 2 32" xfId="237"/>
    <cellStyle name="Hyperlink 2 33" xfId="238"/>
    <cellStyle name="Hyperlink 2 34" xfId="239"/>
    <cellStyle name="Hyperlink 2 35" xfId="240"/>
    <cellStyle name="Hyperlink 2 36" xfId="241"/>
    <cellStyle name="Hyperlink 2 37" xfId="242"/>
    <cellStyle name="Hyperlink 2 38" xfId="243"/>
    <cellStyle name="Hyperlink 2 39" xfId="244"/>
    <cellStyle name="Hyperlink 2 4" xfId="245"/>
    <cellStyle name="Hyperlink 2 40" xfId="246"/>
    <cellStyle name="Hyperlink 2 41" xfId="247"/>
    <cellStyle name="Hyperlink 2 42" xfId="248"/>
    <cellStyle name="Hyperlink 2 43" xfId="249"/>
    <cellStyle name="Hyperlink 2 44" xfId="250"/>
    <cellStyle name="Hyperlink 2 45" xfId="251"/>
    <cellStyle name="Hyperlink 2 46" xfId="252"/>
    <cellStyle name="Hyperlink 2 47" xfId="253"/>
    <cellStyle name="Hyperlink 2 48" xfId="254"/>
    <cellStyle name="Hyperlink 2 49" xfId="255"/>
    <cellStyle name="Hyperlink 2 5" xfId="256"/>
    <cellStyle name="Hyperlink 2 50" xfId="257"/>
    <cellStyle name="Hyperlink 2 51" xfId="258"/>
    <cellStyle name="Hyperlink 2 52" xfId="259"/>
    <cellStyle name="Hyperlink 2 53" xfId="260"/>
    <cellStyle name="Hyperlink 2 54" xfId="261"/>
    <cellStyle name="Hyperlink 2 55" xfId="262"/>
    <cellStyle name="Hyperlink 2 56" xfId="263"/>
    <cellStyle name="Hyperlink 2 57" xfId="264"/>
    <cellStyle name="Hyperlink 2 58" xfId="265"/>
    <cellStyle name="Hyperlink 2 59" xfId="266"/>
    <cellStyle name="Hyperlink 2 6" xfId="267"/>
    <cellStyle name="Hyperlink 2 60" xfId="268"/>
    <cellStyle name="Hyperlink 2 61" xfId="269"/>
    <cellStyle name="Hyperlink 2 62" xfId="270"/>
    <cellStyle name="Hyperlink 2 63" xfId="271"/>
    <cellStyle name="Hyperlink 2 64" xfId="272"/>
    <cellStyle name="Hyperlink 2 65" xfId="273"/>
    <cellStyle name="Hyperlink 2 66" xfId="274"/>
    <cellStyle name="Hyperlink 2 67" xfId="275"/>
    <cellStyle name="Hyperlink 2 68" xfId="276"/>
    <cellStyle name="Hyperlink 2 69" xfId="277"/>
    <cellStyle name="Hyperlink 2 7" xfId="278"/>
    <cellStyle name="Hyperlink 2 70" xfId="279"/>
    <cellStyle name="Hyperlink 2 71" xfId="280"/>
    <cellStyle name="Hyperlink 2 72" xfId="281"/>
    <cellStyle name="Hyperlink 2 73" xfId="282"/>
    <cellStyle name="Hyperlink 2 74" xfId="283"/>
    <cellStyle name="Hyperlink 2 75" xfId="284"/>
    <cellStyle name="Hyperlink 2 76" xfId="285"/>
    <cellStyle name="Hyperlink 2 77" xfId="286"/>
    <cellStyle name="Hyperlink 2 78" xfId="287"/>
    <cellStyle name="Hyperlink 2 79" xfId="288"/>
    <cellStyle name="Hyperlink 2 8" xfId="289"/>
    <cellStyle name="Hyperlink 2 80" xfId="290"/>
    <cellStyle name="Hyperlink 2 81" xfId="291"/>
    <cellStyle name="Hyperlink 2 82" xfId="292"/>
    <cellStyle name="Hyperlink 2 83" xfId="293"/>
    <cellStyle name="Hyperlink 2 84" xfId="294"/>
    <cellStyle name="Hyperlink 2 85" xfId="295"/>
    <cellStyle name="Hyperlink 2 86" xfId="296"/>
    <cellStyle name="Hyperlink 2 87" xfId="297"/>
    <cellStyle name="Hyperlink 2 88" xfId="298"/>
    <cellStyle name="Hyperlink 2 89" xfId="299"/>
    <cellStyle name="Hyperlink 2 9" xfId="300"/>
    <cellStyle name="Hyperlink 2 90" xfId="301"/>
    <cellStyle name="Hyperlink 2 91" xfId="302"/>
    <cellStyle name="Hyperlink 2 92" xfId="303"/>
    <cellStyle name="Hyperlink 2 93" xfId="304"/>
    <cellStyle name="Hyperlink 2 94" xfId="305"/>
    <cellStyle name="Hyperlink 2 95" xfId="306"/>
    <cellStyle name="Hyperlink 2 96" xfId="307"/>
    <cellStyle name="Hyperlink 2 97" xfId="308"/>
    <cellStyle name="Hyperlink 2 98" xfId="309"/>
    <cellStyle name="Hyperlink 2 99" xfId="310"/>
    <cellStyle name="Hyperlink 3" xfId="6"/>
    <cellStyle name="Hyperlink 3 10" xfId="311"/>
    <cellStyle name="Hyperlink 3 11" xfId="312"/>
    <cellStyle name="Hyperlink 3 12" xfId="313"/>
    <cellStyle name="Hyperlink 3 13" xfId="314"/>
    <cellStyle name="Hyperlink 3 14" xfId="315"/>
    <cellStyle name="Hyperlink 3 15" xfId="316"/>
    <cellStyle name="Hyperlink 3 16" xfId="317"/>
    <cellStyle name="Hyperlink 3 17" xfId="318"/>
    <cellStyle name="Hyperlink 3 18" xfId="319"/>
    <cellStyle name="Hyperlink 3 19" xfId="320"/>
    <cellStyle name="Hyperlink 3 2" xfId="7"/>
    <cellStyle name="Hyperlink 3 2 2" xfId="321"/>
    <cellStyle name="Hyperlink 3 20" xfId="322"/>
    <cellStyle name="Hyperlink 3 21" xfId="323"/>
    <cellStyle name="Hyperlink 3 22" xfId="324"/>
    <cellStyle name="Hyperlink 3 23" xfId="325"/>
    <cellStyle name="Hyperlink 3 24" xfId="326"/>
    <cellStyle name="Hyperlink 3 25" xfId="327"/>
    <cellStyle name="Hyperlink 3 26" xfId="328"/>
    <cellStyle name="Hyperlink 3 27" xfId="329"/>
    <cellStyle name="Hyperlink 3 28" xfId="330"/>
    <cellStyle name="Hyperlink 3 29" xfId="331"/>
    <cellStyle name="Hyperlink 3 3" xfId="8"/>
    <cellStyle name="Hyperlink 3 3 2" xfId="332"/>
    <cellStyle name="Hyperlink 3 30" xfId="333"/>
    <cellStyle name="Hyperlink 3 31" xfId="334"/>
    <cellStyle name="Hyperlink 3 32" xfId="335"/>
    <cellStyle name="Hyperlink 3 33" xfId="336"/>
    <cellStyle name="Hyperlink 3 34" xfId="337"/>
    <cellStyle name="Hyperlink 3 35" xfId="338"/>
    <cellStyle name="Hyperlink 3 36" xfId="339"/>
    <cellStyle name="Hyperlink 3 37" xfId="340"/>
    <cellStyle name="Hyperlink 3 38" xfId="341"/>
    <cellStyle name="Hyperlink 3 39" xfId="342"/>
    <cellStyle name="Hyperlink 3 4" xfId="19"/>
    <cellStyle name="Hyperlink 3 40" xfId="343"/>
    <cellStyle name="Hyperlink 3 41" xfId="344"/>
    <cellStyle name="Hyperlink 3 42" xfId="345"/>
    <cellStyle name="Hyperlink 3 43" xfId="346"/>
    <cellStyle name="Hyperlink 3 44" xfId="347"/>
    <cellStyle name="Hyperlink 3 45" xfId="348"/>
    <cellStyle name="Hyperlink 3 46" xfId="349"/>
    <cellStyle name="Hyperlink 3 47" xfId="350"/>
    <cellStyle name="Hyperlink 3 48" xfId="351"/>
    <cellStyle name="Hyperlink 3 49" xfId="352"/>
    <cellStyle name="Hyperlink 3 5" xfId="353"/>
    <cellStyle name="Hyperlink 3 5 2" xfId="2438"/>
    <cellStyle name="Hyperlink 3 50" xfId="354"/>
    <cellStyle name="Hyperlink 3 51" xfId="355"/>
    <cellStyle name="Hyperlink 3 52" xfId="356"/>
    <cellStyle name="Hyperlink 3 53" xfId="357"/>
    <cellStyle name="Hyperlink 3 54" xfId="358"/>
    <cellStyle name="Hyperlink 3 55" xfId="359"/>
    <cellStyle name="Hyperlink 3 56" xfId="360"/>
    <cellStyle name="Hyperlink 3 57" xfId="361"/>
    <cellStyle name="Hyperlink 3 58" xfId="362"/>
    <cellStyle name="Hyperlink 3 59" xfId="363"/>
    <cellStyle name="Hyperlink 3 6" xfId="364"/>
    <cellStyle name="Hyperlink 3 60" xfId="365"/>
    <cellStyle name="Hyperlink 3 61" xfId="366"/>
    <cellStyle name="Hyperlink 3 62" xfId="367"/>
    <cellStyle name="Hyperlink 3 63" xfId="368"/>
    <cellStyle name="Hyperlink 3 7" xfId="369"/>
    <cellStyle name="Hyperlink 3 8" xfId="370"/>
    <cellStyle name="Hyperlink 3 9" xfId="371"/>
    <cellStyle name="Hyperlink 31" xfId="372"/>
    <cellStyle name="Hyperlink 4" xfId="9"/>
    <cellStyle name="Hyperlink 4 2" xfId="373"/>
    <cellStyle name="Hyperlink 4 2 2" xfId="374"/>
    <cellStyle name="Hyperlink 4 3" xfId="375"/>
    <cellStyle name="Hyperlink 5" xfId="24"/>
    <cellStyle name="Hyperlink 5 2" xfId="376"/>
    <cellStyle name="Hyperlink 5 3" xfId="377"/>
    <cellStyle name="Hyperlink 6" xfId="378"/>
    <cellStyle name="Hyperlink 6 2" xfId="379"/>
    <cellStyle name="Hyperlink 7" xfId="380"/>
    <cellStyle name="Hyperlink 7 2" xfId="381"/>
    <cellStyle name="Hyperlink 7 3" xfId="382"/>
    <cellStyle name="Hyperlink 8" xfId="383"/>
    <cellStyle name="Hyperlink 9" xfId="384"/>
    <cellStyle name="Input 2" xfId="385"/>
    <cellStyle name="Input 2 2" xfId="386"/>
    <cellStyle name="Input 2 3" xfId="387"/>
    <cellStyle name="Input 2 4" xfId="388"/>
    <cellStyle name="Input 2 5" xfId="389"/>
    <cellStyle name="Input 2 6" xfId="390"/>
    <cellStyle name="Input 2 7" xfId="391"/>
    <cellStyle name="Inscode" xfId="392"/>
    <cellStyle name="Inscode 2" xfId="393"/>
    <cellStyle name="Linked Cell 2" xfId="394"/>
    <cellStyle name="Neutral 2" xfId="395"/>
    <cellStyle name="Normal" xfId="0" builtinId="0"/>
    <cellStyle name="Normal 10" xfId="32"/>
    <cellStyle name="Normal 10 10" xfId="396"/>
    <cellStyle name="Normal 10 10 2" xfId="397"/>
    <cellStyle name="Normal 10 10 3" xfId="398"/>
    <cellStyle name="Normal 10 11" xfId="399"/>
    <cellStyle name="Normal 10 11 2" xfId="400"/>
    <cellStyle name="Normal 10 11 3" xfId="401"/>
    <cellStyle name="Normal 10 12" xfId="402"/>
    <cellStyle name="Normal 10 12 2" xfId="403"/>
    <cellStyle name="Normal 10 12 3" xfId="404"/>
    <cellStyle name="Normal 10 13" xfId="405"/>
    <cellStyle name="Normal 10 13 2" xfId="406"/>
    <cellStyle name="Normal 10 13 3" xfId="407"/>
    <cellStyle name="Normal 10 14" xfId="408"/>
    <cellStyle name="Normal 10 14 2" xfId="409"/>
    <cellStyle name="Normal 10 14 3" xfId="410"/>
    <cellStyle name="Normal 10 15" xfId="411"/>
    <cellStyle name="Normal 10 15 2" xfId="412"/>
    <cellStyle name="Normal 10 15 3" xfId="413"/>
    <cellStyle name="Normal 10 16" xfId="414"/>
    <cellStyle name="Normal 10 16 2" xfId="415"/>
    <cellStyle name="Normal 10 16 3" xfId="416"/>
    <cellStyle name="Normal 10 17" xfId="417"/>
    <cellStyle name="Normal 10 18" xfId="418"/>
    <cellStyle name="Normal 10 19" xfId="419"/>
    <cellStyle name="Normal 10 2" xfId="420"/>
    <cellStyle name="Normal 10 2 2" xfId="421"/>
    <cellStyle name="Normal 10 2 3" xfId="422"/>
    <cellStyle name="Normal 10 3" xfId="423"/>
    <cellStyle name="Normal 10 3 2" xfId="424"/>
    <cellStyle name="Normal 10 3 3" xfId="425"/>
    <cellStyle name="Normal 10 4" xfId="426"/>
    <cellStyle name="Normal 10 4 2" xfId="427"/>
    <cellStyle name="Normal 10 4 3" xfId="428"/>
    <cellStyle name="Normal 10 5" xfId="429"/>
    <cellStyle name="Normal 10 5 2" xfId="430"/>
    <cellStyle name="Normal 10 5 3" xfId="431"/>
    <cellStyle name="Normal 10 6" xfId="432"/>
    <cellStyle name="Normal 10 6 2" xfId="433"/>
    <cellStyle name="Normal 10 6 3" xfId="434"/>
    <cellStyle name="Normal 10 7" xfId="435"/>
    <cellStyle name="Normal 10 7 2" xfId="436"/>
    <cellStyle name="Normal 10 7 3" xfId="437"/>
    <cellStyle name="Normal 10 8" xfId="438"/>
    <cellStyle name="Normal 10 8 2" xfId="439"/>
    <cellStyle name="Normal 10 8 3" xfId="440"/>
    <cellStyle name="Normal 10 9" xfId="441"/>
    <cellStyle name="Normal 10 9 2" xfId="442"/>
    <cellStyle name="Normal 10 9 3" xfId="443"/>
    <cellStyle name="Normal 11" xfId="33"/>
    <cellStyle name="Normal 11 2" xfId="444"/>
    <cellStyle name="Normal 11 2 2" xfId="2440"/>
    <cellStyle name="Normal 11 3" xfId="445"/>
    <cellStyle name="Normal 11 4" xfId="446"/>
    <cellStyle name="Normal 12" xfId="18"/>
    <cellStyle name="Normal 12 10" xfId="447"/>
    <cellStyle name="Normal 12 10 2" xfId="448"/>
    <cellStyle name="Normal 12 10 3" xfId="449"/>
    <cellStyle name="Normal 12 11" xfId="450"/>
    <cellStyle name="Normal 12 11 2" xfId="451"/>
    <cellStyle name="Normal 12 11 3" xfId="452"/>
    <cellStyle name="Normal 12 12" xfId="453"/>
    <cellStyle name="Normal 12 12 2" xfId="454"/>
    <cellStyle name="Normal 12 12 3" xfId="455"/>
    <cellStyle name="Normal 12 13" xfId="456"/>
    <cellStyle name="Normal 12 13 2" xfId="457"/>
    <cellStyle name="Normal 12 13 3" xfId="458"/>
    <cellStyle name="Normal 12 14" xfId="459"/>
    <cellStyle name="Normal 12 14 2" xfId="460"/>
    <cellStyle name="Normal 12 14 3" xfId="461"/>
    <cellStyle name="Normal 12 15" xfId="462"/>
    <cellStyle name="Normal 12 15 2" xfId="463"/>
    <cellStyle name="Normal 12 15 3" xfId="464"/>
    <cellStyle name="Normal 12 16" xfId="465"/>
    <cellStyle name="Normal 12 16 2" xfId="466"/>
    <cellStyle name="Normal 12 16 3" xfId="467"/>
    <cellStyle name="Normal 12 17" xfId="468"/>
    <cellStyle name="Normal 12 18" xfId="469"/>
    <cellStyle name="Normal 12 19" xfId="470"/>
    <cellStyle name="Normal 12 2" xfId="471"/>
    <cellStyle name="Normal 12 2 2" xfId="472"/>
    <cellStyle name="Normal 12 2 3" xfId="473"/>
    <cellStyle name="Normal 12 20" xfId="474"/>
    <cellStyle name="Normal 12 3" xfId="475"/>
    <cellStyle name="Normal 12 3 2" xfId="476"/>
    <cellStyle name="Normal 12 3 3" xfId="477"/>
    <cellStyle name="Normal 12 4" xfId="478"/>
    <cellStyle name="Normal 12 4 2" xfId="479"/>
    <cellStyle name="Normal 12 4 3" xfId="480"/>
    <cellStyle name="Normal 12 5" xfId="481"/>
    <cellStyle name="Normal 12 5 2" xfId="482"/>
    <cellStyle name="Normal 12 5 3" xfId="483"/>
    <cellStyle name="Normal 12 6" xfId="484"/>
    <cellStyle name="Normal 12 6 2" xfId="485"/>
    <cellStyle name="Normal 12 6 3" xfId="486"/>
    <cellStyle name="Normal 12 7" xfId="487"/>
    <cellStyle name="Normal 12 7 2" xfId="488"/>
    <cellStyle name="Normal 12 7 3" xfId="489"/>
    <cellStyle name="Normal 12 8" xfId="490"/>
    <cellStyle name="Normal 12 8 2" xfId="491"/>
    <cellStyle name="Normal 12 8 3" xfId="492"/>
    <cellStyle name="Normal 12 9" xfId="493"/>
    <cellStyle name="Normal 12 9 2" xfId="494"/>
    <cellStyle name="Normal 12 9 3" xfId="495"/>
    <cellStyle name="Normal 13" xfId="496"/>
    <cellStyle name="Normal 13 2" xfId="497"/>
    <cellStyle name="Normal 13 3" xfId="2437"/>
    <cellStyle name="Normal 14" xfId="498"/>
    <cellStyle name="Normal 14 10" xfId="499"/>
    <cellStyle name="Normal 14 10 2" xfId="500"/>
    <cellStyle name="Normal 14 10 3" xfId="501"/>
    <cellStyle name="Normal 14 11" xfId="502"/>
    <cellStyle name="Normal 14 11 2" xfId="503"/>
    <cellStyle name="Normal 14 11 3" xfId="504"/>
    <cellStyle name="Normal 14 12" xfId="505"/>
    <cellStyle name="Normal 14 12 2" xfId="506"/>
    <cellStyle name="Normal 14 12 3" xfId="507"/>
    <cellStyle name="Normal 14 13" xfId="508"/>
    <cellStyle name="Normal 14 13 2" xfId="509"/>
    <cellStyle name="Normal 14 13 3" xfId="510"/>
    <cellStyle name="Normal 14 14" xfId="511"/>
    <cellStyle name="Normal 14 14 2" xfId="512"/>
    <cellStyle name="Normal 14 14 3" xfId="513"/>
    <cellStyle name="Normal 14 15" xfId="514"/>
    <cellStyle name="Normal 14 15 2" xfId="515"/>
    <cellStyle name="Normal 14 15 3" xfId="516"/>
    <cellStyle name="Normal 14 16" xfId="517"/>
    <cellStyle name="Normal 14 16 2" xfId="518"/>
    <cellStyle name="Normal 14 16 3" xfId="519"/>
    <cellStyle name="Normal 14 17" xfId="520"/>
    <cellStyle name="Normal 14 18" xfId="521"/>
    <cellStyle name="Normal 14 19" xfId="522"/>
    <cellStyle name="Normal 14 2" xfId="523"/>
    <cellStyle name="Normal 14 2 2" xfId="524"/>
    <cellStyle name="Normal 14 2 3" xfId="525"/>
    <cellStyle name="Normal 14 3" xfId="526"/>
    <cellStyle name="Normal 14 3 2" xfId="527"/>
    <cellStyle name="Normal 14 3 3" xfId="528"/>
    <cellStyle name="Normal 14 4" xfId="529"/>
    <cellStyle name="Normal 14 4 2" xfId="530"/>
    <cellStyle name="Normal 14 4 3" xfId="531"/>
    <cellStyle name="Normal 14 5" xfId="532"/>
    <cellStyle name="Normal 14 5 2" xfId="533"/>
    <cellStyle name="Normal 14 5 3" xfId="534"/>
    <cellStyle name="Normal 14 6" xfId="535"/>
    <cellStyle name="Normal 14 6 2" xfId="536"/>
    <cellStyle name="Normal 14 6 3" xfId="537"/>
    <cellStyle name="Normal 14 7" xfId="538"/>
    <cellStyle name="Normal 14 7 2" xfId="539"/>
    <cellStyle name="Normal 14 7 3" xfId="540"/>
    <cellStyle name="Normal 14 8" xfId="541"/>
    <cellStyle name="Normal 14 8 2" xfId="542"/>
    <cellStyle name="Normal 14 8 3" xfId="543"/>
    <cellStyle name="Normal 14 9" xfId="544"/>
    <cellStyle name="Normal 14 9 2" xfId="545"/>
    <cellStyle name="Normal 14 9 3" xfId="546"/>
    <cellStyle name="Normal 15" xfId="547"/>
    <cellStyle name="Normal 15 2" xfId="548"/>
    <cellStyle name="Normal 15 3" xfId="549"/>
    <cellStyle name="Normal 15 4" xfId="550"/>
    <cellStyle name="Normal 16" xfId="551"/>
    <cellStyle name="Normal 16 10" xfId="552"/>
    <cellStyle name="Normal 16 10 2" xfId="553"/>
    <cellStyle name="Normal 16 10 3" xfId="554"/>
    <cellStyle name="Normal 16 11" xfId="555"/>
    <cellStyle name="Normal 16 11 2" xfId="556"/>
    <cellStyle name="Normal 16 11 3" xfId="557"/>
    <cellStyle name="Normal 16 12" xfId="558"/>
    <cellStyle name="Normal 16 12 2" xfId="559"/>
    <cellStyle name="Normal 16 12 3" xfId="560"/>
    <cellStyle name="Normal 16 13" xfId="561"/>
    <cellStyle name="Normal 16 13 2" xfId="562"/>
    <cellStyle name="Normal 16 13 3" xfId="563"/>
    <cellStyle name="Normal 16 14" xfId="564"/>
    <cellStyle name="Normal 16 14 2" xfId="565"/>
    <cellStyle name="Normal 16 14 3" xfId="566"/>
    <cellStyle name="Normal 16 15" xfId="567"/>
    <cellStyle name="Normal 16 15 2" xfId="568"/>
    <cellStyle name="Normal 16 15 3" xfId="569"/>
    <cellStyle name="Normal 16 16" xfId="570"/>
    <cellStyle name="Normal 16 16 2" xfId="571"/>
    <cellStyle name="Normal 16 16 3" xfId="572"/>
    <cellStyle name="Normal 16 17" xfId="573"/>
    <cellStyle name="Normal 16 18" xfId="574"/>
    <cellStyle name="Normal 16 19" xfId="575"/>
    <cellStyle name="Normal 16 2" xfId="576"/>
    <cellStyle name="Normal 16 2 2" xfId="577"/>
    <cellStyle name="Normal 16 2 3" xfId="578"/>
    <cellStyle name="Normal 16 3" xfId="579"/>
    <cellStyle name="Normal 16 3 2" xfId="580"/>
    <cellStyle name="Normal 16 3 3" xfId="581"/>
    <cellStyle name="Normal 16 4" xfId="582"/>
    <cellStyle name="Normal 16 4 2" xfId="583"/>
    <cellStyle name="Normal 16 4 3" xfId="584"/>
    <cellStyle name="Normal 16 5" xfId="585"/>
    <cellStyle name="Normal 16 5 2" xfId="586"/>
    <cellStyle name="Normal 16 5 3" xfId="587"/>
    <cellStyle name="Normal 16 6" xfId="588"/>
    <cellStyle name="Normal 16 6 2" xfId="589"/>
    <cellStyle name="Normal 16 6 3" xfId="590"/>
    <cellStyle name="Normal 16 7" xfId="591"/>
    <cellStyle name="Normal 16 7 2" xfId="592"/>
    <cellStyle name="Normal 16 7 3" xfId="593"/>
    <cellStyle name="Normal 16 8" xfId="594"/>
    <cellStyle name="Normal 16 8 2" xfId="595"/>
    <cellStyle name="Normal 16 8 3" xfId="596"/>
    <cellStyle name="Normal 16 9" xfId="597"/>
    <cellStyle name="Normal 16 9 2" xfId="598"/>
    <cellStyle name="Normal 16 9 3" xfId="599"/>
    <cellStyle name="Normal 17" xfId="600"/>
    <cellStyle name="Normal 18" xfId="601"/>
    <cellStyle name="Normal 18 10" xfId="602"/>
    <cellStyle name="Normal 18 10 2" xfId="603"/>
    <cellStyle name="Normal 18 10 3" xfId="604"/>
    <cellStyle name="Normal 18 11" xfId="605"/>
    <cellStyle name="Normal 18 11 2" xfId="606"/>
    <cellStyle name="Normal 18 11 3" xfId="607"/>
    <cellStyle name="Normal 18 12" xfId="608"/>
    <cellStyle name="Normal 18 12 2" xfId="609"/>
    <cellStyle name="Normal 18 12 3" xfId="610"/>
    <cellStyle name="Normal 18 13" xfId="611"/>
    <cellStyle name="Normal 18 13 2" xfId="612"/>
    <cellStyle name="Normal 18 13 3" xfId="613"/>
    <cellStyle name="Normal 18 14" xfId="614"/>
    <cellStyle name="Normal 18 14 2" xfId="615"/>
    <cellStyle name="Normal 18 14 3" xfId="616"/>
    <cellStyle name="Normal 18 15" xfId="617"/>
    <cellStyle name="Normal 18 15 2" xfId="618"/>
    <cellStyle name="Normal 18 15 3" xfId="619"/>
    <cellStyle name="Normal 18 16" xfId="620"/>
    <cellStyle name="Normal 18 16 2" xfId="621"/>
    <cellStyle name="Normal 18 16 3" xfId="622"/>
    <cellStyle name="Normal 18 17" xfId="623"/>
    <cellStyle name="Normal 18 18" xfId="624"/>
    <cellStyle name="Normal 18 19" xfId="625"/>
    <cellStyle name="Normal 18 2" xfId="626"/>
    <cellStyle name="Normal 18 2 2" xfId="627"/>
    <cellStyle name="Normal 18 2 3" xfId="628"/>
    <cellStyle name="Normal 18 20" xfId="629"/>
    <cellStyle name="Normal 18 3" xfId="630"/>
    <cellStyle name="Normal 18 3 2" xfId="631"/>
    <cellStyle name="Normal 18 3 3" xfId="632"/>
    <cellStyle name="Normal 18 4" xfId="633"/>
    <cellStyle name="Normal 18 4 2" xfId="634"/>
    <cellStyle name="Normal 18 4 3" xfId="635"/>
    <cellStyle name="Normal 18 5" xfId="636"/>
    <cellStyle name="Normal 18 5 2" xfId="637"/>
    <cellStyle name="Normal 18 5 3" xfId="638"/>
    <cellStyle name="Normal 18 6" xfId="639"/>
    <cellStyle name="Normal 18 6 2" xfId="640"/>
    <cellStyle name="Normal 18 6 3" xfId="641"/>
    <cellStyle name="Normal 18 7" xfId="642"/>
    <cellStyle name="Normal 18 7 2" xfId="643"/>
    <cellStyle name="Normal 18 7 3" xfId="644"/>
    <cellStyle name="Normal 18 8" xfId="645"/>
    <cellStyle name="Normal 18 8 2" xfId="646"/>
    <cellStyle name="Normal 18 8 3" xfId="647"/>
    <cellStyle name="Normal 18 9" xfId="648"/>
    <cellStyle name="Normal 18 9 2" xfId="649"/>
    <cellStyle name="Normal 18 9 3" xfId="650"/>
    <cellStyle name="Normal 19" xfId="651"/>
    <cellStyle name="Normal 19 2" xfId="652"/>
    <cellStyle name="Normal 2" xfId="2"/>
    <cellStyle name="Normal 2 10" xfId="653"/>
    <cellStyle name="Normal 2 10 2" xfId="654"/>
    <cellStyle name="Normal 2 10 3" xfId="655"/>
    <cellStyle name="Normal 2 11" xfId="656"/>
    <cellStyle name="Normal 2 11 2" xfId="657"/>
    <cellStyle name="Normal 2 11 3" xfId="658"/>
    <cellStyle name="Normal 2 12" xfId="659"/>
    <cellStyle name="Normal 2 12 2" xfId="660"/>
    <cellStyle name="Normal 2 12 3" xfId="661"/>
    <cellStyle name="Normal 2 13" xfId="662"/>
    <cellStyle name="Normal 2 13 2" xfId="663"/>
    <cellStyle name="Normal 2 13 3" xfId="664"/>
    <cellStyle name="Normal 2 14" xfId="665"/>
    <cellStyle name="Normal 2 14 2" xfId="666"/>
    <cellStyle name="Normal 2 14 3" xfId="667"/>
    <cellStyle name="Normal 2 15" xfId="668"/>
    <cellStyle name="Normal 2 15 2" xfId="669"/>
    <cellStyle name="Normal 2 15 3" xfId="670"/>
    <cellStyle name="Normal 2 16" xfId="671"/>
    <cellStyle name="Normal 2 16 2" xfId="672"/>
    <cellStyle name="Normal 2 16 3" xfId="673"/>
    <cellStyle name="Normal 2 17" xfId="674"/>
    <cellStyle name="Normal 2 17 2" xfId="675"/>
    <cellStyle name="Normal 2 17 3" xfId="676"/>
    <cellStyle name="Normal 2 18" xfId="677"/>
    <cellStyle name="Normal 2 18 2" xfId="678"/>
    <cellStyle name="Normal 2 18 3" xfId="679"/>
    <cellStyle name="Normal 2 19" xfId="680"/>
    <cellStyle name="Normal 2 19 2" xfId="681"/>
    <cellStyle name="Normal 2 19 3" xfId="682"/>
    <cellStyle name="Normal 2 2" xfId="1"/>
    <cellStyle name="Normal 2 2 10" xfId="683"/>
    <cellStyle name="Normal 2 2 11" xfId="684"/>
    <cellStyle name="Normal 2 2 2" xfId="10"/>
    <cellStyle name="Normal 2 2 2 10" xfId="685"/>
    <cellStyle name="Normal 2 2 2 11" xfId="686"/>
    <cellStyle name="Normal 2 2 2 12" xfId="687"/>
    <cellStyle name="Normal 2 2 2 13" xfId="688"/>
    <cellStyle name="Normal 2 2 2 14" xfId="689"/>
    <cellStyle name="Normal 2 2 2 15" xfId="690"/>
    <cellStyle name="Normal 2 2 2 16" xfId="691"/>
    <cellStyle name="Normal 2 2 2 17" xfId="692"/>
    <cellStyle name="Normal 2 2 2 18" xfId="693"/>
    <cellStyle name="Normal 2 2 2 19" xfId="694"/>
    <cellStyle name="Normal 2 2 2 2" xfId="695"/>
    <cellStyle name="Normal 2 2 2 2 2" xfId="696"/>
    <cellStyle name="Normal 2 2 2 20" xfId="697"/>
    <cellStyle name="Normal 2 2 2 21" xfId="698"/>
    <cellStyle name="Normal 2 2 2 22" xfId="699"/>
    <cellStyle name="Normal 2 2 2 23" xfId="700"/>
    <cellStyle name="Normal 2 2 2 3" xfId="701"/>
    <cellStyle name="Normal 2 2 2 4" xfId="702"/>
    <cellStyle name="Normal 2 2 2 5" xfId="703"/>
    <cellStyle name="Normal 2 2 2 6" xfId="704"/>
    <cellStyle name="Normal 2 2 2 7" xfId="705"/>
    <cellStyle name="Normal 2 2 2 8" xfId="706"/>
    <cellStyle name="Normal 2 2 2 9" xfId="707"/>
    <cellStyle name="Normal 2 2 3" xfId="708"/>
    <cellStyle name="Normal 2 2 3 10" xfId="709"/>
    <cellStyle name="Normal 2 2 3 11" xfId="710"/>
    <cellStyle name="Normal 2 2 3 12" xfId="711"/>
    <cellStyle name="Normal 2 2 3 13" xfId="712"/>
    <cellStyle name="Normal 2 2 3 14" xfId="713"/>
    <cellStyle name="Normal 2 2 3 15" xfId="714"/>
    <cellStyle name="Normal 2 2 3 16" xfId="715"/>
    <cellStyle name="Normal 2 2 3 17" xfId="716"/>
    <cellStyle name="Normal 2 2 3 17 2" xfId="717"/>
    <cellStyle name="Normal 2 2 3 17 3" xfId="718"/>
    <cellStyle name="Normal 2 2 3 18" xfId="719"/>
    <cellStyle name="Normal 2 2 3 18 2" xfId="720"/>
    <cellStyle name="Normal 2 2 3 18 3" xfId="721"/>
    <cellStyle name="Normal 2 2 3 19" xfId="722"/>
    <cellStyle name="Normal 2 2 3 2" xfId="723"/>
    <cellStyle name="Normal 2 2 3 2 2" xfId="724"/>
    <cellStyle name="Normal 2 2 3 20" xfId="725"/>
    <cellStyle name="Normal 2 2 3 21" xfId="726"/>
    <cellStyle name="Normal 2 2 3 22" xfId="727"/>
    <cellStyle name="Normal 2 2 3 23" xfId="728"/>
    <cellStyle name="Normal 2 2 3 3" xfId="729"/>
    <cellStyle name="Normal 2 2 3 3 2" xfId="730"/>
    <cellStyle name="Normal 2 2 3 4" xfId="731"/>
    <cellStyle name="Normal 2 2 3 4 2" xfId="732"/>
    <cellStyle name="Normal 2 2 3 5" xfId="733"/>
    <cellStyle name="Normal 2 2 3 5 2" xfId="734"/>
    <cellStyle name="Normal 2 2 3 6" xfId="735"/>
    <cellStyle name="Normal 2 2 3 6 2" xfId="736"/>
    <cellStyle name="Normal 2 2 3 7" xfId="737"/>
    <cellStyle name="Normal 2 2 3 7 2" xfId="738"/>
    <cellStyle name="Normal 2 2 3 8" xfId="739"/>
    <cellStyle name="Normal 2 2 3 9" xfId="740"/>
    <cellStyle name="Normal 2 2 4" xfId="741"/>
    <cellStyle name="Normal 2 2 4 10" xfId="742"/>
    <cellStyle name="Normal 2 2 4 11" xfId="743"/>
    <cellStyle name="Normal 2 2 4 12" xfId="744"/>
    <cellStyle name="Normal 2 2 4 13" xfId="745"/>
    <cellStyle name="Normal 2 2 4 14" xfId="746"/>
    <cellStyle name="Normal 2 2 4 15" xfId="747"/>
    <cellStyle name="Normal 2 2 4 16" xfId="748"/>
    <cellStyle name="Normal 2 2 4 17" xfId="749"/>
    <cellStyle name="Normal 2 2 4 18" xfId="750"/>
    <cellStyle name="Normal 2 2 4 19" xfId="751"/>
    <cellStyle name="Normal 2 2 4 2" xfId="752"/>
    <cellStyle name="Normal 2 2 4 2 2" xfId="753"/>
    <cellStyle name="Normal 2 2 4 20" xfId="754"/>
    <cellStyle name="Normal 2 2 4 3" xfId="755"/>
    <cellStyle name="Normal 2 2 4 3 2" xfId="756"/>
    <cellStyle name="Normal 2 2 4 4" xfId="757"/>
    <cellStyle name="Normal 2 2 4 4 2" xfId="758"/>
    <cellStyle name="Normal 2 2 4 5" xfId="759"/>
    <cellStyle name="Normal 2 2 4 6" xfId="760"/>
    <cellStyle name="Normal 2 2 4 7" xfId="761"/>
    <cellStyle name="Normal 2 2 4 8" xfId="762"/>
    <cellStyle name="Normal 2 2 4 9" xfId="763"/>
    <cellStyle name="Normal 2 2 5" xfId="764"/>
    <cellStyle name="Normal 2 2 5 2" xfId="765"/>
    <cellStyle name="Normal 2 2 6" xfId="766"/>
    <cellStyle name="Normal 2 2 6 2" xfId="767"/>
    <cellStyle name="Normal 2 2 7" xfId="768"/>
    <cellStyle name="Normal 2 2 7 2" xfId="769"/>
    <cellStyle name="Normal 2 2 8" xfId="770"/>
    <cellStyle name="Normal 2 2 8 2" xfId="771"/>
    <cellStyle name="Normal 2 2 9" xfId="772"/>
    <cellStyle name="Normal 2 20" xfId="773"/>
    <cellStyle name="Normal 2 20 2" xfId="774"/>
    <cellStyle name="Normal 2 20 3" xfId="775"/>
    <cellStyle name="Normal 2 21" xfId="776"/>
    <cellStyle name="Normal 2 21 2" xfId="777"/>
    <cellStyle name="Normal 2 21 3" xfId="778"/>
    <cellStyle name="Normal 2 22" xfId="779"/>
    <cellStyle name="Normal 2 22 2" xfId="780"/>
    <cellStyle name="Normal 2 22 3" xfId="781"/>
    <cellStyle name="Normal 2 23" xfId="782"/>
    <cellStyle name="Normal 2 23 2" xfId="783"/>
    <cellStyle name="Normal 2 23 3" xfId="784"/>
    <cellStyle name="Normal 2 24" xfId="785"/>
    <cellStyle name="Normal 2 24 2" xfId="786"/>
    <cellStyle name="Normal 2 24 3" xfId="787"/>
    <cellStyle name="Normal 2 25" xfId="788"/>
    <cellStyle name="Normal 2 25 2" xfId="789"/>
    <cellStyle name="Normal 2 25 3" xfId="790"/>
    <cellStyle name="Normal 2 26" xfId="791"/>
    <cellStyle name="Normal 2 26 2" xfId="792"/>
    <cellStyle name="Normal 2 26 3" xfId="793"/>
    <cellStyle name="Normal 2 27" xfId="794"/>
    <cellStyle name="Normal 2 27 2" xfId="795"/>
    <cellStyle name="Normal 2 27 3" xfId="796"/>
    <cellStyle name="Normal 2 28" xfId="797"/>
    <cellStyle name="Normal 2 28 2" xfId="798"/>
    <cellStyle name="Normal 2 28 3" xfId="799"/>
    <cellStyle name="Normal 2 29" xfId="800"/>
    <cellStyle name="Normal 2 29 2" xfId="801"/>
    <cellStyle name="Normal 2 29 3" xfId="802"/>
    <cellStyle name="Normal 2 3" xfId="11"/>
    <cellStyle name="Normal 2 3 2" xfId="3"/>
    <cellStyle name="Normal 2 3 2 2" xfId="34"/>
    <cellStyle name="Normal 2 3 2 2 2" xfId="803"/>
    <cellStyle name="Normal 2 3 2 2 3" xfId="804"/>
    <cellStyle name="Normal 2 3 2 2 4" xfId="805"/>
    <cellStyle name="Normal 2 3 2 3" xfId="35"/>
    <cellStyle name="Normal 2 3 2 3 2" xfId="806"/>
    <cellStyle name="Normal 2 3 2 4" xfId="807"/>
    <cellStyle name="Normal 2 3 2 5" xfId="808"/>
    <cellStyle name="Normal 2 3 3" xfId="809"/>
    <cellStyle name="Normal 2 3 3 2" xfId="810"/>
    <cellStyle name="Normal 2 3 3 3" xfId="811"/>
    <cellStyle name="Normal 2 3 4" xfId="812"/>
    <cellStyle name="Normal 2 3 4 2" xfId="813"/>
    <cellStyle name="Normal 2 3 4 3" xfId="814"/>
    <cellStyle name="Normal 2 3 5" xfId="815"/>
    <cellStyle name="Normal 2 3 5 2" xfId="816"/>
    <cellStyle name="Normal 2 3 6" xfId="817"/>
    <cellStyle name="Normal 2 3 7" xfId="818"/>
    <cellStyle name="Normal 2 3 8" xfId="819"/>
    <cellStyle name="Normal 2 3 9" xfId="820"/>
    <cellStyle name="Normal 2 30" xfId="821"/>
    <cellStyle name="Normal 2 30 2" xfId="822"/>
    <cellStyle name="Normal 2 30 3" xfId="823"/>
    <cellStyle name="Normal 2 31" xfId="824"/>
    <cellStyle name="Normal 2 31 2" xfId="825"/>
    <cellStyle name="Normal 2 31 3" xfId="826"/>
    <cellStyle name="Normal 2 32" xfId="827"/>
    <cellStyle name="Normal 2 32 10" xfId="828"/>
    <cellStyle name="Normal 2 32 11" xfId="829"/>
    <cellStyle name="Normal 2 32 12" xfId="830"/>
    <cellStyle name="Normal 2 32 13" xfId="831"/>
    <cellStyle name="Normal 2 32 14" xfId="832"/>
    <cellStyle name="Normal 2 32 15" xfId="833"/>
    <cellStyle name="Normal 2 32 16" xfId="834"/>
    <cellStyle name="Normal 2 32 2" xfId="835"/>
    <cellStyle name="Normal 2 32 3" xfId="836"/>
    <cellStyle name="Normal 2 32 4" xfId="837"/>
    <cellStyle name="Normal 2 32 5" xfId="838"/>
    <cellStyle name="Normal 2 32 6" xfId="839"/>
    <cellStyle name="Normal 2 32 7" xfId="840"/>
    <cellStyle name="Normal 2 32 8" xfId="841"/>
    <cellStyle name="Normal 2 32 9" xfId="842"/>
    <cellStyle name="Normal 2 33" xfId="843"/>
    <cellStyle name="Normal 2 33 10" xfId="844"/>
    <cellStyle name="Normal 2 33 11" xfId="845"/>
    <cellStyle name="Normal 2 33 12" xfId="846"/>
    <cellStyle name="Normal 2 33 13" xfId="847"/>
    <cellStyle name="Normal 2 33 14" xfId="848"/>
    <cellStyle name="Normal 2 33 15" xfId="849"/>
    <cellStyle name="Normal 2 33 16" xfId="850"/>
    <cellStyle name="Normal 2 33 2" xfId="851"/>
    <cellStyle name="Normal 2 33 3" xfId="852"/>
    <cellStyle name="Normal 2 33 4" xfId="853"/>
    <cellStyle name="Normal 2 33 5" xfId="854"/>
    <cellStyle name="Normal 2 33 6" xfId="855"/>
    <cellStyle name="Normal 2 33 7" xfId="856"/>
    <cellStyle name="Normal 2 33 8" xfId="857"/>
    <cellStyle name="Normal 2 33 9" xfId="858"/>
    <cellStyle name="Normal 2 34" xfId="859"/>
    <cellStyle name="Normal 2 34 10" xfId="860"/>
    <cellStyle name="Normal 2 34 11" xfId="861"/>
    <cellStyle name="Normal 2 34 12" xfId="862"/>
    <cellStyle name="Normal 2 34 13" xfId="863"/>
    <cellStyle name="Normal 2 34 14" xfId="864"/>
    <cellStyle name="Normal 2 34 15" xfId="865"/>
    <cellStyle name="Normal 2 34 16" xfId="866"/>
    <cellStyle name="Normal 2 34 2" xfId="867"/>
    <cellStyle name="Normal 2 34 3" xfId="868"/>
    <cellStyle name="Normal 2 34 4" xfId="869"/>
    <cellStyle name="Normal 2 34 5" xfId="870"/>
    <cellStyle name="Normal 2 34 6" xfId="871"/>
    <cellStyle name="Normal 2 34 7" xfId="872"/>
    <cellStyle name="Normal 2 34 8" xfId="873"/>
    <cellStyle name="Normal 2 34 9" xfId="874"/>
    <cellStyle name="Normal 2 35" xfId="875"/>
    <cellStyle name="Normal 2 35 10" xfId="876"/>
    <cellStyle name="Normal 2 35 11" xfId="877"/>
    <cellStyle name="Normal 2 35 12" xfId="878"/>
    <cellStyle name="Normal 2 35 13" xfId="879"/>
    <cellStyle name="Normal 2 35 14" xfId="880"/>
    <cellStyle name="Normal 2 35 15" xfId="881"/>
    <cellStyle name="Normal 2 35 16" xfId="882"/>
    <cellStyle name="Normal 2 35 2" xfId="883"/>
    <cellStyle name="Normal 2 35 3" xfId="884"/>
    <cellStyle name="Normal 2 35 4" xfId="885"/>
    <cellStyle name="Normal 2 35 5" xfId="886"/>
    <cellStyle name="Normal 2 35 6" xfId="887"/>
    <cellStyle name="Normal 2 35 7" xfId="888"/>
    <cellStyle name="Normal 2 35 8" xfId="889"/>
    <cellStyle name="Normal 2 35 9" xfId="890"/>
    <cellStyle name="Normal 2 36" xfId="891"/>
    <cellStyle name="Normal 2 36 10" xfId="892"/>
    <cellStyle name="Normal 2 36 11" xfId="893"/>
    <cellStyle name="Normal 2 36 12" xfId="894"/>
    <cellStyle name="Normal 2 36 13" xfId="895"/>
    <cellStyle name="Normal 2 36 14" xfId="896"/>
    <cellStyle name="Normal 2 36 15" xfId="897"/>
    <cellStyle name="Normal 2 36 16" xfId="898"/>
    <cellStyle name="Normal 2 36 2" xfId="899"/>
    <cellStyle name="Normal 2 36 3" xfId="900"/>
    <cellStyle name="Normal 2 36 4" xfId="901"/>
    <cellStyle name="Normal 2 36 5" xfId="902"/>
    <cellStyle name="Normal 2 36 6" xfId="903"/>
    <cellStyle name="Normal 2 36 7" xfId="904"/>
    <cellStyle name="Normal 2 36 8" xfId="905"/>
    <cellStyle name="Normal 2 36 9" xfId="906"/>
    <cellStyle name="Normal 2 37" xfId="907"/>
    <cellStyle name="Normal 2 37 10" xfId="908"/>
    <cellStyle name="Normal 2 37 11" xfId="909"/>
    <cellStyle name="Normal 2 37 12" xfId="910"/>
    <cellStyle name="Normal 2 37 13" xfId="911"/>
    <cellStyle name="Normal 2 37 14" xfId="912"/>
    <cellStyle name="Normal 2 37 15" xfId="913"/>
    <cellStyle name="Normal 2 37 16" xfId="914"/>
    <cellStyle name="Normal 2 37 2" xfId="915"/>
    <cellStyle name="Normal 2 37 3" xfId="916"/>
    <cellStyle name="Normal 2 37 4" xfId="917"/>
    <cellStyle name="Normal 2 37 5" xfId="918"/>
    <cellStyle name="Normal 2 37 6" xfId="919"/>
    <cellStyle name="Normal 2 37 7" xfId="920"/>
    <cellStyle name="Normal 2 37 8" xfId="921"/>
    <cellStyle name="Normal 2 37 9" xfId="922"/>
    <cellStyle name="Normal 2 38" xfId="923"/>
    <cellStyle name="Normal 2 38 10" xfId="924"/>
    <cellStyle name="Normal 2 38 11" xfId="925"/>
    <cellStyle name="Normal 2 38 12" xfId="926"/>
    <cellStyle name="Normal 2 38 13" xfId="927"/>
    <cellStyle name="Normal 2 38 14" xfId="928"/>
    <cellStyle name="Normal 2 38 15" xfId="929"/>
    <cellStyle name="Normal 2 38 16" xfId="930"/>
    <cellStyle name="Normal 2 38 2" xfId="931"/>
    <cellStyle name="Normal 2 38 3" xfId="932"/>
    <cellStyle name="Normal 2 38 4" xfId="933"/>
    <cellStyle name="Normal 2 38 5" xfId="934"/>
    <cellStyle name="Normal 2 38 6" xfId="935"/>
    <cellStyle name="Normal 2 38 7" xfId="936"/>
    <cellStyle name="Normal 2 38 8" xfId="937"/>
    <cellStyle name="Normal 2 38 9" xfId="938"/>
    <cellStyle name="Normal 2 39" xfId="939"/>
    <cellStyle name="Normal 2 39 10" xfId="940"/>
    <cellStyle name="Normal 2 39 11" xfId="941"/>
    <cellStyle name="Normal 2 39 12" xfId="942"/>
    <cellStyle name="Normal 2 39 13" xfId="943"/>
    <cellStyle name="Normal 2 39 14" xfId="944"/>
    <cellStyle name="Normal 2 39 15" xfId="945"/>
    <cellStyle name="Normal 2 39 16" xfId="946"/>
    <cellStyle name="Normal 2 39 2" xfId="947"/>
    <cellStyle name="Normal 2 39 3" xfId="948"/>
    <cellStyle name="Normal 2 39 4" xfId="949"/>
    <cellStyle name="Normal 2 39 5" xfId="950"/>
    <cellStyle name="Normal 2 39 6" xfId="951"/>
    <cellStyle name="Normal 2 39 7" xfId="952"/>
    <cellStyle name="Normal 2 39 8" xfId="953"/>
    <cellStyle name="Normal 2 39 9" xfId="954"/>
    <cellStyle name="Normal 2 4" xfId="12"/>
    <cellStyle name="Normal 2 4 2" xfId="955"/>
    <cellStyle name="Normal 2 4 3" xfId="956"/>
    <cellStyle name="Normal 2 4 4" xfId="957"/>
    <cellStyle name="Normal 2 4 5" xfId="958"/>
    <cellStyle name="Normal 2 40" xfId="959"/>
    <cellStyle name="Normal 2 40 10" xfId="960"/>
    <cellStyle name="Normal 2 40 11" xfId="961"/>
    <cellStyle name="Normal 2 40 12" xfId="962"/>
    <cellStyle name="Normal 2 40 13" xfId="963"/>
    <cellStyle name="Normal 2 40 14" xfId="964"/>
    <cellStyle name="Normal 2 40 15" xfId="965"/>
    <cellStyle name="Normal 2 40 16" xfId="966"/>
    <cellStyle name="Normal 2 40 2" xfId="967"/>
    <cellStyle name="Normal 2 40 3" xfId="968"/>
    <cellStyle name="Normal 2 40 4" xfId="969"/>
    <cellStyle name="Normal 2 40 5" xfId="970"/>
    <cellStyle name="Normal 2 40 6" xfId="971"/>
    <cellStyle name="Normal 2 40 7" xfId="972"/>
    <cellStyle name="Normal 2 40 8" xfId="973"/>
    <cellStyle name="Normal 2 40 9" xfId="974"/>
    <cellStyle name="Normal 2 41" xfId="975"/>
    <cellStyle name="Normal 2 41 10" xfId="976"/>
    <cellStyle name="Normal 2 41 11" xfId="977"/>
    <cellStyle name="Normal 2 41 12" xfId="978"/>
    <cellStyle name="Normal 2 41 13" xfId="979"/>
    <cellStyle name="Normal 2 41 14" xfId="980"/>
    <cellStyle name="Normal 2 41 15" xfId="981"/>
    <cellStyle name="Normal 2 41 16" xfId="982"/>
    <cellStyle name="Normal 2 41 2" xfId="983"/>
    <cellStyle name="Normal 2 41 3" xfId="984"/>
    <cellStyle name="Normal 2 41 4" xfId="985"/>
    <cellStyle name="Normal 2 41 5" xfId="986"/>
    <cellStyle name="Normal 2 41 6" xfId="987"/>
    <cellStyle name="Normal 2 41 7" xfId="988"/>
    <cellStyle name="Normal 2 41 8" xfId="989"/>
    <cellStyle name="Normal 2 41 9" xfId="990"/>
    <cellStyle name="Normal 2 42" xfId="991"/>
    <cellStyle name="Normal 2 42 10" xfId="992"/>
    <cellStyle name="Normal 2 42 11" xfId="993"/>
    <cellStyle name="Normal 2 42 12" xfId="994"/>
    <cellStyle name="Normal 2 42 13" xfId="995"/>
    <cellStyle name="Normal 2 42 14" xfId="996"/>
    <cellStyle name="Normal 2 42 15" xfId="997"/>
    <cellStyle name="Normal 2 42 16" xfId="998"/>
    <cellStyle name="Normal 2 42 2" xfId="999"/>
    <cellStyle name="Normal 2 42 3" xfId="1000"/>
    <cellStyle name="Normal 2 42 4" xfId="1001"/>
    <cellStyle name="Normal 2 42 5" xfId="1002"/>
    <cellStyle name="Normal 2 42 6" xfId="1003"/>
    <cellStyle name="Normal 2 42 7" xfId="1004"/>
    <cellStyle name="Normal 2 42 8" xfId="1005"/>
    <cellStyle name="Normal 2 42 9" xfId="1006"/>
    <cellStyle name="Normal 2 43" xfId="1007"/>
    <cellStyle name="Normal 2 43 10" xfId="1008"/>
    <cellStyle name="Normal 2 43 11" xfId="1009"/>
    <cellStyle name="Normal 2 43 12" xfId="1010"/>
    <cellStyle name="Normal 2 43 13" xfId="1011"/>
    <cellStyle name="Normal 2 43 14" xfId="1012"/>
    <cellStyle name="Normal 2 43 15" xfId="1013"/>
    <cellStyle name="Normal 2 43 16" xfId="1014"/>
    <cellStyle name="Normal 2 43 2" xfId="1015"/>
    <cellStyle name="Normal 2 43 3" xfId="1016"/>
    <cellStyle name="Normal 2 43 4" xfId="1017"/>
    <cellStyle name="Normal 2 43 5" xfId="1018"/>
    <cellStyle name="Normal 2 43 6" xfId="1019"/>
    <cellStyle name="Normal 2 43 7" xfId="1020"/>
    <cellStyle name="Normal 2 43 8" xfId="1021"/>
    <cellStyle name="Normal 2 43 9" xfId="1022"/>
    <cellStyle name="Normal 2 44" xfId="1023"/>
    <cellStyle name="Normal 2 44 10" xfId="1024"/>
    <cellStyle name="Normal 2 44 11" xfId="1025"/>
    <cellStyle name="Normal 2 44 12" xfId="1026"/>
    <cellStyle name="Normal 2 44 13" xfId="1027"/>
    <cellStyle name="Normal 2 44 14" xfId="1028"/>
    <cellStyle name="Normal 2 44 15" xfId="1029"/>
    <cellStyle name="Normal 2 44 16" xfId="1030"/>
    <cellStyle name="Normal 2 44 2" xfId="1031"/>
    <cellStyle name="Normal 2 44 3" xfId="1032"/>
    <cellStyle name="Normal 2 44 4" xfId="1033"/>
    <cellStyle name="Normal 2 44 5" xfId="1034"/>
    <cellStyle name="Normal 2 44 6" xfId="1035"/>
    <cellStyle name="Normal 2 44 7" xfId="1036"/>
    <cellStyle name="Normal 2 44 8" xfId="1037"/>
    <cellStyle name="Normal 2 44 9" xfId="1038"/>
    <cellStyle name="Normal 2 45" xfId="1039"/>
    <cellStyle name="Normal 2 45 10" xfId="1040"/>
    <cellStyle name="Normal 2 45 11" xfId="1041"/>
    <cellStyle name="Normal 2 45 12" xfId="1042"/>
    <cellStyle name="Normal 2 45 13" xfId="1043"/>
    <cellStyle name="Normal 2 45 14" xfId="1044"/>
    <cellStyle name="Normal 2 45 15" xfId="1045"/>
    <cellStyle name="Normal 2 45 16" xfId="1046"/>
    <cellStyle name="Normal 2 45 2" xfId="1047"/>
    <cellStyle name="Normal 2 45 3" xfId="1048"/>
    <cellStyle name="Normal 2 45 4" xfId="1049"/>
    <cellStyle name="Normal 2 45 5" xfId="1050"/>
    <cellStyle name="Normal 2 45 6" xfId="1051"/>
    <cellStyle name="Normal 2 45 7" xfId="1052"/>
    <cellStyle name="Normal 2 45 8" xfId="1053"/>
    <cellStyle name="Normal 2 45 9" xfId="1054"/>
    <cellStyle name="Normal 2 46" xfId="1055"/>
    <cellStyle name="Normal 2 46 2" xfId="1056"/>
    <cellStyle name="Normal 2 46 3" xfId="1057"/>
    <cellStyle name="Normal 2 47" xfId="1058"/>
    <cellStyle name="Normal 2 47 2" xfId="1059"/>
    <cellStyle name="Normal 2 47 3" xfId="1060"/>
    <cellStyle name="Normal 2 48" xfId="1061"/>
    <cellStyle name="Normal 2 48 2" xfId="1062"/>
    <cellStyle name="Normal 2 48 3" xfId="1063"/>
    <cellStyle name="Normal 2 49" xfId="1064"/>
    <cellStyle name="Normal 2 49 2" xfId="1065"/>
    <cellStyle name="Normal 2 49 3" xfId="1066"/>
    <cellStyle name="Normal 2 5" xfId="1067"/>
    <cellStyle name="Normal 2 5 2" xfId="1068"/>
    <cellStyle name="Normal 2 5 3" xfId="1069"/>
    <cellStyle name="Normal 2 50" xfId="1070"/>
    <cellStyle name="Normal 2 50 2" xfId="1071"/>
    <cellStyle name="Normal 2 50 3" xfId="1072"/>
    <cellStyle name="Normal 2 51" xfId="1073"/>
    <cellStyle name="Normal 2 51 2" xfId="1074"/>
    <cellStyle name="Normal 2 51 3" xfId="1075"/>
    <cellStyle name="Normal 2 52" xfId="1076"/>
    <cellStyle name="Normal 2 52 2" xfId="1077"/>
    <cellStyle name="Normal 2 52 3" xfId="1078"/>
    <cellStyle name="Normal 2 53" xfId="1079"/>
    <cellStyle name="Normal 2 53 2" xfId="1080"/>
    <cellStyle name="Normal 2 53 3" xfId="1081"/>
    <cellStyle name="Normal 2 54" xfId="1082"/>
    <cellStyle name="Normal 2 54 2" xfId="1083"/>
    <cellStyle name="Normal 2 54 3" xfId="1084"/>
    <cellStyle name="Normal 2 55" xfId="1085"/>
    <cellStyle name="Normal 2 55 10" xfId="1086"/>
    <cellStyle name="Normal 2 55 11" xfId="1087"/>
    <cellStyle name="Normal 2 55 12" xfId="1088"/>
    <cellStyle name="Normal 2 55 13" xfId="1089"/>
    <cellStyle name="Normal 2 55 14" xfId="1090"/>
    <cellStyle name="Normal 2 55 15" xfId="1091"/>
    <cellStyle name="Normal 2 55 16" xfId="1092"/>
    <cellStyle name="Normal 2 55 2" xfId="1093"/>
    <cellStyle name="Normal 2 55 3" xfId="1094"/>
    <cellStyle name="Normal 2 55 4" xfId="1095"/>
    <cellStyle name="Normal 2 55 5" xfId="1096"/>
    <cellStyle name="Normal 2 55 6" xfId="1097"/>
    <cellStyle name="Normal 2 55 7" xfId="1098"/>
    <cellStyle name="Normal 2 55 8" xfId="1099"/>
    <cellStyle name="Normal 2 55 9" xfId="1100"/>
    <cellStyle name="Normal 2 56" xfId="1101"/>
    <cellStyle name="Normal 2 56 2" xfId="1102"/>
    <cellStyle name="Normal 2 56 3" xfId="1103"/>
    <cellStyle name="Normal 2 57" xfId="1104"/>
    <cellStyle name="Normal 2 57 2" xfId="1105"/>
    <cellStyle name="Normal 2 57 3" xfId="1106"/>
    <cellStyle name="Normal 2 58" xfId="1107"/>
    <cellStyle name="Normal 2 58 2" xfId="1108"/>
    <cellStyle name="Normal 2 58 3" xfId="1109"/>
    <cellStyle name="Normal 2 59" xfId="1110"/>
    <cellStyle name="Normal 2 59 2" xfId="1111"/>
    <cellStyle name="Normal 2 59 3" xfId="1112"/>
    <cellStyle name="Normal 2 6" xfId="1113"/>
    <cellStyle name="Normal 2 6 2" xfId="1114"/>
    <cellStyle name="Normal 2 6 3" xfId="1115"/>
    <cellStyle name="Normal 2 60" xfId="1116"/>
    <cellStyle name="Normal 2 60 2" xfId="1117"/>
    <cellStyle name="Normal 2 60 3" xfId="1118"/>
    <cellStyle name="Normal 2 61" xfId="1119"/>
    <cellStyle name="Normal 2 61 10" xfId="1120"/>
    <cellStyle name="Normal 2 61 11" xfId="1121"/>
    <cellStyle name="Normal 2 61 12" xfId="1122"/>
    <cellStyle name="Normal 2 61 13" xfId="1123"/>
    <cellStyle name="Normal 2 61 14" xfId="1124"/>
    <cellStyle name="Normal 2 61 15" xfId="1125"/>
    <cellStyle name="Normal 2 61 16" xfId="1126"/>
    <cellStyle name="Normal 2 61 2" xfId="1127"/>
    <cellStyle name="Normal 2 61 3" xfId="1128"/>
    <cellStyle name="Normal 2 61 4" xfId="1129"/>
    <cellStyle name="Normal 2 61 5" xfId="1130"/>
    <cellStyle name="Normal 2 61 6" xfId="1131"/>
    <cellStyle name="Normal 2 61 7" xfId="1132"/>
    <cellStyle name="Normal 2 61 8" xfId="1133"/>
    <cellStyle name="Normal 2 61 9" xfId="1134"/>
    <cellStyle name="Normal 2 62" xfId="1135"/>
    <cellStyle name="Normal 2 62 10" xfId="1136"/>
    <cellStyle name="Normal 2 62 11" xfId="1137"/>
    <cellStyle name="Normal 2 62 12" xfId="1138"/>
    <cellStyle name="Normal 2 62 13" xfId="1139"/>
    <cellStyle name="Normal 2 62 14" xfId="1140"/>
    <cellStyle name="Normal 2 62 15" xfId="1141"/>
    <cellStyle name="Normal 2 62 16" xfId="1142"/>
    <cellStyle name="Normal 2 62 2" xfId="1143"/>
    <cellStyle name="Normal 2 62 3" xfId="1144"/>
    <cellStyle name="Normal 2 62 4" xfId="1145"/>
    <cellStyle name="Normal 2 62 5" xfId="1146"/>
    <cellStyle name="Normal 2 62 6" xfId="1147"/>
    <cellStyle name="Normal 2 62 7" xfId="1148"/>
    <cellStyle name="Normal 2 62 8" xfId="1149"/>
    <cellStyle name="Normal 2 62 9" xfId="1150"/>
    <cellStyle name="Normal 2 63" xfId="1151"/>
    <cellStyle name="Normal 2 63 2" xfId="1152"/>
    <cellStyle name="Normal 2 63 3" xfId="1153"/>
    <cellStyle name="Normal 2 64" xfId="1154"/>
    <cellStyle name="Normal 2 64 2" xfId="1155"/>
    <cellStyle name="Normal 2 64 3" xfId="1156"/>
    <cellStyle name="Normal 2 65" xfId="1157"/>
    <cellStyle name="Normal 2 65 2" xfId="1158"/>
    <cellStyle name="Normal 2 65 3" xfId="1159"/>
    <cellStyle name="Normal 2 66" xfId="1160"/>
    <cellStyle name="Normal 2 67" xfId="1161"/>
    <cellStyle name="Normal 2 68" xfId="1162"/>
    <cellStyle name="Normal 2 69" xfId="1163"/>
    <cellStyle name="Normal 2 7" xfId="1164"/>
    <cellStyle name="Normal 2 7 2" xfId="1165"/>
    <cellStyle name="Normal 2 7 3" xfId="1166"/>
    <cellStyle name="Normal 2 70" xfId="1167"/>
    <cellStyle name="Normal 2 71" xfId="1168"/>
    <cellStyle name="Normal 2 72" xfId="1169"/>
    <cellStyle name="Normal 2 8" xfId="1170"/>
    <cellStyle name="Normal 2 8 2" xfId="1171"/>
    <cellStyle name="Normal 2 8 3" xfId="1172"/>
    <cellStyle name="Normal 2 9" xfId="1173"/>
    <cellStyle name="Normal 2 9 2" xfId="1174"/>
    <cellStyle name="Normal 2 9 3" xfId="1175"/>
    <cellStyle name="Normal 20" xfId="1176"/>
    <cellStyle name="Normal 20 10" xfId="1177"/>
    <cellStyle name="Normal 20 10 2" xfId="1178"/>
    <cellStyle name="Normal 20 10 3" xfId="1179"/>
    <cellStyle name="Normal 20 11" xfId="1180"/>
    <cellStyle name="Normal 20 11 2" xfId="1181"/>
    <cellStyle name="Normal 20 11 3" xfId="1182"/>
    <cellStyle name="Normal 20 12" xfId="1183"/>
    <cellStyle name="Normal 20 12 2" xfId="1184"/>
    <cellStyle name="Normal 20 12 3" xfId="1185"/>
    <cellStyle name="Normal 20 13" xfId="1186"/>
    <cellStyle name="Normal 20 13 2" xfId="1187"/>
    <cellStyle name="Normal 20 13 3" xfId="1188"/>
    <cellStyle name="Normal 20 14" xfId="1189"/>
    <cellStyle name="Normal 20 14 2" xfId="1190"/>
    <cellStyle name="Normal 20 14 3" xfId="1191"/>
    <cellStyle name="Normal 20 15" xfId="1192"/>
    <cellStyle name="Normal 20 15 2" xfId="1193"/>
    <cellStyle name="Normal 20 15 3" xfId="1194"/>
    <cellStyle name="Normal 20 16" xfId="1195"/>
    <cellStyle name="Normal 20 16 2" xfId="1196"/>
    <cellStyle name="Normal 20 16 3" xfId="1197"/>
    <cellStyle name="Normal 20 17" xfId="1198"/>
    <cellStyle name="Normal 20 18" xfId="1199"/>
    <cellStyle name="Normal 20 19" xfId="1200"/>
    <cellStyle name="Normal 20 2" xfId="1201"/>
    <cellStyle name="Normal 20 2 2" xfId="1202"/>
    <cellStyle name="Normal 20 2 3" xfId="1203"/>
    <cellStyle name="Normal 20 3" xfId="1204"/>
    <cellStyle name="Normal 20 3 2" xfId="1205"/>
    <cellStyle name="Normal 20 3 3" xfId="1206"/>
    <cellStyle name="Normal 20 4" xfId="1207"/>
    <cellStyle name="Normal 20 4 2" xfId="1208"/>
    <cellStyle name="Normal 20 4 3" xfId="1209"/>
    <cellStyle name="Normal 20 5" xfId="1210"/>
    <cellStyle name="Normal 20 5 2" xfId="1211"/>
    <cellStyle name="Normal 20 5 3" xfId="1212"/>
    <cellStyle name="Normal 20 6" xfId="1213"/>
    <cellStyle name="Normal 20 6 2" xfId="1214"/>
    <cellStyle name="Normal 20 6 3" xfId="1215"/>
    <cellStyle name="Normal 20 7" xfId="1216"/>
    <cellStyle name="Normal 20 7 2" xfId="1217"/>
    <cellStyle name="Normal 20 7 3" xfId="1218"/>
    <cellStyle name="Normal 20 8" xfId="1219"/>
    <cellStyle name="Normal 20 8 2" xfId="1220"/>
    <cellStyle name="Normal 20 8 3" xfId="1221"/>
    <cellStyle name="Normal 20 9" xfId="1222"/>
    <cellStyle name="Normal 20 9 2" xfId="1223"/>
    <cellStyle name="Normal 20 9 3" xfId="1224"/>
    <cellStyle name="Normal 21" xfId="1225"/>
    <cellStyle name="Normal 21 10" xfId="1226"/>
    <cellStyle name="Normal 21 10 2" xfId="1227"/>
    <cellStyle name="Normal 21 10 3" xfId="1228"/>
    <cellStyle name="Normal 21 11" xfId="1229"/>
    <cellStyle name="Normal 21 11 2" xfId="1230"/>
    <cellStyle name="Normal 21 11 3" xfId="1231"/>
    <cellStyle name="Normal 21 12" xfId="1232"/>
    <cellStyle name="Normal 21 12 2" xfId="1233"/>
    <cellStyle name="Normal 21 12 3" xfId="1234"/>
    <cellStyle name="Normal 21 13" xfId="1235"/>
    <cellStyle name="Normal 21 13 2" xfId="1236"/>
    <cellStyle name="Normal 21 13 3" xfId="1237"/>
    <cellStyle name="Normal 21 14" xfId="1238"/>
    <cellStyle name="Normal 21 14 2" xfId="1239"/>
    <cellStyle name="Normal 21 14 3" xfId="1240"/>
    <cellStyle name="Normal 21 15" xfId="1241"/>
    <cellStyle name="Normal 21 15 2" xfId="1242"/>
    <cellStyle name="Normal 21 15 3" xfId="1243"/>
    <cellStyle name="Normal 21 16" xfId="1244"/>
    <cellStyle name="Normal 21 16 2" xfId="1245"/>
    <cellStyle name="Normal 21 16 3" xfId="1246"/>
    <cellStyle name="Normal 21 2" xfId="1247"/>
    <cellStyle name="Normal 21 2 2" xfId="1248"/>
    <cellStyle name="Normal 21 2 3" xfId="1249"/>
    <cellStyle name="Normal 21 3" xfId="1250"/>
    <cellStyle name="Normal 21 3 2" xfId="1251"/>
    <cellStyle name="Normal 21 3 3" xfId="1252"/>
    <cellStyle name="Normal 21 4" xfId="1253"/>
    <cellStyle name="Normal 21 4 2" xfId="1254"/>
    <cellStyle name="Normal 21 4 3" xfId="1255"/>
    <cellStyle name="Normal 21 5" xfId="1256"/>
    <cellStyle name="Normal 21 5 2" xfId="1257"/>
    <cellStyle name="Normal 21 5 3" xfId="1258"/>
    <cellStyle name="Normal 21 6" xfId="1259"/>
    <cellStyle name="Normal 21 6 2" xfId="1260"/>
    <cellStyle name="Normal 21 6 3" xfId="1261"/>
    <cellStyle name="Normal 21 7" xfId="1262"/>
    <cellStyle name="Normal 21 7 2" xfId="1263"/>
    <cellStyle name="Normal 21 7 3" xfId="1264"/>
    <cellStyle name="Normal 21 8" xfId="1265"/>
    <cellStyle name="Normal 21 8 2" xfId="1266"/>
    <cellStyle name="Normal 21 8 3" xfId="1267"/>
    <cellStyle name="Normal 21 9" xfId="1268"/>
    <cellStyle name="Normal 21 9 2" xfId="1269"/>
    <cellStyle name="Normal 21 9 3" xfId="1270"/>
    <cellStyle name="Normal 22" xfId="1271"/>
    <cellStyle name="Normal 22 10" xfId="1272"/>
    <cellStyle name="Normal 22 10 2" xfId="1273"/>
    <cellStyle name="Normal 22 10 3" xfId="1274"/>
    <cellStyle name="Normal 22 11" xfId="1275"/>
    <cellStyle name="Normal 22 11 2" xfId="1276"/>
    <cellStyle name="Normal 22 11 3" xfId="1277"/>
    <cellStyle name="Normal 22 12" xfId="1278"/>
    <cellStyle name="Normal 22 12 2" xfId="1279"/>
    <cellStyle name="Normal 22 12 3" xfId="1280"/>
    <cellStyle name="Normal 22 13" xfId="1281"/>
    <cellStyle name="Normal 22 13 2" xfId="1282"/>
    <cellStyle name="Normal 22 13 3" xfId="1283"/>
    <cellStyle name="Normal 22 14" xfId="1284"/>
    <cellStyle name="Normal 22 14 2" xfId="1285"/>
    <cellStyle name="Normal 22 14 3" xfId="1286"/>
    <cellStyle name="Normal 22 15" xfId="1287"/>
    <cellStyle name="Normal 22 15 2" xfId="1288"/>
    <cellStyle name="Normal 22 15 3" xfId="1289"/>
    <cellStyle name="Normal 22 16" xfId="1290"/>
    <cellStyle name="Normal 22 16 2" xfId="1291"/>
    <cellStyle name="Normal 22 16 3" xfId="1292"/>
    <cellStyle name="Normal 22 17" xfId="1293"/>
    <cellStyle name="Normal 22 18" xfId="1294"/>
    <cellStyle name="Normal 22 19" xfId="1295"/>
    <cellStyle name="Normal 22 2" xfId="1296"/>
    <cellStyle name="Normal 22 2 2" xfId="1297"/>
    <cellStyle name="Normal 22 2 3" xfId="1298"/>
    <cellStyle name="Normal 22 3" xfId="1299"/>
    <cellStyle name="Normal 22 3 2" xfId="1300"/>
    <cellStyle name="Normal 22 3 3" xfId="1301"/>
    <cellStyle name="Normal 22 4" xfId="1302"/>
    <cellStyle name="Normal 22 4 2" xfId="1303"/>
    <cellStyle name="Normal 22 4 3" xfId="1304"/>
    <cellStyle name="Normal 22 5" xfId="1305"/>
    <cellStyle name="Normal 22 5 2" xfId="1306"/>
    <cellStyle name="Normal 22 5 3" xfId="1307"/>
    <cellStyle name="Normal 22 6" xfId="1308"/>
    <cellStyle name="Normal 22 6 2" xfId="1309"/>
    <cellStyle name="Normal 22 6 3" xfId="1310"/>
    <cellStyle name="Normal 22 7" xfId="1311"/>
    <cellStyle name="Normal 22 7 2" xfId="1312"/>
    <cellStyle name="Normal 22 7 3" xfId="1313"/>
    <cellStyle name="Normal 22 8" xfId="1314"/>
    <cellStyle name="Normal 22 8 2" xfId="1315"/>
    <cellStyle name="Normal 22 8 3" xfId="1316"/>
    <cellStyle name="Normal 22 9" xfId="1317"/>
    <cellStyle name="Normal 22 9 2" xfId="1318"/>
    <cellStyle name="Normal 22 9 3" xfId="1319"/>
    <cellStyle name="Normal 23" xfId="1320"/>
    <cellStyle name="Normal 23 10" xfId="1321"/>
    <cellStyle name="Normal 23 10 2" xfId="1322"/>
    <cellStyle name="Normal 23 10 3" xfId="1323"/>
    <cellStyle name="Normal 23 11" xfId="1324"/>
    <cellStyle name="Normal 23 11 2" xfId="1325"/>
    <cellStyle name="Normal 23 11 3" xfId="1326"/>
    <cellStyle name="Normal 23 12" xfId="1327"/>
    <cellStyle name="Normal 23 12 2" xfId="1328"/>
    <cellStyle name="Normal 23 12 3" xfId="1329"/>
    <cellStyle name="Normal 23 13" xfId="1330"/>
    <cellStyle name="Normal 23 13 2" xfId="1331"/>
    <cellStyle name="Normal 23 13 3" xfId="1332"/>
    <cellStyle name="Normal 23 14" xfId="1333"/>
    <cellStyle name="Normal 23 14 2" xfId="1334"/>
    <cellStyle name="Normal 23 14 3" xfId="1335"/>
    <cellStyle name="Normal 23 15" xfId="1336"/>
    <cellStyle name="Normal 23 15 2" xfId="1337"/>
    <cellStyle name="Normal 23 15 3" xfId="1338"/>
    <cellStyle name="Normal 23 16" xfId="1339"/>
    <cellStyle name="Normal 23 16 2" xfId="1340"/>
    <cellStyle name="Normal 23 16 3" xfId="1341"/>
    <cellStyle name="Normal 23 17" xfId="1342"/>
    <cellStyle name="Normal 23 18" xfId="1343"/>
    <cellStyle name="Normal 23 19" xfId="1344"/>
    <cellStyle name="Normal 23 2" xfId="1345"/>
    <cellStyle name="Normal 23 2 2" xfId="1346"/>
    <cellStyle name="Normal 23 2 3" xfId="1347"/>
    <cellStyle name="Normal 23 3" xfId="1348"/>
    <cellStyle name="Normal 23 3 2" xfId="1349"/>
    <cellStyle name="Normal 23 3 3" xfId="1350"/>
    <cellStyle name="Normal 23 4" xfId="1351"/>
    <cellStyle name="Normal 23 4 2" xfId="1352"/>
    <cellStyle name="Normal 23 4 3" xfId="1353"/>
    <cellStyle name="Normal 23 5" xfId="1354"/>
    <cellStyle name="Normal 23 5 2" xfId="1355"/>
    <cellStyle name="Normal 23 5 3" xfId="1356"/>
    <cellStyle name="Normal 23 6" xfId="1357"/>
    <cellStyle name="Normal 23 6 2" xfId="1358"/>
    <cellStyle name="Normal 23 6 3" xfId="1359"/>
    <cellStyle name="Normal 23 7" xfId="1360"/>
    <cellStyle name="Normal 23 7 2" xfId="1361"/>
    <cellStyle name="Normal 23 7 3" xfId="1362"/>
    <cellStyle name="Normal 23 8" xfId="1363"/>
    <cellStyle name="Normal 23 8 2" xfId="1364"/>
    <cellStyle name="Normal 23 8 3" xfId="1365"/>
    <cellStyle name="Normal 23 9" xfId="1366"/>
    <cellStyle name="Normal 23 9 2" xfId="1367"/>
    <cellStyle name="Normal 23 9 3" xfId="1368"/>
    <cellStyle name="Normal 24" xfId="1369"/>
    <cellStyle name="Normal 24 10" xfId="1370"/>
    <cellStyle name="Normal 24 10 2" xfId="1371"/>
    <cellStyle name="Normal 24 10 3" xfId="1372"/>
    <cellStyle name="Normal 24 11" xfId="1373"/>
    <cellStyle name="Normal 24 11 2" xfId="1374"/>
    <cellStyle name="Normal 24 11 3" xfId="1375"/>
    <cellStyle name="Normal 24 12" xfId="1376"/>
    <cellStyle name="Normal 24 12 2" xfId="1377"/>
    <cellStyle name="Normal 24 12 3" xfId="1378"/>
    <cellStyle name="Normal 24 13" xfId="1379"/>
    <cellStyle name="Normal 24 13 2" xfId="1380"/>
    <cellStyle name="Normal 24 13 3" xfId="1381"/>
    <cellStyle name="Normal 24 14" xfId="1382"/>
    <cellStyle name="Normal 24 14 2" xfId="1383"/>
    <cellStyle name="Normal 24 14 3" xfId="1384"/>
    <cellStyle name="Normal 24 15" xfId="1385"/>
    <cellStyle name="Normal 24 15 2" xfId="1386"/>
    <cellStyle name="Normal 24 15 3" xfId="1387"/>
    <cellStyle name="Normal 24 16" xfId="1388"/>
    <cellStyle name="Normal 24 16 2" xfId="1389"/>
    <cellStyle name="Normal 24 16 3" xfId="1390"/>
    <cellStyle name="Normal 24 2" xfId="1391"/>
    <cellStyle name="Normal 24 2 2" xfId="1392"/>
    <cellStyle name="Normal 24 2 3" xfId="1393"/>
    <cellStyle name="Normal 24 3" xfId="1394"/>
    <cellStyle name="Normal 24 3 2" xfId="1395"/>
    <cellStyle name="Normal 24 3 3" xfId="1396"/>
    <cellStyle name="Normal 24 4" xfId="1397"/>
    <cellStyle name="Normal 24 4 2" xfId="1398"/>
    <cellStyle name="Normal 24 4 3" xfId="1399"/>
    <cellStyle name="Normal 24 5" xfId="1400"/>
    <cellStyle name="Normal 24 5 2" xfId="1401"/>
    <cellStyle name="Normal 24 5 3" xfId="1402"/>
    <cellStyle name="Normal 24 6" xfId="1403"/>
    <cellStyle name="Normal 24 6 2" xfId="1404"/>
    <cellStyle name="Normal 24 6 3" xfId="1405"/>
    <cellStyle name="Normal 24 7" xfId="1406"/>
    <cellStyle name="Normal 24 7 2" xfId="1407"/>
    <cellStyle name="Normal 24 7 3" xfId="1408"/>
    <cellStyle name="Normal 24 8" xfId="1409"/>
    <cellStyle name="Normal 24 8 2" xfId="1410"/>
    <cellStyle name="Normal 24 8 3" xfId="1411"/>
    <cellStyle name="Normal 24 9" xfId="1412"/>
    <cellStyle name="Normal 24 9 2" xfId="1413"/>
    <cellStyle name="Normal 24 9 3" xfId="1414"/>
    <cellStyle name="Normal 25" xfId="1415"/>
    <cellStyle name="Normal 26" xfId="1416"/>
    <cellStyle name="Normal 26 10" xfId="1417"/>
    <cellStyle name="Normal 26 10 2" xfId="1418"/>
    <cellStyle name="Normal 26 10 3" xfId="1419"/>
    <cellStyle name="Normal 26 11" xfId="1420"/>
    <cellStyle name="Normal 26 11 2" xfId="1421"/>
    <cellStyle name="Normal 26 11 3" xfId="1422"/>
    <cellStyle name="Normal 26 12" xfId="1423"/>
    <cellStyle name="Normal 26 12 2" xfId="1424"/>
    <cellStyle name="Normal 26 12 3" xfId="1425"/>
    <cellStyle name="Normal 26 13" xfId="1426"/>
    <cellStyle name="Normal 26 13 2" xfId="1427"/>
    <cellStyle name="Normal 26 13 3" xfId="1428"/>
    <cellStyle name="Normal 26 14" xfId="1429"/>
    <cellStyle name="Normal 26 14 2" xfId="1430"/>
    <cellStyle name="Normal 26 14 3" xfId="1431"/>
    <cellStyle name="Normal 26 15" xfId="1432"/>
    <cellStyle name="Normal 26 15 2" xfId="1433"/>
    <cellStyle name="Normal 26 15 3" xfId="1434"/>
    <cellStyle name="Normal 26 16" xfId="1435"/>
    <cellStyle name="Normal 26 16 2" xfId="1436"/>
    <cellStyle name="Normal 26 16 3" xfId="1437"/>
    <cellStyle name="Normal 26 17" xfId="1438"/>
    <cellStyle name="Normal 26 18" xfId="1439"/>
    <cellStyle name="Normal 26 2" xfId="1440"/>
    <cellStyle name="Normal 26 2 2" xfId="1441"/>
    <cellStyle name="Normal 26 2 3" xfId="1442"/>
    <cellStyle name="Normal 26 3" xfId="1443"/>
    <cellStyle name="Normal 26 3 2" xfId="1444"/>
    <cellStyle name="Normal 26 3 3" xfId="1445"/>
    <cellStyle name="Normal 26 4" xfId="1446"/>
    <cellStyle name="Normal 26 4 2" xfId="1447"/>
    <cellStyle name="Normal 26 4 3" xfId="1448"/>
    <cellStyle name="Normal 26 5" xfId="1449"/>
    <cellStyle name="Normal 26 5 2" xfId="1450"/>
    <cellStyle name="Normal 26 5 3" xfId="1451"/>
    <cellStyle name="Normal 26 6" xfId="1452"/>
    <cellStyle name="Normal 26 6 2" xfId="1453"/>
    <cellStyle name="Normal 26 6 3" xfId="1454"/>
    <cellStyle name="Normal 26 7" xfId="1455"/>
    <cellStyle name="Normal 26 7 2" xfId="1456"/>
    <cellStyle name="Normal 26 7 3" xfId="1457"/>
    <cellStyle name="Normal 26 8" xfId="1458"/>
    <cellStyle name="Normal 26 8 2" xfId="1459"/>
    <cellStyle name="Normal 26 8 3" xfId="1460"/>
    <cellStyle name="Normal 26 9" xfId="1461"/>
    <cellStyle name="Normal 26 9 2" xfId="1462"/>
    <cellStyle name="Normal 26 9 3" xfId="1463"/>
    <cellStyle name="Normal 27" xfId="1464"/>
    <cellStyle name="Normal 27 10" xfId="1465"/>
    <cellStyle name="Normal 27 10 2" xfId="1466"/>
    <cellStyle name="Normal 27 10 3" xfId="1467"/>
    <cellStyle name="Normal 27 11" xfId="1468"/>
    <cellStyle name="Normal 27 11 2" xfId="1469"/>
    <cellStyle name="Normal 27 11 3" xfId="1470"/>
    <cellStyle name="Normal 27 12" xfId="1471"/>
    <cellStyle name="Normal 27 12 2" xfId="1472"/>
    <cellStyle name="Normal 27 12 3" xfId="1473"/>
    <cellStyle name="Normal 27 13" xfId="1474"/>
    <cellStyle name="Normal 27 13 2" xfId="1475"/>
    <cellStyle name="Normal 27 13 3" xfId="1476"/>
    <cellStyle name="Normal 27 14" xfId="1477"/>
    <cellStyle name="Normal 27 14 2" xfId="1478"/>
    <cellStyle name="Normal 27 14 3" xfId="1479"/>
    <cellStyle name="Normal 27 15" xfId="1480"/>
    <cellStyle name="Normal 27 15 2" xfId="1481"/>
    <cellStyle name="Normal 27 15 3" xfId="1482"/>
    <cellStyle name="Normal 27 16" xfId="1483"/>
    <cellStyle name="Normal 27 16 2" xfId="1484"/>
    <cellStyle name="Normal 27 16 3" xfId="1485"/>
    <cellStyle name="Normal 27 17" xfId="1486"/>
    <cellStyle name="Normal 27 18" xfId="1487"/>
    <cellStyle name="Normal 27 2" xfId="1488"/>
    <cellStyle name="Normal 27 2 2" xfId="1489"/>
    <cellStyle name="Normal 27 2 3" xfId="1490"/>
    <cellStyle name="Normal 27 3" xfId="1491"/>
    <cellStyle name="Normal 27 3 2" xfId="1492"/>
    <cellStyle name="Normal 27 3 3" xfId="1493"/>
    <cellStyle name="Normal 27 4" xfId="1494"/>
    <cellStyle name="Normal 27 4 2" xfId="1495"/>
    <cellStyle name="Normal 27 4 3" xfId="1496"/>
    <cellStyle name="Normal 27 5" xfId="1497"/>
    <cellStyle name="Normal 27 5 2" xfId="1498"/>
    <cellStyle name="Normal 27 5 3" xfId="1499"/>
    <cellStyle name="Normal 27 6" xfId="1500"/>
    <cellStyle name="Normal 27 6 2" xfId="1501"/>
    <cellStyle name="Normal 27 6 3" xfId="1502"/>
    <cellStyle name="Normal 27 7" xfId="1503"/>
    <cellStyle name="Normal 27 7 2" xfId="1504"/>
    <cellStyle name="Normal 27 7 3" xfId="1505"/>
    <cellStyle name="Normal 27 8" xfId="1506"/>
    <cellStyle name="Normal 27 8 2" xfId="1507"/>
    <cellStyle name="Normal 27 8 3" xfId="1508"/>
    <cellStyle name="Normal 27 9" xfId="1509"/>
    <cellStyle name="Normal 27 9 2" xfId="1510"/>
    <cellStyle name="Normal 27 9 3" xfId="1511"/>
    <cellStyle name="Normal 28" xfId="1512"/>
    <cellStyle name="Normal 28 10" xfId="1513"/>
    <cellStyle name="Normal 28 10 2" xfId="1514"/>
    <cellStyle name="Normal 28 10 3" xfId="1515"/>
    <cellStyle name="Normal 28 11" xfId="1516"/>
    <cellStyle name="Normal 28 11 2" xfId="1517"/>
    <cellStyle name="Normal 28 11 3" xfId="1518"/>
    <cellStyle name="Normal 28 12" xfId="1519"/>
    <cellStyle name="Normal 28 12 2" xfId="1520"/>
    <cellStyle name="Normal 28 12 3" xfId="1521"/>
    <cellStyle name="Normal 28 13" xfId="1522"/>
    <cellStyle name="Normal 28 13 2" xfId="1523"/>
    <cellStyle name="Normal 28 13 3" xfId="1524"/>
    <cellStyle name="Normal 28 14" xfId="1525"/>
    <cellStyle name="Normal 28 14 2" xfId="1526"/>
    <cellStyle name="Normal 28 14 3" xfId="1527"/>
    <cellStyle name="Normal 28 15" xfId="1528"/>
    <cellStyle name="Normal 28 15 2" xfId="1529"/>
    <cellStyle name="Normal 28 15 3" xfId="1530"/>
    <cellStyle name="Normal 28 16" xfId="1531"/>
    <cellStyle name="Normal 28 16 2" xfId="1532"/>
    <cellStyle name="Normal 28 16 3" xfId="1533"/>
    <cellStyle name="Normal 28 2" xfId="1534"/>
    <cellStyle name="Normal 28 2 2" xfId="1535"/>
    <cellStyle name="Normal 28 2 3" xfId="1536"/>
    <cellStyle name="Normal 28 3" xfId="1537"/>
    <cellStyle name="Normal 28 3 2" xfId="1538"/>
    <cellStyle name="Normal 28 3 3" xfId="1539"/>
    <cellStyle name="Normal 28 4" xfId="1540"/>
    <cellStyle name="Normal 28 4 2" xfId="1541"/>
    <cellStyle name="Normal 28 4 3" xfId="1542"/>
    <cellStyle name="Normal 28 5" xfId="1543"/>
    <cellStyle name="Normal 28 5 2" xfId="1544"/>
    <cellStyle name="Normal 28 5 3" xfId="1545"/>
    <cellStyle name="Normal 28 6" xfId="1546"/>
    <cellStyle name="Normal 28 6 2" xfId="1547"/>
    <cellStyle name="Normal 28 6 3" xfId="1548"/>
    <cellStyle name="Normal 28 7" xfId="1549"/>
    <cellStyle name="Normal 28 7 2" xfId="1550"/>
    <cellStyle name="Normal 28 7 3" xfId="1551"/>
    <cellStyle name="Normal 28 8" xfId="1552"/>
    <cellStyle name="Normal 28 8 2" xfId="1553"/>
    <cellStyle name="Normal 28 8 3" xfId="1554"/>
    <cellStyle name="Normal 28 9" xfId="1555"/>
    <cellStyle name="Normal 28 9 2" xfId="1556"/>
    <cellStyle name="Normal 28 9 3" xfId="1557"/>
    <cellStyle name="Normal 29" xfId="1558"/>
    <cellStyle name="Normal 29 10" xfId="1559"/>
    <cellStyle name="Normal 29 11" xfId="1560"/>
    <cellStyle name="Normal 29 12" xfId="1561"/>
    <cellStyle name="Normal 29 13" xfId="1562"/>
    <cellStyle name="Normal 29 14" xfId="1563"/>
    <cellStyle name="Normal 29 15" xfId="1564"/>
    <cellStyle name="Normal 29 16" xfId="1565"/>
    <cellStyle name="Normal 29 2" xfId="1566"/>
    <cellStyle name="Normal 29 3" xfId="1567"/>
    <cellStyle name="Normal 29 4" xfId="1568"/>
    <cellStyle name="Normal 29 5" xfId="1569"/>
    <cellStyle name="Normal 29 6" xfId="1570"/>
    <cellStyle name="Normal 29 7" xfId="1571"/>
    <cellStyle name="Normal 29 8" xfId="1572"/>
    <cellStyle name="Normal 29 9" xfId="1573"/>
    <cellStyle name="Normal 3" xfId="13"/>
    <cellStyle name="Normal 3 10" xfId="1574"/>
    <cellStyle name="Normal 3 11" xfId="1575"/>
    <cellStyle name="Normal 3 12" xfId="1576"/>
    <cellStyle name="Normal 3 13" xfId="1577"/>
    <cellStyle name="Normal 3 14" xfId="1578"/>
    <cellStyle name="Normal 3 15" xfId="1579"/>
    <cellStyle name="Normal 3 16" xfId="1580"/>
    <cellStyle name="Normal 3 16 2" xfId="1581"/>
    <cellStyle name="Normal 3 16 2 2" xfId="1582"/>
    <cellStyle name="Normal 3 16 3" xfId="1583"/>
    <cellStyle name="Normal 3 16 4" xfId="1584"/>
    <cellStyle name="Normal 3 17" xfId="1585"/>
    <cellStyle name="Normal 3 18" xfId="1586"/>
    <cellStyle name="Normal 3 18 2" xfId="1587"/>
    <cellStyle name="Normal 3 19" xfId="1588"/>
    <cellStyle name="Normal 3 19 2" xfId="1589"/>
    <cellStyle name="Normal 3 2" xfId="14"/>
    <cellStyle name="Normal 3 2 10" xfId="1590"/>
    <cellStyle name="Normal 3 2 11" xfId="1591"/>
    <cellStyle name="Normal 3 2 12" xfId="1592"/>
    <cellStyle name="Normal 3 2 13" xfId="1593"/>
    <cellStyle name="Normal 3 2 14" xfId="1594"/>
    <cellStyle name="Normal 3 2 15" xfId="1595"/>
    <cellStyle name="Normal 3 2 16" xfId="1596"/>
    <cellStyle name="Normal 3 2 17" xfId="1597"/>
    <cellStyle name="Normal 3 2 18" xfId="1598"/>
    <cellStyle name="Normal 3 2 19" xfId="1599"/>
    <cellStyle name="Normal 3 2 2" xfId="1600"/>
    <cellStyle name="Normal 3 2 2 2" xfId="1601"/>
    <cellStyle name="Normal 3 2 20" xfId="1602"/>
    <cellStyle name="Normal 3 2 21" xfId="1603"/>
    <cellStyle name="Normal 3 2 22" xfId="1604"/>
    <cellStyle name="Normal 3 2 3" xfId="1605"/>
    <cellStyle name="Normal 3 2 4" xfId="1606"/>
    <cellStyle name="Normal 3 2 5" xfId="1607"/>
    <cellStyle name="Normal 3 2 6" xfId="1608"/>
    <cellStyle name="Normal 3 2 7" xfId="1609"/>
    <cellStyle name="Normal 3 2 8" xfId="1610"/>
    <cellStyle name="Normal 3 2 9" xfId="1611"/>
    <cellStyle name="Normal 3 20" xfId="1612"/>
    <cellStyle name="Normal 3 21" xfId="1613"/>
    <cellStyle name="Normal 3 22" xfId="1614"/>
    <cellStyle name="Normal 3 23" xfId="1615"/>
    <cellStyle name="Normal 3 3" xfId="1616"/>
    <cellStyle name="Normal 3 3 2" xfId="1617"/>
    <cellStyle name="Normal 3 4" xfId="1618"/>
    <cellStyle name="Normal 3 5" xfId="1619"/>
    <cellStyle name="Normal 3 6" xfId="1620"/>
    <cellStyle name="Normal 3 7" xfId="1621"/>
    <cellStyle name="Normal 3 8" xfId="1622"/>
    <cellStyle name="Normal 3 9" xfId="1623"/>
    <cellStyle name="Normal 3 9 2" xfId="1624"/>
    <cellStyle name="Normal 30" xfId="1625"/>
    <cellStyle name="Normal 30 10" xfId="1626"/>
    <cellStyle name="Normal 30 11" xfId="1627"/>
    <cellStyle name="Normal 30 12" xfId="1628"/>
    <cellStyle name="Normal 30 13" xfId="1629"/>
    <cellStyle name="Normal 30 14" xfId="1630"/>
    <cellStyle name="Normal 30 15" xfId="1631"/>
    <cellStyle name="Normal 30 16" xfId="1632"/>
    <cellStyle name="Normal 30 2" xfId="1633"/>
    <cellStyle name="Normal 30 3" xfId="1634"/>
    <cellStyle name="Normal 30 4" xfId="1635"/>
    <cellStyle name="Normal 30 5" xfId="1636"/>
    <cellStyle name="Normal 30 6" xfId="1637"/>
    <cellStyle name="Normal 30 7" xfId="1638"/>
    <cellStyle name="Normal 30 8" xfId="1639"/>
    <cellStyle name="Normal 30 9" xfId="1640"/>
    <cellStyle name="Normal 31 10" xfId="1641"/>
    <cellStyle name="Normal 31 11" xfId="1642"/>
    <cellStyle name="Normal 31 12" xfId="1643"/>
    <cellStyle name="Normal 31 13" xfId="1644"/>
    <cellStyle name="Normal 31 14" xfId="1645"/>
    <cellStyle name="Normal 31 15" xfId="1646"/>
    <cellStyle name="Normal 31 16" xfId="1647"/>
    <cellStyle name="Normal 31 2" xfId="1648"/>
    <cellStyle name="Normal 31 3" xfId="1649"/>
    <cellStyle name="Normal 31 4" xfId="1650"/>
    <cellStyle name="Normal 31 5" xfId="1651"/>
    <cellStyle name="Normal 31 6" xfId="1652"/>
    <cellStyle name="Normal 31 7" xfId="1653"/>
    <cellStyle name="Normal 31 8" xfId="1654"/>
    <cellStyle name="Normal 31 9" xfId="1655"/>
    <cellStyle name="Normal 32 10" xfId="1656"/>
    <cellStyle name="Normal 32 11" xfId="1657"/>
    <cellStyle name="Normal 32 12" xfId="1658"/>
    <cellStyle name="Normal 32 13" xfId="1659"/>
    <cellStyle name="Normal 32 14" xfId="1660"/>
    <cellStyle name="Normal 32 15" xfId="1661"/>
    <cellStyle name="Normal 32 16" xfId="1662"/>
    <cellStyle name="Normal 32 2" xfId="1663"/>
    <cellStyle name="Normal 32 3" xfId="1664"/>
    <cellStyle name="Normal 32 4" xfId="1665"/>
    <cellStyle name="Normal 32 5" xfId="1666"/>
    <cellStyle name="Normal 32 6" xfId="1667"/>
    <cellStyle name="Normal 32 7" xfId="1668"/>
    <cellStyle name="Normal 32 8" xfId="1669"/>
    <cellStyle name="Normal 32 9" xfId="1670"/>
    <cellStyle name="Normal 33 10" xfId="1671"/>
    <cellStyle name="Normal 33 11" xfId="1672"/>
    <cellStyle name="Normal 33 12" xfId="1673"/>
    <cellStyle name="Normal 33 13" xfId="1674"/>
    <cellStyle name="Normal 33 14" xfId="1675"/>
    <cellStyle name="Normal 33 15" xfId="1676"/>
    <cellStyle name="Normal 33 16" xfId="1677"/>
    <cellStyle name="Normal 33 2" xfId="1678"/>
    <cellStyle name="Normal 33 3" xfId="1679"/>
    <cellStyle name="Normal 33 4" xfId="1680"/>
    <cellStyle name="Normal 33 5" xfId="1681"/>
    <cellStyle name="Normal 33 6" xfId="1682"/>
    <cellStyle name="Normal 33 7" xfId="1683"/>
    <cellStyle name="Normal 33 8" xfId="1684"/>
    <cellStyle name="Normal 33 9" xfId="1685"/>
    <cellStyle name="Normal 34 10" xfId="1686"/>
    <cellStyle name="Normal 34 10 2" xfId="1687"/>
    <cellStyle name="Normal 34 10 3" xfId="1688"/>
    <cellStyle name="Normal 34 11" xfId="1689"/>
    <cellStyle name="Normal 34 11 2" xfId="1690"/>
    <cellStyle name="Normal 34 11 3" xfId="1691"/>
    <cellStyle name="Normal 34 12" xfId="1692"/>
    <cellStyle name="Normal 34 12 2" xfId="1693"/>
    <cellStyle name="Normal 34 12 3" xfId="1694"/>
    <cellStyle name="Normal 34 13" xfId="1695"/>
    <cellStyle name="Normal 34 13 2" xfId="1696"/>
    <cellStyle name="Normal 34 13 3" xfId="1697"/>
    <cellStyle name="Normal 34 14" xfId="1698"/>
    <cellStyle name="Normal 34 14 2" xfId="1699"/>
    <cellStyle name="Normal 34 14 3" xfId="1700"/>
    <cellStyle name="Normal 34 15" xfId="1701"/>
    <cellStyle name="Normal 34 15 2" xfId="1702"/>
    <cellStyle name="Normal 34 15 3" xfId="1703"/>
    <cellStyle name="Normal 34 16" xfId="1704"/>
    <cellStyle name="Normal 34 16 2" xfId="1705"/>
    <cellStyle name="Normal 34 16 3" xfId="1706"/>
    <cellStyle name="Normal 34 2" xfId="1707"/>
    <cellStyle name="Normal 34 2 2" xfId="1708"/>
    <cellStyle name="Normal 34 2 3" xfId="1709"/>
    <cellStyle name="Normal 34 3" xfId="1710"/>
    <cellStyle name="Normal 34 3 2" xfId="1711"/>
    <cellStyle name="Normal 34 3 3" xfId="1712"/>
    <cellStyle name="Normal 34 4" xfId="1713"/>
    <cellStyle name="Normal 34 4 2" xfId="1714"/>
    <cellStyle name="Normal 34 4 3" xfId="1715"/>
    <cellStyle name="Normal 34 5" xfId="1716"/>
    <cellStyle name="Normal 34 5 2" xfId="1717"/>
    <cellStyle name="Normal 34 5 3" xfId="1718"/>
    <cellStyle name="Normal 34 6" xfId="1719"/>
    <cellStyle name="Normal 34 6 2" xfId="1720"/>
    <cellStyle name="Normal 34 6 3" xfId="1721"/>
    <cellStyle name="Normal 34 7" xfId="1722"/>
    <cellStyle name="Normal 34 7 2" xfId="1723"/>
    <cellStyle name="Normal 34 7 3" xfId="1724"/>
    <cellStyle name="Normal 34 8" xfId="1725"/>
    <cellStyle name="Normal 34 8 2" xfId="1726"/>
    <cellStyle name="Normal 34 8 3" xfId="1727"/>
    <cellStyle name="Normal 34 9" xfId="1728"/>
    <cellStyle name="Normal 34 9 2" xfId="1729"/>
    <cellStyle name="Normal 34 9 3" xfId="1730"/>
    <cellStyle name="Normal 35" xfId="1731"/>
    <cellStyle name="Normal 35 10" xfId="1732"/>
    <cellStyle name="Normal 35 10 2" xfId="1733"/>
    <cellStyle name="Normal 35 10 3" xfId="1734"/>
    <cellStyle name="Normal 35 11" xfId="1735"/>
    <cellStyle name="Normal 35 11 2" xfId="1736"/>
    <cellStyle name="Normal 35 11 3" xfId="1737"/>
    <cellStyle name="Normal 35 12" xfId="1738"/>
    <cellStyle name="Normal 35 12 2" xfId="1739"/>
    <cellStyle name="Normal 35 12 3" xfId="1740"/>
    <cellStyle name="Normal 35 13" xfId="1741"/>
    <cellStyle name="Normal 35 13 2" xfId="1742"/>
    <cellStyle name="Normal 35 13 3" xfId="1743"/>
    <cellStyle name="Normal 35 14" xfId="1744"/>
    <cellStyle name="Normal 35 14 2" xfId="1745"/>
    <cellStyle name="Normal 35 14 3" xfId="1746"/>
    <cellStyle name="Normal 35 15" xfId="1747"/>
    <cellStyle name="Normal 35 15 2" xfId="1748"/>
    <cellStyle name="Normal 35 15 3" xfId="1749"/>
    <cellStyle name="Normal 35 16" xfId="1750"/>
    <cellStyle name="Normal 35 16 2" xfId="1751"/>
    <cellStyle name="Normal 35 16 3" xfId="1752"/>
    <cellStyle name="Normal 35 17" xfId="1753"/>
    <cellStyle name="Normal 35 18" xfId="1754"/>
    <cellStyle name="Normal 35 19" xfId="1755"/>
    <cellStyle name="Normal 35 2" xfId="1756"/>
    <cellStyle name="Normal 35 2 2" xfId="1757"/>
    <cellStyle name="Normal 35 2 3" xfId="1758"/>
    <cellStyle name="Normal 35 20" xfId="1759"/>
    <cellStyle name="Normal 35 21" xfId="1760"/>
    <cellStyle name="Normal 35 22" xfId="1761"/>
    <cellStyle name="Normal 35 23" xfId="1762"/>
    <cellStyle name="Normal 35 24" xfId="1763"/>
    <cellStyle name="Normal 35 3" xfId="1764"/>
    <cellStyle name="Normal 35 3 2" xfId="1765"/>
    <cellStyle name="Normal 35 3 3" xfId="1766"/>
    <cellStyle name="Normal 35 4" xfId="1767"/>
    <cellStyle name="Normal 35 4 2" xfId="1768"/>
    <cellStyle name="Normal 35 4 3" xfId="1769"/>
    <cellStyle name="Normal 35 5" xfId="1770"/>
    <cellStyle name="Normal 35 5 2" xfId="1771"/>
    <cellStyle name="Normal 35 5 3" xfId="1772"/>
    <cellStyle name="Normal 35 6" xfId="1773"/>
    <cellStyle name="Normal 35 6 2" xfId="1774"/>
    <cellStyle name="Normal 35 6 3" xfId="1775"/>
    <cellStyle name="Normal 35 7" xfId="1776"/>
    <cellStyle name="Normal 35 7 2" xfId="1777"/>
    <cellStyle name="Normal 35 7 3" xfId="1778"/>
    <cellStyle name="Normal 35 8" xfId="1779"/>
    <cellStyle name="Normal 35 8 2" xfId="1780"/>
    <cellStyle name="Normal 35 8 3" xfId="1781"/>
    <cellStyle name="Normal 35 9" xfId="1782"/>
    <cellStyle name="Normal 35 9 2" xfId="1783"/>
    <cellStyle name="Normal 35 9 3" xfId="1784"/>
    <cellStyle name="Normal 36 10" xfId="1785"/>
    <cellStyle name="Normal 36 11" xfId="1786"/>
    <cellStyle name="Normal 36 12" xfId="1787"/>
    <cellStyle name="Normal 36 13" xfId="1788"/>
    <cellStyle name="Normal 36 14" xfId="1789"/>
    <cellStyle name="Normal 36 15" xfId="1790"/>
    <cellStyle name="Normal 36 16" xfId="1791"/>
    <cellStyle name="Normal 36 2" xfId="1792"/>
    <cellStyle name="Normal 36 3" xfId="1793"/>
    <cellStyle name="Normal 36 4" xfId="1794"/>
    <cellStyle name="Normal 36 5" xfId="1795"/>
    <cellStyle name="Normal 36 6" xfId="1796"/>
    <cellStyle name="Normal 36 7" xfId="1797"/>
    <cellStyle name="Normal 36 8" xfId="1798"/>
    <cellStyle name="Normal 36 9" xfId="1799"/>
    <cellStyle name="Normal 37" xfId="1800"/>
    <cellStyle name="Normal 37 2" xfId="1801"/>
    <cellStyle name="Normal 38" xfId="1802"/>
    <cellStyle name="Normal 38 2" xfId="1803"/>
    <cellStyle name="Normal 39" xfId="1804"/>
    <cellStyle name="Normal 39 2" xfId="1805"/>
    <cellStyle name="Normal 39 3" xfId="1806"/>
    <cellStyle name="Normal 4" xfId="15"/>
    <cellStyle name="Normal 4 10" xfId="1807"/>
    <cellStyle name="Normal 4 10 2" xfId="1808"/>
    <cellStyle name="Normal 4 10 3" xfId="1809"/>
    <cellStyle name="Normal 4 11" xfId="1810"/>
    <cellStyle name="Normal 4 11 2" xfId="1811"/>
    <cellStyle name="Normal 4 11 3" xfId="1812"/>
    <cellStyle name="Normal 4 12" xfId="1813"/>
    <cellStyle name="Normal 4 12 2" xfId="1814"/>
    <cellStyle name="Normal 4 12 3" xfId="1815"/>
    <cellStyle name="Normal 4 13" xfId="1816"/>
    <cellStyle name="Normal 4 13 2" xfId="1817"/>
    <cellStyle name="Normal 4 13 3" xfId="1818"/>
    <cellStyle name="Normal 4 14" xfId="1819"/>
    <cellStyle name="Normal 4 14 2" xfId="1820"/>
    <cellStyle name="Normal 4 14 3" xfId="1821"/>
    <cellStyle name="Normal 4 15" xfId="1822"/>
    <cellStyle name="Normal 4 15 2" xfId="1823"/>
    <cellStyle name="Normal 4 15 3" xfId="1824"/>
    <cellStyle name="Normal 4 16" xfId="1825"/>
    <cellStyle name="Normal 4 16 2" xfId="1826"/>
    <cellStyle name="Normal 4 16 3" xfId="1827"/>
    <cellStyle name="Normal 4 17" xfId="1828"/>
    <cellStyle name="Normal 4 17 2" xfId="1829"/>
    <cellStyle name="Normal 4 17 3" xfId="1830"/>
    <cellStyle name="Normal 4 18" xfId="1831"/>
    <cellStyle name="Normal 4 18 2" xfId="1832"/>
    <cellStyle name="Normal 4 18 3" xfId="1833"/>
    <cellStyle name="Normal 4 19" xfId="1834"/>
    <cellStyle name="Normal 4 19 2" xfId="1835"/>
    <cellStyle name="Normal 4 19 3" xfId="1836"/>
    <cellStyle name="Normal 4 2" xfId="16"/>
    <cellStyle name="Normal 4 2 10" xfId="1837"/>
    <cellStyle name="Normal 4 2 11" xfId="1838"/>
    <cellStyle name="Normal 4 2 12" xfId="1839"/>
    <cellStyle name="Normal 4 2 13" xfId="1840"/>
    <cellStyle name="Normal 4 2 14" xfId="1841"/>
    <cellStyle name="Normal 4 2 15" xfId="1842"/>
    <cellStyle name="Normal 4 2 16" xfId="1843"/>
    <cellStyle name="Normal 4 2 17" xfId="1844"/>
    <cellStyle name="Normal 4 2 18" xfId="1845"/>
    <cellStyle name="Normal 4 2 19" xfId="1846"/>
    <cellStyle name="Normal 4 2 2" xfId="1847"/>
    <cellStyle name="Normal 4 2 2 2" xfId="1848"/>
    <cellStyle name="Normal 4 2 2 3" xfId="1849"/>
    <cellStyle name="Normal 4 2 20" xfId="1850"/>
    <cellStyle name="Normal 4 2 3" xfId="1851"/>
    <cellStyle name="Normal 4 2 3 2" xfId="1852"/>
    <cellStyle name="Normal 4 2 4" xfId="1853"/>
    <cellStyle name="Normal 4 2 4 2" xfId="1854"/>
    <cellStyle name="Normal 4 2 5" xfId="1855"/>
    <cellStyle name="Normal 4 2 5 2" xfId="1856"/>
    <cellStyle name="Normal 4 2 6" xfId="1857"/>
    <cellStyle name="Normal 4 2 7" xfId="1858"/>
    <cellStyle name="Normal 4 2 8" xfId="1859"/>
    <cellStyle name="Normal 4 2 9" xfId="1860"/>
    <cellStyle name="Normal 4 20" xfId="1861"/>
    <cellStyle name="Normal 4 20 2" xfId="1862"/>
    <cellStyle name="Normal 4 20 3" xfId="1863"/>
    <cellStyle name="Normal 4 21" xfId="1864"/>
    <cellStyle name="Normal 4 21 2" xfId="1865"/>
    <cellStyle name="Normal 4 21 3" xfId="1866"/>
    <cellStyle name="Normal 4 22" xfId="1867"/>
    <cellStyle name="Normal 4 22 2" xfId="1868"/>
    <cellStyle name="Normal 4 22 3" xfId="1869"/>
    <cellStyle name="Normal 4 23" xfId="1870"/>
    <cellStyle name="Normal 4 23 2" xfId="1871"/>
    <cellStyle name="Normal 4 23 3" xfId="1872"/>
    <cellStyle name="Normal 4 24" xfId="1873"/>
    <cellStyle name="Normal 4 24 2" xfId="1874"/>
    <cellStyle name="Normal 4 24 3" xfId="1875"/>
    <cellStyle name="Normal 4 25" xfId="1876"/>
    <cellStyle name="Normal 4 25 2" xfId="1877"/>
    <cellStyle name="Normal 4 25 3" xfId="1878"/>
    <cellStyle name="Normal 4 26" xfId="1879"/>
    <cellStyle name="Normal 4 27" xfId="1880"/>
    <cellStyle name="Normal 4 28" xfId="1881"/>
    <cellStyle name="Normal 4 29" xfId="1882"/>
    <cellStyle name="Normal 4 3" xfId="1883"/>
    <cellStyle name="Normal 4 3 2" xfId="1884"/>
    <cellStyle name="Normal 4 3 2 2" xfId="1885"/>
    <cellStyle name="Normal 4 3 3" xfId="1886"/>
    <cellStyle name="Normal 4 3 3 2" xfId="1887"/>
    <cellStyle name="Normal 4 3 4" xfId="1888"/>
    <cellStyle name="Normal 4 3 5" xfId="1889"/>
    <cellStyle name="Normal 4 3 6" xfId="1890"/>
    <cellStyle name="Normal 4 30" xfId="1891"/>
    <cellStyle name="Normal 4 31" xfId="1892"/>
    <cellStyle name="Normal 4 32" xfId="1893"/>
    <cellStyle name="Normal 4 33" xfId="1894"/>
    <cellStyle name="Normal 4 34" xfId="1895"/>
    <cellStyle name="Normal 4 35" xfId="1896"/>
    <cellStyle name="Normal 4 36" xfId="1897"/>
    <cellStyle name="Normal 4 37" xfId="1898"/>
    <cellStyle name="Normal 4 38" xfId="1899"/>
    <cellStyle name="Normal 4 39" xfId="1900"/>
    <cellStyle name="Normal 4 4" xfId="1901"/>
    <cellStyle name="Normal 4 4 2" xfId="1902"/>
    <cellStyle name="Normal 4 4 3" xfId="1903"/>
    <cellStyle name="Normal 4 40" xfId="1904"/>
    <cellStyle name="Normal 4 41" xfId="1905"/>
    <cellStyle name="Normal 4 41 2" xfId="1906"/>
    <cellStyle name="Normal 4 41 3" xfId="1907"/>
    <cellStyle name="Normal 4 42" xfId="1908"/>
    <cellStyle name="Normal 4 42 2" xfId="1909"/>
    <cellStyle name="Normal 4 42 3" xfId="1910"/>
    <cellStyle name="Normal 4 43" xfId="1911"/>
    <cellStyle name="Normal 4 44" xfId="1912"/>
    <cellStyle name="Normal 4 45" xfId="1913"/>
    <cellStyle name="Normal 4 46" xfId="1914"/>
    <cellStyle name="Normal 4 5" xfId="1915"/>
    <cellStyle name="Normal 4 5 2" xfId="1916"/>
    <cellStyle name="Normal 4 5 3" xfId="1917"/>
    <cellStyle name="Normal 4 6" xfId="1918"/>
    <cellStyle name="Normal 4 6 2" xfId="1919"/>
    <cellStyle name="Normal 4 6 3" xfId="1920"/>
    <cellStyle name="Normal 4 7" xfId="1921"/>
    <cellStyle name="Normal 4 7 2" xfId="1922"/>
    <cellStyle name="Normal 4 7 3" xfId="1923"/>
    <cellStyle name="Normal 4 8" xfId="1924"/>
    <cellStyle name="Normal 4 8 2" xfId="1925"/>
    <cellStyle name="Normal 4 8 3" xfId="1926"/>
    <cellStyle name="Normal 4 9" xfId="1927"/>
    <cellStyle name="Normal 4 9 2" xfId="1928"/>
    <cellStyle name="Normal 4 9 3" xfId="1929"/>
    <cellStyle name="Normal 40" xfId="1930"/>
    <cellStyle name="Normal 40 2" xfId="1931"/>
    <cellStyle name="Normal 40 3" xfId="1932"/>
    <cellStyle name="Normal 41" xfId="1933"/>
    <cellStyle name="Normal 41 2" xfId="1934"/>
    <cellStyle name="Normal 41 3" xfId="1935"/>
    <cellStyle name="Normal 42" xfId="1936"/>
    <cellStyle name="Normal 42 2" xfId="1937"/>
    <cellStyle name="Normal 42 3" xfId="1938"/>
    <cellStyle name="Normal 5" xfId="21"/>
    <cellStyle name="Normal 5 10" xfId="1939"/>
    <cellStyle name="Normal 5 10 2" xfId="1940"/>
    <cellStyle name="Normal 5 10 3" xfId="1941"/>
    <cellStyle name="Normal 5 10 4" xfId="1942"/>
    <cellStyle name="Normal 5 11" xfId="1943"/>
    <cellStyle name="Normal 5 11 2" xfId="1944"/>
    <cellStyle name="Normal 5 11 3" xfId="1945"/>
    <cellStyle name="Normal 5 12" xfId="1946"/>
    <cellStyle name="Normal 5 12 2" xfId="1947"/>
    <cellStyle name="Normal 5 12 3" xfId="1948"/>
    <cellStyle name="Normal 5 13" xfId="1949"/>
    <cellStyle name="Normal 5 13 2" xfId="1950"/>
    <cellStyle name="Normal 5 13 3" xfId="1951"/>
    <cellStyle name="Normal 5 14" xfId="1952"/>
    <cellStyle name="Normal 5 14 2" xfId="1953"/>
    <cellStyle name="Normal 5 14 3" xfId="1954"/>
    <cellStyle name="Normal 5 15" xfId="1955"/>
    <cellStyle name="Normal 5 15 2" xfId="1956"/>
    <cellStyle name="Normal 5 15 3" xfId="1957"/>
    <cellStyle name="Normal 5 16" xfId="1958"/>
    <cellStyle name="Normal 5 16 2" xfId="1959"/>
    <cellStyle name="Normal 5 16 3" xfId="1960"/>
    <cellStyle name="Normal 5 17" xfId="1961"/>
    <cellStyle name="Normal 5 17 2" xfId="1962"/>
    <cellStyle name="Normal 5 17 3" xfId="1963"/>
    <cellStyle name="Normal 5 18" xfId="1964"/>
    <cellStyle name="Normal 5 18 2" xfId="1965"/>
    <cellStyle name="Normal 5 18 3" xfId="1966"/>
    <cellStyle name="Normal 5 19" xfId="1967"/>
    <cellStyle name="Normal 5 19 2" xfId="1968"/>
    <cellStyle name="Normal 5 19 3" xfId="1969"/>
    <cellStyle name="Normal 5 2" xfId="26"/>
    <cellStyle name="Normal 5 2 2" xfId="1970"/>
    <cellStyle name="Normal 5 2 2 2" xfId="1971"/>
    <cellStyle name="Normal 5 2 2 3" xfId="1972"/>
    <cellStyle name="Normal 5 2 3" xfId="1973"/>
    <cellStyle name="Normal 5 2 4" xfId="1974"/>
    <cellStyle name="Normal 5 2 5" xfId="1975"/>
    <cellStyle name="Normal 5 20" xfId="1976"/>
    <cellStyle name="Normal 5 20 2" xfId="1977"/>
    <cellStyle name="Normal 5 20 3" xfId="1978"/>
    <cellStyle name="Normal 5 21" xfId="1979"/>
    <cellStyle name="Normal 5 21 2" xfId="1980"/>
    <cellStyle name="Normal 5 21 3" xfId="1981"/>
    <cellStyle name="Normal 5 22" xfId="1982"/>
    <cellStyle name="Normal 5 23" xfId="1983"/>
    <cellStyle name="Normal 5 24" xfId="1984"/>
    <cellStyle name="Normal 5 25" xfId="1985"/>
    <cellStyle name="Normal 5 25 2" xfId="1986"/>
    <cellStyle name="Normal 5 25 3" xfId="1987"/>
    <cellStyle name="Normal 5 26" xfId="1988"/>
    <cellStyle name="Normal 5 26 2" xfId="1989"/>
    <cellStyle name="Normal 5 26 3" xfId="1990"/>
    <cellStyle name="Normal 5 27" xfId="1991"/>
    <cellStyle name="Normal 5 27 2" xfId="1992"/>
    <cellStyle name="Normal 5 27 3" xfId="1993"/>
    <cellStyle name="Normal 5 28" xfId="1994"/>
    <cellStyle name="Normal 5 28 2" xfId="1995"/>
    <cellStyle name="Normal 5 28 3" xfId="1996"/>
    <cellStyle name="Normal 5 29" xfId="1997"/>
    <cellStyle name="Normal 5 29 2" xfId="1998"/>
    <cellStyle name="Normal 5 29 3" xfId="1999"/>
    <cellStyle name="Normal 5 3" xfId="2000"/>
    <cellStyle name="Normal 5 3 2" xfId="2001"/>
    <cellStyle name="Normal 5 3 3" xfId="2002"/>
    <cellStyle name="Normal 5 30" xfId="2003"/>
    <cellStyle name="Normal 5 30 2" xfId="2004"/>
    <cellStyle name="Normal 5 30 3" xfId="2005"/>
    <cellStyle name="Normal 5 31" xfId="2006"/>
    <cellStyle name="Normal 5 31 2" xfId="2007"/>
    <cellStyle name="Normal 5 31 3" xfId="2008"/>
    <cellStyle name="Normal 5 32" xfId="2009"/>
    <cellStyle name="Normal 5 32 2" xfId="2010"/>
    <cellStyle name="Normal 5 32 3" xfId="2011"/>
    <cellStyle name="Normal 5 33" xfId="2012"/>
    <cellStyle name="Normal 5 34" xfId="2013"/>
    <cellStyle name="Normal 5 35" xfId="2014"/>
    <cellStyle name="Normal 5 36" xfId="2015"/>
    <cellStyle name="Normal 5 37" xfId="2016"/>
    <cellStyle name="Normal 5 38" xfId="2017"/>
    <cellStyle name="Normal 5 39" xfId="2018"/>
    <cellStyle name="Normal 5 39 2" xfId="2019"/>
    <cellStyle name="Normal 5 39 3" xfId="2020"/>
    <cellStyle name="Normal 5 4" xfId="2021"/>
    <cellStyle name="Normal 5 4 2" xfId="2022"/>
    <cellStyle name="Normal 5 4 3" xfId="2023"/>
    <cellStyle name="Normal 5 4 4" xfId="2024"/>
    <cellStyle name="Normal 5 4 5" xfId="2025"/>
    <cellStyle name="Normal 5 40" xfId="2026"/>
    <cellStyle name="Normal 5 40 2" xfId="2027"/>
    <cellStyle name="Normal 5 40 3" xfId="2028"/>
    <cellStyle name="Normal 5 41" xfId="2029"/>
    <cellStyle name="Normal 5 41 2" xfId="2030"/>
    <cellStyle name="Normal 5 41 3" xfId="2031"/>
    <cellStyle name="Normal 5 42" xfId="2032"/>
    <cellStyle name="Normal 5 42 2" xfId="2033"/>
    <cellStyle name="Normal 5 42 3" xfId="2034"/>
    <cellStyle name="Normal 5 43" xfId="2035"/>
    <cellStyle name="Normal 5 43 2" xfId="2036"/>
    <cellStyle name="Normal 5 43 3" xfId="2037"/>
    <cellStyle name="Normal 5 44" xfId="2038"/>
    <cellStyle name="Normal 5 44 2" xfId="2039"/>
    <cellStyle name="Normal 5 44 3" xfId="2040"/>
    <cellStyle name="Normal 5 45" xfId="2041"/>
    <cellStyle name="Normal 5 45 2" xfId="2042"/>
    <cellStyle name="Normal 5 45 3" xfId="2043"/>
    <cellStyle name="Normal 5 46" xfId="2044"/>
    <cellStyle name="Normal 5 46 2" xfId="2045"/>
    <cellStyle name="Normal 5 46 3" xfId="2046"/>
    <cellStyle name="Normal 5 47" xfId="2047"/>
    <cellStyle name="Normal 5 47 2" xfId="2048"/>
    <cellStyle name="Normal 5 47 3" xfId="2049"/>
    <cellStyle name="Normal 5 48" xfId="2050"/>
    <cellStyle name="Normal 5 48 2" xfId="2051"/>
    <cellStyle name="Normal 5 48 3" xfId="2052"/>
    <cellStyle name="Normal 5 49" xfId="2053"/>
    <cellStyle name="Normal 5 49 2" xfId="2054"/>
    <cellStyle name="Normal 5 49 3" xfId="2055"/>
    <cellStyle name="Normal 5 5" xfId="2056"/>
    <cellStyle name="Normal 5 5 2" xfId="2057"/>
    <cellStyle name="Normal 5 5 3" xfId="2058"/>
    <cellStyle name="Normal 5 5 4" xfId="2059"/>
    <cellStyle name="Normal 5 5 5" xfId="2060"/>
    <cellStyle name="Normal 5 50" xfId="2061"/>
    <cellStyle name="Normal 5 50 2" xfId="2062"/>
    <cellStyle name="Normal 5 50 3" xfId="2063"/>
    <cellStyle name="Normal 5 51" xfId="2064"/>
    <cellStyle name="Normal 5 52" xfId="2065"/>
    <cellStyle name="Normal 5 53" xfId="2066"/>
    <cellStyle name="Normal 5 54" xfId="2067"/>
    <cellStyle name="Normal 5 55" xfId="2068"/>
    <cellStyle name="Normal 5 56" xfId="2069"/>
    <cellStyle name="Normal 5 6" xfId="2070"/>
    <cellStyle name="Normal 5 6 2" xfId="2071"/>
    <cellStyle name="Normal 5 6 3" xfId="2072"/>
    <cellStyle name="Normal 5 6 4" xfId="2073"/>
    <cellStyle name="Normal 5 7" xfId="2074"/>
    <cellStyle name="Normal 5 7 2" xfId="2075"/>
    <cellStyle name="Normal 5 7 3" xfId="2076"/>
    <cellStyle name="Normal 5 7 4" xfId="2077"/>
    <cellStyle name="Normal 5 8" xfId="2078"/>
    <cellStyle name="Normal 5 8 2" xfId="2079"/>
    <cellStyle name="Normal 5 8 3" xfId="2080"/>
    <cellStyle name="Normal 5 8 4" xfId="2081"/>
    <cellStyle name="Normal 5 9" xfId="2082"/>
    <cellStyle name="Normal 5 9 2" xfId="2083"/>
    <cellStyle name="Normal 5 9 3" xfId="2084"/>
    <cellStyle name="Normal 5 9 4" xfId="2085"/>
    <cellStyle name="Normal 6" xfId="22"/>
    <cellStyle name="Normal 6 10" xfId="2086"/>
    <cellStyle name="Normal 6 10 2" xfId="2087"/>
    <cellStyle name="Normal 6 10 3" xfId="2088"/>
    <cellStyle name="Normal 6 10 4" xfId="2089"/>
    <cellStyle name="Normal 6 11" xfId="2090"/>
    <cellStyle name="Normal 6 11 2" xfId="2091"/>
    <cellStyle name="Normal 6 11 3" xfId="2092"/>
    <cellStyle name="Normal 6 11 4" xfId="2093"/>
    <cellStyle name="Normal 6 12" xfId="2094"/>
    <cellStyle name="Normal 6 12 2" xfId="2095"/>
    <cellStyle name="Normal 6 12 3" xfId="2096"/>
    <cellStyle name="Normal 6 13" xfId="2097"/>
    <cellStyle name="Normal 6 13 2" xfId="2098"/>
    <cellStyle name="Normal 6 13 3" xfId="2099"/>
    <cellStyle name="Normal 6 14" xfId="2100"/>
    <cellStyle name="Normal 6 14 2" xfId="2101"/>
    <cellStyle name="Normal 6 14 3" xfId="2102"/>
    <cellStyle name="Normal 6 15" xfId="2103"/>
    <cellStyle name="Normal 6 15 2" xfId="2104"/>
    <cellStyle name="Normal 6 15 3" xfId="2105"/>
    <cellStyle name="Normal 6 16" xfId="2106"/>
    <cellStyle name="Normal 6 16 2" xfId="2107"/>
    <cellStyle name="Normal 6 16 3" xfId="2108"/>
    <cellStyle name="Normal 6 17" xfId="2109"/>
    <cellStyle name="Normal 6 17 2" xfId="2110"/>
    <cellStyle name="Normal 6 17 3" xfId="2111"/>
    <cellStyle name="Normal 6 18" xfId="2112"/>
    <cellStyle name="Normal 6 18 2" xfId="2113"/>
    <cellStyle name="Normal 6 18 3" xfId="2114"/>
    <cellStyle name="Normal 6 19" xfId="2115"/>
    <cellStyle name="Normal 6 19 2" xfId="2116"/>
    <cellStyle name="Normal 6 19 3" xfId="2117"/>
    <cellStyle name="Normal 6 2" xfId="27"/>
    <cellStyle name="Normal 6 2 10" xfId="2118"/>
    <cellStyle name="Normal 6 2 11" xfId="2119"/>
    <cellStyle name="Normal 6 2 12" xfId="2120"/>
    <cellStyle name="Normal 6 2 13" xfId="2121"/>
    <cellStyle name="Normal 6 2 14" xfId="2122"/>
    <cellStyle name="Normal 6 2 15" xfId="2123"/>
    <cellStyle name="Normal 6 2 16" xfId="2124"/>
    <cellStyle name="Normal 6 2 17" xfId="2125"/>
    <cellStyle name="Normal 6 2 2" xfId="2126"/>
    <cellStyle name="Normal 6 2 3" xfId="2127"/>
    <cellStyle name="Normal 6 2 4" xfId="2128"/>
    <cellStyle name="Normal 6 2 5" xfId="2129"/>
    <cellStyle name="Normal 6 2 6" xfId="2130"/>
    <cellStyle name="Normal 6 2 7" xfId="2131"/>
    <cellStyle name="Normal 6 2 8" xfId="2132"/>
    <cellStyle name="Normal 6 2 9" xfId="2133"/>
    <cellStyle name="Normal 6 20" xfId="2134"/>
    <cellStyle name="Normal 6 20 2" xfId="2135"/>
    <cellStyle name="Normal 6 20 3" xfId="2136"/>
    <cellStyle name="Normal 6 21" xfId="2137"/>
    <cellStyle name="Normal 6 21 2" xfId="2138"/>
    <cellStyle name="Normal 6 21 3" xfId="2139"/>
    <cellStyle name="Normal 6 22" xfId="2140"/>
    <cellStyle name="Normal 6 22 2" xfId="2141"/>
    <cellStyle name="Normal 6 22 3" xfId="2142"/>
    <cellStyle name="Normal 6 23" xfId="2143"/>
    <cellStyle name="Normal 6 24" xfId="2144"/>
    <cellStyle name="Normal 6 25" xfId="2145"/>
    <cellStyle name="Normal 6 26" xfId="2146"/>
    <cellStyle name="Normal 6 27" xfId="2147"/>
    <cellStyle name="Normal 6 28" xfId="2148"/>
    <cellStyle name="Normal 6 29" xfId="2149"/>
    <cellStyle name="Normal 6 3" xfId="2150"/>
    <cellStyle name="Normal 6 3 10" xfId="2151"/>
    <cellStyle name="Normal 6 3 11" xfId="2152"/>
    <cellStyle name="Normal 6 3 12" xfId="2153"/>
    <cellStyle name="Normal 6 3 13" xfId="2154"/>
    <cellStyle name="Normal 6 3 14" xfId="2155"/>
    <cellStyle name="Normal 6 3 15" xfId="2156"/>
    <cellStyle name="Normal 6 3 16" xfId="2157"/>
    <cellStyle name="Normal 6 3 17" xfId="2158"/>
    <cellStyle name="Normal 6 3 2" xfId="2159"/>
    <cellStyle name="Normal 6 3 3" xfId="2160"/>
    <cellStyle name="Normal 6 3 4" xfId="2161"/>
    <cellStyle name="Normal 6 3 5" xfId="2162"/>
    <cellStyle name="Normal 6 3 6" xfId="2163"/>
    <cellStyle name="Normal 6 3 7" xfId="2164"/>
    <cellStyle name="Normal 6 3 8" xfId="2165"/>
    <cellStyle name="Normal 6 3 9" xfId="2166"/>
    <cellStyle name="Normal 6 30" xfId="2167"/>
    <cellStyle name="Normal 6 31" xfId="2168"/>
    <cellStyle name="Normal 6 4" xfId="2169"/>
    <cellStyle name="Normal 6 4 10" xfId="2170"/>
    <cellStyle name="Normal 6 4 11" xfId="2171"/>
    <cellStyle name="Normal 6 4 12" xfId="2172"/>
    <cellStyle name="Normal 6 4 13" xfId="2173"/>
    <cellStyle name="Normal 6 4 14" xfId="2174"/>
    <cellStyle name="Normal 6 4 15" xfId="2175"/>
    <cellStyle name="Normal 6 4 16" xfId="2176"/>
    <cellStyle name="Normal 6 4 17" xfId="2177"/>
    <cellStyle name="Normal 6 4 2" xfId="2178"/>
    <cellStyle name="Normal 6 4 3" xfId="2179"/>
    <cellStyle name="Normal 6 4 4" xfId="2180"/>
    <cellStyle name="Normal 6 4 5" xfId="2181"/>
    <cellStyle name="Normal 6 4 6" xfId="2182"/>
    <cellStyle name="Normal 6 4 7" xfId="2183"/>
    <cellStyle name="Normal 6 4 8" xfId="2184"/>
    <cellStyle name="Normal 6 4 9" xfId="2185"/>
    <cellStyle name="Normal 6 5" xfId="2186"/>
    <cellStyle name="Normal 6 5 10" xfId="2187"/>
    <cellStyle name="Normal 6 5 11" xfId="2188"/>
    <cellStyle name="Normal 6 5 12" xfId="2189"/>
    <cellStyle name="Normal 6 5 13" xfId="2190"/>
    <cellStyle name="Normal 6 5 14" xfId="2191"/>
    <cellStyle name="Normal 6 5 15" xfId="2192"/>
    <cellStyle name="Normal 6 5 16" xfId="2193"/>
    <cellStyle name="Normal 6 5 17" xfId="2194"/>
    <cellStyle name="Normal 6 5 2" xfId="2195"/>
    <cellStyle name="Normal 6 5 3" xfId="2196"/>
    <cellStyle name="Normal 6 5 4" xfId="2197"/>
    <cellStyle name="Normal 6 5 5" xfId="2198"/>
    <cellStyle name="Normal 6 5 6" xfId="2199"/>
    <cellStyle name="Normal 6 5 7" xfId="2200"/>
    <cellStyle name="Normal 6 5 8" xfId="2201"/>
    <cellStyle name="Normal 6 5 9" xfId="2202"/>
    <cellStyle name="Normal 6 6" xfId="2203"/>
    <cellStyle name="Normal 6 6 10" xfId="2204"/>
    <cellStyle name="Normal 6 6 11" xfId="2205"/>
    <cellStyle name="Normal 6 6 12" xfId="2206"/>
    <cellStyle name="Normal 6 6 13" xfId="2207"/>
    <cellStyle name="Normal 6 6 14" xfId="2208"/>
    <cellStyle name="Normal 6 6 15" xfId="2209"/>
    <cellStyle name="Normal 6 6 16" xfId="2210"/>
    <cellStyle name="Normal 6 6 17" xfId="2211"/>
    <cellStyle name="Normal 6 6 2" xfId="2212"/>
    <cellStyle name="Normal 6 6 3" xfId="2213"/>
    <cellStyle name="Normal 6 6 4" xfId="2214"/>
    <cellStyle name="Normal 6 6 5" xfId="2215"/>
    <cellStyle name="Normal 6 6 6" xfId="2216"/>
    <cellStyle name="Normal 6 6 7" xfId="2217"/>
    <cellStyle name="Normal 6 6 8" xfId="2218"/>
    <cellStyle name="Normal 6 6 9" xfId="2219"/>
    <cellStyle name="Normal 6 7" xfId="2220"/>
    <cellStyle name="Normal 6 7 10" xfId="2221"/>
    <cellStyle name="Normal 6 7 11" xfId="2222"/>
    <cellStyle name="Normal 6 7 12" xfId="2223"/>
    <cellStyle name="Normal 6 7 13" xfId="2224"/>
    <cellStyle name="Normal 6 7 14" xfId="2225"/>
    <cellStyle name="Normal 6 7 15" xfId="2226"/>
    <cellStyle name="Normal 6 7 16" xfId="2227"/>
    <cellStyle name="Normal 6 7 17" xfId="2228"/>
    <cellStyle name="Normal 6 7 2" xfId="2229"/>
    <cellStyle name="Normal 6 7 3" xfId="2230"/>
    <cellStyle name="Normal 6 7 4" xfId="2231"/>
    <cellStyle name="Normal 6 7 5" xfId="2232"/>
    <cellStyle name="Normal 6 7 6" xfId="2233"/>
    <cellStyle name="Normal 6 7 7" xfId="2234"/>
    <cellStyle name="Normal 6 7 8" xfId="2235"/>
    <cellStyle name="Normal 6 7 9" xfId="2236"/>
    <cellStyle name="Normal 6 8" xfId="2237"/>
    <cellStyle name="Normal 6 8 2" xfId="2238"/>
    <cellStyle name="Normal 6 8 3" xfId="2239"/>
    <cellStyle name="Normal 6 8 4" xfId="2240"/>
    <cellStyle name="Normal 6 9" xfId="2241"/>
    <cellStyle name="Normal 6 9 2" xfId="2242"/>
    <cellStyle name="Normal 6 9 3" xfId="2243"/>
    <cellStyle name="Normal 6 9 4" xfId="2244"/>
    <cellStyle name="Normal 7" xfId="23"/>
    <cellStyle name="Normal 7 10" xfId="2245"/>
    <cellStyle name="Normal 7 10 2" xfId="2246"/>
    <cellStyle name="Normal 7 10 3" xfId="2247"/>
    <cellStyle name="Normal 7 11" xfId="2248"/>
    <cellStyle name="Normal 7 11 2" xfId="2249"/>
    <cellStyle name="Normal 7 11 3" xfId="2250"/>
    <cellStyle name="Normal 7 12" xfId="2251"/>
    <cellStyle name="Normal 7 12 2" xfId="2252"/>
    <cellStyle name="Normal 7 12 3" xfId="2253"/>
    <cellStyle name="Normal 7 13" xfId="2254"/>
    <cellStyle name="Normal 7 13 2" xfId="2255"/>
    <cellStyle name="Normal 7 13 3" xfId="2256"/>
    <cellStyle name="Normal 7 14" xfId="2257"/>
    <cellStyle name="Normal 7 14 2" xfId="2258"/>
    <cellStyle name="Normal 7 14 3" xfId="2259"/>
    <cellStyle name="Normal 7 15" xfId="2260"/>
    <cellStyle name="Normal 7 15 2" xfId="2261"/>
    <cellStyle name="Normal 7 15 3" xfId="2262"/>
    <cellStyle name="Normal 7 16" xfId="2263"/>
    <cellStyle name="Normal 7 16 2" xfId="2264"/>
    <cellStyle name="Normal 7 16 3" xfId="2265"/>
    <cellStyle name="Normal 7 17" xfId="2266"/>
    <cellStyle name="Normal 7 18" xfId="2267"/>
    <cellStyle name="Normal 7 19" xfId="2268"/>
    <cellStyle name="Normal 7 2" xfId="30"/>
    <cellStyle name="Normal 7 2 2" xfId="2269"/>
    <cellStyle name="Normal 7 2 3" xfId="2270"/>
    <cellStyle name="Normal 7 20" xfId="2271"/>
    <cellStyle name="Normal 7 21" xfId="2272"/>
    <cellStyle name="Normal 7 22" xfId="2273"/>
    <cellStyle name="Normal 7 23" xfId="2274"/>
    <cellStyle name="Normal 7 24" xfId="2275"/>
    <cellStyle name="Normal 7 3" xfId="2276"/>
    <cellStyle name="Normal 7 3 2" xfId="2277"/>
    <cellStyle name="Normal 7 3 3" xfId="2278"/>
    <cellStyle name="Normal 7 4" xfId="2279"/>
    <cellStyle name="Normal 7 4 2" xfId="2280"/>
    <cellStyle name="Normal 7 4 3" xfId="2281"/>
    <cellStyle name="Normal 7 5" xfId="2282"/>
    <cellStyle name="Normal 7 5 2" xfId="2283"/>
    <cellStyle name="Normal 7 5 3" xfId="2284"/>
    <cellStyle name="Normal 7 6" xfId="2285"/>
    <cellStyle name="Normal 7 6 2" xfId="2286"/>
    <cellStyle name="Normal 7 6 3" xfId="2287"/>
    <cellStyle name="Normal 7 7" xfId="2288"/>
    <cellStyle name="Normal 7 7 2" xfId="2289"/>
    <cellStyle name="Normal 7 7 3" xfId="2290"/>
    <cellStyle name="Normal 7 8" xfId="2291"/>
    <cellStyle name="Normal 7 8 2" xfId="2292"/>
    <cellStyle name="Normal 7 8 3" xfId="2293"/>
    <cellStyle name="Normal 7 9" xfId="2294"/>
    <cellStyle name="Normal 7 9 2" xfId="2295"/>
    <cellStyle name="Normal 7 9 3" xfId="2296"/>
    <cellStyle name="Normal 8" xfId="25"/>
    <cellStyle name="Normal 8 2" xfId="2297"/>
    <cellStyle name="Normal 8 2 2" xfId="2439"/>
    <cellStyle name="Normal 8 3" xfId="2298"/>
    <cellStyle name="Normal 8 4" xfId="2299"/>
    <cellStyle name="Normal 8 5" xfId="2300"/>
    <cellStyle name="Normal 9" xfId="28"/>
    <cellStyle name="Normal 9 10" xfId="2301"/>
    <cellStyle name="Normal 9 10 2" xfId="2302"/>
    <cellStyle name="Normal 9 10 3" xfId="2303"/>
    <cellStyle name="Normal 9 11" xfId="2304"/>
    <cellStyle name="Normal 9 11 2" xfId="2305"/>
    <cellStyle name="Normal 9 11 3" xfId="2306"/>
    <cellStyle name="Normal 9 12" xfId="2307"/>
    <cellStyle name="Normal 9 12 2" xfId="2308"/>
    <cellStyle name="Normal 9 12 3" xfId="2309"/>
    <cellStyle name="Normal 9 13" xfId="2310"/>
    <cellStyle name="Normal 9 13 2" xfId="2311"/>
    <cellStyle name="Normal 9 13 3" xfId="2312"/>
    <cellStyle name="Normal 9 14" xfId="2313"/>
    <cellStyle name="Normal 9 14 2" xfId="2314"/>
    <cellStyle name="Normal 9 14 3" xfId="2315"/>
    <cellStyle name="Normal 9 15" xfId="2316"/>
    <cellStyle name="Normal 9 15 2" xfId="2317"/>
    <cellStyle name="Normal 9 15 3" xfId="2318"/>
    <cellStyle name="Normal 9 16" xfId="2319"/>
    <cellStyle name="Normal 9 16 2" xfId="2320"/>
    <cellStyle name="Normal 9 16 3" xfId="2321"/>
    <cellStyle name="Normal 9 17" xfId="2322"/>
    <cellStyle name="Normal 9 18" xfId="2323"/>
    <cellStyle name="Normal 9 19" xfId="2324"/>
    <cellStyle name="Normal 9 2" xfId="2325"/>
    <cellStyle name="Normal 9 2 2" xfId="2326"/>
    <cellStyle name="Normal 9 2 3" xfId="2327"/>
    <cellStyle name="Normal 9 3" xfId="2328"/>
    <cellStyle name="Normal 9 3 2" xfId="2329"/>
    <cellStyle name="Normal 9 3 3" xfId="2330"/>
    <cellStyle name="Normal 9 4" xfId="2331"/>
    <cellStyle name="Normal 9 4 2" xfId="2332"/>
    <cellStyle name="Normal 9 4 3" xfId="2333"/>
    <cellStyle name="Normal 9 5" xfId="2334"/>
    <cellStyle name="Normal 9 5 2" xfId="2335"/>
    <cellStyle name="Normal 9 5 3" xfId="2336"/>
    <cellStyle name="Normal 9 6" xfId="2337"/>
    <cellStyle name="Normal 9 6 2" xfId="2338"/>
    <cellStyle name="Normal 9 6 3" xfId="2339"/>
    <cellStyle name="Normal 9 7" xfId="2340"/>
    <cellStyle name="Normal 9 7 2" xfId="2341"/>
    <cellStyle name="Normal 9 7 3" xfId="2342"/>
    <cellStyle name="Normal 9 8" xfId="2343"/>
    <cellStyle name="Normal 9 8 2" xfId="2344"/>
    <cellStyle name="Normal 9 8 3" xfId="2345"/>
    <cellStyle name="Normal 9 9" xfId="2346"/>
    <cellStyle name="Normal 9 9 2" xfId="2347"/>
    <cellStyle name="Normal 9 9 3" xfId="2348"/>
    <cellStyle name="Note 2" xfId="2349"/>
    <cellStyle name="Note 2 10" xfId="2350"/>
    <cellStyle name="Note 2 11" xfId="2351"/>
    <cellStyle name="Note 2 12" xfId="2352"/>
    <cellStyle name="Note 2 13" xfId="2353"/>
    <cellStyle name="Note 2 14" xfId="2354"/>
    <cellStyle name="Note 2 15" xfId="2355"/>
    <cellStyle name="Note 2 16" xfId="2356"/>
    <cellStyle name="Note 2 17" xfId="2357"/>
    <cellStyle name="Note 2 18" xfId="2358"/>
    <cellStyle name="Note 2 19" xfId="2359"/>
    <cellStyle name="Note 2 2" xfId="2360"/>
    <cellStyle name="Note 2 20" xfId="2361"/>
    <cellStyle name="Note 2 3" xfId="2362"/>
    <cellStyle name="Note 2 4" xfId="2363"/>
    <cellStyle name="Note 2 5" xfId="2364"/>
    <cellStyle name="Note 2 6" xfId="2365"/>
    <cellStyle name="Note 2 7" xfId="2366"/>
    <cellStyle name="Note 2 8" xfId="2367"/>
    <cellStyle name="Note 2 9" xfId="2368"/>
    <cellStyle name="Note 3" xfId="2369"/>
    <cellStyle name="Note 3 2" xfId="2370"/>
    <cellStyle name="Note 4" xfId="2371"/>
    <cellStyle name="Output 2" xfId="2372"/>
    <cellStyle name="Output 2 2" xfId="2373"/>
    <cellStyle name="Output 2 3" xfId="2374"/>
    <cellStyle name="Output 2 4" xfId="2375"/>
    <cellStyle name="Output 2 5" xfId="2376"/>
    <cellStyle name="Output 2 6" xfId="2377"/>
    <cellStyle name="Output 2 7" xfId="2378"/>
    <cellStyle name="Percent 2" xfId="17"/>
    <cellStyle name="Percent 2 10" xfId="2379"/>
    <cellStyle name="Percent 2 11" xfId="2380"/>
    <cellStyle name="Percent 2 12" xfId="2381"/>
    <cellStyle name="Percent 2 13" xfId="2382"/>
    <cellStyle name="Percent 2 14" xfId="2383"/>
    <cellStyle name="Percent 2 15" xfId="2384"/>
    <cellStyle name="Percent 2 16" xfId="2385"/>
    <cellStyle name="Percent 2 17" xfId="2386"/>
    <cellStyle name="Percent 2 18" xfId="2387"/>
    <cellStyle name="Percent 2 19" xfId="2388"/>
    <cellStyle name="Percent 2 2" xfId="2389"/>
    <cellStyle name="Percent 2 20" xfId="2390"/>
    <cellStyle name="Percent 2 21" xfId="2391"/>
    <cellStyle name="Percent 2 22" xfId="2392"/>
    <cellStyle name="Percent 2 23" xfId="2393"/>
    <cellStyle name="Percent 2 3" xfId="2394"/>
    <cellStyle name="Percent 2 4" xfId="2395"/>
    <cellStyle name="Percent 2 5" xfId="2396"/>
    <cellStyle name="Percent 2 6" xfId="2397"/>
    <cellStyle name="Percent 2 7" xfId="2398"/>
    <cellStyle name="Percent 2 8" xfId="2399"/>
    <cellStyle name="Percent 2 9" xfId="2400"/>
    <cellStyle name="Percent 3" xfId="31"/>
    <cellStyle name="Percent 3 2" xfId="2401"/>
    <cellStyle name="Percent 4" xfId="2402"/>
    <cellStyle name="Percent 5" xfId="2403"/>
    <cellStyle name="Percent 5 2" xfId="2404"/>
    <cellStyle name="Percent 6" xfId="2405"/>
    <cellStyle name="Publication_style" xfId="2406"/>
    <cellStyle name="Refdb standard" xfId="2407"/>
    <cellStyle name="Refdb standard 2" xfId="2408"/>
    <cellStyle name="Row_CategoryHeadings" xfId="2409"/>
    <cellStyle name="Source" xfId="2410"/>
    <cellStyle name="Source 2" xfId="2411"/>
    <cellStyle name="Table Cells" xfId="2412"/>
    <cellStyle name="Table Cells 2" xfId="2413"/>
    <cellStyle name="Table Column Headings" xfId="2414"/>
    <cellStyle name="Table Number" xfId="2415"/>
    <cellStyle name="Table Row Headings" xfId="2416"/>
    <cellStyle name="Table Title" xfId="2417"/>
    <cellStyle name="Table_Name" xfId="2418"/>
    <cellStyle name="þ_x001d_ð'&amp;Oý—&amp;Hý_x000b__x0008_—_x000f_h_x0010__x0007__x0001__x0001_" xfId="2419"/>
    <cellStyle name="Title 2" xfId="2420"/>
    <cellStyle name="Total 2" xfId="2421"/>
    <cellStyle name="Total 2 2" xfId="2422"/>
    <cellStyle name="Total 2 3" xfId="2423"/>
    <cellStyle name="Total 2 4" xfId="2424"/>
    <cellStyle name="Total 2 5" xfId="2425"/>
    <cellStyle name="Total 2 6" xfId="2426"/>
    <cellStyle name="Total 2 7" xfId="2427"/>
    <cellStyle name="ts97" xfId="2428"/>
    <cellStyle name="u" xfId="2429"/>
    <cellStyle name="Undefined" xfId="2430"/>
    <cellStyle name="Warning Text 2" xfId="2431"/>
    <cellStyle name="Warnings" xfId="2432"/>
    <cellStyle name="Warnings 2" xfId="2433"/>
    <cellStyle name="Warnings 3" xfId="2434"/>
    <cellStyle name="Warnings 3 2" xfId="2435"/>
    <cellStyle name="Warnings 4" xfId="2436"/>
  </cellStyles>
  <dxfs count="1">
    <dxf>
      <font>
        <condense val="0"/>
        <extend val="0"/>
        <color rgb="FF006100"/>
      </font>
      <fill>
        <patternFill>
          <bgColor rgb="FFC6EFCE"/>
        </patternFill>
      </fill>
    </dxf>
  </dxfs>
  <tableStyles count="0" defaultTableStyle="TableStyleMedium9" defaultPivotStyle="PivotStyleLight16"/>
  <colors>
    <mruColors>
      <color rgb="FF0000FF"/>
      <color rgb="FF77A1D3"/>
      <color rgb="FFDCE6F2"/>
      <color rgb="FF000000"/>
      <color rgb="FF8EB4E3"/>
      <color rgb="FF682C95"/>
      <color rgb="FF864CB2"/>
      <color rgb="FFB797CF"/>
      <color rgb="FF7F7F7F"/>
      <color rgb="FF0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934256055363423E-2"/>
          <c:y val="0.38047234007468278"/>
          <c:w val="0.89954913194444441"/>
          <c:h val="0.53269558241322779"/>
        </c:manualLayout>
      </c:layout>
      <c:barChart>
        <c:barDir val="col"/>
        <c:grouping val="clustered"/>
        <c:varyColors val="0"/>
        <c:ser>
          <c:idx val="4"/>
          <c:order val="4"/>
          <c:tx>
            <c:v>Rate ratio</c:v>
          </c:tx>
          <c:spPr>
            <a:noFill/>
            <a:ln w="28575">
              <a:noFill/>
            </a:ln>
          </c:spPr>
          <c:invertIfNegative val="0"/>
          <c:dLbls>
            <c:dLbl>
              <c:idx val="0"/>
              <c:tx>
                <c:strRef>
                  <c:f>'Single chart &amp; table'!$O$32</c:f>
                  <c:strCache>
                    <c:ptCount val="1"/>
                    <c:pt idx="0">
                      <c:v>1.2</c:v>
                    </c:pt>
                  </c:strCache>
                </c:strRef>
              </c:tx>
              <c:dLblPos val="inBase"/>
              <c:showLegendKey val="0"/>
              <c:showVal val="1"/>
              <c:showCatName val="0"/>
              <c:showSerName val="0"/>
              <c:showPercent val="0"/>
              <c:showBubbleSize val="0"/>
              <c:extLst>
                <c:ext xmlns:c15="http://schemas.microsoft.com/office/drawing/2012/chart" uri="{CE6537A1-D6FC-4f65-9D91-7224C49458BB}">
                  <c15:dlblFieldTable>
                    <c15:dlblFTEntry>
                      <c15:txfldGUID>{23A1FA2D-3D83-436D-AD4C-94A747FB2837}</c15:txfldGUID>
                      <c15:f>'Single chart &amp; table'!$O$32</c15:f>
                      <c15:dlblFieldTableCache>
                        <c:ptCount val="1"/>
                        <c:pt idx="0">
                          <c:v>1.2</c:v>
                        </c:pt>
                      </c15:dlblFieldTableCache>
                    </c15:dlblFTEntry>
                  </c15:dlblFieldTable>
                  <c15:showDataLabelsRange val="0"/>
                </c:ext>
                <c:ext xmlns:c16="http://schemas.microsoft.com/office/drawing/2014/chart" uri="{C3380CC4-5D6E-409C-BE32-E72D297353CC}">
                  <c16:uniqueId val="{00000000-C425-4065-99A5-F41F666F4D9E}"/>
                </c:ext>
              </c:extLst>
            </c:dLbl>
            <c:dLbl>
              <c:idx val="1"/>
              <c:tx>
                <c:strRef>
                  <c:f>'Single chart &amp; table'!$O$33</c:f>
                  <c:strCache>
                    <c:ptCount val="1"/>
                    <c:pt idx="0">
                      <c:v>1.3</c:v>
                    </c:pt>
                  </c:strCache>
                </c:strRef>
              </c:tx>
              <c:dLblPos val="inBase"/>
              <c:showLegendKey val="0"/>
              <c:showVal val="1"/>
              <c:showCatName val="0"/>
              <c:showSerName val="0"/>
              <c:showPercent val="0"/>
              <c:showBubbleSize val="0"/>
              <c:extLst>
                <c:ext xmlns:c15="http://schemas.microsoft.com/office/drawing/2012/chart" uri="{CE6537A1-D6FC-4f65-9D91-7224C49458BB}">
                  <c15:dlblFieldTable>
                    <c15:dlblFTEntry>
                      <c15:txfldGUID>{0FAA9320-6B00-4FE4-A453-24DE92D7D779}</c15:txfldGUID>
                      <c15:f>'Single chart &amp; table'!$O$33</c15:f>
                      <c15:dlblFieldTableCache>
                        <c:ptCount val="1"/>
                        <c:pt idx="0">
                          <c:v>1.3</c:v>
                        </c:pt>
                      </c15:dlblFieldTableCache>
                    </c15:dlblFTEntry>
                  </c15:dlblFieldTable>
                  <c15:showDataLabelsRange val="0"/>
                </c:ext>
                <c:ext xmlns:c16="http://schemas.microsoft.com/office/drawing/2014/chart" uri="{C3380CC4-5D6E-409C-BE32-E72D297353CC}">
                  <c16:uniqueId val="{00000001-C425-4065-99A5-F41F666F4D9E}"/>
                </c:ext>
              </c:extLst>
            </c:dLbl>
            <c:dLbl>
              <c:idx val="2"/>
              <c:tx>
                <c:strRef>
                  <c:f>'Single chart &amp; table'!$O$34</c:f>
                  <c:strCache>
                    <c:ptCount val="1"/>
                    <c:pt idx="0">
                      <c:v>1.3</c:v>
                    </c:pt>
                  </c:strCache>
                </c:strRef>
              </c:tx>
              <c:dLblPos val="inBase"/>
              <c:showLegendKey val="0"/>
              <c:showVal val="1"/>
              <c:showCatName val="0"/>
              <c:showSerName val="0"/>
              <c:showPercent val="0"/>
              <c:showBubbleSize val="0"/>
              <c:extLst>
                <c:ext xmlns:c15="http://schemas.microsoft.com/office/drawing/2012/chart" uri="{CE6537A1-D6FC-4f65-9D91-7224C49458BB}">
                  <c15:dlblFieldTable>
                    <c15:dlblFTEntry>
                      <c15:txfldGUID>{89B6252C-4D17-4384-9C06-646BEA379AA3}</c15:txfldGUID>
                      <c15:f>'Single chart &amp; table'!$O$34</c15:f>
                      <c15:dlblFieldTableCache>
                        <c:ptCount val="1"/>
                        <c:pt idx="0">
                          <c:v>1.3</c:v>
                        </c:pt>
                      </c15:dlblFieldTableCache>
                    </c15:dlblFTEntry>
                  </c15:dlblFieldTable>
                  <c15:showDataLabelsRange val="0"/>
                </c:ext>
                <c:ext xmlns:c16="http://schemas.microsoft.com/office/drawing/2014/chart" uri="{C3380CC4-5D6E-409C-BE32-E72D297353CC}">
                  <c16:uniqueId val="{00000002-C425-4065-99A5-F41F666F4D9E}"/>
                </c:ext>
              </c:extLst>
            </c:dLbl>
            <c:dLbl>
              <c:idx val="3"/>
              <c:tx>
                <c:strRef>
                  <c:f>'Single chart &amp; table'!$O$35</c:f>
                  <c:strCache>
                    <c:ptCount val="1"/>
                    <c:pt idx="0">
                      <c:v>1.3</c:v>
                    </c:pt>
                  </c:strCache>
                </c:strRef>
              </c:tx>
              <c:dLblPos val="inBase"/>
              <c:showLegendKey val="0"/>
              <c:showVal val="1"/>
              <c:showCatName val="0"/>
              <c:showSerName val="0"/>
              <c:showPercent val="0"/>
              <c:showBubbleSize val="0"/>
              <c:extLst>
                <c:ext xmlns:c15="http://schemas.microsoft.com/office/drawing/2012/chart" uri="{CE6537A1-D6FC-4f65-9D91-7224C49458BB}">
                  <c15:dlblFieldTable>
                    <c15:dlblFTEntry>
                      <c15:txfldGUID>{2B983355-2A13-4B76-ACA8-C054D20E61B8}</c15:txfldGUID>
                      <c15:f>'Single chart &amp; table'!$O$35</c15:f>
                      <c15:dlblFieldTableCache>
                        <c:ptCount val="1"/>
                        <c:pt idx="0">
                          <c:v>1.3</c:v>
                        </c:pt>
                      </c15:dlblFieldTableCache>
                    </c15:dlblFTEntry>
                  </c15:dlblFieldTable>
                  <c15:showDataLabelsRange val="0"/>
                </c:ext>
                <c:ext xmlns:c16="http://schemas.microsoft.com/office/drawing/2014/chart" uri="{C3380CC4-5D6E-409C-BE32-E72D297353CC}">
                  <c16:uniqueId val="{00000003-C425-4065-99A5-F41F666F4D9E}"/>
                </c:ext>
              </c:extLst>
            </c:dLbl>
            <c:dLbl>
              <c:idx val="4"/>
              <c:tx>
                <c:strRef>
                  <c:f>'Single chart &amp; table'!$O$36</c:f>
                  <c:strCache>
                    <c:ptCount val="1"/>
                    <c:pt idx="0">
                      <c:v>1.3</c:v>
                    </c:pt>
                  </c:strCache>
                </c:strRef>
              </c:tx>
              <c:dLblPos val="inBase"/>
              <c:showLegendKey val="0"/>
              <c:showVal val="1"/>
              <c:showCatName val="0"/>
              <c:showSerName val="0"/>
              <c:showPercent val="0"/>
              <c:showBubbleSize val="0"/>
              <c:extLst>
                <c:ext xmlns:c15="http://schemas.microsoft.com/office/drawing/2012/chart" uri="{CE6537A1-D6FC-4f65-9D91-7224C49458BB}">
                  <c15:dlblFieldTable>
                    <c15:dlblFTEntry>
                      <c15:txfldGUID>{AF52FD66-8112-4F13-A4EE-C8011661BA04}</c15:txfldGUID>
                      <c15:f>'Single chart &amp; table'!$O$36</c15:f>
                      <c15:dlblFieldTableCache>
                        <c:ptCount val="1"/>
                        <c:pt idx="0">
                          <c:v>1.3</c:v>
                        </c:pt>
                      </c15:dlblFieldTableCache>
                    </c15:dlblFTEntry>
                  </c15:dlblFieldTable>
                  <c15:showDataLabelsRange val="0"/>
                </c:ext>
                <c:ext xmlns:c16="http://schemas.microsoft.com/office/drawing/2014/chart" uri="{C3380CC4-5D6E-409C-BE32-E72D297353CC}">
                  <c16:uniqueId val="{00000004-C425-4065-99A5-F41F666F4D9E}"/>
                </c:ext>
              </c:extLst>
            </c:dLbl>
            <c:dLbl>
              <c:idx val="5"/>
              <c:tx>
                <c:strRef>
                  <c:f>'Single chart &amp; table'!$O$37</c:f>
                  <c:strCache>
                    <c:ptCount val="1"/>
                    <c:pt idx="0">
                      <c:v>1.3</c:v>
                    </c:pt>
                  </c:strCache>
                </c:strRef>
              </c:tx>
              <c:dLblPos val="inBase"/>
              <c:showLegendKey val="0"/>
              <c:showVal val="1"/>
              <c:showCatName val="0"/>
              <c:showSerName val="0"/>
              <c:showPercent val="0"/>
              <c:showBubbleSize val="0"/>
              <c:extLst>
                <c:ext xmlns:c15="http://schemas.microsoft.com/office/drawing/2012/chart" uri="{CE6537A1-D6FC-4f65-9D91-7224C49458BB}">
                  <c15:dlblFieldTable>
                    <c15:dlblFTEntry>
                      <c15:txfldGUID>{CB834D5D-69CA-4AF2-A32F-34D616239715}</c15:txfldGUID>
                      <c15:f>'Single chart &amp; table'!$O$37</c15:f>
                      <c15:dlblFieldTableCache>
                        <c:ptCount val="1"/>
                        <c:pt idx="0">
                          <c:v>1.3</c:v>
                        </c:pt>
                      </c15:dlblFieldTableCache>
                    </c15:dlblFTEntry>
                  </c15:dlblFieldTable>
                  <c15:showDataLabelsRange val="0"/>
                </c:ext>
                <c:ext xmlns:c16="http://schemas.microsoft.com/office/drawing/2014/chart" uri="{C3380CC4-5D6E-409C-BE32-E72D297353CC}">
                  <c16:uniqueId val="{00000005-C425-4065-99A5-F41F666F4D9E}"/>
                </c:ext>
              </c:extLst>
            </c:dLbl>
            <c:dLbl>
              <c:idx val="6"/>
              <c:tx>
                <c:strRef>
                  <c:f>'Single chart &amp; table'!$O$38</c:f>
                  <c:strCache>
                    <c:ptCount val="1"/>
                    <c:pt idx="0">
                      <c:v>1.3</c:v>
                    </c:pt>
                  </c:strCache>
                </c:strRef>
              </c:tx>
              <c:dLblPos val="inBase"/>
              <c:showLegendKey val="0"/>
              <c:showVal val="1"/>
              <c:showCatName val="0"/>
              <c:showSerName val="0"/>
              <c:showPercent val="0"/>
              <c:showBubbleSize val="0"/>
              <c:extLst>
                <c:ext xmlns:c15="http://schemas.microsoft.com/office/drawing/2012/chart" uri="{CE6537A1-D6FC-4f65-9D91-7224C49458BB}">
                  <c15:dlblFieldTable>
                    <c15:dlblFTEntry>
                      <c15:txfldGUID>{726DAF32-3EA1-42DF-BF21-AD14B0B1BD86}</c15:txfldGUID>
                      <c15:f>'Single chart &amp; table'!$O$38</c15:f>
                      <c15:dlblFieldTableCache>
                        <c:ptCount val="1"/>
                        <c:pt idx="0">
                          <c:v>1.3</c:v>
                        </c:pt>
                      </c15:dlblFieldTableCache>
                    </c15:dlblFTEntry>
                  </c15:dlblFieldTable>
                  <c15:showDataLabelsRange val="0"/>
                </c:ext>
                <c:ext xmlns:c16="http://schemas.microsoft.com/office/drawing/2014/chart" uri="{C3380CC4-5D6E-409C-BE32-E72D297353CC}">
                  <c16:uniqueId val="{00000006-C425-4065-99A5-F41F666F4D9E}"/>
                </c:ext>
              </c:extLst>
            </c:dLbl>
            <c:dLbl>
              <c:idx val="7"/>
              <c:tx>
                <c:strRef>
                  <c:f>'Single chart &amp; table'!$O$39</c:f>
                  <c:strCache>
                    <c:ptCount val="1"/>
                    <c:pt idx="0">
                      <c:v>1.3</c:v>
                    </c:pt>
                  </c:strCache>
                </c:strRef>
              </c:tx>
              <c:dLblPos val="inBase"/>
              <c:showLegendKey val="0"/>
              <c:showVal val="1"/>
              <c:showCatName val="0"/>
              <c:showSerName val="0"/>
              <c:showPercent val="0"/>
              <c:showBubbleSize val="0"/>
              <c:extLst>
                <c:ext xmlns:c15="http://schemas.microsoft.com/office/drawing/2012/chart" uri="{CE6537A1-D6FC-4f65-9D91-7224C49458BB}">
                  <c15:dlblFieldTable>
                    <c15:dlblFTEntry>
                      <c15:txfldGUID>{6AF50043-3AF2-499B-9018-AC99E1D0361F}</c15:txfldGUID>
                      <c15:f>'Single chart &amp; table'!$O$39</c15:f>
                      <c15:dlblFieldTableCache>
                        <c:ptCount val="1"/>
                        <c:pt idx="0">
                          <c:v>1.3</c:v>
                        </c:pt>
                      </c15:dlblFieldTableCache>
                    </c15:dlblFTEntry>
                  </c15:dlblFieldTable>
                  <c15:showDataLabelsRange val="0"/>
                </c:ext>
                <c:ext xmlns:c16="http://schemas.microsoft.com/office/drawing/2014/chart" uri="{C3380CC4-5D6E-409C-BE32-E72D297353CC}">
                  <c16:uniqueId val="{00000007-C425-4065-99A5-F41F666F4D9E}"/>
                </c:ext>
              </c:extLst>
            </c:dLbl>
            <c:spPr>
              <a:noFill/>
              <a:ln w="25400">
                <a:noFill/>
              </a:ln>
            </c:spPr>
            <c:txPr>
              <a:bodyPr/>
              <a:lstStyle/>
              <a:p>
                <a:pPr>
                  <a:defRPr sz="800" b="1" i="0" u="none" strike="noStrike" baseline="0">
                    <a:solidFill>
                      <a:srgbClr val="000080"/>
                    </a:solidFill>
                    <a:latin typeface="Verdana"/>
                    <a:ea typeface="Verdana"/>
                    <a:cs typeface="Verdana"/>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'Single chart &amp; table'!$E$32:$E$39</c:f>
              <c:strCache>
                <c:ptCount val="8"/>
                <c:pt idx="0">
                  <c:v>2005-07</c:v>
                </c:pt>
                <c:pt idx="1">
                  <c:v>2006-08</c:v>
                </c:pt>
                <c:pt idx="2">
                  <c:v>2007-09</c:v>
                </c:pt>
                <c:pt idx="3">
                  <c:v>2008-10</c:v>
                </c:pt>
                <c:pt idx="4">
                  <c:v>2009-11</c:v>
                </c:pt>
                <c:pt idx="5">
                  <c:v>2010-12</c:v>
                </c:pt>
                <c:pt idx="6">
                  <c:v>2011-13</c:v>
                </c:pt>
                <c:pt idx="7">
                  <c:v>2012-14</c:v>
                </c:pt>
              </c:strCache>
            </c:strRef>
          </c:cat>
          <c:val>
            <c:numRef>
              <c:f>'Single chart &amp; table'!$O$32:$O$39</c:f>
              <c:numCache>
                <c:formatCode>0.0</c:formatCode>
                <c:ptCount val="8"/>
                <c:pt idx="0">
                  <c:v>1.2444729257185303</c:v>
                </c:pt>
                <c:pt idx="1">
                  <c:v>1.280012388279927</c:v>
                </c:pt>
                <c:pt idx="2">
                  <c:v>1.3328947996884521</c:v>
                </c:pt>
                <c:pt idx="3">
                  <c:v>1.3068712592602676</c:v>
                </c:pt>
                <c:pt idx="4">
                  <c:v>1.3035611286288471</c:v>
                </c:pt>
                <c:pt idx="5">
                  <c:v>1.2595983423495809</c:v>
                </c:pt>
                <c:pt idx="6">
                  <c:v>1.337179339951666</c:v>
                </c:pt>
                <c:pt idx="7">
                  <c:v>1.3260829863763928</c:v>
                </c:pt>
              </c:numCache>
            </c:numRef>
          </c:val>
          <c:extLst>
            <c:ext xmlns:c16="http://schemas.microsoft.com/office/drawing/2014/chart" uri="{C3380CC4-5D6E-409C-BE32-E72D297353CC}">
              <c16:uniqueId val="{00000008-C425-4065-99A5-F41F666F4D9E}"/>
            </c:ext>
          </c:extLst>
        </c:ser>
        <c:dLbls>
          <c:showLegendKey val="0"/>
          <c:showVal val="0"/>
          <c:showCatName val="0"/>
          <c:showSerName val="0"/>
          <c:showPercent val="0"/>
          <c:showBubbleSize val="0"/>
        </c:dLbls>
        <c:gapWidth val="150"/>
        <c:axId val="77630464"/>
        <c:axId val="77644544"/>
      </c:barChart>
      <c:lineChart>
        <c:grouping val="standard"/>
        <c:varyColors val="0"/>
        <c:ser>
          <c:idx val="2"/>
          <c:order val="0"/>
          <c:tx>
            <c:v>Most deprived fifth</c:v>
          </c:tx>
          <c:spPr>
            <a:ln w="28575">
              <a:solidFill>
                <a:srgbClr val="4F81BD"/>
              </a:solidFill>
              <a:prstDash val="solid"/>
            </a:ln>
          </c:spPr>
          <c:marker>
            <c:symbol val="none"/>
          </c:marker>
          <c:errBars>
            <c:errDir val="y"/>
            <c:errBarType val="both"/>
            <c:errValType val="cust"/>
            <c:noEndCap val="0"/>
            <c:plus>
              <c:numRef>
                <c:f>Controls!$P$26:$P$33</c:f>
                <c:numCache>
                  <c:formatCode>General</c:formatCode>
                  <c:ptCount val="8"/>
                  <c:pt idx="0">
                    <c:v>67.845864109997606</c:v>
                  </c:pt>
                  <c:pt idx="1">
                    <c:v>68.409686228347894</c:v>
                  </c:pt>
                  <c:pt idx="2">
                    <c:v>68.430295760552099</c:v>
                  </c:pt>
                  <c:pt idx="3">
                    <c:v>66.536882259630403</c:v>
                  </c:pt>
                  <c:pt idx="4">
                    <c:v>64.752232824149999</c:v>
                  </c:pt>
                  <c:pt idx="5">
                    <c:v>62.946436232905199</c:v>
                  </c:pt>
                  <c:pt idx="6">
                    <c:v>63.607635263397</c:v>
                  </c:pt>
                  <c:pt idx="7">
                    <c:v>62.135043444247501</c:v>
                  </c:pt>
                </c:numCache>
              </c:numRef>
            </c:plus>
            <c:minus>
              <c:numRef>
                <c:f>Controls!$O$26:$O$33</c:f>
                <c:numCache>
                  <c:formatCode>General</c:formatCode>
                  <c:ptCount val="8"/>
                  <c:pt idx="0">
                    <c:v>65.641453213854703</c:v>
                  </c:pt>
                  <c:pt idx="1">
                    <c:v>66.181476729831701</c:v>
                  </c:pt>
                  <c:pt idx="2">
                    <c:v>66.205255841618097</c:v>
                  </c:pt>
                  <c:pt idx="3">
                    <c:v>64.304226139797706</c:v>
                  </c:pt>
                  <c:pt idx="4">
                    <c:v>62.560421942664803</c:v>
                  </c:pt>
                  <c:pt idx="5">
                    <c:v>60.782000661046602</c:v>
                  </c:pt>
                  <c:pt idx="6">
                    <c:v>61.464830356849902</c:v>
                  </c:pt>
                  <c:pt idx="7">
                    <c:v>60.0124850733268</c:v>
                  </c:pt>
                </c:numCache>
              </c:numRef>
            </c:minus>
            <c:spPr>
              <a:ln w="3175">
                <a:solidFill>
                  <a:srgbClr val="000000"/>
                </a:solidFill>
                <a:prstDash val="solid"/>
              </a:ln>
            </c:spPr>
          </c:errBars>
          <c:cat>
            <c:strRef>
              <c:f>'Single chart &amp; table'!$E$32:$E$39</c:f>
              <c:strCache>
                <c:ptCount val="8"/>
                <c:pt idx="0">
                  <c:v>2005-07</c:v>
                </c:pt>
                <c:pt idx="1">
                  <c:v>2006-08</c:v>
                </c:pt>
                <c:pt idx="2">
                  <c:v>2007-09</c:v>
                </c:pt>
                <c:pt idx="3">
                  <c:v>2008-10</c:v>
                </c:pt>
                <c:pt idx="4">
                  <c:v>2009-11</c:v>
                </c:pt>
                <c:pt idx="5">
                  <c:v>2010-12</c:v>
                </c:pt>
                <c:pt idx="6">
                  <c:v>2011-13</c:v>
                </c:pt>
                <c:pt idx="7">
                  <c:v>2012-14</c:v>
                </c:pt>
              </c:strCache>
            </c:strRef>
          </c:cat>
          <c:val>
            <c:numRef>
              <c:f>'Single chart &amp; table'!$L$32:$L$39</c:f>
              <c:numCache>
                <c:formatCode>#,##0</c:formatCode>
                <c:ptCount val="8"/>
                <c:pt idx="0">
                  <c:v>1474.4213764451499</c:v>
                </c:pt>
                <c:pt idx="1">
                  <c:v>1479.8503034732601</c:v>
                </c:pt>
                <c:pt idx="2">
                  <c:v>1485.5017650529401</c:v>
                </c:pt>
                <c:pt idx="3">
                  <c:v>1400.7181850254401</c:v>
                </c:pt>
                <c:pt idx="4">
                  <c:v>1357.83004598153</c:v>
                </c:pt>
                <c:pt idx="5">
                  <c:v>1303.9504015433899</c:v>
                </c:pt>
                <c:pt idx="6">
                  <c:v>1349.88844191362</c:v>
                </c:pt>
                <c:pt idx="7">
                  <c:v>1303.41280236432</c:v>
                </c:pt>
              </c:numCache>
            </c:numRef>
          </c:val>
          <c:smooth val="0"/>
          <c:extLst>
            <c:ext xmlns:c16="http://schemas.microsoft.com/office/drawing/2014/chart" uri="{C3380CC4-5D6E-409C-BE32-E72D297353CC}">
              <c16:uniqueId val="{00000009-C425-4065-99A5-F41F666F4D9E}"/>
            </c:ext>
          </c:extLst>
        </c:ser>
        <c:ser>
          <c:idx val="1"/>
          <c:order val="1"/>
          <c:tx>
            <c:strRef>
              <c:f>Controls!$B$52</c:f>
              <c:strCache>
                <c:ptCount val="1"/>
                <c:pt idx="0">
                  <c:v>Wales</c:v>
                </c:pt>
              </c:strCache>
            </c:strRef>
          </c:tx>
          <c:spPr>
            <a:ln w="25400">
              <a:solidFill>
                <a:srgbClr val="7030A0"/>
              </a:solidFill>
              <a:prstDash val="sysDash"/>
            </a:ln>
          </c:spPr>
          <c:marker>
            <c:symbol val="none"/>
          </c:marker>
          <c:cat>
            <c:strRef>
              <c:f>'Single chart &amp; table'!$E$32:$E$39</c:f>
              <c:strCache>
                <c:ptCount val="8"/>
                <c:pt idx="0">
                  <c:v>2005-07</c:v>
                </c:pt>
                <c:pt idx="1">
                  <c:v>2006-08</c:v>
                </c:pt>
                <c:pt idx="2">
                  <c:v>2007-09</c:v>
                </c:pt>
                <c:pt idx="3">
                  <c:v>2008-10</c:v>
                </c:pt>
                <c:pt idx="4">
                  <c:v>2009-11</c:v>
                </c:pt>
                <c:pt idx="5">
                  <c:v>2010-12</c:v>
                </c:pt>
                <c:pt idx="6">
                  <c:v>2011-13</c:v>
                </c:pt>
                <c:pt idx="7">
                  <c:v>2012-14</c:v>
                </c:pt>
              </c:strCache>
            </c:strRef>
          </c:cat>
          <c:val>
            <c:numRef>
              <c:f>'Single chart &amp; table'!$R$32:$R$39</c:f>
              <c:numCache>
                <c:formatCode>#,##0</c:formatCode>
                <c:ptCount val="8"/>
                <c:pt idx="0">
                  <c:v>1170.13323684549</c:v>
                </c:pt>
                <c:pt idx="1">
                  <c:v>1153.2379407763999</c:v>
                </c:pt>
                <c:pt idx="2">
                  <c:v>1135.5589035505</c:v>
                </c:pt>
                <c:pt idx="3">
                  <c:v>1106.7150062590299</c:v>
                </c:pt>
                <c:pt idx="4">
                  <c:v>1068.4605750900801</c:v>
                </c:pt>
                <c:pt idx="5">
                  <c:v>1054.9711393253499</c:v>
                </c:pt>
                <c:pt idx="6">
                  <c:v>1048.6766959788299</c:v>
                </c:pt>
                <c:pt idx="7">
                  <c:v>1042.31584955481</c:v>
                </c:pt>
              </c:numCache>
            </c:numRef>
          </c:val>
          <c:smooth val="0"/>
          <c:extLst>
            <c:ext xmlns:c16="http://schemas.microsoft.com/office/drawing/2014/chart" uri="{C3380CC4-5D6E-409C-BE32-E72D297353CC}">
              <c16:uniqueId val="{0000000A-C425-4065-99A5-F41F666F4D9E}"/>
            </c:ext>
          </c:extLst>
        </c:ser>
        <c:ser>
          <c:idx val="0"/>
          <c:order val="2"/>
          <c:tx>
            <c:v>Overall area</c:v>
          </c:tx>
          <c:spPr>
            <a:ln w="19050">
              <a:solidFill>
                <a:srgbClr val="4F81BD"/>
              </a:solidFill>
              <a:prstDash val="solid"/>
            </a:ln>
          </c:spPr>
          <c:marker>
            <c:symbol val="circle"/>
            <c:size val="5"/>
            <c:spPr>
              <a:solidFill>
                <a:schemeClr val="accent1"/>
              </a:solidFill>
              <a:ln>
                <a:solidFill>
                  <a:schemeClr val="bg1"/>
                </a:solidFill>
              </a:ln>
            </c:spPr>
          </c:marker>
          <c:cat>
            <c:strRef>
              <c:f>'Single chart &amp; table'!$E$32:$E$39</c:f>
              <c:strCache>
                <c:ptCount val="8"/>
                <c:pt idx="0">
                  <c:v>2005-07</c:v>
                </c:pt>
                <c:pt idx="1">
                  <c:v>2006-08</c:v>
                </c:pt>
                <c:pt idx="2">
                  <c:v>2007-09</c:v>
                </c:pt>
                <c:pt idx="3">
                  <c:v>2008-10</c:v>
                </c:pt>
                <c:pt idx="4">
                  <c:v>2009-11</c:v>
                </c:pt>
                <c:pt idx="5">
                  <c:v>2010-12</c:v>
                </c:pt>
                <c:pt idx="6">
                  <c:v>2011-13</c:v>
                </c:pt>
                <c:pt idx="7">
                  <c:v>2012-14</c:v>
                </c:pt>
              </c:strCache>
            </c:strRef>
          </c:cat>
          <c:val>
            <c:numRef>
              <c:f>'Single chart &amp; table'!$G$32:$G$39</c:f>
              <c:numCache>
                <c:formatCode>#,##0</c:formatCode>
                <c:ptCount val="8"/>
                <c:pt idx="0">
                  <c:v>1311.8203820671499</c:v>
                </c:pt>
                <c:pt idx="1">
                  <c:v>1301.04158783503</c:v>
                </c:pt>
                <c:pt idx="2">
                  <c:v>1300.84127503797</c:v>
                </c:pt>
                <c:pt idx="3">
                  <c:v>1246.2254873659199</c:v>
                </c:pt>
                <c:pt idx="4">
                  <c:v>1201.1963370790199</c:v>
                </c:pt>
                <c:pt idx="5">
                  <c:v>1178.1848529403701</c:v>
                </c:pt>
                <c:pt idx="6">
                  <c:v>1188.67151857061</c:v>
                </c:pt>
                <c:pt idx="7">
                  <c:v>1184.3398018448099</c:v>
                </c:pt>
              </c:numCache>
            </c:numRef>
          </c:val>
          <c:smooth val="0"/>
          <c:extLst>
            <c:ext xmlns:c16="http://schemas.microsoft.com/office/drawing/2014/chart" uri="{C3380CC4-5D6E-409C-BE32-E72D297353CC}">
              <c16:uniqueId val="{0000000B-C425-4065-99A5-F41F666F4D9E}"/>
            </c:ext>
          </c:extLst>
        </c:ser>
        <c:ser>
          <c:idx val="3"/>
          <c:order val="3"/>
          <c:tx>
            <c:v>Least deprived fifth</c:v>
          </c:tx>
          <c:spPr>
            <a:ln w="25400">
              <a:solidFill>
                <a:srgbClr val="8EB4E3"/>
              </a:solidFill>
              <a:prstDash val="solid"/>
            </a:ln>
          </c:spPr>
          <c:marker>
            <c:symbol val="none"/>
          </c:marker>
          <c:cat>
            <c:strRef>
              <c:f>'Single chart &amp; table'!$E$32:$E$39</c:f>
              <c:strCache>
                <c:ptCount val="8"/>
                <c:pt idx="0">
                  <c:v>2005-07</c:v>
                </c:pt>
                <c:pt idx="1">
                  <c:v>2006-08</c:v>
                </c:pt>
                <c:pt idx="2">
                  <c:v>2007-09</c:v>
                </c:pt>
                <c:pt idx="3">
                  <c:v>2008-10</c:v>
                </c:pt>
                <c:pt idx="4">
                  <c:v>2009-11</c:v>
                </c:pt>
                <c:pt idx="5">
                  <c:v>2010-12</c:v>
                </c:pt>
                <c:pt idx="6">
                  <c:v>2011-13</c:v>
                </c:pt>
                <c:pt idx="7">
                  <c:v>2012-14</c:v>
                </c:pt>
              </c:strCache>
            </c:strRef>
          </c:cat>
          <c:val>
            <c:numRef>
              <c:f>'Single chart &amp; table'!$J$32:$J$39</c:f>
              <c:numCache>
                <c:formatCode>#,##0</c:formatCode>
                <c:ptCount val="8"/>
                <c:pt idx="0">
                  <c:v>1184.7757761333801</c:v>
                </c:pt>
                <c:pt idx="1">
                  <c:v>1156.12186024377</c:v>
                </c:pt>
                <c:pt idx="2">
                  <c:v>1114.4928807586</c:v>
                </c:pt>
                <c:pt idx="3">
                  <c:v>1071.8103830811101</c:v>
                </c:pt>
                <c:pt idx="4">
                  <c:v>1041.63127924025</c:v>
                </c:pt>
                <c:pt idx="5">
                  <c:v>1035.21127148443</c:v>
                </c:pt>
                <c:pt idx="6">
                  <c:v>1009.5044109509</c:v>
                </c:pt>
                <c:pt idx="7">
                  <c:v>982.90440021855602</c:v>
                </c:pt>
              </c:numCache>
            </c:numRef>
          </c:val>
          <c:smooth val="0"/>
          <c:extLst>
            <c:ext xmlns:c16="http://schemas.microsoft.com/office/drawing/2014/chart" uri="{C3380CC4-5D6E-409C-BE32-E72D297353CC}">
              <c16:uniqueId val="{0000000C-C425-4065-99A5-F41F666F4D9E}"/>
            </c:ext>
          </c:extLst>
        </c:ser>
        <c:dLbls>
          <c:showLegendKey val="0"/>
          <c:showVal val="0"/>
          <c:showCatName val="0"/>
          <c:showSerName val="0"/>
          <c:showPercent val="0"/>
          <c:showBubbleSize val="0"/>
        </c:dLbls>
        <c:marker val="1"/>
        <c:smooth val="0"/>
        <c:axId val="77630464"/>
        <c:axId val="77644544"/>
      </c:lineChart>
      <c:catAx>
        <c:axId val="77630464"/>
        <c:scaling>
          <c:orientation val="minMax"/>
        </c:scaling>
        <c:delete val="0"/>
        <c:axPos val="b"/>
        <c:numFmt formatCode="General" sourceLinked="1"/>
        <c:majorTickMark val="none"/>
        <c:minorTickMark val="none"/>
        <c:tickLblPos val="nextTo"/>
        <c:spPr>
          <a:ln w="3175">
            <a:solidFill>
              <a:srgbClr val="7F7F7F"/>
            </a:solidFill>
            <a:prstDash val="solid"/>
          </a:ln>
        </c:spPr>
        <c:txPr>
          <a:bodyPr rot="0" vert="horz"/>
          <a:lstStyle/>
          <a:p>
            <a:pPr>
              <a:defRPr sz="900" b="0" i="0" u="none" strike="noStrike" baseline="0">
                <a:solidFill>
                  <a:srgbClr val="000000"/>
                </a:solidFill>
                <a:latin typeface="Verdana"/>
                <a:ea typeface="Verdana"/>
                <a:cs typeface="Verdana"/>
              </a:defRPr>
            </a:pPr>
            <a:endParaRPr lang="en-US"/>
          </a:p>
        </c:txPr>
        <c:crossAx val="77644544"/>
        <c:crosses val="autoZero"/>
        <c:auto val="0"/>
        <c:lblAlgn val="ctr"/>
        <c:lblOffset val="100"/>
        <c:tickLblSkip val="1"/>
        <c:tickMarkSkip val="1"/>
        <c:noMultiLvlLbl val="0"/>
      </c:catAx>
      <c:valAx>
        <c:axId val="77644544"/>
        <c:scaling>
          <c:orientation val="minMax"/>
          <c:min val="0"/>
        </c:scaling>
        <c:delete val="0"/>
        <c:axPos val="l"/>
        <c:majorGridlines>
          <c:spPr>
            <a:ln>
              <a:solidFill>
                <a:schemeClr val="bg1">
                  <a:lumMod val="75000"/>
                </a:schemeClr>
              </a:solidFill>
            </a:ln>
          </c:spPr>
        </c:majorGridlines>
        <c:numFmt formatCode="0" sourceLinked="0"/>
        <c:majorTickMark val="none"/>
        <c:minorTickMark val="none"/>
        <c:tickLblPos val="nextTo"/>
        <c:spPr>
          <a:ln w="3175">
            <a:solidFill>
              <a:srgbClr val="7F7F7F"/>
            </a:solidFill>
            <a:prstDash val="solid"/>
          </a:ln>
        </c:spPr>
        <c:txPr>
          <a:bodyPr rot="0" vert="horz"/>
          <a:lstStyle/>
          <a:p>
            <a:pPr>
              <a:defRPr sz="1000" b="0" i="0" u="none" strike="noStrike" baseline="0">
                <a:solidFill>
                  <a:srgbClr val="000000"/>
                </a:solidFill>
                <a:latin typeface="Verdana"/>
                <a:ea typeface="Verdana"/>
                <a:cs typeface="Verdana"/>
              </a:defRPr>
            </a:pPr>
            <a:endParaRPr lang="en-US"/>
          </a:p>
        </c:txPr>
        <c:crossAx val="77630464"/>
        <c:crosses val="autoZero"/>
        <c:crossBetween val="between"/>
        <c:minorUnit val="10"/>
      </c:valAx>
      <c:spPr>
        <a:noFill/>
        <a:ln w="25400">
          <a:noFill/>
        </a:ln>
      </c:spPr>
    </c:plotArea>
    <c:legend>
      <c:legendPos val="r"/>
      <c:legendEntry>
        <c:idx val="0"/>
        <c:delete val="1"/>
      </c:legendEntry>
      <c:legendEntry>
        <c:idx val="2"/>
        <c:delete val="1"/>
      </c:legendEntry>
      <c:layout>
        <c:manualLayout>
          <c:xMode val="edge"/>
          <c:yMode val="edge"/>
          <c:x val="1.8911363629933726E-3"/>
          <c:y val="0.22347670312661969"/>
          <c:w val="0.28704159115150696"/>
          <c:h val="0.11557218803977611"/>
        </c:manualLayout>
      </c:layout>
      <c:overlay val="0"/>
      <c:spPr>
        <a:noFill/>
        <a:ln w="25400">
          <a:noFill/>
        </a:ln>
      </c:spPr>
      <c:txPr>
        <a:bodyPr/>
        <a:lstStyle/>
        <a:p>
          <a:pPr>
            <a:defRPr sz="900" b="0" i="0" u="none" strike="noStrike" baseline="0">
              <a:solidFill>
                <a:srgbClr val="000000"/>
              </a:solidFill>
              <a:latin typeface="Verdana"/>
              <a:ea typeface="Verdana"/>
              <a:cs typeface="Verdana"/>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Verdana"/>
          <a:ea typeface="Verdana"/>
          <a:cs typeface="Verdana"/>
        </a:defRPr>
      </a:pPr>
      <a:endParaRPr lang="en-US"/>
    </a:p>
  </c:txPr>
  <c:printSettings>
    <c:headerFooter/>
    <c:pageMargins b="0.7500000000000091" l="0.70000000000000062" r="0.70000000000000062" t="0.7500000000000091" header="0.30000000000000032" footer="0.30000000000000032"/>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934256055363423E-2"/>
          <c:y val="0.26278763410472744"/>
          <c:w val="0.85986159169552112"/>
          <c:h val="0.65038018848194257"/>
        </c:manualLayout>
      </c:layout>
      <c:barChart>
        <c:barDir val="col"/>
        <c:grouping val="clustered"/>
        <c:varyColors val="0"/>
        <c:ser>
          <c:idx val="4"/>
          <c:order val="3"/>
          <c:tx>
            <c:v>Rate ratio</c:v>
          </c:tx>
          <c:spPr>
            <a:noFill/>
            <a:ln w="28575">
              <a:noFill/>
            </a:ln>
          </c:spPr>
          <c:invertIfNegative val="0"/>
          <c:dLbls>
            <c:spPr>
              <a:noFill/>
              <a:ln w="25400">
                <a:noFill/>
              </a:ln>
            </c:spPr>
            <c:txPr>
              <a:bodyPr/>
              <a:lstStyle/>
              <a:p>
                <a:pPr>
                  <a:defRPr sz="800" b="1" i="0" u="none" strike="noStrike" baseline="0">
                    <a:solidFill>
                      <a:srgbClr val="000080"/>
                    </a:solidFill>
                    <a:latin typeface="Verdana"/>
                    <a:ea typeface="Verdana"/>
                    <a:cs typeface="Verdana"/>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'Wales chart &amp; table'!$E$32:$E$39</c:f>
              <c:strCache>
                <c:ptCount val="8"/>
                <c:pt idx="0">
                  <c:v>2005-07</c:v>
                </c:pt>
                <c:pt idx="1">
                  <c:v>2006-08</c:v>
                </c:pt>
                <c:pt idx="2">
                  <c:v>2007-09</c:v>
                </c:pt>
                <c:pt idx="3">
                  <c:v>2008-10</c:v>
                </c:pt>
                <c:pt idx="4">
                  <c:v>2009-11</c:v>
                </c:pt>
                <c:pt idx="5">
                  <c:v>2010-12</c:v>
                </c:pt>
                <c:pt idx="6">
                  <c:v>2011-13</c:v>
                </c:pt>
                <c:pt idx="7">
                  <c:v>2012-14</c:v>
                </c:pt>
              </c:strCache>
            </c:strRef>
          </c:cat>
          <c:val>
            <c:numRef>
              <c:f>'Wales chart &amp; table'!$O$32:$O$39</c:f>
              <c:numCache>
                <c:formatCode>0.0</c:formatCode>
                <c:ptCount val="8"/>
                <c:pt idx="0">
                  <c:v>1.5275794679370214</c:v>
                </c:pt>
                <c:pt idx="1">
                  <c:v>1.547518528710651</c:v>
                </c:pt>
                <c:pt idx="2">
                  <c:v>1.5575207892523801</c:v>
                </c:pt>
                <c:pt idx="3">
                  <c:v>1.5629253211116447</c:v>
                </c:pt>
                <c:pt idx="4">
                  <c:v>1.5736443249947332</c:v>
                </c:pt>
                <c:pt idx="5">
                  <c:v>1.5804429068553332</c:v>
                </c:pt>
                <c:pt idx="6">
                  <c:v>1.594045212686666</c:v>
                </c:pt>
                <c:pt idx="7">
                  <c:v>1.6092159497948997</c:v>
                </c:pt>
              </c:numCache>
            </c:numRef>
          </c:val>
          <c:extLst>
            <c:ext xmlns:c16="http://schemas.microsoft.com/office/drawing/2014/chart" uri="{C3380CC4-5D6E-409C-BE32-E72D297353CC}">
              <c16:uniqueId val="{00000000-A68A-47CF-9599-D999999C1FB6}"/>
            </c:ext>
          </c:extLst>
        </c:ser>
        <c:dLbls>
          <c:showLegendKey val="0"/>
          <c:showVal val="0"/>
          <c:showCatName val="0"/>
          <c:showSerName val="0"/>
          <c:showPercent val="0"/>
          <c:showBubbleSize val="0"/>
        </c:dLbls>
        <c:gapWidth val="150"/>
        <c:axId val="79614720"/>
        <c:axId val="79616256"/>
      </c:barChart>
      <c:lineChart>
        <c:grouping val="standard"/>
        <c:varyColors val="0"/>
        <c:ser>
          <c:idx val="2"/>
          <c:order val="0"/>
          <c:tx>
            <c:v>Most deprived fifth</c:v>
          </c:tx>
          <c:spPr>
            <a:ln w="28575">
              <a:solidFill>
                <a:srgbClr val="4F81BD"/>
              </a:solidFill>
              <a:prstDash val="solid"/>
            </a:ln>
          </c:spPr>
          <c:marker>
            <c:symbol val="none"/>
          </c:marker>
          <c:errBars>
            <c:errDir val="y"/>
            <c:errBarType val="both"/>
            <c:errValType val="cust"/>
            <c:noEndCap val="0"/>
            <c:plus>
              <c:numRef>
                <c:f>Controls_Wales!$P$26:$P$33</c:f>
                <c:numCache>
                  <c:formatCode>General</c:formatCode>
                  <c:ptCount val="8"/>
                  <c:pt idx="0">
                    <c:v>20.615897578315501</c:v>
                  </c:pt>
                  <c:pt idx="1">
                    <c:v>20.5643459151092</c:v>
                  </c:pt>
                  <c:pt idx="2">
                    <c:v>20.424553513347298</c:v>
                  </c:pt>
                  <c:pt idx="3">
                    <c:v>20.080443313153001</c:v>
                  </c:pt>
                  <c:pt idx="4">
                    <c:v>19.741962611190001</c:v>
                  </c:pt>
                  <c:pt idx="5">
                    <c:v>19.5696915982519</c:v>
                  </c:pt>
                  <c:pt idx="6">
                    <c:v>19.494666862528199</c:v>
                  </c:pt>
                  <c:pt idx="7">
                    <c:v>19.344333877572598</c:v>
                  </c:pt>
                </c:numCache>
              </c:numRef>
            </c:plus>
            <c:minus>
              <c:numRef>
                <c:f>Controls_Wales!$O$26:$O$33</c:f>
                <c:numCache>
                  <c:formatCode>General</c:formatCode>
                  <c:ptCount val="8"/>
                  <c:pt idx="0">
                    <c:v>20.402286081874099</c:v>
                  </c:pt>
                  <c:pt idx="1">
                    <c:v>20.350882859753</c:v>
                  </c:pt>
                  <c:pt idx="2">
                    <c:v>20.211481208833401</c:v>
                  </c:pt>
                  <c:pt idx="3">
                    <c:v>19.868551367769701</c:v>
                  </c:pt>
                  <c:pt idx="4">
                    <c:v>19.531526537210802</c:v>
                  </c:pt>
                  <c:pt idx="5">
                    <c:v>19.360982527663101</c:v>
                  </c:pt>
                  <c:pt idx="6">
                    <c:v>19.287338398826499</c:v>
                  </c:pt>
                  <c:pt idx="7">
                    <c:v>19.138861052264499</c:v>
                  </c:pt>
                </c:numCache>
              </c:numRef>
            </c:minus>
            <c:spPr>
              <a:ln w="3175">
                <a:solidFill>
                  <a:srgbClr val="000000"/>
                </a:solidFill>
                <a:prstDash val="solid"/>
              </a:ln>
            </c:spPr>
          </c:errBars>
          <c:cat>
            <c:strRef>
              <c:f>'Wales chart &amp; table'!$E$32:$E$39</c:f>
              <c:strCache>
                <c:ptCount val="8"/>
                <c:pt idx="0">
                  <c:v>2005-07</c:v>
                </c:pt>
                <c:pt idx="1">
                  <c:v>2006-08</c:v>
                </c:pt>
                <c:pt idx="2">
                  <c:v>2007-09</c:v>
                </c:pt>
                <c:pt idx="3">
                  <c:v>2008-10</c:v>
                </c:pt>
                <c:pt idx="4">
                  <c:v>2009-11</c:v>
                </c:pt>
                <c:pt idx="5">
                  <c:v>2010-12</c:v>
                </c:pt>
                <c:pt idx="6">
                  <c:v>2011-13</c:v>
                </c:pt>
                <c:pt idx="7">
                  <c:v>2012-14</c:v>
                </c:pt>
              </c:strCache>
            </c:strRef>
          </c:cat>
          <c:val>
            <c:numRef>
              <c:f>'Wales chart &amp; table'!$L$32:$L$39</c:f>
              <c:numCache>
                <c:formatCode>#,##0</c:formatCode>
                <c:ptCount val="8"/>
                <c:pt idx="0">
                  <c:v>1463.6929558376401</c:v>
                </c:pt>
                <c:pt idx="1">
                  <c:v>1455.65035487932</c:v>
                </c:pt>
                <c:pt idx="2">
                  <c:v>1437.8637194555599</c:v>
                </c:pt>
                <c:pt idx="3">
                  <c:v>1398.9623255404099</c:v>
                </c:pt>
                <c:pt idx="4">
                  <c:v>1364.2763143985001</c:v>
                </c:pt>
                <c:pt idx="5">
                  <c:v>1354.2441725696401</c:v>
                </c:pt>
                <c:pt idx="6">
                  <c:v>1354.4379777383999</c:v>
                </c:pt>
                <c:pt idx="7">
                  <c:v>1347.27603917696</c:v>
                </c:pt>
              </c:numCache>
            </c:numRef>
          </c:val>
          <c:smooth val="0"/>
          <c:extLst>
            <c:ext xmlns:c16="http://schemas.microsoft.com/office/drawing/2014/chart" uri="{C3380CC4-5D6E-409C-BE32-E72D297353CC}">
              <c16:uniqueId val="{00000001-A68A-47CF-9599-D999999C1FB6}"/>
            </c:ext>
          </c:extLst>
        </c:ser>
        <c:ser>
          <c:idx val="0"/>
          <c:order val="1"/>
          <c:tx>
            <c:strRef>
              <c:f>Controls_Wales!$B$51</c:f>
              <c:strCache>
                <c:ptCount val="1"/>
                <c:pt idx="0">
                  <c:v>Wales</c:v>
                </c:pt>
              </c:strCache>
            </c:strRef>
          </c:tx>
          <c:spPr>
            <a:ln w="25400">
              <a:solidFill>
                <a:srgbClr val="7030A0"/>
              </a:solidFill>
              <a:prstDash val="sysDash"/>
            </a:ln>
          </c:spPr>
          <c:marker>
            <c:symbol val="none"/>
          </c:marker>
          <c:cat>
            <c:strRef>
              <c:f>'Wales chart &amp; table'!$E$32:$E$39</c:f>
              <c:strCache>
                <c:ptCount val="8"/>
                <c:pt idx="0">
                  <c:v>2005-07</c:v>
                </c:pt>
                <c:pt idx="1">
                  <c:v>2006-08</c:v>
                </c:pt>
                <c:pt idx="2">
                  <c:v>2007-09</c:v>
                </c:pt>
                <c:pt idx="3">
                  <c:v>2008-10</c:v>
                </c:pt>
                <c:pt idx="4">
                  <c:v>2009-11</c:v>
                </c:pt>
                <c:pt idx="5">
                  <c:v>2010-12</c:v>
                </c:pt>
                <c:pt idx="6">
                  <c:v>2011-13</c:v>
                </c:pt>
                <c:pt idx="7">
                  <c:v>2012-14</c:v>
                </c:pt>
              </c:strCache>
            </c:strRef>
          </c:cat>
          <c:val>
            <c:numRef>
              <c:f>'Wales chart &amp; table'!$G$32:$G$39</c:f>
              <c:numCache>
                <c:formatCode>#,##0</c:formatCode>
                <c:ptCount val="8"/>
                <c:pt idx="0">
                  <c:v>1170.13323684549</c:v>
                </c:pt>
                <c:pt idx="1">
                  <c:v>1153.2379407763999</c:v>
                </c:pt>
                <c:pt idx="2">
                  <c:v>1135.5589035505</c:v>
                </c:pt>
                <c:pt idx="3">
                  <c:v>1106.7150062590299</c:v>
                </c:pt>
                <c:pt idx="4">
                  <c:v>1068.4605750900801</c:v>
                </c:pt>
                <c:pt idx="5">
                  <c:v>1054.9711393253499</c:v>
                </c:pt>
                <c:pt idx="6">
                  <c:v>1048.6766959788299</c:v>
                </c:pt>
                <c:pt idx="7">
                  <c:v>1042.31584955481</c:v>
                </c:pt>
              </c:numCache>
            </c:numRef>
          </c:val>
          <c:smooth val="0"/>
          <c:extLst>
            <c:ext xmlns:c16="http://schemas.microsoft.com/office/drawing/2014/chart" uri="{C3380CC4-5D6E-409C-BE32-E72D297353CC}">
              <c16:uniqueId val="{00000002-A68A-47CF-9599-D999999C1FB6}"/>
            </c:ext>
          </c:extLst>
        </c:ser>
        <c:ser>
          <c:idx val="3"/>
          <c:order val="2"/>
          <c:tx>
            <c:v>Least deprived fifth</c:v>
          </c:tx>
          <c:spPr>
            <a:ln w="25400">
              <a:solidFill>
                <a:srgbClr val="8EB4E3"/>
              </a:solidFill>
              <a:prstDash val="solid"/>
            </a:ln>
          </c:spPr>
          <c:marker>
            <c:symbol val="none"/>
          </c:marker>
          <c:cat>
            <c:strRef>
              <c:f>'Wales chart &amp; table'!$E$32:$E$39</c:f>
              <c:strCache>
                <c:ptCount val="8"/>
                <c:pt idx="0">
                  <c:v>2005-07</c:v>
                </c:pt>
                <c:pt idx="1">
                  <c:v>2006-08</c:v>
                </c:pt>
                <c:pt idx="2">
                  <c:v>2007-09</c:v>
                </c:pt>
                <c:pt idx="3">
                  <c:v>2008-10</c:v>
                </c:pt>
                <c:pt idx="4">
                  <c:v>2009-11</c:v>
                </c:pt>
                <c:pt idx="5">
                  <c:v>2010-12</c:v>
                </c:pt>
                <c:pt idx="6">
                  <c:v>2011-13</c:v>
                </c:pt>
                <c:pt idx="7">
                  <c:v>2012-14</c:v>
                </c:pt>
              </c:strCache>
            </c:strRef>
          </c:cat>
          <c:val>
            <c:numRef>
              <c:f>'Wales chart &amp; table'!$J$32:$J$39</c:f>
              <c:numCache>
                <c:formatCode>#,##0</c:formatCode>
                <c:ptCount val="8"/>
                <c:pt idx="0">
                  <c:v>958.17794527857905</c:v>
                </c:pt>
                <c:pt idx="1">
                  <c:v>940.63517035374502</c:v>
                </c:pt>
                <c:pt idx="2">
                  <c:v>923.17465640105104</c:v>
                </c:pt>
                <c:pt idx="3">
                  <c:v>895.09223930506505</c:v>
                </c:pt>
                <c:pt idx="4">
                  <c:v>866.95341045573696</c:v>
                </c:pt>
                <c:pt idx="5">
                  <c:v>856.87636465415301</c:v>
                </c:pt>
                <c:pt idx="6">
                  <c:v>849.68604839983004</c:v>
                </c:pt>
                <c:pt idx="7">
                  <c:v>837.22513398445699</c:v>
                </c:pt>
              </c:numCache>
            </c:numRef>
          </c:val>
          <c:smooth val="0"/>
          <c:extLst>
            <c:ext xmlns:c16="http://schemas.microsoft.com/office/drawing/2014/chart" uri="{C3380CC4-5D6E-409C-BE32-E72D297353CC}">
              <c16:uniqueId val="{00000003-A68A-47CF-9599-D999999C1FB6}"/>
            </c:ext>
          </c:extLst>
        </c:ser>
        <c:dLbls>
          <c:showLegendKey val="0"/>
          <c:showVal val="0"/>
          <c:showCatName val="0"/>
          <c:showSerName val="0"/>
          <c:showPercent val="0"/>
          <c:showBubbleSize val="0"/>
        </c:dLbls>
        <c:marker val="1"/>
        <c:smooth val="0"/>
        <c:axId val="79614720"/>
        <c:axId val="79616256"/>
      </c:lineChart>
      <c:catAx>
        <c:axId val="79614720"/>
        <c:scaling>
          <c:orientation val="minMax"/>
        </c:scaling>
        <c:delete val="0"/>
        <c:axPos val="b"/>
        <c:numFmt formatCode="General" sourceLinked="1"/>
        <c:majorTickMark val="none"/>
        <c:minorTickMark val="none"/>
        <c:tickLblPos val="nextTo"/>
        <c:spPr>
          <a:ln w="3175">
            <a:solidFill>
              <a:srgbClr val="7F7F7F"/>
            </a:solidFill>
            <a:prstDash val="solid"/>
          </a:ln>
        </c:spPr>
        <c:txPr>
          <a:bodyPr rot="0" vert="horz"/>
          <a:lstStyle/>
          <a:p>
            <a:pPr>
              <a:defRPr sz="900" b="0" i="0" u="none" strike="noStrike" baseline="0">
                <a:solidFill>
                  <a:srgbClr val="000000"/>
                </a:solidFill>
                <a:latin typeface="Verdana"/>
                <a:ea typeface="Verdana"/>
                <a:cs typeface="Verdana"/>
              </a:defRPr>
            </a:pPr>
            <a:endParaRPr lang="en-US"/>
          </a:p>
        </c:txPr>
        <c:crossAx val="79616256"/>
        <c:crosses val="autoZero"/>
        <c:auto val="0"/>
        <c:lblAlgn val="ctr"/>
        <c:lblOffset val="100"/>
        <c:tickLblSkip val="1"/>
        <c:tickMarkSkip val="1"/>
        <c:noMultiLvlLbl val="0"/>
      </c:catAx>
      <c:valAx>
        <c:axId val="79616256"/>
        <c:scaling>
          <c:orientation val="minMax"/>
          <c:min val="0"/>
        </c:scaling>
        <c:delete val="0"/>
        <c:axPos val="l"/>
        <c:majorGridlines>
          <c:spPr>
            <a:ln>
              <a:solidFill>
                <a:srgbClr val="BFBFBF"/>
              </a:solidFill>
            </a:ln>
          </c:spPr>
        </c:majorGridlines>
        <c:numFmt formatCode="0" sourceLinked="0"/>
        <c:majorTickMark val="none"/>
        <c:minorTickMark val="none"/>
        <c:tickLblPos val="nextTo"/>
        <c:spPr>
          <a:ln w="3175">
            <a:solidFill>
              <a:srgbClr val="7F7F7F"/>
            </a:solidFill>
            <a:prstDash val="solid"/>
          </a:ln>
        </c:spPr>
        <c:txPr>
          <a:bodyPr rot="0" vert="horz"/>
          <a:lstStyle/>
          <a:p>
            <a:pPr>
              <a:defRPr sz="1000" b="0" i="0" u="none" strike="noStrike" baseline="0">
                <a:solidFill>
                  <a:srgbClr val="000000"/>
                </a:solidFill>
                <a:latin typeface="Verdana"/>
                <a:ea typeface="Verdana"/>
                <a:cs typeface="Verdana"/>
              </a:defRPr>
            </a:pPr>
            <a:endParaRPr lang="en-US"/>
          </a:p>
        </c:txPr>
        <c:crossAx val="79614720"/>
        <c:crosses val="autoZero"/>
        <c:crossBetween val="between"/>
        <c:minorUnit val="10"/>
      </c:valAx>
      <c:spPr>
        <a:noFill/>
        <a:ln w="25400">
          <a:noFill/>
        </a:ln>
      </c:spPr>
    </c:plotArea>
    <c:legend>
      <c:legendPos val="r"/>
      <c:legendEntry>
        <c:idx val="0"/>
        <c:delete val="1"/>
      </c:legendEntry>
      <c:layout>
        <c:manualLayout>
          <c:xMode val="edge"/>
          <c:yMode val="edge"/>
          <c:x val="0"/>
          <c:y val="0.15437284637340501"/>
          <c:w val="0.69458177083333328"/>
          <c:h val="8.7353500991959057E-2"/>
        </c:manualLayout>
      </c:layout>
      <c:overlay val="0"/>
      <c:spPr>
        <a:noFill/>
        <a:ln w="25400">
          <a:noFill/>
        </a:ln>
      </c:spPr>
      <c:txPr>
        <a:bodyPr/>
        <a:lstStyle/>
        <a:p>
          <a:pPr>
            <a:defRPr sz="900" b="0" i="0" u="none" strike="noStrike" baseline="0">
              <a:solidFill>
                <a:srgbClr val="000000"/>
              </a:solidFill>
              <a:latin typeface="Verdana"/>
              <a:ea typeface="Verdana"/>
              <a:cs typeface="Verdana"/>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Verdana"/>
          <a:ea typeface="Verdana"/>
          <a:cs typeface="Verdana"/>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859632275632003E-2"/>
          <c:y val="0.23402568220809392"/>
          <c:w val="0.9300808015616"/>
          <c:h val="0.50527133519768008"/>
        </c:manualLayout>
      </c:layout>
      <c:lineChart>
        <c:grouping val="standard"/>
        <c:varyColors val="0"/>
        <c:ser>
          <c:idx val="2"/>
          <c:order val="0"/>
          <c:tx>
            <c:v>Most deprived fifth</c:v>
          </c:tx>
          <c:spPr>
            <a:ln w="28575">
              <a:solidFill>
                <a:srgbClr val="4F81BD"/>
              </a:solidFill>
              <a:prstDash val="solid"/>
            </a:ln>
          </c:spPr>
          <c:marker>
            <c:symbol val="none"/>
          </c:marker>
          <c:errBars>
            <c:errDir val="y"/>
            <c:errBarType val="both"/>
            <c:errValType val="cust"/>
            <c:noEndCap val="0"/>
            <c:plus>
              <c:numRef>
                <c:f>(Controls_Wales!$P$199:$P$206,Controls_Wales!$P$159:$P$167)</c:f>
                <c:numCache>
                  <c:formatCode>General</c:formatCode>
                  <c:ptCount val="17"/>
                  <c:pt idx="0">
                    <c:v>24.505096641942799</c:v>
                  </c:pt>
                  <c:pt idx="1">
                    <c:v>24.449314715908699</c:v>
                  </c:pt>
                  <c:pt idx="2">
                    <c:v>24.3275746070974</c:v>
                  </c:pt>
                  <c:pt idx="3">
                    <c:v>24.140513650846302</c:v>
                  </c:pt>
                  <c:pt idx="4">
                    <c:v>23.811895011598398</c:v>
                  </c:pt>
                  <c:pt idx="5">
                    <c:v>23.732641780025201</c:v>
                  </c:pt>
                  <c:pt idx="6">
                    <c:v>23.556865256480499</c:v>
                  </c:pt>
                  <c:pt idx="7">
                    <c:v>23.4112129976033</c:v>
                  </c:pt>
                  <c:pt idx="8">
                    <c:v>38.010917271392401</c:v>
                  </c:pt>
                  <c:pt idx="9">
                    <c:v>37.8404028465377</c:v>
                  </c:pt>
                  <c:pt idx="10">
                    <c:v>37.611873105580599</c:v>
                  </c:pt>
                  <c:pt idx="11">
                    <c:v>36.915174692520203</c:v>
                  </c:pt>
                  <c:pt idx="12">
                    <c:v>35.734853188142999</c:v>
                  </c:pt>
                  <c:pt idx="13">
                    <c:v>34.835647956935198</c:v>
                  </c:pt>
                  <c:pt idx="14">
                    <c:v>34.487962269140603</c:v>
                  </c:pt>
                  <c:pt idx="15">
                    <c:v>34.513338334141501</c:v>
                  </c:pt>
                  <c:pt idx="16">
                    <c:v>33.948286342951</c:v>
                  </c:pt>
                </c:numCache>
              </c:numRef>
            </c:plus>
            <c:minus>
              <c:numRef>
                <c:f>(Controls_Wales!$O$199:$O$206,Controls_Wales!$O$159:$O$167)</c:f>
                <c:numCache>
                  <c:formatCode>General</c:formatCode>
                  <c:ptCount val="17"/>
                  <c:pt idx="0">
                    <c:v>24.151291087672501</c:v>
                  </c:pt>
                  <c:pt idx="1">
                    <c:v>24.094655760659201</c:v>
                  </c:pt>
                  <c:pt idx="2">
                    <c:v>23.971749378091101</c:v>
                  </c:pt>
                  <c:pt idx="3">
                    <c:v>23.7847087429464</c:v>
                  </c:pt>
                  <c:pt idx="4">
                    <c:v>23.456120393893301</c:v>
                  </c:pt>
                  <c:pt idx="5">
                    <c:v>23.378852466743599</c:v>
                  </c:pt>
                  <c:pt idx="6">
                    <c:v>23.205154669414199</c:v>
                  </c:pt>
                  <c:pt idx="7">
                    <c:v>23.061838784354201</c:v>
                  </c:pt>
                  <c:pt idx="8">
                    <c:v>37.441908572940697</c:v>
                  </c:pt>
                  <c:pt idx="9">
                    <c:v>37.279603283816002</c:v>
                  </c:pt>
                  <c:pt idx="10">
                    <c:v>37.055137306059102</c:v>
                  </c:pt>
                  <c:pt idx="11">
                    <c:v>36.367892891419402</c:v>
                  </c:pt>
                  <c:pt idx="12">
                    <c:v>35.196902701261898</c:v>
                  </c:pt>
                  <c:pt idx="13">
                    <c:v>34.307854866987299</c:v>
                  </c:pt>
                  <c:pt idx="14">
                    <c:v>33.963655826556298</c:v>
                  </c:pt>
                  <c:pt idx="15">
                    <c:v>33.992439567120499</c:v>
                  </c:pt>
                  <c:pt idx="16">
                    <c:v>33.436963188706599</c:v>
                  </c:pt>
                </c:numCache>
              </c:numRef>
            </c:minus>
            <c:spPr>
              <a:ln w="3175">
                <a:solidFill>
                  <a:srgbClr val="000000"/>
                </a:solidFill>
                <a:prstDash val="solid"/>
              </a:ln>
            </c:spPr>
          </c:errBars>
          <c:cat>
            <c:strRef>
              <c:f>Controls!$A$112:$A$128</c:f>
              <c:strCache>
                <c:ptCount val="17"/>
                <c:pt idx="0">
                  <c:v>2005-07</c:v>
                </c:pt>
                <c:pt idx="1">
                  <c:v>2006-08</c:v>
                </c:pt>
                <c:pt idx="2">
                  <c:v>2007-09</c:v>
                </c:pt>
                <c:pt idx="3">
                  <c:v>2008-10</c:v>
                </c:pt>
                <c:pt idx="4">
                  <c:v>2009-11</c:v>
                </c:pt>
                <c:pt idx="5">
                  <c:v>2010-12</c:v>
                </c:pt>
                <c:pt idx="6">
                  <c:v>2011-13</c:v>
                </c:pt>
                <c:pt idx="7">
                  <c:v>2012-14</c:v>
                </c:pt>
                <c:pt idx="9">
                  <c:v>2005-07</c:v>
                </c:pt>
                <c:pt idx="10">
                  <c:v>2006-08</c:v>
                </c:pt>
                <c:pt idx="11">
                  <c:v>2007-09</c:v>
                </c:pt>
                <c:pt idx="12">
                  <c:v>2008-10</c:v>
                </c:pt>
                <c:pt idx="13">
                  <c:v>2009-11</c:v>
                </c:pt>
                <c:pt idx="14">
                  <c:v>2010-12</c:v>
                </c:pt>
                <c:pt idx="15">
                  <c:v>2011-13</c:v>
                </c:pt>
                <c:pt idx="16">
                  <c:v>2012-14</c:v>
                </c:pt>
              </c:strCache>
            </c:strRef>
          </c:cat>
          <c:val>
            <c:numRef>
              <c:f>(Controls_Wales!$L$199:$L$206,Controls_Wales!$L$159:$L$167)</c:f>
              <c:numCache>
                <c:formatCode>0.0</c:formatCode>
                <c:ptCount val="17"/>
                <c:pt idx="0">
                  <c:v>1244.9570094201399</c:v>
                </c:pt>
                <c:pt idx="1">
                  <c:v>1235.19775229628</c:v>
                </c:pt>
                <c:pt idx="2">
                  <c:v>1218.46933328248</c:v>
                </c:pt>
                <c:pt idx="3">
                  <c:v>1200.88615251289</c:v>
                </c:pt>
                <c:pt idx="4">
                  <c:v>1170.1915827313501</c:v>
                </c:pt>
                <c:pt idx="5">
                  <c:v>1170.2225562241399</c:v>
                </c:pt>
                <c:pt idx="6">
                  <c:v>1160.71627338487</c:v>
                </c:pt>
                <c:pt idx="7">
                  <c:v>1155.01030118463</c:v>
                </c:pt>
                <c:pt idx="9">
                  <c:v>1764.4507816627299</c:v>
                </c:pt>
                <c:pt idx="10">
                  <c:v>1753.93121315845</c:v>
                </c:pt>
                <c:pt idx="11">
                  <c:v>1726.6927598814</c:v>
                </c:pt>
                <c:pt idx="12">
                  <c:v>1654.2736000493101</c:v>
                </c:pt>
                <c:pt idx="13">
                  <c:v>1611.1498560417699</c:v>
                </c:pt>
                <c:pt idx="14">
                  <c:v>1593.2971597621299</c:v>
                </c:pt>
                <c:pt idx="15">
                  <c:v>1610.36816725226</c:v>
                </c:pt>
                <c:pt idx="16">
                  <c:v>1595.6581223652499</c:v>
                </c:pt>
              </c:numCache>
            </c:numRef>
          </c:val>
          <c:smooth val="0"/>
          <c:extLst>
            <c:ext xmlns:c16="http://schemas.microsoft.com/office/drawing/2014/chart" uri="{C3380CC4-5D6E-409C-BE32-E72D297353CC}">
              <c16:uniqueId val="{00000000-F3FA-41BD-81D8-84CC684DDEB0}"/>
            </c:ext>
          </c:extLst>
        </c:ser>
        <c:ser>
          <c:idx val="0"/>
          <c:order val="1"/>
          <c:tx>
            <c:v>Wales</c:v>
          </c:tx>
          <c:spPr>
            <a:ln w="25400">
              <a:solidFill>
                <a:srgbClr val="7030A0"/>
              </a:solidFill>
              <a:prstDash val="sysDash"/>
            </a:ln>
          </c:spPr>
          <c:marker>
            <c:symbol val="none"/>
          </c:marker>
          <c:cat>
            <c:strRef>
              <c:f>Controls!$A$112:$A$128</c:f>
              <c:strCache>
                <c:ptCount val="17"/>
                <c:pt idx="0">
                  <c:v>2005-07</c:v>
                </c:pt>
                <c:pt idx="1">
                  <c:v>2006-08</c:v>
                </c:pt>
                <c:pt idx="2">
                  <c:v>2007-09</c:v>
                </c:pt>
                <c:pt idx="3">
                  <c:v>2008-10</c:v>
                </c:pt>
                <c:pt idx="4">
                  <c:v>2009-11</c:v>
                </c:pt>
                <c:pt idx="5">
                  <c:v>2010-12</c:v>
                </c:pt>
                <c:pt idx="6">
                  <c:v>2011-13</c:v>
                </c:pt>
                <c:pt idx="7">
                  <c:v>2012-14</c:v>
                </c:pt>
                <c:pt idx="9">
                  <c:v>2005-07</c:v>
                </c:pt>
                <c:pt idx="10">
                  <c:v>2006-08</c:v>
                </c:pt>
                <c:pt idx="11">
                  <c:v>2007-09</c:v>
                </c:pt>
                <c:pt idx="12">
                  <c:v>2008-10</c:v>
                </c:pt>
                <c:pt idx="13">
                  <c:v>2009-11</c:v>
                </c:pt>
                <c:pt idx="14">
                  <c:v>2010-12</c:v>
                </c:pt>
                <c:pt idx="15">
                  <c:v>2011-13</c:v>
                </c:pt>
                <c:pt idx="16">
                  <c:v>2012-14</c:v>
                </c:pt>
              </c:strCache>
            </c:strRef>
          </c:cat>
          <c:val>
            <c:numRef>
              <c:f>(Controls_Wales!$L$181:$L$188,Controls_Wales!$L$141:$L$149)</c:f>
              <c:numCache>
                <c:formatCode>0.0</c:formatCode>
                <c:ptCount val="17"/>
                <c:pt idx="0">
                  <c:v>1004.84676643743</c:v>
                </c:pt>
                <c:pt idx="1">
                  <c:v>988.818603276928</c:v>
                </c:pt>
                <c:pt idx="2">
                  <c:v>974.24804111780998</c:v>
                </c:pt>
                <c:pt idx="3">
                  <c:v>953.49366767949402</c:v>
                </c:pt>
                <c:pt idx="4">
                  <c:v>917.483643672482</c:v>
                </c:pt>
                <c:pt idx="5">
                  <c:v>908.54327475002901</c:v>
                </c:pt>
                <c:pt idx="6">
                  <c:v>900.79763651429698</c:v>
                </c:pt>
                <c:pt idx="7">
                  <c:v>899.87515443867005</c:v>
                </c:pt>
                <c:pt idx="9">
                  <c:v>1396.9392358816399</c:v>
                </c:pt>
                <c:pt idx="10">
                  <c:v>1377.31644080466</c:v>
                </c:pt>
                <c:pt idx="11">
                  <c:v>1350.92301354709</c:v>
                </c:pt>
                <c:pt idx="12">
                  <c:v>1310.28935640036</c:v>
                </c:pt>
                <c:pt idx="13">
                  <c:v>1269.8521441231601</c:v>
                </c:pt>
                <c:pt idx="14">
                  <c:v>1251.65135912665</c:v>
                </c:pt>
                <c:pt idx="15">
                  <c:v>1245.93977409423</c:v>
                </c:pt>
                <c:pt idx="16">
                  <c:v>1228.2603392096601</c:v>
                </c:pt>
              </c:numCache>
            </c:numRef>
          </c:val>
          <c:smooth val="0"/>
          <c:extLst>
            <c:ext xmlns:c16="http://schemas.microsoft.com/office/drawing/2014/chart" uri="{C3380CC4-5D6E-409C-BE32-E72D297353CC}">
              <c16:uniqueId val="{00000001-F3FA-41BD-81D8-84CC684DDEB0}"/>
            </c:ext>
          </c:extLst>
        </c:ser>
        <c:ser>
          <c:idx val="3"/>
          <c:order val="2"/>
          <c:tx>
            <c:v>Least deprived fifth</c:v>
          </c:tx>
          <c:spPr>
            <a:ln w="25400">
              <a:solidFill>
                <a:srgbClr val="8EB4E3"/>
              </a:solidFill>
              <a:prstDash val="solid"/>
            </a:ln>
          </c:spPr>
          <c:marker>
            <c:symbol val="none"/>
          </c:marker>
          <c:cat>
            <c:strRef>
              <c:f>Controls!$A$112:$A$128</c:f>
              <c:strCache>
                <c:ptCount val="17"/>
                <c:pt idx="0">
                  <c:v>2005-07</c:v>
                </c:pt>
                <c:pt idx="1">
                  <c:v>2006-08</c:v>
                </c:pt>
                <c:pt idx="2">
                  <c:v>2007-09</c:v>
                </c:pt>
                <c:pt idx="3">
                  <c:v>2008-10</c:v>
                </c:pt>
                <c:pt idx="4">
                  <c:v>2009-11</c:v>
                </c:pt>
                <c:pt idx="5">
                  <c:v>2010-12</c:v>
                </c:pt>
                <c:pt idx="6">
                  <c:v>2011-13</c:v>
                </c:pt>
                <c:pt idx="7">
                  <c:v>2012-14</c:v>
                </c:pt>
                <c:pt idx="9">
                  <c:v>2005-07</c:v>
                </c:pt>
                <c:pt idx="10">
                  <c:v>2006-08</c:v>
                </c:pt>
                <c:pt idx="11">
                  <c:v>2007-09</c:v>
                </c:pt>
                <c:pt idx="12">
                  <c:v>2008-10</c:v>
                </c:pt>
                <c:pt idx="13">
                  <c:v>2009-11</c:v>
                </c:pt>
                <c:pt idx="14">
                  <c:v>2010-12</c:v>
                </c:pt>
                <c:pt idx="15">
                  <c:v>2011-13</c:v>
                </c:pt>
                <c:pt idx="16">
                  <c:v>2012-14</c:v>
                </c:pt>
              </c:strCache>
            </c:strRef>
          </c:cat>
          <c:val>
            <c:numRef>
              <c:f>(Controls_Wales!$L$190:$L$197,Controls_Wales!$L$150:$L$158)</c:f>
              <c:numCache>
                <c:formatCode>0.0</c:formatCode>
                <c:ptCount val="17"/>
                <c:pt idx="0">
                  <c:v>831.69344659470903</c:v>
                </c:pt>
                <c:pt idx="1">
                  <c:v>807.63313080030798</c:v>
                </c:pt>
                <c:pt idx="2">
                  <c:v>794.83101694884601</c:v>
                </c:pt>
                <c:pt idx="3">
                  <c:v>773.027536085571</c:v>
                </c:pt>
                <c:pt idx="4">
                  <c:v>750.67430485405202</c:v>
                </c:pt>
                <c:pt idx="5">
                  <c:v>737.42186665690394</c:v>
                </c:pt>
                <c:pt idx="6">
                  <c:v>723.45127867834799</c:v>
                </c:pt>
                <c:pt idx="7">
                  <c:v>716.91432812269204</c:v>
                </c:pt>
                <c:pt idx="9">
                  <c:v>1137.2274856465001</c:v>
                </c:pt>
                <c:pt idx="10">
                  <c:v>1125.4560002677499</c:v>
                </c:pt>
                <c:pt idx="11">
                  <c:v>1094.4509614450701</c:v>
                </c:pt>
                <c:pt idx="12">
                  <c:v>1053.0784505551701</c:v>
                </c:pt>
                <c:pt idx="13">
                  <c:v>1025.55787341021</c:v>
                </c:pt>
                <c:pt idx="14">
                  <c:v>1023.28638266887</c:v>
                </c:pt>
                <c:pt idx="15">
                  <c:v>1020.7356394636701</c:v>
                </c:pt>
                <c:pt idx="16">
                  <c:v>994.20634029653797</c:v>
                </c:pt>
              </c:numCache>
            </c:numRef>
          </c:val>
          <c:smooth val="0"/>
          <c:extLst>
            <c:ext xmlns:c16="http://schemas.microsoft.com/office/drawing/2014/chart" uri="{C3380CC4-5D6E-409C-BE32-E72D297353CC}">
              <c16:uniqueId val="{00000002-F3FA-41BD-81D8-84CC684DDEB0}"/>
            </c:ext>
          </c:extLst>
        </c:ser>
        <c:ser>
          <c:idx val="1"/>
          <c:order val="3"/>
          <c:tx>
            <c:v>Rate ratio</c:v>
          </c:tx>
          <c:spPr>
            <a:ln>
              <a:noFill/>
            </a:ln>
          </c:spPr>
          <c:marker>
            <c:symbol val="none"/>
          </c:marker>
          <c:dLbls>
            <c:spPr>
              <a:noFill/>
              <a:ln>
                <a:noFill/>
              </a:ln>
              <a:effectLst/>
            </c:spPr>
            <c:txPr>
              <a:bodyPr/>
              <a:lstStyle/>
              <a:p>
                <a:pPr>
                  <a:defRPr sz="800" b="1">
                    <a:solidFill>
                      <a:srgbClr val="00008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Controls!$A$112:$A$128</c:f>
              <c:strCache>
                <c:ptCount val="17"/>
                <c:pt idx="0">
                  <c:v>2005-07</c:v>
                </c:pt>
                <c:pt idx="1">
                  <c:v>2006-08</c:v>
                </c:pt>
                <c:pt idx="2">
                  <c:v>2007-09</c:v>
                </c:pt>
                <c:pt idx="3">
                  <c:v>2008-10</c:v>
                </c:pt>
                <c:pt idx="4">
                  <c:v>2009-11</c:v>
                </c:pt>
                <c:pt idx="5">
                  <c:v>2010-12</c:v>
                </c:pt>
                <c:pt idx="6">
                  <c:v>2011-13</c:v>
                </c:pt>
                <c:pt idx="7">
                  <c:v>2012-14</c:v>
                </c:pt>
                <c:pt idx="9">
                  <c:v>2005-07</c:v>
                </c:pt>
                <c:pt idx="10">
                  <c:v>2006-08</c:v>
                </c:pt>
                <c:pt idx="11">
                  <c:v>2007-09</c:v>
                </c:pt>
                <c:pt idx="12">
                  <c:v>2008-10</c:v>
                </c:pt>
                <c:pt idx="13">
                  <c:v>2009-11</c:v>
                </c:pt>
                <c:pt idx="14">
                  <c:v>2010-12</c:v>
                </c:pt>
                <c:pt idx="15">
                  <c:v>2011-13</c:v>
                </c:pt>
                <c:pt idx="16">
                  <c:v>2012-14</c:v>
                </c:pt>
              </c:strCache>
            </c:strRef>
          </c:cat>
          <c:val>
            <c:numRef>
              <c:f>(Controls_Wales!$S$190:$S$197,Controls_Wales!$S$150:$S$158)</c:f>
              <c:numCache>
                <c:formatCode>0.0</c:formatCode>
                <c:ptCount val="17"/>
                <c:pt idx="0">
                  <c:v>1.4968940954356438</c:v>
                </c:pt>
                <c:pt idx="1">
                  <c:v>1.5294045095355182</c:v>
                </c:pt>
                <c:pt idx="2">
                  <c:v>1.5329916765954525</c:v>
                </c:pt>
                <c:pt idx="3">
                  <c:v>1.5534843151822173</c:v>
                </c:pt>
                <c:pt idx="4">
                  <c:v>1.558853919955155</c:v>
                </c:pt>
                <c:pt idx="5">
                  <c:v>1.5869105720031524</c:v>
                </c:pt>
                <c:pt idx="6">
                  <c:v>1.6044152627739474</c:v>
                </c:pt>
                <c:pt idx="7">
                  <c:v>1.6110855312504824</c:v>
                </c:pt>
                <c:pt idx="8">
                  <c:v>0</c:v>
                </c:pt>
                <c:pt idx="9">
                  <c:v>1.551537228859414</c:v>
                </c:pt>
                <c:pt idx="10">
                  <c:v>1.5584182880016488</c:v>
                </c:pt>
                <c:pt idx="11">
                  <c:v>1.5776794216540708</c:v>
                </c:pt>
                <c:pt idx="12">
                  <c:v>1.570893031926726</c:v>
                </c:pt>
                <c:pt idx="13">
                  <c:v>1.570998475867905</c:v>
                </c:pt>
                <c:pt idx="14">
                  <c:v>1.5570393457270431</c:v>
                </c:pt>
                <c:pt idx="15">
                  <c:v>1.5776544924975906</c:v>
                </c:pt>
                <c:pt idx="16">
                  <c:v>1.6049566952965915</c:v>
                </c:pt>
              </c:numCache>
            </c:numRef>
          </c:val>
          <c:smooth val="0"/>
          <c:extLst>
            <c:ext xmlns:c16="http://schemas.microsoft.com/office/drawing/2014/chart" uri="{C3380CC4-5D6E-409C-BE32-E72D297353CC}">
              <c16:uniqueId val="{00000003-F3FA-41BD-81D8-84CC684DDEB0}"/>
            </c:ext>
          </c:extLst>
        </c:ser>
        <c:dLbls>
          <c:showLegendKey val="0"/>
          <c:showVal val="0"/>
          <c:showCatName val="0"/>
          <c:showSerName val="0"/>
          <c:showPercent val="0"/>
          <c:showBubbleSize val="0"/>
        </c:dLbls>
        <c:smooth val="0"/>
        <c:axId val="77726848"/>
        <c:axId val="77728384"/>
      </c:lineChart>
      <c:catAx>
        <c:axId val="77726848"/>
        <c:scaling>
          <c:orientation val="minMax"/>
        </c:scaling>
        <c:delete val="0"/>
        <c:axPos val="b"/>
        <c:numFmt formatCode="General" sourceLinked="1"/>
        <c:majorTickMark val="none"/>
        <c:minorTickMark val="none"/>
        <c:tickLblPos val="nextTo"/>
        <c:txPr>
          <a:bodyPr rot="0"/>
          <a:lstStyle/>
          <a:p>
            <a:pPr>
              <a:defRPr sz="900"/>
            </a:pPr>
            <a:endParaRPr lang="en-US"/>
          </a:p>
        </c:txPr>
        <c:crossAx val="77728384"/>
        <c:crosses val="autoZero"/>
        <c:auto val="0"/>
        <c:lblAlgn val="ctr"/>
        <c:lblOffset val="100"/>
        <c:tickLblSkip val="1"/>
        <c:tickMarkSkip val="1"/>
        <c:noMultiLvlLbl val="0"/>
      </c:catAx>
      <c:valAx>
        <c:axId val="77728384"/>
        <c:scaling>
          <c:orientation val="minMax"/>
          <c:min val="0"/>
        </c:scaling>
        <c:delete val="0"/>
        <c:axPos val="l"/>
        <c:majorGridlines>
          <c:spPr>
            <a:ln>
              <a:solidFill>
                <a:srgbClr val="BFBFBF"/>
              </a:solidFill>
            </a:ln>
          </c:spPr>
        </c:majorGridlines>
        <c:numFmt formatCode="0" sourceLinked="0"/>
        <c:majorTickMark val="none"/>
        <c:minorTickMark val="none"/>
        <c:tickLblPos val="nextTo"/>
        <c:spPr>
          <a:ln w="3175">
            <a:solidFill>
              <a:srgbClr val="7F7F7F"/>
            </a:solidFill>
            <a:prstDash val="solid"/>
          </a:ln>
        </c:spPr>
        <c:txPr>
          <a:bodyPr rot="0" vert="horz"/>
          <a:lstStyle/>
          <a:p>
            <a:pPr>
              <a:defRPr sz="1000" b="0" i="0" u="none" strike="noStrike" baseline="0">
                <a:solidFill>
                  <a:srgbClr val="000000"/>
                </a:solidFill>
                <a:latin typeface="Verdana"/>
                <a:ea typeface="Verdana"/>
                <a:cs typeface="Verdana"/>
              </a:defRPr>
            </a:pPr>
            <a:endParaRPr lang="en-US"/>
          </a:p>
        </c:txPr>
        <c:crossAx val="77726848"/>
        <c:crosses val="autoZero"/>
        <c:crossBetween val="between"/>
        <c:minorUnit val="10"/>
      </c:valAx>
      <c:spPr>
        <a:noFill/>
        <a:ln w="6350">
          <a:noFill/>
        </a:ln>
      </c:spPr>
    </c:plotArea>
    <c:legend>
      <c:legendPos val="t"/>
      <c:legendEntry>
        <c:idx val="3"/>
        <c:delete val="1"/>
      </c:legendEntry>
      <c:layout>
        <c:manualLayout>
          <c:xMode val="edge"/>
          <c:yMode val="edge"/>
          <c:x val="0"/>
          <c:y val="6.7544441494890986E-2"/>
          <c:w val="0.59225368539038858"/>
          <c:h val="9.0116583594399544E-2"/>
        </c:manualLayout>
      </c:layout>
      <c:overlay val="0"/>
      <c:txPr>
        <a:bodyPr/>
        <a:lstStyle/>
        <a:p>
          <a:pPr>
            <a:defRPr sz="900"/>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Verdana"/>
          <a:ea typeface="Verdana"/>
          <a:cs typeface="Verdana"/>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181680079438433E-2"/>
          <c:y val="9.3021632381158265E-2"/>
          <c:w val="0.92151004944198556"/>
          <c:h val="0.73549165167466191"/>
        </c:manualLayout>
      </c:layout>
      <c:barChart>
        <c:barDir val="col"/>
        <c:grouping val="clustered"/>
        <c:varyColors val="0"/>
        <c:ser>
          <c:idx val="4"/>
          <c:order val="3"/>
          <c:tx>
            <c:v>Rate ratio</c:v>
          </c:tx>
          <c:spPr>
            <a:noFill/>
            <a:ln w="28575">
              <a:noFill/>
            </a:ln>
          </c:spPr>
          <c:invertIfNegative val="0"/>
          <c:dLbls>
            <c:spPr>
              <a:noFill/>
              <a:ln w="25400">
                <a:noFill/>
              </a:ln>
            </c:spPr>
            <c:txPr>
              <a:bodyPr/>
              <a:lstStyle/>
              <a:p>
                <a:pPr>
                  <a:defRPr sz="800" b="1" i="0" u="none" strike="noStrike" baseline="0">
                    <a:solidFill>
                      <a:srgbClr val="000080"/>
                    </a:solidFill>
                    <a:latin typeface="Verdana"/>
                    <a:ea typeface="Verdana"/>
                    <a:cs typeface="Verdana"/>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'Single chart &amp; table'!$E$32:$E$39</c:f>
              <c:strCache>
                <c:ptCount val="8"/>
                <c:pt idx="0">
                  <c:v>2005-07</c:v>
                </c:pt>
                <c:pt idx="1">
                  <c:v>2006-08</c:v>
                </c:pt>
                <c:pt idx="2">
                  <c:v>2007-09</c:v>
                </c:pt>
                <c:pt idx="3">
                  <c:v>2008-10</c:v>
                </c:pt>
                <c:pt idx="4">
                  <c:v>2009-11</c:v>
                </c:pt>
                <c:pt idx="5">
                  <c:v>2010-12</c:v>
                </c:pt>
                <c:pt idx="6">
                  <c:v>2011-13</c:v>
                </c:pt>
                <c:pt idx="7">
                  <c:v>2012-14</c:v>
                </c:pt>
              </c:strCache>
            </c:strRef>
          </c:cat>
          <c:val>
            <c:numRef>
              <c:f>(Controls_Wales!$S$112:$S$119,Controls_Wales!$S$72:$S$80)</c:f>
              <c:numCache>
                <c:formatCode>0.0</c:formatCode>
                <c:ptCount val="17"/>
                <c:pt idx="0">
                  <c:v>2.0558456042017492</c:v>
                </c:pt>
                <c:pt idx="1">
                  <c:v>2.1010827306562789</c:v>
                </c:pt>
                <c:pt idx="2">
                  <c:v>2.0996507677230039</c:v>
                </c:pt>
                <c:pt idx="3">
                  <c:v>2.1303569984107962</c:v>
                </c:pt>
                <c:pt idx="4">
                  <c:v>2.0715100294850148</c:v>
                </c:pt>
                <c:pt idx="5">
                  <c:v>2.1496371935412366</c:v>
                </c:pt>
                <c:pt idx="6">
                  <c:v>2.1464828698114697</c:v>
                </c:pt>
                <c:pt idx="7">
                  <c:v>2.1489556166733399</c:v>
                </c:pt>
                <c:pt idx="8">
                  <c:v>0</c:v>
                </c:pt>
                <c:pt idx="9">
                  <c:v>2.1620694643332712</c:v>
                </c:pt>
                <c:pt idx="10">
                  <c:v>2.1877306205511653</c:v>
                </c:pt>
                <c:pt idx="11">
                  <c:v>2.1631627076945219</c:v>
                </c:pt>
                <c:pt idx="12">
                  <c:v>2.1760667937951905</c:v>
                </c:pt>
                <c:pt idx="13">
                  <c:v>2.2372699021864606</c:v>
                </c:pt>
                <c:pt idx="14">
                  <c:v>2.2246229736665164</c:v>
                </c:pt>
                <c:pt idx="15">
                  <c:v>2.1659894854244861</c:v>
                </c:pt>
                <c:pt idx="16">
                  <c:v>2.1664216662061198</c:v>
                </c:pt>
              </c:numCache>
            </c:numRef>
          </c:val>
          <c:extLst>
            <c:ext xmlns:c16="http://schemas.microsoft.com/office/drawing/2014/chart" uri="{C3380CC4-5D6E-409C-BE32-E72D297353CC}">
              <c16:uniqueId val="{00000000-FA93-4CA1-AA78-002263C34BFA}"/>
            </c:ext>
          </c:extLst>
        </c:ser>
        <c:dLbls>
          <c:showLegendKey val="0"/>
          <c:showVal val="0"/>
          <c:showCatName val="0"/>
          <c:showSerName val="0"/>
          <c:showPercent val="0"/>
          <c:showBubbleSize val="0"/>
        </c:dLbls>
        <c:gapWidth val="150"/>
        <c:axId val="77785344"/>
        <c:axId val="81080320"/>
      </c:barChart>
      <c:lineChart>
        <c:grouping val="standard"/>
        <c:varyColors val="0"/>
        <c:ser>
          <c:idx val="2"/>
          <c:order val="0"/>
          <c:tx>
            <c:strRef>
              <c:f>Controls_Wales!$A$103</c:f>
              <c:strCache>
                <c:ptCount val="1"/>
                <c:pt idx="0">
                  <c:v>Most deprived within Wales</c:v>
                </c:pt>
              </c:strCache>
            </c:strRef>
          </c:tx>
          <c:spPr>
            <a:ln w="28575">
              <a:solidFill>
                <a:srgbClr val="4F81BD"/>
              </a:solidFill>
              <a:prstDash val="solid"/>
            </a:ln>
          </c:spPr>
          <c:marker>
            <c:symbol val="none"/>
          </c:marker>
          <c:errBars>
            <c:errDir val="y"/>
            <c:errBarType val="both"/>
            <c:errValType val="cust"/>
            <c:noEndCap val="0"/>
            <c:plus>
              <c:numRef>
                <c:f>(Controls_Wales!$P$121:$P$128,Controls_Wales!$P$81:$P$89)</c:f>
                <c:numCache>
                  <c:formatCode>General</c:formatCode>
                  <c:ptCount val="17"/>
                  <c:pt idx="0">
                    <c:v>17.242060713939701</c:v>
                  </c:pt>
                  <c:pt idx="1">
                    <c:v>17.125367876448902</c:v>
                  </c:pt>
                  <c:pt idx="2">
                    <c:v>16.8486511122431</c:v>
                  </c:pt>
                  <c:pt idx="3">
                    <c:v>16.6247147034377</c:v>
                  </c:pt>
                  <c:pt idx="4">
                    <c:v>16.373576094397801</c:v>
                  </c:pt>
                  <c:pt idx="5">
                    <c:v>16.287217942605</c:v>
                  </c:pt>
                  <c:pt idx="6">
                    <c:v>16.027765841901999</c:v>
                  </c:pt>
                  <c:pt idx="7">
                    <c:v>15.690408826897601</c:v>
                  </c:pt>
                  <c:pt idx="8">
                    <c:v>22.337072794382799</c:v>
                  </c:pt>
                  <c:pt idx="9">
                    <c:v>22.391068678267899</c:v>
                  </c:pt>
                  <c:pt idx="10">
                    <c:v>22.198320009757101</c:v>
                  </c:pt>
                  <c:pt idx="11">
                    <c:v>21.969890617835301</c:v>
                  </c:pt>
                  <c:pt idx="12">
                    <c:v>21.480042169669101</c:v>
                  </c:pt>
                  <c:pt idx="13">
                    <c:v>21.182526491299399</c:v>
                  </c:pt>
                  <c:pt idx="14">
                    <c:v>20.656626769263699</c:v>
                  </c:pt>
                  <c:pt idx="15">
                    <c:v>20.464028403238999</c:v>
                  </c:pt>
                  <c:pt idx="16">
                    <c:v>20.213534662955102</c:v>
                  </c:pt>
                </c:numCache>
              </c:numRef>
            </c:plus>
            <c:minus>
              <c:numRef>
                <c:f>(Controls_Wales!$O$121:$O$128,Controls_Wales!$O$81:$O$89)</c:f>
                <c:numCache>
                  <c:formatCode>General</c:formatCode>
                  <c:ptCount val="17"/>
                  <c:pt idx="0">
                    <c:v>16.8077482240212</c:v>
                  </c:pt>
                  <c:pt idx="1">
                    <c:v>16.693167346825</c:v>
                  </c:pt>
                  <c:pt idx="2">
                    <c:v>16.419872938325899</c:v>
                  </c:pt>
                  <c:pt idx="3">
                    <c:v>16.199005800824199</c:v>
                  </c:pt>
                  <c:pt idx="4">
                    <c:v>15.950287875224101</c:v>
                  </c:pt>
                  <c:pt idx="5">
                    <c:v>15.866748440522301</c:v>
                  </c:pt>
                  <c:pt idx="6">
                    <c:v>15.611411832116399</c:v>
                  </c:pt>
                  <c:pt idx="7">
                    <c:v>15.2776824065835</c:v>
                  </c:pt>
                  <c:pt idx="8">
                    <c:v>21.868918043357901</c:v>
                  </c:pt>
                  <c:pt idx="9">
                    <c:v>21.927496286016702</c:v>
                  </c:pt>
                  <c:pt idx="10">
                    <c:v>21.739918836819999</c:v>
                  </c:pt>
                  <c:pt idx="11">
                    <c:v>21.516161796524599</c:v>
                  </c:pt>
                  <c:pt idx="12">
                    <c:v>21.031171017504199</c:v>
                  </c:pt>
                  <c:pt idx="13">
                    <c:v>20.737300285091699</c:v>
                  </c:pt>
                  <c:pt idx="14">
                    <c:v>20.2153115395895</c:v>
                  </c:pt>
                  <c:pt idx="15">
                    <c:v>20.0255753341869</c:v>
                  </c:pt>
                  <c:pt idx="16">
                    <c:v>19.778689040049802</c:v>
                  </c:pt>
                </c:numCache>
              </c:numRef>
            </c:minus>
            <c:spPr>
              <a:ln w="3175">
                <a:solidFill>
                  <a:srgbClr val="000000"/>
                </a:solidFill>
                <a:prstDash val="solid"/>
              </a:ln>
            </c:spPr>
          </c:errBars>
          <c:cat>
            <c:strRef>
              <c:f>Controls!$A$112:$A$128</c:f>
              <c:strCache>
                <c:ptCount val="17"/>
                <c:pt idx="0">
                  <c:v>2005-07</c:v>
                </c:pt>
                <c:pt idx="1">
                  <c:v>2006-08</c:v>
                </c:pt>
                <c:pt idx="2">
                  <c:v>2007-09</c:v>
                </c:pt>
                <c:pt idx="3">
                  <c:v>2008-10</c:v>
                </c:pt>
                <c:pt idx="4">
                  <c:v>2009-11</c:v>
                </c:pt>
                <c:pt idx="5">
                  <c:v>2010-12</c:v>
                </c:pt>
                <c:pt idx="6">
                  <c:v>2011-13</c:v>
                </c:pt>
                <c:pt idx="7">
                  <c:v>2012-14</c:v>
                </c:pt>
                <c:pt idx="9">
                  <c:v>2005-07</c:v>
                </c:pt>
                <c:pt idx="10">
                  <c:v>2006-08</c:v>
                </c:pt>
                <c:pt idx="11">
                  <c:v>2007-09</c:v>
                </c:pt>
                <c:pt idx="12">
                  <c:v>2008-10</c:v>
                </c:pt>
                <c:pt idx="13">
                  <c:v>2009-11</c:v>
                </c:pt>
                <c:pt idx="14">
                  <c:v>2010-12</c:v>
                </c:pt>
                <c:pt idx="15">
                  <c:v>2011-13</c:v>
                </c:pt>
                <c:pt idx="16">
                  <c:v>2012-14</c:v>
                </c:pt>
              </c:strCache>
            </c:strRef>
          </c:cat>
          <c:val>
            <c:numRef>
              <c:f>(Controls_Wales!$L$121:$L$128,Controls_Wales!$L$81:$L$89)</c:f>
              <c:numCache>
                <c:formatCode>0.0</c:formatCode>
                <c:ptCount val="17"/>
                <c:pt idx="0">
                  <c:v>499.00418204315599</c:v>
                </c:pt>
                <c:pt idx="1">
                  <c:v>494.20131450028998</c:v>
                </c:pt>
                <c:pt idx="2">
                  <c:v>481.71023335915601</c:v>
                </c:pt>
                <c:pt idx="3">
                  <c:v>472.19887932015598</c:v>
                </c:pt>
                <c:pt idx="4">
                  <c:v>460.54231652624702</c:v>
                </c:pt>
                <c:pt idx="5">
                  <c:v>458.86102488931999</c:v>
                </c:pt>
                <c:pt idx="6">
                  <c:v>448.80709158954301</c:v>
                </c:pt>
                <c:pt idx="7">
                  <c:v>433.904761120866</c:v>
                </c:pt>
                <c:pt idx="9">
                  <c:v>787.78714229202001</c:v>
                </c:pt>
                <c:pt idx="10">
                  <c:v>782.77544930520503</c:v>
                </c:pt>
                <c:pt idx="11">
                  <c:v>774.34189163553799</c:v>
                </c:pt>
                <c:pt idx="12">
                  <c:v>748.25771814742905</c:v>
                </c:pt>
                <c:pt idx="13">
                  <c:v>733.48765941566501</c:v>
                </c:pt>
                <c:pt idx="14">
                  <c:v>703.76151663915698</c:v>
                </c:pt>
                <c:pt idx="15">
                  <c:v>695.38069069368805</c:v>
                </c:pt>
                <c:pt idx="16">
                  <c:v>684.27391784557005</c:v>
                </c:pt>
              </c:numCache>
            </c:numRef>
          </c:val>
          <c:smooth val="0"/>
          <c:extLst>
            <c:ext xmlns:c16="http://schemas.microsoft.com/office/drawing/2014/chart" uri="{C3380CC4-5D6E-409C-BE32-E72D297353CC}">
              <c16:uniqueId val="{00000001-FA93-4CA1-AA78-002263C34BFA}"/>
            </c:ext>
          </c:extLst>
        </c:ser>
        <c:ser>
          <c:idx val="3"/>
          <c:order val="1"/>
          <c:tx>
            <c:strRef>
              <c:f>Controls_Wales!$A$104</c:f>
              <c:strCache>
                <c:ptCount val="1"/>
                <c:pt idx="0">
                  <c:v>Least deprived within Wales</c:v>
                </c:pt>
              </c:strCache>
            </c:strRef>
          </c:tx>
          <c:spPr>
            <a:ln w="25400">
              <a:solidFill>
                <a:srgbClr val="8EB4E3"/>
              </a:solidFill>
              <a:prstDash val="solid"/>
            </a:ln>
          </c:spPr>
          <c:marker>
            <c:symbol val="none"/>
          </c:marker>
          <c:cat>
            <c:strRef>
              <c:f>Controls!$A$112:$A$128</c:f>
              <c:strCache>
                <c:ptCount val="17"/>
                <c:pt idx="0">
                  <c:v>2005-07</c:v>
                </c:pt>
                <c:pt idx="1">
                  <c:v>2006-08</c:v>
                </c:pt>
                <c:pt idx="2">
                  <c:v>2007-09</c:v>
                </c:pt>
                <c:pt idx="3">
                  <c:v>2008-10</c:v>
                </c:pt>
                <c:pt idx="4">
                  <c:v>2009-11</c:v>
                </c:pt>
                <c:pt idx="5">
                  <c:v>2010-12</c:v>
                </c:pt>
                <c:pt idx="6">
                  <c:v>2011-13</c:v>
                </c:pt>
                <c:pt idx="7">
                  <c:v>2012-14</c:v>
                </c:pt>
                <c:pt idx="9">
                  <c:v>2005-07</c:v>
                </c:pt>
                <c:pt idx="10">
                  <c:v>2006-08</c:v>
                </c:pt>
                <c:pt idx="11">
                  <c:v>2007-09</c:v>
                </c:pt>
                <c:pt idx="12">
                  <c:v>2008-10</c:v>
                </c:pt>
                <c:pt idx="13">
                  <c:v>2009-11</c:v>
                </c:pt>
                <c:pt idx="14">
                  <c:v>2010-12</c:v>
                </c:pt>
                <c:pt idx="15">
                  <c:v>2011-13</c:v>
                </c:pt>
                <c:pt idx="16">
                  <c:v>2012-14</c:v>
                </c:pt>
              </c:strCache>
            </c:strRef>
          </c:cat>
          <c:val>
            <c:numRef>
              <c:f>(Controls_Wales!$L$112:$L$119,Controls_Wales!$L$72:$L$80)</c:f>
              <c:numCache>
                <c:formatCode>0.0</c:formatCode>
                <c:ptCount val="17"/>
                <c:pt idx="0">
                  <c:v>242.724541679243</c:v>
                </c:pt>
                <c:pt idx="1">
                  <c:v>235.212686911155</c:v>
                </c:pt>
                <c:pt idx="2">
                  <c:v>229.42397886556799</c:v>
                </c:pt>
                <c:pt idx="3">
                  <c:v>221.65246466785001</c:v>
                </c:pt>
                <c:pt idx="4">
                  <c:v>222.322030775173</c:v>
                </c:pt>
                <c:pt idx="5">
                  <c:v>213.45975324022399</c:v>
                </c:pt>
                <c:pt idx="6">
                  <c:v>209.089528689769</c:v>
                </c:pt>
                <c:pt idx="7">
                  <c:v>201.91424976592401</c:v>
                </c:pt>
                <c:pt idx="9">
                  <c:v>364.367174731342</c:v>
                </c:pt>
                <c:pt idx="10">
                  <c:v>357.80248351965599</c:v>
                </c:pt>
                <c:pt idx="11">
                  <c:v>357.96747460611698</c:v>
                </c:pt>
                <c:pt idx="12">
                  <c:v>343.857881697842</c:v>
                </c:pt>
                <c:pt idx="13">
                  <c:v>327.84942876084602</c:v>
                </c:pt>
                <c:pt idx="14">
                  <c:v>316.35091652373399</c:v>
                </c:pt>
                <c:pt idx="15">
                  <c:v>321.04527532247403</c:v>
                </c:pt>
                <c:pt idx="16">
                  <c:v>315.85444722951098</c:v>
                </c:pt>
              </c:numCache>
            </c:numRef>
          </c:val>
          <c:smooth val="0"/>
          <c:extLst>
            <c:ext xmlns:c16="http://schemas.microsoft.com/office/drawing/2014/chart" uri="{C3380CC4-5D6E-409C-BE32-E72D297353CC}">
              <c16:uniqueId val="{00000002-FA93-4CA1-AA78-002263C34BFA}"/>
            </c:ext>
          </c:extLst>
        </c:ser>
        <c:ser>
          <c:idx val="0"/>
          <c:order val="2"/>
          <c:tx>
            <c:strRef>
              <c:f>Controls_Wales!$A$105</c:f>
              <c:strCache>
                <c:ptCount val="1"/>
                <c:pt idx="0">
                  <c:v>Wales</c:v>
                </c:pt>
              </c:strCache>
            </c:strRef>
          </c:tx>
          <c:spPr>
            <a:ln w="25400">
              <a:solidFill>
                <a:srgbClr val="7030A0"/>
              </a:solidFill>
              <a:prstDash val="sysDash"/>
            </a:ln>
          </c:spPr>
          <c:marker>
            <c:symbol val="none"/>
          </c:marker>
          <c:cat>
            <c:strRef>
              <c:f>Controls!$A$112:$A$128</c:f>
              <c:strCache>
                <c:ptCount val="17"/>
                <c:pt idx="0">
                  <c:v>2005-07</c:v>
                </c:pt>
                <c:pt idx="1">
                  <c:v>2006-08</c:v>
                </c:pt>
                <c:pt idx="2">
                  <c:v>2007-09</c:v>
                </c:pt>
                <c:pt idx="3">
                  <c:v>2008-10</c:v>
                </c:pt>
                <c:pt idx="4">
                  <c:v>2009-11</c:v>
                </c:pt>
                <c:pt idx="5">
                  <c:v>2010-12</c:v>
                </c:pt>
                <c:pt idx="6">
                  <c:v>2011-13</c:v>
                </c:pt>
                <c:pt idx="7">
                  <c:v>2012-14</c:v>
                </c:pt>
                <c:pt idx="9">
                  <c:v>2005-07</c:v>
                </c:pt>
                <c:pt idx="10">
                  <c:v>2006-08</c:v>
                </c:pt>
                <c:pt idx="11">
                  <c:v>2007-09</c:v>
                </c:pt>
                <c:pt idx="12">
                  <c:v>2008-10</c:v>
                </c:pt>
                <c:pt idx="13">
                  <c:v>2009-11</c:v>
                </c:pt>
                <c:pt idx="14">
                  <c:v>2010-12</c:v>
                </c:pt>
                <c:pt idx="15">
                  <c:v>2011-13</c:v>
                </c:pt>
                <c:pt idx="16">
                  <c:v>2012-14</c:v>
                </c:pt>
              </c:strCache>
            </c:strRef>
          </c:cat>
          <c:val>
            <c:numRef>
              <c:f>(Controls_Wales!$L$103:$L$110,Controls_Wales!$L$63:$L$71)</c:f>
              <c:numCache>
                <c:formatCode>0.0</c:formatCode>
                <c:ptCount val="17"/>
                <c:pt idx="0">
                  <c:v>343.13376234598098</c:v>
                </c:pt>
                <c:pt idx="1">
                  <c:v>338.12450989569601</c:v>
                </c:pt>
                <c:pt idx="2">
                  <c:v>331.75968882500302</c:v>
                </c:pt>
                <c:pt idx="3">
                  <c:v>321.46363468539403</c:v>
                </c:pt>
                <c:pt idx="4">
                  <c:v>311.46929674986302</c:v>
                </c:pt>
                <c:pt idx="5">
                  <c:v>307.63368772158401</c:v>
                </c:pt>
                <c:pt idx="6">
                  <c:v>304.33271147141699</c:v>
                </c:pt>
                <c:pt idx="7">
                  <c:v>299.76189724025801</c:v>
                </c:pt>
                <c:pt idx="9">
                  <c:v>535.53211683935797</c:v>
                </c:pt>
                <c:pt idx="10">
                  <c:v>523.80963716260101</c:v>
                </c:pt>
                <c:pt idx="11">
                  <c:v>513.71923872283696</c:v>
                </c:pt>
                <c:pt idx="12">
                  <c:v>495.74594495546802</c:v>
                </c:pt>
                <c:pt idx="13">
                  <c:v>482.67637603999799</c:v>
                </c:pt>
                <c:pt idx="14">
                  <c:v>469.67839736506602</c:v>
                </c:pt>
                <c:pt idx="15">
                  <c:v>465.90571716238099</c:v>
                </c:pt>
                <c:pt idx="16">
                  <c:v>456.547465503566</c:v>
                </c:pt>
              </c:numCache>
            </c:numRef>
          </c:val>
          <c:smooth val="0"/>
          <c:extLst>
            <c:ext xmlns:c16="http://schemas.microsoft.com/office/drawing/2014/chart" uri="{C3380CC4-5D6E-409C-BE32-E72D297353CC}">
              <c16:uniqueId val="{00000003-FA93-4CA1-AA78-002263C34BFA}"/>
            </c:ext>
          </c:extLst>
        </c:ser>
        <c:dLbls>
          <c:showLegendKey val="0"/>
          <c:showVal val="0"/>
          <c:showCatName val="0"/>
          <c:showSerName val="0"/>
          <c:showPercent val="0"/>
          <c:showBubbleSize val="0"/>
        </c:dLbls>
        <c:marker val="1"/>
        <c:smooth val="0"/>
        <c:axId val="77785344"/>
        <c:axId val="81080320"/>
      </c:lineChart>
      <c:catAx>
        <c:axId val="77785344"/>
        <c:scaling>
          <c:orientation val="minMax"/>
        </c:scaling>
        <c:delete val="0"/>
        <c:axPos val="b"/>
        <c:numFmt formatCode="General" sourceLinked="1"/>
        <c:majorTickMark val="none"/>
        <c:minorTickMark val="none"/>
        <c:tickLblPos val="nextTo"/>
        <c:spPr>
          <a:ln w="3175">
            <a:solidFill>
              <a:srgbClr val="7F7F7F"/>
            </a:solidFill>
            <a:prstDash val="solid"/>
          </a:ln>
        </c:spPr>
        <c:txPr>
          <a:bodyPr rot="0" vert="horz"/>
          <a:lstStyle/>
          <a:p>
            <a:pPr>
              <a:defRPr sz="900" b="0" i="0" u="none" strike="noStrike" baseline="0">
                <a:solidFill>
                  <a:srgbClr val="000000"/>
                </a:solidFill>
                <a:latin typeface="Verdana"/>
                <a:ea typeface="Verdana"/>
                <a:cs typeface="Verdana"/>
              </a:defRPr>
            </a:pPr>
            <a:endParaRPr lang="en-US"/>
          </a:p>
        </c:txPr>
        <c:crossAx val="81080320"/>
        <c:crosses val="autoZero"/>
        <c:auto val="0"/>
        <c:lblAlgn val="ctr"/>
        <c:lblOffset val="100"/>
        <c:tickLblSkip val="1"/>
        <c:tickMarkSkip val="1"/>
        <c:noMultiLvlLbl val="0"/>
      </c:catAx>
      <c:valAx>
        <c:axId val="81080320"/>
        <c:scaling>
          <c:orientation val="minMax"/>
          <c:min val="0"/>
        </c:scaling>
        <c:delete val="0"/>
        <c:axPos val="l"/>
        <c:majorGridlines>
          <c:spPr>
            <a:ln>
              <a:solidFill>
                <a:srgbClr val="BFBFBF"/>
              </a:solidFill>
            </a:ln>
          </c:spPr>
        </c:majorGridlines>
        <c:numFmt formatCode="0" sourceLinked="0"/>
        <c:majorTickMark val="none"/>
        <c:minorTickMark val="none"/>
        <c:tickLblPos val="nextTo"/>
        <c:spPr>
          <a:ln w="3175">
            <a:solidFill>
              <a:srgbClr val="7F7F7F"/>
            </a:solidFill>
            <a:prstDash val="solid"/>
          </a:ln>
        </c:spPr>
        <c:txPr>
          <a:bodyPr rot="0" vert="horz"/>
          <a:lstStyle/>
          <a:p>
            <a:pPr>
              <a:defRPr sz="1000" b="0" i="0" u="none" strike="noStrike" baseline="0">
                <a:solidFill>
                  <a:srgbClr val="000000"/>
                </a:solidFill>
                <a:latin typeface="Verdana"/>
                <a:ea typeface="Verdana"/>
                <a:cs typeface="Verdana"/>
              </a:defRPr>
            </a:pPr>
            <a:endParaRPr lang="en-US"/>
          </a:p>
        </c:txPr>
        <c:crossAx val="77785344"/>
        <c:crosses val="autoZero"/>
        <c:crossBetween val="between"/>
        <c:minorUnit val="10"/>
      </c:valAx>
      <c:spPr>
        <a:noFill/>
        <a:ln w="635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Verdana"/>
          <a:ea typeface="Verdana"/>
          <a:cs typeface="Verdana"/>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82182508054467E-2"/>
          <c:y val="0.32459099817763665"/>
          <c:w val="0.92327170517000168"/>
          <c:h val="0.50527133519768008"/>
        </c:manualLayout>
      </c:layout>
      <c:barChart>
        <c:barDir val="col"/>
        <c:grouping val="clustered"/>
        <c:varyColors val="0"/>
        <c:ser>
          <c:idx val="4"/>
          <c:order val="4"/>
          <c:tx>
            <c:v>Rate ratio</c:v>
          </c:tx>
          <c:spPr>
            <a:noFill/>
            <a:ln w="28575">
              <a:noFill/>
            </a:ln>
          </c:spPr>
          <c:invertIfNegative val="0"/>
          <c:dLbls>
            <c:spPr>
              <a:noFill/>
              <a:ln w="25400">
                <a:noFill/>
              </a:ln>
            </c:spPr>
            <c:txPr>
              <a:bodyPr/>
              <a:lstStyle/>
              <a:p>
                <a:pPr>
                  <a:defRPr sz="800" b="1" i="0" u="none" strike="noStrike" baseline="0">
                    <a:solidFill>
                      <a:srgbClr val="000080"/>
                    </a:solidFill>
                    <a:latin typeface="Verdana"/>
                    <a:ea typeface="Verdana"/>
                    <a:cs typeface="Verdana"/>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'Single chart &amp; table'!$E$32:$E$39</c:f>
              <c:strCache>
                <c:ptCount val="8"/>
                <c:pt idx="0">
                  <c:v>2005-07</c:v>
                </c:pt>
                <c:pt idx="1">
                  <c:v>2006-08</c:v>
                </c:pt>
                <c:pt idx="2">
                  <c:v>2007-09</c:v>
                </c:pt>
                <c:pt idx="3">
                  <c:v>2008-10</c:v>
                </c:pt>
                <c:pt idx="4">
                  <c:v>2009-11</c:v>
                </c:pt>
                <c:pt idx="5">
                  <c:v>2010-12</c:v>
                </c:pt>
                <c:pt idx="6">
                  <c:v>2011-13</c:v>
                </c:pt>
                <c:pt idx="7">
                  <c:v>2012-14</c:v>
                </c:pt>
              </c:strCache>
            </c:strRef>
          </c:cat>
          <c:val>
            <c:numRef>
              <c:f>(Controls!$S$190:$S$197,Controls!$S$150:$S$158)</c:f>
              <c:numCache>
                <c:formatCode>0.0</c:formatCode>
                <c:ptCount val="17"/>
                <c:pt idx="0">
                  <c:v>1.3158165476739703</c:v>
                </c:pt>
                <c:pt idx="1">
                  <c:v>1.2984879999167023</c:v>
                </c:pt>
                <c:pt idx="2">
                  <c:v>1.3077868617979937</c:v>
                </c:pt>
                <c:pt idx="3">
                  <c:v>1.230678869433774</c:v>
                </c:pt>
                <c:pt idx="4">
                  <c:v>1.2161600976248974</c:v>
                </c:pt>
                <c:pt idx="5">
                  <c:v>1.1962154283794755</c:v>
                </c:pt>
                <c:pt idx="6">
                  <c:v>1.2503901143911524</c:v>
                </c:pt>
                <c:pt idx="7">
                  <c:v>1.2204122948775789</c:v>
                </c:pt>
                <c:pt idx="9">
                  <c:v>1.1538937250779182</c:v>
                </c:pt>
                <c:pt idx="10">
                  <c:v>1.2428783790745459</c:v>
                </c:pt>
                <c:pt idx="11">
                  <c:v>1.390228718869889</c:v>
                </c:pt>
                <c:pt idx="12">
                  <c:v>1.4079328636078834</c:v>
                </c:pt>
                <c:pt idx="13">
                  <c:v>1.404909050789978</c:v>
                </c:pt>
                <c:pt idx="14">
                  <c:v>1.3546489129108492</c:v>
                </c:pt>
                <c:pt idx="15">
                  <c:v>1.527130271472114</c:v>
                </c:pt>
                <c:pt idx="16">
                  <c:v>1.5066263503030854</c:v>
                </c:pt>
              </c:numCache>
            </c:numRef>
          </c:val>
          <c:extLst>
            <c:ext xmlns:c16="http://schemas.microsoft.com/office/drawing/2014/chart" uri="{C3380CC4-5D6E-409C-BE32-E72D297353CC}">
              <c16:uniqueId val="{00000000-A4BA-491F-BFF9-5E87B8516011}"/>
            </c:ext>
          </c:extLst>
        </c:ser>
        <c:dLbls>
          <c:showLegendKey val="0"/>
          <c:showVal val="0"/>
          <c:showCatName val="0"/>
          <c:showSerName val="0"/>
          <c:showPercent val="0"/>
          <c:showBubbleSize val="0"/>
        </c:dLbls>
        <c:gapWidth val="150"/>
        <c:axId val="81272192"/>
        <c:axId val="81466496"/>
      </c:barChart>
      <c:lineChart>
        <c:grouping val="standard"/>
        <c:varyColors val="0"/>
        <c:ser>
          <c:idx val="2"/>
          <c:order val="0"/>
          <c:tx>
            <c:v>Most deprived fifth</c:v>
          </c:tx>
          <c:spPr>
            <a:ln w="28575">
              <a:solidFill>
                <a:srgbClr val="4F81BD"/>
              </a:solidFill>
              <a:prstDash val="solid"/>
            </a:ln>
          </c:spPr>
          <c:marker>
            <c:symbol val="none"/>
          </c:marker>
          <c:errBars>
            <c:errDir val="y"/>
            <c:errBarType val="both"/>
            <c:errValType val="cust"/>
            <c:noEndCap val="0"/>
            <c:plus>
              <c:numRef>
                <c:f>(Controls!$P$199:$P$206,Controls!$P$159:$P$167)</c:f>
                <c:numCache>
                  <c:formatCode>General</c:formatCode>
                  <c:ptCount val="17"/>
                  <c:pt idx="0">
                    <c:v>82.387082844234996</c:v>
                  </c:pt>
                  <c:pt idx="1">
                    <c:v>82.222453306981606</c:v>
                  </c:pt>
                  <c:pt idx="2">
                    <c:v>82.547148452036694</c:v>
                  </c:pt>
                  <c:pt idx="3">
                    <c:v>79.396074575179895</c:v>
                  </c:pt>
                  <c:pt idx="4">
                    <c:v>77.3701391296092</c:v>
                  </c:pt>
                  <c:pt idx="5">
                    <c:v>75.751454038684003</c:v>
                  </c:pt>
                  <c:pt idx="6">
                    <c:v>76.576173599787595</c:v>
                  </c:pt>
                  <c:pt idx="7">
                    <c:v>74.510130354489803</c:v>
                  </c:pt>
                  <c:pt idx="8">
                    <c:v>133.49090790378</c:v>
                  </c:pt>
                  <c:pt idx="9">
                    <c:v>125.756107602329</c:v>
                  </c:pt>
                  <c:pt idx="10">
                    <c:v>128.513575696262</c:v>
                  </c:pt>
                  <c:pt idx="11">
                    <c:v>128.39059286317701</c:v>
                  </c:pt>
                  <c:pt idx="12">
                    <c:v>126.76104354866899</c:v>
                  </c:pt>
                  <c:pt idx="13">
                    <c:v>124.921021542452</c:v>
                  </c:pt>
                  <c:pt idx="14">
                    <c:v>122.92988124656399</c:v>
                  </c:pt>
                  <c:pt idx="15">
                    <c:v>127.861127909038</c:v>
                  </c:pt>
                  <c:pt idx="16">
                    <c:v>117.79026751612599</c:v>
                  </c:pt>
                </c:numCache>
              </c:numRef>
            </c:plus>
            <c:minus>
              <c:numRef>
                <c:f>(Controls!$O$199:$O$206,Controls!$O$159:$O$167)</c:f>
                <c:numCache>
                  <c:formatCode>General</c:formatCode>
                  <c:ptCount val="17"/>
                  <c:pt idx="0">
                    <c:v>78.733288352760596</c:v>
                  </c:pt>
                  <c:pt idx="1">
                    <c:v>78.524562805918805</c:v>
                  </c:pt>
                  <c:pt idx="2">
                    <c:v>78.825839572927407</c:v>
                  </c:pt>
                  <c:pt idx="3">
                    <c:v>75.664614982313907</c:v>
                  </c:pt>
                  <c:pt idx="4">
                    <c:v>73.676113044562001</c:v>
                  </c:pt>
                  <c:pt idx="5">
                    <c:v>72.093454849245305</c:v>
                  </c:pt>
                  <c:pt idx="6">
                    <c:v>72.935573566544903</c:v>
                  </c:pt>
                  <c:pt idx="7">
                    <c:v>70.872095526919097</c:v>
                  </c:pt>
                  <c:pt idx="8">
                    <c:v>127.14109343161</c:v>
                  </c:pt>
                  <c:pt idx="9">
                    <c:v>119.83047259108901</c:v>
                  </c:pt>
                  <c:pt idx="10">
                    <c:v>122.520008113096</c:v>
                  </c:pt>
                  <c:pt idx="11">
                    <c:v>122.439017879662</c:v>
                  </c:pt>
                  <c:pt idx="12">
                    <c:v>120.76305347895899</c:v>
                  </c:pt>
                  <c:pt idx="13">
                    <c:v>119.00077586406501</c:v>
                  </c:pt>
                  <c:pt idx="14">
                    <c:v>116.987162358676</c:v>
                  </c:pt>
                  <c:pt idx="15">
                    <c:v>121.833169155763</c:v>
                  </c:pt>
                  <c:pt idx="16">
                    <c:v>112.22840349063399</c:v>
                  </c:pt>
                </c:numCache>
              </c:numRef>
            </c:minus>
            <c:spPr>
              <a:ln w="3175">
                <a:solidFill>
                  <a:srgbClr val="000000"/>
                </a:solidFill>
                <a:prstDash val="solid"/>
              </a:ln>
            </c:spPr>
          </c:errBars>
          <c:cat>
            <c:strRef>
              <c:f>Controls!$A$112:$A$128</c:f>
              <c:strCache>
                <c:ptCount val="17"/>
                <c:pt idx="0">
                  <c:v>2005-07</c:v>
                </c:pt>
                <c:pt idx="1">
                  <c:v>2006-08</c:v>
                </c:pt>
                <c:pt idx="2">
                  <c:v>2007-09</c:v>
                </c:pt>
                <c:pt idx="3">
                  <c:v>2008-10</c:v>
                </c:pt>
                <c:pt idx="4">
                  <c:v>2009-11</c:v>
                </c:pt>
                <c:pt idx="5">
                  <c:v>2010-12</c:v>
                </c:pt>
                <c:pt idx="6">
                  <c:v>2011-13</c:v>
                </c:pt>
                <c:pt idx="7">
                  <c:v>2012-14</c:v>
                </c:pt>
                <c:pt idx="9">
                  <c:v>2005-07</c:v>
                </c:pt>
                <c:pt idx="10">
                  <c:v>2006-08</c:v>
                </c:pt>
                <c:pt idx="11">
                  <c:v>2007-09</c:v>
                </c:pt>
                <c:pt idx="12">
                  <c:v>2008-10</c:v>
                </c:pt>
                <c:pt idx="13">
                  <c:v>2009-11</c:v>
                </c:pt>
                <c:pt idx="14">
                  <c:v>2010-12</c:v>
                </c:pt>
                <c:pt idx="15">
                  <c:v>2011-13</c:v>
                </c:pt>
                <c:pt idx="16">
                  <c:v>2012-14</c:v>
                </c:pt>
              </c:strCache>
            </c:strRef>
          </c:cat>
          <c:val>
            <c:numRef>
              <c:f>(Controls!$L$199:$L$206,Controls!$L$159:$L$167)</c:f>
              <c:numCache>
                <c:formatCode>0.0</c:formatCode>
                <c:ptCount val="17"/>
                <c:pt idx="0">
                  <c:v>1313.17189603765</c:v>
                </c:pt>
                <c:pt idx="1">
                  <c:v>1291.4703255173699</c:v>
                </c:pt>
                <c:pt idx="2">
                  <c:v>1294.68429989434</c:v>
                </c:pt>
                <c:pt idx="3">
                  <c:v>1193.39020184575</c:v>
                </c:pt>
                <c:pt idx="4">
                  <c:v>1147.2093697668599</c:v>
                </c:pt>
                <c:pt idx="5">
                  <c:v>1112.2881033347301</c:v>
                </c:pt>
                <c:pt idx="6">
                  <c:v>1144.7831783873501</c:v>
                </c:pt>
                <c:pt idx="7">
                  <c:v>1084.0829456845499</c:v>
                </c:pt>
                <c:pt idx="9">
                  <c:v>1692.17761045938</c:v>
                </c:pt>
                <c:pt idx="10">
                  <c:v>1724.7522077166</c:v>
                </c:pt>
                <c:pt idx="11">
                  <c:v>1743.1540068208899</c:v>
                </c:pt>
                <c:pt idx="12">
                  <c:v>1686.3146889372599</c:v>
                </c:pt>
                <c:pt idx="13">
                  <c:v>1663.7727312291399</c:v>
                </c:pt>
                <c:pt idx="14">
                  <c:v>1592.7982588807699</c:v>
                </c:pt>
                <c:pt idx="15">
                  <c:v>1694.8068970613199</c:v>
                </c:pt>
                <c:pt idx="16">
                  <c:v>1618.72448927562</c:v>
                </c:pt>
              </c:numCache>
            </c:numRef>
          </c:val>
          <c:smooth val="0"/>
          <c:extLst>
            <c:ext xmlns:c16="http://schemas.microsoft.com/office/drawing/2014/chart" uri="{C3380CC4-5D6E-409C-BE32-E72D297353CC}">
              <c16:uniqueId val="{00000001-A4BA-491F-BFF9-5E87B8516011}"/>
            </c:ext>
          </c:extLst>
        </c:ser>
        <c:ser>
          <c:idx val="1"/>
          <c:order val="1"/>
          <c:tx>
            <c:strRef>
              <c:f>Controls!$A$106</c:f>
              <c:strCache>
                <c:ptCount val="1"/>
                <c:pt idx="0">
                  <c:v>Wales</c:v>
                </c:pt>
              </c:strCache>
            </c:strRef>
          </c:tx>
          <c:spPr>
            <a:ln w="25400">
              <a:solidFill>
                <a:srgbClr val="7030A0"/>
              </a:solidFill>
              <a:prstDash val="sysDash"/>
            </a:ln>
          </c:spPr>
          <c:marker>
            <c:symbol val="none"/>
          </c:marker>
          <c:cat>
            <c:strRef>
              <c:f>Controls!$A$112:$A$128</c:f>
              <c:strCache>
                <c:ptCount val="17"/>
                <c:pt idx="0">
                  <c:v>2005-07</c:v>
                </c:pt>
                <c:pt idx="1">
                  <c:v>2006-08</c:v>
                </c:pt>
                <c:pt idx="2">
                  <c:v>2007-09</c:v>
                </c:pt>
                <c:pt idx="3">
                  <c:v>2008-10</c:v>
                </c:pt>
                <c:pt idx="4">
                  <c:v>2009-11</c:v>
                </c:pt>
                <c:pt idx="5">
                  <c:v>2010-12</c:v>
                </c:pt>
                <c:pt idx="6">
                  <c:v>2011-13</c:v>
                </c:pt>
                <c:pt idx="7">
                  <c:v>2012-14</c:v>
                </c:pt>
                <c:pt idx="9">
                  <c:v>2005-07</c:v>
                </c:pt>
                <c:pt idx="10">
                  <c:v>2006-08</c:v>
                </c:pt>
                <c:pt idx="11">
                  <c:v>2007-09</c:v>
                </c:pt>
                <c:pt idx="12">
                  <c:v>2008-10</c:v>
                </c:pt>
                <c:pt idx="13">
                  <c:v>2009-11</c:v>
                </c:pt>
                <c:pt idx="14">
                  <c:v>2010-12</c:v>
                </c:pt>
                <c:pt idx="15">
                  <c:v>2011-13</c:v>
                </c:pt>
                <c:pt idx="16">
                  <c:v>2012-14</c:v>
                </c:pt>
              </c:strCache>
            </c:strRef>
          </c:cat>
          <c:val>
            <c:numRef>
              <c:f>(Controls!$L$208:$L$215,Controls!$L$168:$L$176)</c:f>
              <c:numCache>
                <c:formatCode>0.0</c:formatCode>
                <c:ptCount val="17"/>
                <c:pt idx="0">
                  <c:v>1004.84676643743</c:v>
                </c:pt>
                <c:pt idx="1">
                  <c:v>988.818603276928</c:v>
                </c:pt>
                <c:pt idx="2">
                  <c:v>974.24804111780998</c:v>
                </c:pt>
                <c:pt idx="3">
                  <c:v>953.49366767949402</c:v>
                </c:pt>
                <c:pt idx="4">
                  <c:v>917.483643672482</c:v>
                </c:pt>
                <c:pt idx="5">
                  <c:v>908.54327475002901</c:v>
                </c:pt>
                <c:pt idx="6">
                  <c:v>900.79763651429698</c:v>
                </c:pt>
                <c:pt idx="7">
                  <c:v>899.87515443867005</c:v>
                </c:pt>
                <c:pt idx="9">
                  <c:v>1396.9392358816399</c:v>
                </c:pt>
                <c:pt idx="10">
                  <c:v>1377.31644080466</c:v>
                </c:pt>
                <c:pt idx="11">
                  <c:v>1350.92301354709</c:v>
                </c:pt>
                <c:pt idx="12">
                  <c:v>1310.28935640036</c:v>
                </c:pt>
                <c:pt idx="13">
                  <c:v>1269.8521441231601</c:v>
                </c:pt>
                <c:pt idx="14">
                  <c:v>1251.65135912665</c:v>
                </c:pt>
                <c:pt idx="15">
                  <c:v>1245.93977409423</c:v>
                </c:pt>
                <c:pt idx="16">
                  <c:v>1228.2603392096601</c:v>
                </c:pt>
              </c:numCache>
            </c:numRef>
          </c:val>
          <c:smooth val="0"/>
          <c:extLst>
            <c:ext xmlns:c16="http://schemas.microsoft.com/office/drawing/2014/chart" uri="{C3380CC4-5D6E-409C-BE32-E72D297353CC}">
              <c16:uniqueId val="{00000002-A4BA-491F-BFF9-5E87B8516011}"/>
            </c:ext>
          </c:extLst>
        </c:ser>
        <c:ser>
          <c:idx val="0"/>
          <c:order val="2"/>
          <c:tx>
            <c:v>Overall area</c:v>
          </c:tx>
          <c:spPr>
            <a:ln w="19050">
              <a:solidFill>
                <a:srgbClr val="4F81BD"/>
              </a:solidFill>
              <a:prstDash val="solid"/>
            </a:ln>
          </c:spPr>
          <c:marker>
            <c:symbol val="circle"/>
            <c:size val="5"/>
            <c:spPr>
              <a:solidFill>
                <a:srgbClr val="4F81BD"/>
              </a:solidFill>
              <a:ln w="19050">
                <a:solidFill>
                  <a:schemeClr val="bg1"/>
                </a:solidFill>
              </a:ln>
            </c:spPr>
          </c:marker>
          <c:cat>
            <c:strRef>
              <c:f>Controls!$A$112:$A$128</c:f>
              <c:strCache>
                <c:ptCount val="17"/>
                <c:pt idx="0">
                  <c:v>2005-07</c:v>
                </c:pt>
                <c:pt idx="1">
                  <c:v>2006-08</c:v>
                </c:pt>
                <c:pt idx="2">
                  <c:v>2007-09</c:v>
                </c:pt>
                <c:pt idx="3">
                  <c:v>2008-10</c:v>
                </c:pt>
                <c:pt idx="4">
                  <c:v>2009-11</c:v>
                </c:pt>
                <c:pt idx="5">
                  <c:v>2010-12</c:v>
                </c:pt>
                <c:pt idx="6">
                  <c:v>2011-13</c:v>
                </c:pt>
                <c:pt idx="7">
                  <c:v>2012-14</c:v>
                </c:pt>
                <c:pt idx="9">
                  <c:v>2005-07</c:v>
                </c:pt>
                <c:pt idx="10">
                  <c:v>2006-08</c:v>
                </c:pt>
                <c:pt idx="11">
                  <c:v>2007-09</c:v>
                </c:pt>
                <c:pt idx="12">
                  <c:v>2008-10</c:v>
                </c:pt>
                <c:pt idx="13">
                  <c:v>2009-11</c:v>
                </c:pt>
                <c:pt idx="14">
                  <c:v>2010-12</c:v>
                </c:pt>
                <c:pt idx="15">
                  <c:v>2011-13</c:v>
                </c:pt>
                <c:pt idx="16">
                  <c:v>2012-14</c:v>
                </c:pt>
              </c:strCache>
            </c:strRef>
          </c:cat>
          <c:val>
            <c:numRef>
              <c:f>(Controls!$L$181:$L$188,Controls!$L$141:$L$149)</c:f>
              <c:numCache>
                <c:formatCode>0.0</c:formatCode>
                <c:ptCount val="17"/>
                <c:pt idx="0">
                  <c:v>1126.3460818158201</c:v>
                </c:pt>
                <c:pt idx="1">
                  <c:v>1131.08067432906</c:v>
                </c:pt>
                <c:pt idx="2">
                  <c:v>1130.10950071312</c:v>
                </c:pt>
                <c:pt idx="3">
                  <c:v>1073.9845391219301</c:v>
                </c:pt>
                <c:pt idx="4">
                  <c:v>1018.30901622306</c:v>
                </c:pt>
                <c:pt idx="5">
                  <c:v>1018.57944604649</c:v>
                </c:pt>
                <c:pt idx="6">
                  <c:v>1028.7277801488201</c:v>
                </c:pt>
                <c:pt idx="7">
                  <c:v>1029.4848865152501</c:v>
                </c:pt>
                <c:pt idx="9">
                  <c:v>1579.2381994207301</c:v>
                </c:pt>
                <c:pt idx="10">
                  <c:v>1532.9346038082899</c:v>
                </c:pt>
                <c:pt idx="11">
                  <c:v>1526.4422642688501</c:v>
                </c:pt>
                <c:pt idx="12">
                  <c:v>1481.3888344647701</c:v>
                </c:pt>
                <c:pt idx="13">
                  <c:v>1455.3068856029699</c:v>
                </c:pt>
                <c:pt idx="14">
                  <c:v>1389.7570647913201</c:v>
                </c:pt>
                <c:pt idx="15">
                  <c:v>1404.5404553317001</c:v>
                </c:pt>
                <c:pt idx="16">
                  <c:v>1380.9833521156399</c:v>
                </c:pt>
              </c:numCache>
            </c:numRef>
          </c:val>
          <c:smooth val="0"/>
          <c:extLst>
            <c:ext xmlns:c16="http://schemas.microsoft.com/office/drawing/2014/chart" uri="{C3380CC4-5D6E-409C-BE32-E72D297353CC}">
              <c16:uniqueId val="{00000003-A4BA-491F-BFF9-5E87B8516011}"/>
            </c:ext>
          </c:extLst>
        </c:ser>
        <c:ser>
          <c:idx val="3"/>
          <c:order val="3"/>
          <c:tx>
            <c:v>Least deprived fifth</c:v>
          </c:tx>
          <c:spPr>
            <a:ln w="25400">
              <a:solidFill>
                <a:srgbClr val="8EB4E3"/>
              </a:solidFill>
              <a:prstDash val="solid"/>
            </a:ln>
          </c:spPr>
          <c:marker>
            <c:symbol val="none"/>
          </c:marker>
          <c:cat>
            <c:strRef>
              <c:f>Controls!$A$112:$A$128</c:f>
              <c:strCache>
                <c:ptCount val="17"/>
                <c:pt idx="0">
                  <c:v>2005-07</c:v>
                </c:pt>
                <c:pt idx="1">
                  <c:v>2006-08</c:v>
                </c:pt>
                <c:pt idx="2">
                  <c:v>2007-09</c:v>
                </c:pt>
                <c:pt idx="3">
                  <c:v>2008-10</c:v>
                </c:pt>
                <c:pt idx="4">
                  <c:v>2009-11</c:v>
                </c:pt>
                <c:pt idx="5">
                  <c:v>2010-12</c:v>
                </c:pt>
                <c:pt idx="6">
                  <c:v>2011-13</c:v>
                </c:pt>
                <c:pt idx="7">
                  <c:v>2012-14</c:v>
                </c:pt>
                <c:pt idx="9">
                  <c:v>2005-07</c:v>
                </c:pt>
                <c:pt idx="10">
                  <c:v>2006-08</c:v>
                </c:pt>
                <c:pt idx="11">
                  <c:v>2007-09</c:v>
                </c:pt>
                <c:pt idx="12">
                  <c:v>2008-10</c:v>
                </c:pt>
                <c:pt idx="13">
                  <c:v>2009-11</c:v>
                </c:pt>
                <c:pt idx="14">
                  <c:v>2010-12</c:v>
                </c:pt>
                <c:pt idx="15">
                  <c:v>2011-13</c:v>
                </c:pt>
                <c:pt idx="16">
                  <c:v>2012-14</c:v>
                </c:pt>
              </c:strCache>
            </c:strRef>
          </c:cat>
          <c:val>
            <c:numRef>
              <c:f>(Controls!$L$190:$L$197,Controls!$L$150:$L$158)</c:f>
              <c:numCache>
                <c:formatCode>0.0</c:formatCode>
                <c:ptCount val="17"/>
                <c:pt idx="0">
                  <c:v>997.99010611244</c:v>
                </c:pt>
                <c:pt idx="1">
                  <c:v>994.59550307759298</c:v>
                </c:pt>
                <c:pt idx="2">
                  <c:v>989.98111826445495</c:v>
                </c:pt>
                <c:pt idx="3">
                  <c:v>969.70073305542303</c:v>
                </c:pt>
                <c:pt idx="4">
                  <c:v>943.30456327855597</c:v>
                </c:pt>
                <c:pt idx="5">
                  <c:v>929.83928893272798</c:v>
                </c:pt>
                <c:pt idx="6">
                  <c:v>915.54081019328498</c:v>
                </c:pt>
                <c:pt idx="7">
                  <c:v>888.292383020687</c:v>
                </c:pt>
                <c:pt idx="9">
                  <c:v>1466.4934678842401</c:v>
                </c:pt>
                <c:pt idx="10">
                  <c:v>1387.7079501542701</c:v>
                </c:pt>
                <c:pt idx="11">
                  <c:v>1253.8613130060301</c:v>
                </c:pt>
                <c:pt idx="12">
                  <c:v>1197.7237924655101</c:v>
                </c:pt>
                <c:pt idx="13">
                  <c:v>1184.2565398049101</c:v>
                </c:pt>
                <c:pt idx="14">
                  <c:v>1175.8015259158101</c:v>
                </c:pt>
                <c:pt idx="15">
                  <c:v>1109.79850817021</c:v>
                </c:pt>
                <c:pt idx="16">
                  <c:v>1074.40341060674</c:v>
                </c:pt>
              </c:numCache>
            </c:numRef>
          </c:val>
          <c:smooth val="0"/>
          <c:extLst>
            <c:ext xmlns:c16="http://schemas.microsoft.com/office/drawing/2014/chart" uri="{C3380CC4-5D6E-409C-BE32-E72D297353CC}">
              <c16:uniqueId val="{00000004-A4BA-491F-BFF9-5E87B8516011}"/>
            </c:ext>
          </c:extLst>
        </c:ser>
        <c:dLbls>
          <c:showLegendKey val="0"/>
          <c:showVal val="0"/>
          <c:showCatName val="0"/>
          <c:showSerName val="0"/>
          <c:showPercent val="0"/>
          <c:showBubbleSize val="0"/>
        </c:dLbls>
        <c:marker val="1"/>
        <c:smooth val="0"/>
        <c:axId val="81272192"/>
        <c:axId val="81466496"/>
      </c:lineChart>
      <c:catAx>
        <c:axId val="81272192"/>
        <c:scaling>
          <c:orientation val="minMax"/>
        </c:scaling>
        <c:delete val="0"/>
        <c:axPos val="b"/>
        <c:numFmt formatCode="General" sourceLinked="1"/>
        <c:majorTickMark val="none"/>
        <c:minorTickMark val="none"/>
        <c:tickLblPos val="nextTo"/>
        <c:txPr>
          <a:bodyPr rot="0"/>
          <a:lstStyle/>
          <a:p>
            <a:pPr>
              <a:defRPr sz="900"/>
            </a:pPr>
            <a:endParaRPr lang="en-US"/>
          </a:p>
        </c:txPr>
        <c:crossAx val="81466496"/>
        <c:crosses val="autoZero"/>
        <c:auto val="0"/>
        <c:lblAlgn val="ctr"/>
        <c:lblOffset val="100"/>
        <c:tickLblSkip val="1"/>
        <c:tickMarkSkip val="1"/>
        <c:noMultiLvlLbl val="0"/>
      </c:catAx>
      <c:valAx>
        <c:axId val="81466496"/>
        <c:scaling>
          <c:orientation val="minMax"/>
          <c:min val="0"/>
        </c:scaling>
        <c:delete val="0"/>
        <c:axPos val="l"/>
        <c:majorGridlines>
          <c:spPr>
            <a:ln>
              <a:solidFill>
                <a:srgbClr val="BFBFBF"/>
              </a:solidFill>
            </a:ln>
          </c:spPr>
        </c:majorGridlines>
        <c:numFmt formatCode="0" sourceLinked="0"/>
        <c:majorTickMark val="none"/>
        <c:minorTickMark val="none"/>
        <c:tickLblPos val="nextTo"/>
        <c:spPr>
          <a:ln w="3175">
            <a:solidFill>
              <a:srgbClr val="7F7F7F"/>
            </a:solidFill>
            <a:prstDash val="solid"/>
          </a:ln>
        </c:spPr>
        <c:txPr>
          <a:bodyPr rot="0" vert="horz"/>
          <a:lstStyle/>
          <a:p>
            <a:pPr>
              <a:defRPr sz="1000" b="0" i="0" u="none" strike="noStrike" baseline="0">
                <a:solidFill>
                  <a:srgbClr val="000000"/>
                </a:solidFill>
                <a:latin typeface="Verdana"/>
                <a:ea typeface="Verdana"/>
                <a:cs typeface="Verdana"/>
              </a:defRPr>
            </a:pPr>
            <a:endParaRPr lang="en-US"/>
          </a:p>
        </c:txPr>
        <c:crossAx val="81272192"/>
        <c:crosses val="autoZero"/>
        <c:crossBetween val="between"/>
        <c:minorUnit val="10"/>
      </c:valAx>
      <c:spPr>
        <a:noFill/>
        <a:ln w="6350">
          <a:noFill/>
        </a:ln>
      </c:spPr>
    </c:plotArea>
    <c:legend>
      <c:legendPos val="t"/>
      <c:legendEntry>
        <c:idx val="0"/>
        <c:delete val="1"/>
      </c:legendEntry>
      <c:legendEntry>
        <c:idx val="2"/>
        <c:delete val="1"/>
      </c:legendEntry>
      <c:layout>
        <c:manualLayout>
          <c:xMode val="edge"/>
          <c:yMode val="edge"/>
          <c:x val="0"/>
          <c:y val="0.14042682437621071"/>
          <c:w val="0.22610675228417737"/>
          <c:h val="9.8863024218042744E-2"/>
        </c:manualLayout>
      </c:layout>
      <c:overlay val="0"/>
      <c:txPr>
        <a:bodyPr/>
        <a:lstStyle/>
        <a:p>
          <a:pPr>
            <a:defRPr sz="900"/>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Verdana"/>
          <a:ea typeface="Verdana"/>
          <a:cs typeface="Verdana"/>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87583986202394E-2"/>
          <c:y val="3.3917855722960855E-2"/>
          <c:w val="0.9247713394674818"/>
          <c:h val="0.73549165167466168"/>
        </c:manualLayout>
      </c:layout>
      <c:barChart>
        <c:barDir val="col"/>
        <c:grouping val="clustered"/>
        <c:varyColors val="0"/>
        <c:ser>
          <c:idx val="4"/>
          <c:order val="4"/>
          <c:tx>
            <c:v>Rate ratio</c:v>
          </c:tx>
          <c:spPr>
            <a:noFill/>
            <a:ln w="28575">
              <a:noFill/>
            </a:ln>
          </c:spPr>
          <c:invertIfNegative val="0"/>
          <c:dLbls>
            <c:spPr>
              <a:noFill/>
              <a:ln w="25400">
                <a:noFill/>
              </a:ln>
            </c:spPr>
            <c:txPr>
              <a:bodyPr/>
              <a:lstStyle/>
              <a:p>
                <a:pPr>
                  <a:defRPr sz="800" b="1" i="0" u="none" strike="noStrike" baseline="0">
                    <a:solidFill>
                      <a:srgbClr val="000080"/>
                    </a:solidFill>
                    <a:latin typeface="Verdana"/>
                    <a:ea typeface="Verdana"/>
                    <a:cs typeface="Verdana"/>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'Single chart &amp; table'!$E$32:$E$39</c:f>
              <c:strCache>
                <c:ptCount val="8"/>
                <c:pt idx="0">
                  <c:v>2005-07</c:v>
                </c:pt>
                <c:pt idx="1">
                  <c:v>2006-08</c:v>
                </c:pt>
                <c:pt idx="2">
                  <c:v>2007-09</c:v>
                </c:pt>
                <c:pt idx="3">
                  <c:v>2008-10</c:v>
                </c:pt>
                <c:pt idx="4">
                  <c:v>2009-11</c:v>
                </c:pt>
                <c:pt idx="5">
                  <c:v>2010-12</c:v>
                </c:pt>
                <c:pt idx="6">
                  <c:v>2011-13</c:v>
                </c:pt>
                <c:pt idx="7">
                  <c:v>2012-14</c:v>
                </c:pt>
              </c:strCache>
            </c:strRef>
          </c:cat>
          <c:val>
            <c:numRef>
              <c:f>(Controls!$S$112:$S$119,Controls!$S$72:$S$80)</c:f>
              <c:numCache>
                <c:formatCode>0.0</c:formatCode>
                <c:ptCount val="17"/>
                <c:pt idx="0">
                  <c:v>1.9343315030923884</c:v>
                </c:pt>
                <c:pt idx="1">
                  <c:v>1.9726174080818306</c:v>
                </c:pt>
                <c:pt idx="2">
                  <c:v>1.9533780715720004</c:v>
                </c:pt>
                <c:pt idx="3">
                  <c:v>1.8185906972391122</c:v>
                </c:pt>
                <c:pt idx="4">
                  <c:v>1.7017533207316446</c:v>
                </c:pt>
                <c:pt idx="5">
                  <c:v>1.6988076672502299</c:v>
                </c:pt>
                <c:pt idx="6">
                  <c:v>1.7694500231263783</c:v>
                </c:pt>
                <c:pt idx="7">
                  <c:v>1.7469252102125334</c:v>
                </c:pt>
                <c:pt idx="9">
                  <c:v>1.7027666069378526</c:v>
                </c:pt>
                <c:pt idx="10">
                  <c:v>1.9071447276245928</c:v>
                </c:pt>
                <c:pt idx="11">
                  <c:v>1.9217657729532234</c:v>
                </c:pt>
                <c:pt idx="12">
                  <c:v>1.9699735083126899</c:v>
                </c:pt>
                <c:pt idx="13">
                  <c:v>2.0229943757079902</c:v>
                </c:pt>
                <c:pt idx="14">
                  <c:v>1.7841930855987069</c:v>
                </c:pt>
                <c:pt idx="15">
                  <c:v>1.9305488356306546</c:v>
                </c:pt>
                <c:pt idx="16">
                  <c:v>1.8537631491171545</c:v>
                </c:pt>
              </c:numCache>
            </c:numRef>
          </c:val>
          <c:extLst>
            <c:ext xmlns:c16="http://schemas.microsoft.com/office/drawing/2014/chart" uri="{C3380CC4-5D6E-409C-BE32-E72D297353CC}">
              <c16:uniqueId val="{00000000-F05C-46CB-9AAA-6CF46559F1D2}"/>
            </c:ext>
          </c:extLst>
        </c:ser>
        <c:dLbls>
          <c:showLegendKey val="0"/>
          <c:showVal val="0"/>
          <c:showCatName val="0"/>
          <c:showSerName val="0"/>
          <c:showPercent val="0"/>
          <c:showBubbleSize val="0"/>
        </c:dLbls>
        <c:gapWidth val="150"/>
        <c:axId val="81557376"/>
        <c:axId val="81567744"/>
      </c:barChart>
      <c:lineChart>
        <c:grouping val="standard"/>
        <c:varyColors val="0"/>
        <c:ser>
          <c:idx val="2"/>
          <c:order val="0"/>
          <c:tx>
            <c:strRef>
              <c:f>Controls!$A$103</c:f>
              <c:strCache>
                <c:ptCount val="1"/>
                <c:pt idx="0">
                  <c:v>Most deprived within Cwm Taf UHB</c:v>
                </c:pt>
              </c:strCache>
            </c:strRef>
          </c:tx>
          <c:spPr>
            <a:ln w="28575">
              <a:solidFill>
                <a:srgbClr val="4F81BD"/>
              </a:solidFill>
              <a:prstDash val="solid"/>
            </a:ln>
          </c:spPr>
          <c:marker>
            <c:symbol val="none"/>
          </c:marker>
          <c:errBars>
            <c:errDir val="y"/>
            <c:errBarType val="both"/>
            <c:errValType val="cust"/>
            <c:noEndCap val="0"/>
            <c:plus>
              <c:numRef>
                <c:f>(Controls!$P$121:$P$128,Controls!$P$81:$P$89)</c:f>
                <c:numCache>
                  <c:formatCode>General</c:formatCode>
                  <c:ptCount val="17"/>
                  <c:pt idx="0">
                    <c:v>59.064060972038803</c:v>
                  </c:pt>
                  <c:pt idx="1">
                    <c:v>57.980904221871398</c:v>
                  </c:pt>
                  <c:pt idx="2">
                    <c:v>57.070748642230797</c:v>
                  </c:pt>
                  <c:pt idx="3">
                    <c:v>54.5719054841909</c:v>
                  </c:pt>
                  <c:pt idx="4">
                    <c:v>53.613695744188902</c:v>
                  </c:pt>
                  <c:pt idx="5">
                    <c:v>52.361432040788898</c:v>
                  </c:pt>
                  <c:pt idx="6">
                    <c:v>52.552075340819698</c:v>
                  </c:pt>
                  <c:pt idx="7">
                    <c:v>49.705453831300403</c:v>
                  </c:pt>
                  <c:pt idx="8">
                    <c:v>72.219098132729101</c:v>
                  </c:pt>
                  <c:pt idx="9">
                    <c:v>71.985301823654396</c:v>
                  </c:pt>
                  <c:pt idx="10">
                    <c:v>72.027208201499306</c:v>
                  </c:pt>
                  <c:pt idx="11">
                    <c:v>70.539188577999795</c:v>
                  </c:pt>
                  <c:pt idx="12">
                    <c:v>68.568210490016696</c:v>
                  </c:pt>
                  <c:pt idx="13">
                    <c:v>68.639411090151597</c:v>
                  </c:pt>
                  <c:pt idx="14">
                    <c:v>65.375246920006603</c:v>
                  </c:pt>
                  <c:pt idx="15">
                    <c:v>65.461082521253203</c:v>
                  </c:pt>
                  <c:pt idx="16">
                    <c:v>64.272822760071193</c:v>
                  </c:pt>
                </c:numCache>
              </c:numRef>
            </c:plus>
            <c:minus>
              <c:numRef>
                <c:f>(Controls!$O$121:$O$128,Controls!$O$81:$O$89)</c:f>
                <c:numCache>
                  <c:formatCode>General</c:formatCode>
                  <c:ptCount val="17"/>
                  <c:pt idx="0">
                    <c:v>54.869315508812598</c:v>
                  </c:pt>
                  <c:pt idx="1">
                    <c:v>53.755725083365199</c:v>
                  </c:pt>
                  <c:pt idx="2">
                    <c:v>52.842131093551103</c:v>
                  </c:pt>
                  <c:pt idx="3">
                    <c:v>50.324345960092302</c:v>
                  </c:pt>
                  <c:pt idx="4">
                    <c:v>49.391831906027697</c:v>
                  </c:pt>
                  <c:pt idx="5">
                    <c:v>48.130810697752104</c:v>
                  </c:pt>
                  <c:pt idx="6">
                    <c:v>48.357809918990199</c:v>
                  </c:pt>
                  <c:pt idx="7">
                    <c:v>45.572203614270997</c:v>
                  </c:pt>
                  <c:pt idx="8">
                    <c:v>67.670917215594798</c:v>
                  </c:pt>
                  <c:pt idx="9">
                    <c:v>67.497782617353195</c:v>
                  </c:pt>
                  <c:pt idx="10">
                    <c:v>67.569633227914593</c:v>
                  </c:pt>
                  <c:pt idx="11">
                    <c:v>66.1174378272746</c:v>
                  </c:pt>
                  <c:pt idx="12">
                    <c:v>64.153895940118204</c:v>
                  </c:pt>
                  <c:pt idx="13">
                    <c:v>64.263109479445802</c:v>
                  </c:pt>
                  <c:pt idx="14">
                    <c:v>61.037199305937897</c:v>
                  </c:pt>
                  <c:pt idx="15">
                    <c:v>61.148622723572402</c:v>
                  </c:pt>
                  <c:pt idx="16">
                    <c:v>59.981055533054203</c:v>
                  </c:pt>
                </c:numCache>
              </c:numRef>
            </c:minus>
            <c:spPr>
              <a:ln w="3175">
                <a:solidFill>
                  <a:srgbClr val="000000"/>
                </a:solidFill>
                <a:prstDash val="solid"/>
              </a:ln>
            </c:spPr>
          </c:errBars>
          <c:cat>
            <c:strRef>
              <c:f>Controls!$A$112:$A$128</c:f>
              <c:strCache>
                <c:ptCount val="17"/>
                <c:pt idx="0">
                  <c:v>2005-07</c:v>
                </c:pt>
                <c:pt idx="1">
                  <c:v>2006-08</c:v>
                </c:pt>
                <c:pt idx="2">
                  <c:v>2007-09</c:v>
                </c:pt>
                <c:pt idx="3">
                  <c:v>2008-10</c:v>
                </c:pt>
                <c:pt idx="4">
                  <c:v>2009-11</c:v>
                </c:pt>
                <c:pt idx="5">
                  <c:v>2010-12</c:v>
                </c:pt>
                <c:pt idx="6">
                  <c:v>2011-13</c:v>
                </c:pt>
                <c:pt idx="7">
                  <c:v>2012-14</c:v>
                </c:pt>
                <c:pt idx="9">
                  <c:v>2005-07</c:v>
                </c:pt>
                <c:pt idx="10">
                  <c:v>2006-08</c:v>
                </c:pt>
                <c:pt idx="11">
                  <c:v>2007-09</c:v>
                </c:pt>
                <c:pt idx="12">
                  <c:v>2008-10</c:v>
                </c:pt>
                <c:pt idx="13">
                  <c:v>2009-11</c:v>
                </c:pt>
                <c:pt idx="14">
                  <c:v>2010-12</c:v>
                </c:pt>
                <c:pt idx="15">
                  <c:v>2011-13</c:v>
                </c:pt>
                <c:pt idx="16">
                  <c:v>2012-14</c:v>
                </c:pt>
              </c:strCache>
            </c:strRef>
          </c:cat>
          <c:val>
            <c:numRef>
              <c:f>(Controls!$L$121:$L$128,Controls!$L$81:$L$89)</c:f>
              <c:numCache>
                <c:formatCode>0.0</c:formatCode>
                <c:ptCount val="17"/>
                <c:pt idx="0">
                  <c:v>575.81848141890998</c:v>
                </c:pt>
                <c:pt idx="1">
                  <c:v>550.10605745105704</c:v>
                </c:pt>
                <c:pt idx="2">
                  <c:v>531.45795433681303</c:v>
                </c:pt>
                <c:pt idx="3">
                  <c:v>481.07152567857599</c:v>
                </c:pt>
                <c:pt idx="4">
                  <c:v>466.36833363091398</c:v>
                </c:pt>
                <c:pt idx="5">
                  <c:v>442.82840178446702</c:v>
                </c:pt>
                <c:pt idx="6">
                  <c:v>450.30325316001398</c:v>
                </c:pt>
                <c:pt idx="7">
                  <c:v>406.76683598164601</c:v>
                </c:pt>
                <c:pt idx="9">
                  <c:v>803.63057806220502</c:v>
                </c:pt>
                <c:pt idx="10">
                  <c:v>810.58320532213997</c:v>
                </c:pt>
                <c:pt idx="11">
                  <c:v>783.29154554031197</c:v>
                </c:pt>
                <c:pt idx="12">
                  <c:v>740.43409608235402</c:v>
                </c:pt>
                <c:pt idx="13">
                  <c:v>748.88216579579603</c:v>
                </c:pt>
                <c:pt idx="14">
                  <c:v>683.66148659427597</c:v>
                </c:pt>
                <c:pt idx="15">
                  <c:v>690.25669202293</c:v>
                </c:pt>
                <c:pt idx="16">
                  <c:v>668.17281180603197</c:v>
                </c:pt>
              </c:numCache>
            </c:numRef>
          </c:val>
          <c:smooth val="0"/>
          <c:extLst>
            <c:ext xmlns:c16="http://schemas.microsoft.com/office/drawing/2014/chart" uri="{C3380CC4-5D6E-409C-BE32-E72D297353CC}">
              <c16:uniqueId val="{00000001-F05C-46CB-9AAA-6CF46559F1D2}"/>
            </c:ext>
          </c:extLst>
        </c:ser>
        <c:ser>
          <c:idx val="1"/>
          <c:order val="1"/>
          <c:tx>
            <c:strRef>
              <c:f>Controls!$A$106</c:f>
              <c:strCache>
                <c:ptCount val="1"/>
                <c:pt idx="0">
                  <c:v>Wales</c:v>
                </c:pt>
              </c:strCache>
            </c:strRef>
          </c:tx>
          <c:spPr>
            <a:ln w="25400">
              <a:solidFill>
                <a:srgbClr val="7030A0"/>
              </a:solidFill>
              <a:prstDash val="sysDash"/>
            </a:ln>
          </c:spPr>
          <c:marker>
            <c:symbol val="none"/>
          </c:marker>
          <c:cat>
            <c:strRef>
              <c:f>Controls!$A$112:$A$128</c:f>
              <c:strCache>
                <c:ptCount val="17"/>
                <c:pt idx="0">
                  <c:v>2005-07</c:v>
                </c:pt>
                <c:pt idx="1">
                  <c:v>2006-08</c:v>
                </c:pt>
                <c:pt idx="2">
                  <c:v>2007-09</c:v>
                </c:pt>
                <c:pt idx="3">
                  <c:v>2008-10</c:v>
                </c:pt>
                <c:pt idx="4">
                  <c:v>2009-11</c:v>
                </c:pt>
                <c:pt idx="5">
                  <c:v>2010-12</c:v>
                </c:pt>
                <c:pt idx="6">
                  <c:v>2011-13</c:v>
                </c:pt>
                <c:pt idx="7">
                  <c:v>2012-14</c:v>
                </c:pt>
                <c:pt idx="9">
                  <c:v>2005-07</c:v>
                </c:pt>
                <c:pt idx="10">
                  <c:v>2006-08</c:v>
                </c:pt>
                <c:pt idx="11">
                  <c:v>2007-09</c:v>
                </c:pt>
                <c:pt idx="12">
                  <c:v>2008-10</c:v>
                </c:pt>
                <c:pt idx="13">
                  <c:v>2009-11</c:v>
                </c:pt>
                <c:pt idx="14">
                  <c:v>2010-12</c:v>
                </c:pt>
                <c:pt idx="15">
                  <c:v>2011-13</c:v>
                </c:pt>
                <c:pt idx="16">
                  <c:v>2012-14</c:v>
                </c:pt>
              </c:strCache>
            </c:strRef>
          </c:cat>
          <c:val>
            <c:numRef>
              <c:f>(Controls!$L$130:$L$137,Controls!$L$90:$L$98)</c:f>
              <c:numCache>
                <c:formatCode>0.0</c:formatCode>
                <c:ptCount val="17"/>
                <c:pt idx="0">
                  <c:v>343.13376234598098</c:v>
                </c:pt>
                <c:pt idx="1">
                  <c:v>338.12450989569601</c:v>
                </c:pt>
                <c:pt idx="2">
                  <c:v>331.75968882500302</c:v>
                </c:pt>
                <c:pt idx="3">
                  <c:v>321.46363468539403</c:v>
                </c:pt>
                <c:pt idx="4">
                  <c:v>311.46929674986302</c:v>
                </c:pt>
                <c:pt idx="5">
                  <c:v>307.63368772158401</c:v>
                </c:pt>
                <c:pt idx="6">
                  <c:v>304.33271147141699</c:v>
                </c:pt>
                <c:pt idx="7">
                  <c:v>299.76189724025801</c:v>
                </c:pt>
                <c:pt idx="9">
                  <c:v>535.53211683935797</c:v>
                </c:pt>
                <c:pt idx="10">
                  <c:v>523.80963716260101</c:v>
                </c:pt>
                <c:pt idx="11">
                  <c:v>513.71923872283696</c:v>
                </c:pt>
                <c:pt idx="12">
                  <c:v>495.74594495546802</c:v>
                </c:pt>
                <c:pt idx="13">
                  <c:v>482.67637603999799</c:v>
                </c:pt>
                <c:pt idx="14">
                  <c:v>469.67839736506602</c:v>
                </c:pt>
                <c:pt idx="15">
                  <c:v>465.90571716238099</c:v>
                </c:pt>
                <c:pt idx="16">
                  <c:v>456.547465503566</c:v>
                </c:pt>
              </c:numCache>
            </c:numRef>
          </c:val>
          <c:smooth val="0"/>
          <c:extLst>
            <c:ext xmlns:c16="http://schemas.microsoft.com/office/drawing/2014/chart" uri="{C3380CC4-5D6E-409C-BE32-E72D297353CC}">
              <c16:uniqueId val="{00000002-F05C-46CB-9AAA-6CF46559F1D2}"/>
            </c:ext>
          </c:extLst>
        </c:ser>
        <c:ser>
          <c:idx val="3"/>
          <c:order val="2"/>
          <c:tx>
            <c:strRef>
              <c:f>Controls!$A$104</c:f>
              <c:strCache>
                <c:ptCount val="1"/>
                <c:pt idx="0">
                  <c:v>Least deprived within Cwm Taf UHB</c:v>
                </c:pt>
              </c:strCache>
            </c:strRef>
          </c:tx>
          <c:spPr>
            <a:ln w="25400">
              <a:solidFill>
                <a:srgbClr val="8EB4E3"/>
              </a:solidFill>
              <a:prstDash val="solid"/>
            </a:ln>
          </c:spPr>
          <c:marker>
            <c:symbol val="none"/>
          </c:marker>
          <c:cat>
            <c:strRef>
              <c:f>Controls!$A$112:$A$128</c:f>
              <c:strCache>
                <c:ptCount val="17"/>
                <c:pt idx="0">
                  <c:v>2005-07</c:v>
                </c:pt>
                <c:pt idx="1">
                  <c:v>2006-08</c:v>
                </c:pt>
                <c:pt idx="2">
                  <c:v>2007-09</c:v>
                </c:pt>
                <c:pt idx="3">
                  <c:v>2008-10</c:v>
                </c:pt>
                <c:pt idx="4">
                  <c:v>2009-11</c:v>
                </c:pt>
                <c:pt idx="5">
                  <c:v>2010-12</c:v>
                </c:pt>
                <c:pt idx="6">
                  <c:v>2011-13</c:v>
                </c:pt>
                <c:pt idx="7">
                  <c:v>2012-14</c:v>
                </c:pt>
                <c:pt idx="9">
                  <c:v>2005-07</c:v>
                </c:pt>
                <c:pt idx="10">
                  <c:v>2006-08</c:v>
                </c:pt>
                <c:pt idx="11">
                  <c:v>2007-09</c:v>
                </c:pt>
                <c:pt idx="12">
                  <c:v>2008-10</c:v>
                </c:pt>
                <c:pt idx="13">
                  <c:v>2009-11</c:v>
                </c:pt>
                <c:pt idx="14">
                  <c:v>2010-12</c:v>
                </c:pt>
                <c:pt idx="15">
                  <c:v>2011-13</c:v>
                </c:pt>
                <c:pt idx="16">
                  <c:v>2012-14</c:v>
                </c:pt>
              </c:strCache>
            </c:strRef>
          </c:cat>
          <c:val>
            <c:numRef>
              <c:f>(Controls!$L$112:$L$119,Controls!$L$72:$L$80)</c:f>
              <c:numCache>
                <c:formatCode>0.0</c:formatCode>
                <c:ptCount val="17"/>
                <c:pt idx="0">
                  <c:v>297.68345317147401</c:v>
                </c:pt>
                <c:pt idx="1">
                  <c:v>278.87113598271401</c:v>
                </c:pt>
                <c:pt idx="2">
                  <c:v>272.071219632929</c:v>
                </c:pt>
                <c:pt idx="3">
                  <c:v>264.52985072942101</c:v>
                </c:pt>
                <c:pt idx="4">
                  <c:v>274.05166656610697</c:v>
                </c:pt>
                <c:pt idx="5">
                  <c:v>260.67012194573499</c:v>
                </c:pt>
                <c:pt idx="6">
                  <c:v>254.48769237595599</c:v>
                </c:pt>
                <c:pt idx="7">
                  <c:v>232.84731000714001</c:v>
                </c:pt>
                <c:pt idx="9">
                  <c:v>471.95580109913197</c:v>
                </c:pt>
                <c:pt idx="10">
                  <c:v>425.02448481282602</c:v>
                </c:pt>
                <c:pt idx="11">
                  <c:v>407.58949741133603</c:v>
                </c:pt>
                <c:pt idx="12">
                  <c:v>375.85992550557</c:v>
                </c:pt>
                <c:pt idx="13">
                  <c:v>370.18499645294798</c:v>
                </c:pt>
                <c:pt idx="14">
                  <c:v>383.17685014728397</c:v>
                </c:pt>
                <c:pt idx="15">
                  <c:v>357.54427926576801</c:v>
                </c:pt>
                <c:pt idx="16">
                  <c:v>360.44130671399199</c:v>
                </c:pt>
              </c:numCache>
            </c:numRef>
          </c:val>
          <c:smooth val="0"/>
          <c:extLst>
            <c:ext xmlns:c16="http://schemas.microsoft.com/office/drawing/2014/chart" uri="{C3380CC4-5D6E-409C-BE32-E72D297353CC}">
              <c16:uniqueId val="{00000003-F05C-46CB-9AAA-6CF46559F1D2}"/>
            </c:ext>
          </c:extLst>
        </c:ser>
        <c:ser>
          <c:idx val="0"/>
          <c:order val="3"/>
          <c:tx>
            <c:strRef>
              <c:f>Controls!$A$105</c:f>
              <c:strCache>
                <c:ptCount val="1"/>
                <c:pt idx="0">
                  <c:v>Cwm Taf UHB</c:v>
                </c:pt>
              </c:strCache>
            </c:strRef>
          </c:tx>
          <c:spPr>
            <a:ln w="19050">
              <a:solidFill>
                <a:srgbClr val="4F81BD"/>
              </a:solidFill>
              <a:prstDash val="solid"/>
            </a:ln>
          </c:spPr>
          <c:marker>
            <c:symbol val="circle"/>
            <c:size val="5"/>
            <c:spPr>
              <a:solidFill>
                <a:srgbClr val="4F81BD"/>
              </a:solidFill>
              <a:ln w="19050">
                <a:solidFill>
                  <a:schemeClr val="bg1"/>
                </a:solidFill>
              </a:ln>
            </c:spPr>
          </c:marker>
          <c:cat>
            <c:strRef>
              <c:f>Controls!$A$112:$A$128</c:f>
              <c:strCache>
                <c:ptCount val="17"/>
                <c:pt idx="0">
                  <c:v>2005-07</c:v>
                </c:pt>
                <c:pt idx="1">
                  <c:v>2006-08</c:v>
                </c:pt>
                <c:pt idx="2">
                  <c:v>2007-09</c:v>
                </c:pt>
                <c:pt idx="3">
                  <c:v>2008-10</c:v>
                </c:pt>
                <c:pt idx="4">
                  <c:v>2009-11</c:v>
                </c:pt>
                <c:pt idx="5">
                  <c:v>2010-12</c:v>
                </c:pt>
                <c:pt idx="6">
                  <c:v>2011-13</c:v>
                </c:pt>
                <c:pt idx="7">
                  <c:v>2012-14</c:v>
                </c:pt>
                <c:pt idx="9">
                  <c:v>2005-07</c:v>
                </c:pt>
                <c:pt idx="10">
                  <c:v>2006-08</c:v>
                </c:pt>
                <c:pt idx="11">
                  <c:v>2007-09</c:v>
                </c:pt>
                <c:pt idx="12">
                  <c:v>2008-10</c:v>
                </c:pt>
                <c:pt idx="13">
                  <c:v>2009-11</c:v>
                </c:pt>
                <c:pt idx="14">
                  <c:v>2010-12</c:v>
                </c:pt>
                <c:pt idx="15">
                  <c:v>2011-13</c:v>
                </c:pt>
                <c:pt idx="16">
                  <c:v>2012-14</c:v>
                </c:pt>
              </c:strCache>
            </c:strRef>
          </c:cat>
          <c:val>
            <c:numRef>
              <c:f>(Controls!$L$103:$L$110,Controls!$L$63:$L$71)</c:f>
              <c:numCache>
                <c:formatCode>0.0</c:formatCode>
                <c:ptCount val="17"/>
                <c:pt idx="0">
                  <c:v>409.247865384683</c:v>
                </c:pt>
                <c:pt idx="1">
                  <c:v>416.69044427141398</c:v>
                </c:pt>
                <c:pt idx="2">
                  <c:v>406.11911465253701</c:v>
                </c:pt>
                <c:pt idx="3">
                  <c:v>381.25249628860399</c:v>
                </c:pt>
                <c:pt idx="4">
                  <c:v>359.587328364548</c:v>
                </c:pt>
                <c:pt idx="5">
                  <c:v>351.198177610985</c:v>
                </c:pt>
                <c:pt idx="6">
                  <c:v>352.30893258044301</c:v>
                </c:pt>
                <c:pt idx="7">
                  <c:v>342.21907675171599</c:v>
                </c:pt>
                <c:pt idx="9">
                  <c:v>629.90270981895105</c:v>
                </c:pt>
                <c:pt idx="10">
                  <c:v>614.276381150769</c:v>
                </c:pt>
                <c:pt idx="11">
                  <c:v>610.22438387581894</c:v>
                </c:pt>
                <c:pt idx="12">
                  <c:v>578.06594222956403</c:v>
                </c:pt>
                <c:pt idx="13">
                  <c:v>575.85882048446797</c:v>
                </c:pt>
                <c:pt idx="14">
                  <c:v>547.21500308605903</c:v>
                </c:pt>
                <c:pt idx="15">
                  <c:v>546.83085595866896</c:v>
                </c:pt>
                <c:pt idx="16">
                  <c:v>539.66751743133204</c:v>
                </c:pt>
              </c:numCache>
            </c:numRef>
          </c:val>
          <c:smooth val="0"/>
          <c:extLst>
            <c:ext xmlns:c16="http://schemas.microsoft.com/office/drawing/2014/chart" uri="{C3380CC4-5D6E-409C-BE32-E72D297353CC}">
              <c16:uniqueId val="{00000004-F05C-46CB-9AAA-6CF46559F1D2}"/>
            </c:ext>
          </c:extLst>
        </c:ser>
        <c:dLbls>
          <c:showLegendKey val="0"/>
          <c:showVal val="0"/>
          <c:showCatName val="0"/>
          <c:showSerName val="0"/>
          <c:showPercent val="0"/>
          <c:showBubbleSize val="0"/>
        </c:dLbls>
        <c:marker val="1"/>
        <c:smooth val="0"/>
        <c:axId val="81557376"/>
        <c:axId val="81567744"/>
      </c:lineChart>
      <c:catAx>
        <c:axId val="81557376"/>
        <c:scaling>
          <c:orientation val="minMax"/>
        </c:scaling>
        <c:delete val="0"/>
        <c:axPos val="b"/>
        <c:numFmt formatCode="General" sourceLinked="1"/>
        <c:majorTickMark val="none"/>
        <c:minorTickMark val="none"/>
        <c:tickLblPos val="nextTo"/>
        <c:spPr>
          <a:ln w="3175">
            <a:solidFill>
              <a:srgbClr val="7F7F7F"/>
            </a:solidFill>
            <a:prstDash val="solid"/>
          </a:ln>
        </c:spPr>
        <c:txPr>
          <a:bodyPr rot="0" vert="horz"/>
          <a:lstStyle/>
          <a:p>
            <a:pPr>
              <a:defRPr sz="900" b="0" i="0" u="none" strike="noStrike" baseline="0">
                <a:solidFill>
                  <a:srgbClr val="000000"/>
                </a:solidFill>
                <a:latin typeface="Verdana"/>
                <a:ea typeface="Verdana"/>
                <a:cs typeface="Verdana"/>
              </a:defRPr>
            </a:pPr>
            <a:endParaRPr lang="en-US"/>
          </a:p>
        </c:txPr>
        <c:crossAx val="81567744"/>
        <c:crosses val="autoZero"/>
        <c:auto val="0"/>
        <c:lblAlgn val="ctr"/>
        <c:lblOffset val="100"/>
        <c:tickLblSkip val="1"/>
        <c:tickMarkSkip val="1"/>
        <c:noMultiLvlLbl val="0"/>
      </c:catAx>
      <c:valAx>
        <c:axId val="81567744"/>
        <c:scaling>
          <c:orientation val="minMax"/>
          <c:min val="0"/>
        </c:scaling>
        <c:delete val="0"/>
        <c:axPos val="l"/>
        <c:majorGridlines>
          <c:spPr>
            <a:ln>
              <a:solidFill>
                <a:srgbClr val="BFBFBF"/>
              </a:solidFill>
            </a:ln>
          </c:spPr>
        </c:majorGridlines>
        <c:numFmt formatCode="0" sourceLinked="0"/>
        <c:majorTickMark val="none"/>
        <c:minorTickMark val="none"/>
        <c:tickLblPos val="nextTo"/>
        <c:spPr>
          <a:ln w="3175">
            <a:solidFill>
              <a:srgbClr val="7F7F7F"/>
            </a:solidFill>
            <a:prstDash val="solid"/>
          </a:ln>
        </c:spPr>
        <c:txPr>
          <a:bodyPr rot="0" vert="horz"/>
          <a:lstStyle/>
          <a:p>
            <a:pPr>
              <a:defRPr sz="1000" b="0" i="0" u="none" strike="noStrike" baseline="0">
                <a:solidFill>
                  <a:srgbClr val="000000"/>
                </a:solidFill>
                <a:latin typeface="Verdana"/>
                <a:ea typeface="Verdana"/>
                <a:cs typeface="Verdana"/>
              </a:defRPr>
            </a:pPr>
            <a:endParaRPr lang="en-US"/>
          </a:p>
        </c:txPr>
        <c:crossAx val="81557376"/>
        <c:crosses val="autoZero"/>
        <c:crossBetween val="between"/>
        <c:minorUnit val="10"/>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Verdana"/>
          <a:ea typeface="Verdana"/>
          <a:cs typeface="Verdana"/>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82182508054467E-2"/>
          <c:y val="0.32459099817763687"/>
          <c:w val="0.92327170517000168"/>
          <c:h val="0.50527133519768008"/>
        </c:manualLayout>
      </c:layout>
      <c:barChart>
        <c:barDir val="col"/>
        <c:grouping val="clustered"/>
        <c:varyColors val="0"/>
        <c:ser>
          <c:idx val="4"/>
          <c:order val="4"/>
          <c:tx>
            <c:v>Rate ratio</c:v>
          </c:tx>
          <c:spPr>
            <a:noFill/>
            <a:ln w="28575">
              <a:noFill/>
            </a:ln>
          </c:spPr>
          <c:invertIfNegative val="0"/>
          <c:dLbls>
            <c:spPr>
              <a:noFill/>
              <a:ln w="25400">
                <a:noFill/>
              </a:ln>
            </c:spPr>
            <c:txPr>
              <a:bodyPr/>
              <a:lstStyle/>
              <a:p>
                <a:pPr>
                  <a:defRPr sz="800" b="1" i="0" u="none" strike="noStrike" baseline="0">
                    <a:solidFill>
                      <a:srgbClr val="000080"/>
                    </a:solidFill>
                    <a:latin typeface="Verdana"/>
                    <a:ea typeface="Verdana"/>
                    <a:cs typeface="Verdana"/>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'Single chart &amp; table'!$E$32:$E$39</c:f>
              <c:strCache>
                <c:ptCount val="8"/>
                <c:pt idx="0">
                  <c:v>2005-07</c:v>
                </c:pt>
                <c:pt idx="1">
                  <c:v>2006-08</c:v>
                </c:pt>
                <c:pt idx="2">
                  <c:v>2007-09</c:v>
                </c:pt>
                <c:pt idx="3">
                  <c:v>2008-10</c:v>
                </c:pt>
                <c:pt idx="4">
                  <c:v>2009-11</c:v>
                </c:pt>
                <c:pt idx="5">
                  <c:v>2010-12</c:v>
                </c:pt>
                <c:pt idx="6">
                  <c:v>2011-13</c:v>
                </c:pt>
                <c:pt idx="7">
                  <c:v>2012-14</c:v>
                </c:pt>
              </c:strCache>
            </c:strRef>
          </c:cat>
          <c:val>
            <c:numRef>
              <c:f>(Controls!$S$274:$S$281,Controls!$S$234:$S$242)</c:f>
              <c:numCache>
                <c:formatCode>0.0</c:formatCode>
                <c:ptCount val="17"/>
                <c:pt idx="0">
                  <c:v>1.9309190858645542</c:v>
                </c:pt>
                <c:pt idx="1">
                  <c:v>1.6404650216596715</c:v>
                </c:pt>
                <c:pt idx="2">
                  <c:v>1.6585421188510197</c:v>
                </c:pt>
                <c:pt idx="3">
                  <c:v>1.3872418260986188</c:v>
                </c:pt>
                <c:pt idx="4">
                  <c:v>1.4879743537683268</c:v>
                </c:pt>
                <c:pt idx="5">
                  <c:v>1.4432856085692378</c:v>
                </c:pt>
                <c:pt idx="6">
                  <c:v>1.4489988204401494</c:v>
                </c:pt>
                <c:pt idx="7">
                  <c:v>1.3334751807088168</c:v>
                </c:pt>
                <c:pt idx="9">
                  <c:v>2.0943316120536695</c:v>
                </c:pt>
                <c:pt idx="10">
                  <c:v>1.9226665574455328</c:v>
                </c:pt>
                <c:pt idx="11">
                  <c:v>1.5426612766398162</c:v>
                </c:pt>
                <c:pt idx="12">
                  <c:v>1.5814636068559151</c:v>
                </c:pt>
                <c:pt idx="13">
                  <c:v>1.5782352215573441</c:v>
                </c:pt>
                <c:pt idx="14">
                  <c:v>1.9641805458457806</c:v>
                </c:pt>
                <c:pt idx="15">
                  <c:v>2.1124565049796655</c:v>
                </c:pt>
                <c:pt idx="16">
                  <c:v>1.9066968882675421</c:v>
                </c:pt>
              </c:numCache>
            </c:numRef>
          </c:val>
          <c:extLst>
            <c:ext xmlns:c16="http://schemas.microsoft.com/office/drawing/2014/chart" uri="{C3380CC4-5D6E-409C-BE32-E72D297353CC}">
              <c16:uniqueId val="{00000000-73DB-4ACC-A57F-3D45E5DCFA97}"/>
            </c:ext>
          </c:extLst>
        </c:ser>
        <c:dLbls>
          <c:showLegendKey val="0"/>
          <c:showVal val="0"/>
          <c:showCatName val="0"/>
          <c:showSerName val="0"/>
          <c:showPercent val="0"/>
          <c:showBubbleSize val="0"/>
        </c:dLbls>
        <c:gapWidth val="150"/>
        <c:axId val="81690624"/>
        <c:axId val="81692160"/>
      </c:barChart>
      <c:lineChart>
        <c:grouping val="standard"/>
        <c:varyColors val="0"/>
        <c:ser>
          <c:idx val="2"/>
          <c:order val="0"/>
          <c:tx>
            <c:v>Most deprived fifth</c:v>
          </c:tx>
          <c:spPr>
            <a:ln w="28575">
              <a:solidFill>
                <a:srgbClr val="4F81BD"/>
              </a:solidFill>
              <a:prstDash val="solid"/>
            </a:ln>
          </c:spPr>
          <c:marker>
            <c:symbol val="none"/>
          </c:marker>
          <c:errBars>
            <c:errDir val="y"/>
            <c:errBarType val="both"/>
            <c:errValType val="cust"/>
            <c:noEndCap val="0"/>
            <c:plus>
              <c:numRef>
                <c:f>(Controls!$P$283:$P$290,Controls!$P$243:$P$251)</c:f>
                <c:numCache>
                  <c:formatCode>General</c:formatCode>
                  <c:ptCount val="17"/>
                  <c:pt idx="0">
                    <c:v>106.09046502276099</c:v>
                  </c:pt>
                  <c:pt idx="1">
                    <c:v>100.557972795979</c:v>
                  </c:pt>
                  <c:pt idx="2">
                    <c:v>102.778274148468</c:v>
                  </c:pt>
                  <c:pt idx="3">
                    <c:v>103.156586598036</c:v>
                  </c:pt>
                  <c:pt idx="4">
                    <c:v>102.14813087125199</c:v>
                  </c:pt>
                  <c:pt idx="5">
                    <c:v>98.781425107405497</c:v>
                  </c:pt>
                  <c:pt idx="6">
                    <c:v>97.026958186626203</c:v>
                  </c:pt>
                  <c:pt idx="7">
                    <c:v>92.804296416681694</c:v>
                  </c:pt>
                  <c:pt idx="8">
                    <c:v>148.08008775466101</c:v>
                  </c:pt>
                  <c:pt idx="9">
                    <c:v>139.67409281501099</c:v>
                  </c:pt>
                  <c:pt idx="10">
                    <c:v>129.82475640965501</c:v>
                  </c:pt>
                  <c:pt idx="11">
                    <c:v>125.15384257171399</c:v>
                  </c:pt>
                  <c:pt idx="12">
                    <c:v>126.607487258166</c:v>
                  </c:pt>
                  <c:pt idx="13">
                    <c:v>124.547619901395</c:v>
                  </c:pt>
                  <c:pt idx="14">
                    <c:v>121.845623190776</c:v>
                  </c:pt>
                  <c:pt idx="15">
                    <c:v>121.53448411213</c:v>
                  </c:pt>
                  <c:pt idx="16">
                    <c:v>117.12125055372</c:v>
                  </c:pt>
                </c:numCache>
              </c:numRef>
            </c:plus>
            <c:minus>
              <c:numRef>
                <c:f>(Controls!$O$283:$O$290,Controls!$O$243:$O$251)</c:f>
                <c:numCache>
                  <c:formatCode>General</c:formatCode>
                  <c:ptCount val="17"/>
                  <c:pt idx="0">
                    <c:v>89.327363946168006</c:v>
                  </c:pt>
                  <c:pt idx="1">
                    <c:v>84.366994656971002</c:v>
                  </c:pt>
                  <c:pt idx="2">
                    <c:v>86.830192555160195</c:v>
                  </c:pt>
                  <c:pt idx="3">
                    <c:v>87.054024828110897</c:v>
                  </c:pt>
                  <c:pt idx="4">
                    <c:v>86.106379349303893</c:v>
                  </c:pt>
                  <c:pt idx="5">
                    <c:v>83.076201938263793</c:v>
                  </c:pt>
                  <c:pt idx="6">
                    <c:v>81.6006770807696</c:v>
                  </c:pt>
                  <c:pt idx="7">
                    <c:v>77.666581012733005</c:v>
                  </c:pt>
                  <c:pt idx="8">
                    <c:v>130.420213508361</c:v>
                  </c:pt>
                  <c:pt idx="9">
                    <c:v>122.84187739489001</c:v>
                  </c:pt>
                  <c:pt idx="10">
                    <c:v>113.838200448492</c:v>
                  </c:pt>
                  <c:pt idx="11">
                    <c:v>109.742460618384</c:v>
                  </c:pt>
                  <c:pt idx="12">
                    <c:v>111.186265036455</c:v>
                  </c:pt>
                  <c:pt idx="13">
                    <c:v>109.266976107088</c:v>
                  </c:pt>
                  <c:pt idx="14">
                    <c:v>106.615802102988</c:v>
                  </c:pt>
                  <c:pt idx="15">
                    <c:v>106.400832737684</c:v>
                  </c:pt>
                  <c:pt idx="16">
                    <c:v>102.196022728451</c:v>
                  </c:pt>
                </c:numCache>
              </c:numRef>
            </c:minus>
            <c:spPr>
              <a:ln w="3175">
                <a:solidFill>
                  <a:srgbClr val="000000"/>
                </a:solidFill>
                <a:prstDash val="solid"/>
              </a:ln>
            </c:spPr>
          </c:errBars>
          <c:cat>
            <c:strRef>
              <c:f>Controls!$A$112:$A$128</c:f>
              <c:strCache>
                <c:ptCount val="17"/>
                <c:pt idx="0">
                  <c:v>2005-07</c:v>
                </c:pt>
                <c:pt idx="1">
                  <c:v>2006-08</c:v>
                </c:pt>
                <c:pt idx="2">
                  <c:v>2007-09</c:v>
                </c:pt>
                <c:pt idx="3">
                  <c:v>2008-10</c:v>
                </c:pt>
                <c:pt idx="4">
                  <c:v>2009-11</c:v>
                </c:pt>
                <c:pt idx="5">
                  <c:v>2010-12</c:v>
                </c:pt>
                <c:pt idx="6">
                  <c:v>2011-13</c:v>
                </c:pt>
                <c:pt idx="7">
                  <c:v>2012-14</c:v>
                </c:pt>
                <c:pt idx="9">
                  <c:v>2005-07</c:v>
                </c:pt>
                <c:pt idx="10">
                  <c:v>2006-08</c:v>
                </c:pt>
                <c:pt idx="11">
                  <c:v>2007-09</c:v>
                </c:pt>
                <c:pt idx="12">
                  <c:v>2008-10</c:v>
                </c:pt>
                <c:pt idx="13">
                  <c:v>2009-11</c:v>
                </c:pt>
                <c:pt idx="14">
                  <c:v>2010-12</c:v>
                </c:pt>
                <c:pt idx="15">
                  <c:v>2011-13</c:v>
                </c:pt>
                <c:pt idx="16">
                  <c:v>2012-14</c:v>
                </c:pt>
              </c:strCache>
            </c:strRef>
          </c:cat>
          <c:val>
            <c:numRef>
              <c:f>(Controls!$L$283:$L$290,Controls!$L$243:$L$251)</c:f>
              <c:numCache>
                <c:formatCode>0.0</c:formatCode>
                <c:ptCount val="17"/>
                <c:pt idx="0">
                  <c:v>416.838195066423</c:v>
                </c:pt>
                <c:pt idx="1">
                  <c:v>385.59876613865202</c:v>
                </c:pt>
                <c:pt idx="2">
                  <c:v>411.66185591278798</c:v>
                </c:pt>
                <c:pt idx="3">
                  <c:v>410.338310857122</c:v>
                </c:pt>
                <c:pt idx="4">
                  <c:v>403.55656402273399</c:v>
                </c:pt>
                <c:pt idx="5">
                  <c:v>384.60304732989499</c:v>
                </c:pt>
                <c:pt idx="6">
                  <c:v>378.29019299354599</c:v>
                </c:pt>
                <c:pt idx="7">
                  <c:v>351.04621369720002</c:v>
                </c:pt>
                <c:pt idx="9">
                  <c:v>742.60942898687995</c:v>
                </c:pt>
                <c:pt idx="10">
                  <c:v>676.751433266003</c:v>
                </c:pt>
                <c:pt idx="11">
                  <c:v>654.24771947309205</c:v>
                </c:pt>
                <c:pt idx="12">
                  <c:v>672.668157038191</c:v>
                </c:pt>
                <c:pt idx="13">
                  <c:v>656.82023235381803</c:v>
                </c:pt>
                <c:pt idx="14">
                  <c:v>628.80218160387096</c:v>
                </c:pt>
                <c:pt idx="15">
                  <c:v>630.83849658814097</c:v>
                </c:pt>
                <c:pt idx="16">
                  <c:v>592.16051944896003</c:v>
                </c:pt>
              </c:numCache>
            </c:numRef>
          </c:val>
          <c:smooth val="0"/>
          <c:extLst>
            <c:ext xmlns:c16="http://schemas.microsoft.com/office/drawing/2014/chart" uri="{C3380CC4-5D6E-409C-BE32-E72D297353CC}">
              <c16:uniqueId val="{00000001-73DB-4ACC-A57F-3D45E5DCFA97}"/>
            </c:ext>
          </c:extLst>
        </c:ser>
        <c:ser>
          <c:idx val="1"/>
          <c:order val="1"/>
          <c:tx>
            <c:strRef>
              <c:f>Controls!$A$106</c:f>
              <c:strCache>
                <c:ptCount val="1"/>
                <c:pt idx="0">
                  <c:v>Wales</c:v>
                </c:pt>
              </c:strCache>
            </c:strRef>
          </c:tx>
          <c:spPr>
            <a:ln w="25400">
              <a:solidFill>
                <a:srgbClr val="7030A0"/>
              </a:solidFill>
              <a:prstDash val="sysDash"/>
            </a:ln>
          </c:spPr>
          <c:marker>
            <c:symbol val="none"/>
          </c:marker>
          <c:cat>
            <c:strRef>
              <c:f>Controls!$A$112:$A$128</c:f>
              <c:strCache>
                <c:ptCount val="17"/>
                <c:pt idx="0">
                  <c:v>2005-07</c:v>
                </c:pt>
                <c:pt idx="1">
                  <c:v>2006-08</c:v>
                </c:pt>
                <c:pt idx="2">
                  <c:v>2007-09</c:v>
                </c:pt>
                <c:pt idx="3">
                  <c:v>2008-10</c:v>
                </c:pt>
                <c:pt idx="4">
                  <c:v>2009-11</c:v>
                </c:pt>
                <c:pt idx="5">
                  <c:v>2010-12</c:v>
                </c:pt>
                <c:pt idx="6">
                  <c:v>2011-13</c:v>
                </c:pt>
                <c:pt idx="7">
                  <c:v>2012-14</c:v>
                </c:pt>
                <c:pt idx="9">
                  <c:v>2005-07</c:v>
                </c:pt>
                <c:pt idx="10">
                  <c:v>2006-08</c:v>
                </c:pt>
                <c:pt idx="11">
                  <c:v>2007-09</c:v>
                </c:pt>
                <c:pt idx="12">
                  <c:v>2008-10</c:v>
                </c:pt>
                <c:pt idx="13">
                  <c:v>2009-11</c:v>
                </c:pt>
                <c:pt idx="14">
                  <c:v>2010-12</c:v>
                </c:pt>
                <c:pt idx="15">
                  <c:v>2011-13</c:v>
                </c:pt>
                <c:pt idx="16">
                  <c:v>2012-14</c:v>
                </c:pt>
              </c:strCache>
            </c:strRef>
          </c:cat>
          <c:val>
            <c:numRef>
              <c:f>(Controls!$L$292:$L$299,Controls!$L$252:$L$260)</c:f>
              <c:numCache>
                <c:formatCode>0.0</c:formatCode>
                <c:ptCount val="17"/>
                <c:pt idx="0">
                  <c:v>343.13376234598098</c:v>
                </c:pt>
                <c:pt idx="1">
                  <c:v>338.12450989569601</c:v>
                </c:pt>
                <c:pt idx="2">
                  <c:v>331.75968882500302</c:v>
                </c:pt>
                <c:pt idx="3">
                  <c:v>321.46363468539403</c:v>
                </c:pt>
                <c:pt idx="4">
                  <c:v>311.46929674986302</c:v>
                </c:pt>
                <c:pt idx="5">
                  <c:v>307.63368772158401</c:v>
                </c:pt>
                <c:pt idx="6">
                  <c:v>304.33271147141699</c:v>
                </c:pt>
                <c:pt idx="7">
                  <c:v>299.76189724025801</c:v>
                </c:pt>
                <c:pt idx="9">
                  <c:v>535.53211683935797</c:v>
                </c:pt>
                <c:pt idx="10">
                  <c:v>523.80963716260101</c:v>
                </c:pt>
                <c:pt idx="11">
                  <c:v>513.71923872283696</c:v>
                </c:pt>
                <c:pt idx="12">
                  <c:v>495.74594495546802</c:v>
                </c:pt>
                <c:pt idx="13">
                  <c:v>482.67637603999799</c:v>
                </c:pt>
                <c:pt idx="14">
                  <c:v>469.67839736506602</c:v>
                </c:pt>
                <c:pt idx="15">
                  <c:v>465.90571716238099</c:v>
                </c:pt>
                <c:pt idx="16">
                  <c:v>456.547465503566</c:v>
                </c:pt>
              </c:numCache>
            </c:numRef>
          </c:val>
          <c:smooth val="0"/>
          <c:extLst>
            <c:ext xmlns:c16="http://schemas.microsoft.com/office/drawing/2014/chart" uri="{C3380CC4-5D6E-409C-BE32-E72D297353CC}">
              <c16:uniqueId val="{00000002-73DB-4ACC-A57F-3D45E5DCFA97}"/>
            </c:ext>
          </c:extLst>
        </c:ser>
        <c:ser>
          <c:idx val="0"/>
          <c:order val="2"/>
          <c:tx>
            <c:v>Overall area</c:v>
          </c:tx>
          <c:spPr>
            <a:ln w="19050">
              <a:solidFill>
                <a:srgbClr val="4F81BD"/>
              </a:solidFill>
              <a:prstDash val="solid"/>
            </a:ln>
          </c:spPr>
          <c:marker>
            <c:symbol val="circle"/>
            <c:size val="5"/>
            <c:spPr>
              <a:solidFill>
                <a:srgbClr val="4F81BD"/>
              </a:solidFill>
              <a:ln w="19050">
                <a:solidFill>
                  <a:schemeClr val="bg1"/>
                </a:solidFill>
              </a:ln>
            </c:spPr>
          </c:marker>
          <c:cat>
            <c:strRef>
              <c:f>Controls!$A$112:$A$128</c:f>
              <c:strCache>
                <c:ptCount val="17"/>
                <c:pt idx="0">
                  <c:v>2005-07</c:v>
                </c:pt>
                <c:pt idx="1">
                  <c:v>2006-08</c:v>
                </c:pt>
                <c:pt idx="2">
                  <c:v>2007-09</c:v>
                </c:pt>
                <c:pt idx="3">
                  <c:v>2008-10</c:v>
                </c:pt>
                <c:pt idx="4">
                  <c:v>2009-11</c:v>
                </c:pt>
                <c:pt idx="5">
                  <c:v>2010-12</c:v>
                </c:pt>
                <c:pt idx="6">
                  <c:v>2011-13</c:v>
                </c:pt>
                <c:pt idx="7">
                  <c:v>2012-14</c:v>
                </c:pt>
                <c:pt idx="9">
                  <c:v>2005-07</c:v>
                </c:pt>
                <c:pt idx="10">
                  <c:v>2006-08</c:v>
                </c:pt>
                <c:pt idx="11">
                  <c:v>2007-09</c:v>
                </c:pt>
                <c:pt idx="12">
                  <c:v>2008-10</c:v>
                </c:pt>
                <c:pt idx="13">
                  <c:v>2009-11</c:v>
                </c:pt>
                <c:pt idx="14">
                  <c:v>2010-12</c:v>
                </c:pt>
                <c:pt idx="15">
                  <c:v>2011-13</c:v>
                </c:pt>
                <c:pt idx="16">
                  <c:v>2012-14</c:v>
                </c:pt>
              </c:strCache>
            </c:strRef>
          </c:cat>
          <c:val>
            <c:numRef>
              <c:f>(Controls!$L$265:$L$272,Controls!$L$225:$L$233)</c:f>
              <c:numCache>
                <c:formatCode>0.0</c:formatCode>
                <c:ptCount val="17"/>
                <c:pt idx="0">
                  <c:v>319.133119668907</c:v>
                </c:pt>
                <c:pt idx="1">
                  <c:v>297.02413364060902</c:v>
                </c:pt>
                <c:pt idx="2">
                  <c:v>305.71152487215699</c:v>
                </c:pt>
                <c:pt idx="3">
                  <c:v>311.008942367977</c:v>
                </c:pt>
                <c:pt idx="4">
                  <c:v>291.80453540657601</c:v>
                </c:pt>
                <c:pt idx="5">
                  <c:v>283.24708692753001</c:v>
                </c:pt>
                <c:pt idx="6">
                  <c:v>286.53803513515197</c:v>
                </c:pt>
                <c:pt idx="7">
                  <c:v>289.95892808124802</c:v>
                </c:pt>
                <c:pt idx="9">
                  <c:v>507.71079153223099</c:v>
                </c:pt>
                <c:pt idx="10">
                  <c:v>500.80250621787297</c:v>
                </c:pt>
                <c:pt idx="11">
                  <c:v>497.41370044942602</c:v>
                </c:pt>
                <c:pt idx="12">
                  <c:v>499.46086496466302</c:v>
                </c:pt>
                <c:pt idx="13">
                  <c:v>466.61633231926999</c:v>
                </c:pt>
                <c:pt idx="14">
                  <c:v>431.88133852104801</c:v>
                </c:pt>
                <c:pt idx="15">
                  <c:v>423.21569397486599</c:v>
                </c:pt>
                <c:pt idx="16">
                  <c:v>423.76194158192999</c:v>
                </c:pt>
              </c:numCache>
            </c:numRef>
          </c:val>
          <c:smooth val="0"/>
          <c:extLst>
            <c:ext xmlns:c16="http://schemas.microsoft.com/office/drawing/2014/chart" uri="{C3380CC4-5D6E-409C-BE32-E72D297353CC}">
              <c16:uniqueId val="{00000003-73DB-4ACC-A57F-3D45E5DCFA97}"/>
            </c:ext>
          </c:extLst>
        </c:ser>
        <c:ser>
          <c:idx val="3"/>
          <c:order val="3"/>
          <c:tx>
            <c:v>Least deprived fifth</c:v>
          </c:tx>
          <c:spPr>
            <a:ln w="25400">
              <a:solidFill>
                <a:srgbClr val="8EB4E3"/>
              </a:solidFill>
              <a:prstDash val="solid"/>
            </a:ln>
          </c:spPr>
          <c:marker>
            <c:symbol val="none"/>
          </c:marker>
          <c:cat>
            <c:strRef>
              <c:f>Controls!$A$112:$A$128</c:f>
              <c:strCache>
                <c:ptCount val="17"/>
                <c:pt idx="0">
                  <c:v>2005-07</c:v>
                </c:pt>
                <c:pt idx="1">
                  <c:v>2006-08</c:v>
                </c:pt>
                <c:pt idx="2">
                  <c:v>2007-09</c:v>
                </c:pt>
                <c:pt idx="3">
                  <c:v>2008-10</c:v>
                </c:pt>
                <c:pt idx="4">
                  <c:v>2009-11</c:v>
                </c:pt>
                <c:pt idx="5">
                  <c:v>2010-12</c:v>
                </c:pt>
                <c:pt idx="6">
                  <c:v>2011-13</c:v>
                </c:pt>
                <c:pt idx="7">
                  <c:v>2012-14</c:v>
                </c:pt>
                <c:pt idx="9">
                  <c:v>2005-07</c:v>
                </c:pt>
                <c:pt idx="10">
                  <c:v>2006-08</c:v>
                </c:pt>
                <c:pt idx="11">
                  <c:v>2007-09</c:v>
                </c:pt>
                <c:pt idx="12">
                  <c:v>2008-10</c:v>
                </c:pt>
                <c:pt idx="13">
                  <c:v>2009-11</c:v>
                </c:pt>
                <c:pt idx="14">
                  <c:v>2010-12</c:v>
                </c:pt>
                <c:pt idx="15">
                  <c:v>2011-13</c:v>
                </c:pt>
                <c:pt idx="16">
                  <c:v>2012-14</c:v>
                </c:pt>
              </c:strCache>
            </c:strRef>
          </c:cat>
          <c:val>
            <c:numRef>
              <c:f>(Controls!$L$274:$L$281,Controls!$L$234:$L$242)</c:f>
              <c:numCache>
                <c:formatCode>0.0</c:formatCode>
                <c:ptCount val="17"/>
                <c:pt idx="0">
                  <c:v>215.87553725990901</c:v>
                </c:pt>
                <c:pt idx="1">
                  <c:v>235.05454919638501</c:v>
                </c:pt>
                <c:pt idx="2">
                  <c:v>248.20705560252699</c:v>
                </c:pt>
                <c:pt idx="3">
                  <c:v>295.79436197589899</c:v>
                </c:pt>
                <c:pt idx="4">
                  <c:v>271.21204273495601</c:v>
                </c:pt>
                <c:pt idx="5">
                  <c:v>266.47743526741101</c:v>
                </c:pt>
                <c:pt idx="6">
                  <c:v>261.07004895879498</c:v>
                </c:pt>
                <c:pt idx="7">
                  <c:v>263.25665357385901</c:v>
                </c:pt>
                <c:pt idx="9">
                  <c:v>354.58063313034199</c:v>
                </c:pt>
                <c:pt idx="10">
                  <c:v>351.98585560521701</c:v>
                </c:pt>
                <c:pt idx="11">
                  <c:v>424.103287857304</c:v>
                </c:pt>
                <c:pt idx="12">
                  <c:v>425.34532829086902</c:v>
                </c:pt>
                <c:pt idx="13">
                  <c:v>416.17385252984798</c:v>
                </c:pt>
                <c:pt idx="14">
                  <c:v>320.13461437329698</c:v>
                </c:pt>
                <c:pt idx="15">
                  <c:v>298.62792209026497</c:v>
                </c:pt>
                <c:pt idx="16">
                  <c:v>310.56877634441798</c:v>
                </c:pt>
              </c:numCache>
            </c:numRef>
          </c:val>
          <c:smooth val="0"/>
          <c:extLst>
            <c:ext xmlns:c16="http://schemas.microsoft.com/office/drawing/2014/chart" uri="{C3380CC4-5D6E-409C-BE32-E72D297353CC}">
              <c16:uniqueId val="{00000004-73DB-4ACC-A57F-3D45E5DCFA97}"/>
            </c:ext>
          </c:extLst>
        </c:ser>
        <c:dLbls>
          <c:showLegendKey val="0"/>
          <c:showVal val="0"/>
          <c:showCatName val="0"/>
          <c:showSerName val="0"/>
          <c:showPercent val="0"/>
          <c:showBubbleSize val="0"/>
        </c:dLbls>
        <c:marker val="1"/>
        <c:smooth val="0"/>
        <c:axId val="81690624"/>
        <c:axId val="81692160"/>
      </c:lineChart>
      <c:catAx>
        <c:axId val="81690624"/>
        <c:scaling>
          <c:orientation val="minMax"/>
        </c:scaling>
        <c:delete val="0"/>
        <c:axPos val="b"/>
        <c:numFmt formatCode="General" sourceLinked="1"/>
        <c:majorTickMark val="none"/>
        <c:minorTickMark val="none"/>
        <c:tickLblPos val="nextTo"/>
        <c:txPr>
          <a:bodyPr rot="0"/>
          <a:lstStyle/>
          <a:p>
            <a:pPr>
              <a:defRPr sz="900"/>
            </a:pPr>
            <a:endParaRPr lang="en-US"/>
          </a:p>
        </c:txPr>
        <c:crossAx val="81692160"/>
        <c:crosses val="autoZero"/>
        <c:auto val="0"/>
        <c:lblAlgn val="ctr"/>
        <c:lblOffset val="100"/>
        <c:tickLblSkip val="1"/>
        <c:tickMarkSkip val="1"/>
        <c:noMultiLvlLbl val="0"/>
      </c:catAx>
      <c:valAx>
        <c:axId val="81692160"/>
        <c:scaling>
          <c:orientation val="minMax"/>
        </c:scaling>
        <c:delete val="0"/>
        <c:axPos val="l"/>
        <c:majorGridlines>
          <c:spPr>
            <a:ln>
              <a:solidFill>
                <a:srgbClr val="BFBFBF"/>
              </a:solidFill>
            </a:ln>
          </c:spPr>
        </c:majorGridlines>
        <c:numFmt formatCode="0" sourceLinked="0"/>
        <c:majorTickMark val="none"/>
        <c:minorTickMark val="none"/>
        <c:tickLblPos val="nextTo"/>
        <c:spPr>
          <a:ln w="3175">
            <a:solidFill>
              <a:srgbClr val="7F7F7F"/>
            </a:solidFill>
            <a:prstDash val="solid"/>
          </a:ln>
        </c:spPr>
        <c:txPr>
          <a:bodyPr rot="0" vert="horz"/>
          <a:lstStyle/>
          <a:p>
            <a:pPr>
              <a:defRPr sz="1000" b="0" i="0" u="none" strike="noStrike" baseline="0">
                <a:solidFill>
                  <a:srgbClr val="000000"/>
                </a:solidFill>
                <a:latin typeface="Verdana"/>
                <a:ea typeface="Verdana"/>
                <a:cs typeface="Verdana"/>
              </a:defRPr>
            </a:pPr>
            <a:endParaRPr lang="en-US"/>
          </a:p>
        </c:txPr>
        <c:crossAx val="81690624"/>
        <c:crosses val="autoZero"/>
        <c:crossBetween val="between"/>
      </c:valAx>
      <c:spPr>
        <a:noFill/>
        <a:ln w="6350">
          <a:noFill/>
        </a:ln>
      </c:spPr>
    </c:plotArea>
    <c:legend>
      <c:legendPos val="t"/>
      <c:legendEntry>
        <c:idx val="0"/>
        <c:delete val="1"/>
      </c:legendEntry>
      <c:legendEntry>
        <c:idx val="2"/>
        <c:delete val="1"/>
      </c:legendEntry>
      <c:layout>
        <c:manualLayout>
          <c:xMode val="edge"/>
          <c:yMode val="edge"/>
          <c:x val="0"/>
          <c:y val="0.15795847973775154"/>
          <c:w val="0.22610675228417737"/>
          <c:h val="0.10762887423362023"/>
        </c:manualLayout>
      </c:layout>
      <c:overlay val="0"/>
      <c:txPr>
        <a:bodyPr/>
        <a:lstStyle/>
        <a:p>
          <a:pPr>
            <a:defRPr sz="900"/>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Verdana"/>
          <a:ea typeface="Verdana"/>
          <a:cs typeface="Verdana"/>
        </a:defRPr>
      </a:pPr>
      <a:endParaRPr lang="en-US"/>
    </a:p>
  </c:txPr>
  <c:printSettings>
    <c:headerFooter alignWithMargins="0"/>
    <c:pageMargins b="1" l="0.75000000000001465" r="0.75000000000001465" t="1" header="0.5" footer="0.5"/>
    <c:pageSetup paperSize="9" orientation="landscape"/>
  </c:printSettings>
  <c:userShapes r:id="rId1"/>
</c:chartSpace>
</file>

<file path=xl/ctrlProps/ctrlProp1.xml><?xml version="1.0" encoding="utf-8"?>
<formControlPr xmlns="http://schemas.microsoft.com/office/spreadsheetml/2009/9/main" objectType="List" dx="16" fmlaLink="Controls!$C$4" fmlaRange="Controls!$C$15:$C$17" noThreeD="1" sel="3" val="0"/>
</file>

<file path=xl/ctrlProps/ctrlProp2.xml><?xml version="1.0" encoding="utf-8"?>
<formControlPr xmlns="http://schemas.microsoft.com/office/spreadsheetml/2009/9/main" objectType="List" dx="16" fmlaLink="Controls!$D$4" fmlaRange="Controls!$E$15:$E$16" noThreeD="1" sel="2" val="0"/>
</file>

<file path=xl/ctrlProps/ctrlProp3.xml><?xml version="1.0" encoding="utf-8"?>
<formControlPr xmlns="http://schemas.microsoft.com/office/spreadsheetml/2009/9/main" objectType="List" dx="16" fmlaLink="Controls!$B$4" fmlaRange="Controls!$A$15:$A$42" noThreeD="1" sel="6" val="0"/>
</file>

<file path=xl/ctrlProps/ctrlProp4.xml><?xml version="1.0" encoding="utf-8"?>
<formControlPr xmlns="http://schemas.microsoft.com/office/spreadsheetml/2009/9/main" objectType="List" dx="16" fmlaLink="Controls_Wales!$C$4" fmlaRange="Controls_Wales!$C$15:$C$17" noThreeD="1" sel="3" val="0"/>
</file>

<file path=xl/ctrlProps/ctrlProp5.xml><?xml version="1.0" encoding="utf-8"?>
<formControlPr xmlns="http://schemas.microsoft.com/office/spreadsheetml/2009/9/main" objectType="List" dx="16" fmlaLink="Controls_Wales!$D$4" fmlaRange="Controls_Wales!$E$15:$E$16" noThreeD="1" sel="2" val="0"/>
</file>

<file path=xl/ctrlProps/ctrlProp6.xml><?xml version="1.0" encoding="utf-8"?>
<formControlPr xmlns="http://schemas.microsoft.com/office/spreadsheetml/2009/9/main" objectType="List" dx="16" fmlaLink="Controls!$B$60" fmlaRange="Controls!$A$71:$A$77" noThreeD="1" sel="6" val="0"/>
</file>

<file path=xl/ctrlProps/ctrlProp7.xml><?xml version="1.0" encoding="utf-8"?>
<formControlPr xmlns="http://schemas.microsoft.com/office/spreadsheetml/2009/9/main" objectType="List" dx="16" fmlaLink="Controls!$B$222" fmlaRange="Controls!$A$233:$A$254" noThreeD="1" sel="1" val="0"/>
</file>

<file path=xl/drawings/_rels/drawing1.xml.rels><?xml version="1.0" encoding="UTF-8" standalone="yes"?>
<Relationships xmlns="http://schemas.openxmlformats.org/package/2006/relationships"><Relationship Id="rId8" Type="http://schemas.openxmlformats.org/officeDocument/2006/relationships/hyperlink" Target="#'How to copy charts &amp; tables'!A1"/><Relationship Id="rId13" Type="http://schemas.openxmlformats.org/officeDocument/2006/relationships/image" Target="../media/image3.emf"/><Relationship Id="rId3" Type="http://schemas.openxmlformats.org/officeDocument/2006/relationships/image" Target="../media/image2.jpeg"/><Relationship Id="rId7" Type="http://schemas.openxmlformats.org/officeDocument/2006/relationships/hyperlink" Target="#'Summary by health board'!A1"/><Relationship Id="rId12" Type="http://schemas.openxmlformats.org/officeDocument/2006/relationships/hyperlink" Target="#'Summary by local authority'!A1"/><Relationship Id="rId2" Type="http://schemas.openxmlformats.org/officeDocument/2006/relationships/image" Target="../media/image1.jpeg"/><Relationship Id="rId1" Type="http://schemas.openxmlformats.org/officeDocument/2006/relationships/hyperlink" Target="http://www.publichealthwalesobservatory.wales.nhs.uk/inequalities" TargetMode="External"/><Relationship Id="rId6" Type="http://schemas.openxmlformats.org/officeDocument/2006/relationships/hyperlink" Target="#'Wales summary'!A1"/><Relationship Id="rId11" Type="http://schemas.openxmlformats.org/officeDocument/2006/relationships/hyperlink" Target="#Introduction!A1"/><Relationship Id="rId5" Type="http://schemas.openxmlformats.org/officeDocument/2006/relationships/hyperlink" Target="#'Wales chart &amp; table'!A1"/><Relationship Id="rId10" Type="http://schemas.openxmlformats.org/officeDocument/2006/relationships/hyperlink" Target="#'Interpretation guide'!A1"/><Relationship Id="rId4" Type="http://schemas.openxmlformats.org/officeDocument/2006/relationships/hyperlink" Target="#'Single chart &amp; table'!A1"/><Relationship Id="rId9" Type="http://schemas.openxmlformats.org/officeDocument/2006/relationships/hyperlink" Target="#'Technical guide'!A1"/><Relationship Id="rId14" Type="http://schemas.openxmlformats.org/officeDocument/2006/relationships/hyperlink" Target="http://www.publichealthwalesobservatory.wales.nhs.uk/measuring-inequalities-2016-files" TargetMode="External"/></Relationships>
</file>

<file path=xl/drawings/_rels/drawing12.xml.rels><?xml version="1.0" encoding="UTF-8" standalone="yes"?>
<Relationships xmlns="http://schemas.openxmlformats.org/package/2006/relationships"><Relationship Id="rId8" Type="http://schemas.openxmlformats.org/officeDocument/2006/relationships/hyperlink" Target="#'How to copy charts &amp; tables'!A1"/><Relationship Id="rId13" Type="http://schemas.openxmlformats.org/officeDocument/2006/relationships/hyperlink" Target="http://www.publichealthwalesobservatory.wales.nhs.uk/measuring-inequalities-2016-files" TargetMode="External"/><Relationship Id="rId3" Type="http://schemas.openxmlformats.org/officeDocument/2006/relationships/image" Target="../media/image8.emf"/><Relationship Id="rId7" Type="http://schemas.openxmlformats.org/officeDocument/2006/relationships/hyperlink" Target="#'Summary by health board'!A1"/><Relationship Id="rId12" Type="http://schemas.openxmlformats.org/officeDocument/2006/relationships/hyperlink" Target="#'Summary by local authority'!A1"/><Relationship Id="rId2" Type="http://schemas.openxmlformats.org/officeDocument/2006/relationships/image" Target="../media/image2.jpeg"/><Relationship Id="rId1" Type="http://schemas.openxmlformats.org/officeDocument/2006/relationships/chart" Target="../charts/chart7.xml"/><Relationship Id="rId6" Type="http://schemas.openxmlformats.org/officeDocument/2006/relationships/hyperlink" Target="#'Wales summary'!A1"/><Relationship Id="rId11" Type="http://schemas.openxmlformats.org/officeDocument/2006/relationships/hyperlink" Target="#Introduction!A1"/><Relationship Id="rId5" Type="http://schemas.openxmlformats.org/officeDocument/2006/relationships/hyperlink" Target="#'Wales chart &amp; table'!A1"/><Relationship Id="rId10" Type="http://schemas.openxmlformats.org/officeDocument/2006/relationships/hyperlink" Target="#'Interpretation guide'!A1"/><Relationship Id="rId4" Type="http://schemas.openxmlformats.org/officeDocument/2006/relationships/hyperlink" Target="#'Single chart &amp; table'!A1"/><Relationship Id="rId9" Type="http://schemas.openxmlformats.org/officeDocument/2006/relationships/hyperlink" Target="#'Technical guide'!A1"/></Relationships>
</file>

<file path=xl/drawings/_rels/drawing14.xml.rels><?xml version="1.0" encoding="UTF-8" standalone="yes"?>
<Relationships xmlns="http://schemas.openxmlformats.org/package/2006/relationships"><Relationship Id="rId8" Type="http://schemas.openxmlformats.org/officeDocument/2006/relationships/hyperlink" Target="#'Wales chart &amp; table'!A1"/><Relationship Id="rId13" Type="http://schemas.openxmlformats.org/officeDocument/2006/relationships/hyperlink" Target="#'Interpretation guide'!A1"/><Relationship Id="rId3" Type="http://schemas.openxmlformats.org/officeDocument/2006/relationships/image" Target="../media/image11.png"/><Relationship Id="rId7" Type="http://schemas.openxmlformats.org/officeDocument/2006/relationships/hyperlink" Target="#'Single chart &amp; table'!A1"/><Relationship Id="rId12" Type="http://schemas.openxmlformats.org/officeDocument/2006/relationships/hyperlink" Target="#'Technical guide'!A1"/><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3.emf"/><Relationship Id="rId11" Type="http://schemas.openxmlformats.org/officeDocument/2006/relationships/hyperlink" Target="#'How to copy charts &amp; tables'!A1"/><Relationship Id="rId5" Type="http://schemas.openxmlformats.org/officeDocument/2006/relationships/image" Target="../media/image2.jpeg"/><Relationship Id="rId15" Type="http://schemas.openxmlformats.org/officeDocument/2006/relationships/hyperlink" Target="#'Summary by local authority'!A1"/><Relationship Id="rId10" Type="http://schemas.openxmlformats.org/officeDocument/2006/relationships/hyperlink" Target="#'Summary by health board'!A1"/><Relationship Id="rId4" Type="http://schemas.openxmlformats.org/officeDocument/2006/relationships/image" Target="../media/image12.png"/><Relationship Id="rId9" Type="http://schemas.openxmlformats.org/officeDocument/2006/relationships/hyperlink" Target="#'Wales summary'!A1"/><Relationship Id="rId14" Type="http://schemas.openxmlformats.org/officeDocument/2006/relationships/hyperlink" Target="#Introduction!A1"/></Relationships>
</file>

<file path=xl/drawings/_rels/drawing15.xml.rels><?xml version="1.0" encoding="UTF-8" standalone="yes"?>
<Relationships xmlns="http://schemas.openxmlformats.org/package/2006/relationships"><Relationship Id="rId8" Type="http://schemas.openxmlformats.org/officeDocument/2006/relationships/hyperlink" Target="#'Summary by health board'!A1"/><Relationship Id="rId13" Type="http://schemas.openxmlformats.org/officeDocument/2006/relationships/hyperlink" Target="#'Summary by local authority'!A1"/><Relationship Id="rId3" Type="http://schemas.openxmlformats.org/officeDocument/2006/relationships/image" Target="../media/image2.jpeg"/><Relationship Id="rId7" Type="http://schemas.openxmlformats.org/officeDocument/2006/relationships/hyperlink" Target="#'Wales summary'!A1"/><Relationship Id="rId12" Type="http://schemas.openxmlformats.org/officeDocument/2006/relationships/hyperlink" Target="#Introduction!A1"/><Relationship Id="rId2" Type="http://schemas.openxmlformats.org/officeDocument/2006/relationships/image" Target="../media/image14.jpeg"/><Relationship Id="rId1" Type="http://schemas.openxmlformats.org/officeDocument/2006/relationships/hyperlink" Target="http://www2.nphs.wales.nhs.uk:8080/PubHObservatoryProjDocs.nsf/3653c00e7bb6259d80256f27004900db/297792ca5a14123080257ff60051cab6/$FILE/MeasuringInequalities2016_TechnicalGuide_InternalRelease_v1.pdf" TargetMode="External"/><Relationship Id="rId6" Type="http://schemas.openxmlformats.org/officeDocument/2006/relationships/hyperlink" Target="#'Wales chart &amp; table'!A1"/><Relationship Id="rId11" Type="http://schemas.openxmlformats.org/officeDocument/2006/relationships/hyperlink" Target="#'Interpretation guide'!A1"/><Relationship Id="rId5" Type="http://schemas.openxmlformats.org/officeDocument/2006/relationships/hyperlink" Target="#'Single chart &amp; table'!A1"/><Relationship Id="rId10" Type="http://schemas.openxmlformats.org/officeDocument/2006/relationships/hyperlink" Target="#'Technical guide'!A1"/><Relationship Id="rId4" Type="http://schemas.openxmlformats.org/officeDocument/2006/relationships/image" Target="../media/image15.emf"/><Relationship Id="rId9" Type="http://schemas.openxmlformats.org/officeDocument/2006/relationships/hyperlink" Target="#'How to copy charts &amp; tables'!A1"/><Relationship Id="rId14" Type="http://schemas.openxmlformats.org/officeDocument/2006/relationships/hyperlink" Target="http://www.publichealthwalesobservatory.wales.nhs.uk/measuring-inequalities-2016-files" TargetMode="External"/></Relationships>
</file>

<file path=xl/drawings/_rels/drawing16.xml.rels><?xml version="1.0" encoding="UTF-8" standalone="yes"?>
<Relationships xmlns="http://schemas.openxmlformats.org/package/2006/relationships"><Relationship Id="rId8" Type="http://schemas.openxmlformats.org/officeDocument/2006/relationships/hyperlink" Target="#'How to copy charts &amp; tables'!A1"/><Relationship Id="rId3" Type="http://schemas.openxmlformats.org/officeDocument/2006/relationships/image" Target="../media/image17.emf"/><Relationship Id="rId7" Type="http://schemas.openxmlformats.org/officeDocument/2006/relationships/hyperlink" Target="#'Summary by health board'!A1"/><Relationship Id="rId12" Type="http://schemas.openxmlformats.org/officeDocument/2006/relationships/hyperlink" Target="#'Summary by local authority'!A1"/><Relationship Id="rId2" Type="http://schemas.openxmlformats.org/officeDocument/2006/relationships/image" Target="../media/image2.jpeg"/><Relationship Id="rId1" Type="http://schemas.openxmlformats.org/officeDocument/2006/relationships/image" Target="../media/image16.emf"/><Relationship Id="rId6" Type="http://schemas.openxmlformats.org/officeDocument/2006/relationships/hyperlink" Target="#'Wales summary'!A1"/><Relationship Id="rId11" Type="http://schemas.openxmlformats.org/officeDocument/2006/relationships/hyperlink" Target="#Introduction!A1"/><Relationship Id="rId5" Type="http://schemas.openxmlformats.org/officeDocument/2006/relationships/hyperlink" Target="#'Wales chart &amp; table'!A1"/><Relationship Id="rId10" Type="http://schemas.openxmlformats.org/officeDocument/2006/relationships/hyperlink" Target="#'Interpretation guide'!A1"/><Relationship Id="rId4" Type="http://schemas.openxmlformats.org/officeDocument/2006/relationships/hyperlink" Target="#'Single chart &amp; table'!A1"/><Relationship Id="rId9" Type="http://schemas.openxmlformats.org/officeDocument/2006/relationships/hyperlink" Target="#'Technical guide'!A1"/></Relationships>
</file>

<file path=xl/drawings/_rels/drawing2.xml.rels><?xml version="1.0" encoding="UTF-8" standalone="yes"?>
<Relationships xmlns="http://schemas.openxmlformats.org/package/2006/relationships"><Relationship Id="rId8" Type="http://schemas.openxmlformats.org/officeDocument/2006/relationships/hyperlink" Target="#'How to copy charts &amp; tables'!A1"/><Relationship Id="rId13" Type="http://schemas.openxmlformats.org/officeDocument/2006/relationships/hyperlink" Target="#'Single chart &amp; table'!E43"/><Relationship Id="rId3" Type="http://schemas.openxmlformats.org/officeDocument/2006/relationships/image" Target="../media/image4.emf"/><Relationship Id="rId7" Type="http://schemas.openxmlformats.org/officeDocument/2006/relationships/hyperlink" Target="#'Summary by health board'!A1"/><Relationship Id="rId12" Type="http://schemas.openxmlformats.org/officeDocument/2006/relationships/hyperlink" Target="#'Summary by local authority'!A1"/><Relationship Id="rId2" Type="http://schemas.openxmlformats.org/officeDocument/2006/relationships/image" Target="../media/image2.jpeg"/><Relationship Id="rId1" Type="http://schemas.openxmlformats.org/officeDocument/2006/relationships/chart" Target="../charts/chart1.xml"/><Relationship Id="rId6" Type="http://schemas.openxmlformats.org/officeDocument/2006/relationships/hyperlink" Target="#'Wales summary'!A1"/><Relationship Id="rId11" Type="http://schemas.openxmlformats.org/officeDocument/2006/relationships/hyperlink" Target="#Introduction!A1"/><Relationship Id="rId5" Type="http://schemas.openxmlformats.org/officeDocument/2006/relationships/hyperlink" Target="#'Wales chart &amp; table'!A1"/><Relationship Id="rId10" Type="http://schemas.openxmlformats.org/officeDocument/2006/relationships/hyperlink" Target="#'Interpretation guide'!A1"/><Relationship Id="rId4" Type="http://schemas.openxmlformats.org/officeDocument/2006/relationships/hyperlink" Target="#'Single chart &amp; table'!A1"/><Relationship Id="rId9" Type="http://schemas.openxmlformats.org/officeDocument/2006/relationships/hyperlink" Target="#'Technical guide'!A1"/><Relationship Id="rId14" Type="http://schemas.openxmlformats.org/officeDocument/2006/relationships/hyperlink" Target="http://www.publichealthwalesobservatory.wales.nhs.uk/measuring-inequalities-2016-files" TargetMode="External"/></Relationships>
</file>

<file path=xl/drawings/_rels/drawing4.xml.rels><?xml version="1.0" encoding="UTF-8" standalone="yes"?>
<Relationships xmlns="http://schemas.openxmlformats.org/package/2006/relationships"><Relationship Id="rId8" Type="http://schemas.openxmlformats.org/officeDocument/2006/relationships/hyperlink" Target="#'Summary by health board'!A1"/><Relationship Id="rId13" Type="http://schemas.openxmlformats.org/officeDocument/2006/relationships/hyperlink" Target="#'Summary by local authority'!A1"/><Relationship Id="rId3" Type="http://schemas.openxmlformats.org/officeDocument/2006/relationships/image" Target="../media/image2.jpeg"/><Relationship Id="rId7" Type="http://schemas.openxmlformats.org/officeDocument/2006/relationships/hyperlink" Target="#'Wales summary'!A1"/><Relationship Id="rId12" Type="http://schemas.openxmlformats.org/officeDocument/2006/relationships/hyperlink" Target="#Introduction!A1"/><Relationship Id="rId2" Type="http://schemas.openxmlformats.org/officeDocument/2006/relationships/chart" Target="../charts/chart2.xml"/><Relationship Id="rId1" Type="http://schemas.openxmlformats.org/officeDocument/2006/relationships/hyperlink" Target="#'Wales chart &amp; table'!E43"/><Relationship Id="rId6" Type="http://schemas.openxmlformats.org/officeDocument/2006/relationships/hyperlink" Target="#'Wales chart &amp; table'!A1"/><Relationship Id="rId11" Type="http://schemas.openxmlformats.org/officeDocument/2006/relationships/hyperlink" Target="#'Interpretation guide'!A1"/><Relationship Id="rId5" Type="http://schemas.openxmlformats.org/officeDocument/2006/relationships/hyperlink" Target="#'Single chart &amp; table'!A1"/><Relationship Id="rId10" Type="http://schemas.openxmlformats.org/officeDocument/2006/relationships/hyperlink" Target="#'Technical guide'!A1"/><Relationship Id="rId4" Type="http://schemas.openxmlformats.org/officeDocument/2006/relationships/image" Target="../media/image5.emf"/><Relationship Id="rId9" Type="http://schemas.openxmlformats.org/officeDocument/2006/relationships/hyperlink" Target="#'How to copy charts &amp; tables'!A1"/><Relationship Id="rId14" Type="http://schemas.openxmlformats.org/officeDocument/2006/relationships/hyperlink" Target="http://www.publichealthwalesobservatory.wales.nhs.uk/measuring-inequalities-2016-files" TargetMode="External"/></Relationships>
</file>

<file path=xl/drawings/_rels/drawing6.xml.rels><?xml version="1.0" encoding="UTF-8" standalone="yes"?>
<Relationships xmlns="http://schemas.openxmlformats.org/package/2006/relationships"><Relationship Id="rId8" Type="http://schemas.openxmlformats.org/officeDocument/2006/relationships/hyperlink" Target="#'Summary by health board'!A1"/><Relationship Id="rId13" Type="http://schemas.openxmlformats.org/officeDocument/2006/relationships/hyperlink" Target="#'Summary by local authority'!A1"/><Relationship Id="rId3" Type="http://schemas.openxmlformats.org/officeDocument/2006/relationships/image" Target="../media/image2.jpeg"/><Relationship Id="rId7" Type="http://schemas.openxmlformats.org/officeDocument/2006/relationships/hyperlink" Target="#'Wales summary'!A1"/><Relationship Id="rId12" Type="http://schemas.openxmlformats.org/officeDocument/2006/relationships/hyperlink" Target="#Introduction!A1"/><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hyperlink" Target="#'Wales chart &amp; table'!A1"/><Relationship Id="rId11" Type="http://schemas.openxmlformats.org/officeDocument/2006/relationships/hyperlink" Target="#'Interpretation guide'!A1"/><Relationship Id="rId5" Type="http://schemas.openxmlformats.org/officeDocument/2006/relationships/hyperlink" Target="#'Single chart &amp; table'!A1"/><Relationship Id="rId10" Type="http://schemas.openxmlformats.org/officeDocument/2006/relationships/hyperlink" Target="#'Technical guide'!A1"/><Relationship Id="rId4" Type="http://schemas.openxmlformats.org/officeDocument/2006/relationships/image" Target="../media/image6.emf"/><Relationship Id="rId9" Type="http://schemas.openxmlformats.org/officeDocument/2006/relationships/hyperlink" Target="#'How to copy charts &amp; tables'!A1"/><Relationship Id="rId14" Type="http://schemas.openxmlformats.org/officeDocument/2006/relationships/hyperlink" Target="http://www.publichealthwalesobservatory.wales.nhs.uk/measuring-inequalities-2016-files" TargetMode="External"/></Relationships>
</file>

<file path=xl/drawings/_rels/drawing9.xml.rels><?xml version="1.0" encoding="UTF-8" standalone="yes"?>
<Relationships xmlns="http://schemas.openxmlformats.org/package/2006/relationships"><Relationship Id="rId8" Type="http://schemas.openxmlformats.org/officeDocument/2006/relationships/hyperlink" Target="#'Summary by health board'!A1"/><Relationship Id="rId13" Type="http://schemas.openxmlformats.org/officeDocument/2006/relationships/hyperlink" Target="#'Summary by local authority'!A1"/><Relationship Id="rId3" Type="http://schemas.openxmlformats.org/officeDocument/2006/relationships/image" Target="../media/image2.jpeg"/><Relationship Id="rId7" Type="http://schemas.openxmlformats.org/officeDocument/2006/relationships/hyperlink" Target="#'Wales summary'!A1"/><Relationship Id="rId12" Type="http://schemas.openxmlformats.org/officeDocument/2006/relationships/hyperlink" Target="#Introduction!A1"/><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hyperlink" Target="#'Wales chart &amp; table'!A1"/><Relationship Id="rId11" Type="http://schemas.openxmlformats.org/officeDocument/2006/relationships/hyperlink" Target="#'Interpretation guide'!A1"/><Relationship Id="rId5" Type="http://schemas.openxmlformats.org/officeDocument/2006/relationships/hyperlink" Target="#'Single chart &amp; table'!A1"/><Relationship Id="rId10" Type="http://schemas.openxmlformats.org/officeDocument/2006/relationships/hyperlink" Target="#'Technical guide'!A1"/><Relationship Id="rId4" Type="http://schemas.openxmlformats.org/officeDocument/2006/relationships/image" Target="../media/image7.emf"/><Relationship Id="rId9" Type="http://schemas.openxmlformats.org/officeDocument/2006/relationships/hyperlink" Target="#'How to copy charts &amp; tables'!A1"/><Relationship Id="rId14" Type="http://schemas.openxmlformats.org/officeDocument/2006/relationships/hyperlink" Target="http://www.publichealthwalesobservatory.wales.nhs.uk/measuring-inequalities-2016-files" TargetMode="External"/></Relationships>
</file>

<file path=xl/drawings/drawing1.xml><?xml version="1.0" encoding="utf-8"?>
<xdr:wsDr xmlns:xdr="http://schemas.openxmlformats.org/drawingml/2006/spreadsheetDrawing" xmlns:a="http://schemas.openxmlformats.org/drawingml/2006/main">
  <xdr:twoCellAnchor editAs="absolute">
    <xdr:from>
      <xdr:col>1</xdr:col>
      <xdr:colOff>200025</xdr:colOff>
      <xdr:row>10</xdr:row>
      <xdr:rowOff>28575</xdr:rowOff>
    </xdr:from>
    <xdr:to>
      <xdr:col>4</xdr:col>
      <xdr:colOff>414100</xdr:colOff>
      <xdr:row>24</xdr:row>
      <xdr:rowOff>160908</xdr:rowOff>
    </xdr:to>
    <xdr:pic>
      <xdr:nvPicPr>
        <xdr:cNvPr id="13" name="Picture 12" descr="20151015_Inequalities_C4_BP_v1f.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809625" y="1933575"/>
          <a:ext cx="2042875" cy="2913633"/>
        </a:xfrm>
        <a:prstGeom prst="rect">
          <a:avLst/>
        </a:prstGeom>
        <a:ln>
          <a:noFill/>
        </a:ln>
        <a:effectLst>
          <a:outerShdw blurRad="292100" dist="139700" dir="2700000" algn="tl" rotWithShape="0">
            <a:srgbClr val="333333">
              <a:alpha val="65000"/>
            </a:srgbClr>
          </a:outerShdw>
        </a:effectLst>
      </xdr:spPr>
    </xdr:pic>
    <xdr:clientData/>
  </xdr:twoCellAnchor>
  <xdr:twoCellAnchor editAs="absolute">
    <xdr:from>
      <xdr:col>0</xdr:col>
      <xdr:colOff>0</xdr:colOff>
      <xdr:row>0</xdr:row>
      <xdr:rowOff>0</xdr:rowOff>
    </xdr:from>
    <xdr:to>
      <xdr:col>23</xdr:col>
      <xdr:colOff>467221</xdr:colOff>
      <xdr:row>7</xdr:row>
      <xdr:rowOff>38100</xdr:rowOff>
    </xdr:to>
    <xdr:grpSp>
      <xdr:nvGrpSpPr>
        <xdr:cNvPr id="56" name="Group 55"/>
        <xdr:cNvGrpSpPr/>
      </xdr:nvGrpSpPr>
      <xdr:grpSpPr>
        <a:xfrm>
          <a:off x="0" y="0"/>
          <a:ext cx="14488021" cy="1371600"/>
          <a:chOff x="0" y="0"/>
          <a:chExt cx="14488021" cy="1371600"/>
        </a:xfrm>
      </xdr:grpSpPr>
      <xdr:grpSp>
        <xdr:nvGrpSpPr>
          <xdr:cNvPr id="54" name="Group 53"/>
          <xdr:cNvGrpSpPr/>
        </xdr:nvGrpSpPr>
        <xdr:grpSpPr>
          <a:xfrm>
            <a:off x="0" y="0"/>
            <a:ext cx="14488021" cy="1371600"/>
            <a:chOff x="0" y="0"/>
            <a:chExt cx="14488021" cy="1371600"/>
          </a:xfrm>
        </xdr:grpSpPr>
        <xdr:pic>
          <xdr:nvPicPr>
            <xdr:cNvPr id="23" name="Picture 22" descr="20151015_Inequalities_C4_BP_v0j.jpg"/>
            <xdr:cNvPicPr>
              <a:picLocks/>
            </xdr:cNvPicPr>
          </xdr:nvPicPr>
          <xdr:blipFill>
            <a:blip xmlns:r="http://schemas.openxmlformats.org/officeDocument/2006/relationships" r:embed="rId3" cstate="print"/>
            <a:srcRect l="195" t="12599" b="28933"/>
            <a:stretch>
              <a:fillRect/>
            </a:stretch>
          </xdr:blipFill>
          <xdr:spPr>
            <a:xfrm>
              <a:off x="0" y="0"/>
              <a:ext cx="14488021" cy="971550"/>
            </a:xfrm>
            <a:prstGeom prst="rect">
              <a:avLst/>
            </a:prstGeom>
          </xdr:spPr>
        </xdr:pic>
        <xdr:grpSp>
          <xdr:nvGrpSpPr>
            <xdr:cNvPr id="34" name="Group 33"/>
            <xdr:cNvGrpSpPr/>
          </xdr:nvGrpSpPr>
          <xdr:grpSpPr>
            <a:xfrm>
              <a:off x="314325" y="1028700"/>
              <a:ext cx="10687050" cy="317500"/>
              <a:chOff x="1714501" y="6524625"/>
              <a:chExt cx="10687050" cy="317500"/>
            </a:xfrm>
          </xdr:grpSpPr>
          <xdr:sp macro="" textlink="">
            <xdr:nvSpPr>
              <xdr:cNvPr id="35" name="Rectangle 34">
                <a:hlinkClick xmlns:r="http://schemas.openxmlformats.org/officeDocument/2006/relationships" r:id="rId4" tooltip="Single chart &amp; table"/>
              </xdr:cNvPr>
              <xdr:cNvSpPr/>
            </xdr:nvSpPr>
            <xdr:spPr>
              <a:xfrm>
                <a:off x="2773681"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6" name="Rectangle 35">
                <a:hlinkClick xmlns:r="http://schemas.openxmlformats.org/officeDocument/2006/relationships" r:id="rId5" tooltip="Wales chart &amp; table"/>
              </xdr:cNvPr>
              <xdr:cNvSpPr/>
            </xdr:nvSpPr>
            <xdr:spPr>
              <a:xfrm>
                <a:off x="3851911"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7" name="Rectangle 36">
                <a:hlinkClick xmlns:r="http://schemas.openxmlformats.org/officeDocument/2006/relationships" r:id="rId6" tooltip="Wales summary"/>
              </xdr:cNvPr>
              <xdr:cNvSpPr/>
            </xdr:nvSpPr>
            <xdr:spPr>
              <a:xfrm>
                <a:off x="4920616"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8" name="Rectangle 37">
                <a:hlinkClick xmlns:r="http://schemas.openxmlformats.org/officeDocument/2006/relationships" r:id="rId7" tooltip="Summary by health board"/>
              </xdr:cNvPr>
              <xdr:cNvSpPr/>
            </xdr:nvSpPr>
            <xdr:spPr>
              <a:xfrm>
                <a:off x="5989321"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9" name="Rectangle 38">
                <a:hlinkClick xmlns:r="http://schemas.openxmlformats.org/officeDocument/2006/relationships" r:id="rId8" tooltip="How to copy charts &amp; tables"/>
              </xdr:cNvPr>
              <xdr:cNvSpPr/>
            </xdr:nvSpPr>
            <xdr:spPr>
              <a:xfrm>
                <a:off x="9209183"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0" name="Rectangle 39">
                <a:hlinkClick xmlns:r="http://schemas.openxmlformats.org/officeDocument/2006/relationships" r:id="rId9" tooltip="Technical guide"/>
              </xdr:cNvPr>
              <xdr:cNvSpPr/>
            </xdr:nvSpPr>
            <xdr:spPr>
              <a:xfrm>
                <a:off x="10283915"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1" name="Rectangle 40">
                <a:hlinkClick xmlns:r="http://schemas.openxmlformats.org/officeDocument/2006/relationships" r:id="rId10" tooltip="Interpretation guide"/>
              </xdr:cNvPr>
              <xdr:cNvSpPr/>
            </xdr:nvSpPr>
            <xdr:spPr>
              <a:xfrm>
                <a:off x="11358647"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2" name="Rectangle 41">
                <a:hlinkClick xmlns:r="http://schemas.openxmlformats.org/officeDocument/2006/relationships" r:id="rId11" tooltip="Introduction"/>
              </xdr:cNvPr>
              <xdr:cNvSpPr/>
            </xdr:nvSpPr>
            <xdr:spPr>
              <a:xfrm>
                <a:off x="1714501"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3" name="Rectangle 42">
                <a:hlinkClick xmlns:r="http://schemas.openxmlformats.org/officeDocument/2006/relationships" r:id="rId12" tooltip="Summary by local authority"/>
              </xdr:cNvPr>
              <xdr:cNvSpPr/>
            </xdr:nvSpPr>
            <xdr:spPr>
              <a:xfrm>
                <a:off x="7058025"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pic>
          <xdr:nvPicPr>
            <xdr:cNvPr id="31746" name="Picture 2"/>
            <xdr:cNvPicPr>
              <a:picLocks noChangeAspect="1" noChangeArrowheads="1"/>
            </xdr:cNvPicPr>
          </xdr:nvPicPr>
          <xdr:blipFill>
            <a:blip xmlns:r="http://schemas.openxmlformats.org/officeDocument/2006/relationships" r:embed="rId13" cstate="print"/>
            <a:srcRect/>
            <a:stretch>
              <a:fillRect/>
            </a:stretch>
          </xdr:blipFill>
          <xdr:spPr bwMode="auto">
            <a:xfrm>
              <a:off x="0" y="962025"/>
              <a:ext cx="14487525" cy="409575"/>
            </a:xfrm>
            <a:prstGeom prst="rect">
              <a:avLst/>
            </a:prstGeom>
            <a:noFill/>
          </xdr:spPr>
        </xdr:pic>
        <xdr:grpSp>
          <xdr:nvGrpSpPr>
            <xdr:cNvPr id="44" name="Group 43"/>
            <xdr:cNvGrpSpPr/>
          </xdr:nvGrpSpPr>
          <xdr:grpSpPr>
            <a:xfrm>
              <a:off x="314325" y="1038225"/>
              <a:ext cx="10687050" cy="317500"/>
              <a:chOff x="1714501" y="6524625"/>
              <a:chExt cx="10687050" cy="317500"/>
            </a:xfrm>
          </xdr:grpSpPr>
          <xdr:sp macro="" textlink="">
            <xdr:nvSpPr>
              <xdr:cNvPr id="45" name="Rectangle 44">
                <a:hlinkClick xmlns:r="http://schemas.openxmlformats.org/officeDocument/2006/relationships" r:id="rId4" tooltip="Single chart &amp; table"/>
              </xdr:cNvPr>
              <xdr:cNvSpPr/>
            </xdr:nvSpPr>
            <xdr:spPr>
              <a:xfrm>
                <a:off x="2773681"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6" name="Rectangle 45">
                <a:hlinkClick xmlns:r="http://schemas.openxmlformats.org/officeDocument/2006/relationships" r:id="rId5" tooltip="Wales chart &amp; table"/>
              </xdr:cNvPr>
              <xdr:cNvSpPr/>
            </xdr:nvSpPr>
            <xdr:spPr>
              <a:xfrm>
                <a:off x="3851911"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7" name="Rectangle 46">
                <a:hlinkClick xmlns:r="http://schemas.openxmlformats.org/officeDocument/2006/relationships" r:id="rId6" tooltip="Wales summary"/>
              </xdr:cNvPr>
              <xdr:cNvSpPr/>
            </xdr:nvSpPr>
            <xdr:spPr>
              <a:xfrm>
                <a:off x="4920616"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8" name="Rectangle 47">
                <a:hlinkClick xmlns:r="http://schemas.openxmlformats.org/officeDocument/2006/relationships" r:id="rId7" tooltip="Summary by health board"/>
              </xdr:cNvPr>
              <xdr:cNvSpPr/>
            </xdr:nvSpPr>
            <xdr:spPr>
              <a:xfrm>
                <a:off x="5989321"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9" name="Rectangle 48">
                <a:hlinkClick xmlns:r="http://schemas.openxmlformats.org/officeDocument/2006/relationships" r:id="rId8" tooltip="How to copy charts &amp; tables"/>
              </xdr:cNvPr>
              <xdr:cNvSpPr/>
            </xdr:nvSpPr>
            <xdr:spPr>
              <a:xfrm>
                <a:off x="9209183"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0" name="Rectangle 49">
                <a:hlinkClick xmlns:r="http://schemas.openxmlformats.org/officeDocument/2006/relationships" r:id="rId9" tooltip="Technical guide"/>
              </xdr:cNvPr>
              <xdr:cNvSpPr/>
            </xdr:nvSpPr>
            <xdr:spPr>
              <a:xfrm>
                <a:off x="10283915"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1" name="Rectangle 50">
                <a:hlinkClick xmlns:r="http://schemas.openxmlformats.org/officeDocument/2006/relationships" r:id="rId10" tooltip="Interpretation guide"/>
              </xdr:cNvPr>
              <xdr:cNvSpPr/>
            </xdr:nvSpPr>
            <xdr:spPr>
              <a:xfrm>
                <a:off x="11358647"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2" name="Rectangle 51">
                <a:hlinkClick xmlns:r="http://schemas.openxmlformats.org/officeDocument/2006/relationships" r:id="rId11" tooltip="Introduction"/>
              </xdr:cNvPr>
              <xdr:cNvSpPr/>
            </xdr:nvSpPr>
            <xdr:spPr>
              <a:xfrm>
                <a:off x="1714501"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3" name="Rectangle 52">
                <a:hlinkClick xmlns:r="http://schemas.openxmlformats.org/officeDocument/2006/relationships" r:id="rId12" tooltip="Summary by local authority"/>
              </xdr:cNvPr>
              <xdr:cNvSpPr/>
            </xdr:nvSpPr>
            <xdr:spPr>
              <a:xfrm>
                <a:off x="7058025"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sp macro="" textlink="">
        <xdr:nvSpPr>
          <xdr:cNvPr id="55" name="TextBox 54"/>
          <xdr:cNvSpPr txBox="1"/>
        </xdr:nvSpPr>
        <xdr:spPr>
          <a:xfrm>
            <a:off x="5734050" y="371475"/>
            <a:ext cx="26479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0">
                <a:solidFill>
                  <a:schemeClr val="bg1"/>
                </a:solidFill>
                <a:latin typeface="Verdana" pitchFamily="34" charset="0"/>
                <a:ea typeface="Verdana" pitchFamily="34" charset="0"/>
                <a:cs typeface="Verdana" pitchFamily="34" charset="0"/>
              </a:rPr>
              <a:t>All-cause</a:t>
            </a:r>
            <a:r>
              <a:rPr lang="en-GB" sz="1100" b="0" baseline="0">
                <a:solidFill>
                  <a:schemeClr val="bg1"/>
                </a:solidFill>
                <a:latin typeface="Verdana" pitchFamily="34" charset="0"/>
                <a:ea typeface="Verdana" pitchFamily="34" charset="0"/>
                <a:cs typeface="Verdana" pitchFamily="34" charset="0"/>
              </a:rPr>
              <a:t> mortality trends</a:t>
            </a:r>
            <a:endParaRPr lang="en-GB" sz="1100" b="0">
              <a:solidFill>
                <a:schemeClr val="bg1"/>
              </a:solidFill>
              <a:latin typeface="Verdana" pitchFamily="34" charset="0"/>
              <a:ea typeface="Verdana" pitchFamily="34" charset="0"/>
              <a:cs typeface="Verdana" pitchFamily="34" charset="0"/>
            </a:endParaRPr>
          </a:p>
        </xdr:txBody>
      </xdr:sp>
    </xdr:grpSp>
    <xdr:clientData/>
  </xdr:twoCellAnchor>
  <xdr:oneCellAnchor>
    <xdr:from>
      <xdr:col>5</xdr:col>
      <xdr:colOff>600076</xdr:colOff>
      <xdr:row>26</xdr:row>
      <xdr:rowOff>38100</xdr:rowOff>
    </xdr:from>
    <xdr:ext cx="7486650" cy="914400"/>
    <xdr:sp macro="" textlink="">
      <xdr:nvSpPr>
        <xdr:cNvPr id="28" name="TextBox 27">
          <a:hlinkClick xmlns:r="http://schemas.openxmlformats.org/officeDocument/2006/relationships" r:id="rId14"/>
        </xdr:cNvPr>
        <xdr:cNvSpPr txBox="1"/>
      </xdr:nvSpPr>
      <xdr:spPr>
        <a:xfrm>
          <a:off x="3648076" y="5581650"/>
          <a:ext cx="7486650" cy="914400"/>
        </a:xfrm>
        <a:prstGeom prst="rect">
          <a:avLst/>
        </a:prstGeom>
        <a:noFill/>
        <a:ln>
          <a:solidFill>
            <a:srgbClr val="77A1D3"/>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1000" b="1">
              <a:solidFill>
                <a:srgbClr val="77A1D3"/>
              </a:solidFill>
              <a:latin typeface="Verdana" pitchFamily="34" charset="0"/>
              <a:ea typeface="Verdana" pitchFamily="34" charset="0"/>
              <a:cs typeface="Verdana" pitchFamily="34" charset="0"/>
            </a:rPr>
            <a:t>Note</a:t>
          </a:r>
        </a:p>
        <a:p>
          <a:endParaRPr lang="en-GB" sz="1000">
            <a:latin typeface="Verdana" pitchFamily="34" charset="0"/>
            <a:ea typeface="Verdana" pitchFamily="34" charset="0"/>
            <a:cs typeface="Verdana" pitchFamily="34" charset="0"/>
          </a:endParaRPr>
        </a:p>
        <a:p>
          <a:r>
            <a:rPr lang="en-GB" sz="1000">
              <a:latin typeface="Verdana" pitchFamily="34" charset="0"/>
              <a:ea typeface="Verdana" pitchFamily="34" charset="0"/>
              <a:cs typeface="Verdana" pitchFamily="34" charset="0"/>
            </a:rPr>
            <a:t>It has recently come to light that the population aged 85+ has been underestimated in some areas by the Office for National Statistics population estimates. In most parts of Wales the impact of this issue will be small. Further details are available from the Measuring inequalities 2016 </a:t>
          </a:r>
          <a:r>
            <a:rPr lang="en-GB" sz="1000" b="1">
              <a:latin typeface="Verdana" pitchFamily="34" charset="0"/>
              <a:ea typeface="Verdana" pitchFamily="34" charset="0"/>
              <a:cs typeface="Verdana" pitchFamily="34" charset="0"/>
            </a:rPr>
            <a:t>webpage</a:t>
          </a:r>
          <a:r>
            <a:rPr lang="en-GB" sz="1000">
              <a:latin typeface="Verdana" pitchFamily="34" charset="0"/>
              <a:ea typeface="Verdana" pitchFamily="34" charset="0"/>
              <a:cs typeface="Verdana" pitchFamily="34" charset="0"/>
            </a:rPr>
            <a:t>.</a:t>
          </a:r>
        </a:p>
      </xdr:txBody>
    </xdr:sp>
    <xdr:clientData/>
  </xdr:oneCellAnchor>
</xdr:wsDr>
</file>

<file path=xl/drawings/drawing10.xml><?xml version="1.0" encoding="utf-8"?>
<c:userShapes xmlns:c="http://schemas.openxmlformats.org/drawingml/2006/chart">
  <cdr:relSizeAnchor xmlns:cdr="http://schemas.openxmlformats.org/drawingml/2006/chartDrawing">
    <cdr:from>
      <cdr:x>0.012</cdr:x>
      <cdr:y>0</cdr:y>
    </cdr:from>
    <cdr:to>
      <cdr:x>1</cdr:x>
      <cdr:y>0.17813</cdr:y>
    </cdr:to>
    <cdr:sp macro="" textlink="">
      <cdr:nvSpPr>
        <cdr:cNvPr id="111619" name="Text Box 3"/>
        <cdr:cNvSpPr txBox="1">
          <a:spLocks xmlns:a="http://schemas.openxmlformats.org/drawingml/2006/main" noChangeArrowheads="1" noTextEdit="1"/>
        </cdr:cNvSpPr>
      </cdr:nvSpPr>
      <cdr:spPr bwMode="auto">
        <a:xfrm xmlns:a="http://schemas.openxmlformats.org/drawingml/2006/main">
          <a:off x="80472" y="0"/>
          <a:ext cx="6625542" cy="64134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0" bIns="22860" anchor="ctr" upright="1"/>
        <a:lstStyle xmlns:a="http://schemas.openxmlformats.org/drawingml/2006/main"/>
        <a:p xmlns:a="http://schemas.openxmlformats.org/drawingml/2006/main">
          <a:pPr algn="l" rtl="0">
            <a:defRPr sz="1000"/>
          </a:pPr>
          <a:endParaRPr lang="en-GB" sz="900" b="1" i="0" u="none" strike="noStrike" baseline="0">
            <a:solidFill>
              <a:srgbClr val="000000"/>
            </a:solidFill>
            <a:latin typeface="Verdana"/>
          </a:endParaRPr>
        </a:p>
      </cdr:txBody>
    </cdr:sp>
  </cdr:relSizeAnchor>
  <cdr:relSizeAnchor xmlns:cdr="http://schemas.openxmlformats.org/drawingml/2006/chartDrawing">
    <cdr:from>
      <cdr:x>0.06096</cdr:x>
      <cdr:y>0.73863</cdr:y>
    </cdr:from>
    <cdr:to>
      <cdr:x>0.40035</cdr:x>
      <cdr:y>0.76946</cdr:y>
    </cdr:to>
    <cdr:sp macro="" textlink="">
      <cdr:nvSpPr>
        <cdr:cNvPr id="4" name="Text Box 6"/>
        <cdr:cNvSpPr txBox="1">
          <a:spLocks xmlns:a="http://schemas.openxmlformats.org/drawingml/2006/main" noChangeArrowheads="1"/>
        </cdr:cNvSpPr>
      </cdr:nvSpPr>
      <cdr:spPr bwMode="auto">
        <a:xfrm xmlns:a="http://schemas.openxmlformats.org/drawingml/2006/main">
          <a:off x="507389" y="3209320"/>
          <a:ext cx="2824816" cy="133955"/>
        </a:xfrm>
        <a:prstGeom xmlns:a="http://schemas.openxmlformats.org/drawingml/2006/main" prst="rect">
          <a:avLst/>
        </a:prstGeom>
        <a:solidFill xmlns:a="http://schemas.openxmlformats.org/drawingml/2006/main">
          <a:sysClr val="window" lastClr="FFFFFF"/>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indent="0" algn="l" rtl="0">
            <a:defRPr sz="1000"/>
          </a:pPr>
          <a:r>
            <a:rPr lang="en-GB" sz="800" b="0" i="0" u="none" strike="noStrike" baseline="0">
              <a:solidFill>
                <a:srgbClr val="000080"/>
              </a:solidFill>
              <a:latin typeface="Verdana"/>
            </a:rPr>
            <a:t>Rate Ratio - most deprived divided by least deprived</a:t>
          </a:r>
        </a:p>
      </cdr:txBody>
    </cdr:sp>
  </cdr:relSizeAnchor>
  <cdr:relSizeAnchor xmlns:cdr="http://schemas.openxmlformats.org/drawingml/2006/chartDrawing">
    <cdr:from>
      <cdr:x>0</cdr:x>
      <cdr:y>0</cdr:y>
    </cdr:from>
    <cdr:to>
      <cdr:x>0.11349</cdr:x>
      <cdr:y>0.08444</cdr:y>
    </cdr:to>
    <cdr:sp macro="" textlink="Controls!$A$107">
      <cdr:nvSpPr>
        <cdr:cNvPr id="7" name="TextBox 6"/>
        <cdr:cNvSpPr txBox="1"/>
      </cdr:nvSpPr>
      <cdr:spPr>
        <a:xfrm xmlns:a="http://schemas.openxmlformats.org/drawingml/2006/main">
          <a:off x="0" y="0"/>
          <a:ext cx="1007984" cy="3683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363558F0-0496-4664-93E4-CF970B540FD8}" type="TxLink">
            <a:rPr lang="en-US" sz="1000" b="1" i="0" u="none" strike="noStrike">
              <a:solidFill>
                <a:srgbClr val="000000"/>
              </a:solidFill>
              <a:latin typeface="Verdana" pitchFamily="34" charset="0"/>
              <a:ea typeface="Verdana" pitchFamily="34" charset="0"/>
              <a:cs typeface="Verdana" pitchFamily="34" charset="0"/>
            </a:rPr>
            <a:pPr/>
            <a:t>All-cause mortality, European age-standardised rate per 100,000, Cwm Taf UHB, 2005-2014</a:t>
          </a:fld>
          <a:endParaRPr lang="en-GB" sz="1100" b="1">
            <a:latin typeface="Verdana" pitchFamily="34" charset="0"/>
            <a:ea typeface="Verdana" pitchFamily="34" charset="0"/>
            <a:cs typeface="Verdana" pitchFamily="34" charset="0"/>
          </a:endParaRPr>
        </a:p>
      </cdr:txBody>
    </cdr:sp>
  </cdr:relSizeAnchor>
  <cdr:relSizeAnchor xmlns:cdr="http://schemas.openxmlformats.org/drawingml/2006/chartDrawing">
    <cdr:from>
      <cdr:x>0.50033</cdr:x>
      <cdr:y>0.27034</cdr:y>
    </cdr:from>
    <cdr:to>
      <cdr:x>0.68563</cdr:x>
      <cdr:y>0.56364</cdr:y>
    </cdr:to>
    <cdr:sp macro="" textlink="">
      <cdr:nvSpPr>
        <cdr:cNvPr id="8" name="TextBox 7"/>
        <cdr:cNvSpPr txBox="1"/>
      </cdr:nvSpPr>
      <cdr:spPr>
        <a:xfrm xmlns:a="http://schemas.openxmlformats.org/drawingml/2006/main">
          <a:off x="4171482" y="1175389"/>
          <a:ext cx="1544965" cy="1275214"/>
        </a:xfrm>
        <a:prstGeom xmlns:a="http://schemas.openxmlformats.org/drawingml/2006/main" prst="rect">
          <a:avLst/>
        </a:prstGeom>
        <a:ln xmlns:a="http://schemas.openxmlformats.org/drawingml/2006/main">
          <a:noFill/>
        </a:ln>
      </cdr:spPr>
      <cdr:txBody>
        <a:bodyPr xmlns:a="http://schemas.openxmlformats.org/drawingml/2006/main" vertOverflow="clip" wrap="none" rtlCol="0"/>
        <a:lstStyle xmlns:a="http://schemas.openxmlformats.org/drawingml/2006/main"/>
        <a:p xmlns:a="http://schemas.openxmlformats.org/drawingml/2006/main">
          <a:pPr algn="ctr"/>
          <a:r>
            <a:rPr lang="en-GB" sz="1000">
              <a:latin typeface="Verdana" pitchFamily="34" charset="0"/>
              <a:ea typeface="Verdana" pitchFamily="34" charset="0"/>
              <a:cs typeface="Verdana" pitchFamily="34" charset="0"/>
            </a:rPr>
            <a:t>Males</a:t>
          </a:r>
        </a:p>
      </cdr:txBody>
    </cdr:sp>
  </cdr:relSizeAnchor>
  <cdr:relSizeAnchor xmlns:cdr="http://schemas.openxmlformats.org/drawingml/2006/chartDrawing">
    <cdr:from>
      <cdr:x>0.40181</cdr:x>
      <cdr:y>0.26698</cdr:y>
    </cdr:from>
    <cdr:to>
      <cdr:x>0.47241</cdr:x>
      <cdr:y>0.42341</cdr:y>
    </cdr:to>
    <cdr:sp macro="" textlink="">
      <cdr:nvSpPr>
        <cdr:cNvPr id="9" name="TextBox 1"/>
        <cdr:cNvSpPr txBox="1"/>
      </cdr:nvSpPr>
      <cdr:spPr>
        <a:xfrm xmlns:a="http://schemas.openxmlformats.org/drawingml/2006/main">
          <a:off x="3339479" y="1160518"/>
          <a:ext cx="586748" cy="679976"/>
        </a:xfrm>
        <a:prstGeom xmlns:a="http://schemas.openxmlformats.org/drawingml/2006/main" prst="rect">
          <a:avLst/>
        </a:prstGeom>
        <a:ln xmlns:a="http://schemas.openxmlformats.org/drawingml/2006/main">
          <a:noFill/>
        </a:l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000">
              <a:latin typeface="Verdana" pitchFamily="34" charset="0"/>
              <a:ea typeface="Verdana" pitchFamily="34" charset="0"/>
              <a:cs typeface="Verdana" pitchFamily="34" charset="0"/>
            </a:rPr>
            <a:t>Females</a:t>
          </a:r>
        </a:p>
      </cdr:txBody>
    </cdr:sp>
  </cdr:relSizeAnchor>
  <cdr:relSizeAnchor xmlns:cdr="http://schemas.openxmlformats.org/drawingml/2006/chartDrawing">
    <cdr:from>
      <cdr:x>0.01481</cdr:x>
      <cdr:y>0.08062</cdr:y>
    </cdr:from>
    <cdr:to>
      <cdr:x>0.1175</cdr:x>
      <cdr:y>0.33188</cdr:y>
    </cdr:to>
    <cdr:sp macro="" textlink="Controls!$B$105">
      <cdr:nvSpPr>
        <cdr:cNvPr id="12" name="TextBox 11"/>
        <cdr:cNvSpPr txBox="1"/>
      </cdr:nvSpPr>
      <cdr:spPr>
        <a:xfrm xmlns:a="http://schemas.openxmlformats.org/drawingml/2006/main">
          <a:off x="131549" y="351692"/>
          <a:ext cx="912067" cy="109610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AB57F18F-DAE0-4C40-A2F0-A4F78B339992}" type="TxLink">
            <a:rPr lang="en-US" sz="1000" b="0" i="0" u="none" strike="noStrike">
              <a:solidFill>
                <a:srgbClr val="000000"/>
              </a:solidFill>
              <a:latin typeface="Verdana"/>
              <a:ea typeface="Verdana"/>
              <a:cs typeface="Verdana"/>
            </a:rPr>
            <a:pPr/>
            <a:t>Cwm Taf UHB:</a:t>
          </a:fld>
          <a:endParaRPr lang="en-GB" sz="1100"/>
        </a:p>
      </cdr:txBody>
    </cdr:sp>
  </cdr:relSizeAnchor>
  <cdr:relSizeAnchor xmlns:cdr="http://schemas.openxmlformats.org/drawingml/2006/chartDrawing">
    <cdr:from>
      <cdr:x>0.46739</cdr:x>
      <cdr:y>0.23799</cdr:y>
    </cdr:from>
    <cdr:to>
      <cdr:x>0.57533</cdr:x>
      <cdr:y>0.31072</cdr:y>
    </cdr:to>
    <cdr:sp macro="" textlink="">
      <cdr:nvSpPr>
        <cdr:cNvPr id="10" name="TextBox 1"/>
        <cdr:cNvSpPr txBox="1"/>
      </cdr:nvSpPr>
      <cdr:spPr>
        <a:xfrm xmlns:a="http://schemas.openxmlformats.org/drawingml/2006/main">
          <a:off x="3896846" y="1034737"/>
          <a:ext cx="899948" cy="316216"/>
        </a:xfrm>
        <a:prstGeom xmlns:a="http://schemas.openxmlformats.org/drawingml/2006/main" prst="rect">
          <a:avLst/>
        </a:prstGeom>
        <a:ln xmlns:a="http://schemas.openxmlformats.org/drawingml/2006/main">
          <a:noFill/>
        </a:l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000" b="1">
              <a:latin typeface="Verdana" pitchFamily="34" charset="0"/>
              <a:ea typeface="Verdana" pitchFamily="34" charset="0"/>
              <a:cs typeface="Verdana" pitchFamily="34" charset="0"/>
            </a:rPr>
            <a:t>All</a:t>
          </a:r>
          <a:r>
            <a:rPr lang="en-GB" sz="1000" b="1" baseline="0">
              <a:latin typeface="Verdana" pitchFamily="34" charset="0"/>
              <a:ea typeface="Verdana" pitchFamily="34" charset="0"/>
              <a:cs typeface="Verdana" pitchFamily="34" charset="0"/>
            </a:rPr>
            <a:t> ages</a:t>
          </a:r>
          <a:endParaRPr lang="en-GB" sz="1000" b="1">
            <a:latin typeface="Verdana" pitchFamily="34" charset="0"/>
            <a:ea typeface="Verdana" pitchFamily="34" charset="0"/>
            <a:cs typeface="Verdana"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0.012</cdr:x>
      <cdr:y>0</cdr:y>
    </cdr:from>
    <cdr:to>
      <cdr:x>1</cdr:x>
      <cdr:y>0.17813</cdr:y>
    </cdr:to>
    <cdr:sp macro="" textlink="">
      <cdr:nvSpPr>
        <cdr:cNvPr id="111619" name="Text Box 3"/>
        <cdr:cNvSpPr txBox="1">
          <a:spLocks xmlns:a="http://schemas.openxmlformats.org/drawingml/2006/main" noChangeArrowheads="1" noTextEdit="1"/>
        </cdr:cNvSpPr>
      </cdr:nvSpPr>
      <cdr:spPr bwMode="auto">
        <a:xfrm xmlns:a="http://schemas.openxmlformats.org/drawingml/2006/main">
          <a:off x="80472" y="0"/>
          <a:ext cx="6625542" cy="64134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0" bIns="22860" anchor="ctr" upright="1"/>
        <a:lstStyle xmlns:a="http://schemas.openxmlformats.org/drawingml/2006/main"/>
        <a:p xmlns:a="http://schemas.openxmlformats.org/drawingml/2006/main">
          <a:pPr algn="l" rtl="0">
            <a:defRPr sz="1000"/>
          </a:pPr>
          <a:endParaRPr lang="en-GB" sz="900" b="1" i="0" u="none" strike="noStrike" baseline="0">
            <a:solidFill>
              <a:srgbClr val="000000"/>
            </a:solidFill>
            <a:latin typeface="Verdana"/>
          </a:endParaRPr>
        </a:p>
      </cdr:txBody>
    </cdr:sp>
  </cdr:relSizeAnchor>
</c:userShapes>
</file>

<file path=xl/drawings/drawing12.xml><?xml version="1.0" encoding="utf-8"?>
<xdr:wsDr xmlns:xdr="http://schemas.openxmlformats.org/drawingml/2006/spreadsheetDrawing" xmlns:a="http://schemas.openxmlformats.org/drawingml/2006/main">
  <xdr:twoCellAnchor>
    <xdr:from>
      <xdr:col>3</xdr:col>
      <xdr:colOff>0</xdr:colOff>
      <xdr:row>9</xdr:row>
      <xdr:rowOff>0</xdr:rowOff>
    </xdr:from>
    <xdr:to>
      <xdr:col>16</xdr:col>
      <xdr:colOff>476250</xdr:colOff>
      <xdr:row>31</xdr:row>
      <xdr:rowOff>183983</xdr:rowOff>
    </xdr:to>
    <xdr:grpSp>
      <xdr:nvGrpSpPr>
        <xdr:cNvPr id="43" name="Group 42"/>
        <xdr:cNvGrpSpPr/>
      </xdr:nvGrpSpPr>
      <xdr:grpSpPr>
        <a:xfrm>
          <a:off x="1609725" y="1457325"/>
          <a:ext cx="8181975" cy="4346408"/>
          <a:chOff x="1609725" y="1457325"/>
          <a:chExt cx="8181975" cy="4346408"/>
        </a:xfrm>
      </xdr:grpSpPr>
      <xdr:graphicFrame macro="">
        <xdr:nvGraphicFramePr>
          <xdr:cNvPr id="3" name="Chart 1"/>
          <xdr:cNvGraphicFramePr>
            <a:graphicFrameLocks/>
          </xdr:cNvGraphicFramePr>
        </xdr:nvGraphicFramePr>
        <xdr:xfrm>
          <a:off x="1620539" y="1457325"/>
          <a:ext cx="8171161" cy="4346408"/>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3"/>
          <xdr:cNvSpPr txBox="1"/>
        </xdr:nvSpPr>
        <xdr:spPr>
          <a:xfrm>
            <a:off x="1609725" y="1610494"/>
            <a:ext cx="5570603" cy="428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800" b="0" i="0" u="none" strike="noStrike">
                <a:solidFill>
                  <a:schemeClr val="tx1"/>
                </a:solidFill>
                <a:latin typeface="Verdana" pitchFamily="34" charset="0"/>
                <a:ea typeface="Verdana" pitchFamily="34" charset="0"/>
                <a:cs typeface="Verdana" pitchFamily="34" charset="0"/>
              </a:rPr>
              <a:t>Produced by Public Health Wales Observatory, using PHM</a:t>
            </a:r>
            <a:r>
              <a:rPr lang="en-GB" sz="800" b="0" i="0" u="none" strike="noStrike" baseline="0">
                <a:solidFill>
                  <a:schemeClr val="tx1"/>
                </a:solidFill>
                <a:latin typeface="Verdana" pitchFamily="34" charset="0"/>
                <a:ea typeface="Verdana" pitchFamily="34" charset="0"/>
                <a:cs typeface="Verdana" pitchFamily="34" charset="0"/>
              </a:rPr>
              <a:t> &amp;</a:t>
            </a:r>
            <a:r>
              <a:rPr lang="en-GB" sz="800" b="0" i="0" u="none" strike="noStrike">
                <a:solidFill>
                  <a:schemeClr val="tx1"/>
                </a:solidFill>
                <a:latin typeface="Verdana" pitchFamily="34" charset="0"/>
                <a:ea typeface="Verdana" pitchFamily="34" charset="0"/>
                <a:cs typeface="Verdana" pitchFamily="34" charset="0"/>
              </a:rPr>
              <a:t> MYE (ONS), WIMD 2014 (WG)</a:t>
            </a:r>
            <a:r>
              <a:rPr lang="en-GB" sz="800">
                <a:latin typeface="Verdana" pitchFamily="34" charset="0"/>
                <a:ea typeface="Verdana" pitchFamily="34" charset="0"/>
                <a:cs typeface="Verdana" pitchFamily="34" charset="0"/>
              </a:rPr>
              <a:t> </a:t>
            </a:r>
          </a:p>
        </xdr:txBody>
      </xdr:sp>
      <xdr:sp macro="" textlink="">
        <xdr:nvSpPr>
          <xdr:cNvPr id="8" name="Rectangle 7"/>
          <xdr:cNvSpPr/>
        </xdr:nvSpPr>
        <xdr:spPr>
          <a:xfrm>
            <a:off x="5678443" y="2731618"/>
            <a:ext cx="316803" cy="2783358"/>
          </a:xfrm>
          <a:prstGeom prst="rect">
            <a:avLst/>
          </a:prstGeom>
          <a:solidFill>
            <a:sysClr val="window" lastClr="FFFFFF"/>
          </a:solidFill>
          <a:ln w="6350">
            <a:noFill/>
          </a:ln>
        </xdr:spPr>
        <xdr:style>
          <a:lnRef idx="2">
            <a:schemeClr val="accent4">
              <a:shade val="50000"/>
            </a:schemeClr>
          </a:lnRef>
          <a:fillRef idx="1">
            <a:schemeClr val="accent4"/>
          </a:fillRef>
          <a:effectRef idx="0">
            <a:schemeClr val="accent4"/>
          </a:effectRef>
          <a:fontRef idx="minor">
            <a:schemeClr val="lt1"/>
          </a:fontRef>
        </xdr:style>
        <xdr:txBody>
          <a:bodyPr vertOverflow="clip" rtlCol="0" anchor="ctr"/>
          <a:lstStyle/>
          <a:p>
            <a:pPr algn="ctr"/>
            <a:endParaRPr lang="en-GB"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sp macro="" textlink="">
        <xdr:nvSpPr>
          <xdr:cNvPr id="10" name="TextBox 1"/>
          <xdr:cNvSpPr txBox="1"/>
        </xdr:nvSpPr>
        <xdr:spPr>
          <a:xfrm>
            <a:off x="4243598" y="1880056"/>
            <a:ext cx="1066090" cy="1015508"/>
          </a:xfrm>
          <a:prstGeom prst="rect">
            <a:avLst/>
          </a:prstGeom>
          <a:noFill/>
          <a:ln>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000" b="0" i="0" u="none" strike="noStrike">
                <a:solidFill>
                  <a:srgbClr val="000000"/>
                </a:solidFill>
                <a:latin typeface="Verdana"/>
                <a:ea typeface="Verdana"/>
                <a:cs typeface="Verdana"/>
              </a:rPr>
              <a:t>Wales:</a:t>
            </a:r>
            <a:endParaRPr lang="en-GB" sz="900"/>
          </a:p>
        </xdr:txBody>
      </xdr:sp>
      <xdr:cxnSp macro="">
        <xdr:nvCxnSpPr>
          <xdr:cNvPr id="11" name="Straight Connector 10"/>
          <xdr:cNvCxnSpPr/>
        </xdr:nvCxnSpPr>
        <xdr:spPr>
          <a:xfrm>
            <a:off x="4453025" y="2219943"/>
            <a:ext cx="260754" cy="0"/>
          </a:xfrm>
          <a:prstGeom prst="line">
            <a:avLst/>
          </a:prstGeom>
          <a:ln w="22225">
            <a:solidFill>
              <a:srgbClr val="7030A0"/>
            </a:solidFill>
            <a:prstDash val="sysDash"/>
          </a:ln>
        </xdr:spPr>
        <xdr:style>
          <a:lnRef idx="1">
            <a:schemeClr val="accent1"/>
          </a:lnRef>
          <a:fillRef idx="0">
            <a:schemeClr val="accent1"/>
          </a:fillRef>
          <a:effectRef idx="0">
            <a:schemeClr val="accent1"/>
          </a:effectRef>
          <a:fontRef idx="minor">
            <a:schemeClr val="tx1"/>
          </a:fontRef>
        </xdr:style>
      </xdr:cxnSp>
      <xdr:sp macro="" textlink="">
        <xdr:nvSpPr>
          <xdr:cNvPr id="12" name="TextBox 1"/>
          <xdr:cNvSpPr txBox="1"/>
        </xdr:nvSpPr>
        <xdr:spPr>
          <a:xfrm>
            <a:off x="4729782" y="2096678"/>
            <a:ext cx="1112950" cy="95333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GB" sz="900">
                <a:latin typeface="Verdana" pitchFamily="34" charset="0"/>
                <a:ea typeface="Verdana" pitchFamily="34" charset="0"/>
                <a:cs typeface="Verdana" pitchFamily="34" charset="0"/>
              </a:rPr>
              <a:t>Overall area</a:t>
            </a:r>
          </a:p>
        </xdr:txBody>
      </xdr:sp>
      <xdr:grpSp>
        <xdr:nvGrpSpPr>
          <xdr:cNvPr id="13" name="Group 23"/>
          <xdr:cNvGrpSpPr/>
        </xdr:nvGrpSpPr>
        <xdr:grpSpPr>
          <a:xfrm>
            <a:off x="6441143" y="1973185"/>
            <a:ext cx="2284557" cy="488566"/>
            <a:chOff x="1511236" y="-160294"/>
            <a:chExt cx="1720350" cy="434151"/>
          </a:xfrm>
        </xdr:grpSpPr>
        <xdr:sp macro="" textlink="">
          <xdr:nvSpPr>
            <xdr:cNvPr id="14" name="TextBox 18"/>
            <xdr:cNvSpPr txBox="1"/>
          </xdr:nvSpPr>
          <xdr:spPr>
            <a:xfrm>
              <a:off x="1511236" y="-160294"/>
              <a:ext cx="188867" cy="434151"/>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ctr">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l-GR" sz="1800">
                  <a:latin typeface="Courier New" pitchFamily="49" charset="0"/>
                  <a:cs typeface="Courier New" pitchFamily="49" charset="0"/>
                </a:rPr>
                <a:t>Ι</a:t>
              </a:r>
              <a:endParaRPr lang="en-GB" sz="1800">
                <a:latin typeface="Courier New" pitchFamily="49" charset="0"/>
                <a:cs typeface="Courier New" pitchFamily="49" charset="0"/>
              </a:endParaRPr>
            </a:p>
          </xdr:txBody>
        </xdr:sp>
        <xdr:sp macro="" textlink="">
          <xdr:nvSpPr>
            <xdr:cNvPr id="15" name="TextBox 19"/>
            <xdr:cNvSpPr txBox="1"/>
          </xdr:nvSpPr>
          <xdr:spPr>
            <a:xfrm>
              <a:off x="1623233" y="-49599"/>
              <a:ext cx="1608353" cy="231908"/>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lang="en-GB" sz="900">
                  <a:latin typeface="Verdana" pitchFamily="34" charset="0"/>
                  <a:ea typeface="Verdana" pitchFamily="34" charset="0"/>
                  <a:cs typeface="Verdana" pitchFamily="34" charset="0"/>
                </a:rPr>
                <a:t>95% confidence interval</a:t>
              </a:r>
            </a:p>
          </xdr:txBody>
        </xdr:sp>
      </xdr:grpSp>
    </xdr:grpSp>
    <xdr:clientData/>
  </xdr:twoCellAnchor>
  <xdr:twoCellAnchor>
    <xdr:from>
      <xdr:col>0</xdr:col>
      <xdr:colOff>0</xdr:colOff>
      <xdr:row>8</xdr:row>
      <xdr:rowOff>104775</xdr:rowOff>
    </xdr:from>
    <xdr:to>
      <xdr:col>3</xdr:col>
      <xdr:colOff>76200</xdr:colOff>
      <xdr:row>13</xdr:row>
      <xdr:rowOff>36232</xdr:rowOff>
    </xdr:to>
    <xdr:sp macro="" textlink="">
      <xdr:nvSpPr>
        <xdr:cNvPr id="16" name="TextBox 15"/>
        <xdr:cNvSpPr txBox="1"/>
      </xdr:nvSpPr>
      <xdr:spPr>
        <a:xfrm>
          <a:off x="0" y="1400175"/>
          <a:ext cx="1685925" cy="8268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a:solidFill>
                <a:srgbClr val="000080"/>
              </a:solidFill>
              <a:latin typeface="Verdana" pitchFamily="34" charset="0"/>
            </a:rPr>
            <a:t>Choose area:</a:t>
          </a:r>
        </a:p>
      </xdr:txBody>
    </xdr:sp>
    <xdr:clientData/>
  </xdr:twoCellAnchor>
  <xdr:twoCellAnchor editAs="absolute">
    <xdr:from>
      <xdr:col>0</xdr:col>
      <xdr:colOff>0</xdr:colOff>
      <xdr:row>0</xdr:row>
      <xdr:rowOff>0</xdr:rowOff>
    </xdr:from>
    <xdr:to>
      <xdr:col>24</xdr:col>
      <xdr:colOff>295771</xdr:colOff>
      <xdr:row>8</xdr:row>
      <xdr:rowOff>76200</xdr:rowOff>
    </xdr:to>
    <xdr:grpSp>
      <xdr:nvGrpSpPr>
        <xdr:cNvPr id="41" name="Group 40"/>
        <xdr:cNvGrpSpPr/>
      </xdr:nvGrpSpPr>
      <xdr:grpSpPr>
        <a:xfrm>
          <a:off x="0" y="0"/>
          <a:ext cx="14488021" cy="1371600"/>
          <a:chOff x="0" y="0"/>
          <a:chExt cx="14488021" cy="1371600"/>
        </a:xfrm>
      </xdr:grpSpPr>
      <xdr:grpSp>
        <xdr:nvGrpSpPr>
          <xdr:cNvPr id="39" name="Group 38"/>
          <xdr:cNvGrpSpPr/>
        </xdr:nvGrpSpPr>
        <xdr:grpSpPr>
          <a:xfrm>
            <a:off x="0" y="0"/>
            <a:ext cx="14488021" cy="1371600"/>
            <a:chOff x="0" y="0"/>
            <a:chExt cx="14488021" cy="1371600"/>
          </a:xfrm>
        </xdr:grpSpPr>
        <xdr:pic>
          <xdr:nvPicPr>
            <xdr:cNvPr id="19" name="Picture 18" descr="20151015_Inequalities_C4_BP_v0j.jpg"/>
            <xdr:cNvPicPr>
              <a:picLocks/>
            </xdr:cNvPicPr>
          </xdr:nvPicPr>
          <xdr:blipFill>
            <a:blip xmlns:r="http://schemas.openxmlformats.org/officeDocument/2006/relationships" r:embed="rId2" cstate="print"/>
            <a:srcRect l="195" t="12599" b="28933"/>
            <a:stretch>
              <a:fillRect/>
            </a:stretch>
          </xdr:blipFill>
          <xdr:spPr>
            <a:xfrm>
              <a:off x="0" y="0"/>
              <a:ext cx="14488021" cy="971550"/>
            </a:xfrm>
            <a:prstGeom prst="rect">
              <a:avLst/>
            </a:prstGeom>
          </xdr:spPr>
        </xdr:pic>
        <xdr:pic>
          <xdr:nvPicPr>
            <xdr:cNvPr id="25603"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962025"/>
              <a:ext cx="14487525" cy="409575"/>
            </a:xfrm>
            <a:prstGeom prst="rect">
              <a:avLst/>
            </a:prstGeom>
            <a:noFill/>
          </xdr:spPr>
        </xdr:pic>
        <xdr:grpSp>
          <xdr:nvGrpSpPr>
            <xdr:cNvPr id="29" name="Group 28"/>
            <xdr:cNvGrpSpPr/>
          </xdr:nvGrpSpPr>
          <xdr:grpSpPr>
            <a:xfrm>
              <a:off x="314325" y="1028700"/>
              <a:ext cx="10687050" cy="317500"/>
              <a:chOff x="1714501" y="6524625"/>
              <a:chExt cx="10687050" cy="317500"/>
            </a:xfrm>
          </xdr:grpSpPr>
          <xdr:sp macro="" textlink="">
            <xdr:nvSpPr>
              <xdr:cNvPr id="30" name="Rectangle 29">
                <a:hlinkClick xmlns:r="http://schemas.openxmlformats.org/officeDocument/2006/relationships" r:id="rId4" tooltip="Single chart &amp; table"/>
              </xdr:cNvPr>
              <xdr:cNvSpPr/>
            </xdr:nvSpPr>
            <xdr:spPr>
              <a:xfrm>
                <a:off x="2773681"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1" name="Rectangle 30">
                <a:hlinkClick xmlns:r="http://schemas.openxmlformats.org/officeDocument/2006/relationships" r:id="rId5" tooltip="Wales chart &amp; table"/>
              </xdr:cNvPr>
              <xdr:cNvSpPr/>
            </xdr:nvSpPr>
            <xdr:spPr>
              <a:xfrm>
                <a:off x="3851911"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2" name="Rectangle 31">
                <a:hlinkClick xmlns:r="http://schemas.openxmlformats.org/officeDocument/2006/relationships" r:id="rId6" tooltip="Wales summary"/>
              </xdr:cNvPr>
              <xdr:cNvSpPr/>
            </xdr:nvSpPr>
            <xdr:spPr>
              <a:xfrm>
                <a:off x="4920616"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3" name="Rectangle 32">
                <a:hlinkClick xmlns:r="http://schemas.openxmlformats.org/officeDocument/2006/relationships" r:id="rId7" tooltip="Summary by health board"/>
              </xdr:cNvPr>
              <xdr:cNvSpPr/>
            </xdr:nvSpPr>
            <xdr:spPr>
              <a:xfrm>
                <a:off x="5989321"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4" name="Rectangle 33">
                <a:hlinkClick xmlns:r="http://schemas.openxmlformats.org/officeDocument/2006/relationships" r:id="rId8" tooltip="How to copy charts &amp; tables"/>
              </xdr:cNvPr>
              <xdr:cNvSpPr/>
            </xdr:nvSpPr>
            <xdr:spPr>
              <a:xfrm>
                <a:off x="9209183"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5" name="Rectangle 34">
                <a:hlinkClick xmlns:r="http://schemas.openxmlformats.org/officeDocument/2006/relationships" r:id="rId9" tooltip="Technical guide"/>
              </xdr:cNvPr>
              <xdr:cNvSpPr/>
            </xdr:nvSpPr>
            <xdr:spPr>
              <a:xfrm>
                <a:off x="10283915"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6" name="Rectangle 35">
                <a:hlinkClick xmlns:r="http://schemas.openxmlformats.org/officeDocument/2006/relationships" r:id="rId10" tooltip="Interpretation guide"/>
              </xdr:cNvPr>
              <xdr:cNvSpPr/>
            </xdr:nvSpPr>
            <xdr:spPr>
              <a:xfrm>
                <a:off x="11358647"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7" name="Rectangle 36">
                <a:hlinkClick xmlns:r="http://schemas.openxmlformats.org/officeDocument/2006/relationships" r:id="rId11" tooltip="Introduction"/>
              </xdr:cNvPr>
              <xdr:cNvSpPr/>
            </xdr:nvSpPr>
            <xdr:spPr>
              <a:xfrm>
                <a:off x="1714501"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8" name="Rectangle 37">
                <a:hlinkClick xmlns:r="http://schemas.openxmlformats.org/officeDocument/2006/relationships" r:id="rId12" tooltip="Summary by local authority"/>
              </xdr:cNvPr>
              <xdr:cNvSpPr/>
            </xdr:nvSpPr>
            <xdr:spPr>
              <a:xfrm>
                <a:off x="7058025"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sp macro="" textlink="">
        <xdr:nvSpPr>
          <xdr:cNvPr id="40" name="TextBox 39"/>
          <xdr:cNvSpPr txBox="1"/>
        </xdr:nvSpPr>
        <xdr:spPr>
          <a:xfrm>
            <a:off x="5734050" y="371475"/>
            <a:ext cx="213360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0">
                <a:solidFill>
                  <a:schemeClr val="bg1"/>
                </a:solidFill>
                <a:latin typeface="Verdana" pitchFamily="34" charset="0"/>
                <a:ea typeface="Verdana" pitchFamily="34" charset="0"/>
                <a:cs typeface="Verdana" pitchFamily="34" charset="0"/>
              </a:rPr>
              <a:t>All-cause</a:t>
            </a:r>
            <a:r>
              <a:rPr lang="en-GB" sz="1100" b="0" baseline="0">
                <a:solidFill>
                  <a:schemeClr val="bg1"/>
                </a:solidFill>
                <a:latin typeface="Verdana" pitchFamily="34" charset="0"/>
                <a:ea typeface="Verdana" pitchFamily="34" charset="0"/>
                <a:cs typeface="Verdana" pitchFamily="34" charset="0"/>
              </a:rPr>
              <a:t> mortality trends</a:t>
            </a:r>
            <a:endParaRPr lang="en-GB" sz="1100" b="0">
              <a:solidFill>
                <a:schemeClr val="bg1"/>
              </a:solidFill>
              <a:latin typeface="Verdana" pitchFamily="34" charset="0"/>
              <a:ea typeface="Verdana" pitchFamily="34" charset="0"/>
              <a:cs typeface="Verdana" pitchFamily="34" charset="0"/>
            </a:endParaRPr>
          </a:p>
        </xdr:txBody>
      </xdr:sp>
    </xdr:grpSp>
    <xdr:clientData/>
  </xdr:twoCellAnchor>
  <xdr:oneCellAnchor>
    <xdr:from>
      <xdr:col>17</xdr:col>
      <xdr:colOff>95250</xdr:colOff>
      <xdr:row>14</xdr:row>
      <xdr:rowOff>171450</xdr:rowOff>
    </xdr:from>
    <xdr:ext cx="2419350" cy="1876425"/>
    <xdr:sp macro="" textlink="">
      <xdr:nvSpPr>
        <xdr:cNvPr id="42" name="TextBox 41">
          <a:hlinkClick xmlns:r="http://schemas.openxmlformats.org/officeDocument/2006/relationships" r:id="rId13"/>
        </xdr:cNvPr>
        <xdr:cNvSpPr txBox="1"/>
      </xdr:nvSpPr>
      <xdr:spPr>
        <a:xfrm>
          <a:off x="10020300" y="2552700"/>
          <a:ext cx="2419350" cy="1876425"/>
        </a:xfrm>
        <a:prstGeom prst="rect">
          <a:avLst/>
        </a:prstGeom>
        <a:noFill/>
        <a:ln>
          <a:solidFill>
            <a:srgbClr val="77A1D3"/>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1000" b="1">
              <a:solidFill>
                <a:srgbClr val="77A1D3"/>
              </a:solidFill>
              <a:latin typeface="Verdana" pitchFamily="34" charset="0"/>
              <a:ea typeface="Verdana" pitchFamily="34" charset="0"/>
              <a:cs typeface="Verdana" pitchFamily="34" charset="0"/>
            </a:rPr>
            <a:t>Note</a:t>
          </a:r>
        </a:p>
        <a:p>
          <a:endParaRPr lang="en-GB" sz="1000">
            <a:latin typeface="Verdana" pitchFamily="34" charset="0"/>
            <a:ea typeface="Verdana" pitchFamily="34" charset="0"/>
            <a:cs typeface="Verdana" pitchFamily="34" charset="0"/>
          </a:endParaRPr>
        </a:p>
        <a:p>
          <a:r>
            <a:rPr lang="en-GB" sz="1000">
              <a:latin typeface="Verdana" pitchFamily="34" charset="0"/>
              <a:ea typeface="Verdana" pitchFamily="34" charset="0"/>
              <a:cs typeface="Verdana" pitchFamily="34" charset="0"/>
            </a:rPr>
            <a:t>It has recently come to light that the population aged 85+ has been underestimated in some areas by the Office for National Statistics population estimates. In most parts of Wales the impact of this issue will be small. Further details are available from the Measuring inequalities 2016 </a:t>
          </a:r>
          <a:r>
            <a:rPr lang="en-GB" sz="1000" b="1">
              <a:latin typeface="Verdana" pitchFamily="34" charset="0"/>
              <a:ea typeface="Verdana" pitchFamily="34" charset="0"/>
              <a:cs typeface="Verdana" pitchFamily="34" charset="0"/>
            </a:rPr>
            <a:t>webpage</a:t>
          </a:r>
          <a:r>
            <a:rPr lang="en-GB" sz="1000">
              <a:latin typeface="Verdana" pitchFamily="34" charset="0"/>
              <a:ea typeface="Verdana" pitchFamily="34" charset="0"/>
              <a:cs typeface="Verdana" pitchFamily="34" charset="0"/>
            </a:rPr>
            <a:t>.</a:t>
          </a:r>
        </a:p>
      </xdr:txBody>
    </xdr:sp>
    <xdr:clientData/>
  </xdr:oneCellAnchor>
  <mc:AlternateContent xmlns:mc="http://schemas.openxmlformats.org/markup-compatibility/2006">
    <mc:Choice xmlns:a14="http://schemas.microsoft.com/office/drawing/2010/main" Requires="a14">
      <xdr:twoCellAnchor>
        <xdr:from>
          <xdr:col>0</xdr:col>
          <xdr:colOff>190500</xdr:colOff>
          <xdr:row>10</xdr:row>
          <xdr:rowOff>95250</xdr:rowOff>
        </xdr:from>
        <xdr:to>
          <xdr:col>2</xdr:col>
          <xdr:colOff>228600</xdr:colOff>
          <xdr:row>25</xdr:row>
          <xdr:rowOff>0</xdr:rowOff>
        </xdr:to>
        <xdr:sp macro="" textlink="">
          <xdr:nvSpPr>
            <xdr:cNvPr id="25601" name="List Box 1" hidden="1">
              <a:extLst>
                <a:ext uri="{63B3BB69-23CF-44E3-9099-C40C66FF867C}">
                  <a14:compatExt spid="_x0000_s256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3.xml><?xml version="1.0" encoding="utf-8"?>
<c:userShapes xmlns:c="http://schemas.openxmlformats.org/drawingml/2006/chart">
  <cdr:relSizeAnchor xmlns:cdr="http://schemas.openxmlformats.org/drawingml/2006/chartDrawing">
    <cdr:from>
      <cdr:x>0.012</cdr:x>
      <cdr:y>0</cdr:y>
    </cdr:from>
    <cdr:to>
      <cdr:x>1</cdr:x>
      <cdr:y>0.17813</cdr:y>
    </cdr:to>
    <cdr:sp macro="" textlink="">
      <cdr:nvSpPr>
        <cdr:cNvPr id="111619" name="Text Box 3"/>
        <cdr:cNvSpPr txBox="1">
          <a:spLocks xmlns:a="http://schemas.openxmlformats.org/drawingml/2006/main" noChangeArrowheads="1" noTextEdit="1"/>
        </cdr:cNvSpPr>
      </cdr:nvSpPr>
      <cdr:spPr bwMode="auto">
        <a:xfrm xmlns:a="http://schemas.openxmlformats.org/drawingml/2006/main">
          <a:off x="80472" y="0"/>
          <a:ext cx="6625542" cy="64134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0" bIns="22860" anchor="ctr" upright="1"/>
        <a:lstStyle xmlns:a="http://schemas.openxmlformats.org/drawingml/2006/main"/>
        <a:p xmlns:a="http://schemas.openxmlformats.org/drawingml/2006/main">
          <a:pPr algn="l" rtl="0">
            <a:defRPr sz="1000"/>
          </a:pPr>
          <a:endParaRPr lang="en-GB" sz="900" b="1" i="0" u="none" strike="noStrike" baseline="0">
            <a:solidFill>
              <a:srgbClr val="000000"/>
            </a:solidFill>
            <a:latin typeface="Verdana"/>
          </a:endParaRPr>
        </a:p>
      </cdr:txBody>
    </cdr:sp>
  </cdr:relSizeAnchor>
  <cdr:relSizeAnchor xmlns:cdr="http://schemas.openxmlformats.org/drawingml/2006/chartDrawing">
    <cdr:from>
      <cdr:x>0.63914</cdr:x>
      <cdr:y>0.73195</cdr:y>
    </cdr:from>
    <cdr:to>
      <cdr:x>0.97853</cdr:x>
      <cdr:y>0.77359</cdr:y>
    </cdr:to>
    <cdr:sp macro="" textlink="">
      <cdr:nvSpPr>
        <cdr:cNvPr id="4" name="Text Box 6"/>
        <cdr:cNvSpPr txBox="1">
          <a:spLocks xmlns:a="http://schemas.openxmlformats.org/drawingml/2006/main" noChangeArrowheads="1"/>
        </cdr:cNvSpPr>
      </cdr:nvSpPr>
      <cdr:spPr bwMode="auto">
        <a:xfrm xmlns:a="http://schemas.openxmlformats.org/drawingml/2006/main">
          <a:off x="5222514" y="3181350"/>
          <a:ext cx="2773210" cy="180976"/>
        </a:xfrm>
        <a:prstGeom xmlns:a="http://schemas.openxmlformats.org/drawingml/2006/main" prst="rect">
          <a:avLst/>
        </a:prstGeom>
        <a:solidFill xmlns:a="http://schemas.openxmlformats.org/drawingml/2006/main">
          <a:schemeClr val="bg1"/>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indent="0" algn="l" rtl="0">
            <a:defRPr sz="1000"/>
          </a:pPr>
          <a:r>
            <a:rPr lang="en-GB" sz="800" b="0" i="0" u="none" strike="noStrike" baseline="0">
              <a:solidFill>
                <a:srgbClr val="000080"/>
              </a:solidFill>
              <a:latin typeface="Verdana"/>
            </a:rPr>
            <a:t>Rate Ratio - most deprived divided by least deprived</a:t>
          </a:r>
        </a:p>
      </cdr:txBody>
    </cdr:sp>
  </cdr:relSizeAnchor>
  <cdr:relSizeAnchor xmlns:cdr="http://schemas.openxmlformats.org/drawingml/2006/chartDrawing">
    <cdr:from>
      <cdr:x>0</cdr:x>
      <cdr:y>0</cdr:y>
    </cdr:from>
    <cdr:to>
      <cdr:x>0.11349</cdr:x>
      <cdr:y>0.08444</cdr:y>
    </cdr:to>
    <cdr:sp macro="" textlink="Controls!$A$269">
      <cdr:nvSpPr>
        <cdr:cNvPr id="7" name="TextBox 6"/>
        <cdr:cNvSpPr txBox="1"/>
      </cdr:nvSpPr>
      <cdr:spPr>
        <a:xfrm xmlns:a="http://schemas.openxmlformats.org/drawingml/2006/main">
          <a:off x="0" y="0"/>
          <a:ext cx="1007984" cy="3683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4B4A9430-F8F6-449F-AF84-9B372F3EBE77}" type="TxLink">
            <a:rPr lang="en-US" sz="1000" b="1" i="0" u="none" strike="noStrike">
              <a:solidFill>
                <a:srgbClr val="000000"/>
              </a:solidFill>
              <a:latin typeface="Verdana"/>
              <a:ea typeface="Verdana"/>
              <a:cs typeface="Verdana"/>
            </a:rPr>
            <a:pPr/>
            <a:t>All-cause mortality, European age-standardised rate per 100,000, under 75s, Isle of Anglesey, 2005-2014</a:t>
          </a:fld>
          <a:endParaRPr lang="en-GB" sz="1100" b="1">
            <a:latin typeface="Verdana" pitchFamily="34" charset="0"/>
            <a:ea typeface="Verdana" pitchFamily="34" charset="0"/>
            <a:cs typeface="Verdana" pitchFamily="34" charset="0"/>
          </a:endParaRPr>
        </a:p>
      </cdr:txBody>
    </cdr:sp>
  </cdr:relSizeAnchor>
  <cdr:relSizeAnchor xmlns:cdr="http://schemas.openxmlformats.org/drawingml/2006/chartDrawing">
    <cdr:from>
      <cdr:x>0.50033</cdr:x>
      <cdr:y>0.27034</cdr:y>
    </cdr:from>
    <cdr:to>
      <cdr:x>0.68563</cdr:x>
      <cdr:y>0.56364</cdr:y>
    </cdr:to>
    <cdr:sp macro="" textlink="">
      <cdr:nvSpPr>
        <cdr:cNvPr id="8" name="TextBox 7"/>
        <cdr:cNvSpPr txBox="1"/>
      </cdr:nvSpPr>
      <cdr:spPr>
        <a:xfrm xmlns:a="http://schemas.openxmlformats.org/drawingml/2006/main">
          <a:off x="4171482" y="1175389"/>
          <a:ext cx="1544965" cy="1275214"/>
        </a:xfrm>
        <a:prstGeom xmlns:a="http://schemas.openxmlformats.org/drawingml/2006/main" prst="rect">
          <a:avLst/>
        </a:prstGeom>
        <a:ln xmlns:a="http://schemas.openxmlformats.org/drawingml/2006/main">
          <a:noFill/>
        </a:ln>
      </cdr:spPr>
      <cdr:txBody>
        <a:bodyPr xmlns:a="http://schemas.openxmlformats.org/drawingml/2006/main" vertOverflow="clip" wrap="none" rtlCol="0"/>
        <a:lstStyle xmlns:a="http://schemas.openxmlformats.org/drawingml/2006/main"/>
        <a:p xmlns:a="http://schemas.openxmlformats.org/drawingml/2006/main">
          <a:pPr algn="ctr"/>
          <a:r>
            <a:rPr lang="en-GB" sz="1000">
              <a:latin typeface="Verdana" pitchFamily="34" charset="0"/>
              <a:ea typeface="Verdana" pitchFamily="34" charset="0"/>
              <a:cs typeface="Verdana" pitchFamily="34" charset="0"/>
            </a:rPr>
            <a:t>Males</a:t>
          </a:r>
        </a:p>
      </cdr:txBody>
    </cdr:sp>
  </cdr:relSizeAnchor>
  <cdr:relSizeAnchor xmlns:cdr="http://schemas.openxmlformats.org/drawingml/2006/chartDrawing">
    <cdr:from>
      <cdr:x>0.40181</cdr:x>
      <cdr:y>0.26698</cdr:y>
    </cdr:from>
    <cdr:to>
      <cdr:x>0.47241</cdr:x>
      <cdr:y>0.42341</cdr:y>
    </cdr:to>
    <cdr:sp macro="" textlink="">
      <cdr:nvSpPr>
        <cdr:cNvPr id="9" name="TextBox 1"/>
        <cdr:cNvSpPr txBox="1"/>
      </cdr:nvSpPr>
      <cdr:spPr>
        <a:xfrm xmlns:a="http://schemas.openxmlformats.org/drawingml/2006/main">
          <a:off x="3339479" y="1160518"/>
          <a:ext cx="586748" cy="679976"/>
        </a:xfrm>
        <a:prstGeom xmlns:a="http://schemas.openxmlformats.org/drawingml/2006/main" prst="rect">
          <a:avLst/>
        </a:prstGeom>
        <a:ln xmlns:a="http://schemas.openxmlformats.org/drawingml/2006/main">
          <a:noFill/>
        </a:l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000">
              <a:latin typeface="Verdana" pitchFamily="34" charset="0"/>
              <a:ea typeface="Verdana" pitchFamily="34" charset="0"/>
              <a:cs typeface="Verdana" pitchFamily="34" charset="0"/>
            </a:rPr>
            <a:t>Females</a:t>
          </a:r>
        </a:p>
      </cdr:txBody>
    </cdr:sp>
  </cdr:relSizeAnchor>
  <cdr:relSizeAnchor xmlns:cdr="http://schemas.openxmlformats.org/drawingml/2006/chartDrawing">
    <cdr:from>
      <cdr:x>0.01481</cdr:x>
      <cdr:y>0.09423</cdr:y>
    </cdr:from>
    <cdr:to>
      <cdr:x>0.1175</cdr:x>
      <cdr:y>0.33188</cdr:y>
    </cdr:to>
    <cdr:sp macro="" textlink="Controls!$B$267">
      <cdr:nvSpPr>
        <cdr:cNvPr id="12" name="TextBox 11"/>
        <cdr:cNvSpPr txBox="1"/>
      </cdr:nvSpPr>
      <cdr:spPr>
        <a:xfrm xmlns:a="http://schemas.openxmlformats.org/drawingml/2006/main">
          <a:off x="121015" y="409575"/>
          <a:ext cx="839096" cy="103291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5E2E365D-EA14-4677-9173-541081D41A3F}" type="TxLink">
            <a:rPr lang="en-US" sz="1000" b="0" i="0" u="none" strike="noStrike">
              <a:solidFill>
                <a:srgbClr val="000000"/>
              </a:solidFill>
              <a:latin typeface="Verdana"/>
              <a:ea typeface="Verdana"/>
              <a:cs typeface="Verdana"/>
            </a:rPr>
            <a:pPr/>
            <a:t>Isle of Anglesey:</a:t>
          </a:fld>
          <a:endParaRPr lang="en-GB" sz="1100"/>
        </a:p>
      </cdr:txBody>
    </cdr:sp>
  </cdr:relSizeAnchor>
</c:userShapes>
</file>

<file path=xl/drawings/drawing14.xml><?xml version="1.0" encoding="utf-8"?>
<xdr:wsDr xmlns:xdr="http://schemas.openxmlformats.org/drawingml/2006/spreadsheetDrawing" xmlns:a="http://schemas.openxmlformats.org/drawingml/2006/main">
  <xdr:twoCellAnchor>
    <xdr:from>
      <xdr:col>13</xdr:col>
      <xdr:colOff>0</xdr:colOff>
      <xdr:row>9</xdr:row>
      <xdr:rowOff>0</xdr:rowOff>
    </xdr:from>
    <xdr:to>
      <xdr:col>20</xdr:col>
      <xdr:colOff>304800</xdr:colOff>
      <xdr:row>26</xdr:row>
      <xdr:rowOff>37500</xdr:rowOff>
    </xdr:to>
    <xdr:grpSp>
      <xdr:nvGrpSpPr>
        <xdr:cNvPr id="16" name="Group 15"/>
        <xdr:cNvGrpSpPr/>
      </xdr:nvGrpSpPr>
      <xdr:grpSpPr>
        <a:xfrm>
          <a:off x="7467600" y="1714500"/>
          <a:ext cx="4572000" cy="3276000"/>
          <a:chOff x="7219950" y="190500"/>
          <a:chExt cx="4571163" cy="3276000"/>
        </a:xfrm>
      </xdr:grpSpPr>
      <xdr:pic>
        <xdr:nvPicPr>
          <xdr:cNvPr id="17" name="Picture 8"/>
          <xdr:cNvPicPr>
            <a:picLocks noChangeAspect="1" noChangeArrowheads="1"/>
          </xdr:cNvPicPr>
        </xdr:nvPicPr>
        <xdr:blipFill>
          <a:blip xmlns:r="http://schemas.openxmlformats.org/officeDocument/2006/relationships" r:embed="rId1" cstate="print"/>
          <a:srcRect t="2539" r="66146" b="42871"/>
          <a:stretch>
            <a:fillRect/>
          </a:stretch>
        </xdr:blipFill>
        <xdr:spPr bwMode="auto">
          <a:xfrm>
            <a:off x="7219950" y="190500"/>
            <a:ext cx="4571163" cy="3276000"/>
          </a:xfrm>
          <a:prstGeom prst="rect">
            <a:avLst/>
          </a:prstGeom>
          <a:noFill/>
          <a:ln w="1">
            <a:noFill/>
            <a:miter lim="800000"/>
            <a:headEnd/>
            <a:tailEnd type="none" w="med" len="med"/>
          </a:ln>
          <a:effectLst/>
        </xdr:spPr>
      </xdr:pic>
      <xdr:sp macro="" textlink="">
        <xdr:nvSpPr>
          <xdr:cNvPr id="18" name="TextBox 17"/>
          <xdr:cNvSpPr txBox="1"/>
        </xdr:nvSpPr>
        <xdr:spPr>
          <a:xfrm rot="20668275">
            <a:off x="8715374" y="1981201"/>
            <a:ext cx="2381250"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3600">
                <a:solidFill>
                  <a:schemeClr val="bg1">
                    <a:lumMod val="65000"/>
                  </a:schemeClr>
                </a:solidFill>
                <a:latin typeface="Verdana" pitchFamily="34" charset="0"/>
                <a:ea typeface="Verdana" pitchFamily="34" charset="0"/>
                <a:cs typeface="Verdana" pitchFamily="34" charset="0"/>
              </a:rPr>
              <a:t>EXAMPLE</a:t>
            </a:r>
            <a:r>
              <a:rPr lang="en-GB" sz="3600">
                <a:solidFill>
                  <a:schemeClr val="bg1">
                    <a:lumMod val="65000"/>
                  </a:schemeClr>
                </a:solidFill>
              </a:rPr>
              <a:t> </a:t>
            </a:r>
          </a:p>
        </xdr:txBody>
      </xdr:sp>
    </xdr:grpSp>
    <xdr:clientData/>
  </xdr:twoCellAnchor>
  <xdr:twoCellAnchor>
    <xdr:from>
      <xdr:col>1</xdr:col>
      <xdr:colOff>0</xdr:colOff>
      <xdr:row>29</xdr:row>
      <xdr:rowOff>0</xdr:rowOff>
    </xdr:from>
    <xdr:to>
      <xdr:col>7</xdr:col>
      <xdr:colOff>284400</xdr:colOff>
      <xdr:row>41</xdr:row>
      <xdr:rowOff>151200</xdr:rowOff>
    </xdr:to>
    <xdr:grpSp>
      <xdr:nvGrpSpPr>
        <xdr:cNvPr id="19" name="Group 18"/>
        <xdr:cNvGrpSpPr/>
      </xdr:nvGrpSpPr>
      <xdr:grpSpPr>
        <a:xfrm>
          <a:off x="152400" y="5524500"/>
          <a:ext cx="3942000" cy="2437200"/>
          <a:chOff x="9525" y="3971925"/>
          <a:chExt cx="3943350" cy="2438400"/>
        </a:xfrm>
      </xdr:grpSpPr>
      <xdr:pic>
        <xdr:nvPicPr>
          <xdr:cNvPr id="20" name="Picture 9"/>
          <xdr:cNvPicPr>
            <a:picLocks noChangeAspect="1" noChangeArrowheads="1"/>
          </xdr:cNvPicPr>
        </xdr:nvPicPr>
        <xdr:blipFill>
          <a:blip xmlns:r="http://schemas.openxmlformats.org/officeDocument/2006/relationships" r:embed="rId2" cstate="print"/>
          <a:srcRect l="3385" t="18066" r="78646" b="56934"/>
          <a:stretch>
            <a:fillRect/>
          </a:stretch>
        </xdr:blipFill>
        <xdr:spPr bwMode="auto">
          <a:xfrm>
            <a:off x="9525" y="3971925"/>
            <a:ext cx="3943350" cy="2438400"/>
          </a:xfrm>
          <a:prstGeom prst="rect">
            <a:avLst/>
          </a:prstGeom>
          <a:noFill/>
          <a:ln w="1">
            <a:noFill/>
            <a:miter lim="800000"/>
            <a:headEnd/>
            <a:tailEnd type="none" w="med" len="med"/>
          </a:ln>
          <a:effectLst/>
        </xdr:spPr>
      </xdr:pic>
      <xdr:sp macro="" textlink="">
        <xdr:nvSpPr>
          <xdr:cNvPr id="21" name="TextBox 20"/>
          <xdr:cNvSpPr txBox="1"/>
        </xdr:nvSpPr>
        <xdr:spPr>
          <a:xfrm rot="20668275">
            <a:off x="35081" y="5006261"/>
            <a:ext cx="2339167"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3500">
                <a:solidFill>
                  <a:schemeClr val="bg1">
                    <a:lumMod val="65000"/>
                  </a:schemeClr>
                </a:solidFill>
                <a:latin typeface="Verdana" pitchFamily="34" charset="0"/>
                <a:ea typeface="Verdana" pitchFamily="34" charset="0"/>
                <a:cs typeface="Verdana" pitchFamily="34" charset="0"/>
              </a:rPr>
              <a:t>EXAMPLE</a:t>
            </a:r>
            <a:r>
              <a:rPr lang="en-GB" sz="3600">
                <a:solidFill>
                  <a:schemeClr val="bg1">
                    <a:lumMod val="65000"/>
                  </a:schemeClr>
                </a:solidFill>
              </a:rPr>
              <a:t> </a:t>
            </a:r>
          </a:p>
        </xdr:txBody>
      </xdr:sp>
    </xdr:grpSp>
    <xdr:clientData/>
  </xdr:twoCellAnchor>
  <xdr:twoCellAnchor editAs="oneCell">
    <xdr:from>
      <xdr:col>8</xdr:col>
      <xdr:colOff>0</xdr:colOff>
      <xdr:row>29</xdr:row>
      <xdr:rowOff>0</xdr:rowOff>
    </xdr:from>
    <xdr:to>
      <xdr:col>10</xdr:col>
      <xdr:colOff>375600</xdr:colOff>
      <xdr:row>39</xdr:row>
      <xdr:rowOff>168600</xdr:rowOff>
    </xdr:to>
    <xdr:pic>
      <xdr:nvPicPr>
        <xdr:cNvPr id="22" name="Picture 8"/>
        <xdr:cNvPicPr>
          <a:picLocks noChangeArrowheads="1"/>
        </xdr:cNvPicPr>
      </xdr:nvPicPr>
      <xdr:blipFill>
        <a:blip xmlns:r="http://schemas.openxmlformats.org/officeDocument/2006/relationships" r:embed="rId3" cstate="print"/>
        <a:srcRect l="48224" t="7884" r="45427" b="68825"/>
        <a:stretch>
          <a:fillRect/>
        </a:stretch>
      </xdr:blipFill>
      <xdr:spPr bwMode="auto">
        <a:xfrm>
          <a:off x="4267200" y="5905500"/>
          <a:ext cx="1594800" cy="2073600"/>
        </a:xfrm>
        <a:prstGeom prst="rect">
          <a:avLst/>
        </a:prstGeom>
        <a:noFill/>
        <a:ln w="1">
          <a:noFill/>
          <a:miter lim="800000"/>
          <a:headEnd/>
          <a:tailEnd type="none" w="med" len="med"/>
        </a:ln>
        <a:effectLst/>
      </xdr:spPr>
    </xdr:pic>
    <xdr:clientData/>
  </xdr:twoCellAnchor>
  <xdr:twoCellAnchor editAs="oneCell">
    <xdr:from>
      <xdr:col>11</xdr:col>
      <xdr:colOff>0</xdr:colOff>
      <xdr:row>29</xdr:row>
      <xdr:rowOff>0</xdr:rowOff>
    </xdr:from>
    <xdr:to>
      <xdr:col>16</xdr:col>
      <xdr:colOff>325200</xdr:colOff>
      <xdr:row>40</xdr:row>
      <xdr:rowOff>75300</xdr:rowOff>
    </xdr:to>
    <xdr:pic>
      <xdr:nvPicPr>
        <xdr:cNvPr id="23" name="Picture 9"/>
        <xdr:cNvPicPr>
          <a:picLocks noChangeArrowheads="1"/>
        </xdr:cNvPicPr>
      </xdr:nvPicPr>
      <xdr:blipFill>
        <a:blip xmlns:r="http://schemas.openxmlformats.org/officeDocument/2006/relationships" r:embed="rId4" cstate="print"/>
        <a:srcRect l="53184" t="10213" r="26985" b="55283"/>
        <a:stretch>
          <a:fillRect/>
        </a:stretch>
      </xdr:blipFill>
      <xdr:spPr bwMode="auto">
        <a:xfrm>
          <a:off x="6096000" y="5905500"/>
          <a:ext cx="3373200" cy="2170800"/>
        </a:xfrm>
        <a:prstGeom prst="rect">
          <a:avLst/>
        </a:prstGeom>
        <a:noFill/>
        <a:ln w="1">
          <a:noFill/>
          <a:miter lim="800000"/>
          <a:headEnd/>
          <a:tailEnd type="none" w="med" len="med"/>
        </a:ln>
        <a:effectLst/>
      </xdr:spPr>
    </xdr:pic>
    <xdr:clientData/>
  </xdr:twoCellAnchor>
  <xdr:twoCellAnchor editAs="absolute">
    <xdr:from>
      <xdr:col>0</xdr:col>
      <xdr:colOff>0</xdr:colOff>
      <xdr:row>0</xdr:row>
      <xdr:rowOff>0</xdr:rowOff>
    </xdr:from>
    <xdr:to>
      <xdr:col>24</xdr:col>
      <xdr:colOff>314821</xdr:colOff>
      <xdr:row>7</xdr:row>
      <xdr:rowOff>38100</xdr:rowOff>
    </xdr:to>
    <xdr:grpSp>
      <xdr:nvGrpSpPr>
        <xdr:cNvPr id="47" name="Group 46"/>
        <xdr:cNvGrpSpPr/>
      </xdr:nvGrpSpPr>
      <xdr:grpSpPr>
        <a:xfrm>
          <a:off x="0" y="0"/>
          <a:ext cx="14488021" cy="1371600"/>
          <a:chOff x="0" y="0"/>
          <a:chExt cx="14488021" cy="1371600"/>
        </a:xfrm>
      </xdr:grpSpPr>
      <xdr:grpSp>
        <xdr:nvGrpSpPr>
          <xdr:cNvPr id="45" name="Group 44"/>
          <xdr:cNvGrpSpPr/>
        </xdr:nvGrpSpPr>
        <xdr:grpSpPr>
          <a:xfrm>
            <a:off x="0" y="0"/>
            <a:ext cx="14488021" cy="1371600"/>
            <a:chOff x="0" y="0"/>
            <a:chExt cx="14488021" cy="1371600"/>
          </a:xfrm>
        </xdr:grpSpPr>
        <xdr:pic>
          <xdr:nvPicPr>
            <xdr:cNvPr id="42" name="Picture 41" descr="20151015_Inequalities_C4_BP_v0j.jpg"/>
            <xdr:cNvPicPr>
              <a:picLocks/>
            </xdr:cNvPicPr>
          </xdr:nvPicPr>
          <xdr:blipFill>
            <a:blip xmlns:r="http://schemas.openxmlformats.org/officeDocument/2006/relationships" r:embed="rId5" cstate="print"/>
            <a:srcRect l="195" t="12599" b="28933"/>
            <a:stretch>
              <a:fillRect/>
            </a:stretch>
          </xdr:blipFill>
          <xdr:spPr>
            <a:xfrm>
              <a:off x="0" y="0"/>
              <a:ext cx="14488021" cy="971550"/>
            </a:xfrm>
            <a:prstGeom prst="rect">
              <a:avLst/>
            </a:prstGeom>
          </xdr:spPr>
        </xdr:pic>
        <xdr:pic>
          <xdr:nvPicPr>
            <xdr:cNvPr id="33795" name="Picture 3"/>
            <xdr:cNvPicPr>
              <a:picLocks noChangeAspect="1" noChangeArrowheads="1"/>
            </xdr:cNvPicPr>
          </xdr:nvPicPr>
          <xdr:blipFill>
            <a:blip xmlns:r="http://schemas.openxmlformats.org/officeDocument/2006/relationships" r:embed="rId6" cstate="print"/>
            <a:srcRect/>
            <a:stretch>
              <a:fillRect/>
            </a:stretch>
          </xdr:blipFill>
          <xdr:spPr bwMode="auto">
            <a:xfrm>
              <a:off x="0" y="962025"/>
              <a:ext cx="14487525" cy="409575"/>
            </a:xfrm>
            <a:prstGeom prst="rect">
              <a:avLst/>
            </a:prstGeom>
            <a:noFill/>
          </xdr:spPr>
        </xdr:pic>
        <xdr:grpSp>
          <xdr:nvGrpSpPr>
            <xdr:cNvPr id="31" name="Group 30"/>
            <xdr:cNvGrpSpPr/>
          </xdr:nvGrpSpPr>
          <xdr:grpSpPr>
            <a:xfrm>
              <a:off x="323850" y="1028700"/>
              <a:ext cx="10687050" cy="317500"/>
              <a:chOff x="1714501" y="6524625"/>
              <a:chExt cx="10687050" cy="317500"/>
            </a:xfrm>
          </xdr:grpSpPr>
          <xdr:sp macro="" textlink="">
            <xdr:nvSpPr>
              <xdr:cNvPr id="32" name="Rectangle 31">
                <a:hlinkClick xmlns:r="http://schemas.openxmlformats.org/officeDocument/2006/relationships" r:id="rId7" tooltip="Single chart &amp; table"/>
              </xdr:cNvPr>
              <xdr:cNvSpPr/>
            </xdr:nvSpPr>
            <xdr:spPr>
              <a:xfrm>
                <a:off x="2773681"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3" name="Rectangle 32">
                <a:hlinkClick xmlns:r="http://schemas.openxmlformats.org/officeDocument/2006/relationships" r:id="rId8" tooltip="Wales chart &amp; table"/>
              </xdr:cNvPr>
              <xdr:cNvSpPr/>
            </xdr:nvSpPr>
            <xdr:spPr>
              <a:xfrm>
                <a:off x="3851911"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4" name="Rectangle 33">
                <a:hlinkClick xmlns:r="http://schemas.openxmlformats.org/officeDocument/2006/relationships" r:id="rId9" tooltip="Wales summary"/>
              </xdr:cNvPr>
              <xdr:cNvSpPr/>
            </xdr:nvSpPr>
            <xdr:spPr>
              <a:xfrm>
                <a:off x="4920616"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5" name="Rectangle 34">
                <a:hlinkClick xmlns:r="http://schemas.openxmlformats.org/officeDocument/2006/relationships" r:id="rId10" tooltip="Summary by health board"/>
              </xdr:cNvPr>
              <xdr:cNvSpPr/>
            </xdr:nvSpPr>
            <xdr:spPr>
              <a:xfrm>
                <a:off x="5989321"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6" name="Rectangle 35">
                <a:hlinkClick xmlns:r="http://schemas.openxmlformats.org/officeDocument/2006/relationships" r:id="rId11" tooltip="How to copy charts &amp; tables"/>
              </xdr:cNvPr>
              <xdr:cNvSpPr/>
            </xdr:nvSpPr>
            <xdr:spPr>
              <a:xfrm>
                <a:off x="9209183"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7" name="Rectangle 36">
                <a:hlinkClick xmlns:r="http://schemas.openxmlformats.org/officeDocument/2006/relationships" r:id="rId12" tooltip="Technical guide"/>
              </xdr:cNvPr>
              <xdr:cNvSpPr/>
            </xdr:nvSpPr>
            <xdr:spPr>
              <a:xfrm>
                <a:off x="10283915"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8" name="Rectangle 37">
                <a:hlinkClick xmlns:r="http://schemas.openxmlformats.org/officeDocument/2006/relationships" r:id="rId13" tooltip="Interpretation guide"/>
              </xdr:cNvPr>
              <xdr:cNvSpPr/>
            </xdr:nvSpPr>
            <xdr:spPr>
              <a:xfrm>
                <a:off x="11358647"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9" name="Rectangle 38">
                <a:hlinkClick xmlns:r="http://schemas.openxmlformats.org/officeDocument/2006/relationships" r:id="rId14" tooltip="Introduction"/>
              </xdr:cNvPr>
              <xdr:cNvSpPr/>
            </xdr:nvSpPr>
            <xdr:spPr>
              <a:xfrm>
                <a:off x="1714501"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0" name="Rectangle 39">
                <a:hlinkClick xmlns:r="http://schemas.openxmlformats.org/officeDocument/2006/relationships" r:id="rId15" tooltip="Summary by local authority"/>
              </xdr:cNvPr>
              <xdr:cNvSpPr/>
            </xdr:nvSpPr>
            <xdr:spPr>
              <a:xfrm>
                <a:off x="7058025"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sp macro="" textlink="">
        <xdr:nvSpPr>
          <xdr:cNvPr id="46" name="TextBox 45"/>
          <xdr:cNvSpPr txBox="1"/>
        </xdr:nvSpPr>
        <xdr:spPr>
          <a:xfrm>
            <a:off x="5734050" y="371475"/>
            <a:ext cx="224790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0">
                <a:solidFill>
                  <a:schemeClr val="bg1"/>
                </a:solidFill>
                <a:latin typeface="Verdana" pitchFamily="34" charset="0"/>
                <a:ea typeface="Verdana" pitchFamily="34" charset="0"/>
                <a:cs typeface="Verdana" pitchFamily="34" charset="0"/>
              </a:rPr>
              <a:t>All-cause</a:t>
            </a:r>
            <a:r>
              <a:rPr lang="en-GB" sz="1100" b="0" baseline="0">
                <a:solidFill>
                  <a:schemeClr val="bg1"/>
                </a:solidFill>
                <a:latin typeface="Verdana" pitchFamily="34" charset="0"/>
                <a:ea typeface="Verdana" pitchFamily="34" charset="0"/>
                <a:cs typeface="Verdana" pitchFamily="34" charset="0"/>
              </a:rPr>
              <a:t> mortality trends</a:t>
            </a:r>
            <a:endParaRPr lang="en-GB" sz="1100" b="0">
              <a:solidFill>
                <a:schemeClr val="bg1"/>
              </a:solidFill>
              <a:latin typeface="Verdana" pitchFamily="34" charset="0"/>
              <a:ea typeface="Verdana" pitchFamily="34" charset="0"/>
              <a:cs typeface="Verdana" pitchFamily="34" charset="0"/>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200026</xdr:colOff>
      <xdr:row>10</xdr:row>
      <xdr:rowOff>28575</xdr:rowOff>
    </xdr:from>
    <xdr:to>
      <xdr:col>4</xdr:col>
      <xdr:colOff>416026</xdr:colOff>
      <xdr:row>25</xdr:row>
      <xdr:rowOff>64425</xdr:rowOff>
    </xdr:to>
    <xdr:pic>
      <xdr:nvPicPr>
        <xdr:cNvPr id="20" name="Picture 19" descr="20151015_Inequalities_Technical4_chosendesign.jpg">
          <a:hlinkClick xmlns:r="http://schemas.openxmlformats.org/officeDocument/2006/relationships" r:id="rId1"/>
        </xdr:cNvPr>
        <xdr:cNvPicPr>
          <a:picLocks/>
        </xdr:cNvPicPr>
      </xdr:nvPicPr>
      <xdr:blipFill>
        <a:blip xmlns:r="http://schemas.openxmlformats.org/officeDocument/2006/relationships" r:embed="rId2" cstate="print"/>
        <a:stretch>
          <a:fillRect/>
        </a:stretch>
      </xdr:blipFill>
      <xdr:spPr>
        <a:xfrm>
          <a:off x="809626" y="1933575"/>
          <a:ext cx="2044800" cy="2912400"/>
        </a:xfrm>
        <a:prstGeom prst="rect">
          <a:avLst/>
        </a:prstGeom>
        <a:ln>
          <a:noFill/>
        </a:ln>
        <a:effectLst>
          <a:outerShdw blurRad="292100" dist="139700" dir="2700000" algn="tl" rotWithShape="0">
            <a:srgbClr val="333333">
              <a:alpha val="65000"/>
            </a:srgbClr>
          </a:outerShdw>
        </a:effectLst>
      </xdr:spPr>
    </xdr:pic>
    <xdr:clientData/>
  </xdr:twoCellAnchor>
  <xdr:twoCellAnchor editAs="absolute">
    <xdr:from>
      <xdr:col>0</xdr:col>
      <xdr:colOff>0</xdr:colOff>
      <xdr:row>0</xdr:row>
      <xdr:rowOff>0</xdr:rowOff>
    </xdr:from>
    <xdr:to>
      <xdr:col>23</xdr:col>
      <xdr:colOff>467221</xdr:colOff>
      <xdr:row>7</xdr:row>
      <xdr:rowOff>38100</xdr:rowOff>
    </xdr:to>
    <xdr:grpSp>
      <xdr:nvGrpSpPr>
        <xdr:cNvPr id="29" name="Group 28"/>
        <xdr:cNvGrpSpPr/>
      </xdr:nvGrpSpPr>
      <xdr:grpSpPr>
        <a:xfrm>
          <a:off x="0" y="0"/>
          <a:ext cx="14488021" cy="1371600"/>
          <a:chOff x="0" y="0"/>
          <a:chExt cx="14488021" cy="1371600"/>
        </a:xfrm>
      </xdr:grpSpPr>
      <xdr:grpSp>
        <xdr:nvGrpSpPr>
          <xdr:cNvPr id="27" name="Group 26"/>
          <xdr:cNvGrpSpPr/>
        </xdr:nvGrpSpPr>
        <xdr:grpSpPr>
          <a:xfrm>
            <a:off x="0" y="0"/>
            <a:ext cx="14488021" cy="1371600"/>
            <a:chOff x="0" y="0"/>
            <a:chExt cx="14488021" cy="1371600"/>
          </a:xfrm>
        </xdr:grpSpPr>
        <xdr:pic>
          <xdr:nvPicPr>
            <xdr:cNvPr id="3" name="Picture 2" descr="20151015_Inequalities_C4_BP_v0j.jpg"/>
            <xdr:cNvPicPr>
              <a:picLocks/>
            </xdr:cNvPicPr>
          </xdr:nvPicPr>
          <xdr:blipFill>
            <a:blip xmlns:r="http://schemas.openxmlformats.org/officeDocument/2006/relationships" r:embed="rId3" cstate="print"/>
            <a:srcRect l="195" t="12599" b="28933"/>
            <a:stretch>
              <a:fillRect/>
            </a:stretch>
          </xdr:blipFill>
          <xdr:spPr>
            <a:xfrm>
              <a:off x="0" y="0"/>
              <a:ext cx="14488021" cy="971550"/>
            </a:xfrm>
            <a:prstGeom prst="rect">
              <a:avLst/>
            </a:prstGeom>
          </xdr:spPr>
        </xdr:pic>
        <xdr:pic>
          <xdr:nvPicPr>
            <xdr:cNvPr id="34817" name="Picture 1"/>
            <xdr:cNvPicPr>
              <a:picLocks noChangeAspect="1" noChangeArrowheads="1"/>
            </xdr:cNvPicPr>
          </xdr:nvPicPr>
          <xdr:blipFill>
            <a:blip xmlns:r="http://schemas.openxmlformats.org/officeDocument/2006/relationships" r:embed="rId4" cstate="print"/>
            <a:srcRect/>
            <a:stretch>
              <a:fillRect/>
            </a:stretch>
          </xdr:blipFill>
          <xdr:spPr bwMode="auto">
            <a:xfrm>
              <a:off x="0" y="962025"/>
              <a:ext cx="14487525" cy="409575"/>
            </a:xfrm>
            <a:prstGeom prst="rect">
              <a:avLst/>
            </a:prstGeom>
            <a:noFill/>
          </xdr:spPr>
        </xdr:pic>
        <xdr:grpSp>
          <xdr:nvGrpSpPr>
            <xdr:cNvPr id="16" name="Group 15"/>
            <xdr:cNvGrpSpPr/>
          </xdr:nvGrpSpPr>
          <xdr:grpSpPr>
            <a:xfrm>
              <a:off x="285750" y="1028700"/>
              <a:ext cx="10687050" cy="317500"/>
              <a:chOff x="1714501" y="6524625"/>
              <a:chExt cx="10687050" cy="317500"/>
            </a:xfrm>
          </xdr:grpSpPr>
          <xdr:sp macro="" textlink="">
            <xdr:nvSpPr>
              <xdr:cNvPr id="17" name="Rectangle 16">
                <a:hlinkClick xmlns:r="http://schemas.openxmlformats.org/officeDocument/2006/relationships" r:id="rId5" tooltip="Single chart &amp; table"/>
              </xdr:cNvPr>
              <xdr:cNvSpPr/>
            </xdr:nvSpPr>
            <xdr:spPr>
              <a:xfrm>
                <a:off x="2773681"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8" name="Rectangle 17">
                <a:hlinkClick xmlns:r="http://schemas.openxmlformats.org/officeDocument/2006/relationships" r:id="rId6" tooltip="Wales chart &amp; table"/>
              </xdr:cNvPr>
              <xdr:cNvSpPr/>
            </xdr:nvSpPr>
            <xdr:spPr>
              <a:xfrm>
                <a:off x="3851911"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9" name="Rectangle 18">
                <a:hlinkClick xmlns:r="http://schemas.openxmlformats.org/officeDocument/2006/relationships" r:id="rId7" tooltip="Wales summary"/>
              </xdr:cNvPr>
              <xdr:cNvSpPr/>
            </xdr:nvSpPr>
            <xdr:spPr>
              <a:xfrm>
                <a:off x="4920616"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1" name="Rectangle 20">
                <a:hlinkClick xmlns:r="http://schemas.openxmlformats.org/officeDocument/2006/relationships" r:id="rId8" tooltip="Summary by health board"/>
              </xdr:cNvPr>
              <xdr:cNvSpPr/>
            </xdr:nvSpPr>
            <xdr:spPr>
              <a:xfrm>
                <a:off x="5989321"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2" name="Rectangle 21">
                <a:hlinkClick xmlns:r="http://schemas.openxmlformats.org/officeDocument/2006/relationships" r:id="rId9" tooltip="How to copy charts &amp; tables"/>
              </xdr:cNvPr>
              <xdr:cNvSpPr/>
            </xdr:nvSpPr>
            <xdr:spPr>
              <a:xfrm>
                <a:off x="9209183"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3" name="Rectangle 22">
                <a:hlinkClick xmlns:r="http://schemas.openxmlformats.org/officeDocument/2006/relationships" r:id="rId10" tooltip="Technical guide"/>
              </xdr:cNvPr>
              <xdr:cNvSpPr/>
            </xdr:nvSpPr>
            <xdr:spPr>
              <a:xfrm>
                <a:off x="10283915"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4" name="Rectangle 23">
                <a:hlinkClick xmlns:r="http://schemas.openxmlformats.org/officeDocument/2006/relationships" r:id="rId11" tooltip="Interpretation guide"/>
              </xdr:cNvPr>
              <xdr:cNvSpPr/>
            </xdr:nvSpPr>
            <xdr:spPr>
              <a:xfrm>
                <a:off x="11358647"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5" name="Rectangle 24">
                <a:hlinkClick xmlns:r="http://schemas.openxmlformats.org/officeDocument/2006/relationships" r:id="rId12" tooltip="Introduction"/>
              </xdr:cNvPr>
              <xdr:cNvSpPr/>
            </xdr:nvSpPr>
            <xdr:spPr>
              <a:xfrm>
                <a:off x="1714501"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6" name="Rectangle 25">
                <a:hlinkClick xmlns:r="http://schemas.openxmlformats.org/officeDocument/2006/relationships" r:id="rId13" tooltip="Summary by local authority"/>
              </xdr:cNvPr>
              <xdr:cNvSpPr/>
            </xdr:nvSpPr>
            <xdr:spPr>
              <a:xfrm>
                <a:off x="7058025"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sp macro="" textlink="">
        <xdr:nvSpPr>
          <xdr:cNvPr id="28" name="TextBox 27"/>
          <xdr:cNvSpPr txBox="1"/>
        </xdr:nvSpPr>
        <xdr:spPr>
          <a:xfrm>
            <a:off x="5734050" y="371475"/>
            <a:ext cx="25622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0">
                <a:solidFill>
                  <a:schemeClr val="bg1"/>
                </a:solidFill>
                <a:latin typeface="Verdana" pitchFamily="34" charset="0"/>
                <a:ea typeface="Verdana" pitchFamily="34" charset="0"/>
                <a:cs typeface="Verdana" pitchFamily="34" charset="0"/>
              </a:rPr>
              <a:t>All-cause</a:t>
            </a:r>
            <a:r>
              <a:rPr lang="en-GB" sz="1100" b="0" baseline="0">
                <a:solidFill>
                  <a:schemeClr val="bg1"/>
                </a:solidFill>
                <a:latin typeface="Verdana" pitchFamily="34" charset="0"/>
                <a:ea typeface="Verdana" pitchFamily="34" charset="0"/>
                <a:cs typeface="Verdana" pitchFamily="34" charset="0"/>
              </a:rPr>
              <a:t> mortality trends</a:t>
            </a:r>
            <a:endParaRPr lang="en-GB" sz="1100" b="0">
              <a:solidFill>
                <a:schemeClr val="bg1"/>
              </a:solidFill>
              <a:latin typeface="Verdana" pitchFamily="34" charset="0"/>
              <a:ea typeface="Verdana" pitchFamily="34" charset="0"/>
              <a:cs typeface="Verdana" pitchFamily="34" charset="0"/>
            </a:endParaRPr>
          </a:p>
        </xdr:txBody>
      </xdr:sp>
    </xdr:grpSp>
    <xdr:clientData/>
  </xdr:twoCellAnchor>
  <xdr:oneCellAnchor>
    <xdr:from>
      <xdr:col>6</xdr:col>
      <xdr:colOff>0</xdr:colOff>
      <xdr:row>20</xdr:row>
      <xdr:rowOff>142875</xdr:rowOff>
    </xdr:from>
    <xdr:ext cx="7486650" cy="914400"/>
    <xdr:sp macro="" textlink="">
      <xdr:nvSpPr>
        <xdr:cNvPr id="30" name="TextBox 29">
          <a:hlinkClick xmlns:r="http://schemas.openxmlformats.org/officeDocument/2006/relationships" r:id="rId14"/>
        </xdr:cNvPr>
        <xdr:cNvSpPr txBox="1"/>
      </xdr:nvSpPr>
      <xdr:spPr>
        <a:xfrm>
          <a:off x="3657600" y="3952875"/>
          <a:ext cx="7486650" cy="914400"/>
        </a:xfrm>
        <a:prstGeom prst="rect">
          <a:avLst/>
        </a:prstGeom>
        <a:noFill/>
        <a:ln>
          <a:solidFill>
            <a:srgbClr val="77A1D3"/>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1000" b="1">
              <a:solidFill>
                <a:srgbClr val="77A1D3"/>
              </a:solidFill>
              <a:latin typeface="Verdana" pitchFamily="34" charset="0"/>
              <a:ea typeface="Verdana" pitchFamily="34" charset="0"/>
              <a:cs typeface="Verdana" pitchFamily="34" charset="0"/>
            </a:rPr>
            <a:t>Note</a:t>
          </a:r>
        </a:p>
        <a:p>
          <a:endParaRPr lang="en-GB" sz="1000">
            <a:latin typeface="Verdana" pitchFamily="34" charset="0"/>
            <a:ea typeface="Verdana" pitchFamily="34" charset="0"/>
            <a:cs typeface="Verdana" pitchFamily="34" charset="0"/>
          </a:endParaRPr>
        </a:p>
        <a:p>
          <a:r>
            <a:rPr lang="en-GB" sz="1000">
              <a:latin typeface="Verdana" pitchFamily="34" charset="0"/>
              <a:ea typeface="Verdana" pitchFamily="34" charset="0"/>
              <a:cs typeface="Verdana" pitchFamily="34" charset="0"/>
            </a:rPr>
            <a:t>It has recently come to light that the population aged 85+ has been underestimated in some areas by the Office for National Statistics population estimates. In most parts of Wales the impact of this issue will be small. Further details are available from the Measuring inequalities 2016 </a:t>
          </a:r>
          <a:r>
            <a:rPr lang="en-GB" sz="1000" b="1">
              <a:latin typeface="Verdana" pitchFamily="34" charset="0"/>
              <a:ea typeface="Verdana" pitchFamily="34" charset="0"/>
              <a:cs typeface="Verdana" pitchFamily="34" charset="0"/>
            </a:rPr>
            <a:t>webpage</a:t>
          </a:r>
          <a:r>
            <a:rPr lang="en-GB" sz="1000">
              <a:latin typeface="Verdana" pitchFamily="34" charset="0"/>
              <a:ea typeface="Verdana" pitchFamily="34" charset="0"/>
              <a:cs typeface="Verdana" pitchFamily="34" charset="0"/>
            </a:rPr>
            <a:t>.</a:t>
          </a:r>
        </a:p>
      </xdr:txBody>
    </xdr:sp>
    <xdr:clientData/>
  </xdr:oneCellAnchor>
</xdr:wsDr>
</file>

<file path=xl/drawings/drawing16.xml><?xml version="1.0" encoding="utf-8"?>
<xdr:wsDr xmlns:xdr="http://schemas.openxmlformats.org/drawingml/2006/spreadsheetDrawing" xmlns:a="http://schemas.openxmlformats.org/drawingml/2006/main">
  <xdr:twoCellAnchor editAs="oneCell">
    <xdr:from>
      <xdr:col>3</xdr:col>
      <xdr:colOff>171450</xdr:colOff>
      <xdr:row>8</xdr:row>
      <xdr:rowOff>76200</xdr:rowOff>
    </xdr:from>
    <xdr:to>
      <xdr:col>12</xdr:col>
      <xdr:colOff>400050</xdr:colOff>
      <xdr:row>28</xdr:row>
      <xdr:rowOff>47625</xdr:rowOff>
    </xdr:to>
    <xdr:pic>
      <xdr:nvPicPr>
        <xdr:cNvPr id="266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000250" y="1600200"/>
          <a:ext cx="5715000" cy="3781425"/>
        </a:xfrm>
        <a:prstGeom prst="rect">
          <a:avLst/>
        </a:prstGeom>
        <a:noFill/>
      </xdr:spPr>
    </xdr:pic>
    <xdr:clientData/>
  </xdr:twoCellAnchor>
  <xdr:oneCellAnchor>
    <xdr:from>
      <xdr:col>0</xdr:col>
      <xdr:colOff>228600</xdr:colOff>
      <xdr:row>10</xdr:row>
      <xdr:rowOff>161925</xdr:rowOff>
    </xdr:from>
    <xdr:ext cx="1466850" cy="1400175"/>
    <xdr:sp macro="" textlink="">
      <xdr:nvSpPr>
        <xdr:cNvPr id="26626" name="Text Box 2"/>
        <xdr:cNvSpPr txBox="1">
          <a:spLocks noChangeArrowheads="1"/>
        </xdr:cNvSpPr>
      </xdr:nvSpPr>
      <xdr:spPr bwMode="auto">
        <a:xfrm>
          <a:off x="228600" y="2066925"/>
          <a:ext cx="1466850" cy="1400175"/>
        </a:xfrm>
        <a:prstGeom prst="rect">
          <a:avLst/>
        </a:prstGeom>
        <a:solidFill>
          <a:srgbClr val="FFFFFF"/>
        </a:solidFill>
        <a:ln w="9525">
          <a:solidFill>
            <a:srgbClr val="000000"/>
          </a:solidFill>
          <a:miter lim="800000"/>
          <a:headEnd/>
          <a:tailEnd/>
        </a:ln>
      </xdr:spPr>
      <xdr:txBody>
        <a:bodyPr wrap="square" lIns="91440" tIns="45720" rIns="91440" bIns="45720" anchor="t" upright="1">
          <a:noAutofit/>
        </a:bodyPr>
        <a:lstStyle/>
        <a:p>
          <a:pPr algn="l" rtl="0">
            <a:defRPr sz="1000"/>
          </a:pPr>
          <a:r>
            <a:rPr lang="en-GB" sz="900" b="0" i="0" u="none" strike="noStrike" baseline="0">
              <a:solidFill>
                <a:srgbClr val="000000"/>
              </a:solidFill>
              <a:latin typeface="Verdana"/>
              <a:ea typeface="Verdana"/>
              <a:cs typeface="Verdana"/>
            </a:rPr>
            <a:t>Most deprived local authority fifth. 95% confidence intervals are presented to show indications of the random variation that would be expected around the rate.</a:t>
          </a:r>
        </a:p>
        <a:p>
          <a:pPr algn="l" rtl="0">
            <a:defRPr sz="1000"/>
          </a:pPr>
          <a:endParaRPr lang="en-GB" sz="900" b="0" i="0" u="none" strike="noStrike" baseline="0">
            <a:solidFill>
              <a:srgbClr val="000000"/>
            </a:solidFill>
            <a:latin typeface="Verdana"/>
            <a:ea typeface="Verdana"/>
            <a:cs typeface="Verdana"/>
          </a:endParaRPr>
        </a:p>
      </xdr:txBody>
    </xdr:sp>
    <xdr:clientData/>
  </xdr:oneCellAnchor>
  <xdr:twoCellAnchor>
    <xdr:from>
      <xdr:col>2</xdr:col>
      <xdr:colOff>476250</xdr:colOff>
      <xdr:row>14</xdr:row>
      <xdr:rowOff>114300</xdr:rowOff>
    </xdr:from>
    <xdr:to>
      <xdr:col>4</xdr:col>
      <xdr:colOff>542925</xdr:colOff>
      <xdr:row>17</xdr:row>
      <xdr:rowOff>133350</xdr:rowOff>
    </xdr:to>
    <xdr:cxnSp macro="">
      <xdr:nvCxnSpPr>
        <xdr:cNvPr id="26627" name="AutoShape 3"/>
        <xdr:cNvCxnSpPr>
          <a:cxnSpLocks noChangeShapeType="1"/>
        </xdr:cNvCxnSpPr>
      </xdr:nvCxnSpPr>
      <xdr:spPr bwMode="auto">
        <a:xfrm>
          <a:off x="1695450" y="2781300"/>
          <a:ext cx="1285875" cy="590550"/>
        </a:xfrm>
        <a:prstGeom prst="straightConnector1">
          <a:avLst/>
        </a:prstGeom>
        <a:noFill/>
        <a:ln w="9525">
          <a:solidFill>
            <a:srgbClr val="000000"/>
          </a:solidFill>
          <a:round/>
          <a:headEnd/>
          <a:tailEnd type="triangle" w="med" len="med"/>
        </a:ln>
      </xdr:spPr>
    </xdr:cxnSp>
    <xdr:clientData/>
  </xdr:twoCellAnchor>
  <xdr:twoCellAnchor>
    <xdr:from>
      <xdr:col>13</xdr:col>
      <xdr:colOff>247650</xdr:colOff>
      <xdr:row>14</xdr:row>
      <xdr:rowOff>171450</xdr:rowOff>
    </xdr:from>
    <xdr:to>
      <xdr:col>15</xdr:col>
      <xdr:colOff>238125</xdr:colOff>
      <xdr:row>20</xdr:row>
      <xdr:rowOff>0</xdr:rowOff>
    </xdr:to>
    <xdr:sp macro="" textlink="">
      <xdr:nvSpPr>
        <xdr:cNvPr id="26628" name="Text Box 4"/>
        <xdr:cNvSpPr txBox="1">
          <a:spLocks noChangeArrowheads="1"/>
        </xdr:cNvSpPr>
      </xdr:nvSpPr>
      <xdr:spPr bwMode="auto">
        <a:xfrm>
          <a:off x="8172450" y="2838450"/>
          <a:ext cx="1209675" cy="9715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n-GB" sz="900" b="0" i="0" u="none" strike="noStrike" baseline="0">
              <a:solidFill>
                <a:srgbClr val="000000"/>
              </a:solidFill>
              <a:latin typeface="Verdana"/>
              <a:ea typeface="Verdana"/>
              <a:cs typeface="Verdana"/>
            </a:rPr>
            <a:t>- Overall rate in Wales (dashed line)</a:t>
          </a:r>
        </a:p>
        <a:p>
          <a:pPr algn="l" rtl="0">
            <a:defRPr sz="1000"/>
          </a:pPr>
          <a:r>
            <a:rPr lang="en-GB" sz="900" b="0" i="0" u="none" strike="noStrike" baseline="0">
              <a:solidFill>
                <a:srgbClr val="000000"/>
              </a:solidFill>
              <a:latin typeface="Verdana"/>
              <a:ea typeface="Verdana"/>
              <a:cs typeface="Verdana"/>
            </a:rPr>
            <a:t>- Overall rate in local authority area (solid line)</a:t>
          </a:r>
        </a:p>
        <a:p>
          <a:pPr algn="l" rtl="0">
            <a:defRPr sz="1000"/>
          </a:pPr>
          <a:endParaRPr lang="en-GB" sz="900" b="0" i="0" u="none" strike="noStrike" baseline="0">
            <a:solidFill>
              <a:srgbClr val="000000"/>
            </a:solidFill>
            <a:latin typeface="Verdana"/>
            <a:ea typeface="Verdana"/>
            <a:cs typeface="Verdana"/>
          </a:endParaRPr>
        </a:p>
      </xdr:txBody>
    </xdr:sp>
    <xdr:clientData/>
  </xdr:twoCellAnchor>
  <xdr:twoCellAnchor>
    <xdr:from>
      <xdr:col>11</xdr:col>
      <xdr:colOff>571500</xdr:colOff>
      <xdr:row>17</xdr:row>
      <xdr:rowOff>85725</xdr:rowOff>
    </xdr:from>
    <xdr:to>
      <xdr:col>13</xdr:col>
      <xdr:colOff>247650</xdr:colOff>
      <xdr:row>20</xdr:row>
      <xdr:rowOff>9525</xdr:rowOff>
    </xdr:to>
    <xdr:cxnSp macro="">
      <xdr:nvCxnSpPr>
        <xdr:cNvPr id="27" name="AutoShape 3"/>
        <xdr:cNvCxnSpPr>
          <a:cxnSpLocks noChangeShapeType="1"/>
          <a:stCxn id="26628" idx="1"/>
        </xdr:cNvCxnSpPr>
      </xdr:nvCxnSpPr>
      <xdr:spPr bwMode="auto">
        <a:xfrm flipH="1">
          <a:off x="7277100" y="3324225"/>
          <a:ext cx="895350" cy="495300"/>
        </a:xfrm>
        <a:prstGeom prst="straightConnector1">
          <a:avLst/>
        </a:prstGeom>
        <a:noFill/>
        <a:ln w="9525">
          <a:solidFill>
            <a:srgbClr val="000000"/>
          </a:solidFill>
          <a:round/>
          <a:headEnd/>
          <a:tailEnd type="triangle" w="med" len="med"/>
        </a:ln>
      </xdr:spPr>
    </xdr:cxnSp>
    <xdr:clientData/>
  </xdr:twoCellAnchor>
  <xdr:oneCellAnchor>
    <xdr:from>
      <xdr:col>13</xdr:col>
      <xdr:colOff>247650</xdr:colOff>
      <xdr:row>21</xdr:row>
      <xdr:rowOff>171451</xdr:rowOff>
    </xdr:from>
    <xdr:ext cx="1209600" cy="571500"/>
    <xdr:sp macro="" textlink="">
      <xdr:nvSpPr>
        <xdr:cNvPr id="26629" name="Text Box 5"/>
        <xdr:cNvSpPr txBox="1">
          <a:spLocks noChangeArrowheads="1"/>
        </xdr:cNvSpPr>
      </xdr:nvSpPr>
      <xdr:spPr bwMode="auto">
        <a:xfrm>
          <a:off x="8172450" y="4171951"/>
          <a:ext cx="1209600" cy="571500"/>
        </a:xfrm>
        <a:prstGeom prst="rect">
          <a:avLst/>
        </a:prstGeom>
        <a:solidFill>
          <a:srgbClr val="FFFFFF"/>
        </a:solidFill>
        <a:ln w="9525">
          <a:solidFill>
            <a:srgbClr val="000000"/>
          </a:solidFill>
          <a:miter lim="800000"/>
          <a:headEnd/>
          <a:tailEnd/>
        </a:ln>
      </xdr:spPr>
      <xdr:txBody>
        <a:bodyPr wrap="square" lIns="91440" tIns="45720" rIns="91440" bIns="45720" anchor="t" upright="1">
          <a:noAutofit/>
        </a:bodyPr>
        <a:lstStyle/>
        <a:p>
          <a:pPr algn="l" rtl="0">
            <a:defRPr sz="1000"/>
          </a:pPr>
          <a:r>
            <a:rPr lang="en-GB" sz="900" b="0" i="0" u="none" strike="noStrike" baseline="0">
              <a:solidFill>
                <a:srgbClr val="000000"/>
              </a:solidFill>
              <a:latin typeface="Verdana"/>
              <a:ea typeface="Verdana"/>
              <a:cs typeface="Verdana"/>
            </a:rPr>
            <a:t>Least deprived fifth within local authority </a:t>
          </a:r>
        </a:p>
      </xdr:txBody>
    </xdr:sp>
    <xdr:clientData/>
  </xdr:oneCellAnchor>
  <xdr:twoCellAnchor>
    <xdr:from>
      <xdr:col>11</xdr:col>
      <xdr:colOff>133350</xdr:colOff>
      <xdr:row>20</xdr:row>
      <xdr:rowOff>161927</xdr:rowOff>
    </xdr:from>
    <xdr:to>
      <xdr:col>13</xdr:col>
      <xdr:colOff>247650</xdr:colOff>
      <xdr:row>23</xdr:row>
      <xdr:rowOff>76201</xdr:rowOff>
    </xdr:to>
    <xdr:cxnSp macro="">
      <xdr:nvCxnSpPr>
        <xdr:cNvPr id="31" name="AutoShape 3"/>
        <xdr:cNvCxnSpPr>
          <a:cxnSpLocks noChangeShapeType="1"/>
          <a:stCxn id="26629" idx="1"/>
        </xdr:cNvCxnSpPr>
      </xdr:nvCxnSpPr>
      <xdr:spPr bwMode="auto">
        <a:xfrm flipH="1" flipV="1">
          <a:off x="6838950" y="3971927"/>
          <a:ext cx="1333500" cy="485774"/>
        </a:xfrm>
        <a:prstGeom prst="straightConnector1">
          <a:avLst/>
        </a:prstGeom>
        <a:noFill/>
        <a:ln w="9525">
          <a:solidFill>
            <a:srgbClr val="000000"/>
          </a:solidFill>
          <a:round/>
          <a:headEnd/>
          <a:tailEnd type="triangle" w="med" len="med"/>
        </a:ln>
      </xdr:spPr>
    </xdr:cxnSp>
    <xdr:clientData/>
  </xdr:twoCellAnchor>
  <xdr:twoCellAnchor>
    <xdr:from>
      <xdr:col>0</xdr:col>
      <xdr:colOff>428625</xdr:colOff>
      <xdr:row>29</xdr:row>
      <xdr:rowOff>142875</xdr:rowOff>
    </xdr:from>
    <xdr:to>
      <xdr:col>5</xdr:col>
      <xdr:colOff>600075</xdr:colOff>
      <xdr:row>32</xdr:row>
      <xdr:rowOff>85725</xdr:rowOff>
    </xdr:to>
    <xdr:sp macro="" textlink="">
      <xdr:nvSpPr>
        <xdr:cNvPr id="26630" name="Text Box 6"/>
        <xdr:cNvSpPr txBox="1">
          <a:spLocks noChangeArrowheads="1"/>
        </xdr:cNvSpPr>
      </xdr:nvSpPr>
      <xdr:spPr bwMode="auto">
        <a:xfrm>
          <a:off x="428625" y="5667375"/>
          <a:ext cx="3219450" cy="5143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n-GB" sz="900" b="0" i="0" u="none" strike="noStrike" baseline="0">
              <a:solidFill>
                <a:srgbClr val="000000"/>
              </a:solidFill>
              <a:latin typeface="Verdana"/>
              <a:ea typeface="Verdana"/>
              <a:cs typeface="Verdana"/>
            </a:rPr>
            <a:t>The rate ratios</a:t>
          </a:r>
          <a:r>
            <a:rPr lang="en-GB" sz="900" b="1" i="0" u="none" strike="noStrike" baseline="0">
              <a:solidFill>
                <a:srgbClr val="000000"/>
              </a:solidFill>
              <a:latin typeface="Verdana"/>
              <a:ea typeface="Verdana"/>
              <a:cs typeface="Verdana"/>
            </a:rPr>
            <a:t> </a:t>
          </a:r>
          <a:r>
            <a:rPr lang="en-GB" sz="900" b="0" i="0" u="none" strike="noStrike" baseline="0">
              <a:solidFill>
                <a:srgbClr val="000000"/>
              </a:solidFill>
              <a:latin typeface="Verdana"/>
              <a:ea typeface="Verdana"/>
              <a:cs typeface="Verdana"/>
            </a:rPr>
            <a:t>at the bottom of the chart are calculated by dividing the rate in the most deprived fifth by the least deprived fifth.</a:t>
          </a:r>
        </a:p>
        <a:p>
          <a:pPr algn="l" rtl="0">
            <a:defRPr sz="1000"/>
          </a:pPr>
          <a:endParaRPr lang="en-GB" sz="900" b="0" i="0" u="none" strike="noStrike" baseline="0">
            <a:solidFill>
              <a:srgbClr val="000000"/>
            </a:solidFill>
            <a:latin typeface="Verdana"/>
            <a:ea typeface="Verdana"/>
            <a:cs typeface="Verdana"/>
          </a:endParaRPr>
        </a:p>
      </xdr:txBody>
    </xdr:sp>
    <xdr:clientData/>
  </xdr:twoCellAnchor>
  <xdr:twoCellAnchor>
    <xdr:from>
      <xdr:col>3</xdr:col>
      <xdr:colOff>209550</xdr:colOff>
      <xdr:row>25</xdr:row>
      <xdr:rowOff>171450</xdr:rowOff>
    </xdr:from>
    <xdr:to>
      <xdr:col>5</xdr:col>
      <xdr:colOff>209550</xdr:colOff>
      <xdr:row>29</xdr:row>
      <xdr:rowOff>142875</xdr:rowOff>
    </xdr:to>
    <xdr:cxnSp macro="">
      <xdr:nvCxnSpPr>
        <xdr:cNvPr id="37" name="AutoShape 3"/>
        <xdr:cNvCxnSpPr>
          <a:cxnSpLocks noChangeShapeType="1"/>
          <a:stCxn id="26630" idx="0"/>
        </xdr:cNvCxnSpPr>
      </xdr:nvCxnSpPr>
      <xdr:spPr bwMode="auto">
        <a:xfrm flipV="1">
          <a:off x="2038350" y="4933950"/>
          <a:ext cx="1219200" cy="733425"/>
        </a:xfrm>
        <a:prstGeom prst="straightConnector1">
          <a:avLst/>
        </a:prstGeom>
        <a:noFill/>
        <a:ln w="9525">
          <a:solidFill>
            <a:srgbClr val="000000"/>
          </a:solidFill>
          <a:round/>
          <a:headEnd/>
          <a:tailEnd type="triangle" w="med" len="med"/>
        </a:ln>
      </xdr:spPr>
    </xdr:cxnSp>
    <xdr:clientData/>
  </xdr:twoCellAnchor>
  <xdr:twoCellAnchor editAs="absolute">
    <xdr:from>
      <xdr:col>0</xdr:col>
      <xdr:colOff>0</xdr:colOff>
      <xdr:row>0</xdr:row>
      <xdr:rowOff>0</xdr:rowOff>
    </xdr:from>
    <xdr:to>
      <xdr:col>23</xdr:col>
      <xdr:colOff>467221</xdr:colOff>
      <xdr:row>7</xdr:row>
      <xdr:rowOff>38100</xdr:rowOff>
    </xdr:to>
    <xdr:grpSp>
      <xdr:nvGrpSpPr>
        <xdr:cNvPr id="36" name="Group 35"/>
        <xdr:cNvGrpSpPr/>
      </xdr:nvGrpSpPr>
      <xdr:grpSpPr>
        <a:xfrm>
          <a:off x="0" y="0"/>
          <a:ext cx="14488021" cy="1371600"/>
          <a:chOff x="0" y="0"/>
          <a:chExt cx="14488021" cy="1371600"/>
        </a:xfrm>
      </xdr:grpSpPr>
      <xdr:pic>
        <xdr:nvPicPr>
          <xdr:cNvPr id="11" name="Picture 10" descr="20151015_Inequalities_C4_BP_v0j.jpg"/>
          <xdr:cNvPicPr>
            <a:picLocks/>
          </xdr:cNvPicPr>
        </xdr:nvPicPr>
        <xdr:blipFill>
          <a:blip xmlns:r="http://schemas.openxmlformats.org/officeDocument/2006/relationships" r:embed="rId2" cstate="print"/>
          <a:srcRect l="195" t="12599" b="28933"/>
          <a:stretch>
            <a:fillRect/>
          </a:stretch>
        </xdr:blipFill>
        <xdr:spPr>
          <a:xfrm>
            <a:off x="0" y="0"/>
            <a:ext cx="14488021" cy="971550"/>
          </a:xfrm>
          <a:prstGeom prst="rect">
            <a:avLst/>
          </a:prstGeom>
        </xdr:spPr>
      </xdr:pic>
      <xdr:pic>
        <xdr:nvPicPr>
          <xdr:cNvPr id="35841"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0" y="962025"/>
            <a:ext cx="14487525" cy="409575"/>
          </a:xfrm>
          <a:prstGeom prst="rect">
            <a:avLst/>
          </a:prstGeom>
          <a:noFill/>
        </xdr:spPr>
      </xdr:pic>
      <xdr:grpSp>
        <xdr:nvGrpSpPr>
          <xdr:cNvPr id="24" name="Group 23"/>
          <xdr:cNvGrpSpPr/>
        </xdr:nvGrpSpPr>
        <xdr:grpSpPr>
          <a:xfrm>
            <a:off x="285750" y="1028700"/>
            <a:ext cx="10687050" cy="317500"/>
            <a:chOff x="1714501" y="6524625"/>
            <a:chExt cx="10687050" cy="317500"/>
          </a:xfrm>
        </xdr:grpSpPr>
        <xdr:sp macro="" textlink="">
          <xdr:nvSpPr>
            <xdr:cNvPr id="25" name="Rectangle 24">
              <a:hlinkClick xmlns:r="http://schemas.openxmlformats.org/officeDocument/2006/relationships" r:id="rId4" tooltip="Single chart &amp; table"/>
            </xdr:cNvPr>
            <xdr:cNvSpPr/>
          </xdr:nvSpPr>
          <xdr:spPr>
            <a:xfrm>
              <a:off x="2773681"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6" name="Rectangle 25">
              <a:hlinkClick xmlns:r="http://schemas.openxmlformats.org/officeDocument/2006/relationships" r:id="rId5" tooltip="Wales chart &amp; table"/>
            </xdr:cNvPr>
            <xdr:cNvSpPr/>
          </xdr:nvSpPr>
          <xdr:spPr>
            <a:xfrm>
              <a:off x="3851911"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8" name="Rectangle 27">
              <a:hlinkClick xmlns:r="http://schemas.openxmlformats.org/officeDocument/2006/relationships" r:id="rId6" tooltip="Wales summary"/>
            </xdr:cNvPr>
            <xdr:cNvSpPr/>
          </xdr:nvSpPr>
          <xdr:spPr>
            <a:xfrm>
              <a:off x="4920616"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9" name="Rectangle 28">
              <a:hlinkClick xmlns:r="http://schemas.openxmlformats.org/officeDocument/2006/relationships" r:id="rId7" tooltip="Summary by health board"/>
            </xdr:cNvPr>
            <xdr:cNvSpPr/>
          </xdr:nvSpPr>
          <xdr:spPr>
            <a:xfrm>
              <a:off x="5989321"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0" name="Rectangle 29">
              <a:hlinkClick xmlns:r="http://schemas.openxmlformats.org/officeDocument/2006/relationships" r:id="rId8" tooltip="How to copy charts &amp; tables"/>
            </xdr:cNvPr>
            <xdr:cNvSpPr/>
          </xdr:nvSpPr>
          <xdr:spPr>
            <a:xfrm>
              <a:off x="9209183"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2" name="Rectangle 31">
              <a:hlinkClick xmlns:r="http://schemas.openxmlformats.org/officeDocument/2006/relationships" r:id="rId9" tooltip="Technical guide"/>
            </xdr:cNvPr>
            <xdr:cNvSpPr/>
          </xdr:nvSpPr>
          <xdr:spPr>
            <a:xfrm>
              <a:off x="10283915"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3" name="Rectangle 32">
              <a:hlinkClick xmlns:r="http://schemas.openxmlformats.org/officeDocument/2006/relationships" r:id="rId10" tooltip="Interpretation guide"/>
            </xdr:cNvPr>
            <xdr:cNvSpPr/>
          </xdr:nvSpPr>
          <xdr:spPr>
            <a:xfrm>
              <a:off x="11358647"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4" name="Rectangle 33">
              <a:hlinkClick xmlns:r="http://schemas.openxmlformats.org/officeDocument/2006/relationships" r:id="rId11" tooltip="Introduction"/>
            </xdr:cNvPr>
            <xdr:cNvSpPr/>
          </xdr:nvSpPr>
          <xdr:spPr>
            <a:xfrm>
              <a:off x="1714501"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5" name="Rectangle 34">
              <a:hlinkClick xmlns:r="http://schemas.openxmlformats.org/officeDocument/2006/relationships" r:id="rId12" tooltip="Summary by local authority"/>
            </xdr:cNvPr>
            <xdr:cNvSpPr/>
          </xdr:nvSpPr>
          <xdr:spPr>
            <a:xfrm>
              <a:off x="7058025"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clientData/>
  </xdr:twoCellAnchor>
  <xdr:twoCellAnchor>
    <xdr:from>
      <xdr:col>9</xdr:col>
      <xdr:colOff>247650</xdr:colOff>
      <xdr:row>1</xdr:row>
      <xdr:rowOff>180975</xdr:rowOff>
    </xdr:from>
    <xdr:to>
      <xdr:col>13</xdr:col>
      <xdr:colOff>76200</xdr:colOff>
      <xdr:row>3</xdr:row>
      <xdr:rowOff>114300</xdr:rowOff>
    </xdr:to>
    <xdr:sp macro="" textlink="">
      <xdr:nvSpPr>
        <xdr:cNvPr id="38" name="TextBox 37"/>
        <xdr:cNvSpPr txBox="1"/>
      </xdr:nvSpPr>
      <xdr:spPr>
        <a:xfrm>
          <a:off x="5734050" y="371475"/>
          <a:ext cx="22669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0">
              <a:solidFill>
                <a:schemeClr val="bg1"/>
              </a:solidFill>
              <a:latin typeface="Verdana" pitchFamily="34" charset="0"/>
              <a:ea typeface="Verdana" pitchFamily="34" charset="0"/>
              <a:cs typeface="Verdana" pitchFamily="34" charset="0"/>
            </a:rPr>
            <a:t>All-cause</a:t>
          </a:r>
          <a:r>
            <a:rPr lang="en-GB" sz="1100" b="0" baseline="0">
              <a:solidFill>
                <a:schemeClr val="bg1"/>
              </a:solidFill>
              <a:latin typeface="Verdana" pitchFamily="34" charset="0"/>
              <a:ea typeface="Verdana" pitchFamily="34" charset="0"/>
              <a:cs typeface="Verdana" pitchFamily="34" charset="0"/>
            </a:rPr>
            <a:t> mortality trends</a:t>
          </a:r>
          <a:endParaRPr lang="en-GB" sz="1100" b="0">
            <a:solidFill>
              <a:schemeClr val="bg1"/>
            </a:solidFill>
            <a:latin typeface="Verdana" pitchFamily="34" charset="0"/>
            <a:ea typeface="Verdana" pitchFamily="34" charset="0"/>
            <a:cs typeface="Verdana"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352425</xdr:colOff>
      <xdr:row>18</xdr:row>
      <xdr:rowOff>38099</xdr:rowOff>
    </xdr:from>
    <xdr:to>
      <xdr:col>12</xdr:col>
      <xdr:colOff>876300</xdr:colOff>
      <xdr:row>27</xdr:row>
      <xdr:rowOff>95249</xdr:rowOff>
    </xdr:to>
    <xdr:sp macro="" textlink="Controls!A10">
      <xdr:nvSpPr>
        <xdr:cNvPr id="37" name="TextBox 36"/>
        <xdr:cNvSpPr txBox="1"/>
      </xdr:nvSpPr>
      <xdr:spPr>
        <a:xfrm>
          <a:off x="2114550" y="2952749"/>
          <a:ext cx="5114925" cy="1514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D8E2BA72-8CB2-46E7-82A6-24C584B354C4}" type="TxLink">
            <a:rPr lang="en-US" sz="1400" b="0" i="1" u="none" strike="noStrike">
              <a:solidFill>
                <a:srgbClr val="FF0000"/>
              </a:solidFill>
              <a:latin typeface="Verdana"/>
              <a:ea typeface="Verdana"/>
              <a:cs typeface="Verdana"/>
            </a:rPr>
            <a:pPr algn="ctr"/>
            <a:t> </a:t>
          </a:fld>
          <a:endParaRPr lang="en-GB" sz="1800" b="0" i="1">
            <a:solidFill>
              <a:srgbClr val="FF0000"/>
            </a:solidFill>
          </a:endParaRPr>
        </a:p>
      </xdr:txBody>
    </xdr:sp>
    <xdr:clientData/>
  </xdr:twoCellAnchor>
  <xdr:twoCellAnchor editAs="absolute">
    <xdr:from>
      <xdr:col>3</xdr:col>
      <xdr:colOff>142875</xdr:colOff>
      <xdr:row>9</xdr:row>
      <xdr:rowOff>57149</xdr:rowOff>
    </xdr:from>
    <xdr:to>
      <xdr:col>13</xdr:col>
      <xdr:colOff>225975</xdr:colOff>
      <xdr:row>27</xdr:row>
      <xdr:rowOff>914400</xdr:rowOff>
    </xdr:to>
    <xdr:grpSp>
      <xdr:nvGrpSpPr>
        <xdr:cNvPr id="18" name="Group 17"/>
        <xdr:cNvGrpSpPr/>
      </xdr:nvGrpSpPr>
      <xdr:grpSpPr>
        <a:xfrm>
          <a:off x="1704975" y="1514474"/>
          <a:ext cx="5702850" cy="3771901"/>
          <a:chOff x="2466561" y="9524"/>
          <a:chExt cx="6728377" cy="3838990"/>
        </a:xfrm>
      </xdr:grpSpPr>
      <xdr:graphicFrame macro="">
        <xdr:nvGraphicFramePr>
          <xdr:cNvPr id="3" name="Chart 1"/>
          <xdr:cNvGraphicFramePr>
            <a:graphicFrameLocks/>
          </xdr:cNvGraphicFramePr>
        </xdr:nvGraphicFramePr>
        <xdr:xfrm>
          <a:off x="2466561" y="9524"/>
          <a:ext cx="6728377" cy="3838990"/>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15" name="Straight Connector 14"/>
          <xdr:cNvCxnSpPr/>
        </xdr:nvCxnSpPr>
        <xdr:spPr>
          <a:xfrm>
            <a:off x="5156448" y="934721"/>
            <a:ext cx="314306" cy="0"/>
          </a:xfrm>
          <a:prstGeom prst="line">
            <a:avLst/>
          </a:prstGeom>
          <a:ln w="22225">
            <a:solidFill>
              <a:srgbClr val="7030A0"/>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9524</xdr:colOff>
      <xdr:row>8</xdr:row>
      <xdr:rowOff>76200</xdr:rowOff>
    </xdr:from>
    <xdr:to>
      <xdr:col>2</xdr:col>
      <xdr:colOff>447675</xdr:colOff>
      <xdr:row>14</xdr:row>
      <xdr:rowOff>98425</xdr:rowOff>
    </xdr:to>
    <xdr:sp macro="" textlink="">
      <xdr:nvSpPr>
        <xdr:cNvPr id="85" name="TextBox 84"/>
        <xdr:cNvSpPr txBox="1"/>
      </xdr:nvSpPr>
      <xdr:spPr>
        <a:xfrm>
          <a:off x="9524" y="1371600"/>
          <a:ext cx="1504951" cy="993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000" b="1">
              <a:solidFill>
                <a:srgbClr val="000080"/>
              </a:solidFill>
              <a:latin typeface="Verdana" pitchFamily="34" charset="0"/>
            </a:rPr>
            <a:t>Choose parameters:</a:t>
          </a:r>
        </a:p>
      </xdr:txBody>
    </xdr:sp>
    <xdr:clientData/>
  </xdr:twoCellAnchor>
  <xdr:twoCellAnchor editAs="absolute">
    <xdr:from>
      <xdr:col>0</xdr:col>
      <xdr:colOff>0</xdr:colOff>
      <xdr:row>0</xdr:row>
      <xdr:rowOff>0</xdr:rowOff>
    </xdr:from>
    <xdr:to>
      <xdr:col>25</xdr:col>
      <xdr:colOff>152896</xdr:colOff>
      <xdr:row>8</xdr:row>
      <xdr:rowOff>76200</xdr:rowOff>
    </xdr:to>
    <xdr:grpSp>
      <xdr:nvGrpSpPr>
        <xdr:cNvPr id="33" name="Group 32"/>
        <xdr:cNvGrpSpPr/>
      </xdr:nvGrpSpPr>
      <xdr:grpSpPr>
        <a:xfrm>
          <a:off x="0" y="0"/>
          <a:ext cx="14488021" cy="1371600"/>
          <a:chOff x="0" y="0"/>
          <a:chExt cx="14488021" cy="1371600"/>
        </a:xfrm>
      </xdr:grpSpPr>
      <xdr:grpSp>
        <xdr:nvGrpSpPr>
          <xdr:cNvPr id="31" name="Group 30"/>
          <xdr:cNvGrpSpPr/>
        </xdr:nvGrpSpPr>
        <xdr:grpSpPr>
          <a:xfrm>
            <a:off x="0" y="0"/>
            <a:ext cx="14488021" cy="1371600"/>
            <a:chOff x="0" y="0"/>
            <a:chExt cx="14488021" cy="1371600"/>
          </a:xfrm>
        </xdr:grpSpPr>
        <xdr:pic>
          <xdr:nvPicPr>
            <xdr:cNvPr id="6" name="Picture 5" descr="20151015_Inequalities_C4_BP_v0j.jpg"/>
            <xdr:cNvPicPr>
              <a:picLocks/>
            </xdr:cNvPicPr>
          </xdr:nvPicPr>
          <xdr:blipFill>
            <a:blip xmlns:r="http://schemas.openxmlformats.org/officeDocument/2006/relationships" r:embed="rId2" cstate="print"/>
            <a:srcRect l="195" t="12599" b="28933"/>
            <a:stretch>
              <a:fillRect/>
            </a:stretch>
          </xdr:blipFill>
          <xdr:spPr>
            <a:xfrm>
              <a:off x="0" y="0"/>
              <a:ext cx="14488021" cy="971550"/>
            </a:xfrm>
            <a:prstGeom prst="rect">
              <a:avLst/>
            </a:prstGeom>
          </xdr:spPr>
        </xdr:pic>
        <xdr:pic>
          <xdr:nvPicPr>
            <xdr:cNvPr id="4102" name="Picture 6"/>
            <xdr:cNvPicPr>
              <a:picLocks noChangeAspect="1" noChangeArrowheads="1"/>
            </xdr:cNvPicPr>
          </xdr:nvPicPr>
          <xdr:blipFill>
            <a:blip xmlns:r="http://schemas.openxmlformats.org/officeDocument/2006/relationships" r:embed="rId3" cstate="print"/>
            <a:srcRect/>
            <a:stretch>
              <a:fillRect/>
            </a:stretch>
          </xdr:blipFill>
          <xdr:spPr bwMode="auto">
            <a:xfrm>
              <a:off x="0" y="962025"/>
              <a:ext cx="14487525" cy="409575"/>
            </a:xfrm>
            <a:prstGeom prst="rect">
              <a:avLst/>
            </a:prstGeom>
            <a:noFill/>
          </xdr:spPr>
        </xdr:pic>
        <xdr:grpSp>
          <xdr:nvGrpSpPr>
            <xdr:cNvPr id="21" name="Group 20"/>
            <xdr:cNvGrpSpPr/>
          </xdr:nvGrpSpPr>
          <xdr:grpSpPr>
            <a:xfrm>
              <a:off x="323850" y="1028700"/>
              <a:ext cx="10687050" cy="317500"/>
              <a:chOff x="1714501" y="6524625"/>
              <a:chExt cx="10687050" cy="317500"/>
            </a:xfrm>
          </xdr:grpSpPr>
          <xdr:sp macro="" textlink="">
            <xdr:nvSpPr>
              <xdr:cNvPr id="22" name="Rectangle 21">
                <a:hlinkClick xmlns:r="http://schemas.openxmlformats.org/officeDocument/2006/relationships" r:id="rId4" tooltip="Single chart &amp; table"/>
              </xdr:cNvPr>
              <xdr:cNvSpPr/>
            </xdr:nvSpPr>
            <xdr:spPr>
              <a:xfrm>
                <a:off x="2773681"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3" name="Rectangle 22">
                <a:hlinkClick xmlns:r="http://schemas.openxmlformats.org/officeDocument/2006/relationships" r:id="rId5" tooltip="Wales chart &amp; table"/>
              </xdr:cNvPr>
              <xdr:cNvSpPr/>
            </xdr:nvSpPr>
            <xdr:spPr>
              <a:xfrm>
                <a:off x="3851911"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4" name="Rectangle 23">
                <a:hlinkClick xmlns:r="http://schemas.openxmlformats.org/officeDocument/2006/relationships" r:id="rId6" tooltip="Wales summary"/>
              </xdr:cNvPr>
              <xdr:cNvSpPr/>
            </xdr:nvSpPr>
            <xdr:spPr>
              <a:xfrm>
                <a:off x="4920616"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5" name="Rectangle 24">
                <a:hlinkClick xmlns:r="http://schemas.openxmlformats.org/officeDocument/2006/relationships" r:id="rId7" tooltip="Summary by health board"/>
              </xdr:cNvPr>
              <xdr:cNvSpPr/>
            </xdr:nvSpPr>
            <xdr:spPr>
              <a:xfrm>
                <a:off x="5989321"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6" name="Rectangle 25">
                <a:hlinkClick xmlns:r="http://schemas.openxmlformats.org/officeDocument/2006/relationships" r:id="rId8" tooltip="How to copy charts &amp; tables"/>
              </xdr:cNvPr>
              <xdr:cNvSpPr/>
            </xdr:nvSpPr>
            <xdr:spPr>
              <a:xfrm>
                <a:off x="9209183"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7" name="Rectangle 26">
                <a:hlinkClick xmlns:r="http://schemas.openxmlformats.org/officeDocument/2006/relationships" r:id="rId9" tooltip="Technical guide"/>
              </xdr:cNvPr>
              <xdr:cNvSpPr/>
            </xdr:nvSpPr>
            <xdr:spPr>
              <a:xfrm>
                <a:off x="10283915"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8" name="Rectangle 27">
                <a:hlinkClick xmlns:r="http://schemas.openxmlformats.org/officeDocument/2006/relationships" r:id="rId10" tooltip="Interpretation guide"/>
              </xdr:cNvPr>
              <xdr:cNvSpPr/>
            </xdr:nvSpPr>
            <xdr:spPr>
              <a:xfrm>
                <a:off x="11358647"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9" name="Rectangle 28">
                <a:hlinkClick xmlns:r="http://schemas.openxmlformats.org/officeDocument/2006/relationships" r:id="rId11" tooltip="Introduction"/>
              </xdr:cNvPr>
              <xdr:cNvSpPr/>
            </xdr:nvSpPr>
            <xdr:spPr>
              <a:xfrm>
                <a:off x="1714501"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0" name="Rectangle 29">
                <a:hlinkClick xmlns:r="http://schemas.openxmlformats.org/officeDocument/2006/relationships" r:id="rId12" tooltip="Summary by local authority"/>
              </xdr:cNvPr>
              <xdr:cNvSpPr/>
            </xdr:nvSpPr>
            <xdr:spPr>
              <a:xfrm>
                <a:off x="7058025"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sp macro="" textlink="">
        <xdr:nvSpPr>
          <xdr:cNvPr id="32" name="TextBox 31"/>
          <xdr:cNvSpPr txBox="1"/>
        </xdr:nvSpPr>
        <xdr:spPr>
          <a:xfrm>
            <a:off x="5734050" y="371475"/>
            <a:ext cx="224790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0">
                <a:solidFill>
                  <a:schemeClr val="bg1"/>
                </a:solidFill>
                <a:latin typeface="Verdana" pitchFamily="34" charset="0"/>
                <a:ea typeface="Verdana" pitchFamily="34" charset="0"/>
                <a:cs typeface="Verdana" pitchFamily="34" charset="0"/>
              </a:rPr>
              <a:t>All-cause</a:t>
            </a:r>
            <a:r>
              <a:rPr lang="en-GB" sz="1100" b="0" baseline="0">
                <a:solidFill>
                  <a:schemeClr val="bg1"/>
                </a:solidFill>
                <a:latin typeface="Verdana" pitchFamily="34" charset="0"/>
                <a:ea typeface="Verdana" pitchFamily="34" charset="0"/>
                <a:cs typeface="Verdana" pitchFamily="34" charset="0"/>
              </a:rPr>
              <a:t> mortality trends</a:t>
            </a:r>
            <a:endParaRPr lang="en-GB" sz="1100" b="0">
              <a:solidFill>
                <a:schemeClr val="bg1"/>
              </a:solidFill>
              <a:latin typeface="Verdana" pitchFamily="34" charset="0"/>
              <a:ea typeface="Verdana" pitchFamily="34" charset="0"/>
              <a:cs typeface="Verdana" pitchFamily="34" charset="0"/>
            </a:endParaRPr>
          </a:p>
        </xdr:txBody>
      </xdr:sp>
    </xdr:grpSp>
    <xdr:clientData/>
  </xdr:twoCellAnchor>
  <xdr:twoCellAnchor>
    <xdr:from>
      <xdr:col>18</xdr:col>
      <xdr:colOff>57149</xdr:colOff>
      <xdr:row>14</xdr:row>
      <xdr:rowOff>66674</xdr:rowOff>
    </xdr:from>
    <xdr:to>
      <xdr:col>20</xdr:col>
      <xdr:colOff>227549</xdr:colOff>
      <xdr:row>18</xdr:row>
      <xdr:rowOff>48974</xdr:rowOff>
    </xdr:to>
    <xdr:sp macro="" textlink="">
      <xdr:nvSpPr>
        <xdr:cNvPr id="34" name="Rectangle 33">
          <a:hlinkClick xmlns:r="http://schemas.openxmlformats.org/officeDocument/2006/relationships" r:id="rId13" tooltip="Click here to view the data in a table"/>
        </xdr:cNvPr>
        <xdr:cNvSpPr/>
      </xdr:nvSpPr>
      <xdr:spPr>
        <a:xfrm>
          <a:off x="9867899" y="2333624"/>
          <a:ext cx="1389600" cy="630000"/>
        </a:xfrm>
        <a:prstGeom prst="rect">
          <a:avLst/>
        </a:prstGeom>
        <a:solidFill>
          <a:srgbClr val="77A1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a:latin typeface="Verdana" pitchFamily="34" charset="0"/>
              <a:ea typeface="Verdana" pitchFamily="34" charset="0"/>
              <a:cs typeface="Verdana" pitchFamily="34" charset="0"/>
            </a:rPr>
            <a:t>Click</a:t>
          </a:r>
          <a:r>
            <a:rPr lang="en-GB" sz="1000" baseline="0">
              <a:latin typeface="Verdana" pitchFamily="34" charset="0"/>
              <a:ea typeface="Verdana" pitchFamily="34" charset="0"/>
              <a:cs typeface="Verdana" pitchFamily="34" charset="0"/>
            </a:rPr>
            <a:t> here to view the data in a table</a:t>
          </a:r>
          <a:endParaRPr lang="en-GB" sz="1000">
            <a:latin typeface="Verdana" pitchFamily="34" charset="0"/>
            <a:ea typeface="Verdana" pitchFamily="34" charset="0"/>
            <a:cs typeface="Verdana" pitchFamily="34" charset="0"/>
          </a:endParaRPr>
        </a:p>
      </xdr:txBody>
    </xdr:sp>
    <xdr:clientData/>
  </xdr:twoCellAnchor>
  <xdr:oneCellAnchor>
    <xdr:from>
      <xdr:col>13</xdr:col>
      <xdr:colOff>381000</xdr:colOff>
      <xdr:row>21</xdr:row>
      <xdr:rowOff>142875</xdr:rowOff>
    </xdr:from>
    <xdr:ext cx="3943350" cy="1428750"/>
    <xdr:sp macro="" textlink="">
      <xdr:nvSpPr>
        <xdr:cNvPr id="35" name="TextBox 34">
          <a:hlinkClick xmlns:r="http://schemas.openxmlformats.org/officeDocument/2006/relationships" r:id="rId14"/>
        </xdr:cNvPr>
        <xdr:cNvSpPr txBox="1"/>
      </xdr:nvSpPr>
      <xdr:spPr>
        <a:xfrm>
          <a:off x="7696200" y="3543300"/>
          <a:ext cx="3943350" cy="1428750"/>
        </a:xfrm>
        <a:prstGeom prst="rect">
          <a:avLst/>
        </a:prstGeom>
        <a:noFill/>
        <a:ln>
          <a:solidFill>
            <a:srgbClr val="77A1D3"/>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1000" b="1">
              <a:solidFill>
                <a:srgbClr val="77A1D3"/>
              </a:solidFill>
              <a:latin typeface="Verdana" pitchFamily="34" charset="0"/>
              <a:ea typeface="Verdana" pitchFamily="34" charset="0"/>
              <a:cs typeface="Verdana" pitchFamily="34" charset="0"/>
            </a:rPr>
            <a:t>Note</a:t>
          </a:r>
        </a:p>
        <a:p>
          <a:endParaRPr lang="en-GB" sz="1000">
            <a:latin typeface="Verdana" pitchFamily="34" charset="0"/>
            <a:ea typeface="Verdana" pitchFamily="34" charset="0"/>
            <a:cs typeface="Verdana" pitchFamily="34" charset="0"/>
          </a:endParaRPr>
        </a:p>
        <a:p>
          <a:r>
            <a:rPr lang="en-GB" sz="1000">
              <a:latin typeface="Verdana" pitchFamily="34" charset="0"/>
              <a:ea typeface="Verdana" pitchFamily="34" charset="0"/>
              <a:cs typeface="Verdana" pitchFamily="34" charset="0"/>
            </a:rPr>
            <a:t>It has recently come to light that the population aged 85+ has been underestimated in some areas by the Office for National Statistics population estimates. In most parts of Wales the impact of this issue will be small. Further details are available from the Measuring inequalities 2016 </a:t>
          </a:r>
          <a:r>
            <a:rPr lang="en-GB" sz="1000" b="1">
              <a:latin typeface="Verdana" pitchFamily="34" charset="0"/>
              <a:ea typeface="Verdana" pitchFamily="34" charset="0"/>
              <a:cs typeface="Verdana" pitchFamily="34" charset="0"/>
            </a:rPr>
            <a:t>webpage</a:t>
          </a:r>
          <a:r>
            <a:rPr lang="en-GB" sz="1000">
              <a:latin typeface="Verdana" pitchFamily="34" charset="0"/>
              <a:ea typeface="Verdana" pitchFamily="34" charset="0"/>
              <a:cs typeface="Verdana" pitchFamily="34" charset="0"/>
            </a:rPr>
            <a:t>.</a:t>
          </a:r>
        </a:p>
      </xdr:txBody>
    </xdr:sp>
    <xdr:clientData/>
  </xdr:oneCellAnchor>
  <xdr:twoCellAnchor>
    <xdr:from>
      <xdr:col>5</xdr:col>
      <xdr:colOff>28575</xdr:colOff>
      <xdr:row>31</xdr:row>
      <xdr:rowOff>57149</xdr:rowOff>
    </xdr:from>
    <xdr:to>
      <xdr:col>18</xdr:col>
      <xdr:colOff>0</xdr:colOff>
      <xdr:row>39</xdr:row>
      <xdr:rowOff>9524</xdr:rowOff>
    </xdr:to>
    <xdr:sp macro="" textlink="Controls!A10">
      <xdr:nvSpPr>
        <xdr:cNvPr id="36" name="TextBox 35"/>
        <xdr:cNvSpPr txBox="1"/>
      </xdr:nvSpPr>
      <xdr:spPr>
        <a:xfrm>
          <a:off x="2390775" y="6629399"/>
          <a:ext cx="7810500" cy="1514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D8E2BA72-8CB2-46E7-82A6-24C584B354C4}" type="TxLink">
            <a:rPr lang="en-US" sz="1400" b="0" i="1" u="none" strike="noStrike">
              <a:solidFill>
                <a:srgbClr val="FF0000"/>
              </a:solidFill>
              <a:latin typeface="Verdana"/>
              <a:ea typeface="Verdana"/>
              <a:cs typeface="Verdana"/>
            </a:rPr>
            <a:pPr algn="ctr"/>
            <a:t> </a:t>
          </a:fld>
          <a:endParaRPr lang="en-GB" sz="1800" b="0" i="1">
            <a:solidFill>
              <a:srgbClr val="FF0000"/>
            </a:solidFill>
          </a:endParaRPr>
        </a:p>
      </xdr:txBody>
    </xdr:sp>
    <xdr:clientData/>
  </xdr:twoCellAnchor>
  <mc:AlternateContent xmlns:mc="http://schemas.openxmlformats.org/markup-compatibility/2006">
    <mc:Choice xmlns:a14="http://schemas.microsoft.com/office/drawing/2010/main" Requires="a14">
      <xdr:twoCellAnchor>
        <xdr:from>
          <xdr:col>0</xdr:col>
          <xdr:colOff>190500</xdr:colOff>
          <xdr:row>11</xdr:row>
          <xdr:rowOff>47625</xdr:rowOff>
        </xdr:from>
        <xdr:to>
          <xdr:col>2</xdr:col>
          <xdr:colOff>381000</xdr:colOff>
          <xdr:row>13</xdr:row>
          <xdr:rowOff>133350</xdr:rowOff>
        </xdr:to>
        <xdr:sp macro="" textlink="">
          <xdr:nvSpPr>
            <xdr:cNvPr id="4099" name="List Box 3" hidden="1">
              <a:extLst>
                <a:ext uri="{63B3BB69-23CF-44E3-9099-C40C66FF867C}">
                  <a14:compatExt spid="_x0000_s40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190500</xdr:colOff>
          <xdr:row>14</xdr:row>
          <xdr:rowOff>66675</xdr:rowOff>
        </xdr:from>
        <xdr:to>
          <xdr:col>2</xdr:col>
          <xdr:colOff>381000</xdr:colOff>
          <xdr:row>16</xdr:row>
          <xdr:rowOff>28575</xdr:rowOff>
        </xdr:to>
        <xdr:sp macro="" textlink="">
          <xdr:nvSpPr>
            <xdr:cNvPr id="4100" name="List Box 4" hidden="1">
              <a:extLst>
                <a:ext uri="{63B3BB69-23CF-44E3-9099-C40C66FF867C}">
                  <a14:compatExt spid="_x0000_s4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190500</xdr:colOff>
          <xdr:row>16</xdr:row>
          <xdr:rowOff>123825</xdr:rowOff>
        </xdr:from>
        <xdr:to>
          <xdr:col>2</xdr:col>
          <xdr:colOff>381000</xdr:colOff>
          <xdr:row>30</xdr:row>
          <xdr:rowOff>133350</xdr:rowOff>
        </xdr:to>
        <xdr:sp macro="" textlink="">
          <xdr:nvSpPr>
            <xdr:cNvPr id="4101" name="List Box 5" hidden="1">
              <a:extLst>
                <a:ext uri="{63B3BB69-23CF-44E3-9099-C40C66FF867C}">
                  <a14:compatExt spid="_x0000_s41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c:userShapes xmlns:c="http://schemas.openxmlformats.org/drawingml/2006/chart">
  <cdr:relSizeAnchor xmlns:cdr="http://schemas.openxmlformats.org/drawingml/2006/chartDrawing">
    <cdr:from>
      <cdr:x>0.00994</cdr:x>
      <cdr:y>0.09091</cdr:y>
    </cdr:from>
    <cdr:to>
      <cdr:x>0.9715</cdr:x>
      <cdr:y>0.16667</cdr:y>
    </cdr:to>
    <cdr:sp macro="" textlink="">
      <cdr:nvSpPr>
        <cdr:cNvPr id="4098" name="Text Box 2"/>
        <cdr:cNvSpPr txBox="1">
          <a:spLocks xmlns:a="http://schemas.openxmlformats.org/drawingml/2006/main" noChangeArrowheads="1"/>
        </cdr:cNvSpPr>
      </cdr:nvSpPr>
      <cdr:spPr bwMode="auto">
        <a:xfrm xmlns:a="http://schemas.openxmlformats.org/drawingml/2006/main">
          <a:off x="56686" y="342901"/>
          <a:ext cx="5483633" cy="28576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GB" sz="800" b="0" i="0" u="none" strike="noStrike" baseline="0">
              <a:solidFill>
                <a:srgbClr val="000000"/>
              </a:solidFill>
              <a:latin typeface="Verdana"/>
            </a:rPr>
            <a:t>Produced by Public Health Wales Observatory, using PHM &amp; MYE (ONS), WIMD 2014 (WG)</a:t>
          </a:r>
        </a:p>
      </cdr:txBody>
    </cdr:sp>
  </cdr:relSizeAnchor>
  <cdr:relSizeAnchor xmlns:cdr="http://schemas.openxmlformats.org/drawingml/2006/chartDrawing">
    <cdr:from>
      <cdr:x>0.012</cdr:x>
      <cdr:y>0</cdr:y>
    </cdr:from>
    <cdr:to>
      <cdr:x>1</cdr:x>
      <cdr:y>0.17813</cdr:y>
    </cdr:to>
    <cdr:sp macro="" textlink="">
      <cdr:nvSpPr>
        <cdr:cNvPr id="111619" name="Text Box 3"/>
        <cdr:cNvSpPr txBox="1">
          <a:spLocks xmlns:a="http://schemas.openxmlformats.org/drawingml/2006/main" noChangeArrowheads="1" noTextEdit="1"/>
        </cdr:cNvSpPr>
      </cdr:nvSpPr>
      <cdr:spPr bwMode="auto">
        <a:xfrm xmlns:a="http://schemas.openxmlformats.org/drawingml/2006/main">
          <a:off x="80472" y="0"/>
          <a:ext cx="6625542" cy="64134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0" bIns="22860" anchor="ctr" upright="1"/>
        <a:lstStyle xmlns:a="http://schemas.openxmlformats.org/drawingml/2006/main"/>
        <a:p xmlns:a="http://schemas.openxmlformats.org/drawingml/2006/main">
          <a:pPr algn="l" rtl="0">
            <a:defRPr sz="1000"/>
          </a:pPr>
          <a:endParaRPr lang="en-GB" sz="900" b="1" i="0" u="none" strike="noStrike" baseline="0">
            <a:solidFill>
              <a:srgbClr val="000000"/>
            </a:solidFill>
            <a:latin typeface="Verdana"/>
          </a:endParaRPr>
        </a:p>
      </cdr:txBody>
    </cdr:sp>
  </cdr:relSizeAnchor>
  <cdr:relSizeAnchor xmlns:cdr="http://schemas.openxmlformats.org/drawingml/2006/chartDrawing">
    <cdr:from>
      <cdr:x>0.09646</cdr:x>
      <cdr:y>0.80075</cdr:y>
    </cdr:from>
    <cdr:to>
      <cdr:x>0.58792</cdr:x>
      <cdr:y>0.85606</cdr:y>
    </cdr:to>
    <cdr:sp macro="" textlink="">
      <cdr:nvSpPr>
        <cdr:cNvPr id="4" name="Text Box 6"/>
        <cdr:cNvSpPr txBox="1">
          <a:spLocks xmlns:a="http://schemas.openxmlformats.org/drawingml/2006/main" noChangeArrowheads="1"/>
        </cdr:cNvSpPr>
      </cdr:nvSpPr>
      <cdr:spPr bwMode="auto">
        <a:xfrm xmlns:a="http://schemas.openxmlformats.org/drawingml/2006/main">
          <a:off x="550099" y="3020338"/>
          <a:ext cx="2802701" cy="208638"/>
        </a:xfrm>
        <a:prstGeom xmlns:a="http://schemas.openxmlformats.org/drawingml/2006/main" prst="rect">
          <a:avLst/>
        </a:prstGeom>
        <a:solidFill xmlns:a="http://schemas.openxmlformats.org/drawingml/2006/main">
          <a:sysClr val="window" lastClr="FFFFFF"/>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indent="0" algn="l" rtl="0">
            <a:defRPr sz="1000"/>
          </a:pPr>
          <a:r>
            <a:rPr lang="en-GB" sz="800" b="0" i="0" u="none" strike="noStrike" baseline="0">
              <a:solidFill>
                <a:srgbClr val="000080"/>
              </a:solidFill>
              <a:latin typeface="Verdana"/>
            </a:rPr>
            <a:t>Rate Ratio - most deprived divided by least deprived</a:t>
          </a:r>
        </a:p>
      </cdr:txBody>
    </cdr:sp>
  </cdr:relSizeAnchor>
  <cdr:relSizeAnchor xmlns:cdr="http://schemas.openxmlformats.org/drawingml/2006/chartDrawing">
    <cdr:from>
      <cdr:x>0</cdr:x>
      <cdr:y>0</cdr:y>
    </cdr:from>
    <cdr:to>
      <cdr:x>1</cdr:x>
      <cdr:y>0.22015</cdr:y>
    </cdr:to>
    <cdr:sp macro="" textlink="Controls!B47">
      <cdr:nvSpPr>
        <cdr:cNvPr id="5" name="TextBox 4"/>
        <cdr:cNvSpPr txBox="1"/>
      </cdr:nvSpPr>
      <cdr:spPr>
        <a:xfrm xmlns:a="http://schemas.openxmlformats.org/drawingml/2006/main">
          <a:off x="0" y="0"/>
          <a:ext cx="6706014" cy="792637"/>
        </a:xfrm>
        <a:prstGeom xmlns:a="http://schemas.openxmlformats.org/drawingml/2006/main" prst="rect">
          <a:avLst/>
        </a:prstGeom>
      </cdr:spPr>
      <cdr:txBody>
        <a:bodyPr xmlns:a="http://schemas.openxmlformats.org/drawingml/2006/main" vertOverflow="clip" wrap="square" rtlCol="0">
          <a:noAutofit/>
        </a:bodyPr>
        <a:lstStyle xmlns:a="http://schemas.openxmlformats.org/drawingml/2006/main"/>
        <a:p xmlns:a="http://schemas.openxmlformats.org/drawingml/2006/main">
          <a:fld id="{79592403-9913-47C5-9AF5-0AD7FE74541E}" type="TxLink">
            <a:rPr lang="en-US" sz="900" b="1" i="0" u="none" strike="noStrike">
              <a:solidFill>
                <a:srgbClr val="000000"/>
              </a:solidFill>
              <a:latin typeface="Verdana"/>
              <a:ea typeface="Verdana"/>
              <a:cs typeface="Verdana"/>
            </a:rPr>
            <a:pPr/>
            <a:t>All-cause mortality, European age-standardised rate per 100,000, persons, all ages, Cwm Taf UHB, 2005-2014</a:t>
          </a:fld>
          <a:endParaRPr lang="en-GB" sz="1000" b="1">
            <a:latin typeface="Verdana" pitchFamily="34" charset="0"/>
            <a:ea typeface="Verdana" pitchFamily="34" charset="0"/>
            <a:cs typeface="Verdana" pitchFamily="34" charset="0"/>
          </a:endParaRPr>
        </a:p>
      </cdr:txBody>
    </cdr:sp>
  </cdr:relSizeAnchor>
  <cdr:relSizeAnchor xmlns:cdr="http://schemas.openxmlformats.org/drawingml/2006/chartDrawing">
    <cdr:from>
      <cdr:x>0</cdr:x>
      <cdr:y>0.15909</cdr:y>
    </cdr:from>
    <cdr:to>
      <cdr:x>0.15318</cdr:x>
      <cdr:y>0.4127</cdr:y>
    </cdr:to>
    <cdr:sp macro="" textlink="Controls!$C$51">
      <cdr:nvSpPr>
        <cdr:cNvPr id="6" name="TextBox 5"/>
        <cdr:cNvSpPr txBox="1"/>
      </cdr:nvSpPr>
      <cdr:spPr>
        <a:xfrm xmlns:a="http://schemas.openxmlformats.org/drawingml/2006/main">
          <a:off x="0" y="600076"/>
          <a:ext cx="1028700" cy="956582"/>
        </a:xfrm>
        <a:prstGeom xmlns:a="http://schemas.openxmlformats.org/drawingml/2006/main" prst="rect">
          <a:avLst/>
        </a:prstGeom>
        <a:noFill xmlns:a="http://schemas.openxmlformats.org/drawingml/2006/main"/>
        <a:ln xmlns:a="http://schemas.openxmlformats.org/drawingml/2006/main" w="9525">
          <a:noFill/>
        </a:ln>
      </cdr:spPr>
      <cdr:style>
        <a:lnRef xmlns:a="http://schemas.openxmlformats.org/drawingml/2006/main" idx="2">
          <a:schemeClr val="accent2"/>
        </a:lnRef>
        <a:fillRef xmlns:a="http://schemas.openxmlformats.org/drawingml/2006/main" idx="1">
          <a:schemeClr val="lt1"/>
        </a:fillRef>
        <a:effectRef xmlns:a="http://schemas.openxmlformats.org/drawingml/2006/main" idx="0">
          <a:schemeClr val="accent2"/>
        </a:effectRef>
        <a:fontRef xmlns:a="http://schemas.openxmlformats.org/drawingml/2006/main" idx="minor">
          <a:schemeClr val="dk1"/>
        </a:fontRef>
      </cdr:style>
      <cdr:txBody>
        <a:bodyPr xmlns:a="http://schemas.openxmlformats.org/drawingml/2006/main" vertOverflow="clip" wrap="none" rtlCol="0"/>
        <a:lstStyle xmlns:a="http://schemas.openxmlformats.org/drawingml/2006/main"/>
        <a:p xmlns:a="http://schemas.openxmlformats.org/drawingml/2006/main">
          <a:fld id="{CE8D0A89-2E9E-493F-844A-1B36033BBFE4}" type="TxLink">
            <a:rPr lang="en-US" sz="1000" b="0" i="0" u="none" strike="noStrike">
              <a:solidFill>
                <a:srgbClr val="000000"/>
              </a:solidFill>
              <a:latin typeface="Verdana"/>
              <a:ea typeface="Verdana"/>
              <a:cs typeface="Verdana"/>
            </a:rPr>
            <a:pPr/>
            <a:t>Cwm Taf UHB:</a:t>
          </a:fld>
          <a:endParaRPr lang="en-GB" sz="900" b="0"/>
        </a:p>
      </cdr:txBody>
    </cdr:sp>
  </cdr:relSizeAnchor>
  <cdr:relSizeAnchor xmlns:cdr="http://schemas.openxmlformats.org/drawingml/2006/chartDrawing">
    <cdr:from>
      <cdr:x>0.44261</cdr:x>
      <cdr:y>0.20707</cdr:y>
    </cdr:from>
    <cdr:to>
      <cdr:x>0.65011</cdr:x>
      <cdr:y>0.46754</cdr:y>
    </cdr:to>
    <cdr:sp macro="" textlink="">
      <cdr:nvSpPr>
        <cdr:cNvPr id="8" name="TextBox 7"/>
        <cdr:cNvSpPr txBox="1"/>
      </cdr:nvSpPr>
      <cdr:spPr>
        <a:xfrm xmlns:a="http://schemas.openxmlformats.org/drawingml/2006/main">
          <a:off x="2524125" y="781051"/>
          <a:ext cx="1183357" cy="98244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900">
              <a:latin typeface="Verdana" pitchFamily="34" charset="0"/>
              <a:ea typeface="Verdana" pitchFamily="34" charset="0"/>
              <a:cs typeface="Verdana" pitchFamily="34" charset="0"/>
            </a:rPr>
            <a:t>Overall area</a:t>
          </a:r>
        </a:p>
      </cdr:txBody>
    </cdr:sp>
  </cdr:relSizeAnchor>
  <cdr:relSizeAnchor xmlns:cdr="http://schemas.openxmlformats.org/drawingml/2006/chartDrawing">
    <cdr:from>
      <cdr:x>0.37246</cdr:x>
      <cdr:y>0.15933</cdr:y>
    </cdr:from>
    <cdr:to>
      <cdr:x>0.5716</cdr:x>
      <cdr:y>0.4125</cdr:y>
    </cdr:to>
    <cdr:sp macro="" textlink="">
      <cdr:nvSpPr>
        <cdr:cNvPr id="9" name="TextBox 1"/>
        <cdr:cNvSpPr txBox="1"/>
      </cdr:nvSpPr>
      <cdr:spPr>
        <a:xfrm xmlns:a="http://schemas.openxmlformats.org/drawingml/2006/main">
          <a:off x="2124076" y="600977"/>
          <a:ext cx="1135674" cy="9549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1B8E8128-41F8-4BAC-B3A8-793188682E23}" type="TxLink">
            <a:rPr lang="en-US" sz="1000" b="0" i="0" u="none" strike="noStrike">
              <a:solidFill>
                <a:srgbClr val="000000"/>
              </a:solidFill>
              <a:latin typeface="Verdana"/>
              <a:ea typeface="Verdana"/>
              <a:cs typeface="Verdana"/>
            </a:rPr>
            <a:pPr/>
            <a:t>Wales:</a:t>
          </a:fld>
          <a:endParaRPr lang="en-GB" sz="900"/>
        </a:p>
      </cdr:txBody>
    </cdr:sp>
  </cdr:relSizeAnchor>
  <cdr:relSizeAnchor xmlns:cdr="http://schemas.openxmlformats.org/drawingml/2006/chartDrawing">
    <cdr:from>
      <cdr:x>0.63071</cdr:x>
      <cdr:y>0.19774</cdr:y>
    </cdr:from>
    <cdr:to>
      <cdr:x>0.99194</cdr:x>
      <cdr:y>0.28342</cdr:y>
    </cdr:to>
    <cdr:grpSp>
      <cdr:nvGrpSpPr>
        <cdr:cNvPr id="12" name="Group 11"/>
        <cdr:cNvGrpSpPr/>
      </cdr:nvGrpSpPr>
      <cdr:grpSpPr>
        <a:xfrm xmlns:a="http://schemas.openxmlformats.org/drawingml/2006/main">
          <a:off x="3596845" y="745856"/>
          <a:ext cx="2060040" cy="323176"/>
          <a:chOff x="2418065" y="978732"/>
          <a:chExt cx="1795119" cy="285856"/>
        </a:xfrm>
      </cdr:grpSpPr>
      <cdr:sp macro="" textlink="">
        <cdr:nvSpPr>
          <cdr:cNvPr id="13" name="TextBox 18"/>
          <cdr:cNvSpPr txBox="1"/>
        </cdr:nvSpPr>
        <cdr:spPr>
          <a:xfrm xmlns:a="http://schemas.openxmlformats.org/drawingml/2006/main">
            <a:off x="2418065" y="978732"/>
            <a:ext cx="69710" cy="28585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l-GR" sz="1800">
                <a:latin typeface="Courier New" pitchFamily="49" charset="0"/>
                <a:cs typeface="Courier New" pitchFamily="49" charset="0"/>
              </a:rPr>
              <a:t>Ι</a:t>
            </a:r>
            <a:endParaRPr lang="en-GB" sz="1800">
              <a:latin typeface="Courier New" pitchFamily="49" charset="0"/>
              <a:cs typeface="Courier New" pitchFamily="49" charset="0"/>
            </a:endParaRPr>
          </a:p>
        </cdr:txBody>
      </cdr:sp>
      <cdr:sp macro="" textlink="">
        <cdr:nvSpPr>
          <cdr:cNvPr id="14" name="TextBox 19"/>
          <cdr:cNvSpPr txBox="1"/>
        </cdr:nvSpPr>
        <cdr:spPr>
          <a:xfrm xmlns:a="http://schemas.openxmlformats.org/drawingml/2006/main">
            <a:off x="2570585" y="993015"/>
            <a:ext cx="1642599" cy="25274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GB" sz="900">
                <a:latin typeface="Verdana" pitchFamily="34" charset="0"/>
                <a:ea typeface="Verdana" pitchFamily="34" charset="0"/>
                <a:cs typeface="Verdana" pitchFamily="34" charset="0"/>
              </a:rPr>
              <a:t>95% confidence interval</a:t>
            </a:r>
          </a:p>
        </cdr:txBody>
      </cdr:sp>
    </cdr:grpSp>
  </cdr:relSizeAnchor>
</c:userShapes>
</file>

<file path=xl/drawings/drawing4.xml><?xml version="1.0" encoding="utf-8"?>
<xdr:wsDr xmlns:xdr="http://schemas.openxmlformats.org/drawingml/2006/spreadsheetDrawing" xmlns:a="http://schemas.openxmlformats.org/drawingml/2006/main">
  <xdr:twoCellAnchor>
    <xdr:from>
      <xdr:col>18</xdr:col>
      <xdr:colOff>552450</xdr:colOff>
      <xdr:row>14</xdr:row>
      <xdr:rowOff>66675</xdr:rowOff>
    </xdr:from>
    <xdr:to>
      <xdr:col>21</xdr:col>
      <xdr:colOff>113250</xdr:colOff>
      <xdr:row>18</xdr:row>
      <xdr:rowOff>48975</xdr:rowOff>
    </xdr:to>
    <xdr:sp macro="" textlink="">
      <xdr:nvSpPr>
        <xdr:cNvPr id="31" name="Rectangle 30">
          <a:hlinkClick xmlns:r="http://schemas.openxmlformats.org/officeDocument/2006/relationships" r:id="rId1" tooltip="Click here to view the data in a table"/>
        </xdr:cNvPr>
        <xdr:cNvSpPr/>
      </xdr:nvSpPr>
      <xdr:spPr>
        <a:xfrm>
          <a:off x="10258425" y="2333625"/>
          <a:ext cx="1389600" cy="630000"/>
        </a:xfrm>
        <a:prstGeom prst="rect">
          <a:avLst/>
        </a:prstGeom>
        <a:solidFill>
          <a:srgbClr val="77A1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a:latin typeface="Verdana" pitchFamily="34" charset="0"/>
              <a:ea typeface="Verdana" pitchFamily="34" charset="0"/>
              <a:cs typeface="Verdana" pitchFamily="34" charset="0"/>
            </a:rPr>
            <a:t>Click</a:t>
          </a:r>
          <a:r>
            <a:rPr lang="en-GB" sz="1000" baseline="0">
              <a:latin typeface="Verdana" pitchFamily="34" charset="0"/>
              <a:ea typeface="Verdana" pitchFamily="34" charset="0"/>
              <a:cs typeface="Verdana" pitchFamily="34" charset="0"/>
            </a:rPr>
            <a:t> here to view the data in a table</a:t>
          </a:r>
          <a:endParaRPr lang="en-GB" sz="1000">
            <a:latin typeface="Verdana" pitchFamily="34" charset="0"/>
            <a:ea typeface="Verdana" pitchFamily="34" charset="0"/>
            <a:cs typeface="Verdana" pitchFamily="34" charset="0"/>
          </a:endParaRPr>
        </a:p>
      </xdr:txBody>
    </xdr:sp>
    <xdr:clientData/>
  </xdr:twoCellAnchor>
  <xdr:twoCellAnchor editAs="absolute">
    <xdr:from>
      <xdr:col>3</xdr:col>
      <xdr:colOff>190500</xdr:colOff>
      <xdr:row>9</xdr:row>
      <xdr:rowOff>28574</xdr:rowOff>
    </xdr:from>
    <xdr:to>
      <xdr:col>13</xdr:col>
      <xdr:colOff>254550</xdr:colOff>
      <xdr:row>27</xdr:row>
      <xdr:rowOff>714375</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9525</xdr:colOff>
      <xdr:row>8</xdr:row>
      <xdr:rowOff>76200</xdr:rowOff>
    </xdr:from>
    <xdr:to>
      <xdr:col>3</xdr:col>
      <xdr:colOff>114300</xdr:colOff>
      <xdr:row>14</xdr:row>
      <xdr:rowOff>41276</xdr:rowOff>
    </xdr:to>
    <xdr:sp macro="" textlink="">
      <xdr:nvSpPr>
        <xdr:cNvPr id="20" name="TextBox 19"/>
        <xdr:cNvSpPr txBox="1"/>
      </xdr:nvSpPr>
      <xdr:spPr>
        <a:xfrm>
          <a:off x="9525" y="1371600"/>
          <a:ext cx="1600200" cy="9366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a:solidFill>
                <a:srgbClr val="000080"/>
              </a:solidFill>
              <a:latin typeface="Verdana" pitchFamily="34" charset="0"/>
            </a:rPr>
            <a:t>Choose parameters:</a:t>
          </a:r>
        </a:p>
      </xdr:txBody>
    </xdr:sp>
    <xdr:clientData/>
  </xdr:twoCellAnchor>
  <xdr:twoCellAnchor editAs="absolute">
    <xdr:from>
      <xdr:col>0</xdr:col>
      <xdr:colOff>0</xdr:colOff>
      <xdr:row>0</xdr:row>
      <xdr:rowOff>0</xdr:rowOff>
    </xdr:from>
    <xdr:to>
      <xdr:col>25</xdr:col>
      <xdr:colOff>514846</xdr:colOff>
      <xdr:row>8</xdr:row>
      <xdr:rowOff>76200</xdr:rowOff>
    </xdr:to>
    <xdr:grpSp>
      <xdr:nvGrpSpPr>
        <xdr:cNvPr id="30" name="Group 29"/>
        <xdr:cNvGrpSpPr/>
      </xdr:nvGrpSpPr>
      <xdr:grpSpPr>
        <a:xfrm>
          <a:off x="0" y="0"/>
          <a:ext cx="14488021" cy="1371600"/>
          <a:chOff x="0" y="0"/>
          <a:chExt cx="14488021" cy="1371600"/>
        </a:xfrm>
      </xdr:grpSpPr>
      <xdr:grpSp>
        <xdr:nvGrpSpPr>
          <xdr:cNvPr id="28" name="Group 27"/>
          <xdr:cNvGrpSpPr/>
        </xdr:nvGrpSpPr>
        <xdr:grpSpPr>
          <a:xfrm>
            <a:off x="0" y="0"/>
            <a:ext cx="14488021" cy="1371600"/>
            <a:chOff x="0" y="0"/>
            <a:chExt cx="14488021" cy="1371600"/>
          </a:xfrm>
        </xdr:grpSpPr>
        <xdr:pic>
          <xdr:nvPicPr>
            <xdr:cNvPr id="4" name="Picture 3" descr="20151015_Inequalities_C4_BP_v0j.jpg"/>
            <xdr:cNvPicPr>
              <a:picLocks/>
            </xdr:cNvPicPr>
          </xdr:nvPicPr>
          <xdr:blipFill>
            <a:blip xmlns:r="http://schemas.openxmlformats.org/officeDocument/2006/relationships" r:embed="rId3" cstate="print"/>
            <a:srcRect l="195" t="12599" b="28933"/>
            <a:stretch>
              <a:fillRect/>
            </a:stretch>
          </xdr:blipFill>
          <xdr:spPr>
            <a:xfrm>
              <a:off x="0" y="0"/>
              <a:ext cx="14488021" cy="971550"/>
            </a:xfrm>
            <a:prstGeom prst="rect">
              <a:avLst/>
            </a:prstGeom>
          </xdr:spPr>
        </xdr:pic>
        <xdr:pic>
          <xdr:nvPicPr>
            <xdr:cNvPr id="2"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962025"/>
              <a:ext cx="14487525" cy="409575"/>
            </a:xfrm>
            <a:prstGeom prst="rect">
              <a:avLst/>
            </a:prstGeom>
            <a:noFill/>
          </xdr:spPr>
        </xdr:pic>
        <xdr:grpSp>
          <xdr:nvGrpSpPr>
            <xdr:cNvPr id="17" name="Group 16"/>
            <xdr:cNvGrpSpPr/>
          </xdr:nvGrpSpPr>
          <xdr:grpSpPr>
            <a:xfrm>
              <a:off x="304800" y="1028700"/>
              <a:ext cx="10687050" cy="317500"/>
              <a:chOff x="1714501" y="6524625"/>
              <a:chExt cx="10687050" cy="317500"/>
            </a:xfrm>
          </xdr:grpSpPr>
          <xdr:sp macro="" textlink="">
            <xdr:nvSpPr>
              <xdr:cNvPr id="18" name="Rectangle 17">
                <a:hlinkClick xmlns:r="http://schemas.openxmlformats.org/officeDocument/2006/relationships" r:id="rId5" tooltip="Single chart &amp; table"/>
              </xdr:cNvPr>
              <xdr:cNvSpPr/>
            </xdr:nvSpPr>
            <xdr:spPr>
              <a:xfrm>
                <a:off x="2773681"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9" name="Rectangle 18">
                <a:hlinkClick xmlns:r="http://schemas.openxmlformats.org/officeDocument/2006/relationships" r:id="rId6" tooltip="Wales chart &amp; table"/>
              </xdr:cNvPr>
              <xdr:cNvSpPr/>
            </xdr:nvSpPr>
            <xdr:spPr>
              <a:xfrm>
                <a:off x="3851911"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1" name="Rectangle 20">
                <a:hlinkClick xmlns:r="http://schemas.openxmlformats.org/officeDocument/2006/relationships" r:id="rId7" tooltip="Wales summary"/>
              </xdr:cNvPr>
              <xdr:cNvSpPr/>
            </xdr:nvSpPr>
            <xdr:spPr>
              <a:xfrm>
                <a:off x="4920616"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2" name="Rectangle 21">
                <a:hlinkClick xmlns:r="http://schemas.openxmlformats.org/officeDocument/2006/relationships" r:id="rId8" tooltip="Summary by health board"/>
              </xdr:cNvPr>
              <xdr:cNvSpPr/>
            </xdr:nvSpPr>
            <xdr:spPr>
              <a:xfrm>
                <a:off x="5989321"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3" name="Rectangle 22">
                <a:hlinkClick xmlns:r="http://schemas.openxmlformats.org/officeDocument/2006/relationships" r:id="rId9" tooltip="How to copy charts &amp; tables"/>
              </xdr:cNvPr>
              <xdr:cNvSpPr/>
            </xdr:nvSpPr>
            <xdr:spPr>
              <a:xfrm>
                <a:off x="9209183"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4" name="Rectangle 23">
                <a:hlinkClick xmlns:r="http://schemas.openxmlformats.org/officeDocument/2006/relationships" r:id="rId10" tooltip="Technical guide"/>
              </xdr:cNvPr>
              <xdr:cNvSpPr/>
            </xdr:nvSpPr>
            <xdr:spPr>
              <a:xfrm>
                <a:off x="10283915"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5" name="Rectangle 24">
                <a:hlinkClick xmlns:r="http://schemas.openxmlformats.org/officeDocument/2006/relationships" r:id="rId11" tooltip="Interpretation guide"/>
              </xdr:cNvPr>
              <xdr:cNvSpPr/>
            </xdr:nvSpPr>
            <xdr:spPr>
              <a:xfrm>
                <a:off x="11358647"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6" name="Rectangle 25">
                <a:hlinkClick xmlns:r="http://schemas.openxmlformats.org/officeDocument/2006/relationships" r:id="rId12" tooltip="Introduction"/>
              </xdr:cNvPr>
              <xdr:cNvSpPr/>
            </xdr:nvSpPr>
            <xdr:spPr>
              <a:xfrm>
                <a:off x="1714501"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7" name="Rectangle 26">
                <a:hlinkClick xmlns:r="http://schemas.openxmlformats.org/officeDocument/2006/relationships" r:id="rId13" tooltip="Summary by local authority"/>
              </xdr:cNvPr>
              <xdr:cNvSpPr/>
            </xdr:nvSpPr>
            <xdr:spPr>
              <a:xfrm>
                <a:off x="7058025"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sp macro="" textlink="">
        <xdr:nvSpPr>
          <xdr:cNvPr id="29" name="TextBox 28"/>
          <xdr:cNvSpPr txBox="1"/>
        </xdr:nvSpPr>
        <xdr:spPr>
          <a:xfrm>
            <a:off x="5734050" y="371475"/>
            <a:ext cx="220027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0">
                <a:solidFill>
                  <a:schemeClr val="bg1"/>
                </a:solidFill>
                <a:latin typeface="Verdana" pitchFamily="34" charset="0"/>
                <a:ea typeface="Verdana" pitchFamily="34" charset="0"/>
                <a:cs typeface="Verdana" pitchFamily="34" charset="0"/>
              </a:rPr>
              <a:t>All-cause</a:t>
            </a:r>
            <a:r>
              <a:rPr lang="en-GB" sz="1100" b="0" baseline="0">
                <a:solidFill>
                  <a:schemeClr val="bg1"/>
                </a:solidFill>
                <a:latin typeface="Verdana" pitchFamily="34" charset="0"/>
                <a:ea typeface="Verdana" pitchFamily="34" charset="0"/>
                <a:cs typeface="Verdana" pitchFamily="34" charset="0"/>
              </a:rPr>
              <a:t> mortality trends</a:t>
            </a:r>
            <a:endParaRPr lang="en-GB" sz="1100" b="0">
              <a:solidFill>
                <a:schemeClr val="bg1"/>
              </a:solidFill>
              <a:latin typeface="Verdana" pitchFamily="34" charset="0"/>
              <a:ea typeface="Verdana" pitchFamily="34" charset="0"/>
              <a:cs typeface="Verdana" pitchFamily="34" charset="0"/>
            </a:endParaRPr>
          </a:p>
        </xdr:txBody>
      </xdr:sp>
    </xdr:grpSp>
    <xdr:clientData/>
  </xdr:twoCellAnchor>
  <xdr:oneCellAnchor>
    <xdr:from>
      <xdr:col>13</xdr:col>
      <xdr:colOff>504825</xdr:colOff>
      <xdr:row>21</xdr:row>
      <xdr:rowOff>142875</xdr:rowOff>
    </xdr:from>
    <xdr:ext cx="3943350" cy="1428750"/>
    <xdr:sp macro="" textlink="">
      <xdr:nvSpPr>
        <xdr:cNvPr id="32" name="TextBox 31">
          <a:hlinkClick xmlns:r="http://schemas.openxmlformats.org/officeDocument/2006/relationships" r:id="rId14"/>
        </xdr:cNvPr>
        <xdr:cNvSpPr txBox="1"/>
      </xdr:nvSpPr>
      <xdr:spPr>
        <a:xfrm>
          <a:off x="7696200" y="3543300"/>
          <a:ext cx="3943350" cy="1428750"/>
        </a:xfrm>
        <a:prstGeom prst="rect">
          <a:avLst/>
        </a:prstGeom>
        <a:noFill/>
        <a:ln>
          <a:solidFill>
            <a:srgbClr val="77A1D3"/>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1000" b="1">
              <a:solidFill>
                <a:srgbClr val="77A1D3"/>
              </a:solidFill>
              <a:latin typeface="Verdana" pitchFamily="34" charset="0"/>
              <a:ea typeface="Verdana" pitchFamily="34" charset="0"/>
              <a:cs typeface="Verdana" pitchFamily="34" charset="0"/>
            </a:rPr>
            <a:t>Note</a:t>
          </a:r>
        </a:p>
        <a:p>
          <a:endParaRPr lang="en-GB" sz="1000">
            <a:latin typeface="Verdana" pitchFamily="34" charset="0"/>
            <a:ea typeface="Verdana" pitchFamily="34" charset="0"/>
            <a:cs typeface="Verdana" pitchFamily="34" charset="0"/>
          </a:endParaRPr>
        </a:p>
        <a:p>
          <a:r>
            <a:rPr lang="en-GB" sz="1000">
              <a:latin typeface="Verdana" pitchFamily="34" charset="0"/>
              <a:ea typeface="Verdana" pitchFamily="34" charset="0"/>
              <a:cs typeface="Verdana" pitchFamily="34" charset="0"/>
            </a:rPr>
            <a:t>It has recently come to light that the population aged 85+ has been underestimated in some areas by the Office for National Statistics population estimates. In most parts of Wales the impact of this issue will be small. Further details are available from the Measuring inequalities 2016 </a:t>
          </a:r>
          <a:r>
            <a:rPr lang="en-GB" sz="1000" b="1">
              <a:latin typeface="Verdana" pitchFamily="34" charset="0"/>
              <a:ea typeface="Verdana" pitchFamily="34" charset="0"/>
              <a:cs typeface="Verdana" pitchFamily="34" charset="0"/>
            </a:rPr>
            <a:t>webpage</a:t>
          </a:r>
          <a:r>
            <a:rPr lang="en-GB" sz="1000">
              <a:latin typeface="Verdana" pitchFamily="34" charset="0"/>
              <a:ea typeface="Verdana" pitchFamily="34" charset="0"/>
              <a:cs typeface="Verdana" pitchFamily="34" charset="0"/>
            </a:rPr>
            <a:t>.</a:t>
          </a:r>
        </a:p>
      </xdr:txBody>
    </xdr:sp>
    <xdr:clientData/>
  </xdr:oneCellAnchor>
  <mc:AlternateContent xmlns:mc="http://schemas.openxmlformats.org/markup-compatibility/2006">
    <mc:Choice xmlns:a14="http://schemas.microsoft.com/office/drawing/2010/main" Requires="a14">
      <xdr:twoCellAnchor>
        <xdr:from>
          <xdr:col>0</xdr:col>
          <xdr:colOff>190500</xdr:colOff>
          <xdr:row>11</xdr:row>
          <xdr:rowOff>47625</xdr:rowOff>
        </xdr:from>
        <xdr:to>
          <xdr:col>2</xdr:col>
          <xdr:colOff>381000</xdr:colOff>
          <xdr:row>13</xdr:row>
          <xdr:rowOff>133350</xdr:rowOff>
        </xdr:to>
        <xdr:sp macro="" textlink="">
          <xdr:nvSpPr>
            <xdr:cNvPr id="19458" name="List Box 2" hidden="1">
              <a:extLst>
                <a:ext uri="{63B3BB69-23CF-44E3-9099-C40C66FF867C}">
                  <a14:compatExt spid="_x0000_s194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190500</xdr:colOff>
          <xdr:row>14</xdr:row>
          <xdr:rowOff>66675</xdr:rowOff>
        </xdr:from>
        <xdr:to>
          <xdr:col>2</xdr:col>
          <xdr:colOff>381000</xdr:colOff>
          <xdr:row>16</xdr:row>
          <xdr:rowOff>28575</xdr:rowOff>
        </xdr:to>
        <xdr:sp macro="" textlink="">
          <xdr:nvSpPr>
            <xdr:cNvPr id="19459" name="List Box 3" hidden="1">
              <a:extLst>
                <a:ext uri="{63B3BB69-23CF-44E3-9099-C40C66FF867C}">
                  <a14:compatExt spid="_x0000_s194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c:userShapes xmlns:c="http://schemas.openxmlformats.org/drawingml/2006/chart">
  <cdr:relSizeAnchor xmlns:cdr="http://schemas.openxmlformats.org/drawingml/2006/chartDrawing">
    <cdr:from>
      <cdr:x>0.00994</cdr:x>
      <cdr:y>0.10053</cdr:y>
    </cdr:from>
    <cdr:to>
      <cdr:x>0.9715</cdr:x>
      <cdr:y>0.16667</cdr:y>
    </cdr:to>
    <cdr:sp macro="" textlink="">
      <cdr:nvSpPr>
        <cdr:cNvPr id="4098" name="Text Box 2"/>
        <cdr:cNvSpPr txBox="1">
          <a:spLocks xmlns:a="http://schemas.openxmlformats.org/drawingml/2006/main" noChangeArrowheads="1"/>
        </cdr:cNvSpPr>
      </cdr:nvSpPr>
      <cdr:spPr bwMode="auto">
        <a:xfrm xmlns:a="http://schemas.openxmlformats.org/drawingml/2006/main">
          <a:off x="66658" y="361953"/>
          <a:ext cx="6448235" cy="23812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GB" sz="800" b="0" i="0" u="none" strike="noStrike" baseline="0">
              <a:solidFill>
                <a:srgbClr val="000000"/>
              </a:solidFill>
              <a:latin typeface="Verdana"/>
            </a:rPr>
            <a:t>Produced by Public Health Wales Observatory, using PHM &amp; MYE (ONS), WIMD 2014 (WG)</a:t>
          </a:r>
        </a:p>
      </cdr:txBody>
    </cdr:sp>
  </cdr:relSizeAnchor>
  <cdr:relSizeAnchor xmlns:cdr="http://schemas.openxmlformats.org/drawingml/2006/chartDrawing">
    <cdr:from>
      <cdr:x>0.012</cdr:x>
      <cdr:y>0</cdr:y>
    </cdr:from>
    <cdr:to>
      <cdr:x>1</cdr:x>
      <cdr:y>0.17813</cdr:y>
    </cdr:to>
    <cdr:sp macro="" textlink="">
      <cdr:nvSpPr>
        <cdr:cNvPr id="111619" name="Text Box 3"/>
        <cdr:cNvSpPr txBox="1">
          <a:spLocks xmlns:a="http://schemas.openxmlformats.org/drawingml/2006/main" noChangeArrowheads="1" noTextEdit="1"/>
        </cdr:cNvSpPr>
      </cdr:nvSpPr>
      <cdr:spPr bwMode="auto">
        <a:xfrm xmlns:a="http://schemas.openxmlformats.org/drawingml/2006/main">
          <a:off x="80472" y="0"/>
          <a:ext cx="6625542" cy="64134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0" bIns="22860" anchor="ctr" upright="1"/>
        <a:lstStyle xmlns:a="http://schemas.openxmlformats.org/drawingml/2006/main"/>
        <a:p xmlns:a="http://schemas.openxmlformats.org/drawingml/2006/main">
          <a:pPr algn="l" rtl="0">
            <a:defRPr sz="1000"/>
          </a:pPr>
          <a:endParaRPr lang="en-GB" sz="900" b="1" i="0" u="none" strike="noStrike" baseline="0">
            <a:solidFill>
              <a:srgbClr val="000000"/>
            </a:solidFill>
            <a:latin typeface="Verdana"/>
          </a:endParaRPr>
        </a:p>
      </cdr:txBody>
    </cdr:sp>
  </cdr:relSizeAnchor>
  <cdr:relSizeAnchor xmlns:cdr="http://schemas.openxmlformats.org/drawingml/2006/chartDrawing">
    <cdr:from>
      <cdr:x>0.08981</cdr:x>
      <cdr:y>0.80953</cdr:y>
    </cdr:from>
    <cdr:to>
      <cdr:x>0.58374</cdr:x>
      <cdr:y>0.85714</cdr:y>
    </cdr:to>
    <cdr:sp macro="" textlink="">
      <cdr:nvSpPr>
        <cdr:cNvPr id="4" name="Text Box 6"/>
        <cdr:cNvSpPr txBox="1">
          <a:spLocks xmlns:a="http://schemas.openxmlformats.org/drawingml/2006/main" noChangeArrowheads="1"/>
        </cdr:cNvSpPr>
      </cdr:nvSpPr>
      <cdr:spPr bwMode="auto">
        <a:xfrm xmlns:a="http://schemas.openxmlformats.org/drawingml/2006/main">
          <a:off x="517322" y="2914666"/>
          <a:ext cx="2845004" cy="171435"/>
        </a:xfrm>
        <a:prstGeom xmlns:a="http://schemas.openxmlformats.org/drawingml/2006/main" prst="rect">
          <a:avLst/>
        </a:prstGeom>
        <a:solidFill xmlns:a="http://schemas.openxmlformats.org/drawingml/2006/main">
          <a:sysClr val="window" lastClr="FFFFFF"/>
        </a:solidFill>
        <a:ln xmlns:a="http://schemas.openxmlformats.org/drawingml/2006/main" w="9525">
          <a:solidFill>
            <a:schemeClr val="bg1"/>
          </a:solid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indent="0" algn="l" rtl="0">
            <a:defRPr sz="1000"/>
          </a:pPr>
          <a:r>
            <a:rPr lang="en-GB" sz="800" b="0" i="0" u="none" strike="noStrike" baseline="0">
              <a:solidFill>
                <a:srgbClr val="000080"/>
              </a:solidFill>
              <a:latin typeface="Verdana"/>
            </a:rPr>
            <a:t>Rate Ratio - most deprived divided by least deprived</a:t>
          </a:r>
        </a:p>
      </cdr:txBody>
    </cdr:sp>
  </cdr:relSizeAnchor>
  <cdr:relSizeAnchor xmlns:cdr="http://schemas.openxmlformats.org/drawingml/2006/chartDrawing">
    <cdr:from>
      <cdr:x>0</cdr:x>
      <cdr:y>0</cdr:y>
    </cdr:from>
    <cdr:to>
      <cdr:x>1</cdr:x>
      <cdr:y>0.22015</cdr:y>
    </cdr:to>
    <cdr:sp macro="" textlink="Controls_Wales!$B$47">
      <cdr:nvSpPr>
        <cdr:cNvPr id="5" name="TextBox 4"/>
        <cdr:cNvSpPr txBox="1"/>
      </cdr:nvSpPr>
      <cdr:spPr>
        <a:xfrm xmlns:a="http://schemas.openxmlformats.org/drawingml/2006/main">
          <a:off x="0" y="0"/>
          <a:ext cx="6706014" cy="792637"/>
        </a:xfrm>
        <a:prstGeom xmlns:a="http://schemas.openxmlformats.org/drawingml/2006/main" prst="rect">
          <a:avLst/>
        </a:prstGeom>
      </cdr:spPr>
      <cdr:txBody>
        <a:bodyPr xmlns:a="http://schemas.openxmlformats.org/drawingml/2006/main" vertOverflow="clip" wrap="square" rtlCol="0">
          <a:noAutofit/>
        </a:bodyPr>
        <a:lstStyle xmlns:a="http://schemas.openxmlformats.org/drawingml/2006/main"/>
        <a:p xmlns:a="http://schemas.openxmlformats.org/drawingml/2006/main">
          <a:fld id="{7AA7BF79-4406-4976-9500-0B073549322A}" type="TxLink">
            <a:rPr lang="en-US" sz="900" b="1" i="0" u="none" strike="noStrike">
              <a:solidFill>
                <a:srgbClr val="000000"/>
              </a:solidFill>
              <a:latin typeface="Verdana"/>
              <a:ea typeface="Verdana"/>
              <a:cs typeface="Verdana"/>
            </a:rPr>
            <a:pPr/>
            <a:t>All-cause mortality, European age-standardised rate per 100,000, persons, all ages, Wales, 2005-2014</a:t>
          </a:fld>
          <a:endParaRPr lang="en-GB" sz="1050" b="1">
            <a:latin typeface="Verdana" pitchFamily="34" charset="0"/>
            <a:ea typeface="Verdana" pitchFamily="34" charset="0"/>
            <a:cs typeface="Verdana" pitchFamily="34" charset="0"/>
          </a:endParaRPr>
        </a:p>
      </cdr:txBody>
    </cdr:sp>
  </cdr:relSizeAnchor>
  <cdr:relSizeAnchor xmlns:cdr="http://schemas.openxmlformats.org/drawingml/2006/chartDrawing">
    <cdr:from>
      <cdr:x>0.69904</cdr:x>
      <cdr:y>0.12906</cdr:y>
    </cdr:from>
    <cdr:to>
      <cdr:x>1</cdr:x>
      <cdr:y>0.27026</cdr:y>
    </cdr:to>
    <cdr:grpSp>
      <cdr:nvGrpSpPr>
        <cdr:cNvPr id="8" name="Group 7"/>
        <cdr:cNvGrpSpPr/>
      </cdr:nvGrpSpPr>
      <cdr:grpSpPr>
        <a:xfrm xmlns:a="http://schemas.openxmlformats.org/drawingml/2006/main">
          <a:off x="4026470" y="464674"/>
          <a:ext cx="1733530" cy="508384"/>
          <a:chOff x="3544015" y="455163"/>
          <a:chExt cx="2095493" cy="508353"/>
        </a:xfrm>
      </cdr:grpSpPr>
      <cdr:sp macro="" textlink="">
        <cdr:nvSpPr>
          <cdr:cNvPr id="6" name="TextBox 18"/>
          <cdr:cNvSpPr txBox="1"/>
        </cdr:nvSpPr>
        <cdr:spPr>
          <a:xfrm xmlns:a="http://schemas.openxmlformats.org/drawingml/2006/main">
            <a:off x="3544015" y="455163"/>
            <a:ext cx="297003" cy="50835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l-GR" sz="1800">
                <a:latin typeface="Courier New" pitchFamily="49" charset="0"/>
                <a:cs typeface="Courier New" pitchFamily="49" charset="0"/>
              </a:rPr>
              <a:t>Ι</a:t>
            </a:r>
            <a:endParaRPr lang="en-GB" sz="1800">
              <a:latin typeface="Courier New" pitchFamily="49" charset="0"/>
              <a:cs typeface="Courier New" pitchFamily="49" charset="0"/>
            </a:endParaRPr>
          </a:p>
        </cdr:txBody>
      </cdr:sp>
      <cdr:sp macro="" textlink="">
        <cdr:nvSpPr>
          <cdr:cNvPr id="7" name="TextBox 19"/>
          <cdr:cNvSpPr txBox="1"/>
        </cdr:nvSpPr>
        <cdr:spPr>
          <a:xfrm xmlns:a="http://schemas.openxmlformats.org/drawingml/2006/main">
            <a:off x="3715395" y="585042"/>
            <a:ext cx="1924113" cy="25109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GB" sz="900">
                <a:latin typeface="Verdana" pitchFamily="34" charset="0"/>
                <a:ea typeface="Verdana" pitchFamily="34" charset="0"/>
                <a:cs typeface="Verdana" pitchFamily="34" charset="0"/>
              </a:rPr>
              <a:t>95% confidence interval</a:t>
            </a:r>
          </a:p>
        </cdr:txBody>
      </cdr:sp>
    </cdr:grpSp>
  </cdr:relSizeAnchor>
</c:userShapes>
</file>

<file path=xl/drawings/drawing6.xml><?xml version="1.0" encoding="utf-8"?>
<xdr:wsDr xmlns:xdr="http://schemas.openxmlformats.org/drawingml/2006/spreadsheetDrawing" xmlns:a="http://schemas.openxmlformats.org/drawingml/2006/main">
  <xdr:twoCellAnchor>
    <xdr:from>
      <xdr:col>0</xdr:col>
      <xdr:colOff>260113</xdr:colOff>
      <xdr:row>9</xdr:row>
      <xdr:rowOff>7041</xdr:rowOff>
    </xdr:from>
    <xdr:to>
      <xdr:col>14</xdr:col>
      <xdr:colOff>241966</xdr:colOff>
      <xdr:row>45</xdr:row>
      <xdr:rowOff>61197</xdr:rowOff>
    </xdr:to>
    <xdr:grpSp>
      <xdr:nvGrpSpPr>
        <xdr:cNvPr id="28" name="Group 27"/>
        <xdr:cNvGrpSpPr/>
      </xdr:nvGrpSpPr>
      <xdr:grpSpPr>
        <a:xfrm>
          <a:off x="260113" y="1464366"/>
          <a:ext cx="8297178" cy="6883581"/>
          <a:chOff x="260113" y="1464366"/>
          <a:chExt cx="8297178" cy="6883581"/>
        </a:xfrm>
      </xdr:grpSpPr>
      <xdr:graphicFrame macro="">
        <xdr:nvGraphicFramePr>
          <xdr:cNvPr id="5" name="Chart 1"/>
          <xdr:cNvGraphicFramePr>
            <a:graphicFrameLocks/>
          </xdr:cNvGraphicFramePr>
        </xdr:nvGraphicFramePr>
        <xdr:xfrm>
          <a:off x="268374" y="1464366"/>
          <a:ext cx="8222352" cy="4343407"/>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8" name="TextBox 1"/>
          <xdr:cNvSpPr txBox="1"/>
        </xdr:nvSpPr>
        <xdr:spPr>
          <a:xfrm>
            <a:off x="3379022" y="5331939"/>
            <a:ext cx="981541" cy="531442"/>
          </a:xfrm>
          <a:prstGeom prst="rect">
            <a:avLst/>
          </a:prstGeom>
          <a:ln>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GB" sz="1000">
                <a:latin typeface="Verdana" pitchFamily="34" charset="0"/>
                <a:ea typeface="Verdana" pitchFamily="34" charset="0"/>
                <a:cs typeface="Verdana" pitchFamily="34" charset="0"/>
              </a:rPr>
              <a:t>Females</a:t>
            </a:r>
          </a:p>
        </xdr:txBody>
      </xdr:sp>
      <xdr:sp macro="" textlink="">
        <xdr:nvSpPr>
          <xdr:cNvPr id="9" name="TextBox 1"/>
          <xdr:cNvSpPr txBox="1"/>
        </xdr:nvSpPr>
        <xdr:spPr>
          <a:xfrm>
            <a:off x="4683830" y="5332670"/>
            <a:ext cx="918334" cy="996454"/>
          </a:xfrm>
          <a:prstGeom prst="rect">
            <a:avLst/>
          </a:prstGeom>
          <a:ln>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GB" sz="1000">
                <a:latin typeface="Verdana" pitchFamily="34" charset="0"/>
                <a:ea typeface="Verdana" pitchFamily="34" charset="0"/>
                <a:cs typeface="Verdana" pitchFamily="34" charset="0"/>
              </a:rPr>
              <a:t>Males</a:t>
            </a:r>
          </a:p>
        </xdr:txBody>
      </xdr:sp>
      <xdr:graphicFrame macro="">
        <xdr:nvGraphicFramePr>
          <xdr:cNvPr id="7" name="Chart 1"/>
          <xdr:cNvGraphicFramePr>
            <a:graphicFrameLocks/>
          </xdr:cNvGraphicFramePr>
        </xdr:nvGraphicFramePr>
        <xdr:xfrm>
          <a:off x="260113" y="5350719"/>
          <a:ext cx="8297178" cy="2997228"/>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0" name="Rectangle 9"/>
          <xdr:cNvSpPr/>
        </xdr:nvSpPr>
        <xdr:spPr>
          <a:xfrm>
            <a:off x="4371683" y="2399135"/>
            <a:ext cx="326104" cy="5735781"/>
          </a:xfrm>
          <a:prstGeom prst="rect">
            <a:avLst/>
          </a:prstGeom>
          <a:solidFill>
            <a:sysClr val="window" lastClr="FFFFFF"/>
          </a:solidFill>
          <a:ln w="6350">
            <a:noFill/>
          </a:ln>
        </xdr:spPr>
        <xdr:style>
          <a:lnRef idx="2">
            <a:schemeClr val="accent4">
              <a:shade val="50000"/>
            </a:schemeClr>
          </a:lnRef>
          <a:fillRef idx="1">
            <a:schemeClr val="accent4"/>
          </a:fillRef>
          <a:effectRef idx="0">
            <a:schemeClr val="accent4"/>
          </a:effectRef>
          <a:fontRef idx="minor">
            <a:schemeClr val="lt1"/>
          </a:fontRef>
        </xdr:style>
        <xdr:txBody>
          <a:bodyPr vertOverflow="clip" rtlCol="0" anchor="ctr"/>
          <a:lstStyle/>
          <a:p>
            <a:pPr algn="ctr"/>
            <a:endParaRPr lang="en-GB"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sp macro="" textlink="">
        <xdr:nvSpPr>
          <xdr:cNvPr id="92" name="TextBox 1"/>
          <xdr:cNvSpPr txBox="1"/>
        </xdr:nvSpPr>
        <xdr:spPr>
          <a:xfrm>
            <a:off x="4119924" y="5160011"/>
            <a:ext cx="918832" cy="119710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GB" sz="1000" b="1">
                <a:latin typeface="Verdana" pitchFamily="34" charset="0"/>
                <a:ea typeface="Verdana" pitchFamily="34" charset="0"/>
                <a:cs typeface="Verdana" pitchFamily="34" charset="0"/>
              </a:rPr>
              <a:t>Under</a:t>
            </a:r>
            <a:r>
              <a:rPr lang="en-GB" sz="1000" b="1" baseline="0">
                <a:latin typeface="Verdana" pitchFamily="34" charset="0"/>
                <a:ea typeface="Verdana" pitchFamily="34" charset="0"/>
                <a:cs typeface="Verdana" pitchFamily="34" charset="0"/>
              </a:rPr>
              <a:t> 75s</a:t>
            </a:r>
            <a:endParaRPr lang="en-GB" sz="1000" b="1">
              <a:latin typeface="Verdana" pitchFamily="34" charset="0"/>
              <a:ea typeface="Verdana" pitchFamily="34" charset="0"/>
              <a:cs typeface="Verdana" pitchFamily="34" charset="0"/>
            </a:endParaRPr>
          </a:p>
        </xdr:txBody>
      </xdr:sp>
    </xdr:grpSp>
    <xdr:clientData/>
  </xdr:twoCellAnchor>
  <xdr:twoCellAnchor editAs="absolute">
    <xdr:from>
      <xdr:col>0</xdr:col>
      <xdr:colOff>0</xdr:colOff>
      <xdr:row>0</xdr:row>
      <xdr:rowOff>0</xdr:rowOff>
    </xdr:from>
    <xdr:to>
      <xdr:col>24</xdr:col>
      <xdr:colOff>76696</xdr:colOff>
      <xdr:row>8</xdr:row>
      <xdr:rowOff>76200</xdr:rowOff>
    </xdr:to>
    <xdr:grpSp>
      <xdr:nvGrpSpPr>
        <xdr:cNvPr id="37" name="Group 36"/>
        <xdr:cNvGrpSpPr/>
      </xdr:nvGrpSpPr>
      <xdr:grpSpPr>
        <a:xfrm>
          <a:off x="0" y="0"/>
          <a:ext cx="14488021" cy="1371600"/>
          <a:chOff x="0" y="0"/>
          <a:chExt cx="14488021" cy="1371600"/>
        </a:xfrm>
      </xdr:grpSpPr>
      <xdr:grpSp>
        <xdr:nvGrpSpPr>
          <xdr:cNvPr id="35" name="Group 34"/>
          <xdr:cNvGrpSpPr/>
        </xdr:nvGrpSpPr>
        <xdr:grpSpPr>
          <a:xfrm>
            <a:off x="0" y="0"/>
            <a:ext cx="14488021" cy="1371600"/>
            <a:chOff x="0" y="0"/>
            <a:chExt cx="14488021" cy="1371600"/>
          </a:xfrm>
        </xdr:grpSpPr>
        <xdr:pic>
          <xdr:nvPicPr>
            <xdr:cNvPr id="11" name="Picture 10" descr="20151015_Inequalities_C4_BP_v0j.jpg"/>
            <xdr:cNvPicPr>
              <a:picLocks/>
            </xdr:cNvPicPr>
          </xdr:nvPicPr>
          <xdr:blipFill>
            <a:blip xmlns:r="http://schemas.openxmlformats.org/officeDocument/2006/relationships" r:embed="rId3" cstate="print"/>
            <a:srcRect l="195" t="12599" b="28933"/>
            <a:stretch>
              <a:fillRect/>
            </a:stretch>
          </xdr:blipFill>
          <xdr:spPr>
            <a:xfrm>
              <a:off x="0" y="0"/>
              <a:ext cx="14488021" cy="971550"/>
            </a:xfrm>
            <a:prstGeom prst="rect">
              <a:avLst/>
            </a:prstGeom>
          </xdr:spPr>
        </xdr:pic>
        <xdr:pic>
          <xdr:nvPicPr>
            <xdr:cNvPr id="32769" name="Picture 1"/>
            <xdr:cNvPicPr>
              <a:picLocks noChangeAspect="1" noChangeArrowheads="1"/>
            </xdr:cNvPicPr>
          </xdr:nvPicPr>
          <xdr:blipFill>
            <a:blip xmlns:r="http://schemas.openxmlformats.org/officeDocument/2006/relationships" r:embed="rId4" cstate="print"/>
            <a:srcRect/>
            <a:stretch>
              <a:fillRect/>
            </a:stretch>
          </xdr:blipFill>
          <xdr:spPr bwMode="auto">
            <a:xfrm>
              <a:off x="0" y="962025"/>
              <a:ext cx="14487525" cy="409575"/>
            </a:xfrm>
            <a:prstGeom prst="rect">
              <a:avLst/>
            </a:prstGeom>
            <a:noFill/>
          </xdr:spPr>
        </xdr:pic>
        <xdr:grpSp>
          <xdr:nvGrpSpPr>
            <xdr:cNvPr id="23" name="Group 22"/>
            <xdr:cNvGrpSpPr/>
          </xdr:nvGrpSpPr>
          <xdr:grpSpPr>
            <a:xfrm>
              <a:off x="314325" y="1019175"/>
              <a:ext cx="10687050" cy="317500"/>
              <a:chOff x="1714501" y="6524625"/>
              <a:chExt cx="10687050" cy="317500"/>
            </a:xfrm>
          </xdr:grpSpPr>
          <xdr:sp macro="" textlink="">
            <xdr:nvSpPr>
              <xdr:cNvPr id="24" name="Rectangle 23">
                <a:hlinkClick xmlns:r="http://schemas.openxmlformats.org/officeDocument/2006/relationships" r:id="rId5" tooltip="Single chart &amp; table"/>
              </xdr:cNvPr>
              <xdr:cNvSpPr/>
            </xdr:nvSpPr>
            <xdr:spPr>
              <a:xfrm>
                <a:off x="2773681"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6" name="Rectangle 25">
                <a:hlinkClick xmlns:r="http://schemas.openxmlformats.org/officeDocument/2006/relationships" r:id="rId6" tooltip="Wales chart &amp; table"/>
              </xdr:cNvPr>
              <xdr:cNvSpPr/>
            </xdr:nvSpPr>
            <xdr:spPr>
              <a:xfrm>
                <a:off x="3851911"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7" name="Rectangle 26">
                <a:hlinkClick xmlns:r="http://schemas.openxmlformats.org/officeDocument/2006/relationships" r:id="rId7" tooltip="Wales summary"/>
              </xdr:cNvPr>
              <xdr:cNvSpPr/>
            </xdr:nvSpPr>
            <xdr:spPr>
              <a:xfrm>
                <a:off x="4920616"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9" name="Rectangle 28">
                <a:hlinkClick xmlns:r="http://schemas.openxmlformats.org/officeDocument/2006/relationships" r:id="rId8" tooltip="Summary by health board"/>
              </xdr:cNvPr>
              <xdr:cNvSpPr/>
            </xdr:nvSpPr>
            <xdr:spPr>
              <a:xfrm>
                <a:off x="5989321"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0" name="Rectangle 29">
                <a:hlinkClick xmlns:r="http://schemas.openxmlformats.org/officeDocument/2006/relationships" r:id="rId9" tooltip="How to copy charts &amp; tables"/>
              </xdr:cNvPr>
              <xdr:cNvSpPr/>
            </xdr:nvSpPr>
            <xdr:spPr>
              <a:xfrm>
                <a:off x="9209183"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1" name="Rectangle 30">
                <a:hlinkClick xmlns:r="http://schemas.openxmlformats.org/officeDocument/2006/relationships" r:id="rId10" tooltip="Technical guide"/>
              </xdr:cNvPr>
              <xdr:cNvSpPr/>
            </xdr:nvSpPr>
            <xdr:spPr>
              <a:xfrm>
                <a:off x="10283915"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2" name="Rectangle 31">
                <a:hlinkClick xmlns:r="http://schemas.openxmlformats.org/officeDocument/2006/relationships" r:id="rId11" tooltip="Interpretation guide"/>
              </xdr:cNvPr>
              <xdr:cNvSpPr/>
            </xdr:nvSpPr>
            <xdr:spPr>
              <a:xfrm>
                <a:off x="11358647"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3" name="Rectangle 32">
                <a:hlinkClick xmlns:r="http://schemas.openxmlformats.org/officeDocument/2006/relationships" r:id="rId12" tooltip="Introduction"/>
              </xdr:cNvPr>
              <xdr:cNvSpPr/>
            </xdr:nvSpPr>
            <xdr:spPr>
              <a:xfrm>
                <a:off x="1714501"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4" name="Rectangle 33">
                <a:hlinkClick xmlns:r="http://schemas.openxmlformats.org/officeDocument/2006/relationships" r:id="rId13" tooltip="Summary by local authority"/>
              </xdr:cNvPr>
              <xdr:cNvSpPr/>
            </xdr:nvSpPr>
            <xdr:spPr>
              <a:xfrm>
                <a:off x="7058025"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sp macro="" textlink="">
        <xdr:nvSpPr>
          <xdr:cNvPr id="36" name="TextBox 35"/>
          <xdr:cNvSpPr txBox="1"/>
        </xdr:nvSpPr>
        <xdr:spPr>
          <a:xfrm>
            <a:off x="5734050" y="371475"/>
            <a:ext cx="212407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0">
                <a:solidFill>
                  <a:schemeClr val="bg1"/>
                </a:solidFill>
                <a:latin typeface="Verdana" pitchFamily="34" charset="0"/>
                <a:ea typeface="Verdana" pitchFamily="34" charset="0"/>
                <a:cs typeface="Verdana" pitchFamily="34" charset="0"/>
              </a:rPr>
              <a:t>All-cause</a:t>
            </a:r>
            <a:r>
              <a:rPr lang="en-GB" sz="1100" b="0" baseline="0">
                <a:solidFill>
                  <a:schemeClr val="bg1"/>
                </a:solidFill>
                <a:latin typeface="Verdana" pitchFamily="34" charset="0"/>
                <a:ea typeface="Verdana" pitchFamily="34" charset="0"/>
                <a:cs typeface="Verdana" pitchFamily="34" charset="0"/>
              </a:rPr>
              <a:t> mortality trends</a:t>
            </a:r>
            <a:endParaRPr lang="en-GB" sz="1100" b="0">
              <a:solidFill>
                <a:schemeClr val="bg1"/>
              </a:solidFill>
              <a:latin typeface="Verdana" pitchFamily="34" charset="0"/>
              <a:ea typeface="Verdana" pitchFamily="34" charset="0"/>
              <a:cs typeface="Verdana" pitchFamily="34" charset="0"/>
            </a:endParaRPr>
          </a:p>
        </xdr:txBody>
      </xdr:sp>
    </xdr:grpSp>
    <xdr:clientData/>
  </xdr:twoCellAnchor>
  <xdr:oneCellAnchor>
    <xdr:from>
      <xdr:col>14</xdr:col>
      <xdr:colOff>457200</xdr:colOff>
      <xdr:row>11</xdr:row>
      <xdr:rowOff>171450</xdr:rowOff>
    </xdr:from>
    <xdr:ext cx="3943350" cy="1428750"/>
    <xdr:sp macro="" textlink="">
      <xdr:nvSpPr>
        <xdr:cNvPr id="25" name="TextBox 24">
          <a:hlinkClick xmlns:r="http://schemas.openxmlformats.org/officeDocument/2006/relationships" r:id="rId14"/>
        </xdr:cNvPr>
        <xdr:cNvSpPr txBox="1"/>
      </xdr:nvSpPr>
      <xdr:spPr>
        <a:xfrm>
          <a:off x="8772525" y="1981200"/>
          <a:ext cx="3943350" cy="1428750"/>
        </a:xfrm>
        <a:prstGeom prst="rect">
          <a:avLst/>
        </a:prstGeom>
        <a:noFill/>
        <a:ln>
          <a:solidFill>
            <a:srgbClr val="77A1D3"/>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1000" b="1">
              <a:solidFill>
                <a:srgbClr val="77A1D3"/>
              </a:solidFill>
              <a:latin typeface="Verdana" pitchFamily="34" charset="0"/>
              <a:ea typeface="Verdana" pitchFamily="34" charset="0"/>
              <a:cs typeface="Verdana" pitchFamily="34" charset="0"/>
            </a:rPr>
            <a:t>Note</a:t>
          </a:r>
        </a:p>
        <a:p>
          <a:endParaRPr lang="en-GB" sz="1000">
            <a:latin typeface="Verdana" pitchFamily="34" charset="0"/>
            <a:ea typeface="Verdana" pitchFamily="34" charset="0"/>
            <a:cs typeface="Verdana" pitchFamily="34" charset="0"/>
          </a:endParaRPr>
        </a:p>
        <a:p>
          <a:r>
            <a:rPr lang="en-GB" sz="1000">
              <a:latin typeface="Verdana" pitchFamily="34" charset="0"/>
              <a:ea typeface="Verdana" pitchFamily="34" charset="0"/>
              <a:cs typeface="Verdana" pitchFamily="34" charset="0"/>
            </a:rPr>
            <a:t>It has recently come to light that the population aged 85+ has been underestimated in some areas by the Office for National Statistics population estimates. In most parts of Wales the impact of this issue will be small. Further details are available from the Measuring inequalities 2016 </a:t>
          </a:r>
          <a:r>
            <a:rPr lang="en-GB" sz="1000" b="1">
              <a:latin typeface="Verdana" pitchFamily="34" charset="0"/>
              <a:ea typeface="Verdana" pitchFamily="34" charset="0"/>
              <a:cs typeface="Verdana" pitchFamily="34" charset="0"/>
            </a:rPr>
            <a:t>webpage</a:t>
          </a:r>
          <a:r>
            <a:rPr lang="en-GB" sz="1000">
              <a:latin typeface="Verdana" pitchFamily="34" charset="0"/>
              <a:ea typeface="Verdana" pitchFamily="34" charset="0"/>
              <a:cs typeface="Verdana" pitchFamily="34" charset="0"/>
            </a:rPr>
            <a:t>.</a:t>
          </a:r>
        </a:p>
      </xdr:txBody>
    </xdr:sp>
    <xdr:clientData/>
  </xdr:oneCellAnchor>
</xdr:wsDr>
</file>

<file path=xl/drawings/drawing7.xml><?xml version="1.0" encoding="utf-8"?>
<c:userShapes xmlns:c="http://schemas.openxmlformats.org/drawingml/2006/chart">
  <cdr:relSizeAnchor xmlns:cdr="http://schemas.openxmlformats.org/drawingml/2006/chartDrawing">
    <cdr:from>
      <cdr:x>0.012</cdr:x>
      <cdr:y>0</cdr:y>
    </cdr:from>
    <cdr:to>
      <cdr:x>1</cdr:x>
      <cdr:y>0.17813</cdr:y>
    </cdr:to>
    <cdr:sp macro="" textlink="">
      <cdr:nvSpPr>
        <cdr:cNvPr id="111619" name="Text Box 3"/>
        <cdr:cNvSpPr txBox="1">
          <a:spLocks xmlns:a="http://schemas.openxmlformats.org/drawingml/2006/main" noChangeArrowheads="1" noTextEdit="1"/>
        </cdr:cNvSpPr>
      </cdr:nvSpPr>
      <cdr:spPr bwMode="auto">
        <a:xfrm xmlns:a="http://schemas.openxmlformats.org/drawingml/2006/main">
          <a:off x="80472" y="0"/>
          <a:ext cx="6625542" cy="64134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0" bIns="22860" anchor="ctr" upright="1"/>
        <a:lstStyle xmlns:a="http://schemas.openxmlformats.org/drawingml/2006/main"/>
        <a:p xmlns:a="http://schemas.openxmlformats.org/drawingml/2006/main">
          <a:pPr algn="l" rtl="0">
            <a:defRPr sz="1000"/>
          </a:pPr>
          <a:endParaRPr lang="en-GB" sz="900" b="1" i="0" u="none" strike="noStrike" baseline="0">
            <a:solidFill>
              <a:srgbClr val="000000"/>
            </a:solidFill>
            <a:latin typeface="Verdana"/>
          </a:endParaRPr>
        </a:p>
      </cdr:txBody>
    </cdr:sp>
  </cdr:relSizeAnchor>
  <cdr:relSizeAnchor xmlns:cdr="http://schemas.openxmlformats.org/drawingml/2006/chartDrawing">
    <cdr:from>
      <cdr:x>0.06096</cdr:x>
      <cdr:y>0.64428</cdr:y>
    </cdr:from>
    <cdr:to>
      <cdr:x>0.42419</cdr:x>
      <cdr:y>0.67667</cdr:y>
    </cdr:to>
    <cdr:sp macro="" textlink="">
      <cdr:nvSpPr>
        <cdr:cNvPr id="4" name="Text Box 6"/>
        <cdr:cNvSpPr txBox="1">
          <a:spLocks xmlns:a="http://schemas.openxmlformats.org/drawingml/2006/main" noChangeArrowheads="1"/>
        </cdr:cNvSpPr>
      </cdr:nvSpPr>
      <cdr:spPr bwMode="auto">
        <a:xfrm xmlns:a="http://schemas.openxmlformats.org/drawingml/2006/main">
          <a:off x="503784" y="2800764"/>
          <a:ext cx="3001798" cy="140804"/>
        </a:xfrm>
        <a:prstGeom xmlns:a="http://schemas.openxmlformats.org/drawingml/2006/main" prst="rect">
          <a:avLst/>
        </a:prstGeom>
        <a:solidFill xmlns:a="http://schemas.openxmlformats.org/drawingml/2006/main">
          <a:sysClr val="window" lastClr="FFFFFF"/>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indent="0" algn="l" rtl="0">
            <a:defRPr sz="1000"/>
          </a:pPr>
          <a:r>
            <a:rPr lang="en-GB" sz="800" b="0" i="0" u="none" strike="noStrike" baseline="0">
              <a:solidFill>
                <a:srgbClr val="000080"/>
              </a:solidFill>
              <a:latin typeface="Verdana"/>
            </a:rPr>
            <a:t>Rate Ratio - most deprived divided by least deprived</a:t>
          </a:r>
        </a:p>
      </cdr:txBody>
    </cdr:sp>
  </cdr:relSizeAnchor>
  <cdr:relSizeAnchor xmlns:cdr="http://schemas.openxmlformats.org/drawingml/2006/chartDrawing">
    <cdr:from>
      <cdr:x>0</cdr:x>
      <cdr:y>0</cdr:y>
    </cdr:from>
    <cdr:to>
      <cdr:x>0.71455</cdr:x>
      <cdr:y>0.05759</cdr:y>
    </cdr:to>
    <cdr:sp macro="" textlink="Controls_Wales!$A$107">
      <cdr:nvSpPr>
        <cdr:cNvPr id="7" name="TextBox 6"/>
        <cdr:cNvSpPr txBox="1"/>
      </cdr:nvSpPr>
      <cdr:spPr>
        <a:xfrm xmlns:a="http://schemas.openxmlformats.org/drawingml/2006/main">
          <a:off x="0" y="0"/>
          <a:ext cx="5875251" cy="25013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FB670BCE-9F8F-4952-AEB9-B24EF2326CCB}" type="TxLink">
            <a:rPr lang="en-US" sz="1000" b="1" i="0" u="none" strike="noStrike">
              <a:solidFill>
                <a:srgbClr val="000000"/>
              </a:solidFill>
              <a:latin typeface="Verdana"/>
              <a:ea typeface="Verdana"/>
              <a:cs typeface="Verdana"/>
            </a:rPr>
            <a:pPr/>
            <a:t>All-cause mortality, European age-standardised rate per 100,000, Wales, 2005-2014</a:t>
          </a:fld>
          <a:endParaRPr lang="en-GB" sz="1050" b="1">
            <a:latin typeface="Verdana" pitchFamily="34" charset="0"/>
            <a:ea typeface="Verdana" pitchFamily="34" charset="0"/>
            <a:cs typeface="Verdana" pitchFamily="34" charset="0"/>
          </a:endParaRPr>
        </a:p>
      </cdr:txBody>
    </cdr:sp>
  </cdr:relSizeAnchor>
  <cdr:relSizeAnchor xmlns:cdr="http://schemas.openxmlformats.org/drawingml/2006/chartDrawing">
    <cdr:from>
      <cdr:x>0.37735</cdr:x>
      <cdr:y>0.13873</cdr:y>
    </cdr:from>
    <cdr:to>
      <cdr:x>0.64804</cdr:x>
      <cdr:y>0.49411</cdr:y>
    </cdr:to>
    <cdr:grpSp>
      <cdr:nvGrpSpPr>
        <cdr:cNvPr id="12" name="Group 11"/>
        <cdr:cNvGrpSpPr/>
      </cdr:nvGrpSpPr>
      <cdr:grpSpPr>
        <a:xfrm xmlns:a="http://schemas.openxmlformats.org/drawingml/2006/main">
          <a:off x="3102705" y="602561"/>
          <a:ext cx="2225708" cy="1543560"/>
          <a:chOff x="3117481" y="602665"/>
          <a:chExt cx="2236293" cy="1543865"/>
        </a:xfrm>
      </cdr:grpSpPr>
      <cdr:sp macro="" textlink="">
        <cdr:nvSpPr>
          <cdr:cNvPr id="10" name="TextBox 1"/>
          <cdr:cNvSpPr txBox="1"/>
        </cdr:nvSpPr>
        <cdr:spPr>
          <a:xfrm xmlns:a="http://schemas.openxmlformats.org/drawingml/2006/main">
            <a:off x="3567978" y="602665"/>
            <a:ext cx="1412048" cy="44511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000" b="1">
                <a:latin typeface="Verdana" pitchFamily="34" charset="0"/>
                <a:ea typeface="Verdana" pitchFamily="34" charset="0"/>
                <a:cs typeface="Verdana" pitchFamily="34" charset="0"/>
              </a:rPr>
              <a:t>All</a:t>
            </a:r>
            <a:r>
              <a:rPr lang="en-GB" sz="1000" b="1" baseline="0">
                <a:latin typeface="Verdana" pitchFamily="34" charset="0"/>
                <a:ea typeface="Verdana" pitchFamily="34" charset="0"/>
                <a:cs typeface="Verdana" pitchFamily="34" charset="0"/>
              </a:rPr>
              <a:t> ages</a:t>
            </a:r>
            <a:endParaRPr lang="en-GB" sz="1000" b="1">
              <a:latin typeface="Verdana" pitchFamily="34" charset="0"/>
              <a:ea typeface="Verdana" pitchFamily="34" charset="0"/>
              <a:cs typeface="Verdana" pitchFamily="34" charset="0"/>
            </a:endParaRPr>
          </a:p>
        </cdr:txBody>
      </cdr:sp>
      <cdr:sp macro="" textlink="">
        <cdr:nvSpPr>
          <cdr:cNvPr id="8" name="TextBox 7"/>
          <cdr:cNvSpPr txBox="1"/>
        </cdr:nvSpPr>
        <cdr:spPr>
          <a:xfrm xmlns:a="http://schemas.openxmlformats.org/drawingml/2006/main">
            <a:off x="4431218" y="802718"/>
            <a:ext cx="922556" cy="13438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GB" sz="1000">
                <a:latin typeface="Verdana" pitchFamily="34" charset="0"/>
                <a:ea typeface="Verdana" pitchFamily="34" charset="0"/>
                <a:cs typeface="Verdana" pitchFamily="34" charset="0"/>
              </a:rPr>
              <a:t>Males</a:t>
            </a:r>
          </a:p>
        </cdr:txBody>
      </cdr:sp>
      <cdr:sp macro="" textlink="">
        <cdr:nvSpPr>
          <cdr:cNvPr id="9" name="TextBox 1"/>
          <cdr:cNvSpPr txBox="1"/>
        </cdr:nvSpPr>
        <cdr:spPr>
          <a:xfrm xmlns:a="http://schemas.openxmlformats.org/drawingml/2006/main">
            <a:off x="3117481" y="795376"/>
            <a:ext cx="1011120" cy="741957"/>
          </a:xfrm>
          <a:prstGeom xmlns:a="http://schemas.openxmlformats.org/drawingml/2006/main" prst="rect">
            <a:avLst/>
          </a:prstGeom>
          <a:ln xmlns:a="http://schemas.openxmlformats.org/drawingml/2006/main">
            <a:noFill/>
          </a:l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000">
                <a:latin typeface="Verdana" pitchFamily="34" charset="0"/>
                <a:ea typeface="Verdana" pitchFamily="34" charset="0"/>
                <a:cs typeface="Verdana" pitchFamily="34" charset="0"/>
              </a:rPr>
              <a:t>Females</a:t>
            </a:r>
          </a:p>
        </cdr:txBody>
      </cdr:sp>
    </cdr:grpSp>
  </cdr:relSizeAnchor>
  <cdr:relSizeAnchor xmlns:cdr="http://schemas.openxmlformats.org/drawingml/2006/chartDrawing">
    <cdr:from>
      <cdr:x>0.59428</cdr:x>
      <cdr:y>0.07589</cdr:y>
    </cdr:from>
    <cdr:to>
      <cdr:x>0.88801</cdr:x>
      <cdr:y>0.1853</cdr:y>
    </cdr:to>
    <cdr:grpSp>
      <cdr:nvGrpSpPr>
        <cdr:cNvPr id="14" name="Group 13"/>
        <cdr:cNvGrpSpPr/>
      </cdr:nvGrpSpPr>
      <cdr:grpSpPr>
        <a:xfrm xmlns:a="http://schemas.openxmlformats.org/drawingml/2006/main">
          <a:off x="4886379" y="329621"/>
          <a:ext cx="2415152" cy="475212"/>
          <a:chOff x="0" y="0"/>
          <a:chExt cx="2415166" cy="475202"/>
        </a:xfrm>
      </cdr:grpSpPr>
      <cdr:sp macro="" textlink="">
        <cdr:nvSpPr>
          <cdr:cNvPr id="15" name="TextBox 18"/>
          <cdr:cNvSpPr txBox="1"/>
        </cdr:nvSpPr>
        <cdr:spPr>
          <a:xfrm xmlns:a="http://schemas.openxmlformats.org/drawingml/2006/main">
            <a:off x="0" y="0"/>
            <a:ext cx="290447" cy="47520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l-GR" sz="1800">
                <a:latin typeface="Courier New" pitchFamily="49" charset="0"/>
                <a:cs typeface="Courier New" pitchFamily="49" charset="0"/>
              </a:rPr>
              <a:t>Ι</a:t>
            </a:r>
            <a:endParaRPr lang="en-GB" sz="1800">
              <a:latin typeface="Courier New" pitchFamily="49" charset="0"/>
              <a:cs typeface="Courier New" pitchFamily="49" charset="0"/>
            </a:endParaRPr>
          </a:p>
        </cdr:txBody>
      </cdr:sp>
      <cdr:sp macro="" textlink="">
        <cdr:nvSpPr>
          <cdr:cNvPr id="16" name="TextBox 19"/>
          <cdr:cNvSpPr txBox="1"/>
        </cdr:nvSpPr>
        <cdr:spPr>
          <a:xfrm xmlns:a="http://schemas.openxmlformats.org/drawingml/2006/main">
            <a:off x="201508" y="53916"/>
            <a:ext cx="2213658" cy="28194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GB" sz="900">
                <a:latin typeface="Verdana" pitchFamily="34" charset="0"/>
                <a:ea typeface="Verdana" pitchFamily="34" charset="0"/>
                <a:cs typeface="Verdana" pitchFamily="34" charset="0"/>
              </a:rPr>
              <a:t>95% confidence interval</a:t>
            </a:r>
          </a:p>
        </cdr:txBody>
      </cdr:sp>
    </cdr:grpSp>
  </cdr:relSizeAnchor>
  <cdr:relSizeAnchor xmlns:cdr="http://schemas.openxmlformats.org/drawingml/2006/chartDrawing">
    <cdr:from>
      <cdr:x>0</cdr:x>
      <cdr:y>0.03785</cdr:y>
    </cdr:from>
    <cdr:to>
      <cdr:x>0.68751</cdr:x>
      <cdr:y>0.09048</cdr:y>
    </cdr:to>
    <cdr:sp macro="" textlink="">
      <cdr:nvSpPr>
        <cdr:cNvPr id="17" name="TextBox 5"/>
        <cdr:cNvSpPr txBox="1"/>
      </cdr:nvSpPr>
      <cdr:spPr>
        <a:xfrm xmlns:a="http://schemas.openxmlformats.org/drawingml/2006/main">
          <a:off x="0" y="164408"/>
          <a:ext cx="5652958" cy="2286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GB" sz="800" b="0" i="0" u="none" strike="noStrike">
              <a:solidFill>
                <a:sysClr val="windowText" lastClr="000000"/>
              </a:solidFill>
              <a:latin typeface="Verdana" pitchFamily="34" charset="0"/>
              <a:ea typeface="Verdana" pitchFamily="34" charset="0"/>
              <a:cs typeface="Verdana" pitchFamily="34" charset="0"/>
            </a:rPr>
            <a:t>Produced by Public Health Wales Observatory, using PHM &amp; MYE (ONS), WIMD 2014 (WG)</a:t>
          </a:r>
          <a:r>
            <a:rPr lang="en-GB" sz="800">
              <a:latin typeface="Verdana" pitchFamily="34" charset="0"/>
              <a:ea typeface="Verdana" pitchFamily="34" charset="0"/>
              <a:cs typeface="Verdana" pitchFamily="34" charset="0"/>
            </a:rPr>
            <a:t> </a:t>
          </a:r>
        </a:p>
      </cdr:txBody>
    </cdr:sp>
  </cdr:relSizeAnchor>
</c:userShapes>
</file>

<file path=xl/drawings/drawing8.xml><?xml version="1.0" encoding="utf-8"?>
<c:userShapes xmlns:c="http://schemas.openxmlformats.org/drawingml/2006/chart">
  <cdr:relSizeAnchor xmlns:cdr="http://schemas.openxmlformats.org/drawingml/2006/chartDrawing">
    <cdr:from>
      <cdr:x>0.012</cdr:x>
      <cdr:y>0</cdr:y>
    </cdr:from>
    <cdr:to>
      <cdr:x>1</cdr:x>
      <cdr:y>0.10247</cdr:y>
    </cdr:to>
    <cdr:sp macro="" textlink="">
      <cdr:nvSpPr>
        <cdr:cNvPr id="111619" name="Text Box 3"/>
        <cdr:cNvSpPr txBox="1">
          <a:spLocks xmlns:a="http://schemas.openxmlformats.org/drawingml/2006/main" noChangeArrowheads="1" noTextEdit="1"/>
        </cdr:cNvSpPr>
      </cdr:nvSpPr>
      <cdr:spPr bwMode="auto">
        <a:xfrm xmlns:a="http://schemas.openxmlformats.org/drawingml/2006/main">
          <a:off x="99566" y="0"/>
          <a:ext cx="8197612" cy="30713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0" bIns="22860" anchor="ctr" upright="1"/>
        <a:lstStyle xmlns:a="http://schemas.openxmlformats.org/drawingml/2006/main"/>
        <a:p xmlns:a="http://schemas.openxmlformats.org/drawingml/2006/main">
          <a:pPr algn="l" rtl="0">
            <a:defRPr sz="1000"/>
          </a:pPr>
          <a:endParaRPr lang="en-GB" sz="900" b="1" i="0" u="none" strike="noStrike" baseline="0">
            <a:solidFill>
              <a:srgbClr val="000000"/>
            </a:solidFill>
            <a:latin typeface="Verdana"/>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3</xdr:col>
      <xdr:colOff>0</xdr:colOff>
      <xdr:row>8</xdr:row>
      <xdr:rowOff>160421</xdr:rowOff>
    </xdr:from>
    <xdr:to>
      <xdr:col>16</xdr:col>
      <xdr:colOff>476250</xdr:colOff>
      <xdr:row>47</xdr:row>
      <xdr:rowOff>165735</xdr:rowOff>
    </xdr:to>
    <xdr:grpSp>
      <xdr:nvGrpSpPr>
        <xdr:cNvPr id="53" name="Group 52"/>
        <xdr:cNvGrpSpPr/>
      </xdr:nvGrpSpPr>
      <xdr:grpSpPr>
        <a:xfrm>
          <a:off x="1609725" y="1455821"/>
          <a:ext cx="8181975" cy="7377664"/>
          <a:chOff x="2190750" y="1457325"/>
          <a:chExt cx="8334375" cy="7376160"/>
        </a:xfrm>
      </xdr:grpSpPr>
      <xdr:graphicFrame macro="">
        <xdr:nvGraphicFramePr>
          <xdr:cNvPr id="5" name="Chart 1"/>
          <xdr:cNvGraphicFramePr>
            <a:graphicFrameLocks/>
          </xdr:cNvGraphicFramePr>
        </xdr:nvGraphicFramePr>
        <xdr:xfrm>
          <a:off x="2201765" y="1457325"/>
          <a:ext cx="8323360" cy="4346408"/>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29" name="TextBox 28"/>
          <xdr:cNvSpPr txBox="1"/>
        </xdr:nvSpPr>
        <xdr:spPr>
          <a:xfrm>
            <a:off x="2190750" y="1610494"/>
            <a:ext cx="5674363" cy="428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800" b="0" i="0" u="none" strike="noStrike">
                <a:solidFill>
                  <a:schemeClr val="tx1"/>
                </a:solidFill>
                <a:latin typeface="Verdana" pitchFamily="34" charset="0"/>
                <a:ea typeface="Verdana" pitchFamily="34" charset="0"/>
                <a:cs typeface="Verdana" pitchFamily="34" charset="0"/>
              </a:rPr>
              <a:t>Produced by Public Health Wales Observatory, using PHM</a:t>
            </a:r>
            <a:r>
              <a:rPr lang="en-GB" sz="800" b="0" i="0" u="none" strike="noStrike" baseline="0">
                <a:solidFill>
                  <a:schemeClr val="tx1"/>
                </a:solidFill>
                <a:latin typeface="Verdana" pitchFamily="34" charset="0"/>
                <a:ea typeface="Verdana" pitchFamily="34" charset="0"/>
                <a:cs typeface="Verdana" pitchFamily="34" charset="0"/>
              </a:rPr>
              <a:t> &amp;</a:t>
            </a:r>
            <a:r>
              <a:rPr lang="en-GB" sz="800" b="0" i="0" u="none" strike="noStrike">
                <a:solidFill>
                  <a:schemeClr val="tx1"/>
                </a:solidFill>
                <a:latin typeface="Verdana" pitchFamily="34" charset="0"/>
                <a:ea typeface="Verdana" pitchFamily="34" charset="0"/>
                <a:cs typeface="Verdana" pitchFamily="34" charset="0"/>
              </a:rPr>
              <a:t> MYE (ONS), WIMD 2014 (WG)</a:t>
            </a:r>
            <a:r>
              <a:rPr lang="en-GB" sz="800">
                <a:latin typeface="Verdana" pitchFamily="34" charset="0"/>
                <a:ea typeface="Verdana" pitchFamily="34" charset="0"/>
                <a:cs typeface="Verdana" pitchFamily="34" charset="0"/>
              </a:rPr>
              <a:t> </a:t>
            </a:r>
          </a:p>
        </xdr:txBody>
      </xdr:sp>
      <xdr:graphicFrame macro="">
        <xdr:nvGraphicFramePr>
          <xdr:cNvPr id="7" name="Chart 1"/>
          <xdr:cNvGraphicFramePr>
            <a:graphicFrameLocks/>
          </xdr:cNvGraphicFramePr>
        </xdr:nvGraphicFramePr>
        <xdr:xfrm>
          <a:off x="2195244" y="5838848"/>
          <a:ext cx="8308009" cy="2994637"/>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32" name="TextBox 1"/>
          <xdr:cNvSpPr txBox="1"/>
        </xdr:nvSpPr>
        <xdr:spPr>
          <a:xfrm>
            <a:off x="5346891" y="5604408"/>
            <a:ext cx="987627" cy="530983"/>
          </a:xfrm>
          <a:prstGeom prst="rect">
            <a:avLst/>
          </a:prstGeom>
          <a:ln>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GB" sz="1000">
                <a:latin typeface="Verdana" pitchFamily="34" charset="0"/>
                <a:ea typeface="Verdana" pitchFamily="34" charset="0"/>
                <a:cs typeface="Verdana" pitchFamily="34" charset="0"/>
              </a:rPr>
              <a:t>Females</a:t>
            </a:r>
          </a:p>
        </xdr:txBody>
      </xdr:sp>
      <xdr:sp macro="" textlink="">
        <xdr:nvSpPr>
          <xdr:cNvPr id="33" name="TextBox 1"/>
          <xdr:cNvSpPr txBox="1"/>
        </xdr:nvSpPr>
        <xdr:spPr>
          <a:xfrm>
            <a:off x="6656087" y="5605138"/>
            <a:ext cx="986400" cy="995593"/>
          </a:xfrm>
          <a:prstGeom prst="rect">
            <a:avLst/>
          </a:prstGeom>
          <a:ln>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GB" sz="1000">
                <a:latin typeface="Verdana" pitchFamily="34" charset="0"/>
                <a:ea typeface="Verdana" pitchFamily="34" charset="0"/>
                <a:cs typeface="Verdana" pitchFamily="34" charset="0"/>
              </a:rPr>
              <a:t>Males</a:t>
            </a:r>
          </a:p>
        </xdr:txBody>
      </xdr:sp>
      <xdr:sp macro="" textlink="">
        <xdr:nvSpPr>
          <xdr:cNvPr id="19" name="Rectangle 18"/>
          <xdr:cNvSpPr/>
        </xdr:nvSpPr>
        <xdr:spPr>
          <a:xfrm>
            <a:off x="6335253" y="2731617"/>
            <a:ext cx="322704" cy="5730825"/>
          </a:xfrm>
          <a:prstGeom prst="rect">
            <a:avLst/>
          </a:prstGeom>
          <a:solidFill>
            <a:sysClr val="window" lastClr="FFFFFF"/>
          </a:solidFill>
          <a:ln w="6350">
            <a:noFill/>
          </a:ln>
        </xdr:spPr>
        <xdr:style>
          <a:lnRef idx="2">
            <a:schemeClr val="accent4">
              <a:shade val="50000"/>
            </a:schemeClr>
          </a:lnRef>
          <a:fillRef idx="1">
            <a:schemeClr val="accent4"/>
          </a:fillRef>
          <a:effectRef idx="0">
            <a:schemeClr val="accent4"/>
          </a:effectRef>
          <a:fontRef idx="minor">
            <a:schemeClr val="lt1"/>
          </a:fontRef>
        </xdr:style>
        <xdr:txBody>
          <a:bodyPr vertOverflow="clip" rtlCol="0" anchor="ctr"/>
          <a:lstStyle/>
          <a:p>
            <a:pPr algn="ctr"/>
            <a:endParaRPr lang="en-GB"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sp macro="" textlink="">
        <xdr:nvSpPr>
          <xdr:cNvPr id="20" name="TextBox 1"/>
          <xdr:cNvSpPr txBox="1"/>
        </xdr:nvSpPr>
        <xdr:spPr>
          <a:xfrm>
            <a:off x="6074192" y="5463639"/>
            <a:ext cx="1006576" cy="1175749"/>
          </a:xfrm>
          <a:prstGeom prst="rect">
            <a:avLst/>
          </a:prstGeom>
          <a:ln>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GB" sz="1000" b="1">
                <a:latin typeface="Verdana" pitchFamily="34" charset="0"/>
                <a:ea typeface="Verdana" pitchFamily="34" charset="0"/>
                <a:cs typeface="Verdana" pitchFamily="34" charset="0"/>
              </a:rPr>
              <a:t>Under</a:t>
            </a:r>
            <a:r>
              <a:rPr lang="en-GB" sz="1000" b="1" baseline="0">
                <a:latin typeface="Verdana" pitchFamily="34" charset="0"/>
                <a:ea typeface="Verdana" pitchFamily="34" charset="0"/>
                <a:cs typeface="Verdana" pitchFamily="34" charset="0"/>
              </a:rPr>
              <a:t> 75s</a:t>
            </a:r>
            <a:endParaRPr lang="en-GB" sz="1000" b="1">
              <a:latin typeface="Verdana" pitchFamily="34" charset="0"/>
              <a:ea typeface="Verdana" pitchFamily="34" charset="0"/>
              <a:cs typeface="Verdana" pitchFamily="34" charset="0"/>
            </a:endParaRPr>
          </a:p>
        </xdr:txBody>
      </xdr:sp>
      <xdr:sp macro="" textlink="">
        <xdr:nvSpPr>
          <xdr:cNvPr id="21" name="TextBox 1"/>
          <xdr:cNvSpPr txBox="1"/>
        </xdr:nvSpPr>
        <xdr:spPr>
          <a:xfrm>
            <a:off x="4873682" y="1803856"/>
            <a:ext cx="1085947" cy="1015508"/>
          </a:xfrm>
          <a:prstGeom prst="rect">
            <a:avLst/>
          </a:prstGeom>
          <a:noFill/>
          <a:ln>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000" b="0" i="0" u="none" strike="noStrike">
                <a:solidFill>
                  <a:srgbClr val="000000"/>
                </a:solidFill>
                <a:latin typeface="Verdana"/>
                <a:ea typeface="Verdana"/>
                <a:cs typeface="Verdana"/>
              </a:rPr>
              <a:t>Wales:</a:t>
            </a:r>
            <a:endParaRPr lang="en-GB" sz="900"/>
          </a:p>
        </xdr:txBody>
      </xdr:sp>
      <xdr:cxnSp macro="">
        <xdr:nvCxnSpPr>
          <xdr:cNvPr id="22" name="Straight Connector 21"/>
          <xdr:cNvCxnSpPr/>
        </xdr:nvCxnSpPr>
        <xdr:spPr>
          <a:xfrm>
            <a:off x="5087010" y="2143743"/>
            <a:ext cx="265611" cy="0"/>
          </a:xfrm>
          <a:prstGeom prst="line">
            <a:avLst/>
          </a:prstGeom>
          <a:ln w="22225">
            <a:solidFill>
              <a:srgbClr val="7030A0"/>
            </a:solidFill>
            <a:prstDash val="sysDash"/>
          </a:ln>
        </xdr:spPr>
        <xdr:style>
          <a:lnRef idx="1">
            <a:schemeClr val="accent1"/>
          </a:lnRef>
          <a:fillRef idx="0">
            <a:schemeClr val="accent1"/>
          </a:fillRef>
          <a:effectRef idx="0">
            <a:schemeClr val="accent1"/>
          </a:effectRef>
          <a:fontRef idx="minor">
            <a:schemeClr val="tx1"/>
          </a:fontRef>
        </xdr:style>
      </xdr:cxnSp>
      <xdr:sp macro="" textlink="">
        <xdr:nvSpPr>
          <xdr:cNvPr id="23" name="TextBox 1"/>
          <xdr:cNvSpPr txBox="1"/>
        </xdr:nvSpPr>
        <xdr:spPr>
          <a:xfrm>
            <a:off x="5368922" y="2020478"/>
            <a:ext cx="1133680" cy="95333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GB" sz="900">
                <a:latin typeface="Verdana" pitchFamily="34" charset="0"/>
                <a:ea typeface="Verdana" pitchFamily="34" charset="0"/>
                <a:cs typeface="Verdana" pitchFamily="34" charset="0"/>
              </a:rPr>
              <a:t>Overall area</a:t>
            </a:r>
          </a:p>
        </xdr:txBody>
      </xdr:sp>
      <xdr:grpSp>
        <xdr:nvGrpSpPr>
          <xdr:cNvPr id="24" name="Group 23"/>
          <xdr:cNvGrpSpPr/>
        </xdr:nvGrpSpPr>
        <xdr:grpSpPr>
          <a:xfrm>
            <a:off x="7112159" y="1896985"/>
            <a:ext cx="2327110" cy="488566"/>
            <a:chOff x="1511236" y="-160294"/>
            <a:chExt cx="1720350" cy="434151"/>
          </a:xfrm>
        </xdr:grpSpPr>
        <xdr:sp macro="" textlink="">
          <xdr:nvSpPr>
            <xdr:cNvPr id="25" name="TextBox 18"/>
            <xdr:cNvSpPr txBox="1"/>
          </xdr:nvSpPr>
          <xdr:spPr>
            <a:xfrm>
              <a:off x="1511236" y="-160294"/>
              <a:ext cx="188867" cy="434151"/>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ctr">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l-GR" sz="1800">
                  <a:latin typeface="Courier New" pitchFamily="49" charset="0"/>
                  <a:cs typeface="Courier New" pitchFamily="49" charset="0"/>
                </a:rPr>
                <a:t>Ι</a:t>
              </a:r>
              <a:endParaRPr lang="en-GB" sz="1800">
                <a:latin typeface="Courier New" pitchFamily="49" charset="0"/>
                <a:cs typeface="Courier New" pitchFamily="49" charset="0"/>
              </a:endParaRPr>
            </a:p>
          </xdr:txBody>
        </xdr:sp>
        <xdr:sp macro="" textlink="">
          <xdr:nvSpPr>
            <xdr:cNvPr id="26" name="TextBox 19"/>
            <xdr:cNvSpPr txBox="1"/>
          </xdr:nvSpPr>
          <xdr:spPr>
            <a:xfrm>
              <a:off x="1623233" y="-49599"/>
              <a:ext cx="1608353" cy="231908"/>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lang="en-GB" sz="900">
                  <a:latin typeface="Verdana" pitchFamily="34" charset="0"/>
                  <a:ea typeface="Verdana" pitchFamily="34" charset="0"/>
                  <a:cs typeface="Verdana" pitchFamily="34" charset="0"/>
                </a:rPr>
                <a:t>95% confidence interval</a:t>
              </a:r>
            </a:p>
          </xdr:txBody>
        </xdr:sp>
      </xdr:grpSp>
    </xdr:grpSp>
    <xdr:clientData/>
  </xdr:twoCellAnchor>
  <xdr:twoCellAnchor>
    <xdr:from>
      <xdr:col>0</xdr:col>
      <xdr:colOff>0</xdr:colOff>
      <xdr:row>8</xdr:row>
      <xdr:rowOff>104775</xdr:rowOff>
    </xdr:from>
    <xdr:to>
      <xdr:col>3</xdr:col>
      <xdr:colOff>76200</xdr:colOff>
      <xdr:row>13</xdr:row>
      <xdr:rowOff>36232</xdr:rowOff>
    </xdr:to>
    <xdr:sp macro="" textlink="">
      <xdr:nvSpPr>
        <xdr:cNvPr id="40" name="TextBox 39"/>
        <xdr:cNvSpPr txBox="1"/>
      </xdr:nvSpPr>
      <xdr:spPr>
        <a:xfrm>
          <a:off x="0" y="1400175"/>
          <a:ext cx="1905000" cy="8268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a:solidFill>
                <a:srgbClr val="000080"/>
              </a:solidFill>
              <a:latin typeface="Verdana" pitchFamily="34" charset="0"/>
            </a:rPr>
            <a:t>Choose area:</a:t>
          </a:r>
        </a:p>
      </xdr:txBody>
    </xdr:sp>
    <xdr:clientData/>
  </xdr:twoCellAnchor>
  <xdr:twoCellAnchor editAs="absolute">
    <xdr:from>
      <xdr:col>0</xdr:col>
      <xdr:colOff>0</xdr:colOff>
      <xdr:row>0</xdr:row>
      <xdr:rowOff>0</xdr:rowOff>
    </xdr:from>
    <xdr:to>
      <xdr:col>24</xdr:col>
      <xdr:colOff>295771</xdr:colOff>
      <xdr:row>8</xdr:row>
      <xdr:rowOff>76200</xdr:rowOff>
    </xdr:to>
    <xdr:grpSp>
      <xdr:nvGrpSpPr>
        <xdr:cNvPr id="65" name="Group 64"/>
        <xdr:cNvGrpSpPr/>
      </xdr:nvGrpSpPr>
      <xdr:grpSpPr>
        <a:xfrm>
          <a:off x="0" y="0"/>
          <a:ext cx="14488021" cy="1371600"/>
          <a:chOff x="0" y="0"/>
          <a:chExt cx="14488021" cy="1371600"/>
        </a:xfrm>
      </xdr:grpSpPr>
      <xdr:grpSp>
        <xdr:nvGrpSpPr>
          <xdr:cNvPr id="63" name="Group 62"/>
          <xdr:cNvGrpSpPr/>
        </xdr:nvGrpSpPr>
        <xdr:grpSpPr>
          <a:xfrm>
            <a:off x="0" y="0"/>
            <a:ext cx="14488021" cy="1371600"/>
            <a:chOff x="0" y="0"/>
            <a:chExt cx="14488021" cy="1371600"/>
          </a:xfrm>
        </xdr:grpSpPr>
        <xdr:pic>
          <xdr:nvPicPr>
            <xdr:cNvPr id="18" name="Picture 17" descr="20151015_Inequalities_C4_BP_v0j.jpg"/>
            <xdr:cNvPicPr>
              <a:picLocks/>
            </xdr:cNvPicPr>
          </xdr:nvPicPr>
          <xdr:blipFill>
            <a:blip xmlns:r="http://schemas.openxmlformats.org/officeDocument/2006/relationships" r:embed="rId3" cstate="print"/>
            <a:srcRect l="195" t="12599" b="28933"/>
            <a:stretch>
              <a:fillRect/>
            </a:stretch>
          </xdr:blipFill>
          <xdr:spPr>
            <a:xfrm>
              <a:off x="0" y="0"/>
              <a:ext cx="14488021" cy="971550"/>
            </a:xfrm>
            <a:prstGeom prst="rect">
              <a:avLst/>
            </a:prstGeom>
          </xdr:spPr>
        </xdr:pic>
        <xdr:pic>
          <xdr:nvPicPr>
            <xdr:cNvPr id="14339" name="Picture 3"/>
            <xdr:cNvPicPr>
              <a:picLocks noChangeAspect="1" noChangeArrowheads="1"/>
            </xdr:cNvPicPr>
          </xdr:nvPicPr>
          <xdr:blipFill>
            <a:blip xmlns:r="http://schemas.openxmlformats.org/officeDocument/2006/relationships" r:embed="rId4" cstate="print"/>
            <a:srcRect/>
            <a:stretch>
              <a:fillRect/>
            </a:stretch>
          </xdr:blipFill>
          <xdr:spPr bwMode="auto">
            <a:xfrm>
              <a:off x="0" y="962025"/>
              <a:ext cx="14487525" cy="409575"/>
            </a:xfrm>
            <a:prstGeom prst="rect">
              <a:avLst/>
            </a:prstGeom>
            <a:noFill/>
          </xdr:spPr>
        </xdr:pic>
        <xdr:grpSp>
          <xdr:nvGrpSpPr>
            <xdr:cNvPr id="52" name="Group 51"/>
            <xdr:cNvGrpSpPr/>
          </xdr:nvGrpSpPr>
          <xdr:grpSpPr>
            <a:xfrm>
              <a:off x="314325" y="1038225"/>
              <a:ext cx="10687050" cy="317500"/>
              <a:chOff x="1714501" y="6524625"/>
              <a:chExt cx="10687050" cy="317500"/>
            </a:xfrm>
          </xdr:grpSpPr>
          <xdr:sp macro="" textlink="">
            <xdr:nvSpPr>
              <xdr:cNvPr id="54" name="Rectangle 53">
                <a:hlinkClick xmlns:r="http://schemas.openxmlformats.org/officeDocument/2006/relationships" r:id="rId5" tooltip="Single chart &amp; table"/>
              </xdr:cNvPr>
              <xdr:cNvSpPr/>
            </xdr:nvSpPr>
            <xdr:spPr>
              <a:xfrm>
                <a:off x="2773681"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5" name="Rectangle 54">
                <a:hlinkClick xmlns:r="http://schemas.openxmlformats.org/officeDocument/2006/relationships" r:id="rId6" tooltip="Wales chart &amp; table"/>
              </xdr:cNvPr>
              <xdr:cNvSpPr/>
            </xdr:nvSpPr>
            <xdr:spPr>
              <a:xfrm>
                <a:off x="3851911"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6" name="Rectangle 55">
                <a:hlinkClick xmlns:r="http://schemas.openxmlformats.org/officeDocument/2006/relationships" r:id="rId7" tooltip="Wales summary"/>
              </xdr:cNvPr>
              <xdr:cNvSpPr/>
            </xdr:nvSpPr>
            <xdr:spPr>
              <a:xfrm>
                <a:off x="4920616"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7" name="Rectangle 56">
                <a:hlinkClick xmlns:r="http://schemas.openxmlformats.org/officeDocument/2006/relationships" r:id="rId8" tooltip="Summary by health board"/>
              </xdr:cNvPr>
              <xdr:cNvSpPr/>
            </xdr:nvSpPr>
            <xdr:spPr>
              <a:xfrm>
                <a:off x="5989321"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8" name="Rectangle 57">
                <a:hlinkClick xmlns:r="http://schemas.openxmlformats.org/officeDocument/2006/relationships" r:id="rId9" tooltip="How to copy charts &amp; tables"/>
              </xdr:cNvPr>
              <xdr:cNvSpPr/>
            </xdr:nvSpPr>
            <xdr:spPr>
              <a:xfrm>
                <a:off x="9209183"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9" name="Rectangle 58">
                <a:hlinkClick xmlns:r="http://schemas.openxmlformats.org/officeDocument/2006/relationships" r:id="rId10" tooltip="Technical guide"/>
              </xdr:cNvPr>
              <xdr:cNvSpPr/>
            </xdr:nvSpPr>
            <xdr:spPr>
              <a:xfrm>
                <a:off x="10283915"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0" name="Rectangle 59">
                <a:hlinkClick xmlns:r="http://schemas.openxmlformats.org/officeDocument/2006/relationships" r:id="rId11" tooltip="Interpretation guide"/>
              </xdr:cNvPr>
              <xdr:cNvSpPr/>
            </xdr:nvSpPr>
            <xdr:spPr>
              <a:xfrm>
                <a:off x="11358647"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1" name="Rectangle 60">
                <a:hlinkClick xmlns:r="http://schemas.openxmlformats.org/officeDocument/2006/relationships" r:id="rId12" tooltip="Introduction"/>
              </xdr:cNvPr>
              <xdr:cNvSpPr/>
            </xdr:nvSpPr>
            <xdr:spPr>
              <a:xfrm>
                <a:off x="1714501"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2" name="Rectangle 61">
                <a:hlinkClick xmlns:r="http://schemas.openxmlformats.org/officeDocument/2006/relationships" r:id="rId13" tooltip="Summary by local authority"/>
              </xdr:cNvPr>
              <xdr:cNvSpPr/>
            </xdr:nvSpPr>
            <xdr:spPr>
              <a:xfrm>
                <a:off x="7058025" y="65246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sp macro="" textlink="">
        <xdr:nvSpPr>
          <xdr:cNvPr id="64" name="TextBox 63"/>
          <xdr:cNvSpPr txBox="1"/>
        </xdr:nvSpPr>
        <xdr:spPr>
          <a:xfrm>
            <a:off x="5734050" y="371475"/>
            <a:ext cx="236220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0">
                <a:solidFill>
                  <a:schemeClr val="bg1"/>
                </a:solidFill>
                <a:latin typeface="Verdana" pitchFamily="34" charset="0"/>
                <a:ea typeface="Verdana" pitchFamily="34" charset="0"/>
                <a:cs typeface="Verdana" pitchFamily="34" charset="0"/>
              </a:rPr>
              <a:t>All-cause</a:t>
            </a:r>
            <a:r>
              <a:rPr lang="en-GB" sz="1100" b="0" baseline="0">
                <a:solidFill>
                  <a:schemeClr val="bg1"/>
                </a:solidFill>
                <a:latin typeface="Verdana" pitchFamily="34" charset="0"/>
                <a:ea typeface="Verdana" pitchFamily="34" charset="0"/>
                <a:cs typeface="Verdana" pitchFamily="34" charset="0"/>
              </a:rPr>
              <a:t> mortality trends</a:t>
            </a:r>
            <a:endParaRPr lang="en-GB" sz="1100" b="0">
              <a:solidFill>
                <a:schemeClr val="bg1"/>
              </a:solidFill>
              <a:latin typeface="Verdana" pitchFamily="34" charset="0"/>
              <a:ea typeface="Verdana" pitchFamily="34" charset="0"/>
              <a:cs typeface="Verdana" pitchFamily="34" charset="0"/>
            </a:endParaRPr>
          </a:p>
        </xdr:txBody>
      </xdr:sp>
    </xdr:grpSp>
    <xdr:clientData/>
  </xdr:twoCellAnchor>
  <xdr:oneCellAnchor>
    <xdr:from>
      <xdr:col>17</xdr:col>
      <xdr:colOff>85725</xdr:colOff>
      <xdr:row>14</xdr:row>
      <xdr:rowOff>161925</xdr:rowOff>
    </xdr:from>
    <xdr:ext cx="2419350" cy="1876425"/>
    <xdr:sp macro="" textlink="">
      <xdr:nvSpPr>
        <xdr:cNvPr id="34" name="TextBox 33">
          <a:hlinkClick xmlns:r="http://schemas.openxmlformats.org/officeDocument/2006/relationships" r:id="rId14"/>
        </xdr:cNvPr>
        <xdr:cNvSpPr txBox="1"/>
      </xdr:nvSpPr>
      <xdr:spPr>
        <a:xfrm>
          <a:off x="10010775" y="2543175"/>
          <a:ext cx="2419350" cy="1876425"/>
        </a:xfrm>
        <a:prstGeom prst="rect">
          <a:avLst/>
        </a:prstGeom>
        <a:noFill/>
        <a:ln>
          <a:solidFill>
            <a:srgbClr val="77A1D3"/>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1000" b="1">
              <a:solidFill>
                <a:srgbClr val="77A1D3"/>
              </a:solidFill>
              <a:latin typeface="Verdana" pitchFamily="34" charset="0"/>
              <a:ea typeface="Verdana" pitchFamily="34" charset="0"/>
              <a:cs typeface="Verdana" pitchFamily="34" charset="0"/>
            </a:rPr>
            <a:t>Note</a:t>
          </a:r>
        </a:p>
        <a:p>
          <a:endParaRPr lang="en-GB" sz="1000">
            <a:latin typeface="Verdana" pitchFamily="34" charset="0"/>
            <a:ea typeface="Verdana" pitchFamily="34" charset="0"/>
            <a:cs typeface="Verdana" pitchFamily="34" charset="0"/>
          </a:endParaRPr>
        </a:p>
        <a:p>
          <a:r>
            <a:rPr lang="en-GB" sz="1000">
              <a:latin typeface="Verdana" pitchFamily="34" charset="0"/>
              <a:ea typeface="Verdana" pitchFamily="34" charset="0"/>
              <a:cs typeface="Verdana" pitchFamily="34" charset="0"/>
            </a:rPr>
            <a:t>It has recently come to light that the population aged 85+ has been underestimated in some areas by the Office for National Statistics population estimates. In most parts of Wales the impact of this issue will be small. Further details are available from the Measuring inequalities 2016 </a:t>
          </a:r>
          <a:r>
            <a:rPr lang="en-GB" sz="1000" b="1">
              <a:latin typeface="Verdana" pitchFamily="34" charset="0"/>
              <a:ea typeface="Verdana" pitchFamily="34" charset="0"/>
              <a:cs typeface="Verdana" pitchFamily="34" charset="0"/>
            </a:rPr>
            <a:t>webpage</a:t>
          </a:r>
          <a:r>
            <a:rPr lang="en-GB" sz="1000">
              <a:latin typeface="Verdana" pitchFamily="34" charset="0"/>
              <a:ea typeface="Verdana" pitchFamily="34" charset="0"/>
              <a:cs typeface="Verdana" pitchFamily="34" charset="0"/>
            </a:rPr>
            <a:t>.</a:t>
          </a:r>
        </a:p>
      </xdr:txBody>
    </xdr:sp>
    <xdr:clientData/>
  </xdr:oneCellAnchor>
  <mc:AlternateContent xmlns:mc="http://schemas.openxmlformats.org/markup-compatibility/2006">
    <mc:Choice xmlns:a14="http://schemas.microsoft.com/office/drawing/2010/main" Requires="a14">
      <xdr:twoCellAnchor>
        <xdr:from>
          <xdr:col>0</xdr:col>
          <xdr:colOff>190500</xdr:colOff>
          <xdr:row>10</xdr:row>
          <xdr:rowOff>95250</xdr:rowOff>
        </xdr:from>
        <xdr:to>
          <xdr:col>2</xdr:col>
          <xdr:colOff>228600</xdr:colOff>
          <xdr:row>15</xdr:row>
          <xdr:rowOff>47625</xdr:rowOff>
        </xdr:to>
        <xdr:sp macro="" textlink="">
          <xdr:nvSpPr>
            <xdr:cNvPr id="14337" name="List Box 1" hidden="1">
              <a:extLst>
                <a:ext uri="{63B3BB69-23CF-44E3-9099-C40C66FF867C}">
                  <a14:compatExt spid="_x0000_s14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a%20processing\Housing\02%20Table%20build\H16%20LA%20Subregional%20Dwellings%20in%20Council%20Tax%20Bands%202007-08%20v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a"/>
      <sheetName val="Source Info (Part 1 of 2)"/>
      <sheetName val="Raw Data (Part 1 of 2)"/>
      <sheetName val="Processing (Part 1 of 2)"/>
      <sheetName val="Source Info (Part 2 of 2)"/>
      <sheetName val="Raw Data London"/>
      <sheetName val="Raw Data Unitaries"/>
      <sheetName val="Raw Data Mets"/>
      <sheetName val="Raw Data Districts"/>
      <sheetName val="Raw Data Counties"/>
      <sheetName val="Processing (Part 2 of 2)"/>
      <sheetName val="England (RT39)"/>
      <sheetName val="North East (RT39)"/>
      <sheetName val="North West (RT39)"/>
      <sheetName val="Yorkshire and the Humber (RT39)"/>
      <sheetName val="East Midlands (RT39)"/>
      <sheetName val="West Midlands (RT39)"/>
      <sheetName val="East (RT39)"/>
      <sheetName val="London (RT39)"/>
      <sheetName val="South East (RT39)"/>
      <sheetName val="South West (RT39)"/>
      <sheetName val="England"/>
      <sheetName val="North East"/>
      <sheetName val="North West"/>
      <sheetName val="Yorkshire and The Humber"/>
      <sheetName val="East Midlands"/>
      <sheetName val="West Midlands"/>
      <sheetName val="East"/>
      <sheetName val="London"/>
      <sheetName val="South East"/>
      <sheetName val="South West"/>
      <sheetName val="Diff Tables"/>
      <sheetName val="PCP1"/>
      <sheetName val="PCP2"/>
      <sheetName val="England (VL)"/>
      <sheetName val="North East (VL)"/>
      <sheetName val="North West (VL)"/>
      <sheetName val="Yorkshire and The Humber (VL)"/>
      <sheetName val="East Midlands (VL)"/>
      <sheetName val="West Midlands (VL)"/>
      <sheetName val="East (VL)"/>
      <sheetName val="London (VL)"/>
      <sheetName val="South East (VL)"/>
      <sheetName val="South West (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publichealthwalesobservatory.wales.nhs.uk/measuring-inequalities-2016-files" TargetMode="External"/><Relationship Id="rId1" Type="http://schemas.openxmlformats.org/officeDocument/2006/relationships/hyperlink" Target="http://www.publichealthwalesobservatory.wales.nhs.uk/inequalitie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5.bin"/><Relationship Id="rId4" Type="http://schemas.openxmlformats.org/officeDocument/2006/relationships/ctrlProp" Target="../ctrlProps/ctrlProp6.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6.bin"/><Relationship Id="rId4" Type="http://schemas.openxmlformats.org/officeDocument/2006/relationships/ctrlProp" Target="../ctrlProps/ctrlProp7.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www.publichealthwalesobservatory.wales.nhs.uk/population-estimates-1" TargetMode="External"/><Relationship Id="rId2" Type="http://schemas.openxmlformats.org/officeDocument/2006/relationships/hyperlink" Target="http://www.publichealthwalesobservatory.wales.nhs.uk/PHM" TargetMode="External"/><Relationship Id="rId1" Type="http://schemas.openxmlformats.org/officeDocument/2006/relationships/hyperlink" Target="http://www2.nphs.wales.nhs.uk:8080/PubHObservatoryProjDocs.nsf/3653c00e7bb6259d80256f27004900db/297792ca5a14123080257ff60051cab6/$FILE/MeasuringInequalities2016_TechnicalGuide_InternalRelease_v1.pdf" TargetMode="External"/><Relationship Id="rId6" Type="http://schemas.openxmlformats.org/officeDocument/2006/relationships/drawing" Target="../drawings/drawing15.xml"/><Relationship Id="rId5" Type="http://schemas.openxmlformats.org/officeDocument/2006/relationships/printerSettings" Target="../printerSettings/printerSettings8.bin"/><Relationship Id="rId4" Type="http://schemas.openxmlformats.org/officeDocument/2006/relationships/hyperlink" Target="http://www.publichealthwalesobservatory.wales.nhs.uk/wimd"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G1:X31"/>
  <sheetViews>
    <sheetView showGridLines="0" showRowColHeaders="0" zoomScaleNormal="100" workbookViewId="0">
      <selection activeCell="W19" sqref="W19"/>
    </sheetView>
  </sheetViews>
  <sheetFormatPr defaultRowHeight="15"/>
  <cols>
    <col min="1" max="7" width="9.140625" style="6"/>
    <col min="8" max="8" width="9.140625" style="6" customWidth="1"/>
    <col min="9" max="16384" width="9.140625" style="6"/>
  </cols>
  <sheetData>
    <row r="1" spans="7:24">
      <c r="X1" s="7"/>
    </row>
    <row r="2" spans="7:24">
      <c r="X2" s="7"/>
    </row>
    <row r="3" spans="7:24">
      <c r="X3" s="7"/>
    </row>
    <row r="4" spans="7:24">
      <c r="X4" s="7"/>
    </row>
    <row r="5" spans="7:24">
      <c r="X5" s="7"/>
    </row>
    <row r="6" spans="7:24">
      <c r="X6" s="7"/>
    </row>
    <row r="7" spans="7:24">
      <c r="X7" s="7"/>
    </row>
    <row r="10" spans="7:24">
      <c r="H10" s="5"/>
    </row>
    <row r="11" spans="7:24">
      <c r="G11" s="161" t="s">
        <v>353</v>
      </c>
      <c r="H11" s="161"/>
      <c r="I11" s="161"/>
      <c r="J11" s="161"/>
      <c r="K11" s="161"/>
      <c r="L11" s="161"/>
      <c r="M11" s="161"/>
      <c r="N11" s="161"/>
      <c r="O11" s="161"/>
      <c r="P11" s="161"/>
      <c r="Q11" s="161"/>
      <c r="R11" s="161"/>
    </row>
    <row r="12" spans="7:24">
      <c r="G12" s="161"/>
      <c r="H12" s="161"/>
      <c r="I12" s="161"/>
      <c r="J12" s="161"/>
      <c r="K12" s="161"/>
      <c r="L12" s="161"/>
      <c r="M12" s="161"/>
      <c r="N12" s="161"/>
      <c r="O12" s="161"/>
      <c r="P12" s="161"/>
      <c r="Q12" s="161"/>
      <c r="R12" s="161"/>
    </row>
    <row r="13" spans="7:24" ht="24" customHeight="1">
      <c r="G13" s="8" t="s">
        <v>329</v>
      </c>
      <c r="H13" s="5"/>
    </row>
    <row r="14" spans="7:24">
      <c r="G14" s="5"/>
      <c r="H14" s="5"/>
    </row>
    <row r="15" spans="7:24">
      <c r="G15" s="9" t="s">
        <v>349</v>
      </c>
      <c r="H15" s="5"/>
    </row>
    <row r="16" spans="7:24">
      <c r="G16" s="9" t="s">
        <v>346</v>
      </c>
      <c r="H16" s="5"/>
    </row>
    <row r="17" spans="7:18">
      <c r="G17" s="9" t="s">
        <v>332</v>
      </c>
      <c r="H17" s="5"/>
    </row>
    <row r="18" spans="7:18">
      <c r="G18" s="9" t="s">
        <v>347</v>
      </c>
      <c r="H18" s="5"/>
    </row>
    <row r="19" spans="7:18">
      <c r="G19" s="9" t="s">
        <v>348</v>
      </c>
      <c r="H19" s="5"/>
    </row>
    <row r="20" spans="7:18">
      <c r="G20" s="9"/>
    </row>
    <row r="21" spans="7:18">
      <c r="G21" s="8" t="s">
        <v>330</v>
      </c>
    </row>
    <row r="22" spans="7:18">
      <c r="G22" s="8" t="s">
        <v>331</v>
      </c>
    </row>
    <row r="24" spans="7:18">
      <c r="G24" s="10" t="s">
        <v>350</v>
      </c>
      <c r="H24" s="10"/>
      <c r="I24" s="10"/>
      <c r="J24" s="10"/>
      <c r="K24" s="10"/>
      <c r="L24" s="10"/>
      <c r="M24" s="10"/>
      <c r="N24" s="10"/>
      <c r="O24" s="10"/>
      <c r="P24" s="10"/>
      <c r="Q24" s="10"/>
      <c r="R24" s="10"/>
    </row>
    <row r="25" spans="7:18">
      <c r="G25" s="10"/>
      <c r="H25" s="10"/>
      <c r="I25" s="10"/>
      <c r="J25" s="10"/>
      <c r="K25" s="10"/>
      <c r="L25" s="10"/>
      <c r="M25" s="10"/>
      <c r="N25" s="10"/>
      <c r="O25" s="10"/>
      <c r="P25" s="10"/>
      <c r="Q25" s="10"/>
      <c r="R25" s="10"/>
    </row>
    <row r="26" spans="7:18" ht="61.5" customHeight="1">
      <c r="G26" s="159" t="s">
        <v>351</v>
      </c>
      <c r="H26" s="159"/>
      <c r="I26" s="159"/>
      <c r="J26" s="159"/>
      <c r="K26" s="159"/>
      <c r="L26" s="159"/>
      <c r="M26" s="159"/>
      <c r="N26" s="159"/>
      <c r="O26" s="159"/>
      <c r="P26" s="159"/>
      <c r="Q26" s="159"/>
      <c r="R26" s="159"/>
    </row>
    <row r="28" spans="7:18">
      <c r="G28" s="160"/>
      <c r="H28" s="160"/>
      <c r="I28" s="160"/>
      <c r="J28" s="160"/>
      <c r="K28" s="160"/>
      <c r="L28" s="160"/>
      <c r="M28" s="160"/>
      <c r="N28" s="160"/>
      <c r="O28" s="160"/>
      <c r="P28" s="160"/>
      <c r="Q28" s="160"/>
      <c r="R28" s="160"/>
    </row>
    <row r="29" spans="7:18">
      <c r="G29" s="160"/>
      <c r="H29" s="160"/>
      <c r="I29" s="160"/>
      <c r="J29" s="160"/>
      <c r="K29" s="160"/>
      <c r="L29" s="160"/>
      <c r="M29" s="160"/>
      <c r="N29" s="160"/>
      <c r="O29" s="160"/>
      <c r="P29" s="160"/>
      <c r="Q29" s="160"/>
      <c r="R29" s="160"/>
    </row>
    <row r="30" spans="7:18">
      <c r="G30" s="160"/>
      <c r="H30" s="160"/>
      <c r="I30" s="160"/>
      <c r="J30" s="160"/>
      <c r="K30" s="160"/>
      <c r="L30" s="160"/>
      <c r="M30" s="160"/>
      <c r="N30" s="160"/>
      <c r="O30" s="160"/>
      <c r="P30" s="160"/>
      <c r="Q30" s="160"/>
      <c r="R30" s="160"/>
    </row>
    <row r="31" spans="7:18">
      <c r="G31" s="160"/>
      <c r="H31" s="160"/>
      <c r="I31" s="160"/>
      <c r="J31" s="160"/>
      <c r="K31" s="160"/>
      <c r="L31" s="160"/>
      <c r="M31" s="160"/>
      <c r="N31" s="160"/>
      <c r="O31" s="160"/>
      <c r="P31" s="160"/>
      <c r="Q31" s="160"/>
      <c r="R31" s="160"/>
    </row>
  </sheetData>
  <sheetProtection algorithmName="SHA-512" hashValue="WSMIFj7UynqACX3kYieuDaXYYuo9nf78H1sR96/omVTTBMJ94M0hRdQC548hJgJr8ObDN75l+OB+ZMPQRX7wgQ==" saltValue="vGtmhxVwlcpqNgPjNyJYGQ==" spinCount="100000" sheet="1" objects="1" scenarios="1"/>
  <mergeCells count="3">
    <mergeCell ref="G26:R26"/>
    <mergeCell ref="G28:R31"/>
    <mergeCell ref="G11:R12"/>
  </mergeCells>
  <hyperlinks>
    <hyperlink ref="G11" r:id="rId1" display="This interactive data file is part of the Observatory's Measuring Inequalities 2016 release, available at here."/>
    <hyperlink ref="G11:R12" r:id="rId2" display="This interactive data file is part of the Observatory's Measuring Inequalities 2016 release, available at: www.publichealthwalesobservatory.wales.nhs.uk/inequalities"/>
  </hyperlinks>
  <pageMargins left="0.70866141732283472" right="0.70866141732283472" top="0.74803149606299213" bottom="0.74803149606299213" header="0.31496062992125984" footer="0.31496062992125984"/>
  <pageSetup paperSize="9" scale="79" orientation="landscape"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C000"/>
  </sheetPr>
  <dimension ref="A1:W377"/>
  <sheetViews>
    <sheetView zoomScale="85" zoomScaleNormal="85" workbookViewId="0">
      <selection activeCell="B55" sqref="A1:XFD1048576"/>
    </sheetView>
  </sheetViews>
  <sheetFormatPr defaultRowHeight="12.75"/>
  <cols>
    <col min="1" max="1" width="33.7109375" style="12" bestFit="1" customWidth="1"/>
    <col min="2" max="2" width="15.42578125" style="12" bestFit="1" customWidth="1"/>
    <col min="3" max="4" width="9.140625" style="12" customWidth="1"/>
    <col min="5" max="6" width="9.140625" style="12"/>
    <col min="7" max="7" width="19.7109375" style="12" bestFit="1" customWidth="1"/>
    <col min="8" max="8" width="11.140625" style="12" bestFit="1" customWidth="1"/>
    <col min="9" max="9" width="34" style="12" bestFit="1" customWidth="1"/>
    <col min="10" max="10" width="13.140625" style="12" bestFit="1" customWidth="1"/>
    <col min="11" max="16" width="11.7109375" style="12" customWidth="1"/>
    <col min="17" max="17" width="24.7109375" style="12" bestFit="1" customWidth="1"/>
    <col min="18" max="18" width="11.140625" style="12" bestFit="1" customWidth="1"/>
    <col min="19" max="19" width="10.7109375" style="12" bestFit="1" customWidth="1"/>
    <col min="20" max="20" width="14.42578125" style="12" bestFit="1" customWidth="1"/>
    <col min="21" max="21" width="14.7109375" style="12" bestFit="1" customWidth="1"/>
    <col min="22" max="22" width="10.28515625" style="12" bestFit="1" customWidth="1"/>
    <col min="23" max="23" width="11.28515625" style="12" bestFit="1" customWidth="1"/>
    <col min="24" max="16384" width="9.140625" style="12"/>
  </cols>
  <sheetData>
    <row r="1" spans="1:23">
      <c r="A1" s="172" t="s">
        <v>316</v>
      </c>
      <c r="B1" s="172"/>
      <c r="C1" s="172"/>
      <c r="D1" s="172"/>
      <c r="E1" s="172"/>
      <c r="F1" s="172"/>
      <c r="G1" s="172"/>
      <c r="H1" s="172"/>
      <c r="I1" s="172"/>
      <c r="J1" s="172"/>
      <c r="K1" s="172"/>
      <c r="L1" s="172"/>
      <c r="M1" s="172"/>
      <c r="N1" s="172"/>
      <c r="O1" s="172"/>
      <c r="P1" s="172"/>
      <c r="Q1" s="172"/>
      <c r="R1" s="172"/>
      <c r="S1" s="172"/>
      <c r="T1" s="172"/>
      <c r="U1" s="172"/>
      <c r="V1" s="172"/>
      <c r="W1" s="172"/>
    </row>
    <row r="2" spans="1:23">
      <c r="A2" s="61" t="s">
        <v>261</v>
      </c>
      <c r="B2" s="62"/>
      <c r="C2" s="62"/>
      <c r="D2" s="63"/>
    </row>
    <row r="3" spans="1:23" s="44" customFormat="1">
      <c r="A3" s="64"/>
      <c r="B3" s="65" t="s">
        <v>186</v>
      </c>
      <c r="C3" s="65" t="s">
        <v>230</v>
      </c>
      <c r="D3" s="66" t="s">
        <v>229</v>
      </c>
    </row>
    <row r="4" spans="1:23">
      <c r="A4" s="67" t="s">
        <v>231</v>
      </c>
      <c r="B4" s="68">
        <v>6</v>
      </c>
      <c r="C4" s="68">
        <v>3</v>
      </c>
      <c r="D4" s="69">
        <v>2</v>
      </c>
    </row>
    <row r="5" spans="1:23">
      <c r="A5" s="67" t="s">
        <v>232</v>
      </c>
      <c r="B5" s="68" t="str">
        <f>INDEX(A15:A42,B4,1)</f>
        <v>Cwm Taf UHB</v>
      </c>
      <c r="C5" s="68" t="str">
        <f>INDEX(C15:C17,C4,1)</f>
        <v>Persons</v>
      </c>
      <c r="D5" s="69" t="str">
        <f>IF(INDEX(E15:E16,D4,1)="Under 75s","&lt;75","All ages")</f>
        <v>All ages</v>
      </c>
      <c r="E5" s="12" t="str">
        <f>IF(D5="&lt;75","Under 75s","All ages")</f>
        <v>All ages</v>
      </c>
    </row>
    <row r="6" spans="1:23">
      <c r="A6" s="67" t="s">
        <v>260</v>
      </c>
      <c r="B6" s="68" t="str">
        <f>VLOOKUP(TRIM(B5),'LA-LACODE Lookup'!A1:B60,2,FALSE)</f>
        <v>7A5</v>
      </c>
      <c r="C6" s="68"/>
      <c r="D6" s="69"/>
      <c r="G6" s="70" t="s">
        <v>238</v>
      </c>
      <c r="H6" s="71" t="s">
        <v>239</v>
      </c>
      <c r="I6" s="72" t="s">
        <v>237</v>
      </c>
      <c r="J6" s="71" t="s">
        <v>0</v>
      </c>
      <c r="K6" s="71" t="s">
        <v>227</v>
      </c>
      <c r="L6" s="71" t="s">
        <v>240</v>
      </c>
      <c r="M6" s="71" t="s">
        <v>241</v>
      </c>
      <c r="N6" s="71" t="s">
        <v>242</v>
      </c>
      <c r="O6" s="72" t="s">
        <v>243</v>
      </c>
      <c r="P6" s="73" t="s">
        <v>244</v>
      </c>
    </row>
    <row r="7" spans="1:23">
      <c r="A7" s="67" t="s">
        <v>234</v>
      </c>
      <c r="B7" s="68" t="str">
        <f>VLOOKUP(B6,'LA-LACODE Lookup'!A1:B60,2,FALSE)&amp;"1"</f>
        <v>CT1</v>
      </c>
      <c r="C7" s="68"/>
      <c r="D7" s="69"/>
      <c r="G7" s="74" t="str">
        <f>$B$6</f>
        <v>7A5</v>
      </c>
      <c r="H7" s="75" t="s">
        <v>1</v>
      </c>
      <c r="I7" s="75" t="str">
        <f>H7&amp;"_"&amp;$C$5&amp;"_"&amp;G7&amp;"_"&amp;$D$5</f>
        <v>2004-2006_Persons_7A5_All ages</v>
      </c>
      <c r="J7" s="75">
        <f>VLOOKUP(I7,Data!$B$2:$M$9721,5,FALSE)</f>
        <v>9470</v>
      </c>
      <c r="K7" s="76">
        <f>VLOOKUP(I7,Data!$B$2:$M$9721,6,FALSE)</f>
        <v>3156.6666666666702</v>
      </c>
      <c r="L7" s="76">
        <f>VLOOKUP(I7,Data!$B$2:$M$9721,8,FALSE)</f>
        <v>1310.8589285737801</v>
      </c>
      <c r="M7" s="76">
        <f>VLOOKUP(I7,Data!$B$2:$M$9721,9,FALSE)</f>
        <v>1284.18565340231</v>
      </c>
      <c r="N7" s="76">
        <f>VLOOKUP(I7,Data!$B$2:$M$9721,10,FALSE)</f>
        <v>1337.94039949023</v>
      </c>
      <c r="O7" s="76">
        <f>VLOOKUP(I7,Data!$B$2:$M$9721,11,FALSE)</f>
        <v>26.673275171461</v>
      </c>
      <c r="P7" s="77">
        <f>VLOOKUP(I7,Data!$B$2:$M$9721,12,FALSE)</f>
        <v>27.081470916455601</v>
      </c>
    </row>
    <row r="8" spans="1:23">
      <c r="A8" s="78" t="s">
        <v>233</v>
      </c>
      <c r="B8" s="79" t="str">
        <f>VLOOKUP(B6,'LA-LACODE Lookup'!A1:B60,2,FALSE)&amp;"5"</f>
        <v>CT5</v>
      </c>
      <c r="C8" s="79"/>
      <c r="D8" s="80"/>
      <c r="G8" s="74" t="str">
        <f t="shared" ref="G8:G15" si="0">$B$6</f>
        <v>7A5</v>
      </c>
      <c r="H8" s="75" t="s">
        <v>3</v>
      </c>
      <c r="I8" s="75" t="str">
        <f t="shared" ref="I8:I15" si="1">H8&amp;"_"&amp;$C$5&amp;"_"&amp;G8&amp;"_"&amp;$D$5</f>
        <v>2005-2007_Persons_7A5_All ages</v>
      </c>
      <c r="J8" s="75">
        <f>VLOOKUP(I8,Data!$B$2:$M$9721,5,FALSE)</f>
        <v>9601</v>
      </c>
      <c r="K8" s="76">
        <f>VLOOKUP(I8,Data!$B$2:$M$9721,6,FALSE)</f>
        <v>3200.3333333333298</v>
      </c>
      <c r="L8" s="76">
        <f>VLOOKUP(I8,Data!$B$2:$M$9721,8,FALSE)</f>
        <v>1311.8203820671499</v>
      </c>
      <c r="M8" s="76">
        <f>VLOOKUP(I8,Data!$B$2:$M$9721,9,FALSE)</f>
        <v>1285.30107519536</v>
      </c>
      <c r="N8" s="76">
        <f>VLOOKUP(I8,Data!$B$2:$M$9721,10,FALSE)</f>
        <v>1338.74272685246</v>
      </c>
      <c r="O8" s="76">
        <f>VLOOKUP(I8,Data!$B$2:$M$9721,11,FALSE)</f>
        <v>26.519306871796299</v>
      </c>
      <c r="P8" s="77">
        <f>VLOOKUP(I8,Data!$B$2:$M$9721,12,FALSE)</f>
        <v>26.9223447853119</v>
      </c>
    </row>
    <row r="9" spans="1:23">
      <c r="G9" s="74" t="str">
        <f t="shared" si="0"/>
        <v>7A5</v>
      </c>
      <c r="H9" s="75" t="s">
        <v>4</v>
      </c>
      <c r="I9" s="75" t="str">
        <f t="shared" si="1"/>
        <v>2006-2008_Persons_7A5_All ages</v>
      </c>
      <c r="J9" s="75">
        <f>VLOOKUP(I9,Data!$B$2:$M$9721,5,FALSE)</f>
        <v>9590</v>
      </c>
      <c r="K9" s="76">
        <f>VLOOKUP(I9,Data!$B$2:$M$9721,6,FALSE)</f>
        <v>3196.6666666666702</v>
      </c>
      <c r="L9" s="76">
        <f>VLOOKUP(I9,Data!$B$2:$M$9721,8,FALSE)</f>
        <v>1301.04158783503</v>
      </c>
      <c r="M9" s="76">
        <f>VLOOKUP(I9,Data!$B$2:$M$9721,9,FALSE)</f>
        <v>1274.7001031058501</v>
      </c>
      <c r="N9" s="76">
        <f>VLOOKUP(I9,Data!$B$2:$M$9721,10,FALSE)</f>
        <v>1327.7836394153201</v>
      </c>
      <c r="O9" s="76">
        <f>VLOOKUP(I9,Data!$B$2:$M$9721,11,FALSE)</f>
        <v>26.341484729184</v>
      </c>
      <c r="P9" s="77">
        <f>VLOOKUP(I9,Data!$B$2:$M$9721,12,FALSE)</f>
        <v>26.742051580289399</v>
      </c>
    </row>
    <row r="10" spans="1:23">
      <c r="A10" s="12" t="str">
        <f>IF(AND(Controls!$D$4=2,Controls!$B$4&gt;=8,Controls!$B$4&lt;=28),"Select a health board to view using the box to the left","")</f>
        <v/>
      </c>
      <c r="G10" s="74" t="str">
        <f t="shared" si="0"/>
        <v>7A5</v>
      </c>
      <c r="H10" s="75" t="s">
        <v>5</v>
      </c>
      <c r="I10" s="75" t="str">
        <f t="shared" si="1"/>
        <v>2007-2009_Persons_7A5_All ages</v>
      </c>
      <c r="J10" s="75">
        <f>VLOOKUP(I10,Data!$B$2:$M$9721,5,FALSE)</f>
        <v>9678</v>
      </c>
      <c r="K10" s="76">
        <f>VLOOKUP(I10,Data!$B$2:$M$9721,6,FALSE)</f>
        <v>3226</v>
      </c>
      <c r="L10" s="76">
        <f>VLOOKUP(I10,Data!$B$2:$M$9721,8,FALSE)</f>
        <v>1300.84127503797</v>
      </c>
      <c r="M10" s="76">
        <f>VLOOKUP(I10,Data!$B$2:$M$9721,9,FALSE)</f>
        <v>1274.62971568136</v>
      </c>
      <c r="N10" s="76">
        <f>VLOOKUP(I10,Data!$B$2:$M$9721,10,FALSE)</f>
        <v>1327.4495940220099</v>
      </c>
      <c r="O10" s="76">
        <f>VLOOKUP(I10,Data!$B$2:$M$9721,11,FALSE)</f>
        <v>26.211559356610898</v>
      </c>
      <c r="P10" s="77">
        <f>VLOOKUP(I10,Data!$B$2:$M$9721,12,FALSE)</f>
        <v>26.608318984043098</v>
      </c>
    </row>
    <row r="11" spans="1:23">
      <c r="G11" s="74" t="str">
        <f t="shared" si="0"/>
        <v>7A5</v>
      </c>
      <c r="H11" s="75" t="s">
        <v>6</v>
      </c>
      <c r="I11" s="75" t="str">
        <f t="shared" si="1"/>
        <v>2008-2010_Persons_7A5_All ages</v>
      </c>
      <c r="J11" s="75">
        <f>VLOOKUP(I11,Data!$B$2:$M$9721,5,FALSE)</f>
        <v>9365</v>
      </c>
      <c r="K11" s="76">
        <f>VLOOKUP(I11,Data!$B$2:$M$9721,6,FALSE)</f>
        <v>3121.6666666666702</v>
      </c>
      <c r="L11" s="76">
        <f>VLOOKUP(I11,Data!$B$2:$M$9721,8,FALSE)</f>
        <v>1246.2254873659199</v>
      </c>
      <c r="M11" s="76">
        <f>VLOOKUP(I11,Data!$B$2:$M$9721,9,FALSE)</f>
        <v>1220.76599094111</v>
      </c>
      <c r="N11" s="76">
        <f>VLOOKUP(I11,Data!$B$2:$M$9721,10,FALSE)</f>
        <v>1272.07680106055</v>
      </c>
      <c r="O11" s="76">
        <f>VLOOKUP(I11,Data!$B$2:$M$9721,11,FALSE)</f>
        <v>25.459496424814699</v>
      </c>
      <c r="P11" s="77">
        <f>VLOOKUP(I11,Data!$B$2:$M$9721,12,FALSE)</f>
        <v>25.851313694622799</v>
      </c>
    </row>
    <row r="12" spans="1:23">
      <c r="G12" s="74" t="str">
        <f t="shared" si="0"/>
        <v>7A5</v>
      </c>
      <c r="H12" s="75" t="s">
        <v>7</v>
      </c>
      <c r="I12" s="75" t="str">
        <f t="shared" si="1"/>
        <v>2009-2011_Persons_7A5_All ages</v>
      </c>
      <c r="J12" s="75">
        <f>VLOOKUP(I12,Data!$B$2:$M$9721,5,FALSE)</f>
        <v>9176</v>
      </c>
      <c r="K12" s="76">
        <f>VLOOKUP(I12,Data!$B$2:$M$9721,6,FALSE)</f>
        <v>3058.6666666666702</v>
      </c>
      <c r="L12" s="76">
        <f>VLOOKUP(I12,Data!$B$2:$M$9721,8,FALSE)</f>
        <v>1201.1963370790199</v>
      </c>
      <c r="M12" s="76">
        <f>VLOOKUP(I12,Data!$B$2:$M$9721,9,FALSE)</f>
        <v>1176.5038743816599</v>
      </c>
      <c r="N12" s="76">
        <f>VLOOKUP(I12,Data!$B$2:$M$9721,10,FALSE)</f>
        <v>1226.2727396462101</v>
      </c>
      <c r="O12" s="76">
        <f>VLOOKUP(I12,Data!$B$2:$M$9721,11,FALSE)</f>
        <v>24.692462697358501</v>
      </c>
      <c r="P12" s="77">
        <f>VLOOKUP(I12,Data!$B$2:$M$9721,12,FALSE)</f>
        <v>25.076402567190598</v>
      </c>
    </row>
    <row r="13" spans="1:23">
      <c r="G13" s="74" t="str">
        <f t="shared" si="0"/>
        <v>7A5</v>
      </c>
      <c r="H13" s="75" t="s">
        <v>8</v>
      </c>
      <c r="I13" s="75" t="str">
        <f t="shared" si="1"/>
        <v>2010-2012_Persons_7A5_All ages</v>
      </c>
      <c r="J13" s="75">
        <f>VLOOKUP(I13,Data!$B$2:$M$9721,5,FALSE)</f>
        <v>9107</v>
      </c>
      <c r="K13" s="76">
        <f>VLOOKUP(I13,Data!$B$2:$M$9721,6,FALSE)</f>
        <v>3035.6666666666702</v>
      </c>
      <c r="L13" s="76">
        <f>VLOOKUP(I13,Data!$B$2:$M$9721,8,FALSE)</f>
        <v>1178.1848529403701</v>
      </c>
      <c r="M13" s="76">
        <f>VLOOKUP(I13,Data!$B$2:$M$9721,9,FALSE)</f>
        <v>1153.9324673297799</v>
      </c>
      <c r="N13" s="76">
        <f>VLOOKUP(I13,Data!$B$2:$M$9721,10,FALSE)</f>
        <v>1202.8157738797199</v>
      </c>
      <c r="O13" s="76">
        <f>VLOOKUP(I13,Data!$B$2:$M$9721,11,FALSE)</f>
        <v>24.252385610585399</v>
      </c>
      <c r="P13" s="77">
        <f>VLOOKUP(I13,Data!$B$2:$M$9721,12,FALSE)</f>
        <v>24.6309209393564</v>
      </c>
    </row>
    <row r="14" spans="1:23">
      <c r="A14" s="81" t="s">
        <v>217</v>
      </c>
      <c r="B14" s="82"/>
      <c r="C14" s="82"/>
      <c r="D14" s="82"/>
      <c r="E14" s="83"/>
      <c r="G14" s="74" t="str">
        <f t="shared" si="0"/>
        <v>7A5</v>
      </c>
      <c r="H14" s="75" t="s">
        <v>9</v>
      </c>
      <c r="I14" s="75" t="str">
        <f t="shared" si="1"/>
        <v>2011-2013_Persons_7A5_All ages</v>
      </c>
      <c r="J14" s="75">
        <f>VLOOKUP(I14,Data!$B$2:$M$9721,5,FALSE)</f>
        <v>9287</v>
      </c>
      <c r="K14" s="76">
        <f>VLOOKUP(I14,Data!$B$2:$M$9721,6,FALSE)</f>
        <v>3095.6666666666702</v>
      </c>
      <c r="L14" s="76">
        <f>VLOOKUP(I14,Data!$B$2:$M$9721,8,FALSE)</f>
        <v>1188.67151857061</v>
      </c>
      <c r="M14" s="76">
        <f>VLOOKUP(I14,Data!$B$2:$M$9721,9,FALSE)</f>
        <v>1164.4677158781001</v>
      </c>
      <c r="N14" s="76">
        <f>VLOOKUP(I14,Data!$B$2:$M$9721,10,FALSE)</f>
        <v>1213.24938793773</v>
      </c>
      <c r="O14" s="76">
        <f>VLOOKUP(I14,Data!$B$2:$M$9721,11,FALSE)</f>
        <v>24.203802692509999</v>
      </c>
      <c r="P14" s="77">
        <f>VLOOKUP(I14,Data!$B$2:$M$9721,12,FALSE)</f>
        <v>24.577869367112999</v>
      </c>
      <c r="Q14" s="169" t="s">
        <v>258</v>
      </c>
      <c r="R14" s="170"/>
      <c r="S14" s="170"/>
      <c r="T14" s="170"/>
      <c r="U14" s="170"/>
      <c r="V14" s="170"/>
      <c r="W14" s="171"/>
    </row>
    <row r="15" spans="1:23">
      <c r="A15" s="84" t="str">
        <f>IF(D4=2,"Betsi Cadwaladr UHB","Betsi Cadwaladr UHB")</f>
        <v>Betsi Cadwaladr UHB</v>
      </c>
      <c r="B15" s="85"/>
      <c r="C15" s="84" t="s">
        <v>2</v>
      </c>
      <c r="D15" s="85"/>
      <c r="E15" s="84" t="s">
        <v>333</v>
      </c>
      <c r="G15" s="74" t="str">
        <f t="shared" si="0"/>
        <v>7A5</v>
      </c>
      <c r="H15" s="75" t="s">
        <v>216</v>
      </c>
      <c r="I15" s="75" t="str">
        <f t="shared" si="1"/>
        <v>2012-2014_Persons_7A5_All ages</v>
      </c>
      <c r="J15" s="75">
        <f>VLOOKUP(I15,Data!$B$2:$M$9721,5,FALSE)</f>
        <v>9352</v>
      </c>
      <c r="K15" s="76">
        <f>VLOOKUP(I15,Data!$B$2:$M$9721,6,FALSE)</f>
        <v>3117.3333333333298</v>
      </c>
      <c r="L15" s="76">
        <f>VLOOKUP(I15,Data!$B$2:$M$9721,8,FALSE)</f>
        <v>1184.3398018448099</v>
      </c>
      <c r="M15" s="76">
        <f>VLOOKUP(I15,Data!$B$2:$M$9721,9,FALSE)</f>
        <v>1160.31646181156</v>
      </c>
      <c r="N15" s="76">
        <f>VLOOKUP(I15,Data!$B$2:$M$9721,10,FALSE)</f>
        <v>1208.7331160117401</v>
      </c>
      <c r="O15" s="76">
        <f>VLOOKUP(I15,Data!$B$2:$M$9721,11,FALSE)</f>
        <v>24.023340033243102</v>
      </c>
      <c r="P15" s="76">
        <f>VLOOKUP(I15,Data!$B$2:$M$9721,12,FALSE)</f>
        <v>24.393314166937401</v>
      </c>
      <c r="Q15" s="86" t="s">
        <v>257</v>
      </c>
      <c r="R15" s="87" t="s">
        <v>239</v>
      </c>
      <c r="S15" s="87" t="s">
        <v>254</v>
      </c>
      <c r="T15" s="87" t="s">
        <v>255</v>
      </c>
      <c r="U15" s="87" t="s">
        <v>256</v>
      </c>
      <c r="V15" s="88" t="s">
        <v>243</v>
      </c>
      <c r="W15" s="89" t="s">
        <v>244</v>
      </c>
    </row>
    <row r="16" spans="1:23">
      <c r="A16" s="90" t="str">
        <f>IF(D4=2,"Powys THB","  Isle of Anglesey")</f>
        <v>Powys THB</v>
      </c>
      <c r="B16" s="85"/>
      <c r="C16" s="90" t="s">
        <v>214</v>
      </c>
      <c r="D16" s="85"/>
      <c r="E16" s="91" t="s">
        <v>218</v>
      </c>
      <c r="G16" s="92" t="str">
        <f>$B$7</f>
        <v>CT1</v>
      </c>
      <c r="H16" s="93" t="s">
        <v>1</v>
      </c>
      <c r="I16" s="93" t="str">
        <f>H16&amp;"_"&amp;$C$5&amp;"_"&amp;G16&amp;"_"&amp;$D$5</f>
        <v>2004-2006_Persons_CT1_All ages</v>
      </c>
      <c r="J16" s="94">
        <f>VLOOKUP(I16,Data!$B$2:$M$9721,5,FALSE)</f>
        <v>1334</v>
      </c>
      <c r="K16" s="94">
        <f>VLOOKUP(I16,Data!$B$2:$M$9721,6,FALSE)</f>
        <v>444.66666666666703</v>
      </c>
      <c r="L16" s="94">
        <f>VLOOKUP(I16,Data!$B$2:$M$9721,8,FALSE)</f>
        <v>1196.7641901524</v>
      </c>
      <c r="M16" s="94">
        <f>VLOOKUP(I16,Data!$B$2:$M$9721,9,FALSE)</f>
        <v>1130.82033375368</v>
      </c>
      <c r="N16" s="94">
        <f>VLOOKUP(I16,Data!$B$2:$M$9721,10,FALSE)</f>
        <v>1265.43505652351</v>
      </c>
      <c r="O16" s="94">
        <f>VLOOKUP(I16,Data!$B$2:$M$9721,11,FALSE)</f>
        <v>65.943856398724606</v>
      </c>
      <c r="P16" s="94">
        <f>VLOOKUP(I16,Data!$B$2:$M$9721,12,FALSE)</f>
        <v>68.670866371101496</v>
      </c>
      <c r="Q16" s="95">
        <f>(L25/L16)*J16</f>
        <v>1639.470430103939</v>
      </c>
      <c r="R16" s="96" t="s">
        <v>1</v>
      </c>
      <c r="S16" s="96">
        <f>(L25/L16)</f>
        <v>1.2289883284137473</v>
      </c>
      <c r="T16" s="96">
        <f t="shared" ref="T16:T24" si="2">(Q16*J25)/((Q25*(FINV(0.025,(J16*2+2),(J25*2))))*(J16+1))</f>
        <v>1.145909964982857</v>
      </c>
      <c r="U16" s="96">
        <f t="shared" ref="U16:U24" si="3">((Q16*(FINV(0.025,(J25*2+2),(J16*2))))*(J25+1))/(Q25*J16)</f>
        <v>1.318403786975328</v>
      </c>
      <c r="V16" s="96">
        <f>S16-T16</f>
        <v>8.3078363430890256E-2</v>
      </c>
      <c r="W16" s="97">
        <f>U16-S16</f>
        <v>8.941545856158073E-2</v>
      </c>
    </row>
    <row r="17" spans="1:23">
      <c r="A17" s="90" t="str">
        <f>IF(D4=2,"Hywel Dda UHB","  Gwynedd")</f>
        <v>Hywel Dda UHB</v>
      </c>
      <c r="B17" s="85"/>
      <c r="C17" s="91" t="s">
        <v>215</v>
      </c>
      <c r="D17" s="85"/>
      <c r="E17" s="98"/>
      <c r="G17" s="99" t="str">
        <f t="shared" ref="G17:G24" si="4">$B$7</f>
        <v>CT1</v>
      </c>
      <c r="H17" s="100" t="s">
        <v>3</v>
      </c>
      <c r="I17" s="100" t="str">
        <f t="shared" ref="I17:I24" si="5">H17&amp;"_"&amp;$C$5&amp;"_"&amp;G17&amp;"_"&amp;$D$5</f>
        <v>2005-2007_Persons_CT1_All ages</v>
      </c>
      <c r="J17" s="101">
        <f>VLOOKUP(I17,Data!$B$2:$M$9721,5,FALSE)</f>
        <v>1368</v>
      </c>
      <c r="K17" s="101">
        <f>VLOOKUP(I17,Data!$B$2:$M$9721,6,FALSE)</f>
        <v>456</v>
      </c>
      <c r="L17" s="101">
        <f>VLOOKUP(I17,Data!$B$2:$M$9721,8,FALSE)</f>
        <v>1184.7757761333801</v>
      </c>
      <c r="M17" s="101">
        <f>VLOOKUP(I17,Data!$B$2:$M$9721,9,FALSE)</f>
        <v>1120.1079061783</v>
      </c>
      <c r="N17" s="101">
        <f>VLOOKUP(I17,Data!$B$2:$M$9721,10,FALSE)</f>
        <v>1252.08370163265</v>
      </c>
      <c r="O17" s="101">
        <f>VLOOKUP(I17,Data!$B$2:$M$9721,11,FALSE)</f>
        <v>64.667869955080306</v>
      </c>
      <c r="P17" s="101">
        <f>VLOOKUP(I17,Data!$B$2:$M$9721,12,FALSE)</f>
        <v>67.307925499265096</v>
      </c>
      <c r="Q17" s="95">
        <f t="shared" ref="Q17:Q24" si="6">(L26/L17)*J17</f>
        <v>1702.4389623829495</v>
      </c>
      <c r="R17" s="96" t="s">
        <v>3</v>
      </c>
      <c r="S17" s="96">
        <f t="shared" ref="S17:S24" si="7">(L26/L17)</f>
        <v>1.2444729257185303</v>
      </c>
      <c r="T17" s="96">
        <f t="shared" si="2"/>
        <v>1.1612363414907412</v>
      </c>
      <c r="U17" s="96">
        <f t="shared" si="3"/>
        <v>1.33398021893761</v>
      </c>
      <c r="V17" s="96">
        <f t="shared" ref="V17:V24" si="8">S17-T17</f>
        <v>8.3236584227789123E-2</v>
      </c>
      <c r="W17" s="97">
        <f t="shared" ref="W17:W24" si="9">U17-S17</f>
        <v>8.9507293219079687E-2</v>
      </c>
    </row>
    <row r="18" spans="1:23">
      <c r="A18" s="90" t="str">
        <f>IF(D4=2,"ABM UHB","  Conwy")</f>
        <v>ABM UHB</v>
      </c>
      <c r="B18" s="85"/>
      <c r="C18" s="85"/>
      <c r="D18" s="85"/>
      <c r="E18" s="98"/>
      <c r="G18" s="99" t="str">
        <f t="shared" si="4"/>
        <v>CT1</v>
      </c>
      <c r="H18" s="100" t="s">
        <v>4</v>
      </c>
      <c r="I18" s="100" t="str">
        <f t="shared" si="5"/>
        <v>2006-2008_Persons_CT1_All ages</v>
      </c>
      <c r="J18" s="101">
        <f>VLOOKUP(I18,Data!$B$2:$M$9721,5,FALSE)</f>
        <v>1368</v>
      </c>
      <c r="K18" s="101">
        <f>VLOOKUP(I18,Data!$B$2:$M$9721,6,FALSE)</f>
        <v>456</v>
      </c>
      <c r="L18" s="101">
        <f>VLOOKUP(I18,Data!$B$2:$M$9721,8,FALSE)</f>
        <v>1156.12186024377</v>
      </c>
      <c r="M18" s="101">
        <f>VLOOKUP(I18,Data!$B$2:$M$9721,9,FALSE)</f>
        <v>1092.8846030380801</v>
      </c>
      <c r="N18" s="101">
        <f>VLOOKUP(I18,Data!$B$2:$M$9721,10,FALSE)</f>
        <v>1221.9407684548401</v>
      </c>
      <c r="O18" s="101">
        <f>VLOOKUP(I18,Data!$B$2:$M$9721,11,FALSE)</f>
        <v>63.237257205690398</v>
      </c>
      <c r="P18" s="101">
        <f>VLOOKUP(I18,Data!$B$2:$M$9721,12,FALSE)</f>
        <v>65.818908211064596</v>
      </c>
      <c r="Q18" s="95">
        <f t="shared" si="6"/>
        <v>1751.0569471669401</v>
      </c>
      <c r="R18" s="96" t="s">
        <v>4</v>
      </c>
      <c r="S18" s="96">
        <f t="shared" si="7"/>
        <v>1.280012388279927</v>
      </c>
      <c r="T18" s="96">
        <f t="shared" si="2"/>
        <v>1.1943124631904358</v>
      </c>
      <c r="U18" s="96">
        <f t="shared" si="3"/>
        <v>1.3721715901864278</v>
      </c>
      <c r="V18" s="96">
        <f t="shared" si="8"/>
        <v>8.5699925089491202E-2</v>
      </c>
      <c r="W18" s="97">
        <f t="shared" si="9"/>
        <v>9.2159201906500732E-2</v>
      </c>
    </row>
    <row r="19" spans="1:23">
      <c r="A19" s="90" t="str">
        <f>IF(D4=2,"Cardiff and Vale UHB","  Denbighshire")</f>
        <v>Cardiff and Vale UHB</v>
      </c>
      <c r="B19" s="85"/>
      <c r="C19" s="85"/>
      <c r="D19" s="85"/>
      <c r="E19" s="98"/>
      <c r="G19" s="99" t="str">
        <f t="shared" si="4"/>
        <v>CT1</v>
      </c>
      <c r="H19" s="100" t="s">
        <v>5</v>
      </c>
      <c r="I19" s="100" t="str">
        <f t="shared" si="5"/>
        <v>2007-2009_Persons_CT1_All ages</v>
      </c>
      <c r="J19" s="101">
        <f>VLOOKUP(I19,Data!$B$2:$M$9721,5,FALSE)</f>
        <v>1371</v>
      </c>
      <c r="K19" s="101">
        <f>VLOOKUP(I19,Data!$B$2:$M$9721,6,FALSE)</f>
        <v>457</v>
      </c>
      <c r="L19" s="101">
        <f>VLOOKUP(I19,Data!$B$2:$M$9721,8,FALSE)</f>
        <v>1114.4928807586</v>
      </c>
      <c r="M19" s="101">
        <f>VLOOKUP(I19,Data!$B$2:$M$9721,9,FALSE)</f>
        <v>1053.8140053577799</v>
      </c>
      <c r="N19" s="101">
        <f>VLOOKUP(I19,Data!$B$2:$M$9721,10,FALSE)</f>
        <v>1177.64618940481</v>
      </c>
      <c r="O19" s="101">
        <f>VLOOKUP(I19,Data!$B$2:$M$9721,11,FALSE)</f>
        <v>60.678875400819202</v>
      </c>
      <c r="P19" s="101">
        <f>VLOOKUP(I19,Data!$B$2:$M$9721,12,FALSE)</f>
        <v>63.153308646212103</v>
      </c>
      <c r="Q19" s="95">
        <f t="shared" si="6"/>
        <v>1827.3987703728678</v>
      </c>
      <c r="R19" s="96" t="s">
        <v>5</v>
      </c>
      <c r="S19" s="96">
        <f t="shared" si="7"/>
        <v>1.3328947996884521</v>
      </c>
      <c r="T19" s="96">
        <f t="shared" si="2"/>
        <v>1.2437728680116236</v>
      </c>
      <c r="U19" s="96">
        <f t="shared" si="3"/>
        <v>1.4287254145251811</v>
      </c>
      <c r="V19" s="96">
        <f t="shared" si="8"/>
        <v>8.9121931676828581E-2</v>
      </c>
      <c r="W19" s="97">
        <f t="shared" si="9"/>
        <v>9.5830614836728945E-2</v>
      </c>
    </row>
    <row r="20" spans="1:23">
      <c r="A20" s="90" t="str">
        <f>IF(D4=2,"Cwm Taf UHB","  Flintshire")</f>
        <v>Cwm Taf UHB</v>
      </c>
      <c r="B20" s="85"/>
      <c r="C20" s="85"/>
      <c r="D20" s="85"/>
      <c r="E20" s="98"/>
      <c r="G20" s="99" t="str">
        <f t="shared" si="4"/>
        <v>CT1</v>
      </c>
      <c r="H20" s="100" t="s">
        <v>6</v>
      </c>
      <c r="I20" s="100" t="str">
        <f t="shared" si="5"/>
        <v>2008-2010_Persons_CT1_All ages</v>
      </c>
      <c r="J20" s="101">
        <f>VLOOKUP(I20,Data!$B$2:$M$9721,5,FALSE)</f>
        <v>1355</v>
      </c>
      <c r="K20" s="101">
        <f>VLOOKUP(I20,Data!$B$2:$M$9721,6,FALSE)</f>
        <v>451.66666666666703</v>
      </c>
      <c r="L20" s="101">
        <f>VLOOKUP(I20,Data!$B$2:$M$9721,8,FALSE)</f>
        <v>1071.8103830811101</v>
      </c>
      <c r="M20" s="101">
        <f>VLOOKUP(I20,Data!$B$2:$M$9721,9,FALSE)</f>
        <v>1013.49886553206</v>
      </c>
      <c r="N20" s="101">
        <f>VLOOKUP(I20,Data!$B$2:$M$9721,10,FALSE)</f>
        <v>1132.5141069731101</v>
      </c>
      <c r="O20" s="101">
        <f>VLOOKUP(I20,Data!$B$2:$M$9721,11,FALSE)</f>
        <v>58.311517549046002</v>
      </c>
      <c r="P20" s="101">
        <f>VLOOKUP(I20,Data!$B$2:$M$9721,12,FALSE)</f>
        <v>60.703723892002202</v>
      </c>
      <c r="Q20" s="95">
        <f t="shared" si="6"/>
        <v>1770.8105562976625</v>
      </c>
      <c r="R20" s="96" t="s">
        <v>6</v>
      </c>
      <c r="S20" s="96">
        <f t="shared" si="7"/>
        <v>1.3068712592602676</v>
      </c>
      <c r="T20" s="96">
        <f t="shared" si="2"/>
        <v>1.2180450864901926</v>
      </c>
      <c r="U20" s="96">
        <f t="shared" si="3"/>
        <v>1.4024585372719049</v>
      </c>
      <c r="V20" s="96">
        <f t="shared" si="8"/>
        <v>8.8826172770074985E-2</v>
      </c>
      <c r="W20" s="97">
        <f t="shared" si="9"/>
        <v>9.5587278011637355E-2</v>
      </c>
    </row>
    <row r="21" spans="1:23">
      <c r="A21" s="90" t="str">
        <f>IF(D4=2,"Aneurin Bevan UHB","  Wrexham")</f>
        <v>Aneurin Bevan UHB</v>
      </c>
      <c r="B21" s="85"/>
      <c r="C21" s="85"/>
      <c r="D21" s="85"/>
      <c r="E21" s="98"/>
      <c r="G21" s="99" t="str">
        <f t="shared" si="4"/>
        <v>CT1</v>
      </c>
      <c r="H21" s="100" t="s">
        <v>7</v>
      </c>
      <c r="I21" s="100" t="str">
        <f t="shared" si="5"/>
        <v>2009-2011_Persons_CT1_All ages</v>
      </c>
      <c r="J21" s="101">
        <f>VLOOKUP(I21,Data!$B$2:$M$9721,5,FALSE)</f>
        <v>1377</v>
      </c>
      <c r="K21" s="101">
        <f>VLOOKUP(I21,Data!$B$2:$M$9721,6,FALSE)</f>
        <v>459</v>
      </c>
      <c r="L21" s="101">
        <f>VLOOKUP(I21,Data!$B$2:$M$9721,8,FALSE)</f>
        <v>1041.63127924025</v>
      </c>
      <c r="M21" s="101">
        <f>VLOOKUP(I21,Data!$B$2:$M$9721,9,FALSE)</f>
        <v>985.854997971236</v>
      </c>
      <c r="N21" s="101">
        <f>VLOOKUP(I21,Data!$B$2:$M$9721,10,FALSE)</f>
        <v>1099.6769989950601</v>
      </c>
      <c r="O21" s="101">
        <f>VLOOKUP(I21,Data!$B$2:$M$9721,11,FALSE)</f>
        <v>55.7762812690193</v>
      </c>
      <c r="P21" s="101">
        <f>VLOOKUP(I21,Data!$B$2:$M$9721,12,FALSE)</f>
        <v>58.045719754802299</v>
      </c>
      <c r="Q21" s="95">
        <f t="shared" si="6"/>
        <v>1795.0036741219224</v>
      </c>
      <c r="R21" s="96" t="s">
        <v>7</v>
      </c>
      <c r="S21" s="96">
        <f t="shared" si="7"/>
        <v>1.3035611286288471</v>
      </c>
      <c r="T21" s="96">
        <f t="shared" si="2"/>
        <v>1.2150247142568722</v>
      </c>
      <c r="U21" s="96">
        <f t="shared" si="3"/>
        <v>1.3988024447770673</v>
      </c>
      <c r="V21" s="96">
        <f t="shared" si="8"/>
        <v>8.8536414371974903E-2</v>
      </c>
      <c r="W21" s="97">
        <f t="shared" si="9"/>
        <v>9.5241316148220179E-2</v>
      </c>
    </row>
    <row r="22" spans="1:23">
      <c r="A22" s="90" t="str">
        <f>IF(D4=2,"","Powys THB")</f>
        <v/>
      </c>
      <c r="B22" s="85"/>
      <c r="C22" s="85"/>
      <c r="D22" s="85"/>
      <c r="E22" s="98"/>
      <c r="G22" s="99" t="str">
        <f t="shared" si="4"/>
        <v>CT1</v>
      </c>
      <c r="H22" s="100" t="s">
        <v>8</v>
      </c>
      <c r="I22" s="100" t="str">
        <f t="shared" si="5"/>
        <v>2010-2012_Persons_CT1_All ages</v>
      </c>
      <c r="J22" s="101">
        <f>VLOOKUP(I22,Data!$B$2:$M$9721,5,FALSE)</f>
        <v>1420</v>
      </c>
      <c r="K22" s="101">
        <f>VLOOKUP(I22,Data!$B$2:$M$9721,6,FALSE)</f>
        <v>473.33333333333297</v>
      </c>
      <c r="L22" s="101">
        <f>VLOOKUP(I22,Data!$B$2:$M$9721,8,FALSE)</f>
        <v>1035.21127148443</v>
      </c>
      <c r="M22" s="101">
        <f>VLOOKUP(I22,Data!$B$2:$M$9721,9,FALSE)</f>
        <v>980.84263928441806</v>
      </c>
      <c r="N22" s="101">
        <f>VLOOKUP(I22,Data!$B$2:$M$9721,10,FALSE)</f>
        <v>1091.75757673264</v>
      </c>
      <c r="O22" s="101">
        <f>VLOOKUP(I22,Data!$B$2:$M$9721,11,FALSE)</f>
        <v>54.368632200016101</v>
      </c>
      <c r="P22" s="101">
        <f>VLOOKUP(I22,Data!$B$2:$M$9721,12,FALSE)</f>
        <v>56.546305248208</v>
      </c>
      <c r="Q22" s="95">
        <f t="shared" si="6"/>
        <v>1788.629646136405</v>
      </c>
      <c r="R22" s="96" t="s">
        <v>8</v>
      </c>
      <c r="S22" s="96">
        <f t="shared" si="7"/>
        <v>1.2595983423495809</v>
      </c>
      <c r="T22" s="96">
        <f t="shared" si="2"/>
        <v>1.1741705140605179</v>
      </c>
      <c r="U22" s="96">
        <f t="shared" si="3"/>
        <v>1.3514338864580195</v>
      </c>
      <c r="V22" s="96">
        <f t="shared" si="8"/>
        <v>8.5427828289063035E-2</v>
      </c>
      <c r="W22" s="97">
        <f t="shared" si="9"/>
        <v>9.1835544108438638E-2</v>
      </c>
    </row>
    <row r="23" spans="1:23">
      <c r="A23" s="90" t="str">
        <f>IF(D4=2,"","Hywel Dda UHB")</f>
        <v/>
      </c>
      <c r="B23" s="85"/>
      <c r="C23" s="85"/>
      <c r="D23" s="85"/>
      <c r="E23" s="98"/>
      <c r="G23" s="99" t="str">
        <f t="shared" si="4"/>
        <v>CT1</v>
      </c>
      <c r="H23" s="100" t="s">
        <v>9</v>
      </c>
      <c r="I23" s="100" t="str">
        <f t="shared" si="5"/>
        <v>2011-2013_Persons_CT1_All ages</v>
      </c>
      <c r="J23" s="101">
        <f>VLOOKUP(I23,Data!$B$2:$M$9721,5,FALSE)</f>
        <v>1436</v>
      </c>
      <c r="K23" s="101">
        <f>VLOOKUP(I23,Data!$B$2:$M$9721,6,FALSE)</f>
        <v>478.66666666666703</v>
      </c>
      <c r="L23" s="101">
        <f>VLOOKUP(I23,Data!$B$2:$M$9721,8,FALSE)</f>
        <v>1009.5044109509</v>
      </c>
      <c r="M23" s="101">
        <f>VLOOKUP(I23,Data!$B$2:$M$9721,9,FALSE)</f>
        <v>956.96961960305896</v>
      </c>
      <c r="N23" s="101">
        <f>VLOOKUP(I23,Data!$B$2:$M$9721,10,FALSE)</f>
        <v>1064.13141141608</v>
      </c>
      <c r="O23" s="101">
        <f>VLOOKUP(I23,Data!$B$2:$M$9721,11,FALSE)</f>
        <v>52.534791347837199</v>
      </c>
      <c r="P23" s="101">
        <f>VLOOKUP(I23,Data!$B$2:$M$9721,12,FALSE)</f>
        <v>54.627000465179997</v>
      </c>
      <c r="Q23" s="95">
        <f t="shared" si="6"/>
        <v>1920.1895321705924</v>
      </c>
      <c r="R23" s="96" t="s">
        <v>9</v>
      </c>
      <c r="S23" s="96">
        <f t="shared" si="7"/>
        <v>1.337179339951666</v>
      </c>
      <c r="T23" s="96">
        <f t="shared" si="2"/>
        <v>1.2475783848595803</v>
      </c>
      <c r="U23" s="96">
        <f t="shared" si="3"/>
        <v>1.4334403886917586</v>
      </c>
      <c r="V23" s="96">
        <f t="shared" si="8"/>
        <v>8.9600955092085766E-2</v>
      </c>
      <c r="W23" s="97">
        <f t="shared" si="9"/>
        <v>9.6261048740092559E-2</v>
      </c>
    </row>
    <row r="24" spans="1:23">
      <c r="A24" s="90" t="str">
        <f>IF(D4=2,"","  Ceredigion")</f>
        <v/>
      </c>
      <c r="B24" s="85"/>
      <c r="C24" s="85"/>
      <c r="D24" s="85"/>
      <c r="E24" s="98"/>
      <c r="G24" s="102" t="str">
        <f t="shared" si="4"/>
        <v>CT1</v>
      </c>
      <c r="H24" s="103" t="s">
        <v>216</v>
      </c>
      <c r="I24" s="103" t="str">
        <f t="shared" si="5"/>
        <v>2012-2014_Persons_CT1_All ages</v>
      </c>
      <c r="J24" s="104">
        <f>VLOOKUP(I24,Data!$B$2:$M$9721,5,FALSE)</f>
        <v>1439</v>
      </c>
      <c r="K24" s="104">
        <f>VLOOKUP(I24,Data!$B$2:$M$9721,6,FALSE)</f>
        <v>479.66666666666703</v>
      </c>
      <c r="L24" s="104">
        <f>VLOOKUP(I24,Data!$B$2:$M$9721,8,FALSE)</f>
        <v>982.90440021855602</v>
      </c>
      <c r="M24" s="104">
        <f>VLOOKUP(I24,Data!$B$2:$M$9721,9,FALSE)</f>
        <v>931.916834407137</v>
      </c>
      <c r="N24" s="104">
        <f>VLOOKUP(I24,Data!$B$2:$M$9721,10,FALSE)</f>
        <v>1035.9203927144999</v>
      </c>
      <c r="O24" s="104">
        <f>VLOOKUP(I24,Data!$B$2:$M$9721,11,FALSE)</f>
        <v>50.987565811418897</v>
      </c>
      <c r="P24" s="104">
        <f>VLOOKUP(I24,Data!$B$2:$M$9721,12,FALSE)</f>
        <v>53.015992495944403</v>
      </c>
      <c r="Q24" s="95">
        <f t="shared" si="6"/>
        <v>1908.2334173956292</v>
      </c>
      <c r="R24" s="96" t="s">
        <v>216</v>
      </c>
      <c r="S24" s="96">
        <f t="shared" si="7"/>
        <v>1.3260829863763928</v>
      </c>
      <c r="T24" s="96">
        <f t="shared" si="2"/>
        <v>1.2367266438647615</v>
      </c>
      <c r="U24" s="96">
        <f t="shared" si="3"/>
        <v>1.422095237392955</v>
      </c>
      <c r="V24" s="96">
        <f t="shared" si="8"/>
        <v>8.935634251163127E-2</v>
      </c>
      <c r="W24" s="97">
        <f t="shared" si="9"/>
        <v>9.6012251016562189E-2</v>
      </c>
    </row>
    <row r="25" spans="1:23">
      <c r="A25" s="90" t="str">
        <f>IF(D4=2,"","  Pembrokeshire")</f>
        <v/>
      </c>
      <c r="B25" s="85"/>
      <c r="C25" s="85"/>
      <c r="D25" s="85"/>
      <c r="E25" s="98"/>
      <c r="G25" s="105" t="str">
        <f>$B$8</f>
        <v>CT5</v>
      </c>
      <c r="H25" s="106" t="s">
        <v>1</v>
      </c>
      <c r="I25" s="106" t="str">
        <f>H25&amp;"_"&amp;$C$5&amp;"_"&amp;G25&amp;"_"&amp;$D$5</f>
        <v>2004-2006_Persons_CT5_All ages</v>
      </c>
      <c r="J25" s="107">
        <f>VLOOKUP(I25,Data!$B$2:$M$9721,5,FALSE)</f>
        <v>1972</v>
      </c>
      <c r="K25" s="107">
        <f>VLOOKUP(I25,Data!$B$2:$M$9721,6,FALSE)</f>
        <v>657.33333333333303</v>
      </c>
      <c r="L25" s="107">
        <f>VLOOKUP(I25,Data!$B$2:$M$9721,8,FALSE)</f>
        <v>1470.8092215608301</v>
      </c>
      <c r="M25" s="107">
        <f>VLOOKUP(I25,Data!$B$2:$M$9721,9,FALSE)</f>
        <v>1404.63247938527</v>
      </c>
      <c r="N25" s="107">
        <f>VLOOKUP(I25,Data!$B$2:$M$9721,10,FALSE)</f>
        <v>1539.22778202934</v>
      </c>
      <c r="O25" s="107">
        <f>VLOOKUP(I25,Data!$B$2:$M$9721,11,FALSE)</f>
        <v>66.176742175557607</v>
      </c>
      <c r="P25" s="107">
        <f>VLOOKUP(I25,Data!$B$2:$M$9721,12,FALSE)</f>
        <v>68.418560468510805</v>
      </c>
      <c r="Q25" s="95">
        <f>(L25/L25)*J25</f>
        <v>1972</v>
      </c>
      <c r="R25" s="96"/>
      <c r="S25" s="96"/>
      <c r="T25" s="96"/>
      <c r="U25" s="96"/>
      <c r="V25" s="96"/>
      <c r="W25" s="97"/>
    </row>
    <row r="26" spans="1:23">
      <c r="A26" s="90" t="str">
        <f>IF(D4=2,"","  Carmarthenshire")</f>
        <v/>
      </c>
      <c r="B26" s="85"/>
      <c r="C26" s="85"/>
      <c r="D26" s="85"/>
      <c r="E26" s="98"/>
      <c r="G26" s="108" t="str">
        <f t="shared" ref="G26:G33" si="10">$B$8</f>
        <v>CT5</v>
      </c>
      <c r="H26" s="109" t="s">
        <v>3</v>
      </c>
      <c r="I26" s="109" t="str">
        <f t="shared" ref="I26:I33" si="11">H26&amp;"_"&amp;$C$5&amp;"_"&amp;G26&amp;"_"&amp;$D$5</f>
        <v>2005-2007_Persons_CT5_All ages</v>
      </c>
      <c r="J26" s="110">
        <f>VLOOKUP(I26,Data!$B$2:$M$9721,5,FALSE)</f>
        <v>2006</v>
      </c>
      <c r="K26" s="110">
        <f>VLOOKUP(I26,Data!$B$2:$M$9721,6,FALSE)</f>
        <v>668.66666666666697</v>
      </c>
      <c r="L26" s="110">
        <f>VLOOKUP(I26,Data!$B$2:$M$9721,8,FALSE)</f>
        <v>1474.4213764451499</v>
      </c>
      <c r="M26" s="110">
        <f>VLOOKUP(I26,Data!$B$2:$M$9721,9,FALSE)</f>
        <v>1408.77992323129</v>
      </c>
      <c r="N26" s="110">
        <f>VLOOKUP(I26,Data!$B$2:$M$9721,10,FALSE)</f>
        <v>1542.26724055515</v>
      </c>
      <c r="O26" s="110">
        <f>VLOOKUP(I26,Data!$B$2:$M$9721,11,FALSE)</f>
        <v>65.641453213854703</v>
      </c>
      <c r="P26" s="110">
        <f>VLOOKUP(I26,Data!$B$2:$M$9721,12,FALSE)</f>
        <v>67.845864109997606</v>
      </c>
      <c r="Q26" s="95">
        <f t="shared" ref="Q26:Q33" si="12">(L26/L26)*J26</f>
        <v>2006</v>
      </c>
      <c r="R26" s="96"/>
      <c r="S26" s="96"/>
      <c r="T26" s="96"/>
      <c r="U26" s="96"/>
      <c r="V26" s="96"/>
      <c r="W26" s="97"/>
    </row>
    <row r="27" spans="1:23">
      <c r="A27" s="90" t="str">
        <f>IF(D4=2,"","ABM UHB")</f>
        <v/>
      </c>
      <c r="B27" s="85"/>
      <c r="C27" s="85"/>
      <c r="D27" s="85"/>
      <c r="E27" s="98"/>
      <c r="G27" s="108" t="str">
        <f t="shared" si="10"/>
        <v>CT5</v>
      </c>
      <c r="H27" s="109" t="s">
        <v>4</v>
      </c>
      <c r="I27" s="109" t="str">
        <f t="shared" si="11"/>
        <v>2006-2008_Persons_CT5_All ages</v>
      </c>
      <c r="J27" s="110">
        <f>VLOOKUP(I27,Data!$B$2:$M$9721,5,FALSE)</f>
        <v>1996</v>
      </c>
      <c r="K27" s="110">
        <f>VLOOKUP(I27,Data!$B$2:$M$9721,6,FALSE)</f>
        <v>665.33333333333303</v>
      </c>
      <c r="L27" s="110">
        <f>VLOOKUP(I27,Data!$B$2:$M$9721,8,FALSE)</f>
        <v>1479.8503034732601</v>
      </c>
      <c r="M27" s="110">
        <f>VLOOKUP(I27,Data!$B$2:$M$9721,9,FALSE)</f>
        <v>1413.6688267434199</v>
      </c>
      <c r="N27" s="110">
        <f>VLOOKUP(I27,Data!$B$2:$M$9721,10,FALSE)</f>
        <v>1548.2599897016</v>
      </c>
      <c r="O27" s="110">
        <f>VLOOKUP(I27,Data!$B$2:$M$9721,11,FALSE)</f>
        <v>66.181476729831701</v>
      </c>
      <c r="P27" s="110">
        <f>VLOOKUP(I27,Data!$B$2:$M$9721,12,FALSE)</f>
        <v>68.409686228347894</v>
      </c>
      <c r="Q27" s="95">
        <f t="shared" si="12"/>
        <v>1996</v>
      </c>
      <c r="R27" s="96"/>
      <c r="S27" s="96"/>
      <c r="T27" s="96"/>
      <c r="U27" s="96"/>
      <c r="V27" s="96"/>
      <c r="W27" s="97"/>
    </row>
    <row r="28" spans="1:23">
      <c r="A28" s="90" t="str">
        <f>IF(D4=2,"","  Swansea")</f>
        <v/>
      </c>
      <c r="B28" s="85"/>
      <c r="C28" s="85"/>
      <c r="D28" s="85"/>
      <c r="E28" s="98"/>
      <c r="G28" s="108" t="str">
        <f t="shared" si="10"/>
        <v>CT5</v>
      </c>
      <c r="H28" s="109" t="s">
        <v>5</v>
      </c>
      <c r="I28" s="109" t="str">
        <f t="shared" si="11"/>
        <v>2007-2009_Persons_CT5_All ages</v>
      </c>
      <c r="J28" s="110">
        <f>VLOOKUP(I28,Data!$B$2:$M$9721,5,FALSE)</f>
        <v>2003</v>
      </c>
      <c r="K28" s="110">
        <f>VLOOKUP(I28,Data!$B$2:$M$9721,6,FALSE)</f>
        <v>667.66666666666697</v>
      </c>
      <c r="L28" s="110">
        <f>VLOOKUP(I28,Data!$B$2:$M$9721,8,FALSE)</f>
        <v>1485.5017650529401</v>
      </c>
      <c r="M28" s="110">
        <f>VLOOKUP(I28,Data!$B$2:$M$9721,9,FALSE)</f>
        <v>1419.29650921133</v>
      </c>
      <c r="N28" s="110">
        <f>VLOOKUP(I28,Data!$B$2:$M$9721,10,FALSE)</f>
        <v>1553.9320608134999</v>
      </c>
      <c r="O28" s="110">
        <f>VLOOKUP(I28,Data!$B$2:$M$9721,11,FALSE)</f>
        <v>66.205255841618097</v>
      </c>
      <c r="P28" s="110">
        <f>VLOOKUP(I28,Data!$B$2:$M$9721,12,FALSE)</f>
        <v>68.430295760552099</v>
      </c>
      <c r="Q28" s="95">
        <f t="shared" si="12"/>
        <v>2003</v>
      </c>
      <c r="R28" s="96"/>
      <c r="S28" s="96"/>
      <c r="T28" s="96"/>
      <c r="U28" s="96"/>
      <c r="V28" s="96"/>
      <c r="W28" s="97"/>
    </row>
    <row r="29" spans="1:23">
      <c r="A29" s="90" t="str">
        <f>IF(D4=2,"","  Neath Port Talbot ")</f>
        <v/>
      </c>
      <c r="B29" s="85"/>
      <c r="C29" s="85"/>
      <c r="D29" s="85"/>
      <c r="E29" s="98"/>
      <c r="G29" s="108" t="str">
        <f t="shared" si="10"/>
        <v>CT5</v>
      </c>
      <c r="H29" s="109" t="s">
        <v>6</v>
      </c>
      <c r="I29" s="109" t="str">
        <f t="shared" si="11"/>
        <v>2008-2010_Persons_CT5_All ages</v>
      </c>
      <c r="J29" s="110">
        <f>VLOOKUP(I29,Data!$B$2:$M$9721,5,FALSE)</f>
        <v>1879</v>
      </c>
      <c r="K29" s="110">
        <f>VLOOKUP(I29,Data!$B$2:$M$9721,6,FALSE)</f>
        <v>626.33333333333303</v>
      </c>
      <c r="L29" s="110">
        <f>VLOOKUP(I29,Data!$B$2:$M$9721,8,FALSE)</f>
        <v>1400.7181850254401</v>
      </c>
      <c r="M29" s="110">
        <f>VLOOKUP(I29,Data!$B$2:$M$9721,9,FALSE)</f>
        <v>1336.4139588856499</v>
      </c>
      <c r="N29" s="110">
        <f>VLOOKUP(I29,Data!$B$2:$M$9721,10,FALSE)</f>
        <v>1467.25506728507</v>
      </c>
      <c r="O29" s="110">
        <f>VLOOKUP(I29,Data!$B$2:$M$9721,11,FALSE)</f>
        <v>64.304226139797706</v>
      </c>
      <c r="P29" s="110">
        <f>VLOOKUP(I29,Data!$B$2:$M$9721,12,FALSE)</f>
        <v>66.536882259630403</v>
      </c>
      <c r="Q29" s="95">
        <f t="shared" si="12"/>
        <v>1879</v>
      </c>
      <c r="R29" s="96"/>
      <c r="S29" s="96"/>
      <c r="T29" s="96"/>
      <c r="U29" s="96"/>
      <c r="V29" s="96"/>
      <c r="W29" s="97"/>
    </row>
    <row r="30" spans="1:23">
      <c r="A30" s="90" t="str">
        <f>IF(D4=2,"","  Bridgend")</f>
        <v/>
      </c>
      <c r="B30" s="85"/>
      <c r="C30" s="85"/>
      <c r="D30" s="85"/>
      <c r="E30" s="98"/>
      <c r="G30" s="108" t="str">
        <f t="shared" si="10"/>
        <v>CT5</v>
      </c>
      <c r="H30" s="109" t="s">
        <v>7</v>
      </c>
      <c r="I30" s="109" t="str">
        <f t="shared" si="11"/>
        <v>2009-2011_Persons_CT5_All ages</v>
      </c>
      <c r="J30" s="110">
        <f>VLOOKUP(I30,Data!$B$2:$M$9721,5,FALSE)</f>
        <v>1846</v>
      </c>
      <c r="K30" s="110">
        <f>VLOOKUP(I30,Data!$B$2:$M$9721,6,FALSE)</f>
        <v>615.33333333333303</v>
      </c>
      <c r="L30" s="110">
        <f>VLOOKUP(I30,Data!$B$2:$M$9721,8,FALSE)</f>
        <v>1357.83004598153</v>
      </c>
      <c r="M30" s="110">
        <f>VLOOKUP(I30,Data!$B$2:$M$9721,9,FALSE)</f>
        <v>1295.26962403887</v>
      </c>
      <c r="N30" s="110">
        <f>VLOOKUP(I30,Data!$B$2:$M$9721,10,FALSE)</f>
        <v>1422.5822788056801</v>
      </c>
      <c r="O30" s="110">
        <f>VLOOKUP(I30,Data!$B$2:$M$9721,11,FALSE)</f>
        <v>62.560421942664803</v>
      </c>
      <c r="P30" s="110">
        <f>VLOOKUP(I30,Data!$B$2:$M$9721,12,FALSE)</f>
        <v>64.752232824149999</v>
      </c>
      <c r="Q30" s="95">
        <f t="shared" si="12"/>
        <v>1846</v>
      </c>
      <c r="R30" s="96"/>
      <c r="S30" s="96"/>
      <c r="T30" s="96"/>
      <c r="U30" s="96"/>
      <c r="V30" s="96"/>
      <c r="W30" s="97"/>
    </row>
    <row r="31" spans="1:23">
      <c r="A31" s="90" t="str">
        <f>IF(D4=2,"","Cardiff and Vale UHB")</f>
        <v/>
      </c>
      <c r="B31" s="85"/>
      <c r="C31" s="85"/>
      <c r="D31" s="85"/>
      <c r="E31" s="98"/>
      <c r="G31" s="108" t="str">
        <f t="shared" si="10"/>
        <v>CT5</v>
      </c>
      <c r="H31" s="109" t="s">
        <v>8</v>
      </c>
      <c r="I31" s="109" t="str">
        <f t="shared" si="11"/>
        <v>2010-2012_Persons_CT5_All ages</v>
      </c>
      <c r="J31" s="110">
        <f>VLOOKUP(I31,Data!$B$2:$M$9721,5,FALSE)</f>
        <v>1788</v>
      </c>
      <c r="K31" s="110">
        <f>VLOOKUP(I31,Data!$B$2:$M$9721,6,FALSE)</f>
        <v>596</v>
      </c>
      <c r="L31" s="110">
        <f>VLOOKUP(I31,Data!$B$2:$M$9721,8,FALSE)</f>
        <v>1303.9504015433899</v>
      </c>
      <c r="M31" s="110">
        <f>VLOOKUP(I31,Data!$B$2:$M$9721,9,FALSE)</f>
        <v>1243.1684008823499</v>
      </c>
      <c r="N31" s="110">
        <f>VLOOKUP(I31,Data!$B$2:$M$9721,10,FALSE)</f>
        <v>1366.8968377762999</v>
      </c>
      <c r="O31" s="110">
        <f>VLOOKUP(I31,Data!$B$2:$M$9721,11,FALSE)</f>
        <v>60.782000661046602</v>
      </c>
      <c r="P31" s="110">
        <f>VLOOKUP(I31,Data!$B$2:$M$9721,12,FALSE)</f>
        <v>62.946436232905199</v>
      </c>
      <c r="Q31" s="95">
        <f t="shared" si="12"/>
        <v>1788</v>
      </c>
      <c r="R31" s="96"/>
      <c r="S31" s="96"/>
      <c r="T31" s="96"/>
      <c r="U31" s="96"/>
      <c r="V31" s="96"/>
      <c r="W31" s="97"/>
    </row>
    <row r="32" spans="1:23">
      <c r="A32" s="90" t="str">
        <f>IF(D4=2,"","  Vale of Glamorgan")</f>
        <v/>
      </c>
      <c r="B32" s="85"/>
      <c r="C32" s="85"/>
      <c r="D32" s="85"/>
      <c r="E32" s="98"/>
      <c r="G32" s="108" t="str">
        <f t="shared" si="10"/>
        <v>CT5</v>
      </c>
      <c r="H32" s="109" t="s">
        <v>9</v>
      </c>
      <c r="I32" s="109" t="str">
        <f t="shared" si="11"/>
        <v>2011-2013_Persons_CT5_All ages</v>
      </c>
      <c r="J32" s="110">
        <f>VLOOKUP(I32,Data!$B$2:$M$9721,5,FALSE)</f>
        <v>1864</v>
      </c>
      <c r="K32" s="110">
        <f>VLOOKUP(I32,Data!$B$2:$M$9721,6,FALSE)</f>
        <v>621.33333333333303</v>
      </c>
      <c r="L32" s="110">
        <f>VLOOKUP(I32,Data!$B$2:$M$9721,8,FALSE)</f>
        <v>1349.88844191362</v>
      </c>
      <c r="M32" s="110">
        <f>VLOOKUP(I32,Data!$B$2:$M$9721,9,FALSE)</f>
        <v>1288.4236115567701</v>
      </c>
      <c r="N32" s="110">
        <f>VLOOKUP(I32,Data!$B$2:$M$9721,10,FALSE)</f>
        <v>1413.49607717701</v>
      </c>
      <c r="O32" s="110">
        <f>VLOOKUP(I32,Data!$B$2:$M$9721,11,FALSE)</f>
        <v>61.464830356849902</v>
      </c>
      <c r="P32" s="110">
        <f>VLOOKUP(I32,Data!$B$2:$M$9721,12,FALSE)</f>
        <v>63.607635263397</v>
      </c>
      <c r="Q32" s="95">
        <f t="shared" si="12"/>
        <v>1864</v>
      </c>
      <c r="R32" s="96"/>
      <c r="S32" s="96"/>
      <c r="T32" s="96"/>
      <c r="U32" s="96"/>
      <c r="V32" s="96"/>
      <c r="W32" s="97"/>
    </row>
    <row r="33" spans="1:23">
      <c r="A33" s="90" t="str">
        <f>IF(D4=2,"","  Cardiff")</f>
        <v/>
      </c>
      <c r="B33" s="85"/>
      <c r="C33" s="85"/>
      <c r="D33" s="85"/>
      <c r="E33" s="98"/>
      <c r="G33" s="111" t="str">
        <f t="shared" si="10"/>
        <v>CT5</v>
      </c>
      <c r="H33" s="112" t="s">
        <v>216</v>
      </c>
      <c r="I33" s="112" t="str">
        <f t="shared" si="11"/>
        <v>2012-2014_Persons_CT5_All ages</v>
      </c>
      <c r="J33" s="113">
        <f>VLOOKUP(I33,Data!$B$2:$M$9721,5,FALSE)</f>
        <v>1812</v>
      </c>
      <c r="K33" s="113">
        <f>VLOOKUP(I33,Data!$B$2:$M$9721,6,FALSE)</f>
        <v>604</v>
      </c>
      <c r="L33" s="113">
        <f>VLOOKUP(I33,Data!$B$2:$M$9721,8,FALSE)</f>
        <v>1303.41280236432</v>
      </c>
      <c r="M33" s="113">
        <f>VLOOKUP(I33,Data!$B$2:$M$9721,9,FALSE)</f>
        <v>1243.40031729099</v>
      </c>
      <c r="N33" s="113">
        <f>VLOOKUP(I33,Data!$B$2:$M$9721,10,FALSE)</f>
        <v>1365.5478458085699</v>
      </c>
      <c r="O33" s="113">
        <f>VLOOKUP(I33,Data!$B$2:$M$9721,11,FALSE)</f>
        <v>60.0124850733268</v>
      </c>
      <c r="P33" s="113">
        <f>VLOOKUP(I33,Data!$B$2:$M$9721,12,FALSE)</f>
        <v>62.135043444247501</v>
      </c>
      <c r="Q33" s="114">
        <f t="shared" si="12"/>
        <v>1812</v>
      </c>
      <c r="R33" s="115"/>
      <c r="S33" s="115"/>
      <c r="T33" s="115"/>
      <c r="U33" s="115"/>
      <c r="V33" s="115"/>
      <c r="W33" s="116"/>
    </row>
    <row r="34" spans="1:23">
      <c r="A34" s="90" t="str">
        <f>IF(D4=2,"","Cwm Taf UHB")</f>
        <v/>
      </c>
      <c r="B34" s="85"/>
      <c r="C34" s="85"/>
      <c r="D34" s="85"/>
      <c r="E34" s="98"/>
      <c r="G34" s="117" t="s">
        <v>184</v>
      </c>
      <c r="H34" s="118" t="s">
        <v>1</v>
      </c>
      <c r="I34" s="118" t="str">
        <f>H34&amp;"_"&amp;$C$5&amp;"_W"&amp;"_"&amp;$D$5</f>
        <v>2004-2006_Persons_W_All ages</v>
      </c>
      <c r="J34" s="119">
        <f>IF(B51="Wales","",VLOOKUP(I34,Data!$B$2:$M$9721,5,FALSE))</f>
        <v>95562</v>
      </c>
      <c r="K34" s="119">
        <f>IF(B51="Wales","",VLOOKUP(I34,Data!$B$2:$M$9721,6,FALSE))</f>
        <v>31854</v>
      </c>
      <c r="L34" s="119">
        <f>IF(B51="Wales","",VLOOKUP(I34,Data!$B$2:$M$9721,8,FALSE))</f>
        <v>1188.81043820639</v>
      </c>
      <c r="M34" s="119">
        <f>VLOOKUP(I34,Data!$B$2:$M$9721,9,FALSE)</f>
        <v>1181.2132562643501</v>
      </c>
      <c r="N34" s="119">
        <f>VLOOKUP(I34,Data!$B$2:$M$9721,10,FALSE)</f>
        <v>1196.44400839626</v>
      </c>
      <c r="O34" s="119">
        <f>VLOOKUP(I34,Data!$B$2:$M$9721,11,FALSE)</f>
        <v>7.5971819420394704</v>
      </c>
      <c r="P34" s="120">
        <f>VLOOKUP(I34,Data!$B$2:$M$9721,12,FALSE)</f>
        <v>7.6335701898715298</v>
      </c>
    </row>
    <row r="35" spans="1:23">
      <c r="A35" s="90" t="str">
        <f>IF(D4=2,"","  Rhondda Cynon Taf")</f>
        <v/>
      </c>
      <c r="B35" s="85"/>
      <c r="C35" s="85"/>
      <c r="D35" s="85"/>
      <c r="E35" s="98"/>
      <c r="G35" s="121" t="s">
        <v>184</v>
      </c>
      <c r="H35" s="122" t="s">
        <v>3</v>
      </c>
      <c r="I35" s="122" t="str">
        <f t="shared" ref="I35:I42" si="13">H35&amp;"_"&amp;$C$5&amp;"_W"&amp;"_"&amp;$D$5</f>
        <v>2005-2007_Persons_W_All ages</v>
      </c>
      <c r="J35" s="123">
        <f>IF(B51="Wales","",VLOOKUP(I35,Data!$B$2:$M$9721,5,FALSE))</f>
        <v>95391</v>
      </c>
      <c r="K35" s="123">
        <f>IF(B51="Wales","",VLOOKUP(I35,Data!$B$2:$M$9721,6,FALSE))</f>
        <v>31797</v>
      </c>
      <c r="L35" s="123">
        <f>IF(B51="Wales","",VLOOKUP(I35,Data!$B$2:$M$9721,8,FALSE))</f>
        <v>1170.13323684549</v>
      </c>
      <c r="M35" s="123">
        <f>VLOOKUP(I35,Data!$B$2:$M$9721,9,FALSE)</f>
        <v>1162.64808076248</v>
      </c>
      <c r="N35" s="123">
        <f>VLOOKUP(I35,Data!$B$2:$M$9721,10,FALSE)</f>
        <v>1177.6542768110801</v>
      </c>
      <c r="O35" s="123">
        <f>VLOOKUP(I35,Data!$B$2:$M$9721,11,FALSE)</f>
        <v>7.4851560830147701</v>
      </c>
      <c r="P35" s="124">
        <f>VLOOKUP(I35,Data!$B$2:$M$9721,12,FALSE)</f>
        <v>7.5210399655909397</v>
      </c>
    </row>
    <row r="36" spans="1:23">
      <c r="A36" s="90" t="str">
        <f>IF(D4=2,"","  Merthyr Tydfil ")</f>
        <v/>
      </c>
      <c r="B36" s="85"/>
      <c r="C36" s="85"/>
      <c r="D36" s="85"/>
      <c r="E36" s="98"/>
      <c r="G36" s="121" t="s">
        <v>184</v>
      </c>
      <c r="H36" s="122" t="s">
        <v>4</v>
      </c>
      <c r="I36" s="122" t="str">
        <f t="shared" si="13"/>
        <v>2006-2008_Persons_W_All ages</v>
      </c>
      <c r="J36" s="123">
        <f>IF(B51="Wales","",VLOOKUP(I36,Data!$B$2:$M$9721,5,FALSE))</f>
        <v>95295</v>
      </c>
      <c r="K36" s="123">
        <f>IF(B51="Wales","",VLOOKUP(I36,Data!$B$2:$M$9721,6,FALSE))</f>
        <v>31765</v>
      </c>
      <c r="L36" s="123">
        <f>IF(B51="Wales","",VLOOKUP(I36,Data!$B$2:$M$9721,8,FALSE))</f>
        <v>1153.2379407763999</v>
      </c>
      <c r="M36" s="123">
        <f>VLOOKUP(I36,Data!$B$2:$M$9721,9,FALSE)</f>
        <v>1145.8501876350899</v>
      </c>
      <c r="N36" s="123">
        <f>VLOOKUP(I36,Data!$B$2:$M$9721,10,FALSE)</f>
        <v>1160.6611287324999</v>
      </c>
      <c r="O36" s="123">
        <f>VLOOKUP(I36,Data!$B$2:$M$9721,11,FALSE)</f>
        <v>7.3877531413113502</v>
      </c>
      <c r="P36" s="124">
        <f>VLOOKUP(I36,Data!$B$2:$M$9721,12,FALSE)</f>
        <v>7.4231879560991301</v>
      </c>
    </row>
    <row r="37" spans="1:23">
      <c r="A37" s="90" t="str">
        <f>IF(D4=2,"","Aneurin Bevan UHB")</f>
        <v/>
      </c>
      <c r="B37" s="85"/>
      <c r="C37" s="85"/>
      <c r="D37" s="85"/>
      <c r="E37" s="98"/>
      <c r="G37" s="121" t="s">
        <v>184</v>
      </c>
      <c r="H37" s="122" t="s">
        <v>5</v>
      </c>
      <c r="I37" s="122" t="str">
        <f t="shared" si="13"/>
        <v>2007-2009_Persons_W_All ages</v>
      </c>
      <c r="J37" s="123">
        <f>IF(B51="Wales","",VLOOKUP(I37,Data!$B$2:$M$9721,5,FALSE))</f>
        <v>95217</v>
      </c>
      <c r="K37" s="123">
        <f>IF(B51="Wales","",VLOOKUP(I37,Data!$B$2:$M$9721,6,FALSE))</f>
        <v>31739</v>
      </c>
      <c r="L37" s="123">
        <f>IF(B51="Wales","",VLOOKUP(I37,Data!$B$2:$M$9721,8,FALSE))</f>
        <v>1135.5589035505</v>
      </c>
      <c r="M37" s="123">
        <f>VLOOKUP(I37,Data!$B$2:$M$9721,9,FALSE)</f>
        <v>1128.28109488581</v>
      </c>
      <c r="N37" s="123">
        <f>VLOOKUP(I37,Data!$B$2:$M$9721,10,FALSE)</f>
        <v>1142.87163402232</v>
      </c>
      <c r="O37" s="123">
        <f>VLOOKUP(I37,Data!$B$2:$M$9721,11,FALSE)</f>
        <v>7.2778086646903803</v>
      </c>
      <c r="P37" s="124">
        <f>VLOOKUP(I37,Data!$B$2:$M$9721,12,FALSE)</f>
        <v>7.3127304718213999</v>
      </c>
    </row>
    <row r="38" spans="1:23">
      <c r="A38" s="90" t="str">
        <f>IF(D4=2,"","  Caerphilly")</f>
        <v/>
      </c>
      <c r="B38" s="85"/>
      <c r="C38" s="85"/>
      <c r="D38" s="85"/>
      <c r="E38" s="98"/>
      <c r="G38" s="121" t="s">
        <v>184</v>
      </c>
      <c r="H38" s="122" t="s">
        <v>6</v>
      </c>
      <c r="I38" s="122" t="str">
        <f t="shared" si="13"/>
        <v>2008-2010_Persons_W_All ages</v>
      </c>
      <c r="J38" s="123">
        <f>IF(B51="Wales","",VLOOKUP(I38,Data!$B$2:$M$9721,5,FALSE))</f>
        <v>94267</v>
      </c>
      <c r="K38" s="123">
        <f>IF(B51="Wales","",VLOOKUP(I38,Data!$B$2:$M$9721,6,FALSE))</f>
        <v>31422.333333333299</v>
      </c>
      <c r="L38" s="123">
        <f>IF(B51="Wales","",VLOOKUP(I38,Data!$B$2:$M$9721,8,FALSE))</f>
        <v>1106.7150062590299</v>
      </c>
      <c r="M38" s="123">
        <f>VLOOKUP(I38,Data!$B$2:$M$9721,9,FALSE)</f>
        <v>1099.5958811466201</v>
      </c>
      <c r="N38" s="123">
        <f>VLOOKUP(I38,Data!$B$2:$M$9721,10,FALSE)</f>
        <v>1113.8684639104199</v>
      </c>
      <c r="O38" s="123">
        <f>VLOOKUP(I38,Data!$B$2:$M$9721,11,FALSE)</f>
        <v>7.1191251124028003</v>
      </c>
      <c r="P38" s="124">
        <f>VLOOKUP(I38,Data!$B$2:$M$9721,12,FALSE)</f>
        <v>7.15345765139182</v>
      </c>
    </row>
    <row r="39" spans="1:23">
      <c r="A39" s="90" t="str">
        <f>IF(D4=2,"","  Blaenau Gwent")</f>
        <v/>
      </c>
      <c r="B39" s="85"/>
      <c r="C39" s="85"/>
      <c r="D39" s="85"/>
      <c r="E39" s="98"/>
      <c r="G39" s="121" t="s">
        <v>184</v>
      </c>
      <c r="H39" s="122" t="s">
        <v>7</v>
      </c>
      <c r="I39" s="122" t="str">
        <f t="shared" si="13"/>
        <v>2009-2011_Persons_W_All ages</v>
      </c>
      <c r="J39" s="123">
        <f>IF(B51="Wales","",VLOOKUP(I39,Data!$B$2:$M$9721,5,FALSE))</f>
        <v>92625</v>
      </c>
      <c r="K39" s="123">
        <f>IF(B51="Wales","",VLOOKUP(I39,Data!$B$2:$M$9721,6,FALSE))</f>
        <v>30875</v>
      </c>
      <c r="L39" s="123">
        <f>IF(B51="Wales","",VLOOKUP(I39,Data!$B$2:$M$9721,8,FALSE))</f>
        <v>1068.4605750900801</v>
      </c>
      <c r="M39" s="123">
        <f>VLOOKUP(I39,Data!$B$2:$M$9721,9,FALSE)</f>
        <v>1061.5439150874799</v>
      </c>
      <c r="N39" s="123">
        <f>VLOOKUP(I39,Data!$B$2:$M$9721,10,FALSE)</f>
        <v>1075.4108863829799</v>
      </c>
      <c r="O39" s="123">
        <f>VLOOKUP(I39,Data!$B$2:$M$9721,11,FALSE)</f>
        <v>6.9166600025939697</v>
      </c>
      <c r="P39" s="124">
        <f>VLOOKUP(I39,Data!$B$2:$M$9721,12,FALSE)</f>
        <v>6.9503112929005502</v>
      </c>
    </row>
    <row r="40" spans="1:23">
      <c r="A40" s="90" t="str">
        <f>IF(D4=2,"","  Torfaen")</f>
        <v/>
      </c>
      <c r="B40" s="85"/>
      <c r="C40" s="85"/>
      <c r="D40" s="85"/>
      <c r="E40" s="98"/>
      <c r="G40" s="121" t="s">
        <v>184</v>
      </c>
      <c r="H40" s="122" t="s">
        <v>8</v>
      </c>
      <c r="I40" s="122" t="str">
        <f t="shared" si="13"/>
        <v>2010-2012_Persons_W_All ages</v>
      </c>
      <c r="J40" s="123">
        <f>IF(B51="Wales","",VLOOKUP(I40,Data!$B$2:$M$9721,5,FALSE))</f>
        <v>93122</v>
      </c>
      <c r="K40" s="123">
        <f>IF(B51="Wales","",VLOOKUP(I40,Data!$B$2:$M$9721,6,FALSE))</f>
        <v>31040.666666666701</v>
      </c>
      <c r="L40" s="123">
        <f>IF(B51="Wales","",VLOOKUP(I40,Data!$B$2:$M$9721,8,FALSE))</f>
        <v>1054.9711393253499</v>
      </c>
      <c r="M40" s="123">
        <f>VLOOKUP(I40,Data!$B$2:$M$9721,9,FALSE)</f>
        <v>1048.1728946919</v>
      </c>
      <c r="N40" s="123">
        <f>VLOOKUP(I40,Data!$B$2:$M$9721,10,FALSE)</f>
        <v>1061.8023705098301</v>
      </c>
      <c r="O40" s="123">
        <f>VLOOKUP(I40,Data!$B$2:$M$9721,11,FALSE)</f>
        <v>6.7982446334492597</v>
      </c>
      <c r="P40" s="124">
        <f>VLOOKUP(I40,Data!$B$2:$M$9721,12,FALSE)</f>
        <v>6.83123118448475</v>
      </c>
    </row>
    <row r="41" spans="1:23">
      <c r="A41" s="90" t="str">
        <f>IF(D4=2,"","  Monmouthshire")</f>
        <v/>
      </c>
      <c r="B41" s="85"/>
      <c r="C41" s="85"/>
      <c r="D41" s="85"/>
      <c r="E41" s="98"/>
      <c r="G41" s="121" t="s">
        <v>184</v>
      </c>
      <c r="H41" s="122" t="s">
        <v>9</v>
      </c>
      <c r="I41" s="122" t="str">
        <f t="shared" si="13"/>
        <v>2011-2013_Persons_W_All ages</v>
      </c>
      <c r="J41" s="123">
        <f>IF(B51="Wales","",VLOOKUP(I41,Data!$B$2:$M$9721,5,FALSE))</f>
        <v>94063</v>
      </c>
      <c r="K41" s="123">
        <f>IF(B51="Wales","",VLOOKUP(I41,Data!$B$2:$M$9721,6,FALSE))</f>
        <v>31354.333333333299</v>
      </c>
      <c r="L41" s="123">
        <f>IF(B51="Wales","",VLOOKUP(I41,Data!$B$2:$M$9721,8,FALSE))</f>
        <v>1048.6766959788299</v>
      </c>
      <c r="M41" s="123">
        <f>VLOOKUP(I41,Data!$B$2:$M$9721,9,FALSE)</f>
        <v>1041.9597114216599</v>
      </c>
      <c r="N41" s="123">
        <f>VLOOKUP(I41,Data!$B$2:$M$9721,10,FALSE)</f>
        <v>1055.42610892225</v>
      </c>
      <c r="O41" s="123">
        <f>VLOOKUP(I41,Data!$B$2:$M$9721,11,FALSE)</f>
        <v>6.7169845571706901</v>
      </c>
      <c r="P41" s="124">
        <f>VLOOKUP(I41,Data!$B$2:$M$9721,12,FALSE)</f>
        <v>6.74941294341534</v>
      </c>
    </row>
    <row r="42" spans="1:23">
      <c r="A42" s="91" t="str">
        <f>IF(D4=2,"","  Newport")</f>
        <v/>
      </c>
      <c r="B42" s="125"/>
      <c r="C42" s="126"/>
      <c r="D42" s="126"/>
      <c r="E42" s="127"/>
      <c r="G42" s="128" t="s">
        <v>184</v>
      </c>
      <c r="H42" s="129" t="s">
        <v>216</v>
      </c>
      <c r="I42" s="129" t="str">
        <f t="shared" si="13"/>
        <v>2012-2014_Persons_W_All ages</v>
      </c>
      <c r="J42" s="130">
        <f>IF(B51="Wales","",VLOOKUP(I42,Data!$B$2:$M$9721,5,FALSE))</f>
        <v>95078</v>
      </c>
      <c r="K42" s="130">
        <f>IF(B51="Wales","",VLOOKUP(I42,Data!$B$2:$M$9721,6,FALSE))</f>
        <v>31692.666666666701</v>
      </c>
      <c r="L42" s="130">
        <f>IF(B51="Wales","",VLOOKUP(I42,Data!$B$2:$M$9721,8,FALSE))</f>
        <v>1042.31584955481</v>
      </c>
      <c r="M42" s="130">
        <f>VLOOKUP(I42,Data!$B$2:$M$9721,9,FALSE)</f>
        <v>1035.6793312862501</v>
      </c>
      <c r="N42" s="130">
        <f>VLOOKUP(I42,Data!$B$2:$M$9721,10,FALSE)</f>
        <v>1048.9842357966099</v>
      </c>
      <c r="O42" s="130">
        <f>VLOOKUP(I42,Data!$B$2:$M$9721,11,FALSE)</f>
        <v>6.6365182685590298</v>
      </c>
      <c r="P42" s="131">
        <f>VLOOKUP(I42,Data!$B$2:$M$9721,12,FALSE)</f>
        <v>6.6683862418026401</v>
      </c>
    </row>
    <row r="43" spans="1:23">
      <c r="B43" s="132"/>
      <c r="C43" s="132"/>
      <c r="D43" s="132"/>
      <c r="E43" s="132"/>
    </row>
    <row r="44" spans="1:23">
      <c r="B44" s="132"/>
      <c r="C44" s="132"/>
      <c r="D44" s="132"/>
      <c r="E44" s="132"/>
    </row>
    <row r="46" spans="1:23">
      <c r="A46" s="133" t="s">
        <v>259</v>
      </c>
    </row>
    <row r="47" spans="1:23">
      <c r="A47" s="12" t="s">
        <v>265</v>
      </c>
      <c r="B47" s="12" t="str">
        <f>"All-cause mortality, European age-standardised rate per 100,000, "&amp;LOWER(C5)&amp;", "&amp;LOWER(E5)&amp;", "&amp;TRIM(B5)&amp;", 2005-2014"</f>
        <v>All-cause mortality, European age-standardised rate per 100,000, persons, all ages, Cwm Taf UHB, 2005-2014</v>
      </c>
    </row>
    <row r="48" spans="1:23">
      <c r="A48" s="12" t="s">
        <v>266</v>
      </c>
      <c r="B48" s="12" t="str">
        <f>"All-cause mortality rate ratio, "&amp;LOWER(D5)&amp;", "&amp;LOWER(C5)&amp;", "&amp;TRIM(B5)&amp;", 2005-2013"</f>
        <v>All-cause mortality rate ratio, all ages, persons, Cwm Taf UHB, 2005-2013</v>
      </c>
    </row>
    <row r="49" spans="1:23">
      <c r="A49" s="12" t="s">
        <v>262</v>
      </c>
      <c r="B49" s="12" t="str">
        <f>"Least deprived within "&amp;TRIM(B5)</f>
        <v>Least deprived within Cwm Taf UHB</v>
      </c>
    </row>
    <row r="50" spans="1:23">
      <c r="A50" s="12" t="s">
        <v>263</v>
      </c>
      <c r="B50" s="12" t="str">
        <f>"Most deprived within "&amp;TRIM(B5)</f>
        <v>Most deprived within Cwm Taf UHB</v>
      </c>
    </row>
    <row r="51" spans="1:23">
      <c r="A51" s="12" t="s">
        <v>264</v>
      </c>
      <c r="B51" s="12" t="str">
        <f>TRIM(B5)</f>
        <v>Cwm Taf UHB</v>
      </c>
      <c r="C51" s="12" t="str">
        <f>B51&amp;":"</f>
        <v>Cwm Taf UHB:</v>
      </c>
    </row>
    <row r="52" spans="1:23">
      <c r="A52" s="12" t="s">
        <v>228</v>
      </c>
      <c r="B52" s="12" t="str">
        <f>IF(B51="Wales", "","Wales")</f>
        <v>Wales</v>
      </c>
      <c r="C52" s="12" t="str">
        <f>B52&amp;":"</f>
        <v>Wales:</v>
      </c>
    </row>
    <row r="54" spans="1:23">
      <c r="A54" s="12" t="s">
        <v>315</v>
      </c>
      <c r="B54" s="12" t="str">
        <f>IF(B5="Wales","Wales",TRIM(B5))</f>
        <v>Cwm Taf UHB</v>
      </c>
    </row>
    <row r="57" spans="1:23">
      <c r="A57" s="172" t="s">
        <v>344</v>
      </c>
      <c r="B57" s="172"/>
      <c r="C57" s="172"/>
      <c r="D57" s="172"/>
      <c r="E57" s="172"/>
      <c r="F57" s="172"/>
      <c r="G57" s="172"/>
      <c r="H57" s="172"/>
      <c r="I57" s="172"/>
      <c r="J57" s="172"/>
      <c r="K57" s="172"/>
      <c r="L57" s="172"/>
      <c r="M57" s="172"/>
      <c r="N57" s="172"/>
      <c r="O57" s="172"/>
      <c r="P57" s="172"/>
      <c r="Q57" s="172"/>
      <c r="R57" s="172"/>
      <c r="S57" s="172"/>
      <c r="T57" s="172"/>
      <c r="U57" s="172"/>
      <c r="V57" s="172"/>
      <c r="W57" s="172"/>
    </row>
    <row r="58" spans="1:23">
      <c r="A58" s="61" t="s">
        <v>261</v>
      </c>
      <c r="B58" s="62"/>
      <c r="C58" s="62"/>
      <c r="D58" s="63"/>
    </row>
    <row r="59" spans="1:23">
      <c r="A59" s="64"/>
      <c r="B59" s="65" t="s">
        <v>186</v>
      </c>
      <c r="C59" s="65" t="s">
        <v>230</v>
      </c>
      <c r="D59" s="66" t="s">
        <v>229</v>
      </c>
    </row>
    <row r="60" spans="1:23">
      <c r="A60" s="67" t="s">
        <v>231</v>
      </c>
      <c r="B60" s="68">
        <v>6</v>
      </c>
      <c r="C60" s="68">
        <v>2</v>
      </c>
      <c r="D60" s="69">
        <v>2</v>
      </c>
    </row>
    <row r="61" spans="1:23">
      <c r="A61" s="67" t="s">
        <v>232</v>
      </c>
      <c r="B61" s="68" t="str">
        <f>INDEX(A71:A98,B60,1)</f>
        <v>Cwm Taf UHB</v>
      </c>
      <c r="C61" s="68">
        <f>INDEX(C71:C73,C60,1)</f>
        <v>0</v>
      </c>
      <c r="D61" s="69">
        <f>INDEX(E71:E72,D60,1)</f>
        <v>0</v>
      </c>
      <c r="G61" s="168" t="s">
        <v>318</v>
      </c>
      <c r="H61" s="168"/>
      <c r="I61" s="168"/>
      <c r="J61" s="168"/>
      <c r="K61" s="168"/>
      <c r="L61" s="168"/>
      <c r="M61" s="168"/>
      <c r="N61" s="168"/>
      <c r="O61" s="168"/>
      <c r="P61" s="168"/>
    </row>
    <row r="62" spans="1:23">
      <c r="A62" s="67" t="s">
        <v>260</v>
      </c>
      <c r="B62" s="68" t="str">
        <f>VLOOKUP(TRIM(B61),'LA-LACODE Lookup'!A1:B60,2,FALSE)</f>
        <v>7A5</v>
      </c>
      <c r="C62" s="68"/>
      <c r="D62" s="69"/>
      <c r="G62" s="70" t="s">
        <v>238</v>
      </c>
      <c r="H62" s="71" t="s">
        <v>239</v>
      </c>
      <c r="I62" s="72" t="s">
        <v>237</v>
      </c>
      <c r="J62" s="71" t="s">
        <v>0</v>
      </c>
      <c r="K62" s="71" t="s">
        <v>227</v>
      </c>
      <c r="L62" s="71" t="s">
        <v>240</v>
      </c>
      <c r="M62" s="71" t="s">
        <v>241</v>
      </c>
      <c r="N62" s="71" t="s">
        <v>242</v>
      </c>
      <c r="O62" s="72" t="s">
        <v>243</v>
      </c>
      <c r="P62" s="73" t="s">
        <v>244</v>
      </c>
    </row>
    <row r="63" spans="1:23">
      <c r="A63" s="67" t="s">
        <v>234</v>
      </c>
      <c r="B63" s="68" t="str">
        <f>VLOOKUP(B62,'LA-LACODE Lookup'!A1:B60,2,FALSE)&amp;"1"</f>
        <v>CT1</v>
      </c>
      <c r="C63" s="68"/>
      <c r="D63" s="69"/>
      <c r="G63" s="74" t="str">
        <f>$B$62</f>
        <v>7A5</v>
      </c>
      <c r="H63" s="75" t="s">
        <v>1</v>
      </c>
      <c r="I63" s="75" t="str">
        <f>H63&amp;"_"&amp;"males"&amp;"_"&amp;G63&amp;"_"&amp;"&lt;75"</f>
        <v>2004-2006_males_7A5_&lt;75</v>
      </c>
      <c r="J63" s="75">
        <f>VLOOKUP(I63,Data!$B$2:$M$9721,5,FALSE)</f>
        <v>2105</v>
      </c>
      <c r="K63" s="76">
        <f>VLOOKUP(I63,Data!$B$2:$M$9721,6,FALSE)</f>
        <v>701.66666666666697</v>
      </c>
      <c r="L63" s="76"/>
      <c r="M63" s="76">
        <f>VLOOKUP(I63,Data!$B$2:$M$9721,9,FALSE)</f>
        <v>592.86745628534197</v>
      </c>
      <c r="N63" s="76">
        <f>VLOOKUP(I63,Data!$B$2:$M$9721,10,FALSE)</f>
        <v>646.51316561361796</v>
      </c>
      <c r="O63" s="76">
        <f>VLOOKUP(I63,Data!$B$2:$M$9721,11,FALSE)</f>
        <v>26.390459919252301</v>
      </c>
      <c r="P63" s="77">
        <f>VLOOKUP(I63,Data!$B$2:$M$9721,12,FALSE)</f>
        <v>27.255249409024302</v>
      </c>
    </row>
    <row r="64" spans="1:23">
      <c r="A64" s="78" t="s">
        <v>233</v>
      </c>
      <c r="B64" s="79" t="str">
        <f>VLOOKUP(B62,'LA-LACODE Lookup'!A1:B60,2,FALSE)&amp;"5"</f>
        <v>CT5</v>
      </c>
      <c r="C64" s="79"/>
      <c r="D64" s="80"/>
      <c r="G64" s="74" t="str">
        <f t="shared" ref="G64:G71" si="14">$B$62</f>
        <v>7A5</v>
      </c>
      <c r="H64" s="75" t="s">
        <v>3</v>
      </c>
      <c r="I64" s="75" t="str">
        <f t="shared" ref="I64:I71" si="15">H64&amp;"_"&amp;"males"&amp;"_"&amp;G64&amp;"_"&amp;"&lt;75"</f>
        <v>2005-2007_males_7A5_&lt;75</v>
      </c>
      <c r="J64" s="75">
        <f>VLOOKUP(I64,Data!$B$2:$M$9721,5,FALSE)</f>
        <v>2181</v>
      </c>
      <c r="K64" s="76">
        <f>VLOOKUP(I64,Data!$B$2:$M$9721,6,FALSE)</f>
        <v>727</v>
      </c>
      <c r="L64" s="76">
        <f>VLOOKUP(I64,Data!$B$2:$M$9721,8,FALSE)</f>
        <v>629.90270981895105</v>
      </c>
      <c r="M64" s="76">
        <f>VLOOKUP(I64,Data!$B$2:$M$9721,9,FALSE)</f>
        <v>603.50961848564498</v>
      </c>
      <c r="N64" s="76">
        <f>VLOOKUP(I64,Data!$B$2:$M$9721,10,FALSE)</f>
        <v>657.14520592702002</v>
      </c>
      <c r="O64" s="76">
        <f>VLOOKUP(I64,Data!$B$2:$M$9721,11,FALSE)</f>
        <v>26.393091333305801</v>
      </c>
      <c r="P64" s="77">
        <f>VLOOKUP(I64,Data!$B$2:$M$9721,12,FALSE)</f>
        <v>27.242496108069101</v>
      </c>
    </row>
    <row r="65" spans="1:19">
      <c r="G65" s="74" t="str">
        <f t="shared" si="14"/>
        <v>7A5</v>
      </c>
      <c r="H65" s="75" t="s">
        <v>4</v>
      </c>
      <c r="I65" s="75" t="str">
        <f t="shared" si="15"/>
        <v>2006-2008_males_7A5_&lt;75</v>
      </c>
      <c r="J65" s="75">
        <f>VLOOKUP(I65,Data!$B$2:$M$9721,5,FALSE)</f>
        <v>2149</v>
      </c>
      <c r="K65" s="76">
        <f>VLOOKUP(I65,Data!$B$2:$M$9721,6,FALSE)</f>
        <v>716.33333333333303</v>
      </c>
      <c r="L65" s="76">
        <f>VLOOKUP(I65,Data!$B$2:$M$9721,8,FALSE)</f>
        <v>614.276381150769</v>
      </c>
      <c r="M65" s="76">
        <f>VLOOKUP(I65,Data!$B$2:$M$9721,9,FALSE)</f>
        <v>588.35255605516704</v>
      </c>
      <c r="N65" s="76">
        <f>VLOOKUP(I65,Data!$B$2:$M$9721,10,FALSE)</f>
        <v>641.040807502711</v>
      </c>
      <c r="O65" s="76">
        <f>VLOOKUP(I65,Data!$B$2:$M$9721,11,FALSE)</f>
        <v>25.923825095601799</v>
      </c>
      <c r="P65" s="77">
        <f>VLOOKUP(I65,Data!$B$2:$M$9721,12,FALSE)</f>
        <v>26.764426351942799</v>
      </c>
    </row>
    <row r="66" spans="1:19">
      <c r="G66" s="74" t="str">
        <f t="shared" si="14"/>
        <v>7A5</v>
      </c>
      <c r="H66" s="75" t="s">
        <v>5</v>
      </c>
      <c r="I66" s="75" t="str">
        <f t="shared" si="15"/>
        <v>2007-2009_males_7A5_&lt;75</v>
      </c>
      <c r="J66" s="75">
        <f>VLOOKUP(I66,Data!$B$2:$M$9721,5,FALSE)</f>
        <v>2174</v>
      </c>
      <c r="K66" s="76">
        <f>VLOOKUP(I66,Data!$B$2:$M$9721,6,FALSE)</f>
        <v>724.66666666666697</v>
      </c>
      <c r="L66" s="76">
        <f>VLOOKUP(I66,Data!$B$2:$M$9721,8,FALSE)</f>
        <v>610.22438387581894</v>
      </c>
      <c r="M66" s="76">
        <f>VLOOKUP(I66,Data!$B$2:$M$9721,9,FALSE)</f>
        <v>584.62731954722506</v>
      </c>
      <c r="N66" s="76">
        <f>VLOOKUP(I66,Data!$B$2:$M$9721,10,FALSE)</f>
        <v>636.64658318182398</v>
      </c>
      <c r="O66" s="76">
        <f>VLOOKUP(I66,Data!$B$2:$M$9721,11,FALSE)</f>
        <v>25.5970643285943</v>
      </c>
      <c r="P66" s="77">
        <f>VLOOKUP(I66,Data!$B$2:$M$9721,12,FALSE)</f>
        <v>26.422199306005002</v>
      </c>
    </row>
    <row r="67" spans="1:19">
      <c r="G67" s="74" t="str">
        <f t="shared" si="14"/>
        <v>7A5</v>
      </c>
      <c r="H67" s="75" t="s">
        <v>6</v>
      </c>
      <c r="I67" s="75" t="str">
        <f t="shared" si="15"/>
        <v>2008-2010_males_7A5_&lt;75</v>
      </c>
      <c r="J67" s="75">
        <f>VLOOKUP(I67,Data!$B$2:$M$9721,5,FALSE)</f>
        <v>2079</v>
      </c>
      <c r="K67" s="76">
        <f>VLOOKUP(I67,Data!$B$2:$M$9721,6,FALSE)</f>
        <v>693</v>
      </c>
      <c r="L67" s="76">
        <f>VLOOKUP(I67,Data!$B$2:$M$9721,8,FALSE)</f>
        <v>578.06594222956403</v>
      </c>
      <c r="M67" s="76">
        <f>VLOOKUP(I67,Data!$B$2:$M$9721,9,FALSE)</f>
        <v>553.29822605807601</v>
      </c>
      <c r="N67" s="76">
        <f>VLOOKUP(I67,Data!$B$2:$M$9721,10,FALSE)</f>
        <v>603.65042294607701</v>
      </c>
      <c r="O67" s="76">
        <f>VLOOKUP(I67,Data!$B$2:$M$9721,11,FALSE)</f>
        <v>24.767716171487901</v>
      </c>
      <c r="P67" s="77">
        <f>VLOOKUP(I67,Data!$B$2:$M$9721,12,FALSE)</f>
        <v>25.584480716513099</v>
      </c>
    </row>
    <row r="68" spans="1:19">
      <c r="G68" s="74" t="str">
        <f t="shared" si="14"/>
        <v>7A5</v>
      </c>
      <c r="H68" s="75" t="s">
        <v>7</v>
      </c>
      <c r="I68" s="75" t="str">
        <f t="shared" si="15"/>
        <v>2009-2011_males_7A5_&lt;75</v>
      </c>
      <c r="J68" s="75">
        <f>VLOOKUP(I68,Data!$B$2:$M$9721,5,FALSE)</f>
        <v>2107</v>
      </c>
      <c r="K68" s="76">
        <f>VLOOKUP(I68,Data!$B$2:$M$9721,6,FALSE)</f>
        <v>702.33333333333303</v>
      </c>
      <c r="L68" s="76">
        <f>VLOOKUP(I68,Data!$B$2:$M$9721,8,FALSE)</f>
        <v>575.85882048446797</v>
      </c>
      <c r="M68" s="76">
        <f>VLOOKUP(I68,Data!$B$2:$M$9721,9,FALSE)</f>
        <v>551.35799362093496</v>
      </c>
      <c r="N68" s="76">
        <f>VLOOKUP(I68,Data!$B$2:$M$9721,10,FALSE)</f>
        <v>601.16212742919402</v>
      </c>
      <c r="O68" s="76">
        <f>VLOOKUP(I68,Data!$B$2:$M$9721,11,FALSE)</f>
        <v>24.500826863532701</v>
      </c>
      <c r="P68" s="77">
        <f>VLOOKUP(I68,Data!$B$2:$M$9721,12,FALSE)</f>
        <v>25.3033069447266</v>
      </c>
    </row>
    <row r="69" spans="1:19">
      <c r="G69" s="74" t="str">
        <f t="shared" si="14"/>
        <v>7A5</v>
      </c>
      <c r="H69" s="75" t="s">
        <v>8</v>
      </c>
      <c r="I69" s="75" t="str">
        <f t="shared" si="15"/>
        <v>2010-2012_males_7A5_&lt;75</v>
      </c>
      <c r="J69" s="75">
        <f>VLOOKUP(I69,Data!$B$2:$M$9721,5,FALSE)</f>
        <v>2027</v>
      </c>
      <c r="K69" s="76">
        <f>VLOOKUP(I69,Data!$B$2:$M$9721,6,FALSE)</f>
        <v>675.66666666666697</v>
      </c>
      <c r="L69" s="76">
        <f>VLOOKUP(I69,Data!$B$2:$M$9721,8,FALSE)</f>
        <v>547.21500308605903</v>
      </c>
      <c r="M69" s="76">
        <f>VLOOKUP(I69,Data!$B$2:$M$9721,9,FALSE)</f>
        <v>523.50218016563701</v>
      </c>
      <c r="N69" s="76">
        <f>VLOOKUP(I69,Data!$B$2:$M$9721,10,FALSE)</f>
        <v>571.71995274357096</v>
      </c>
      <c r="O69" s="76">
        <f>VLOOKUP(I69,Data!$B$2:$M$9721,11,FALSE)</f>
        <v>23.712822920421299</v>
      </c>
      <c r="P69" s="77">
        <f>VLOOKUP(I69,Data!$B$2:$M$9721,12,FALSE)</f>
        <v>24.504949657512199</v>
      </c>
    </row>
    <row r="70" spans="1:19">
      <c r="A70" s="81" t="s">
        <v>217</v>
      </c>
      <c r="G70" s="74" t="str">
        <f t="shared" si="14"/>
        <v>7A5</v>
      </c>
      <c r="H70" s="75" t="s">
        <v>9</v>
      </c>
      <c r="I70" s="75" t="str">
        <f t="shared" si="15"/>
        <v>2011-2013_males_7A5_&lt;75</v>
      </c>
      <c r="J70" s="75">
        <f>VLOOKUP(I70,Data!$B$2:$M$9721,5,FALSE)</f>
        <v>2049</v>
      </c>
      <c r="K70" s="76">
        <f>VLOOKUP(I70,Data!$B$2:$M$9721,6,FALSE)</f>
        <v>683</v>
      </c>
      <c r="L70" s="76">
        <f>VLOOKUP(I70,Data!$B$2:$M$9721,8,FALSE)</f>
        <v>546.83085595866896</v>
      </c>
      <c r="M70" s="76">
        <f>VLOOKUP(I70,Data!$B$2:$M$9721,9,FALSE)</f>
        <v>523.27167959510405</v>
      </c>
      <c r="N70" s="76">
        <f>VLOOKUP(I70,Data!$B$2:$M$9721,10,FALSE)</f>
        <v>571.17271295047999</v>
      </c>
      <c r="O70" s="76">
        <f>VLOOKUP(I70,Data!$B$2:$M$9721,11,FALSE)</f>
        <v>23.5591763635653</v>
      </c>
      <c r="P70" s="77">
        <f>VLOOKUP(I70,Data!$B$2:$M$9721,12,FALSE)</f>
        <v>24.341856991810801</v>
      </c>
    </row>
    <row r="71" spans="1:19">
      <c r="A71" s="84" t="s">
        <v>187</v>
      </c>
      <c r="G71" s="74" t="str">
        <f t="shared" si="14"/>
        <v>7A5</v>
      </c>
      <c r="H71" s="75" t="s">
        <v>216</v>
      </c>
      <c r="I71" s="75" t="str">
        <f t="shared" si="15"/>
        <v>2012-2014_males_7A5_&lt;75</v>
      </c>
      <c r="J71" s="75">
        <f>VLOOKUP(I71,Data!$B$2:$M$9721,5,FALSE)</f>
        <v>2042</v>
      </c>
      <c r="K71" s="76">
        <f>VLOOKUP(I71,Data!$B$2:$M$9721,6,FALSE)</f>
        <v>680.66666666666697</v>
      </c>
      <c r="L71" s="76">
        <f>VLOOKUP(I71,Data!$B$2:$M$9721,8,FALSE)</f>
        <v>539.66751743133204</v>
      </c>
      <c r="M71" s="76">
        <f>VLOOKUP(I71,Data!$B$2:$M$9721,9,FALSE)</f>
        <v>516.39197143962394</v>
      </c>
      <c r="N71" s="76">
        <f>VLOOKUP(I71,Data!$B$2:$M$9721,10,FALSE)</f>
        <v>563.71766971645695</v>
      </c>
      <c r="O71" s="76">
        <f>VLOOKUP(I71,Data!$B$2:$M$9721,11,FALSE)</f>
        <v>23.275545991707499</v>
      </c>
      <c r="P71" s="134">
        <f>VLOOKUP(I71,Data!$B$2:$M$9721,12,FALSE)</f>
        <v>24.050152285125701</v>
      </c>
      <c r="R71" s="135" t="s">
        <v>239</v>
      </c>
      <c r="S71" s="136" t="s">
        <v>322</v>
      </c>
    </row>
    <row r="72" spans="1:19">
      <c r="A72" s="90" t="s">
        <v>342</v>
      </c>
      <c r="G72" s="92" t="str">
        <f>$B$63</f>
        <v>CT1</v>
      </c>
      <c r="H72" s="93" t="s">
        <v>1</v>
      </c>
      <c r="I72" s="93" t="str">
        <f>H72&amp;"_"&amp;"males"&amp;"_"&amp;G72&amp;"_"&amp;"&lt;75"</f>
        <v>2004-2006_males_CT1_&lt;75</v>
      </c>
      <c r="J72" s="94">
        <f>VLOOKUP(I72,Data!$B$2:$M$9721,5,FALSE)</f>
        <v>304</v>
      </c>
      <c r="K72" s="94">
        <f>VLOOKUP(I72,Data!$B$2:$M$9721,6,FALSE)</f>
        <v>101.333333333333</v>
      </c>
      <c r="L72" s="94"/>
      <c r="M72" s="94">
        <f>VLOOKUP(I72,Data!$B$2:$M$9721,9,FALSE)</f>
        <v>417.686606358684</v>
      </c>
      <c r="N72" s="94">
        <f>VLOOKUP(I72,Data!$B$2:$M$9721,10,FALSE)</f>
        <v>527.14930226776505</v>
      </c>
      <c r="O72" s="94">
        <f>VLOOKUP(I72,Data!$B$2:$M$9721,11,FALSE)</f>
        <v>52.404517733949</v>
      </c>
      <c r="P72" s="137">
        <f>VLOOKUP(I72,Data!$B$2:$M$9721,12,FALSE)</f>
        <v>57.0581781751319</v>
      </c>
      <c r="R72" s="95" t="str">
        <f>H72</f>
        <v>2004-2006</v>
      </c>
      <c r="S72" s="97"/>
    </row>
    <row r="73" spans="1:19">
      <c r="A73" s="90" t="s">
        <v>188</v>
      </c>
      <c r="G73" s="99" t="str">
        <f t="shared" ref="G73:G80" si="16">$B$63</f>
        <v>CT1</v>
      </c>
      <c r="H73" s="100" t="s">
        <v>3</v>
      </c>
      <c r="I73" s="100" t="str">
        <f t="shared" ref="I73:I80" si="17">H73&amp;"_"&amp;"males"&amp;"_"&amp;G73&amp;"_"&amp;"&lt;75"</f>
        <v>2005-2007_males_CT1_&lt;75</v>
      </c>
      <c r="J73" s="101">
        <f>VLOOKUP(I73,Data!$B$2:$M$9721,5,FALSE)</f>
        <v>316</v>
      </c>
      <c r="K73" s="101">
        <f>VLOOKUP(I73,Data!$B$2:$M$9721,6,FALSE)</f>
        <v>105.333333333333</v>
      </c>
      <c r="L73" s="101">
        <f>VLOOKUP(I73,Data!$B$2:$M$9721,8,FALSE)</f>
        <v>471.95580109913197</v>
      </c>
      <c r="M73" s="101">
        <f>VLOOKUP(I73,Data!$B$2:$M$9721,9,FALSE)</f>
        <v>420.37330488543103</v>
      </c>
      <c r="N73" s="101">
        <f>VLOOKUP(I73,Data!$B$2:$M$9721,10,FALSE)</f>
        <v>528.02704794228202</v>
      </c>
      <c r="O73" s="101">
        <f>VLOOKUP(I73,Data!$B$2:$M$9721,11,FALSE)</f>
        <v>51.582496213701504</v>
      </c>
      <c r="P73" s="138">
        <f>VLOOKUP(I73,Data!$B$2:$M$9721,12,FALSE)</f>
        <v>56.071246843149602</v>
      </c>
      <c r="R73" s="95" t="str">
        <f t="shared" ref="R73:R80" si="18">H73</f>
        <v>2005-2007</v>
      </c>
      <c r="S73" s="97">
        <f t="shared" ref="S73:S80" si="19">L82/L73</f>
        <v>1.7027666069378526</v>
      </c>
    </row>
    <row r="74" spans="1:19">
      <c r="A74" s="90" t="s">
        <v>323</v>
      </c>
      <c r="G74" s="99" t="str">
        <f t="shared" si="16"/>
        <v>CT1</v>
      </c>
      <c r="H74" s="100" t="s">
        <v>4</v>
      </c>
      <c r="I74" s="100" t="str">
        <f t="shared" si="17"/>
        <v>2006-2008_males_CT1_&lt;75</v>
      </c>
      <c r="J74" s="101">
        <f>VLOOKUP(I74,Data!$B$2:$M$9721,5,FALSE)</f>
        <v>295</v>
      </c>
      <c r="K74" s="101">
        <f>VLOOKUP(I74,Data!$B$2:$M$9721,6,FALSE)</f>
        <v>98.3333333333333</v>
      </c>
      <c r="L74" s="101">
        <f>VLOOKUP(I74,Data!$B$2:$M$9721,8,FALSE)</f>
        <v>425.02448481282602</v>
      </c>
      <c r="M74" s="101">
        <f>VLOOKUP(I74,Data!$B$2:$M$9721,9,FALSE)</f>
        <v>377.03142072004999</v>
      </c>
      <c r="N74" s="101">
        <f>VLOOKUP(I74,Data!$B$2:$M$9721,10,FALSE)</f>
        <v>477.34710201115598</v>
      </c>
      <c r="O74" s="101">
        <f>VLOOKUP(I74,Data!$B$2:$M$9721,11,FALSE)</f>
        <v>47.993064092775199</v>
      </c>
      <c r="P74" s="138">
        <f>VLOOKUP(I74,Data!$B$2:$M$9721,12,FALSE)</f>
        <v>52.322617198330803</v>
      </c>
      <c r="R74" s="95" t="str">
        <f t="shared" si="18"/>
        <v>2006-2008</v>
      </c>
      <c r="S74" s="97">
        <f>L83/L74</f>
        <v>1.9071447276245928</v>
      </c>
    </row>
    <row r="75" spans="1:19">
      <c r="A75" s="90" t="s">
        <v>189</v>
      </c>
      <c r="G75" s="99" t="str">
        <f t="shared" si="16"/>
        <v>CT1</v>
      </c>
      <c r="H75" s="100" t="s">
        <v>5</v>
      </c>
      <c r="I75" s="100" t="str">
        <f t="shared" si="17"/>
        <v>2007-2009_males_CT1_&lt;75</v>
      </c>
      <c r="J75" s="101">
        <f>VLOOKUP(I75,Data!$B$2:$M$9721,5,FALSE)</f>
        <v>293</v>
      </c>
      <c r="K75" s="101">
        <f>VLOOKUP(I75,Data!$B$2:$M$9721,6,FALSE)</f>
        <v>97.6666666666667</v>
      </c>
      <c r="L75" s="101">
        <f>VLOOKUP(I75,Data!$B$2:$M$9721,8,FALSE)</f>
        <v>407.58949741133603</v>
      </c>
      <c r="M75" s="101">
        <f>VLOOKUP(I75,Data!$B$2:$M$9721,9,FALSE)</f>
        <v>361.46411508089301</v>
      </c>
      <c r="N75" s="101">
        <f>VLOOKUP(I75,Data!$B$2:$M$9721,10,FALSE)</f>
        <v>457.89081010352498</v>
      </c>
      <c r="O75" s="101">
        <f>VLOOKUP(I75,Data!$B$2:$M$9721,11,FALSE)</f>
        <v>46.125382330442598</v>
      </c>
      <c r="P75" s="138">
        <f>VLOOKUP(I75,Data!$B$2:$M$9721,12,FALSE)</f>
        <v>50.301312692189398</v>
      </c>
      <c r="R75" s="95" t="str">
        <f t="shared" si="18"/>
        <v>2007-2009</v>
      </c>
      <c r="S75" s="97">
        <f t="shared" si="19"/>
        <v>1.9217657729532234</v>
      </c>
    </row>
    <row r="76" spans="1:19">
      <c r="A76" s="90" t="s">
        <v>190</v>
      </c>
      <c r="G76" s="99" t="str">
        <f t="shared" si="16"/>
        <v>CT1</v>
      </c>
      <c r="H76" s="100" t="s">
        <v>6</v>
      </c>
      <c r="I76" s="100" t="str">
        <f t="shared" si="17"/>
        <v>2008-2010_males_CT1_&lt;75</v>
      </c>
      <c r="J76" s="101">
        <f>VLOOKUP(I76,Data!$B$2:$M$9721,5,FALSE)</f>
        <v>273</v>
      </c>
      <c r="K76" s="101">
        <f>VLOOKUP(I76,Data!$B$2:$M$9721,6,FALSE)</f>
        <v>91</v>
      </c>
      <c r="L76" s="101">
        <f>VLOOKUP(I76,Data!$B$2:$M$9721,8,FALSE)</f>
        <v>375.85992550557</v>
      </c>
      <c r="M76" s="101">
        <f>VLOOKUP(I76,Data!$B$2:$M$9721,9,FALSE)</f>
        <v>331.922137168456</v>
      </c>
      <c r="N76" s="101">
        <f>VLOOKUP(I76,Data!$B$2:$M$9721,10,FALSE)</f>
        <v>423.925921480417</v>
      </c>
      <c r="O76" s="101">
        <f>VLOOKUP(I76,Data!$B$2:$M$9721,11,FALSE)</f>
        <v>43.937788337114</v>
      </c>
      <c r="P76" s="138">
        <f>VLOOKUP(I76,Data!$B$2:$M$9721,12,FALSE)</f>
        <v>48.065995974847901</v>
      </c>
      <c r="R76" s="95" t="str">
        <f t="shared" si="18"/>
        <v>2008-2010</v>
      </c>
      <c r="S76" s="97">
        <f t="shared" si="19"/>
        <v>1.9699735083126899</v>
      </c>
    </row>
    <row r="77" spans="1:19">
      <c r="A77" s="91" t="s">
        <v>191</v>
      </c>
      <c r="G77" s="99" t="str">
        <f t="shared" si="16"/>
        <v>CT1</v>
      </c>
      <c r="H77" s="100" t="s">
        <v>7</v>
      </c>
      <c r="I77" s="100" t="str">
        <f t="shared" si="17"/>
        <v>2009-2011_males_CT1_&lt;75</v>
      </c>
      <c r="J77" s="101">
        <f>VLOOKUP(I77,Data!$B$2:$M$9721,5,FALSE)</f>
        <v>276</v>
      </c>
      <c r="K77" s="101">
        <f>VLOOKUP(I77,Data!$B$2:$M$9721,6,FALSE)</f>
        <v>92</v>
      </c>
      <c r="L77" s="101">
        <f>VLOOKUP(I77,Data!$B$2:$M$9721,8,FALSE)</f>
        <v>370.18499645294798</v>
      </c>
      <c r="M77" s="101">
        <f>VLOOKUP(I77,Data!$B$2:$M$9721,9,FALSE)</f>
        <v>327.20855493705602</v>
      </c>
      <c r="N77" s="101">
        <f>VLOOKUP(I77,Data!$B$2:$M$9721,10,FALSE)</f>
        <v>417.17621741891998</v>
      </c>
      <c r="O77" s="101">
        <f>VLOOKUP(I77,Data!$B$2:$M$9721,11,FALSE)</f>
        <v>42.976441515892901</v>
      </c>
      <c r="P77" s="138">
        <f>VLOOKUP(I77,Data!$B$2:$M$9721,12,FALSE)</f>
        <v>46.9912209659715</v>
      </c>
      <c r="R77" s="95" t="str">
        <f t="shared" si="18"/>
        <v>2009-2011</v>
      </c>
      <c r="S77" s="97">
        <f t="shared" si="19"/>
        <v>2.0229943757079902</v>
      </c>
    </row>
    <row r="78" spans="1:19">
      <c r="G78" s="99" t="str">
        <f t="shared" si="16"/>
        <v>CT1</v>
      </c>
      <c r="H78" s="100" t="s">
        <v>8</v>
      </c>
      <c r="I78" s="100" t="str">
        <f t="shared" si="17"/>
        <v>2010-2012_males_CT1_&lt;75</v>
      </c>
      <c r="J78" s="101">
        <f>VLOOKUP(I78,Data!$B$2:$M$9721,5,FALSE)</f>
        <v>294</v>
      </c>
      <c r="K78" s="101">
        <f>VLOOKUP(I78,Data!$B$2:$M$9721,6,FALSE)</f>
        <v>98</v>
      </c>
      <c r="L78" s="101">
        <f>VLOOKUP(I78,Data!$B$2:$M$9721,8,FALSE)</f>
        <v>383.17685014728397</v>
      </c>
      <c r="M78" s="101">
        <f>VLOOKUP(I78,Data!$B$2:$M$9721,9,FALSE)</f>
        <v>340.14287555795801</v>
      </c>
      <c r="N78" s="101">
        <f>VLOOKUP(I78,Data!$B$2:$M$9721,10,FALSE)</f>
        <v>430.09992412787602</v>
      </c>
      <c r="O78" s="101">
        <f>VLOOKUP(I78,Data!$B$2:$M$9721,11,FALSE)</f>
        <v>43.033974589326597</v>
      </c>
      <c r="P78" s="138">
        <f>VLOOKUP(I78,Data!$B$2:$M$9721,12,FALSE)</f>
        <v>46.923073980591802</v>
      </c>
      <c r="R78" s="95" t="str">
        <f t="shared" si="18"/>
        <v>2010-2012</v>
      </c>
      <c r="S78" s="97">
        <f t="shared" si="19"/>
        <v>1.7841930855987069</v>
      </c>
    </row>
    <row r="79" spans="1:19">
      <c r="A79" s="132"/>
      <c r="G79" s="99" t="str">
        <f t="shared" si="16"/>
        <v>CT1</v>
      </c>
      <c r="H79" s="100" t="s">
        <v>9</v>
      </c>
      <c r="I79" s="100" t="str">
        <f t="shared" si="17"/>
        <v>2011-2013_males_CT1_&lt;75</v>
      </c>
      <c r="J79" s="101">
        <f>VLOOKUP(I79,Data!$B$2:$M$9721,5,FALSE)</f>
        <v>284</v>
      </c>
      <c r="K79" s="101">
        <f>VLOOKUP(I79,Data!$B$2:$M$9721,6,FALSE)</f>
        <v>94.6666666666667</v>
      </c>
      <c r="L79" s="101">
        <f>VLOOKUP(I79,Data!$B$2:$M$9721,8,FALSE)</f>
        <v>357.54427926576801</v>
      </c>
      <c r="M79" s="101">
        <f>VLOOKUP(I79,Data!$B$2:$M$9721,9,FALSE)</f>
        <v>316.800562197619</v>
      </c>
      <c r="N79" s="101">
        <f>VLOOKUP(I79,Data!$B$2:$M$9721,10,FALSE)</f>
        <v>402.03754959625797</v>
      </c>
      <c r="O79" s="101">
        <f>VLOOKUP(I79,Data!$B$2:$M$9721,11,FALSE)</f>
        <v>40.743717068149401</v>
      </c>
      <c r="P79" s="138">
        <f>VLOOKUP(I79,Data!$B$2:$M$9721,12,FALSE)</f>
        <v>44.493270330490198</v>
      </c>
      <c r="R79" s="95" t="str">
        <f t="shared" si="18"/>
        <v>2011-2013</v>
      </c>
      <c r="S79" s="97">
        <f t="shared" si="19"/>
        <v>1.9305488356306546</v>
      </c>
    </row>
    <row r="80" spans="1:19">
      <c r="A80" s="132"/>
      <c r="G80" s="102" t="str">
        <f t="shared" si="16"/>
        <v>CT1</v>
      </c>
      <c r="H80" s="103" t="s">
        <v>216</v>
      </c>
      <c r="I80" s="103" t="str">
        <f t="shared" si="17"/>
        <v>2012-2014_males_CT1_&lt;75</v>
      </c>
      <c r="J80" s="104">
        <f>VLOOKUP(I80,Data!$B$2:$M$9721,5,FALSE)</f>
        <v>289</v>
      </c>
      <c r="K80" s="104">
        <f>VLOOKUP(I80,Data!$B$2:$M$9721,6,FALSE)</f>
        <v>96.3333333333333</v>
      </c>
      <c r="L80" s="104">
        <f>VLOOKUP(I80,Data!$B$2:$M$9721,8,FALSE)</f>
        <v>360.44130671399199</v>
      </c>
      <c r="M80" s="104">
        <f>VLOOKUP(I80,Data!$B$2:$M$9721,9,FALSE)</f>
        <v>319.77539113740499</v>
      </c>
      <c r="N80" s="104">
        <f>VLOOKUP(I80,Data!$B$2:$M$9721,10,FALSE)</f>
        <v>404.81551404059098</v>
      </c>
      <c r="O80" s="104">
        <f>VLOOKUP(I80,Data!$B$2:$M$9721,11,FALSE)</f>
        <v>40.665915576587103</v>
      </c>
      <c r="P80" s="139">
        <f>VLOOKUP(I80,Data!$B$2:$M$9721,12,FALSE)</f>
        <v>44.3742073265987</v>
      </c>
      <c r="R80" s="114" t="str">
        <f t="shared" si="18"/>
        <v>2012-2014</v>
      </c>
      <c r="S80" s="116">
        <f t="shared" si="19"/>
        <v>1.8537631491171545</v>
      </c>
    </row>
    <row r="81" spans="1:16">
      <c r="A81" s="132"/>
      <c r="G81" s="105" t="str">
        <f>$B$64</f>
        <v>CT5</v>
      </c>
      <c r="H81" s="106" t="s">
        <v>1</v>
      </c>
      <c r="I81" s="106" t="str">
        <f>H81&amp;"_"&amp;"males"&amp;"_"&amp;G81&amp;"_"&amp;"&lt;75"</f>
        <v>2004-2006_males_CT5_&lt;75</v>
      </c>
      <c r="J81" s="107">
        <f>VLOOKUP(I81,Data!$B$2:$M$9721,5,FALSE)</f>
        <v>519</v>
      </c>
      <c r="K81" s="107">
        <f>VLOOKUP(I81,Data!$B$2:$M$9721,6,FALSE)</f>
        <v>173</v>
      </c>
      <c r="L81" s="107"/>
      <c r="M81" s="107">
        <f>VLOOKUP(I81,Data!$B$2:$M$9721,9,FALSE)</f>
        <v>730.30415526790102</v>
      </c>
      <c r="N81" s="107">
        <f>VLOOKUP(I81,Data!$B$2:$M$9721,10,FALSE)</f>
        <v>870.19417061622505</v>
      </c>
      <c r="O81" s="107">
        <f>VLOOKUP(I81,Data!$B$2:$M$9721,11,FALSE)</f>
        <v>67.670917215594798</v>
      </c>
      <c r="P81" s="140">
        <f>VLOOKUP(I81,Data!$B$2:$M$9721,12,FALSE)</f>
        <v>72.219098132729101</v>
      </c>
    </row>
    <row r="82" spans="1:16">
      <c r="A82" s="132"/>
      <c r="G82" s="108" t="str">
        <f t="shared" ref="G82:G89" si="20">$B$64</f>
        <v>CT5</v>
      </c>
      <c r="H82" s="109" t="s">
        <v>3</v>
      </c>
      <c r="I82" s="109" t="str">
        <f t="shared" ref="I82:I89" si="21">H82&amp;"_"&amp;"males"&amp;"_"&amp;G82&amp;"_"&amp;"&lt;75"</f>
        <v>2005-2007_males_CT5_&lt;75</v>
      </c>
      <c r="J82" s="110">
        <f>VLOOKUP(I82,Data!$B$2:$M$9721,5,FALSE)</f>
        <v>530</v>
      </c>
      <c r="K82" s="110">
        <f>VLOOKUP(I82,Data!$B$2:$M$9721,6,FALSE)</f>
        <v>176.666666666667</v>
      </c>
      <c r="L82" s="110">
        <f>VLOOKUP(I82,Data!$B$2:$M$9721,8,FALSE)</f>
        <v>803.63057806220502</v>
      </c>
      <c r="M82" s="110">
        <f>VLOOKUP(I82,Data!$B$2:$M$9721,9,FALSE)</f>
        <v>736.13279544485204</v>
      </c>
      <c r="N82" s="110">
        <f>VLOOKUP(I82,Data!$B$2:$M$9721,10,FALSE)</f>
        <v>875.61587988585904</v>
      </c>
      <c r="O82" s="110">
        <f>VLOOKUP(I82,Data!$B$2:$M$9721,11,FALSE)</f>
        <v>67.497782617353195</v>
      </c>
      <c r="P82" s="141">
        <f>VLOOKUP(I82,Data!$B$2:$M$9721,12,FALSE)</f>
        <v>71.985301823654396</v>
      </c>
    </row>
    <row r="83" spans="1:16">
      <c r="A83" s="132"/>
      <c r="G83" s="108" t="str">
        <f t="shared" si="20"/>
        <v>CT5</v>
      </c>
      <c r="H83" s="109" t="s">
        <v>4</v>
      </c>
      <c r="I83" s="109" t="str">
        <f t="shared" si="21"/>
        <v>2006-2008_males_CT5_&lt;75</v>
      </c>
      <c r="J83" s="110">
        <f>VLOOKUP(I83,Data!$B$2:$M$9721,5,FALSE)</f>
        <v>538</v>
      </c>
      <c r="K83" s="110">
        <f>VLOOKUP(I83,Data!$B$2:$M$9721,6,FALSE)</f>
        <v>179.333333333333</v>
      </c>
      <c r="L83" s="110">
        <f>VLOOKUP(I83,Data!$B$2:$M$9721,8,FALSE)</f>
        <v>810.58320532213997</v>
      </c>
      <c r="M83" s="110">
        <f>VLOOKUP(I83,Data!$B$2:$M$9721,9,FALSE)</f>
        <v>743.01357209422599</v>
      </c>
      <c r="N83" s="110">
        <f>VLOOKUP(I83,Data!$B$2:$M$9721,10,FALSE)</f>
        <v>882.61041352363998</v>
      </c>
      <c r="O83" s="110">
        <f>VLOOKUP(I83,Data!$B$2:$M$9721,11,FALSE)</f>
        <v>67.569633227914593</v>
      </c>
      <c r="P83" s="141">
        <f>VLOOKUP(I83,Data!$B$2:$M$9721,12,FALSE)</f>
        <v>72.027208201499306</v>
      </c>
    </row>
    <row r="84" spans="1:16">
      <c r="A84" s="132"/>
      <c r="G84" s="108" t="str">
        <f t="shared" si="20"/>
        <v>CT5</v>
      </c>
      <c r="H84" s="109" t="s">
        <v>5</v>
      </c>
      <c r="I84" s="109" t="str">
        <f t="shared" si="21"/>
        <v>2007-2009_males_CT5_&lt;75</v>
      </c>
      <c r="J84" s="110">
        <f>VLOOKUP(I84,Data!$B$2:$M$9721,5,FALSE)</f>
        <v>524</v>
      </c>
      <c r="K84" s="110">
        <f>VLOOKUP(I84,Data!$B$2:$M$9721,6,FALSE)</f>
        <v>174.666666666667</v>
      </c>
      <c r="L84" s="110">
        <f>VLOOKUP(I84,Data!$B$2:$M$9721,8,FALSE)</f>
        <v>783.29154554031197</v>
      </c>
      <c r="M84" s="110">
        <f>VLOOKUP(I84,Data!$B$2:$M$9721,9,FALSE)</f>
        <v>717.17410771303798</v>
      </c>
      <c r="N84" s="110">
        <f>VLOOKUP(I84,Data!$B$2:$M$9721,10,FALSE)</f>
        <v>853.83073411831197</v>
      </c>
      <c r="O84" s="110">
        <f>VLOOKUP(I84,Data!$B$2:$M$9721,11,FALSE)</f>
        <v>66.1174378272746</v>
      </c>
      <c r="P84" s="141">
        <f>VLOOKUP(I84,Data!$B$2:$M$9721,12,FALSE)</f>
        <v>70.539188577999795</v>
      </c>
    </row>
    <row r="85" spans="1:16">
      <c r="A85" s="132"/>
      <c r="G85" s="108" t="str">
        <f t="shared" si="20"/>
        <v>CT5</v>
      </c>
      <c r="H85" s="109" t="s">
        <v>6</v>
      </c>
      <c r="I85" s="109" t="str">
        <f t="shared" si="21"/>
        <v>2008-2010_males_CT5_&lt;75</v>
      </c>
      <c r="J85" s="110">
        <f>VLOOKUP(I85,Data!$B$2:$M$9721,5,FALSE)</f>
        <v>496</v>
      </c>
      <c r="K85" s="110">
        <f>VLOOKUP(I85,Data!$B$2:$M$9721,6,FALSE)</f>
        <v>165.333333333333</v>
      </c>
      <c r="L85" s="110">
        <f>VLOOKUP(I85,Data!$B$2:$M$9721,8,FALSE)</f>
        <v>740.43409608235402</v>
      </c>
      <c r="M85" s="110">
        <f>VLOOKUP(I85,Data!$B$2:$M$9721,9,FALSE)</f>
        <v>676.280200142235</v>
      </c>
      <c r="N85" s="110">
        <f>VLOOKUP(I85,Data!$B$2:$M$9721,10,FALSE)</f>
        <v>809.00230657237</v>
      </c>
      <c r="O85" s="110">
        <f>VLOOKUP(I85,Data!$B$2:$M$9721,11,FALSE)</f>
        <v>64.153895940118204</v>
      </c>
      <c r="P85" s="141">
        <f>VLOOKUP(I85,Data!$B$2:$M$9721,12,FALSE)</f>
        <v>68.568210490016696</v>
      </c>
    </row>
    <row r="86" spans="1:16">
      <c r="A86" s="132"/>
      <c r="G86" s="108" t="str">
        <f t="shared" si="20"/>
        <v>CT5</v>
      </c>
      <c r="H86" s="109" t="s">
        <v>7</v>
      </c>
      <c r="I86" s="109" t="str">
        <f t="shared" si="21"/>
        <v>2009-2011_males_CT5_&lt;75</v>
      </c>
      <c r="J86" s="110">
        <f>VLOOKUP(I86,Data!$B$2:$M$9721,5,FALSE)</f>
        <v>506</v>
      </c>
      <c r="K86" s="110">
        <f>VLOOKUP(I86,Data!$B$2:$M$9721,6,FALSE)</f>
        <v>168.666666666667</v>
      </c>
      <c r="L86" s="110">
        <f>VLOOKUP(I86,Data!$B$2:$M$9721,8,FALSE)</f>
        <v>748.88216579579603</v>
      </c>
      <c r="M86" s="110">
        <f>VLOOKUP(I86,Data!$B$2:$M$9721,9,FALSE)</f>
        <v>684.61905631635</v>
      </c>
      <c r="N86" s="110">
        <f>VLOOKUP(I86,Data!$B$2:$M$9721,10,FALSE)</f>
        <v>817.52157688594798</v>
      </c>
      <c r="O86" s="110">
        <f>VLOOKUP(I86,Data!$B$2:$M$9721,11,FALSE)</f>
        <v>64.263109479445802</v>
      </c>
      <c r="P86" s="141">
        <f>VLOOKUP(I86,Data!$B$2:$M$9721,12,FALSE)</f>
        <v>68.639411090151597</v>
      </c>
    </row>
    <row r="87" spans="1:16">
      <c r="A87" s="132"/>
      <c r="G87" s="108" t="str">
        <f t="shared" si="20"/>
        <v>CT5</v>
      </c>
      <c r="H87" s="109" t="s">
        <v>8</v>
      </c>
      <c r="I87" s="109" t="str">
        <f t="shared" si="21"/>
        <v>2010-2012_males_CT5_&lt;75</v>
      </c>
      <c r="J87" s="110">
        <f>VLOOKUP(I87,Data!$B$2:$M$9721,5,FALSE)</f>
        <v>466</v>
      </c>
      <c r="K87" s="110">
        <f>VLOOKUP(I87,Data!$B$2:$M$9721,6,FALSE)</f>
        <v>155.333333333333</v>
      </c>
      <c r="L87" s="110">
        <f>VLOOKUP(I87,Data!$B$2:$M$9721,8,FALSE)</f>
        <v>683.66148659427597</v>
      </c>
      <c r="M87" s="110">
        <f>VLOOKUP(I87,Data!$B$2:$M$9721,9,FALSE)</f>
        <v>622.624287288338</v>
      </c>
      <c r="N87" s="110">
        <f>VLOOKUP(I87,Data!$B$2:$M$9721,10,FALSE)</f>
        <v>749.03673351428199</v>
      </c>
      <c r="O87" s="110">
        <f>VLOOKUP(I87,Data!$B$2:$M$9721,11,FALSE)</f>
        <v>61.037199305937897</v>
      </c>
      <c r="P87" s="141">
        <f>VLOOKUP(I87,Data!$B$2:$M$9721,12,FALSE)</f>
        <v>65.375246920006603</v>
      </c>
    </row>
    <row r="88" spans="1:16">
      <c r="A88" s="132"/>
      <c r="G88" s="108" t="str">
        <f t="shared" si="20"/>
        <v>CT5</v>
      </c>
      <c r="H88" s="109" t="s">
        <v>9</v>
      </c>
      <c r="I88" s="109" t="str">
        <f t="shared" si="21"/>
        <v>2011-2013_males_CT5_&lt;75</v>
      </c>
      <c r="J88" s="110">
        <f>VLOOKUP(I88,Data!$B$2:$M$9721,5,FALSE)</f>
        <v>473</v>
      </c>
      <c r="K88" s="110">
        <f>VLOOKUP(I88,Data!$B$2:$M$9721,6,FALSE)</f>
        <v>157.666666666667</v>
      </c>
      <c r="L88" s="110">
        <f>VLOOKUP(I88,Data!$B$2:$M$9721,8,FALSE)</f>
        <v>690.25669202293</v>
      </c>
      <c r="M88" s="110">
        <f>VLOOKUP(I88,Data!$B$2:$M$9721,9,FALSE)</f>
        <v>629.108069299357</v>
      </c>
      <c r="N88" s="110">
        <f>VLOOKUP(I88,Data!$B$2:$M$9721,10,FALSE)</f>
        <v>755.71777454418304</v>
      </c>
      <c r="O88" s="110">
        <f>VLOOKUP(I88,Data!$B$2:$M$9721,11,FALSE)</f>
        <v>61.148622723572402</v>
      </c>
      <c r="P88" s="141">
        <f>VLOOKUP(I88,Data!$B$2:$M$9721,12,FALSE)</f>
        <v>65.461082521253203</v>
      </c>
    </row>
    <row r="89" spans="1:16">
      <c r="A89" s="132"/>
      <c r="G89" s="111" t="str">
        <f t="shared" si="20"/>
        <v>CT5</v>
      </c>
      <c r="H89" s="112" t="s">
        <v>216</v>
      </c>
      <c r="I89" s="112" t="str">
        <f t="shared" si="21"/>
        <v>2012-2014_males_CT5_&lt;75</v>
      </c>
      <c r="J89" s="113">
        <f>VLOOKUP(I89,Data!$B$2:$M$9721,5,FALSE)</f>
        <v>460</v>
      </c>
      <c r="K89" s="113">
        <f>VLOOKUP(I89,Data!$B$2:$M$9721,6,FALSE)</f>
        <v>153.333333333333</v>
      </c>
      <c r="L89" s="113">
        <f>VLOOKUP(I89,Data!$B$2:$M$9721,8,FALSE)</f>
        <v>668.17281180603197</v>
      </c>
      <c r="M89" s="113">
        <f>VLOOKUP(I89,Data!$B$2:$M$9721,9,FALSE)</f>
        <v>608.19175627297795</v>
      </c>
      <c r="N89" s="113">
        <f>VLOOKUP(I89,Data!$B$2:$M$9721,10,FALSE)</f>
        <v>732.44563456610297</v>
      </c>
      <c r="O89" s="113">
        <f>VLOOKUP(I89,Data!$B$2:$M$9721,11,FALSE)</f>
        <v>59.981055533054203</v>
      </c>
      <c r="P89" s="142">
        <f>VLOOKUP(I89,Data!$B$2:$M$9721,12,FALSE)</f>
        <v>64.272822760071193</v>
      </c>
    </row>
    <row r="90" spans="1:16">
      <c r="A90" s="132"/>
      <c r="G90" s="117" t="s">
        <v>184</v>
      </c>
      <c r="H90" s="118" t="s">
        <v>1</v>
      </c>
      <c r="I90" s="118" t="str">
        <f>H90&amp;"_"&amp;"males"&amp;"_W"&amp;"_"&amp;"&lt;75"</f>
        <v>2004-2006_males_W_&lt;75</v>
      </c>
      <c r="J90" s="119">
        <f>VLOOKUP(I90,Data!$B$2:$M$9721,5,FALSE)</f>
        <v>19774</v>
      </c>
      <c r="K90" s="119">
        <f>VLOOKUP(I90,Data!$B$2:$M$9721,6,FALSE)</f>
        <v>6591.3333333333303</v>
      </c>
      <c r="L90" s="119"/>
      <c r="M90" s="119">
        <f>VLOOKUP(I90,Data!$B$2:$M$9721,9,FALSE)</f>
        <v>538.931870049596</v>
      </c>
      <c r="N90" s="119">
        <f>VLOOKUP(I90,Data!$B$2:$M$9721,10,FALSE)</f>
        <v>554.28037158480299</v>
      </c>
      <c r="O90" s="119">
        <f>VLOOKUP(I90,Data!$B$2:$M$9721,11,FALSE)</f>
        <v>7.6339320213443198</v>
      </c>
      <c r="P90" s="120">
        <f>VLOOKUP(I90,Data!$B$2:$M$9721,12,FALSE)</f>
        <v>7.7145695138628998</v>
      </c>
    </row>
    <row r="91" spans="1:16">
      <c r="A91" s="132"/>
      <c r="G91" s="121" t="s">
        <v>184</v>
      </c>
      <c r="H91" s="122" t="s">
        <v>3</v>
      </c>
      <c r="I91" s="122" t="str">
        <f t="shared" ref="I91:I98" si="22">H91&amp;"_"&amp;"males"&amp;"_W"&amp;"_"&amp;"&lt;75"</f>
        <v>2005-2007_males_W_&lt;75</v>
      </c>
      <c r="J91" s="123">
        <f>VLOOKUP(I91,Data!$B$2:$M$9721,5,FALSE)</f>
        <v>19678</v>
      </c>
      <c r="K91" s="123">
        <f>VLOOKUP(I91,Data!$B$2:$M$9721,6,FALSE)</f>
        <v>6559.3333333333303</v>
      </c>
      <c r="L91" s="123">
        <f>VLOOKUP(I91,Data!$B$2:$M$9721,8,FALSE)</f>
        <v>535.53211683935797</v>
      </c>
      <c r="M91" s="123">
        <f>VLOOKUP(I91,Data!$B$2:$M$9721,9,FALSE)</f>
        <v>528.03425533893198</v>
      </c>
      <c r="N91" s="123">
        <f>VLOOKUP(I91,Data!$B$2:$M$9721,10,FALSE)</f>
        <v>543.10937260211904</v>
      </c>
      <c r="O91" s="123">
        <f>VLOOKUP(I91,Data!$B$2:$M$9721,11,FALSE)</f>
        <v>7.4978615004268896</v>
      </c>
      <c r="P91" s="124">
        <f>VLOOKUP(I91,Data!$B$2:$M$9721,12,FALSE)</f>
        <v>7.5772557627602701</v>
      </c>
    </row>
    <row r="92" spans="1:16">
      <c r="A92" s="132"/>
      <c r="G92" s="121" t="s">
        <v>184</v>
      </c>
      <c r="H92" s="122" t="s">
        <v>4</v>
      </c>
      <c r="I92" s="122" t="str">
        <f t="shared" si="22"/>
        <v>2006-2008_males_W_&lt;75</v>
      </c>
      <c r="J92" s="123">
        <f>VLOOKUP(I92,Data!$B$2:$M$9721,5,FALSE)</f>
        <v>19555</v>
      </c>
      <c r="K92" s="123">
        <f>VLOOKUP(I92,Data!$B$2:$M$9721,6,FALSE)</f>
        <v>6518.3333333333303</v>
      </c>
      <c r="L92" s="123">
        <f>VLOOKUP(I92,Data!$B$2:$M$9721,8,FALSE)</f>
        <v>523.80963716260101</v>
      </c>
      <c r="M92" s="123">
        <f>VLOOKUP(I92,Data!$B$2:$M$9721,9,FALSE)</f>
        <v>516.45426389185798</v>
      </c>
      <c r="N92" s="123">
        <f>VLOOKUP(I92,Data!$B$2:$M$9721,10,FALSE)</f>
        <v>531.24314190200198</v>
      </c>
      <c r="O92" s="123">
        <f>VLOOKUP(I92,Data!$B$2:$M$9721,11,FALSE)</f>
        <v>7.35537327074326</v>
      </c>
      <c r="P92" s="124">
        <f>VLOOKUP(I92,Data!$B$2:$M$9721,12,FALSE)</f>
        <v>7.4335047394002904</v>
      </c>
    </row>
    <row r="93" spans="1:16">
      <c r="A93" s="132"/>
      <c r="G93" s="121" t="s">
        <v>184</v>
      </c>
      <c r="H93" s="122" t="s">
        <v>5</v>
      </c>
      <c r="I93" s="122" t="str">
        <f t="shared" si="22"/>
        <v>2007-2009_males_W_&lt;75</v>
      </c>
      <c r="J93" s="123">
        <f>VLOOKUP(I93,Data!$B$2:$M$9721,5,FALSE)</f>
        <v>19509</v>
      </c>
      <c r="K93" s="123">
        <f>VLOOKUP(I93,Data!$B$2:$M$9721,6,FALSE)</f>
        <v>6503</v>
      </c>
      <c r="L93" s="123">
        <f>VLOOKUP(I93,Data!$B$2:$M$9721,8,FALSE)</f>
        <v>513.71923872283696</v>
      </c>
      <c r="M93" s="123">
        <f>VLOOKUP(I93,Data!$B$2:$M$9721,9,FALSE)</f>
        <v>506.49840424034602</v>
      </c>
      <c r="N93" s="123">
        <f>VLOOKUP(I93,Data!$B$2:$M$9721,10,FALSE)</f>
        <v>521.016866460541</v>
      </c>
      <c r="O93" s="123">
        <f>VLOOKUP(I93,Data!$B$2:$M$9721,11,FALSE)</f>
        <v>7.2208344824904298</v>
      </c>
      <c r="P93" s="124">
        <f>VLOOKUP(I93,Data!$B$2:$M$9721,12,FALSE)</f>
        <v>7.2976277377041496</v>
      </c>
    </row>
    <row r="94" spans="1:16">
      <c r="A94" s="132"/>
      <c r="G94" s="121" t="s">
        <v>184</v>
      </c>
      <c r="H94" s="122" t="s">
        <v>6</v>
      </c>
      <c r="I94" s="122" t="str">
        <f t="shared" si="22"/>
        <v>2008-2010_males_W_&lt;75</v>
      </c>
      <c r="J94" s="123">
        <f>VLOOKUP(I94,Data!$B$2:$M$9721,5,FALSE)</f>
        <v>19106</v>
      </c>
      <c r="K94" s="123">
        <f>VLOOKUP(I94,Data!$B$2:$M$9721,6,FALSE)</f>
        <v>6368.6666666666697</v>
      </c>
      <c r="L94" s="123">
        <f>VLOOKUP(I94,Data!$B$2:$M$9721,8,FALSE)</f>
        <v>495.74594495546802</v>
      </c>
      <c r="M94" s="123">
        <f>VLOOKUP(I94,Data!$B$2:$M$9721,9,FALSE)</f>
        <v>488.70640837160698</v>
      </c>
      <c r="N94" s="123">
        <f>VLOOKUP(I94,Data!$B$2:$M$9721,10,FALSE)</f>
        <v>502.861136814627</v>
      </c>
      <c r="O94" s="123">
        <f>VLOOKUP(I94,Data!$B$2:$M$9721,11,FALSE)</f>
        <v>7.0395365838605199</v>
      </c>
      <c r="P94" s="124">
        <f>VLOOKUP(I94,Data!$B$2:$M$9721,12,FALSE)</f>
        <v>7.11519185915955</v>
      </c>
    </row>
    <row r="95" spans="1:16">
      <c r="A95" s="132"/>
      <c r="G95" s="121" t="s">
        <v>184</v>
      </c>
      <c r="H95" s="122" t="s">
        <v>7</v>
      </c>
      <c r="I95" s="122" t="str">
        <f t="shared" si="22"/>
        <v>2009-2011_males_W_&lt;75</v>
      </c>
      <c r="J95" s="123">
        <f>VLOOKUP(I95,Data!$B$2:$M$9721,5,FALSE)</f>
        <v>18849</v>
      </c>
      <c r="K95" s="123">
        <f>VLOOKUP(I95,Data!$B$2:$M$9721,6,FALSE)</f>
        <v>6283</v>
      </c>
      <c r="L95" s="123">
        <f>VLOOKUP(I95,Data!$B$2:$M$9721,8,FALSE)</f>
        <v>482.67637603999799</v>
      </c>
      <c r="M95" s="123">
        <f>VLOOKUP(I95,Data!$B$2:$M$9721,9,FALSE)</f>
        <v>475.77646726077398</v>
      </c>
      <c r="N95" s="123">
        <f>VLOOKUP(I95,Data!$B$2:$M$9721,10,FALSE)</f>
        <v>489.65094633263902</v>
      </c>
      <c r="O95" s="123">
        <f>VLOOKUP(I95,Data!$B$2:$M$9721,11,FALSE)</f>
        <v>6.89990877922423</v>
      </c>
      <c r="P95" s="124">
        <f>VLOOKUP(I95,Data!$B$2:$M$9721,12,FALSE)</f>
        <v>6.9745702926408599</v>
      </c>
    </row>
    <row r="96" spans="1:16">
      <c r="A96" s="132"/>
      <c r="G96" s="121" t="s">
        <v>184</v>
      </c>
      <c r="H96" s="122" t="s">
        <v>8</v>
      </c>
      <c r="I96" s="122" t="str">
        <f t="shared" si="22"/>
        <v>2010-2012_males_W_&lt;75</v>
      </c>
      <c r="J96" s="123">
        <f>VLOOKUP(I96,Data!$B$2:$M$9721,5,FALSE)</f>
        <v>18561</v>
      </c>
      <c r="K96" s="123">
        <f>VLOOKUP(I96,Data!$B$2:$M$9721,6,FALSE)</f>
        <v>6187</v>
      </c>
      <c r="L96" s="123">
        <f>VLOOKUP(I96,Data!$B$2:$M$9721,8,FALSE)</f>
        <v>469.67839736506602</v>
      </c>
      <c r="M96" s="123">
        <f>VLOOKUP(I96,Data!$B$2:$M$9721,9,FALSE)</f>
        <v>462.913913151825</v>
      </c>
      <c r="N96" s="123">
        <f>VLOOKUP(I96,Data!$B$2:$M$9721,10,FALSE)</f>
        <v>476.51664681064801</v>
      </c>
      <c r="O96" s="123">
        <f>VLOOKUP(I96,Data!$B$2:$M$9721,11,FALSE)</f>
        <v>6.7644842132411904</v>
      </c>
      <c r="P96" s="124">
        <f>VLOOKUP(I96,Data!$B$2:$M$9721,12,FALSE)</f>
        <v>6.8382494455811997</v>
      </c>
    </row>
    <row r="97" spans="1:19">
      <c r="A97" s="132"/>
      <c r="G97" s="121" t="s">
        <v>184</v>
      </c>
      <c r="H97" s="122" t="s">
        <v>9</v>
      </c>
      <c r="I97" s="122" t="str">
        <f t="shared" si="22"/>
        <v>2011-2013_males_W_&lt;75</v>
      </c>
      <c r="J97" s="123">
        <f>VLOOKUP(I97,Data!$B$2:$M$9721,5,FALSE)</f>
        <v>18650</v>
      </c>
      <c r="K97" s="123">
        <f>VLOOKUP(I97,Data!$B$2:$M$9721,6,FALSE)</f>
        <v>6216.6666666666697</v>
      </c>
      <c r="L97" s="123">
        <f>VLOOKUP(I97,Data!$B$2:$M$9721,8,FALSE)</f>
        <v>465.90571716238099</v>
      </c>
      <c r="M97" s="123">
        <f>VLOOKUP(I97,Data!$B$2:$M$9721,9,FALSE)</f>
        <v>459.213039696012</v>
      </c>
      <c r="N97" s="123">
        <f>VLOOKUP(I97,Data!$B$2:$M$9721,10,FALSE)</f>
        <v>472.671201425569</v>
      </c>
      <c r="O97" s="123">
        <f>VLOOKUP(I97,Data!$B$2:$M$9721,11,FALSE)</f>
        <v>6.6926774663695596</v>
      </c>
      <c r="P97" s="124">
        <f>VLOOKUP(I97,Data!$B$2:$M$9721,12,FALSE)</f>
        <v>6.7654842631874299</v>
      </c>
    </row>
    <row r="98" spans="1:19">
      <c r="A98" s="132"/>
      <c r="G98" s="128" t="s">
        <v>184</v>
      </c>
      <c r="H98" s="129" t="s">
        <v>216</v>
      </c>
      <c r="I98" s="129" t="str">
        <f t="shared" si="22"/>
        <v>2012-2014_males_W_&lt;75</v>
      </c>
      <c r="J98" s="130">
        <f>VLOOKUP(I98,Data!$B$2:$M$9721,5,FALSE)</f>
        <v>18548</v>
      </c>
      <c r="K98" s="130">
        <f>VLOOKUP(I98,Data!$B$2:$M$9721,6,FALSE)</f>
        <v>6182.6666666666697</v>
      </c>
      <c r="L98" s="130">
        <f>VLOOKUP(I98,Data!$B$2:$M$9721,8,FALSE)</f>
        <v>456.547465503566</v>
      </c>
      <c r="M98" s="130">
        <f>VLOOKUP(I98,Data!$B$2:$M$9721,9,FALSE)</f>
        <v>449.97301849740899</v>
      </c>
      <c r="N98" s="130">
        <f>VLOOKUP(I98,Data!$B$2:$M$9721,10,FALSE)</f>
        <v>463.19363069914198</v>
      </c>
      <c r="O98" s="130">
        <f>VLOOKUP(I98,Data!$B$2:$M$9721,11,FALSE)</f>
        <v>6.5744470061567304</v>
      </c>
      <c r="P98" s="131">
        <f>VLOOKUP(I98,Data!$B$2:$M$9721,12,FALSE)</f>
        <v>6.6461651955758603</v>
      </c>
    </row>
    <row r="100" spans="1:19">
      <c r="G100" s="168" t="s">
        <v>319</v>
      </c>
      <c r="H100" s="168"/>
      <c r="I100" s="168"/>
      <c r="J100" s="168"/>
      <c r="K100" s="168"/>
      <c r="L100" s="168"/>
      <c r="M100" s="168"/>
      <c r="N100" s="168"/>
      <c r="O100" s="168"/>
      <c r="P100" s="168"/>
    </row>
    <row r="101" spans="1:19">
      <c r="G101" s="70" t="s">
        <v>238</v>
      </c>
      <c r="H101" s="71" t="s">
        <v>239</v>
      </c>
      <c r="I101" s="72" t="s">
        <v>237</v>
      </c>
      <c r="J101" s="71" t="s">
        <v>0</v>
      </c>
      <c r="K101" s="71" t="s">
        <v>227</v>
      </c>
      <c r="L101" s="71" t="s">
        <v>240</v>
      </c>
      <c r="M101" s="71" t="s">
        <v>241</v>
      </c>
      <c r="N101" s="71" t="s">
        <v>242</v>
      </c>
      <c r="O101" s="72" t="s">
        <v>243</v>
      </c>
      <c r="P101" s="73" t="s">
        <v>244</v>
      </c>
    </row>
    <row r="102" spans="1:19">
      <c r="A102" s="133" t="s">
        <v>259</v>
      </c>
      <c r="G102" s="74" t="str">
        <f>$B$62</f>
        <v>7A5</v>
      </c>
      <c r="H102" s="75" t="s">
        <v>1</v>
      </c>
      <c r="I102" s="75" t="str">
        <f>H102&amp;"_"&amp;"females"&amp;"_"&amp;G102&amp;"_"&amp;"&lt;75"</f>
        <v>2004-2006_females_7A5_&lt;75</v>
      </c>
      <c r="J102" s="75">
        <f>VLOOKUP(I102,Data!$B$2:$M$9721,5,FALSE)</f>
        <v>1472</v>
      </c>
      <c r="K102" s="76">
        <f>VLOOKUP(I102,Data!$B$2:$M$9721,6,FALSE)</f>
        <v>490.66666666666703</v>
      </c>
      <c r="L102" s="76">
        <f>VLOOKUP(I102,Data!$B$2:$M$9721,8,FALSE)</f>
        <v>406.22677261164699</v>
      </c>
      <c r="M102" s="76">
        <f>VLOOKUP(I102,Data!$B$2:$M$9721,9,FALSE)</f>
        <v>385.67875804718699</v>
      </c>
      <c r="N102" s="76">
        <f>VLOOKUP(I102,Data!$B$2:$M$9721,10,FALSE)</f>
        <v>427.58283092723002</v>
      </c>
      <c r="O102" s="76">
        <f>VLOOKUP(I102,Data!$B$2:$M$9721,11,FALSE)</f>
        <v>20.5480145644602</v>
      </c>
      <c r="P102" s="77">
        <f>VLOOKUP(I102,Data!$B$2:$M$9721,12,FALSE)</f>
        <v>21.356058315583301</v>
      </c>
    </row>
    <row r="103" spans="1:19">
      <c r="A103" s="12" t="str">
        <f>"Most deprived within "&amp;TRIM(B61)</f>
        <v>Most deprived within Cwm Taf UHB</v>
      </c>
      <c r="G103" s="74" t="str">
        <f t="shared" ref="G103:G110" si="23">$B$62</f>
        <v>7A5</v>
      </c>
      <c r="H103" s="75" t="s">
        <v>3</v>
      </c>
      <c r="I103" s="75" t="str">
        <f t="shared" ref="I103:I110" si="24">H103&amp;"_"&amp;"females"&amp;"_"&amp;G103&amp;"_"&amp;"&lt;75"</f>
        <v>2005-2007_females_7A5_&lt;75</v>
      </c>
      <c r="J103" s="75">
        <f>VLOOKUP(I103,Data!$B$2:$M$9721,5,FALSE)</f>
        <v>1494</v>
      </c>
      <c r="K103" s="76">
        <f>VLOOKUP(I103,Data!$B$2:$M$9721,6,FALSE)</f>
        <v>498</v>
      </c>
      <c r="L103" s="76">
        <f>VLOOKUP(I103,Data!$B$2:$M$9721,8,FALSE)</f>
        <v>409.247865384683</v>
      </c>
      <c r="M103" s="76">
        <f>VLOOKUP(I103,Data!$B$2:$M$9721,9,FALSE)</f>
        <v>388.69428267611698</v>
      </c>
      <c r="N103" s="76">
        <f>VLOOKUP(I103,Data!$B$2:$M$9721,10,FALSE)</f>
        <v>430.60361014537102</v>
      </c>
      <c r="O103" s="76">
        <f>VLOOKUP(I103,Data!$B$2:$M$9721,11,FALSE)</f>
        <v>20.5535827085661</v>
      </c>
      <c r="P103" s="77">
        <f>VLOOKUP(I103,Data!$B$2:$M$9721,12,FALSE)</f>
        <v>21.3557447606875</v>
      </c>
    </row>
    <row r="104" spans="1:19">
      <c r="A104" s="12" t="str">
        <f>"Least deprived within "&amp;TRIM(B61)</f>
        <v>Least deprived within Cwm Taf UHB</v>
      </c>
      <c r="G104" s="74" t="str">
        <f t="shared" si="23"/>
        <v>7A5</v>
      </c>
      <c r="H104" s="75" t="s">
        <v>4</v>
      </c>
      <c r="I104" s="75" t="str">
        <f t="shared" si="24"/>
        <v>2006-2008_females_7A5_&lt;75</v>
      </c>
      <c r="J104" s="75">
        <f>VLOOKUP(I104,Data!$B$2:$M$9721,5,FALSE)</f>
        <v>1535</v>
      </c>
      <c r="K104" s="76">
        <f>VLOOKUP(I104,Data!$B$2:$M$9721,6,FALSE)</f>
        <v>511.66666666666703</v>
      </c>
      <c r="L104" s="76">
        <f>VLOOKUP(I104,Data!$B$2:$M$9721,8,FALSE)</f>
        <v>416.69044427141398</v>
      </c>
      <c r="M104" s="76">
        <f>VLOOKUP(I104,Data!$B$2:$M$9721,9,FALSE)</f>
        <v>396.03754017574897</v>
      </c>
      <c r="N104" s="76">
        <f>VLOOKUP(I104,Data!$B$2:$M$9721,10,FALSE)</f>
        <v>438.13832092888998</v>
      </c>
      <c r="O104" s="76">
        <f>VLOOKUP(I104,Data!$B$2:$M$9721,11,FALSE)</f>
        <v>20.652904095665999</v>
      </c>
      <c r="P104" s="77">
        <f>VLOOKUP(I104,Data!$B$2:$M$9721,12,FALSE)</f>
        <v>21.447876657475</v>
      </c>
    </row>
    <row r="105" spans="1:19">
      <c r="A105" s="12" t="str">
        <f>TRIM(B61)</f>
        <v>Cwm Taf UHB</v>
      </c>
      <c r="B105" s="12" t="str">
        <f>A105&amp;":"</f>
        <v>Cwm Taf UHB:</v>
      </c>
      <c r="G105" s="74" t="str">
        <f t="shared" si="23"/>
        <v>7A5</v>
      </c>
      <c r="H105" s="75" t="s">
        <v>5</v>
      </c>
      <c r="I105" s="75" t="str">
        <f t="shared" si="24"/>
        <v>2007-2009_females_7A5_&lt;75</v>
      </c>
      <c r="J105" s="75">
        <f>VLOOKUP(I105,Data!$B$2:$M$9721,5,FALSE)</f>
        <v>1513</v>
      </c>
      <c r="K105" s="76">
        <f>VLOOKUP(I105,Data!$B$2:$M$9721,6,FALSE)</f>
        <v>504.33333333333297</v>
      </c>
      <c r="L105" s="76">
        <f>VLOOKUP(I105,Data!$B$2:$M$9721,8,FALSE)</f>
        <v>406.11911465253701</v>
      </c>
      <c r="M105" s="76">
        <f>VLOOKUP(I105,Data!$B$2:$M$9721,9,FALSE)</f>
        <v>385.839937713491</v>
      </c>
      <c r="N105" s="76">
        <f>VLOOKUP(I105,Data!$B$2:$M$9721,10,FALSE)</f>
        <v>427.18465324978303</v>
      </c>
      <c r="O105" s="76">
        <f>VLOOKUP(I105,Data!$B$2:$M$9721,11,FALSE)</f>
        <v>20.279176939045598</v>
      </c>
      <c r="P105" s="77">
        <f>VLOOKUP(I105,Data!$B$2:$M$9721,12,FALSE)</f>
        <v>21.065538597246402</v>
      </c>
    </row>
    <row r="106" spans="1:19">
      <c r="A106" s="12" t="s">
        <v>185</v>
      </c>
      <c r="G106" s="74" t="str">
        <f t="shared" si="23"/>
        <v>7A5</v>
      </c>
      <c r="H106" s="75" t="s">
        <v>6</v>
      </c>
      <c r="I106" s="75" t="str">
        <f t="shared" si="24"/>
        <v>2008-2010_females_7A5_&lt;75</v>
      </c>
      <c r="J106" s="75">
        <f>VLOOKUP(I106,Data!$B$2:$M$9721,5,FALSE)</f>
        <v>1436</v>
      </c>
      <c r="K106" s="76">
        <f>VLOOKUP(I106,Data!$B$2:$M$9721,6,FALSE)</f>
        <v>478.66666666666703</v>
      </c>
      <c r="L106" s="76">
        <f>VLOOKUP(I106,Data!$B$2:$M$9721,8,FALSE)</f>
        <v>381.25249628860399</v>
      </c>
      <c r="M106" s="76">
        <f>VLOOKUP(I106,Data!$B$2:$M$9721,9,FALSE)</f>
        <v>361.71391464728202</v>
      </c>
      <c r="N106" s="76">
        <f>VLOOKUP(I106,Data!$B$2:$M$9721,10,FALSE)</f>
        <v>401.569206054186</v>
      </c>
      <c r="O106" s="76">
        <f>VLOOKUP(I106,Data!$B$2:$M$9721,11,FALSE)</f>
        <v>19.538581641321301</v>
      </c>
      <c r="P106" s="77">
        <f>VLOOKUP(I106,Data!$B$2:$M$9721,12,FALSE)</f>
        <v>20.316709765581901</v>
      </c>
    </row>
    <row r="107" spans="1:19">
      <c r="A107" s="12" t="str">
        <f>"All-cause mortality, European age-standardised rate per 100,000, "&amp;TRIM(Controls!B61)&amp;", 2005-2014"</f>
        <v>All-cause mortality, European age-standardised rate per 100,000, Cwm Taf UHB, 2005-2014</v>
      </c>
      <c r="G107" s="74" t="str">
        <f t="shared" si="23"/>
        <v>7A5</v>
      </c>
      <c r="H107" s="75" t="s">
        <v>7</v>
      </c>
      <c r="I107" s="75" t="str">
        <f t="shared" si="24"/>
        <v>2009-2011_females_7A5_&lt;75</v>
      </c>
      <c r="J107" s="75">
        <f>VLOOKUP(I107,Data!$B$2:$M$9721,5,FALSE)</f>
        <v>1371</v>
      </c>
      <c r="K107" s="76">
        <f>VLOOKUP(I107,Data!$B$2:$M$9721,6,FALSE)</f>
        <v>457</v>
      </c>
      <c r="L107" s="76">
        <f>VLOOKUP(I107,Data!$B$2:$M$9721,8,FALSE)</f>
        <v>359.587328364548</v>
      </c>
      <c r="M107" s="76">
        <f>VLOOKUP(I107,Data!$B$2:$M$9721,9,FALSE)</f>
        <v>340.72998629291999</v>
      </c>
      <c r="N107" s="76">
        <f>VLOOKUP(I107,Data!$B$2:$M$9721,10,FALSE)</f>
        <v>379.21365690524902</v>
      </c>
      <c r="O107" s="76">
        <f>VLOOKUP(I107,Data!$B$2:$M$9721,11,FALSE)</f>
        <v>18.857342071628501</v>
      </c>
      <c r="P107" s="77">
        <f>VLOOKUP(I107,Data!$B$2:$M$9721,12,FALSE)</f>
        <v>19.626328540701302</v>
      </c>
    </row>
    <row r="108" spans="1:19">
      <c r="G108" s="74" t="str">
        <f t="shared" si="23"/>
        <v>7A5</v>
      </c>
      <c r="H108" s="75" t="s">
        <v>8</v>
      </c>
      <c r="I108" s="75" t="str">
        <f t="shared" si="24"/>
        <v>2010-2012_females_7A5_&lt;75</v>
      </c>
      <c r="J108" s="75">
        <f>VLOOKUP(I108,Data!$B$2:$M$9721,5,FALSE)</f>
        <v>1352</v>
      </c>
      <c r="K108" s="76">
        <f>VLOOKUP(I108,Data!$B$2:$M$9721,6,FALSE)</f>
        <v>450.66666666666703</v>
      </c>
      <c r="L108" s="76">
        <f>VLOOKUP(I108,Data!$B$2:$M$9721,8,FALSE)</f>
        <v>351.198177610985</v>
      </c>
      <c r="M108" s="76">
        <f>VLOOKUP(I108,Data!$B$2:$M$9721,9,FALSE)</f>
        <v>332.65722096396701</v>
      </c>
      <c r="N108" s="76">
        <f>VLOOKUP(I108,Data!$B$2:$M$9721,10,FALSE)</f>
        <v>370.50063184760302</v>
      </c>
      <c r="O108" s="76">
        <f>VLOOKUP(I108,Data!$B$2:$M$9721,11,FALSE)</f>
        <v>18.540956647018199</v>
      </c>
      <c r="P108" s="77">
        <f>VLOOKUP(I108,Data!$B$2:$M$9721,12,FALSE)</f>
        <v>19.3024542366181</v>
      </c>
    </row>
    <row r="109" spans="1:19">
      <c r="G109" s="74" t="str">
        <f t="shared" si="23"/>
        <v>7A5</v>
      </c>
      <c r="H109" s="75" t="s">
        <v>9</v>
      </c>
      <c r="I109" s="75" t="str">
        <f t="shared" si="24"/>
        <v>2011-2013_females_7A5_&lt;75</v>
      </c>
      <c r="J109" s="75">
        <f>VLOOKUP(I109,Data!$B$2:$M$9721,5,FALSE)</f>
        <v>1371</v>
      </c>
      <c r="K109" s="76">
        <f>VLOOKUP(I109,Data!$B$2:$M$9721,6,FALSE)</f>
        <v>457</v>
      </c>
      <c r="L109" s="76">
        <f>VLOOKUP(I109,Data!$B$2:$M$9721,8,FALSE)</f>
        <v>352.30893258044301</v>
      </c>
      <c r="M109" s="76">
        <f>VLOOKUP(I109,Data!$B$2:$M$9721,9,FALSE)</f>
        <v>333.839762170688</v>
      </c>
      <c r="N109" s="76">
        <f>VLOOKUP(I109,Data!$B$2:$M$9721,10,FALSE)</f>
        <v>371.53126014703201</v>
      </c>
      <c r="O109" s="76">
        <f>VLOOKUP(I109,Data!$B$2:$M$9721,11,FALSE)</f>
        <v>18.469170409755201</v>
      </c>
      <c r="P109" s="77">
        <f>VLOOKUP(I109,Data!$B$2:$M$9721,12,FALSE)</f>
        <v>19.222327566588501</v>
      </c>
    </row>
    <row r="110" spans="1:19">
      <c r="G110" s="74" t="str">
        <f t="shared" si="23"/>
        <v>7A5</v>
      </c>
      <c r="H110" s="75" t="s">
        <v>216</v>
      </c>
      <c r="I110" s="75" t="str">
        <f t="shared" si="24"/>
        <v>2012-2014_females_7A5_&lt;75</v>
      </c>
      <c r="J110" s="75">
        <f>VLOOKUP(I110,Data!$B$2:$M$9721,5,FALSE)</f>
        <v>1352</v>
      </c>
      <c r="K110" s="76">
        <f>VLOOKUP(I110,Data!$B$2:$M$9721,6,FALSE)</f>
        <v>450.66666666666703</v>
      </c>
      <c r="L110" s="76">
        <f>VLOOKUP(I110,Data!$B$2:$M$9721,8,FALSE)</f>
        <v>342.21907675171599</v>
      </c>
      <c r="M110" s="76">
        <f>VLOOKUP(I110,Data!$B$2:$M$9721,9,FALSE)</f>
        <v>324.15449511663502</v>
      </c>
      <c r="N110" s="76">
        <f>VLOOKUP(I110,Data!$B$2:$M$9721,10,FALSE)</f>
        <v>361.02559072794401</v>
      </c>
      <c r="O110" s="76">
        <f>VLOOKUP(I110,Data!$B$2:$M$9721,11,FALSE)</f>
        <v>18.064581635080799</v>
      </c>
      <c r="P110" s="134">
        <f>VLOOKUP(I110,Data!$B$2:$M$9721,12,FALSE)</f>
        <v>18.8065139762288</v>
      </c>
      <c r="R110" s="135" t="s">
        <v>239</v>
      </c>
      <c r="S110" s="136" t="s">
        <v>322</v>
      </c>
    </row>
    <row r="111" spans="1:19">
      <c r="A111" s="12" t="s">
        <v>326</v>
      </c>
      <c r="G111" s="92" t="str">
        <f>$B$63</f>
        <v>CT1</v>
      </c>
      <c r="H111" s="93" t="s">
        <v>1</v>
      </c>
      <c r="I111" s="93" t="str">
        <f>H111&amp;"_"&amp;"females"&amp;"_"&amp;G111&amp;"_"&amp;"&lt;75"</f>
        <v>2004-2006_females_CT1_&lt;75</v>
      </c>
      <c r="J111" s="94">
        <f>VLOOKUP(I111,Data!$B$2:$M$9721,5,FALSE)</f>
        <v>192</v>
      </c>
      <c r="K111" s="94">
        <f>VLOOKUP(I111,Data!$B$2:$M$9721,6,FALSE)</f>
        <v>64</v>
      </c>
      <c r="L111" s="94">
        <f>VLOOKUP(I111,Data!$B$2:$M$9721,8,FALSE)</f>
        <v>287.349687666242</v>
      </c>
      <c r="M111" s="94">
        <f>VLOOKUP(I111,Data!$B$2:$M$9721,9,FALSE)</f>
        <v>247.48649030786399</v>
      </c>
      <c r="N111" s="94">
        <f>VLOOKUP(I111,Data!$B$2:$M$9721,10,FALSE)</f>
        <v>331.72238113540499</v>
      </c>
      <c r="O111" s="94">
        <f>VLOOKUP(I111,Data!$B$2:$M$9721,11,FALSE)</f>
        <v>39.863197358378599</v>
      </c>
      <c r="P111" s="137">
        <f>VLOOKUP(I111,Data!$B$2:$M$9721,12,FALSE)</f>
        <v>44.372693469162897</v>
      </c>
      <c r="R111" s="95" t="str">
        <f>H111</f>
        <v>2004-2006</v>
      </c>
      <c r="S111" s="97">
        <f>L120/L111</f>
        <v>1.8967630941646014</v>
      </c>
    </row>
    <row r="112" spans="1:19">
      <c r="A112" s="143" t="s">
        <v>219</v>
      </c>
      <c r="G112" s="99" t="str">
        <f t="shared" ref="G112:G119" si="25">$B$63</f>
        <v>CT1</v>
      </c>
      <c r="H112" s="100" t="s">
        <v>3</v>
      </c>
      <c r="I112" s="100" t="str">
        <f t="shared" ref="I112:I119" si="26">H112&amp;"_"&amp;"females"&amp;"_"&amp;G112&amp;"_"&amp;"&lt;75"</f>
        <v>2005-2007_females_CT1_&lt;75</v>
      </c>
      <c r="J112" s="101">
        <f>VLOOKUP(I112,Data!$B$2:$M$9721,5,FALSE)</f>
        <v>206</v>
      </c>
      <c r="K112" s="101">
        <f>VLOOKUP(I112,Data!$B$2:$M$9721,6,FALSE)</f>
        <v>68.6666666666667</v>
      </c>
      <c r="L112" s="101">
        <f>VLOOKUP(I112,Data!$B$2:$M$9721,8,FALSE)</f>
        <v>297.68345317147401</v>
      </c>
      <c r="M112" s="101">
        <f>VLOOKUP(I112,Data!$B$2:$M$9721,9,FALSE)</f>
        <v>257.77141798184499</v>
      </c>
      <c r="N112" s="101">
        <f>VLOOKUP(I112,Data!$B$2:$M$9721,10,FALSE)</f>
        <v>341.945352872032</v>
      </c>
      <c r="O112" s="101">
        <f>VLOOKUP(I112,Data!$B$2:$M$9721,11,FALSE)</f>
        <v>39.9120351896294</v>
      </c>
      <c r="P112" s="138">
        <f>VLOOKUP(I112,Data!$B$2:$M$9721,12,FALSE)</f>
        <v>44.261899700557898</v>
      </c>
      <c r="R112" s="95" t="str">
        <f t="shared" ref="R112:R119" si="27">H112</f>
        <v>2005-2007</v>
      </c>
      <c r="S112" s="97">
        <f t="shared" ref="S112" si="28">L121/L112</f>
        <v>1.9343315030923884</v>
      </c>
    </row>
    <row r="113" spans="1:19">
      <c r="A113" s="143" t="s">
        <v>220</v>
      </c>
      <c r="G113" s="99" t="str">
        <f t="shared" si="25"/>
        <v>CT1</v>
      </c>
      <c r="H113" s="100" t="s">
        <v>4</v>
      </c>
      <c r="I113" s="100" t="str">
        <f t="shared" si="26"/>
        <v>2006-2008_females_CT1_&lt;75</v>
      </c>
      <c r="J113" s="101">
        <f>VLOOKUP(I113,Data!$B$2:$M$9721,5,FALSE)</f>
        <v>202</v>
      </c>
      <c r="K113" s="101">
        <f>VLOOKUP(I113,Data!$B$2:$M$9721,6,FALSE)</f>
        <v>67.3333333333333</v>
      </c>
      <c r="L113" s="101">
        <f>VLOOKUP(I113,Data!$B$2:$M$9721,8,FALSE)</f>
        <v>278.87113598271401</v>
      </c>
      <c r="M113" s="101">
        <f>VLOOKUP(I113,Data!$B$2:$M$9721,9,FALSE)</f>
        <v>241.13452230235501</v>
      </c>
      <c r="N113" s="101">
        <f>VLOOKUP(I113,Data!$B$2:$M$9721,10,FALSE)</f>
        <v>320.76341461647797</v>
      </c>
      <c r="O113" s="101">
        <f>VLOOKUP(I113,Data!$B$2:$M$9721,11,FALSE)</f>
        <v>37.736613680359198</v>
      </c>
      <c r="P113" s="138">
        <f>VLOOKUP(I113,Data!$B$2:$M$9721,12,FALSE)</f>
        <v>41.892278633763503</v>
      </c>
      <c r="R113" s="95" t="str">
        <f t="shared" si="27"/>
        <v>2006-2008</v>
      </c>
      <c r="S113" s="97">
        <f>L122/L113</f>
        <v>1.9726174080818306</v>
      </c>
    </row>
    <row r="114" spans="1:19">
      <c r="A114" s="143" t="s">
        <v>221</v>
      </c>
      <c r="G114" s="99" t="str">
        <f t="shared" si="25"/>
        <v>CT1</v>
      </c>
      <c r="H114" s="100" t="s">
        <v>5</v>
      </c>
      <c r="I114" s="100" t="str">
        <f t="shared" si="26"/>
        <v>2007-2009_females_CT1_&lt;75</v>
      </c>
      <c r="J114" s="101">
        <f>VLOOKUP(I114,Data!$B$2:$M$9721,5,FALSE)</f>
        <v>201</v>
      </c>
      <c r="K114" s="101">
        <f>VLOOKUP(I114,Data!$B$2:$M$9721,6,FALSE)</f>
        <v>67</v>
      </c>
      <c r="L114" s="101">
        <f>VLOOKUP(I114,Data!$B$2:$M$9721,8,FALSE)</f>
        <v>272.071219632929</v>
      </c>
      <c r="M114" s="101">
        <f>VLOOKUP(I114,Data!$B$2:$M$9721,9,FALSE)</f>
        <v>235.208531081974</v>
      </c>
      <c r="N114" s="101">
        <f>VLOOKUP(I114,Data!$B$2:$M$9721,10,FALSE)</f>
        <v>313.00401095015701</v>
      </c>
      <c r="O114" s="101">
        <f>VLOOKUP(I114,Data!$B$2:$M$9721,11,FALSE)</f>
        <v>36.862688550955497</v>
      </c>
      <c r="P114" s="138">
        <f>VLOOKUP(I114,Data!$B$2:$M$9721,12,FALSE)</f>
        <v>40.932791317228002</v>
      </c>
      <c r="R114" s="95" t="str">
        <f t="shared" si="27"/>
        <v>2007-2009</v>
      </c>
      <c r="S114" s="97">
        <f t="shared" ref="S114:S119" si="29">L123/L114</f>
        <v>1.9533780715720004</v>
      </c>
    </row>
    <row r="115" spans="1:19">
      <c r="A115" s="143" t="s">
        <v>222</v>
      </c>
      <c r="G115" s="99" t="str">
        <f t="shared" si="25"/>
        <v>CT1</v>
      </c>
      <c r="H115" s="100" t="s">
        <v>6</v>
      </c>
      <c r="I115" s="100" t="str">
        <f t="shared" si="26"/>
        <v>2008-2010_females_CT1_&lt;75</v>
      </c>
      <c r="J115" s="101">
        <f>VLOOKUP(I115,Data!$B$2:$M$9721,5,FALSE)</f>
        <v>199</v>
      </c>
      <c r="K115" s="101">
        <f>VLOOKUP(I115,Data!$B$2:$M$9721,6,FALSE)</f>
        <v>66.3333333333333</v>
      </c>
      <c r="L115" s="101">
        <f>VLOOKUP(I115,Data!$B$2:$M$9721,8,FALSE)</f>
        <v>264.52985072942101</v>
      </c>
      <c r="M115" s="101">
        <f>VLOOKUP(I115,Data!$B$2:$M$9721,9,FALSE)</f>
        <v>228.573393182789</v>
      </c>
      <c r="N115" s="101">
        <f>VLOOKUP(I115,Data!$B$2:$M$9721,10,FALSE)</f>
        <v>304.477424827287</v>
      </c>
      <c r="O115" s="101">
        <f>VLOOKUP(I115,Data!$B$2:$M$9721,11,FALSE)</f>
        <v>35.956457546632599</v>
      </c>
      <c r="P115" s="138">
        <f>VLOOKUP(I115,Data!$B$2:$M$9721,12,FALSE)</f>
        <v>39.947574097865399</v>
      </c>
      <c r="R115" s="95" t="str">
        <f t="shared" si="27"/>
        <v>2008-2010</v>
      </c>
      <c r="S115" s="97">
        <f t="shared" si="29"/>
        <v>1.8185906972391122</v>
      </c>
    </row>
    <row r="116" spans="1:19">
      <c r="A116" s="143" t="s">
        <v>223</v>
      </c>
      <c r="G116" s="99" t="str">
        <f t="shared" si="25"/>
        <v>CT1</v>
      </c>
      <c r="H116" s="100" t="s">
        <v>7</v>
      </c>
      <c r="I116" s="100" t="str">
        <f t="shared" si="26"/>
        <v>2009-2011_females_CT1_&lt;75</v>
      </c>
      <c r="J116" s="101">
        <f>VLOOKUP(I116,Data!$B$2:$M$9721,5,FALSE)</f>
        <v>212</v>
      </c>
      <c r="K116" s="101">
        <f>VLOOKUP(I116,Data!$B$2:$M$9721,6,FALSE)</f>
        <v>70.6666666666667</v>
      </c>
      <c r="L116" s="101">
        <f>VLOOKUP(I116,Data!$B$2:$M$9721,8,FALSE)</f>
        <v>274.05166656610697</v>
      </c>
      <c r="M116" s="101">
        <f>VLOOKUP(I116,Data!$B$2:$M$9721,9,FALSE)</f>
        <v>237.997046653138</v>
      </c>
      <c r="N116" s="101">
        <f>VLOOKUP(I116,Data!$B$2:$M$9721,10,FALSE)</f>
        <v>313.976545342343</v>
      </c>
      <c r="O116" s="101">
        <f>VLOOKUP(I116,Data!$B$2:$M$9721,11,FALSE)</f>
        <v>36.054619912969201</v>
      </c>
      <c r="P116" s="138">
        <f>VLOOKUP(I116,Data!$B$2:$M$9721,12,FALSE)</f>
        <v>39.924878776236</v>
      </c>
      <c r="R116" s="95" t="str">
        <f t="shared" si="27"/>
        <v>2009-2011</v>
      </c>
      <c r="S116" s="97">
        <f t="shared" si="29"/>
        <v>1.7017533207316446</v>
      </c>
    </row>
    <row r="117" spans="1:19">
      <c r="A117" s="143" t="s">
        <v>224</v>
      </c>
      <c r="G117" s="99" t="str">
        <f t="shared" si="25"/>
        <v>CT1</v>
      </c>
      <c r="H117" s="100" t="s">
        <v>8</v>
      </c>
      <c r="I117" s="100" t="str">
        <f t="shared" si="26"/>
        <v>2010-2012_females_CT1_&lt;75</v>
      </c>
      <c r="J117" s="101">
        <f>VLOOKUP(I117,Data!$B$2:$M$9721,5,FALSE)</f>
        <v>209</v>
      </c>
      <c r="K117" s="101">
        <f>VLOOKUP(I117,Data!$B$2:$M$9721,6,FALSE)</f>
        <v>69.6666666666667</v>
      </c>
      <c r="L117" s="101">
        <f>VLOOKUP(I117,Data!$B$2:$M$9721,8,FALSE)</f>
        <v>260.67012194573499</v>
      </c>
      <c r="M117" s="101">
        <f>VLOOKUP(I117,Data!$B$2:$M$9721,9,FALSE)</f>
        <v>226.19578026725301</v>
      </c>
      <c r="N117" s="101">
        <f>VLOOKUP(I117,Data!$B$2:$M$9721,10,FALSE)</f>
        <v>298.873075223505</v>
      </c>
      <c r="O117" s="101">
        <f>VLOOKUP(I117,Data!$B$2:$M$9721,11,FALSE)</f>
        <v>34.474341678481899</v>
      </c>
      <c r="P117" s="138">
        <f>VLOOKUP(I117,Data!$B$2:$M$9721,12,FALSE)</f>
        <v>38.202953277770497</v>
      </c>
      <c r="R117" s="95" t="str">
        <f t="shared" si="27"/>
        <v>2010-2012</v>
      </c>
      <c r="S117" s="97">
        <f t="shared" si="29"/>
        <v>1.6988076672502299</v>
      </c>
    </row>
    <row r="118" spans="1:19">
      <c r="A118" s="143" t="s">
        <v>225</v>
      </c>
      <c r="G118" s="99" t="str">
        <f t="shared" si="25"/>
        <v>CT1</v>
      </c>
      <c r="H118" s="100" t="s">
        <v>9</v>
      </c>
      <c r="I118" s="100" t="str">
        <f t="shared" si="26"/>
        <v>2011-2013_females_CT1_&lt;75</v>
      </c>
      <c r="J118" s="101">
        <f>VLOOKUP(I118,Data!$B$2:$M$9721,5,FALSE)</f>
        <v>211</v>
      </c>
      <c r="K118" s="101">
        <f>VLOOKUP(I118,Data!$B$2:$M$9721,6,FALSE)</f>
        <v>70.3333333333333</v>
      </c>
      <c r="L118" s="101">
        <f>VLOOKUP(I118,Data!$B$2:$M$9721,8,FALSE)</f>
        <v>254.48769237595599</v>
      </c>
      <c r="M118" s="101">
        <f>VLOOKUP(I118,Data!$B$2:$M$9721,9,FALSE)</f>
        <v>221.05727761195101</v>
      </c>
      <c r="N118" s="101">
        <f>VLOOKUP(I118,Data!$B$2:$M$9721,10,FALSE)</f>
        <v>291.51565212359702</v>
      </c>
      <c r="O118" s="101">
        <f>VLOOKUP(I118,Data!$B$2:$M$9721,11,FALSE)</f>
        <v>33.430414764005299</v>
      </c>
      <c r="P118" s="138">
        <f>VLOOKUP(I118,Data!$B$2:$M$9721,12,FALSE)</f>
        <v>37.027959747640999</v>
      </c>
      <c r="R118" s="95" t="str">
        <f t="shared" si="27"/>
        <v>2011-2013</v>
      </c>
      <c r="S118" s="97">
        <f t="shared" si="29"/>
        <v>1.7694500231263783</v>
      </c>
    </row>
    <row r="119" spans="1:19">
      <c r="A119" s="144" t="s">
        <v>226</v>
      </c>
      <c r="G119" s="102" t="str">
        <f t="shared" si="25"/>
        <v>CT1</v>
      </c>
      <c r="H119" s="103" t="s">
        <v>216</v>
      </c>
      <c r="I119" s="103" t="str">
        <f t="shared" si="26"/>
        <v>2012-2014_females_CT1_&lt;75</v>
      </c>
      <c r="J119" s="104">
        <f>VLOOKUP(I119,Data!$B$2:$M$9721,5,FALSE)</f>
        <v>198</v>
      </c>
      <c r="K119" s="104">
        <f>VLOOKUP(I119,Data!$B$2:$M$9721,6,FALSE)</f>
        <v>66</v>
      </c>
      <c r="L119" s="104">
        <f>VLOOKUP(I119,Data!$B$2:$M$9721,8,FALSE)</f>
        <v>232.84731000714001</v>
      </c>
      <c r="M119" s="104">
        <f>VLOOKUP(I119,Data!$B$2:$M$9721,9,FALSE)</f>
        <v>201.34833835938699</v>
      </c>
      <c r="N119" s="104">
        <f>VLOOKUP(I119,Data!$B$2:$M$9721,10,FALSE)</f>
        <v>267.85196257367602</v>
      </c>
      <c r="O119" s="104">
        <f>VLOOKUP(I119,Data!$B$2:$M$9721,11,FALSE)</f>
        <v>31.498971647753301</v>
      </c>
      <c r="P119" s="139">
        <f>VLOOKUP(I119,Data!$B$2:$M$9721,12,FALSE)</f>
        <v>35.004652566535697</v>
      </c>
      <c r="R119" s="114" t="str">
        <f t="shared" si="27"/>
        <v>2012-2014</v>
      </c>
      <c r="S119" s="116">
        <f t="shared" si="29"/>
        <v>1.7469252102125334</v>
      </c>
    </row>
    <row r="120" spans="1:19">
      <c r="G120" s="108" t="str">
        <f>$B$64</f>
        <v>CT5</v>
      </c>
      <c r="H120" s="109" t="s">
        <v>1</v>
      </c>
      <c r="I120" s="109" t="str">
        <f>H120&amp;"_"&amp;"females"&amp;"_"&amp;G120&amp;"_"&amp;"&lt;75"</f>
        <v>2004-2006_females_CT5_&lt;75</v>
      </c>
      <c r="J120" s="110">
        <f>VLOOKUP(I120,Data!$B$2:$M$9721,5,FALSE)</f>
        <v>384</v>
      </c>
      <c r="K120" s="110">
        <f>VLOOKUP(I120,Data!$B$2:$M$9721,6,FALSE)</f>
        <v>128</v>
      </c>
      <c r="L120" s="110">
        <f>VLOOKUP(I120,Data!$B$2:$M$9721,8,FALSE)</f>
        <v>545.03428268505297</v>
      </c>
      <c r="M120" s="110">
        <f>VLOOKUP(I120,Data!$B$2:$M$9721,9,FALSE)</f>
        <v>491.71930831087798</v>
      </c>
      <c r="N120" s="110">
        <f>VLOOKUP(I120,Data!$B$2:$M$9721,10,FALSE)</f>
        <v>602.539793362968</v>
      </c>
      <c r="O120" s="110">
        <f>VLOOKUP(I120,Data!$B$2:$M$9721,11,FALSE)</f>
        <v>53.314974374174298</v>
      </c>
      <c r="P120" s="141">
        <f>VLOOKUP(I120,Data!$B$2:$M$9721,12,FALSE)</f>
        <v>57.505510677915403</v>
      </c>
    </row>
    <row r="121" spans="1:19">
      <c r="A121" s="143" t="s">
        <v>219</v>
      </c>
      <c r="G121" s="108" t="str">
        <f t="shared" ref="G121:G128" si="30">$B$64</f>
        <v>CT5</v>
      </c>
      <c r="H121" s="109" t="s">
        <v>3</v>
      </c>
      <c r="I121" s="109" t="str">
        <f t="shared" ref="I121:I128" si="31">H121&amp;"_"&amp;"females"&amp;"_"&amp;G121&amp;"_"&amp;"&lt;75"</f>
        <v>2005-2007_females_CT5_&lt;75</v>
      </c>
      <c r="J121" s="110">
        <f>VLOOKUP(I121,Data!$B$2:$M$9721,5,FALSE)</f>
        <v>405</v>
      </c>
      <c r="K121" s="110">
        <f>VLOOKUP(I121,Data!$B$2:$M$9721,6,FALSE)</f>
        <v>135</v>
      </c>
      <c r="L121" s="110">
        <f>VLOOKUP(I121,Data!$B$2:$M$9721,8,FALSE)</f>
        <v>575.81848141890998</v>
      </c>
      <c r="M121" s="110">
        <f>VLOOKUP(I121,Data!$B$2:$M$9721,9,FALSE)</f>
        <v>520.94916591009701</v>
      </c>
      <c r="N121" s="110">
        <f>VLOOKUP(I121,Data!$B$2:$M$9721,10,FALSE)</f>
        <v>634.88254239094897</v>
      </c>
      <c r="O121" s="110">
        <f>VLOOKUP(I121,Data!$B$2:$M$9721,11,FALSE)</f>
        <v>54.869315508812598</v>
      </c>
      <c r="P121" s="141">
        <f>VLOOKUP(I121,Data!$B$2:$M$9721,12,FALSE)</f>
        <v>59.064060972038803</v>
      </c>
    </row>
    <row r="122" spans="1:19">
      <c r="A122" s="143" t="s">
        <v>220</v>
      </c>
      <c r="G122" s="108" t="str">
        <f t="shared" si="30"/>
        <v>CT5</v>
      </c>
      <c r="H122" s="109" t="s">
        <v>4</v>
      </c>
      <c r="I122" s="109" t="str">
        <f t="shared" si="31"/>
        <v>2006-2008_females_CT5_&lt;75</v>
      </c>
      <c r="J122" s="110">
        <f>VLOOKUP(I122,Data!$B$2:$M$9721,5,FALSE)</f>
        <v>384</v>
      </c>
      <c r="K122" s="110">
        <f>VLOOKUP(I122,Data!$B$2:$M$9721,6,FALSE)</f>
        <v>128</v>
      </c>
      <c r="L122" s="110">
        <f>VLOOKUP(I122,Data!$B$2:$M$9721,8,FALSE)</f>
        <v>550.10605745105704</v>
      </c>
      <c r="M122" s="110">
        <f>VLOOKUP(I122,Data!$B$2:$M$9721,9,FALSE)</f>
        <v>496.35033236769198</v>
      </c>
      <c r="N122" s="110">
        <f>VLOOKUP(I122,Data!$B$2:$M$9721,10,FALSE)</f>
        <v>608.08696167292806</v>
      </c>
      <c r="O122" s="110">
        <f>VLOOKUP(I122,Data!$B$2:$M$9721,11,FALSE)</f>
        <v>53.755725083365199</v>
      </c>
      <c r="P122" s="141">
        <f>VLOOKUP(I122,Data!$B$2:$M$9721,12,FALSE)</f>
        <v>57.980904221871398</v>
      </c>
    </row>
    <row r="123" spans="1:19">
      <c r="A123" s="143" t="s">
        <v>221</v>
      </c>
      <c r="G123" s="108" t="str">
        <f t="shared" si="30"/>
        <v>CT5</v>
      </c>
      <c r="H123" s="109" t="s">
        <v>5</v>
      </c>
      <c r="I123" s="109" t="str">
        <f t="shared" si="31"/>
        <v>2007-2009_females_CT5_&lt;75</v>
      </c>
      <c r="J123" s="110">
        <f>VLOOKUP(I123,Data!$B$2:$M$9721,5,FALSE)</f>
        <v>371</v>
      </c>
      <c r="K123" s="110">
        <f>VLOOKUP(I123,Data!$B$2:$M$9721,6,FALSE)</f>
        <v>123.666666666667</v>
      </c>
      <c r="L123" s="110">
        <f>VLOOKUP(I123,Data!$B$2:$M$9721,8,FALSE)</f>
        <v>531.45795433681303</v>
      </c>
      <c r="M123" s="110">
        <f>VLOOKUP(I123,Data!$B$2:$M$9721,9,FALSE)</f>
        <v>478.61582324326201</v>
      </c>
      <c r="N123" s="110">
        <f>VLOOKUP(I123,Data!$B$2:$M$9721,10,FALSE)</f>
        <v>588.52870297904303</v>
      </c>
      <c r="O123" s="110">
        <f>VLOOKUP(I123,Data!$B$2:$M$9721,11,FALSE)</f>
        <v>52.842131093551103</v>
      </c>
      <c r="P123" s="141">
        <f>VLOOKUP(I123,Data!$B$2:$M$9721,12,FALSE)</f>
        <v>57.070748642230797</v>
      </c>
    </row>
    <row r="124" spans="1:19">
      <c r="A124" s="143" t="s">
        <v>222</v>
      </c>
      <c r="G124" s="108" t="str">
        <f t="shared" si="30"/>
        <v>CT5</v>
      </c>
      <c r="H124" s="109" t="s">
        <v>6</v>
      </c>
      <c r="I124" s="109" t="str">
        <f t="shared" si="31"/>
        <v>2008-2010_females_CT5_&lt;75</v>
      </c>
      <c r="J124" s="110">
        <f>VLOOKUP(I124,Data!$B$2:$M$9721,5,FALSE)</f>
        <v>335</v>
      </c>
      <c r="K124" s="110">
        <f>VLOOKUP(I124,Data!$B$2:$M$9721,6,FALSE)</f>
        <v>111.666666666667</v>
      </c>
      <c r="L124" s="110">
        <f>VLOOKUP(I124,Data!$B$2:$M$9721,8,FALSE)</f>
        <v>481.07152567857599</v>
      </c>
      <c r="M124" s="110">
        <f>VLOOKUP(I124,Data!$B$2:$M$9721,9,FALSE)</f>
        <v>430.74717971848401</v>
      </c>
      <c r="N124" s="110">
        <f>VLOOKUP(I124,Data!$B$2:$M$9721,10,FALSE)</f>
        <v>535.643431162767</v>
      </c>
      <c r="O124" s="110">
        <f>VLOOKUP(I124,Data!$B$2:$M$9721,11,FALSE)</f>
        <v>50.324345960092302</v>
      </c>
      <c r="P124" s="141">
        <f>VLOOKUP(I124,Data!$B$2:$M$9721,12,FALSE)</f>
        <v>54.5719054841909</v>
      </c>
    </row>
    <row r="125" spans="1:19">
      <c r="A125" s="143" t="s">
        <v>223</v>
      </c>
      <c r="G125" s="108" t="str">
        <f t="shared" si="30"/>
        <v>CT5</v>
      </c>
      <c r="H125" s="109" t="s">
        <v>7</v>
      </c>
      <c r="I125" s="109" t="str">
        <f t="shared" si="31"/>
        <v>2009-2011_females_CT5_&lt;75</v>
      </c>
      <c r="J125" s="110">
        <f>VLOOKUP(I125,Data!$B$2:$M$9721,5,FALSE)</f>
        <v>327</v>
      </c>
      <c r="K125" s="110">
        <f>VLOOKUP(I125,Data!$B$2:$M$9721,6,FALSE)</f>
        <v>109</v>
      </c>
      <c r="L125" s="110">
        <f>VLOOKUP(I125,Data!$B$2:$M$9721,8,FALSE)</f>
        <v>466.36833363091398</v>
      </c>
      <c r="M125" s="110">
        <f>VLOOKUP(I125,Data!$B$2:$M$9721,9,FALSE)</f>
        <v>416.97650172488602</v>
      </c>
      <c r="N125" s="110">
        <f>VLOOKUP(I125,Data!$B$2:$M$9721,10,FALSE)</f>
        <v>519.98202937510302</v>
      </c>
      <c r="O125" s="110">
        <f>VLOOKUP(I125,Data!$B$2:$M$9721,11,FALSE)</f>
        <v>49.391831906027697</v>
      </c>
      <c r="P125" s="141">
        <f>VLOOKUP(I125,Data!$B$2:$M$9721,12,FALSE)</f>
        <v>53.613695744188902</v>
      </c>
    </row>
    <row r="126" spans="1:19">
      <c r="A126" s="143" t="s">
        <v>224</v>
      </c>
      <c r="G126" s="108" t="str">
        <f t="shared" si="30"/>
        <v>CT5</v>
      </c>
      <c r="H126" s="109" t="s">
        <v>8</v>
      </c>
      <c r="I126" s="109" t="str">
        <f t="shared" si="31"/>
        <v>2010-2012_females_CT5_&lt;75</v>
      </c>
      <c r="J126" s="110">
        <f>VLOOKUP(I126,Data!$B$2:$M$9721,5,FALSE)</f>
        <v>310</v>
      </c>
      <c r="K126" s="110">
        <f>VLOOKUP(I126,Data!$B$2:$M$9721,6,FALSE)</f>
        <v>103.333333333333</v>
      </c>
      <c r="L126" s="110">
        <f>VLOOKUP(I126,Data!$B$2:$M$9721,8,FALSE)</f>
        <v>442.82840178446702</v>
      </c>
      <c r="M126" s="110">
        <f>VLOOKUP(I126,Data!$B$2:$M$9721,9,FALSE)</f>
        <v>394.69759108671502</v>
      </c>
      <c r="N126" s="110">
        <f>VLOOKUP(I126,Data!$B$2:$M$9721,10,FALSE)</f>
        <v>495.18983382525602</v>
      </c>
      <c r="O126" s="110">
        <f>VLOOKUP(I126,Data!$B$2:$M$9721,11,FALSE)</f>
        <v>48.130810697752104</v>
      </c>
      <c r="P126" s="141">
        <f>VLOOKUP(I126,Data!$B$2:$M$9721,12,FALSE)</f>
        <v>52.361432040788898</v>
      </c>
    </row>
    <row r="127" spans="1:19">
      <c r="A127" s="143" t="s">
        <v>225</v>
      </c>
      <c r="G127" s="108" t="str">
        <f t="shared" si="30"/>
        <v>CT5</v>
      </c>
      <c r="H127" s="109" t="s">
        <v>9</v>
      </c>
      <c r="I127" s="109" t="str">
        <f t="shared" si="31"/>
        <v>2011-2013_females_CT5_&lt;75</v>
      </c>
      <c r="J127" s="110">
        <f>VLOOKUP(I127,Data!$B$2:$M$9721,5,FALSE)</f>
        <v>318</v>
      </c>
      <c r="K127" s="110">
        <f>VLOOKUP(I127,Data!$B$2:$M$9721,6,FALSE)</f>
        <v>106</v>
      </c>
      <c r="L127" s="110">
        <f>VLOOKUP(I127,Data!$B$2:$M$9721,8,FALSE)</f>
        <v>450.30325316001398</v>
      </c>
      <c r="M127" s="110">
        <f>VLOOKUP(I127,Data!$B$2:$M$9721,9,FALSE)</f>
        <v>401.94544324102299</v>
      </c>
      <c r="N127" s="110">
        <f>VLOOKUP(I127,Data!$B$2:$M$9721,10,FALSE)</f>
        <v>502.85532850083302</v>
      </c>
      <c r="O127" s="110">
        <f>VLOOKUP(I127,Data!$B$2:$M$9721,11,FALSE)</f>
        <v>48.357809918990199</v>
      </c>
      <c r="P127" s="141">
        <f>VLOOKUP(I127,Data!$B$2:$M$9721,12,FALSE)</f>
        <v>52.552075340819698</v>
      </c>
    </row>
    <row r="128" spans="1:19">
      <c r="A128" s="144" t="s">
        <v>226</v>
      </c>
      <c r="G128" s="108" t="str">
        <f t="shared" si="30"/>
        <v>CT5</v>
      </c>
      <c r="H128" s="109" t="s">
        <v>216</v>
      </c>
      <c r="I128" s="109" t="str">
        <f t="shared" si="31"/>
        <v>2012-2014_females_CT5_&lt;75</v>
      </c>
      <c r="J128" s="110">
        <f>VLOOKUP(I128,Data!$B$2:$M$9721,5,FALSE)</f>
        <v>292</v>
      </c>
      <c r="K128" s="110">
        <f>VLOOKUP(I128,Data!$B$2:$M$9721,6,FALSE)</f>
        <v>97.3333333333333</v>
      </c>
      <c r="L128" s="110">
        <f>VLOOKUP(I128,Data!$B$2:$M$9721,8,FALSE)</f>
        <v>406.76683598164601</v>
      </c>
      <c r="M128" s="110">
        <f>VLOOKUP(I128,Data!$B$2:$M$9721,9,FALSE)</f>
        <v>361.19463236737499</v>
      </c>
      <c r="N128" s="110">
        <f>VLOOKUP(I128,Data!$B$2:$M$9721,10,FALSE)</f>
        <v>456.472289812947</v>
      </c>
      <c r="O128" s="110">
        <f>VLOOKUP(I128,Data!$B$2:$M$9721,11,FALSE)</f>
        <v>45.572203614270997</v>
      </c>
      <c r="P128" s="141">
        <f>VLOOKUP(I128,Data!$B$2:$M$9721,12,FALSE)</f>
        <v>49.705453831300403</v>
      </c>
    </row>
    <row r="129" spans="7:16">
      <c r="G129" s="117" t="s">
        <v>184</v>
      </c>
      <c r="H129" s="118" t="s">
        <v>1</v>
      </c>
      <c r="I129" s="118" t="str">
        <f>H129&amp;"_"&amp;"females"&amp;"_W"&amp;"_"&amp;"&lt;75"</f>
        <v>2004-2006_females_W_&lt;75</v>
      </c>
      <c r="J129" s="119">
        <f>VLOOKUP(I129,Data!$B$2:$M$9721,5,FALSE)</f>
        <v>13431</v>
      </c>
      <c r="K129" s="119">
        <f>VLOOKUP(I129,Data!$B$2:$M$9721,6,FALSE)</f>
        <v>4477</v>
      </c>
      <c r="L129" s="119">
        <f>VLOOKUP(I129,Data!$B$2:$M$9721,8,FALSE)</f>
        <v>347.77035168151201</v>
      </c>
      <c r="M129" s="119">
        <f>VLOOKUP(I129,Data!$B$2:$M$9721,9,FALSE)</f>
        <v>341.90180948153102</v>
      </c>
      <c r="N129" s="119">
        <f>VLOOKUP(I129,Data!$B$2:$M$9721,10,FALSE)</f>
        <v>353.71420417028099</v>
      </c>
      <c r="O129" s="119">
        <f>VLOOKUP(I129,Data!$B$2:$M$9721,11,FALSE)</f>
        <v>5.8685421999813299</v>
      </c>
      <c r="P129" s="120">
        <f>VLOOKUP(I129,Data!$B$2:$M$9721,12,FALSE)</f>
        <v>5.94385248876904</v>
      </c>
    </row>
    <row r="130" spans="7:16">
      <c r="G130" s="121" t="s">
        <v>184</v>
      </c>
      <c r="H130" s="122" t="s">
        <v>3</v>
      </c>
      <c r="I130" s="122" t="str">
        <f t="shared" ref="I130:I137" si="32">H130&amp;"_"&amp;"females"&amp;"_W"&amp;"_"&amp;"&lt;75"</f>
        <v>2005-2007_females_W_&lt;75</v>
      </c>
      <c r="J130" s="123">
        <f>VLOOKUP(I130,Data!$B$2:$M$9721,5,FALSE)</f>
        <v>13384</v>
      </c>
      <c r="K130" s="123">
        <f>VLOOKUP(I130,Data!$B$2:$M$9721,6,FALSE)</f>
        <v>4461.3333333333303</v>
      </c>
      <c r="L130" s="123">
        <f>VLOOKUP(I130,Data!$B$2:$M$9721,8,FALSE)</f>
        <v>343.13376234598098</v>
      </c>
      <c r="M130" s="123">
        <f>VLOOKUP(I130,Data!$B$2:$M$9721,9,FALSE)</f>
        <v>337.33215573309297</v>
      </c>
      <c r="N130" s="123">
        <f>VLOOKUP(I130,Data!$B$2:$M$9721,10,FALSE)</f>
        <v>349.00995180966402</v>
      </c>
      <c r="O130" s="123">
        <f>VLOOKUP(I130,Data!$B$2:$M$9721,11,FALSE)</f>
        <v>5.8016066128884596</v>
      </c>
      <c r="P130" s="124">
        <f>VLOOKUP(I130,Data!$B$2:$M$9721,12,FALSE)</f>
        <v>5.8761894636826897</v>
      </c>
    </row>
    <row r="131" spans="7:16">
      <c r="G131" s="121" t="s">
        <v>184</v>
      </c>
      <c r="H131" s="122" t="s">
        <v>4</v>
      </c>
      <c r="I131" s="122" t="str">
        <f t="shared" si="32"/>
        <v>2006-2008_females_W_&lt;75</v>
      </c>
      <c r="J131" s="123">
        <f>VLOOKUP(I131,Data!$B$2:$M$9721,5,FALSE)</f>
        <v>13357</v>
      </c>
      <c r="K131" s="123">
        <f>VLOOKUP(I131,Data!$B$2:$M$9721,6,FALSE)</f>
        <v>4452.3333333333303</v>
      </c>
      <c r="L131" s="123">
        <f>VLOOKUP(I131,Data!$B$2:$M$9721,8,FALSE)</f>
        <v>338.12450989569601</v>
      </c>
      <c r="M131" s="123">
        <f>VLOOKUP(I131,Data!$B$2:$M$9721,9,FALSE)</f>
        <v>332.40079923010097</v>
      </c>
      <c r="N131" s="123">
        <f>VLOOKUP(I131,Data!$B$2:$M$9721,10,FALSE)</f>
        <v>343.92187687773901</v>
      </c>
      <c r="O131" s="123">
        <f>VLOOKUP(I131,Data!$B$2:$M$9721,11,FALSE)</f>
        <v>5.72371066559458</v>
      </c>
      <c r="P131" s="124">
        <f>VLOOKUP(I131,Data!$B$2:$M$9721,12,FALSE)</f>
        <v>5.7973669820435099</v>
      </c>
    </row>
    <row r="132" spans="7:16">
      <c r="G132" s="121" t="s">
        <v>184</v>
      </c>
      <c r="H132" s="122" t="s">
        <v>5</v>
      </c>
      <c r="I132" s="122" t="str">
        <f t="shared" si="32"/>
        <v>2007-2009_females_W_&lt;75</v>
      </c>
      <c r="J132" s="123">
        <f>VLOOKUP(I132,Data!$B$2:$M$9721,5,FALSE)</f>
        <v>13283</v>
      </c>
      <c r="K132" s="123">
        <f>VLOOKUP(I132,Data!$B$2:$M$9721,6,FALSE)</f>
        <v>4427.6666666666697</v>
      </c>
      <c r="L132" s="123">
        <f>VLOOKUP(I132,Data!$B$2:$M$9721,8,FALSE)</f>
        <v>331.75968882500302</v>
      </c>
      <c r="M132" s="123">
        <f>VLOOKUP(I132,Data!$B$2:$M$9721,9,FALSE)</f>
        <v>326.12677671936598</v>
      </c>
      <c r="N132" s="123">
        <f>VLOOKUP(I132,Data!$B$2:$M$9721,10,FALSE)</f>
        <v>337.46529186946702</v>
      </c>
      <c r="O132" s="123">
        <f>VLOOKUP(I132,Data!$B$2:$M$9721,11,FALSE)</f>
        <v>5.6329121056368203</v>
      </c>
      <c r="P132" s="124">
        <f>VLOOKUP(I132,Data!$B$2:$M$9721,12,FALSE)</f>
        <v>5.7056030444637704</v>
      </c>
    </row>
    <row r="133" spans="7:16">
      <c r="G133" s="121" t="s">
        <v>184</v>
      </c>
      <c r="H133" s="122" t="s">
        <v>6</v>
      </c>
      <c r="I133" s="122" t="str">
        <f t="shared" si="32"/>
        <v>2008-2010_females_W_&lt;75</v>
      </c>
      <c r="J133" s="123">
        <f>VLOOKUP(I133,Data!$B$2:$M$9721,5,FALSE)</f>
        <v>13037</v>
      </c>
      <c r="K133" s="123">
        <f>VLOOKUP(I133,Data!$B$2:$M$9721,6,FALSE)</f>
        <v>4345.6666666666697</v>
      </c>
      <c r="L133" s="123">
        <f>VLOOKUP(I133,Data!$B$2:$M$9721,8,FALSE)</f>
        <v>321.46363468539403</v>
      </c>
      <c r="M133" s="123">
        <f>VLOOKUP(I133,Data!$B$2:$M$9721,9,FALSE)</f>
        <v>315.95380075203002</v>
      </c>
      <c r="N133" s="123">
        <f>VLOOKUP(I133,Data!$B$2:$M$9721,10,FALSE)</f>
        <v>327.04524378199199</v>
      </c>
      <c r="O133" s="123">
        <f>VLOOKUP(I133,Data!$B$2:$M$9721,11,FALSE)</f>
        <v>5.5098339333645798</v>
      </c>
      <c r="P133" s="124">
        <f>VLOOKUP(I133,Data!$B$2:$M$9721,12,FALSE)</f>
        <v>5.5816090965974503</v>
      </c>
    </row>
    <row r="134" spans="7:16">
      <c r="G134" s="121" t="s">
        <v>184</v>
      </c>
      <c r="H134" s="122" t="s">
        <v>7</v>
      </c>
      <c r="I134" s="122" t="str">
        <f t="shared" si="32"/>
        <v>2009-2011_females_W_&lt;75</v>
      </c>
      <c r="J134" s="123">
        <f>VLOOKUP(I134,Data!$B$2:$M$9721,5,FALSE)</f>
        <v>12764</v>
      </c>
      <c r="K134" s="123">
        <f>VLOOKUP(I134,Data!$B$2:$M$9721,6,FALSE)</f>
        <v>4254.6666666666697</v>
      </c>
      <c r="L134" s="123">
        <f>VLOOKUP(I134,Data!$B$2:$M$9721,8,FALSE)</f>
        <v>311.46929674986302</v>
      </c>
      <c r="M134" s="123">
        <f>VLOOKUP(I134,Data!$B$2:$M$9721,9,FALSE)</f>
        <v>306.07364993215299</v>
      </c>
      <c r="N134" s="123">
        <f>VLOOKUP(I134,Data!$B$2:$M$9721,10,FALSE)</f>
        <v>316.935984381548</v>
      </c>
      <c r="O134" s="123">
        <f>VLOOKUP(I134,Data!$B$2:$M$9721,11,FALSE)</f>
        <v>5.3956468177097499</v>
      </c>
      <c r="P134" s="124">
        <f>VLOOKUP(I134,Data!$B$2:$M$9721,12,FALSE)</f>
        <v>5.46668763168526</v>
      </c>
    </row>
    <row r="135" spans="7:16">
      <c r="G135" s="121" t="s">
        <v>184</v>
      </c>
      <c r="H135" s="122" t="s">
        <v>8</v>
      </c>
      <c r="I135" s="122" t="str">
        <f t="shared" si="32"/>
        <v>2010-2012_females_W_&lt;75</v>
      </c>
      <c r="J135" s="123">
        <f>VLOOKUP(I135,Data!$B$2:$M$9721,5,FALSE)</f>
        <v>12760</v>
      </c>
      <c r="K135" s="123">
        <f>VLOOKUP(I135,Data!$B$2:$M$9721,6,FALSE)</f>
        <v>4253.3333333333303</v>
      </c>
      <c r="L135" s="123">
        <f>VLOOKUP(I135,Data!$B$2:$M$9721,8,FALSE)</f>
        <v>307.63368772158401</v>
      </c>
      <c r="M135" s="123">
        <f>VLOOKUP(I135,Data!$B$2:$M$9721,9,FALSE)</f>
        <v>302.30384783117</v>
      </c>
      <c r="N135" s="123">
        <f>VLOOKUP(I135,Data!$B$2:$M$9721,10,FALSE)</f>
        <v>313.03371306928398</v>
      </c>
      <c r="O135" s="123">
        <f>VLOOKUP(I135,Data!$B$2:$M$9721,11,FALSE)</f>
        <v>5.3298398904139503</v>
      </c>
      <c r="P135" s="124">
        <f>VLOOKUP(I135,Data!$B$2:$M$9721,12,FALSE)</f>
        <v>5.4000253476996196</v>
      </c>
    </row>
    <row r="136" spans="7:16">
      <c r="G136" s="121" t="s">
        <v>184</v>
      </c>
      <c r="H136" s="122" t="s">
        <v>9</v>
      </c>
      <c r="I136" s="122" t="str">
        <f t="shared" si="32"/>
        <v>2011-2013_females_W_&lt;75</v>
      </c>
      <c r="J136" s="123">
        <f>VLOOKUP(I136,Data!$B$2:$M$9721,5,FALSE)</f>
        <v>12794</v>
      </c>
      <c r="K136" s="123">
        <f>VLOOKUP(I136,Data!$B$2:$M$9721,6,FALSE)</f>
        <v>4264.6666666666697</v>
      </c>
      <c r="L136" s="123">
        <f>VLOOKUP(I136,Data!$B$2:$M$9721,8,FALSE)</f>
        <v>304.33271147141699</v>
      </c>
      <c r="M136" s="123">
        <f>VLOOKUP(I136,Data!$B$2:$M$9721,9,FALSE)</f>
        <v>299.06686481415301</v>
      </c>
      <c r="N136" s="123">
        <f>VLOOKUP(I136,Data!$B$2:$M$9721,10,FALSE)</f>
        <v>309.66780802633099</v>
      </c>
      <c r="O136" s="123">
        <f>VLOOKUP(I136,Data!$B$2:$M$9721,11,FALSE)</f>
        <v>5.2658466572637499</v>
      </c>
      <c r="P136" s="124">
        <f>VLOOKUP(I136,Data!$B$2:$M$9721,12,FALSE)</f>
        <v>5.33509655491366</v>
      </c>
    </row>
    <row r="137" spans="7:16">
      <c r="G137" s="128" t="s">
        <v>184</v>
      </c>
      <c r="H137" s="129" t="s">
        <v>216</v>
      </c>
      <c r="I137" s="129" t="str">
        <f t="shared" si="32"/>
        <v>2012-2014_females_W_&lt;75</v>
      </c>
      <c r="J137" s="130">
        <f>VLOOKUP(I137,Data!$B$2:$M$9721,5,FALSE)</f>
        <v>12796</v>
      </c>
      <c r="K137" s="130">
        <f>VLOOKUP(I137,Data!$B$2:$M$9721,6,FALSE)</f>
        <v>4265.3333333333303</v>
      </c>
      <c r="L137" s="130">
        <f>VLOOKUP(I137,Data!$B$2:$M$9721,8,FALSE)</f>
        <v>299.76189724025801</v>
      </c>
      <c r="M137" s="130">
        <f>VLOOKUP(I137,Data!$B$2:$M$9721,9,FALSE)</f>
        <v>294.575246891436</v>
      </c>
      <c r="N137" s="130">
        <f>VLOOKUP(I137,Data!$B$2:$M$9721,10,FALSE)</f>
        <v>305.01675062546298</v>
      </c>
      <c r="O137" s="130">
        <f>VLOOKUP(I137,Data!$B$2:$M$9721,11,FALSE)</f>
        <v>5.1866503488221802</v>
      </c>
      <c r="P137" s="131">
        <f>VLOOKUP(I137,Data!$B$2:$M$9721,12,FALSE)</f>
        <v>5.2548533852054202</v>
      </c>
    </row>
    <row r="139" spans="7:16">
      <c r="G139" s="168" t="s">
        <v>320</v>
      </c>
      <c r="H139" s="168"/>
      <c r="I139" s="168"/>
      <c r="J139" s="168"/>
      <c r="K139" s="168"/>
      <c r="L139" s="168"/>
      <c r="M139" s="168"/>
      <c r="N139" s="168"/>
      <c r="O139" s="168"/>
      <c r="P139" s="168"/>
    </row>
    <row r="140" spans="7:16">
      <c r="G140" s="70" t="s">
        <v>238</v>
      </c>
      <c r="H140" s="71" t="s">
        <v>239</v>
      </c>
      <c r="I140" s="72" t="s">
        <v>237</v>
      </c>
      <c r="J140" s="71" t="s">
        <v>0</v>
      </c>
      <c r="K140" s="71" t="s">
        <v>227</v>
      </c>
      <c r="L140" s="71" t="s">
        <v>240</v>
      </c>
      <c r="M140" s="71" t="s">
        <v>241</v>
      </c>
      <c r="N140" s="71" t="s">
        <v>242</v>
      </c>
      <c r="O140" s="72" t="s">
        <v>243</v>
      </c>
      <c r="P140" s="73" t="s">
        <v>244</v>
      </c>
    </row>
    <row r="141" spans="7:16">
      <c r="G141" s="74" t="str">
        <f>$B$62</f>
        <v>7A5</v>
      </c>
      <c r="H141" s="75" t="s">
        <v>1</v>
      </c>
      <c r="I141" s="75" t="str">
        <f>H141&amp;"_"&amp;"males"&amp;"_"&amp;G141&amp;"_"&amp;"all ages"</f>
        <v>2004-2006_males_7A5_all ages</v>
      </c>
      <c r="J141" s="75">
        <f>VLOOKUP(I141,Data!$B$2:$M$9721,5,FALSE)</f>
        <v>4486</v>
      </c>
      <c r="K141" s="76">
        <f>VLOOKUP(I141,Data!$B$2:$M$9721,6,FALSE)</f>
        <v>1495.3333333333301</v>
      </c>
      <c r="L141" s="76"/>
      <c r="M141" s="76">
        <f>VLOOKUP(I141,Data!$B$2:$M$9721,9,FALSE)</f>
        <v>1538.2567779917099</v>
      </c>
      <c r="N141" s="76">
        <f>VLOOKUP(I141,Data!$B$2:$M$9721,10,FALSE)</f>
        <v>1640.9091510011399</v>
      </c>
      <c r="O141" s="76">
        <f>VLOOKUP(I141,Data!$B$2:$M$9721,11,FALSE)</f>
        <v>50.759697941936601</v>
      </c>
      <c r="P141" s="77">
        <f>VLOOKUP(I141,Data!$B$2:$M$9721,12,FALSE)</f>
        <v>51.892675067495198</v>
      </c>
    </row>
    <row r="142" spans="7:16">
      <c r="G142" s="74" t="str">
        <f t="shared" ref="G142:G149" si="33">$B$62</f>
        <v>7A5</v>
      </c>
      <c r="H142" s="75" t="s">
        <v>3</v>
      </c>
      <c r="I142" s="75" t="str">
        <f t="shared" ref="I142:I149" si="34">H142&amp;"_"&amp;"males"&amp;"_"&amp;G142&amp;"_"&amp;"all ages"</f>
        <v>2005-2007_males_7A5_all ages</v>
      </c>
      <c r="J142" s="75">
        <f>VLOOKUP(I142,Data!$B$2:$M$9721,5,FALSE)</f>
        <v>4585</v>
      </c>
      <c r="K142" s="76">
        <f>VLOOKUP(I142,Data!$B$2:$M$9721,6,FALSE)</f>
        <v>1528.3333333333301</v>
      </c>
      <c r="L142" s="76">
        <f>VLOOKUP(I142,Data!$B$2:$M$9721,8,FALSE)</f>
        <v>1579.2381994207301</v>
      </c>
      <c r="M142" s="76">
        <f>VLOOKUP(I142,Data!$B$2:$M$9721,9,FALSE)</f>
        <v>1529.32515172649</v>
      </c>
      <c r="N142" s="76">
        <f>VLOOKUP(I142,Data!$B$2:$M$9721,10,FALSE)</f>
        <v>1630.2530862175099</v>
      </c>
      <c r="O142" s="76">
        <f>VLOOKUP(I142,Data!$B$2:$M$9721,11,FALSE)</f>
        <v>49.913047694236603</v>
      </c>
      <c r="P142" s="77">
        <f>VLOOKUP(I142,Data!$B$2:$M$9721,12,FALSE)</f>
        <v>51.014886796782797</v>
      </c>
    </row>
    <row r="143" spans="7:16">
      <c r="G143" s="74" t="str">
        <f t="shared" si="33"/>
        <v>7A5</v>
      </c>
      <c r="H143" s="75" t="s">
        <v>4</v>
      </c>
      <c r="I143" s="75" t="str">
        <f t="shared" si="34"/>
        <v>2006-2008_males_7A5_all ages</v>
      </c>
      <c r="J143" s="75">
        <f>VLOOKUP(I143,Data!$B$2:$M$9721,5,FALSE)</f>
        <v>4535</v>
      </c>
      <c r="K143" s="76">
        <f>VLOOKUP(I143,Data!$B$2:$M$9721,6,FALSE)</f>
        <v>1511.6666666666699</v>
      </c>
      <c r="L143" s="76">
        <f>VLOOKUP(I143,Data!$B$2:$M$9721,8,FALSE)</f>
        <v>1532.9346038082899</v>
      </c>
      <c r="M143" s="76">
        <f>VLOOKUP(I143,Data!$B$2:$M$9721,9,FALSE)</f>
        <v>1484.2087781159501</v>
      </c>
      <c r="N143" s="76">
        <f>VLOOKUP(I143,Data!$B$2:$M$9721,10,FALSE)</f>
        <v>1582.7420461694101</v>
      </c>
      <c r="O143" s="76">
        <f>VLOOKUP(I143,Data!$B$2:$M$9721,11,FALSE)</f>
        <v>48.725825692346</v>
      </c>
      <c r="P143" s="77">
        <f>VLOOKUP(I143,Data!$B$2:$M$9721,12,FALSE)</f>
        <v>49.807442361120998</v>
      </c>
    </row>
    <row r="144" spans="7:16">
      <c r="G144" s="74" t="str">
        <f t="shared" si="33"/>
        <v>7A5</v>
      </c>
      <c r="H144" s="75" t="s">
        <v>5</v>
      </c>
      <c r="I144" s="75" t="str">
        <f t="shared" si="34"/>
        <v>2007-2009_males_7A5_all ages</v>
      </c>
      <c r="J144" s="75">
        <f>VLOOKUP(I144,Data!$B$2:$M$9721,5,FALSE)</f>
        <v>4610</v>
      </c>
      <c r="K144" s="76">
        <f>VLOOKUP(I144,Data!$B$2:$M$9721,6,FALSE)</f>
        <v>1536.6666666666699</v>
      </c>
      <c r="L144" s="76">
        <f>VLOOKUP(I144,Data!$B$2:$M$9721,8,FALSE)</f>
        <v>1526.4422642688501</v>
      </c>
      <c r="M144" s="76">
        <f>VLOOKUP(I144,Data!$B$2:$M$9721,9,FALSE)</f>
        <v>1478.5556376060899</v>
      </c>
      <c r="N144" s="76">
        <f>VLOOKUP(I144,Data!$B$2:$M$9721,10,FALSE)</f>
        <v>1575.3830913824199</v>
      </c>
      <c r="O144" s="76">
        <f>VLOOKUP(I144,Data!$B$2:$M$9721,11,FALSE)</f>
        <v>47.886626662766702</v>
      </c>
      <c r="P144" s="77">
        <f>VLOOKUP(I144,Data!$B$2:$M$9721,12,FALSE)</f>
        <v>48.940827113570997</v>
      </c>
    </row>
    <row r="145" spans="7:19">
      <c r="G145" s="74" t="str">
        <f t="shared" si="33"/>
        <v>7A5</v>
      </c>
      <c r="H145" s="75" t="s">
        <v>6</v>
      </c>
      <c r="I145" s="75" t="str">
        <f t="shared" si="34"/>
        <v>2008-2010_males_7A5_all ages</v>
      </c>
      <c r="J145" s="75">
        <f>VLOOKUP(I145,Data!$B$2:$M$9721,5,FALSE)</f>
        <v>4507</v>
      </c>
      <c r="K145" s="76">
        <f>VLOOKUP(I145,Data!$B$2:$M$9721,6,FALSE)</f>
        <v>1502.3333333333301</v>
      </c>
      <c r="L145" s="76">
        <f>VLOOKUP(I145,Data!$B$2:$M$9721,8,FALSE)</f>
        <v>1481.3888344647701</v>
      </c>
      <c r="M145" s="76">
        <f>VLOOKUP(I145,Data!$B$2:$M$9721,9,FALSE)</f>
        <v>1434.76709465557</v>
      </c>
      <c r="N145" s="76">
        <f>VLOOKUP(I145,Data!$B$2:$M$9721,10,FALSE)</f>
        <v>1529.0487335410101</v>
      </c>
      <c r="O145" s="76">
        <f>VLOOKUP(I145,Data!$B$2:$M$9721,11,FALSE)</f>
        <v>46.621739809206197</v>
      </c>
      <c r="P145" s="77">
        <f>VLOOKUP(I145,Data!$B$2:$M$9721,12,FALSE)</f>
        <v>47.659899076237302</v>
      </c>
    </row>
    <row r="146" spans="7:19">
      <c r="G146" s="74" t="str">
        <f t="shared" si="33"/>
        <v>7A5</v>
      </c>
      <c r="H146" s="75" t="s">
        <v>7</v>
      </c>
      <c r="I146" s="75" t="str">
        <f t="shared" si="34"/>
        <v>2009-2011_males_7A5_all ages</v>
      </c>
      <c r="J146" s="75">
        <f>VLOOKUP(I146,Data!$B$2:$M$9721,5,FALSE)</f>
        <v>4514</v>
      </c>
      <c r="K146" s="76">
        <f>VLOOKUP(I146,Data!$B$2:$M$9721,6,FALSE)</f>
        <v>1504.6666666666699</v>
      </c>
      <c r="L146" s="76">
        <f>VLOOKUP(I146,Data!$B$2:$M$9721,8,FALSE)</f>
        <v>1455.3068856029699</v>
      </c>
      <c r="M146" s="76">
        <f>VLOOKUP(I146,Data!$B$2:$M$9721,9,FALSE)</f>
        <v>1409.9449104918999</v>
      </c>
      <c r="N146" s="76">
        <f>VLOOKUP(I146,Data!$B$2:$M$9721,10,FALSE)</f>
        <v>1501.6781747958601</v>
      </c>
      <c r="O146" s="76">
        <f>VLOOKUP(I146,Data!$B$2:$M$9721,11,FALSE)</f>
        <v>45.361975111071601</v>
      </c>
      <c r="P146" s="77">
        <f>VLOOKUP(I146,Data!$B$2:$M$9721,12,FALSE)</f>
        <v>46.371289192889201</v>
      </c>
    </row>
    <row r="147" spans="7:19">
      <c r="G147" s="74" t="str">
        <f t="shared" si="33"/>
        <v>7A5</v>
      </c>
      <c r="H147" s="75" t="s">
        <v>8</v>
      </c>
      <c r="I147" s="75" t="str">
        <f t="shared" si="34"/>
        <v>2010-2012_males_7A5_all ages</v>
      </c>
      <c r="J147" s="75">
        <f>VLOOKUP(I147,Data!$B$2:$M$9721,5,FALSE)</f>
        <v>4398</v>
      </c>
      <c r="K147" s="76">
        <f>VLOOKUP(I147,Data!$B$2:$M$9721,6,FALSE)</f>
        <v>1466</v>
      </c>
      <c r="L147" s="76">
        <f>VLOOKUP(I147,Data!$B$2:$M$9721,8,FALSE)</f>
        <v>1389.7570647913201</v>
      </c>
      <c r="M147" s="76">
        <f>VLOOKUP(I147,Data!$B$2:$M$9721,9,FALSE)</f>
        <v>1346.2409356550099</v>
      </c>
      <c r="N147" s="76">
        <f>VLOOKUP(I147,Data!$B$2:$M$9721,10,FALSE)</f>
        <v>1434.25428103951</v>
      </c>
      <c r="O147" s="76">
        <f>VLOOKUP(I147,Data!$B$2:$M$9721,11,FALSE)</f>
        <v>43.5161291363072</v>
      </c>
      <c r="P147" s="77">
        <f>VLOOKUP(I147,Data!$B$2:$M$9721,12,FALSE)</f>
        <v>44.497216248189297</v>
      </c>
    </row>
    <row r="148" spans="7:19">
      <c r="G148" s="74" t="str">
        <f t="shared" si="33"/>
        <v>7A5</v>
      </c>
      <c r="H148" s="75" t="s">
        <v>9</v>
      </c>
      <c r="I148" s="75" t="str">
        <f t="shared" si="34"/>
        <v>2011-2013_males_7A5_all ages</v>
      </c>
      <c r="J148" s="75">
        <f>VLOOKUP(I148,Data!$B$2:$M$9721,5,FALSE)</f>
        <v>4504</v>
      </c>
      <c r="K148" s="76">
        <f>VLOOKUP(I148,Data!$B$2:$M$9721,6,FALSE)</f>
        <v>1501.3333333333301</v>
      </c>
      <c r="L148" s="76">
        <f>VLOOKUP(I148,Data!$B$2:$M$9721,8,FALSE)</f>
        <v>1404.5404553317001</v>
      </c>
      <c r="M148" s="76">
        <f>VLOOKUP(I148,Data!$B$2:$M$9721,9,FALSE)</f>
        <v>1361.2013030094499</v>
      </c>
      <c r="N148" s="76">
        <f>VLOOKUP(I148,Data!$B$2:$M$9721,10,FALSE)</f>
        <v>1448.8449965162199</v>
      </c>
      <c r="O148" s="76">
        <f>VLOOKUP(I148,Data!$B$2:$M$9721,11,FALSE)</f>
        <v>43.339152322249198</v>
      </c>
      <c r="P148" s="77">
        <f>VLOOKUP(I148,Data!$B$2:$M$9721,12,FALSE)</f>
        <v>44.304541184523003</v>
      </c>
    </row>
    <row r="149" spans="7:19">
      <c r="G149" s="74" t="str">
        <f t="shared" si="33"/>
        <v>7A5</v>
      </c>
      <c r="H149" s="75" t="s">
        <v>216</v>
      </c>
      <c r="I149" s="75" t="str">
        <f t="shared" si="34"/>
        <v>2012-2014_males_7A5_all ages</v>
      </c>
      <c r="J149" s="75">
        <f>VLOOKUP(I149,Data!$B$2:$M$9721,5,FALSE)</f>
        <v>4531</v>
      </c>
      <c r="K149" s="76">
        <f>VLOOKUP(I149,Data!$B$2:$M$9721,6,FALSE)</f>
        <v>1510.3333333333301</v>
      </c>
      <c r="L149" s="76">
        <f>VLOOKUP(I149,Data!$B$2:$M$9721,8,FALSE)</f>
        <v>1380.9833521156399</v>
      </c>
      <c r="M149" s="76">
        <f>VLOOKUP(I149,Data!$B$2:$M$9721,9,FALSE)</f>
        <v>1338.7566414507701</v>
      </c>
      <c r="N149" s="76">
        <f>VLOOKUP(I149,Data!$B$2:$M$9721,10,FALSE)</f>
        <v>1424.1478307093</v>
      </c>
      <c r="O149" s="76">
        <f>VLOOKUP(I149,Data!$B$2:$M$9721,11,FALSE)</f>
        <v>42.226710664874602</v>
      </c>
      <c r="P149" s="134">
        <f>VLOOKUP(I149,Data!$B$2:$M$9721,12,FALSE)</f>
        <v>43.164478593657599</v>
      </c>
      <c r="R149" s="135" t="s">
        <v>239</v>
      </c>
      <c r="S149" s="136" t="s">
        <v>322</v>
      </c>
    </row>
    <row r="150" spans="7:19">
      <c r="G150" s="92" t="str">
        <f>$B$63</f>
        <v>CT1</v>
      </c>
      <c r="H150" s="93" t="s">
        <v>1</v>
      </c>
      <c r="I150" s="93" t="str">
        <f>H150&amp;"_"&amp;"males"&amp;"_"&amp;G150&amp;"_"&amp;"all ages"</f>
        <v>2004-2006_males_CT1_all ages</v>
      </c>
      <c r="J150" s="94">
        <f>VLOOKUP(I150,Data!$B$2:$M$9721,5,FALSE)</f>
        <v>658</v>
      </c>
      <c r="K150" s="94">
        <f>VLOOKUP(I150,Data!$B$2:$M$9721,6,FALSE)</f>
        <v>219.333333333333</v>
      </c>
      <c r="L150" s="94"/>
      <c r="M150" s="94">
        <f>VLOOKUP(I150,Data!$B$2:$M$9721,9,FALSE)</f>
        <v>1346.3356713000001</v>
      </c>
      <c r="N150" s="94">
        <f>VLOOKUP(I150,Data!$B$2:$M$9721,10,FALSE)</f>
        <v>1612.6911652951701</v>
      </c>
      <c r="O150" s="94">
        <f>VLOOKUP(I150,Data!$B$2:$M$9721,11,FALSE)</f>
        <v>129.33340152817999</v>
      </c>
      <c r="P150" s="137">
        <f>VLOOKUP(I150,Data!$B$2:$M$9721,12,FALSE)</f>
        <v>137.02209246699701</v>
      </c>
      <c r="R150" s="95" t="str">
        <f>H150</f>
        <v>2004-2006</v>
      </c>
      <c r="S150" s="97"/>
    </row>
    <row r="151" spans="7:19">
      <c r="G151" s="99" t="str">
        <f t="shared" ref="G151:G158" si="35">$B$63</f>
        <v>CT1</v>
      </c>
      <c r="H151" s="100" t="s">
        <v>3</v>
      </c>
      <c r="I151" s="100" t="str">
        <f t="shared" ref="I151:I158" si="36">H151&amp;"_"&amp;"males"&amp;"_"&amp;G151&amp;"_"&amp;"all ages"</f>
        <v>2005-2007_males_CT1_all ages</v>
      </c>
      <c r="J151" s="101">
        <f>VLOOKUP(I151,Data!$B$2:$M$9721,5,FALSE)</f>
        <v>686</v>
      </c>
      <c r="K151" s="101">
        <f>VLOOKUP(I151,Data!$B$2:$M$9721,6,FALSE)</f>
        <v>228.666666666667</v>
      </c>
      <c r="L151" s="101">
        <f>VLOOKUP(I151,Data!$B$2:$M$9721,8,FALSE)</f>
        <v>1466.4934678842401</v>
      </c>
      <c r="M151" s="101">
        <f>VLOOKUP(I151,Data!$B$2:$M$9721,9,FALSE)</f>
        <v>1340.0844384823099</v>
      </c>
      <c r="N151" s="101">
        <f>VLOOKUP(I151,Data!$B$2:$M$9721,10,FALSE)</f>
        <v>1600.25748522868</v>
      </c>
      <c r="O151" s="101">
        <f>VLOOKUP(I151,Data!$B$2:$M$9721,11,FALSE)</f>
        <v>126.409029401933</v>
      </c>
      <c r="P151" s="138">
        <f>VLOOKUP(I151,Data!$B$2:$M$9721,12,FALSE)</f>
        <v>133.764017344439</v>
      </c>
      <c r="R151" s="95" t="str">
        <f t="shared" ref="R151:R158" si="37">H151</f>
        <v>2005-2007</v>
      </c>
      <c r="S151" s="97">
        <f t="shared" ref="S151" si="38">L160/L151</f>
        <v>1.1538937250779182</v>
      </c>
    </row>
    <row r="152" spans="7:19">
      <c r="G152" s="99" t="str">
        <f t="shared" si="35"/>
        <v>CT1</v>
      </c>
      <c r="H152" s="100" t="s">
        <v>4</v>
      </c>
      <c r="I152" s="100" t="str">
        <f t="shared" si="36"/>
        <v>2006-2008_males_CT1_all ages</v>
      </c>
      <c r="J152" s="101">
        <f>VLOOKUP(I152,Data!$B$2:$M$9721,5,FALSE)</f>
        <v>676</v>
      </c>
      <c r="K152" s="101">
        <f>VLOOKUP(I152,Data!$B$2:$M$9721,6,FALSE)</f>
        <v>225.333333333333</v>
      </c>
      <c r="L152" s="101">
        <f>VLOOKUP(I152,Data!$B$2:$M$9721,8,FALSE)</f>
        <v>1387.7079501542701</v>
      </c>
      <c r="M152" s="101">
        <f>VLOOKUP(I152,Data!$B$2:$M$9721,9,FALSE)</f>
        <v>1268.26407943096</v>
      </c>
      <c r="N152" s="101">
        <f>VLOOKUP(I152,Data!$B$2:$M$9721,10,FALSE)</f>
        <v>1514.1543914973699</v>
      </c>
      <c r="O152" s="101">
        <f>VLOOKUP(I152,Data!$B$2:$M$9721,11,FALSE)</f>
        <v>119.443870723307</v>
      </c>
      <c r="P152" s="138">
        <f>VLOOKUP(I152,Data!$B$2:$M$9721,12,FALSE)</f>
        <v>126.446441343104</v>
      </c>
      <c r="R152" s="95" t="str">
        <f t="shared" si="37"/>
        <v>2006-2008</v>
      </c>
      <c r="S152" s="97">
        <f>L161/L152</f>
        <v>1.2428783790745459</v>
      </c>
    </row>
    <row r="153" spans="7:19">
      <c r="G153" s="99" t="str">
        <f t="shared" si="35"/>
        <v>CT1</v>
      </c>
      <c r="H153" s="100" t="s">
        <v>5</v>
      </c>
      <c r="I153" s="100" t="str">
        <f t="shared" si="36"/>
        <v>2007-2009_males_CT1_all ages</v>
      </c>
      <c r="J153" s="101">
        <f>VLOOKUP(I153,Data!$B$2:$M$9721,5,FALSE)</f>
        <v>661</v>
      </c>
      <c r="K153" s="101">
        <f>VLOOKUP(I153,Data!$B$2:$M$9721,6,FALSE)</f>
        <v>220.333333333333</v>
      </c>
      <c r="L153" s="101">
        <f>VLOOKUP(I153,Data!$B$2:$M$9721,8,FALSE)</f>
        <v>1253.8613130060301</v>
      </c>
      <c r="M153" s="101">
        <f>VLOOKUP(I153,Data!$B$2:$M$9721,9,FALSE)</f>
        <v>1146.80039980829</v>
      </c>
      <c r="N153" s="101">
        <f>VLOOKUP(I153,Data!$B$2:$M$9721,10,FALSE)</f>
        <v>1367.27192395109</v>
      </c>
      <c r="O153" s="101">
        <f>VLOOKUP(I153,Data!$B$2:$M$9721,11,FALSE)</f>
        <v>107.060913197742</v>
      </c>
      <c r="P153" s="138">
        <f>VLOOKUP(I153,Data!$B$2:$M$9721,12,FALSE)</f>
        <v>113.41061094505601</v>
      </c>
      <c r="R153" s="95" t="str">
        <f t="shared" si="37"/>
        <v>2007-2009</v>
      </c>
      <c r="S153" s="97">
        <f t="shared" ref="S153:S158" si="39">L162/L153</f>
        <v>1.390228718869889</v>
      </c>
    </row>
    <row r="154" spans="7:19">
      <c r="G154" s="99" t="str">
        <f t="shared" si="35"/>
        <v>CT1</v>
      </c>
      <c r="H154" s="100" t="s">
        <v>6</v>
      </c>
      <c r="I154" s="100" t="str">
        <f t="shared" si="36"/>
        <v>2008-2010_males_CT1_all ages</v>
      </c>
      <c r="J154" s="101">
        <f>VLOOKUP(I154,Data!$B$2:$M$9721,5,FALSE)</f>
        <v>636</v>
      </c>
      <c r="K154" s="101">
        <f>VLOOKUP(I154,Data!$B$2:$M$9721,6,FALSE)</f>
        <v>212</v>
      </c>
      <c r="L154" s="101">
        <f>VLOOKUP(I154,Data!$B$2:$M$9721,8,FALSE)</f>
        <v>1197.7237924655101</v>
      </c>
      <c r="M154" s="101">
        <f>VLOOKUP(I154,Data!$B$2:$M$9721,9,FALSE)</f>
        <v>1093.6327160734199</v>
      </c>
      <c r="N154" s="101">
        <f>VLOOKUP(I154,Data!$B$2:$M$9721,10,FALSE)</f>
        <v>1308.1125363885001</v>
      </c>
      <c r="O154" s="101">
        <f>VLOOKUP(I154,Data!$B$2:$M$9721,11,FALSE)</f>
        <v>104.09107639208599</v>
      </c>
      <c r="P154" s="138">
        <f>VLOOKUP(I154,Data!$B$2:$M$9721,12,FALSE)</f>
        <v>110.388743922991</v>
      </c>
      <c r="R154" s="95" t="str">
        <f t="shared" si="37"/>
        <v>2008-2010</v>
      </c>
      <c r="S154" s="97">
        <f t="shared" si="39"/>
        <v>1.4079328636078834</v>
      </c>
    </row>
    <row r="155" spans="7:19">
      <c r="G155" s="99" t="str">
        <f t="shared" si="35"/>
        <v>CT1</v>
      </c>
      <c r="H155" s="100" t="s">
        <v>7</v>
      </c>
      <c r="I155" s="100" t="str">
        <f t="shared" si="36"/>
        <v>2009-2011_males_CT1_all ages</v>
      </c>
      <c r="J155" s="101">
        <f>VLOOKUP(I155,Data!$B$2:$M$9721,5,FALSE)</f>
        <v>645</v>
      </c>
      <c r="K155" s="101">
        <f>VLOOKUP(I155,Data!$B$2:$M$9721,6,FALSE)</f>
        <v>215</v>
      </c>
      <c r="L155" s="101">
        <f>VLOOKUP(I155,Data!$B$2:$M$9721,8,FALSE)</f>
        <v>1184.2565398049101</v>
      </c>
      <c r="M155" s="101">
        <f>VLOOKUP(I155,Data!$B$2:$M$9721,9,FALSE)</f>
        <v>1081.8879135859099</v>
      </c>
      <c r="N155" s="101">
        <f>VLOOKUP(I155,Data!$B$2:$M$9721,10,FALSE)</f>
        <v>1292.77384869922</v>
      </c>
      <c r="O155" s="101">
        <f>VLOOKUP(I155,Data!$B$2:$M$9721,11,FALSE)</f>
        <v>102.368626219001</v>
      </c>
      <c r="P155" s="138">
        <f>VLOOKUP(I155,Data!$B$2:$M$9721,12,FALSE)</f>
        <v>108.517308894303</v>
      </c>
      <c r="R155" s="95" t="str">
        <f t="shared" si="37"/>
        <v>2009-2011</v>
      </c>
      <c r="S155" s="97">
        <f t="shared" si="39"/>
        <v>1.404909050789978</v>
      </c>
    </row>
    <row r="156" spans="7:19">
      <c r="G156" s="99" t="str">
        <f t="shared" si="35"/>
        <v>CT1</v>
      </c>
      <c r="H156" s="100" t="s">
        <v>8</v>
      </c>
      <c r="I156" s="100" t="str">
        <f t="shared" si="36"/>
        <v>2010-2012_males_CT1_all ages</v>
      </c>
      <c r="J156" s="101">
        <f>VLOOKUP(I156,Data!$B$2:$M$9721,5,FALSE)</f>
        <v>677</v>
      </c>
      <c r="K156" s="101">
        <f>VLOOKUP(I156,Data!$B$2:$M$9721,6,FALSE)</f>
        <v>225.666666666667</v>
      </c>
      <c r="L156" s="101">
        <f>VLOOKUP(I156,Data!$B$2:$M$9721,8,FALSE)</f>
        <v>1175.8015259158101</v>
      </c>
      <c r="M156" s="101">
        <f>VLOOKUP(I156,Data!$B$2:$M$9721,9,FALSE)</f>
        <v>1077.76055380257</v>
      </c>
      <c r="N156" s="101">
        <f>VLOOKUP(I156,Data!$B$2:$M$9721,10,FALSE)</f>
        <v>1279.58591100531</v>
      </c>
      <c r="O156" s="101">
        <f>VLOOKUP(I156,Data!$B$2:$M$9721,11,FALSE)</f>
        <v>98.040972113244393</v>
      </c>
      <c r="P156" s="138">
        <f>VLOOKUP(I156,Data!$B$2:$M$9721,12,FALSE)</f>
        <v>103.784385089495</v>
      </c>
      <c r="R156" s="95" t="str">
        <f t="shared" si="37"/>
        <v>2010-2012</v>
      </c>
      <c r="S156" s="97">
        <f t="shared" si="39"/>
        <v>1.3546489129108492</v>
      </c>
    </row>
    <row r="157" spans="7:19">
      <c r="G157" s="99" t="str">
        <f t="shared" si="35"/>
        <v>CT1</v>
      </c>
      <c r="H157" s="100" t="s">
        <v>9</v>
      </c>
      <c r="I157" s="100" t="str">
        <f t="shared" si="36"/>
        <v>2011-2013_males_CT1_all ages</v>
      </c>
      <c r="J157" s="101">
        <f>VLOOKUP(I157,Data!$B$2:$M$9721,5,FALSE)</f>
        <v>683</v>
      </c>
      <c r="K157" s="101">
        <f>VLOOKUP(I157,Data!$B$2:$M$9721,6,FALSE)</f>
        <v>227.666666666667</v>
      </c>
      <c r="L157" s="101">
        <f>VLOOKUP(I157,Data!$B$2:$M$9721,8,FALSE)</f>
        <v>1109.79850817021</v>
      </c>
      <c r="M157" s="101">
        <f>VLOOKUP(I157,Data!$B$2:$M$9721,9,FALSE)</f>
        <v>1020.17268334083</v>
      </c>
      <c r="N157" s="101">
        <f>VLOOKUP(I157,Data!$B$2:$M$9721,10,FALSE)</f>
        <v>1204.6509276711299</v>
      </c>
      <c r="O157" s="101">
        <f>VLOOKUP(I157,Data!$B$2:$M$9721,11,FALSE)</f>
        <v>89.6258248293816</v>
      </c>
      <c r="P157" s="138">
        <f>VLOOKUP(I157,Data!$B$2:$M$9721,12,FALSE)</f>
        <v>94.852419500923602</v>
      </c>
      <c r="R157" s="95" t="str">
        <f t="shared" si="37"/>
        <v>2011-2013</v>
      </c>
      <c r="S157" s="97">
        <f t="shared" si="39"/>
        <v>1.527130271472114</v>
      </c>
    </row>
    <row r="158" spans="7:19">
      <c r="G158" s="102" t="str">
        <f t="shared" si="35"/>
        <v>CT1</v>
      </c>
      <c r="H158" s="103" t="s">
        <v>216</v>
      </c>
      <c r="I158" s="103" t="str">
        <f t="shared" si="36"/>
        <v>2012-2014_males_CT1_all ages</v>
      </c>
      <c r="J158" s="104">
        <f>VLOOKUP(I158,Data!$B$2:$M$9721,5,FALSE)</f>
        <v>689</v>
      </c>
      <c r="K158" s="104">
        <f>VLOOKUP(I158,Data!$B$2:$M$9721,6,FALSE)</f>
        <v>229.666666666667</v>
      </c>
      <c r="L158" s="104">
        <f>VLOOKUP(I158,Data!$B$2:$M$9721,8,FALSE)</f>
        <v>1074.40341060674</v>
      </c>
      <c r="M158" s="104">
        <f>VLOOKUP(I158,Data!$B$2:$M$9721,9,FALSE)</f>
        <v>988.99693508078997</v>
      </c>
      <c r="N158" s="104">
        <f>VLOOKUP(I158,Data!$B$2:$M$9721,10,FALSE)</f>
        <v>1164.76800838645</v>
      </c>
      <c r="O158" s="104">
        <f>VLOOKUP(I158,Data!$B$2:$M$9721,11,FALSE)</f>
        <v>85.406475525950398</v>
      </c>
      <c r="P158" s="139">
        <f>VLOOKUP(I158,Data!$B$2:$M$9721,12,FALSE)</f>
        <v>90.364597779712796</v>
      </c>
      <c r="R158" s="114" t="str">
        <f t="shared" si="37"/>
        <v>2012-2014</v>
      </c>
      <c r="S158" s="116">
        <f t="shared" si="39"/>
        <v>1.5066263503030854</v>
      </c>
    </row>
    <row r="159" spans="7:19">
      <c r="G159" s="105" t="str">
        <f>$B$64</f>
        <v>CT5</v>
      </c>
      <c r="H159" s="106" t="s">
        <v>1</v>
      </c>
      <c r="I159" s="106" t="str">
        <f>H159&amp;"_"&amp;"males"&amp;"_"&amp;G159&amp;"_"&amp;"all ages"</f>
        <v>2004-2006_males_CT5_all ages</v>
      </c>
      <c r="J159" s="107">
        <f>VLOOKUP(I159,Data!$B$2:$M$9721,5,FALSE)</f>
        <v>923</v>
      </c>
      <c r="K159" s="107">
        <f>VLOOKUP(I159,Data!$B$2:$M$9721,6,FALSE)</f>
        <v>307.66666666666703</v>
      </c>
      <c r="L159" s="107"/>
      <c r="M159" s="107">
        <f>VLOOKUP(I159,Data!$B$2:$M$9721,9,FALSE)</f>
        <v>1615.4273322859999</v>
      </c>
      <c r="N159" s="107">
        <f>VLOOKUP(I159,Data!$B$2:$M$9721,10,FALSE)</f>
        <v>1876.0593336213899</v>
      </c>
      <c r="O159" s="107">
        <f>VLOOKUP(I159,Data!$B$2:$M$9721,11,FALSE)</f>
        <v>127.14109343161</v>
      </c>
      <c r="P159" s="140">
        <f>VLOOKUP(I159,Data!$B$2:$M$9721,12,FALSE)</f>
        <v>133.49090790378</v>
      </c>
    </row>
    <row r="160" spans="7:19">
      <c r="G160" s="108" t="str">
        <f t="shared" ref="G160:G167" si="40">$B$64</f>
        <v>CT5</v>
      </c>
      <c r="H160" s="109" t="s">
        <v>3</v>
      </c>
      <c r="I160" s="109" t="str">
        <f t="shared" ref="I160:I167" si="41">H160&amp;"_"&amp;"males"&amp;"_"&amp;G160&amp;"_"&amp;"all ages"</f>
        <v>2005-2007_males_CT5_all ages</v>
      </c>
      <c r="J160" s="110">
        <f>VLOOKUP(I160,Data!$B$2:$M$9721,5,FALSE)</f>
        <v>941</v>
      </c>
      <c r="K160" s="110">
        <f>VLOOKUP(I160,Data!$B$2:$M$9721,6,FALSE)</f>
        <v>313.66666666666703</v>
      </c>
      <c r="L160" s="110">
        <f>VLOOKUP(I160,Data!$B$2:$M$9721,8,FALSE)</f>
        <v>1692.17761045938</v>
      </c>
      <c r="M160" s="110">
        <f>VLOOKUP(I160,Data!$B$2:$M$9721,9,FALSE)</f>
        <v>1572.34713786829</v>
      </c>
      <c r="N160" s="110">
        <f>VLOOKUP(I160,Data!$B$2:$M$9721,10,FALSE)</f>
        <v>1817.9337180617099</v>
      </c>
      <c r="O160" s="110">
        <f>VLOOKUP(I160,Data!$B$2:$M$9721,11,FALSE)</f>
        <v>119.83047259108901</v>
      </c>
      <c r="P160" s="141">
        <f>VLOOKUP(I160,Data!$B$2:$M$9721,12,FALSE)</f>
        <v>125.756107602329</v>
      </c>
    </row>
    <row r="161" spans="7:16">
      <c r="G161" s="108" t="str">
        <f t="shared" si="40"/>
        <v>CT5</v>
      </c>
      <c r="H161" s="109" t="s">
        <v>4</v>
      </c>
      <c r="I161" s="109" t="str">
        <f t="shared" si="41"/>
        <v>2006-2008_males_CT5_all ages</v>
      </c>
      <c r="J161" s="110">
        <f>VLOOKUP(I161,Data!$B$2:$M$9721,5,FALSE)</f>
        <v>961</v>
      </c>
      <c r="K161" s="110">
        <f>VLOOKUP(I161,Data!$B$2:$M$9721,6,FALSE)</f>
        <v>320.33333333333297</v>
      </c>
      <c r="L161" s="110">
        <f>VLOOKUP(I161,Data!$B$2:$M$9721,8,FALSE)</f>
        <v>1724.7522077166</v>
      </c>
      <c r="M161" s="110">
        <f>VLOOKUP(I161,Data!$B$2:$M$9721,9,FALSE)</f>
        <v>1602.2321996035</v>
      </c>
      <c r="N161" s="110">
        <f>VLOOKUP(I161,Data!$B$2:$M$9721,10,FALSE)</f>
        <v>1853.2657834128599</v>
      </c>
      <c r="O161" s="110">
        <f>VLOOKUP(I161,Data!$B$2:$M$9721,11,FALSE)</f>
        <v>122.520008113096</v>
      </c>
      <c r="P161" s="141">
        <f>VLOOKUP(I161,Data!$B$2:$M$9721,12,FALSE)</f>
        <v>128.513575696262</v>
      </c>
    </row>
    <row r="162" spans="7:16">
      <c r="G162" s="108" t="str">
        <f t="shared" si="40"/>
        <v>CT5</v>
      </c>
      <c r="H162" s="109" t="s">
        <v>5</v>
      </c>
      <c r="I162" s="109" t="str">
        <f t="shared" si="41"/>
        <v>2007-2009_males_CT5_all ages</v>
      </c>
      <c r="J162" s="110">
        <f>VLOOKUP(I162,Data!$B$2:$M$9721,5,FALSE)</f>
        <v>973</v>
      </c>
      <c r="K162" s="110">
        <f>VLOOKUP(I162,Data!$B$2:$M$9721,6,FALSE)</f>
        <v>324.33333333333297</v>
      </c>
      <c r="L162" s="110">
        <f>VLOOKUP(I162,Data!$B$2:$M$9721,8,FALSE)</f>
        <v>1743.1540068208899</v>
      </c>
      <c r="M162" s="110">
        <f>VLOOKUP(I162,Data!$B$2:$M$9721,9,FALSE)</f>
        <v>1620.7149889412301</v>
      </c>
      <c r="N162" s="110">
        <f>VLOOKUP(I162,Data!$B$2:$M$9721,10,FALSE)</f>
        <v>1871.5445996840699</v>
      </c>
      <c r="O162" s="110">
        <f>VLOOKUP(I162,Data!$B$2:$M$9721,11,FALSE)</f>
        <v>122.439017879662</v>
      </c>
      <c r="P162" s="141">
        <f>VLOOKUP(I162,Data!$B$2:$M$9721,12,FALSE)</f>
        <v>128.39059286317701</v>
      </c>
    </row>
    <row r="163" spans="7:16">
      <c r="G163" s="108" t="str">
        <f t="shared" si="40"/>
        <v>CT5</v>
      </c>
      <c r="H163" s="109" t="s">
        <v>6</v>
      </c>
      <c r="I163" s="109" t="str">
        <f t="shared" si="41"/>
        <v>2008-2010_males_CT5_all ages</v>
      </c>
      <c r="J163" s="110">
        <f>VLOOKUP(I163,Data!$B$2:$M$9721,5,FALSE)</f>
        <v>933</v>
      </c>
      <c r="K163" s="110">
        <f>VLOOKUP(I163,Data!$B$2:$M$9721,6,FALSE)</f>
        <v>311</v>
      </c>
      <c r="L163" s="110">
        <f>VLOOKUP(I163,Data!$B$2:$M$9721,8,FALSE)</f>
        <v>1686.3146889372599</v>
      </c>
      <c r="M163" s="110">
        <f>VLOOKUP(I163,Data!$B$2:$M$9721,9,FALSE)</f>
        <v>1565.5516354583001</v>
      </c>
      <c r="N163" s="110">
        <f>VLOOKUP(I163,Data!$B$2:$M$9721,10,FALSE)</f>
        <v>1813.0757324859301</v>
      </c>
      <c r="O163" s="110">
        <f>VLOOKUP(I163,Data!$B$2:$M$9721,11,FALSE)</f>
        <v>120.76305347895899</v>
      </c>
      <c r="P163" s="141">
        <f>VLOOKUP(I163,Data!$B$2:$M$9721,12,FALSE)</f>
        <v>126.76104354866899</v>
      </c>
    </row>
    <row r="164" spans="7:16">
      <c r="G164" s="108" t="str">
        <f t="shared" si="40"/>
        <v>CT5</v>
      </c>
      <c r="H164" s="109" t="s">
        <v>7</v>
      </c>
      <c r="I164" s="109" t="str">
        <f t="shared" si="41"/>
        <v>2009-2011_males_CT5_all ages</v>
      </c>
      <c r="J164" s="110">
        <f>VLOOKUP(I164,Data!$B$2:$M$9721,5,FALSE)</f>
        <v>930</v>
      </c>
      <c r="K164" s="110">
        <f>VLOOKUP(I164,Data!$B$2:$M$9721,6,FALSE)</f>
        <v>310</v>
      </c>
      <c r="L164" s="110">
        <f>VLOOKUP(I164,Data!$B$2:$M$9721,8,FALSE)</f>
        <v>1663.7727312291399</v>
      </c>
      <c r="M164" s="110">
        <f>VLOOKUP(I164,Data!$B$2:$M$9721,9,FALSE)</f>
        <v>1544.77195536508</v>
      </c>
      <c r="N164" s="110">
        <f>VLOOKUP(I164,Data!$B$2:$M$9721,10,FALSE)</f>
        <v>1788.69375277159</v>
      </c>
      <c r="O164" s="110">
        <f>VLOOKUP(I164,Data!$B$2:$M$9721,11,FALSE)</f>
        <v>119.00077586406501</v>
      </c>
      <c r="P164" s="141">
        <f>VLOOKUP(I164,Data!$B$2:$M$9721,12,FALSE)</f>
        <v>124.921021542452</v>
      </c>
    </row>
    <row r="165" spans="7:16">
      <c r="G165" s="108" t="str">
        <f t="shared" si="40"/>
        <v>CT5</v>
      </c>
      <c r="H165" s="109" t="s">
        <v>8</v>
      </c>
      <c r="I165" s="109" t="str">
        <f t="shared" si="41"/>
        <v>2010-2012_males_CT5_all ages</v>
      </c>
      <c r="J165" s="110">
        <f>VLOOKUP(I165,Data!$B$2:$M$9721,5,FALSE)</f>
        <v>893</v>
      </c>
      <c r="K165" s="110">
        <f>VLOOKUP(I165,Data!$B$2:$M$9721,6,FALSE)</f>
        <v>297.66666666666703</v>
      </c>
      <c r="L165" s="110">
        <f>VLOOKUP(I165,Data!$B$2:$M$9721,8,FALSE)</f>
        <v>1592.7982588807699</v>
      </c>
      <c r="M165" s="110">
        <f>VLOOKUP(I165,Data!$B$2:$M$9721,9,FALSE)</f>
        <v>1475.8110965220901</v>
      </c>
      <c r="N165" s="110">
        <f>VLOOKUP(I165,Data!$B$2:$M$9721,10,FALSE)</f>
        <v>1715.7281401273301</v>
      </c>
      <c r="O165" s="110">
        <f>VLOOKUP(I165,Data!$B$2:$M$9721,11,FALSE)</f>
        <v>116.987162358676</v>
      </c>
      <c r="P165" s="141">
        <f>VLOOKUP(I165,Data!$B$2:$M$9721,12,FALSE)</f>
        <v>122.92988124656399</v>
      </c>
    </row>
    <row r="166" spans="7:16">
      <c r="G166" s="108" t="str">
        <f t="shared" si="40"/>
        <v>CT5</v>
      </c>
      <c r="H166" s="109" t="s">
        <v>9</v>
      </c>
      <c r="I166" s="109" t="str">
        <f t="shared" si="41"/>
        <v>2011-2013_males_CT5_all ages</v>
      </c>
      <c r="J166" s="110">
        <f>VLOOKUP(I166,Data!$B$2:$M$9721,5,FALSE)</f>
        <v>940</v>
      </c>
      <c r="K166" s="110">
        <f>VLOOKUP(I166,Data!$B$2:$M$9721,6,FALSE)</f>
        <v>313.33333333333297</v>
      </c>
      <c r="L166" s="110">
        <f>VLOOKUP(I166,Data!$B$2:$M$9721,8,FALSE)</f>
        <v>1694.8068970613199</v>
      </c>
      <c r="M166" s="110">
        <f>VLOOKUP(I166,Data!$B$2:$M$9721,9,FALSE)</f>
        <v>1572.97372790555</v>
      </c>
      <c r="N166" s="110">
        <f>VLOOKUP(I166,Data!$B$2:$M$9721,10,FALSE)</f>
        <v>1822.66802497035</v>
      </c>
      <c r="O166" s="110">
        <f>VLOOKUP(I166,Data!$B$2:$M$9721,11,FALSE)</f>
        <v>121.833169155763</v>
      </c>
      <c r="P166" s="141">
        <f>VLOOKUP(I166,Data!$B$2:$M$9721,12,FALSE)</f>
        <v>127.861127909038</v>
      </c>
    </row>
    <row r="167" spans="7:16">
      <c r="G167" s="111" t="str">
        <f t="shared" si="40"/>
        <v>CT5</v>
      </c>
      <c r="H167" s="112" t="s">
        <v>216</v>
      </c>
      <c r="I167" s="112" t="str">
        <f t="shared" si="41"/>
        <v>2012-2014_males_CT5_all ages</v>
      </c>
      <c r="J167" s="113">
        <f>VLOOKUP(I167,Data!$B$2:$M$9721,5,FALSE)</f>
        <v>937</v>
      </c>
      <c r="K167" s="113">
        <f>VLOOKUP(I167,Data!$B$2:$M$9721,6,FALSE)</f>
        <v>312.33333333333297</v>
      </c>
      <c r="L167" s="113">
        <f>VLOOKUP(I167,Data!$B$2:$M$9721,8,FALSE)</f>
        <v>1618.72448927562</v>
      </c>
      <c r="M167" s="113">
        <f>VLOOKUP(I167,Data!$B$2:$M$9721,9,FALSE)</f>
        <v>1506.4960857849901</v>
      </c>
      <c r="N167" s="113">
        <f>VLOOKUP(I167,Data!$B$2:$M$9721,10,FALSE)</f>
        <v>1736.51475679175</v>
      </c>
      <c r="O167" s="113">
        <f>VLOOKUP(I167,Data!$B$2:$M$9721,11,FALSE)</f>
        <v>112.22840349063399</v>
      </c>
      <c r="P167" s="142">
        <f>VLOOKUP(I167,Data!$B$2:$M$9721,12,FALSE)</f>
        <v>117.79026751612599</v>
      </c>
    </row>
    <row r="168" spans="7:16">
      <c r="G168" s="117" t="s">
        <v>184</v>
      </c>
      <c r="H168" s="118" t="s">
        <v>1</v>
      </c>
      <c r="I168" s="118" t="str">
        <f>H168&amp;"_"&amp;"males"&amp;"_W"&amp;"_"&amp;"all ages"</f>
        <v>2004-2006_males_W_all ages</v>
      </c>
      <c r="J168" s="119">
        <f>VLOOKUP(I168,Data!$B$2:$M$9721,5,FALSE)</f>
        <v>45393</v>
      </c>
      <c r="K168" s="119">
        <f>VLOOKUP(I168,Data!$B$2:$M$9721,6,FALSE)</f>
        <v>15131</v>
      </c>
      <c r="L168" s="119"/>
      <c r="M168" s="119">
        <f>VLOOKUP(I168,Data!$B$2:$M$9721,9,FALSE)</f>
        <v>1405.5738702958199</v>
      </c>
      <c r="N168" s="119">
        <f>VLOOKUP(I168,Data!$B$2:$M$9721,10,FALSE)</f>
        <v>1433.3934784220401</v>
      </c>
      <c r="O168" s="119">
        <f>VLOOKUP(I168,Data!$B$2:$M$9721,11,FALSE)</f>
        <v>13.861580363818801</v>
      </c>
      <c r="P168" s="120">
        <f>VLOOKUP(I168,Data!$B$2:$M$9721,12,FALSE)</f>
        <v>13.958027762397</v>
      </c>
    </row>
    <row r="169" spans="7:16">
      <c r="G169" s="121" t="s">
        <v>184</v>
      </c>
      <c r="H169" s="122" t="s">
        <v>3</v>
      </c>
      <c r="I169" s="122" t="str">
        <f t="shared" ref="I169:I176" si="42">H169&amp;"_"&amp;"males"&amp;"_W"&amp;"_"&amp;"all ages"</f>
        <v>2005-2007_males_W_all ages</v>
      </c>
      <c r="J169" s="123">
        <f>VLOOKUP(I169,Data!$B$2:$M$9721,5,FALSE)</f>
        <v>45563</v>
      </c>
      <c r="K169" s="123">
        <f>VLOOKUP(I169,Data!$B$2:$M$9721,6,FALSE)</f>
        <v>15187.666666666701</v>
      </c>
      <c r="L169" s="123">
        <f>VLOOKUP(I169,Data!$B$2:$M$9721,8,FALSE)</f>
        <v>1396.9392358816399</v>
      </c>
      <c r="M169" s="123">
        <f>VLOOKUP(I169,Data!$B$2:$M$9721,9,FALSE)</f>
        <v>1383.34983052046</v>
      </c>
      <c r="N169" s="123">
        <f>VLOOKUP(I169,Data!$B$2:$M$9721,10,FALSE)</f>
        <v>1410.6230176371701</v>
      </c>
      <c r="O169" s="123">
        <f>VLOOKUP(I169,Data!$B$2:$M$9721,11,FALSE)</f>
        <v>13.589405361176199</v>
      </c>
      <c r="P169" s="124">
        <f>VLOOKUP(I169,Data!$B$2:$M$9721,12,FALSE)</f>
        <v>13.683781755536801</v>
      </c>
    </row>
    <row r="170" spans="7:16">
      <c r="G170" s="121" t="s">
        <v>184</v>
      </c>
      <c r="H170" s="122" t="s">
        <v>4</v>
      </c>
      <c r="I170" s="122" t="str">
        <f t="shared" si="42"/>
        <v>2006-2008_males_W_all ages</v>
      </c>
      <c r="J170" s="123">
        <f>VLOOKUP(I170,Data!$B$2:$M$9721,5,FALSE)</f>
        <v>45755</v>
      </c>
      <c r="K170" s="123">
        <f>VLOOKUP(I170,Data!$B$2:$M$9721,6,FALSE)</f>
        <v>15251.666666666701</v>
      </c>
      <c r="L170" s="123">
        <f>VLOOKUP(I170,Data!$B$2:$M$9721,8,FALSE)</f>
        <v>1377.31644080466</v>
      </c>
      <c r="M170" s="123">
        <f>VLOOKUP(I170,Data!$B$2:$M$9721,9,FALSE)</f>
        <v>1363.9363561370701</v>
      </c>
      <c r="N170" s="123">
        <f>VLOOKUP(I170,Data!$B$2:$M$9721,10,FALSE)</f>
        <v>1390.7892522462</v>
      </c>
      <c r="O170" s="123">
        <f>VLOOKUP(I170,Data!$B$2:$M$9721,11,FALSE)</f>
        <v>13.380084667593801</v>
      </c>
      <c r="P170" s="124">
        <f>VLOOKUP(I170,Data!$B$2:$M$9721,12,FALSE)</f>
        <v>13.472811441542699</v>
      </c>
    </row>
    <row r="171" spans="7:16">
      <c r="G171" s="121" t="s">
        <v>184</v>
      </c>
      <c r="H171" s="122" t="s">
        <v>5</v>
      </c>
      <c r="I171" s="122" t="str">
        <f t="shared" si="42"/>
        <v>2007-2009_males_W_all ages</v>
      </c>
      <c r="J171" s="123">
        <f>VLOOKUP(I171,Data!$B$2:$M$9721,5,FALSE)</f>
        <v>45919</v>
      </c>
      <c r="K171" s="123">
        <f>VLOOKUP(I171,Data!$B$2:$M$9721,6,FALSE)</f>
        <v>15306.333333333299</v>
      </c>
      <c r="L171" s="123">
        <f>VLOOKUP(I171,Data!$B$2:$M$9721,8,FALSE)</f>
        <v>1350.92301354709</v>
      </c>
      <c r="M171" s="123">
        <f>VLOOKUP(I171,Data!$B$2:$M$9721,9,FALSE)</f>
        <v>1337.87504667759</v>
      </c>
      <c r="N171" s="123">
        <f>VLOOKUP(I171,Data!$B$2:$M$9721,10,FALSE)</f>
        <v>1364.06124330329</v>
      </c>
      <c r="O171" s="123">
        <f>VLOOKUP(I171,Data!$B$2:$M$9721,11,FALSE)</f>
        <v>13.047966869496101</v>
      </c>
      <c r="P171" s="124">
        <f>VLOOKUP(I171,Data!$B$2:$M$9721,12,FALSE)</f>
        <v>13.138229756201101</v>
      </c>
    </row>
    <row r="172" spans="7:16">
      <c r="G172" s="121" t="s">
        <v>184</v>
      </c>
      <c r="H172" s="122" t="s">
        <v>6</v>
      </c>
      <c r="I172" s="122" t="str">
        <f t="shared" si="42"/>
        <v>2008-2010_males_W_all ages</v>
      </c>
      <c r="J172" s="123">
        <f>VLOOKUP(I172,Data!$B$2:$M$9721,5,FALSE)</f>
        <v>45376</v>
      </c>
      <c r="K172" s="123">
        <f>VLOOKUP(I172,Data!$B$2:$M$9721,6,FALSE)</f>
        <v>15125.333333333299</v>
      </c>
      <c r="L172" s="123">
        <f>VLOOKUP(I172,Data!$B$2:$M$9721,8,FALSE)</f>
        <v>1310.28935640036</v>
      </c>
      <c r="M172" s="123">
        <f>VLOOKUP(I172,Data!$B$2:$M$9721,9,FALSE)</f>
        <v>1297.61881179636</v>
      </c>
      <c r="N172" s="123">
        <f>VLOOKUP(I172,Data!$B$2:$M$9721,10,FALSE)</f>
        <v>1323.0480778798101</v>
      </c>
      <c r="O172" s="123">
        <f>VLOOKUP(I172,Data!$B$2:$M$9721,11,FALSE)</f>
        <v>12.670544604001</v>
      </c>
      <c r="P172" s="124">
        <f>VLOOKUP(I172,Data!$B$2:$M$9721,12,FALSE)</f>
        <v>12.7587214794455</v>
      </c>
    </row>
    <row r="173" spans="7:16">
      <c r="G173" s="121" t="s">
        <v>184</v>
      </c>
      <c r="H173" s="122" t="s">
        <v>7</v>
      </c>
      <c r="I173" s="122" t="str">
        <f t="shared" si="42"/>
        <v>2009-2011_males_W_all ages</v>
      </c>
      <c r="J173" s="123">
        <f>VLOOKUP(I173,Data!$B$2:$M$9721,5,FALSE)</f>
        <v>44917</v>
      </c>
      <c r="K173" s="123">
        <f>VLOOKUP(I173,Data!$B$2:$M$9721,6,FALSE)</f>
        <v>14972.333333333299</v>
      </c>
      <c r="L173" s="123">
        <f>VLOOKUP(I173,Data!$B$2:$M$9721,8,FALSE)</f>
        <v>1269.8521441231601</v>
      </c>
      <c r="M173" s="123">
        <f>VLOOKUP(I173,Data!$B$2:$M$9721,9,FALSE)</f>
        <v>1257.5934042029301</v>
      </c>
      <c r="N173" s="123">
        <f>VLOOKUP(I173,Data!$B$2:$M$9721,10,FALSE)</f>
        <v>1282.1966315566499</v>
      </c>
      <c r="O173" s="123">
        <f>VLOOKUP(I173,Data!$B$2:$M$9721,11,FALSE)</f>
        <v>12.2587399202284</v>
      </c>
      <c r="P173" s="124">
        <f>VLOOKUP(I173,Data!$B$2:$M$9721,12,FALSE)</f>
        <v>12.3444874334887</v>
      </c>
    </row>
    <row r="174" spans="7:16">
      <c r="G174" s="121" t="s">
        <v>184</v>
      </c>
      <c r="H174" s="122" t="s">
        <v>8</v>
      </c>
      <c r="I174" s="122" t="str">
        <f t="shared" si="42"/>
        <v>2010-2012_males_W_all ages</v>
      </c>
      <c r="J174" s="123">
        <f>VLOOKUP(I174,Data!$B$2:$M$9721,5,FALSE)</f>
        <v>45064</v>
      </c>
      <c r="K174" s="123">
        <f>VLOOKUP(I174,Data!$B$2:$M$9721,6,FALSE)</f>
        <v>15021.333333333299</v>
      </c>
      <c r="L174" s="123">
        <f>VLOOKUP(I174,Data!$B$2:$M$9721,8,FALSE)</f>
        <v>1251.65135912665</v>
      </c>
      <c r="M174" s="123">
        <f>VLOOKUP(I174,Data!$B$2:$M$9721,9,FALSE)</f>
        <v>1239.6436611382901</v>
      </c>
      <c r="N174" s="123">
        <f>VLOOKUP(I174,Data!$B$2:$M$9721,10,FALSE)</f>
        <v>1263.7429110041201</v>
      </c>
      <c r="O174" s="123">
        <f>VLOOKUP(I174,Data!$B$2:$M$9721,11,FALSE)</f>
        <v>12.007697988355901</v>
      </c>
      <c r="P174" s="124">
        <f>VLOOKUP(I174,Data!$B$2:$M$9721,12,FALSE)</f>
        <v>12.0915518774734</v>
      </c>
    </row>
    <row r="175" spans="7:16">
      <c r="G175" s="121" t="s">
        <v>184</v>
      </c>
      <c r="H175" s="122" t="s">
        <v>9</v>
      </c>
      <c r="I175" s="122" t="str">
        <f t="shared" si="42"/>
        <v>2011-2013_males_W_all ages</v>
      </c>
      <c r="J175" s="123">
        <f>VLOOKUP(I175,Data!$B$2:$M$9721,5,FALSE)</f>
        <v>45756</v>
      </c>
      <c r="K175" s="123">
        <f>VLOOKUP(I175,Data!$B$2:$M$9721,6,FALSE)</f>
        <v>15252</v>
      </c>
      <c r="L175" s="123">
        <f>VLOOKUP(I175,Data!$B$2:$M$9721,8,FALSE)</f>
        <v>1245.93977409423</v>
      </c>
      <c r="M175" s="123">
        <f>VLOOKUP(I175,Data!$B$2:$M$9721,9,FALSE)</f>
        <v>1234.12185331043</v>
      </c>
      <c r="N175" s="123">
        <f>VLOOKUP(I175,Data!$B$2:$M$9721,10,FALSE)</f>
        <v>1257.8395946324399</v>
      </c>
      <c r="O175" s="123">
        <f>VLOOKUP(I175,Data!$B$2:$M$9721,11,FALSE)</f>
        <v>11.817920783805899</v>
      </c>
      <c r="P175" s="124">
        <f>VLOOKUP(I175,Data!$B$2:$M$9721,12,FALSE)</f>
        <v>11.8998205382075</v>
      </c>
    </row>
    <row r="176" spans="7:16">
      <c r="G176" s="128" t="s">
        <v>184</v>
      </c>
      <c r="H176" s="129" t="s">
        <v>216</v>
      </c>
      <c r="I176" s="129" t="str">
        <f t="shared" si="42"/>
        <v>2012-2014_males_W_all ages</v>
      </c>
      <c r="J176" s="130">
        <f>VLOOKUP(I176,Data!$B$2:$M$9721,5,FALSE)</f>
        <v>46155</v>
      </c>
      <c r="K176" s="130">
        <f>VLOOKUP(I176,Data!$B$2:$M$9721,6,FALSE)</f>
        <v>15385</v>
      </c>
      <c r="L176" s="130">
        <f>VLOOKUP(I176,Data!$B$2:$M$9721,8,FALSE)</f>
        <v>1228.2603392096601</v>
      </c>
      <c r="M176" s="130">
        <f>VLOOKUP(I176,Data!$B$2:$M$9721,9,FALSE)</f>
        <v>1216.7122226621</v>
      </c>
      <c r="N176" s="130">
        <f>VLOOKUP(I176,Data!$B$2:$M$9721,10,FALSE)</f>
        <v>1239.88813773364</v>
      </c>
      <c r="O176" s="130">
        <f>VLOOKUP(I176,Data!$B$2:$M$9721,11,FALSE)</f>
        <v>11.5481165475558</v>
      </c>
      <c r="P176" s="131">
        <f>VLOOKUP(I176,Data!$B$2:$M$9721,12,FALSE)</f>
        <v>11.627798523982401</v>
      </c>
    </row>
    <row r="178" spans="7:19">
      <c r="G178" s="168" t="s">
        <v>321</v>
      </c>
      <c r="H178" s="168"/>
      <c r="I178" s="168"/>
      <c r="J178" s="168"/>
      <c r="K178" s="168"/>
      <c r="L178" s="168"/>
      <c r="M178" s="168"/>
      <c r="N178" s="168"/>
      <c r="O178" s="168"/>
      <c r="P178" s="168"/>
    </row>
    <row r="179" spans="7:19">
      <c r="G179" s="70" t="s">
        <v>238</v>
      </c>
      <c r="H179" s="71" t="s">
        <v>239</v>
      </c>
      <c r="I179" s="72" t="s">
        <v>237</v>
      </c>
      <c r="J179" s="71" t="s">
        <v>0</v>
      </c>
      <c r="K179" s="71" t="s">
        <v>227</v>
      </c>
      <c r="L179" s="71" t="s">
        <v>240</v>
      </c>
      <c r="M179" s="71" t="s">
        <v>241</v>
      </c>
      <c r="N179" s="71" t="s">
        <v>242</v>
      </c>
      <c r="O179" s="72" t="s">
        <v>243</v>
      </c>
      <c r="P179" s="73" t="s">
        <v>244</v>
      </c>
    </row>
    <row r="180" spans="7:19">
      <c r="G180" s="74" t="str">
        <f>$B$62</f>
        <v>7A5</v>
      </c>
      <c r="H180" s="75" t="s">
        <v>1</v>
      </c>
      <c r="I180" s="75" t="str">
        <f>H180&amp;"_"&amp;"females"&amp;"_"&amp;G180&amp;"_"&amp;"all ages"</f>
        <v>2004-2006_females_7A5_all ages</v>
      </c>
      <c r="J180" s="75">
        <f>VLOOKUP(I180,Data!$B$2:$M$9721,5,FALSE)</f>
        <v>4984</v>
      </c>
      <c r="K180" s="76">
        <f>VLOOKUP(I180,Data!$B$2:$M$9721,6,FALSE)</f>
        <v>1661.3333333333301</v>
      </c>
      <c r="L180" s="76">
        <f>VLOOKUP(I180,Data!$B$2:$M$9721,8,FALSE)</f>
        <v>1126.5739374018101</v>
      </c>
      <c r="M180" s="76">
        <f>VLOOKUP(I180,Data!$B$2:$M$9721,9,FALSE)</f>
        <v>1095.20322871996</v>
      </c>
      <c r="N180" s="76">
        <f>VLOOKUP(I180,Data!$B$2:$M$9721,10,FALSE)</f>
        <v>1158.60853157214</v>
      </c>
      <c r="O180" s="76">
        <f>VLOOKUP(I180,Data!$B$2:$M$9721,11,FALSE)</f>
        <v>31.370708681852399</v>
      </c>
      <c r="P180" s="77">
        <f>VLOOKUP(I180,Data!$B$2:$M$9721,12,FALSE)</f>
        <v>32.034594170323501</v>
      </c>
    </row>
    <row r="181" spans="7:19">
      <c r="G181" s="74" t="str">
        <f t="shared" ref="G181:G188" si="43">$B$62</f>
        <v>7A5</v>
      </c>
      <c r="H181" s="75" t="s">
        <v>3</v>
      </c>
      <c r="I181" s="75" t="str">
        <f t="shared" ref="I181:I188" si="44">H181&amp;"_"&amp;"females"&amp;"_"&amp;G181&amp;"_"&amp;"all ages"</f>
        <v>2005-2007_females_7A5_all ages</v>
      </c>
      <c r="J181" s="75">
        <f>VLOOKUP(I181,Data!$B$2:$M$9721,5,FALSE)</f>
        <v>5016</v>
      </c>
      <c r="K181" s="76">
        <f>VLOOKUP(I181,Data!$B$2:$M$9721,6,FALSE)</f>
        <v>1672</v>
      </c>
      <c r="L181" s="76">
        <f>VLOOKUP(I181,Data!$B$2:$M$9721,8,FALSE)</f>
        <v>1126.3460818158201</v>
      </c>
      <c r="M181" s="76">
        <f>VLOOKUP(I181,Data!$B$2:$M$9721,9,FALSE)</f>
        <v>1095.05758055824</v>
      </c>
      <c r="N181" s="76">
        <f>VLOOKUP(I181,Data!$B$2:$M$9721,10,FALSE)</f>
        <v>1158.2945887485901</v>
      </c>
      <c r="O181" s="76">
        <f>VLOOKUP(I181,Data!$B$2:$M$9721,11,FALSE)</f>
        <v>31.288501257588202</v>
      </c>
      <c r="P181" s="77">
        <f>VLOOKUP(I181,Data!$B$2:$M$9721,12,FALSE)</f>
        <v>31.948506932768201</v>
      </c>
    </row>
    <row r="182" spans="7:19">
      <c r="G182" s="74" t="str">
        <f t="shared" si="43"/>
        <v>7A5</v>
      </c>
      <c r="H182" s="75" t="s">
        <v>4</v>
      </c>
      <c r="I182" s="75" t="str">
        <f t="shared" si="44"/>
        <v>2006-2008_females_7A5_all ages</v>
      </c>
      <c r="J182" s="75">
        <f>VLOOKUP(I182,Data!$B$2:$M$9721,5,FALSE)</f>
        <v>5055</v>
      </c>
      <c r="K182" s="76">
        <f>VLOOKUP(I182,Data!$B$2:$M$9721,6,FALSE)</f>
        <v>1685</v>
      </c>
      <c r="L182" s="76">
        <f>VLOOKUP(I182,Data!$B$2:$M$9721,8,FALSE)</f>
        <v>1131.08067432906</v>
      </c>
      <c r="M182" s="76">
        <f>VLOOKUP(I182,Data!$B$2:$M$9721,9,FALSE)</f>
        <v>1099.7632117092301</v>
      </c>
      <c r="N182" s="76">
        <f>VLOOKUP(I182,Data!$B$2:$M$9721,10,FALSE)</f>
        <v>1163.0561706527201</v>
      </c>
      <c r="O182" s="76">
        <f>VLOOKUP(I182,Data!$B$2:$M$9721,11,FALSE)</f>
        <v>31.317462619835201</v>
      </c>
      <c r="P182" s="77">
        <f>VLOOKUP(I182,Data!$B$2:$M$9721,12,FALSE)</f>
        <v>31.9754963236614</v>
      </c>
    </row>
    <row r="183" spans="7:19">
      <c r="G183" s="74" t="str">
        <f t="shared" si="43"/>
        <v>7A5</v>
      </c>
      <c r="H183" s="75" t="s">
        <v>5</v>
      </c>
      <c r="I183" s="75" t="str">
        <f t="shared" si="44"/>
        <v>2007-2009_females_7A5_all ages</v>
      </c>
      <c r="J183" s="75">
        <f>VLOOKUP(I183,Data!$B$2:$M$9721,5,FALSE)</f>
        <v>5068</v>
      </c>
      <c r="K183" s="76">
        <f>VLOOKUP(I183,Data!$B$2:$M$9721,6,FALSE)</f>
        <v>1689.3333333333301</v>
      </c>
      <c r="L183" s="76">
        <f>VLOOKUP(I183,Data!$B$2:$M$9721,8,FALSE)</f>
        <v>1130.10950071312</v>
      </c>
      <c r="M183" s="76">
        <f>VLOOKUP(I183,Data!$B$2:$M$9721,9,FALSE)</f>
        <v>1098.8684303494799</v>
      </c>
      <c r="N183" s="76">
        <f>VLOOKUP(I183,Data!$B$2:$M$9721,10,FALSE)</f>
        <v>1162.0061474525801</v>
      </c>
      <c r="O183" s="76">
        <f>VLOOKUP(I183,Data!$B$2:$M$9721,11,FALSE)</f>
        <v>31.2410703636303</v>
      </c>
      <c r="P183" s="77">
        <f>VLOOKUP(I183,Data!$B$2:$M$9721,12,FALSE)</f>
        <v>31.8966467394639</v>
      </c>
    </row>
    <row r="184" spans="7:19">
      <c r="G184" s="74" t="str">
        <f t="shared" si="43"/>
        <v>7A5</v>
      </c>
      <c r="H184" s="75" t="s">
        <v>6</v>
      </c>
      <c r="I184" s="75" t="str">
        <f t="shared" si="44"/>
        <v>2008-2010_females_7A5_all ages</v>
      </c>
      <c r="J184" s="75">
        <f>VLOOKUP(I184,Data!$B$2:$M$9721,5,FALSE)</f>
        <v>4858</v>
      </c>
      <c r="K184" s="76">
        <f>VLOOKUP(I184,Data!$B$2:$M$9721,6,FALSE)</f>
        <v>1619.3333333333301</v>
      </c>
      <c r="L184" s="76">
        <f>VLOOKUP(I184,Data!$B$2:$M$9721,8,FALSE)</f>
        <v>1073.9845391219301</v>
      </c>
      <c r="M184" s="76">
        <f>VLOOKUP(I184,Data!$B$2:$M$9721,9,FALSE)</f>
        <v>1043.7021399637599</v>
      </c>
      <c r="N184" s="76">
        <f>VLOOKUP(I184,Data!$B$2:$M$9721,10,FALSE)</f>
        <v>1104.9161475051401</v>
      </c>
      <c r="O184" s="76">
        <f>VLOOKUP(I184,Data!$B$2:$M$9721,11,FALSE)</f>
        <v>30.282399158169</v>
      </c>
      <c r="P184" s="77">
        <f>VLOOKUP(I184,Data!$B$2:$M$9721,12,FALSE)</f>
        <v>30.931608383211401</v>
      </c>
    </row>
    <row r="185" spans="7:19">
      <c r="G185" s="74" t="str">
        <f t="shared" si="43"/>
        <v>7A5</v>
      </c>
      <c r="H185" s="75" t="s">
        <v>7</v>
      </c>
      <c r="I185" s="75" t="str">
        <f t="shared" si="44"/>
        <v>2009-2011_females_7A5_all ages</v>
      </c>
      <c r="J185" s="75">
        <f>VLOOKUP(I185,Data!$B$2:$M$9721,5,FALSE)</f>
        <v>4662</v>
      </c>
      <c r="K185" s="76">
        <f>VLOOKUP(I185,Data!$B$2:$M$9721,6,FALSE)</f>
        <v>1554</v>
      </c>
      <c r="L185" s="76">
        <f>VLOOKUP(I185,Data!$B$2:$M$9721,8,FALSE)</f>
        <v>1018.30901622306</v>
      </c>
      <c r="M185" s="76">
        <f>VLOOKUP(I185,Data!$B$2:$M$9721,9,FALSE)</f>
        <v>989.04988090676204</v>
      </c>
      <c r="N185" s="76">
        <f>VLOOKUP(I185,Data!$B$2:$M$9721,10,FALSE)</f>
        <v>1048.20863113572</v>
      </c>
      <c r="O185" s="76">
        <f>VLOOKUP(I185,Data!$B$2:$M$9721,11,FALSE)</f>
        <v>29.259135316302</v>
      </c>
      <c r="P185" s="77">
        <f>VLOOKUP(I185,Data!$B$2:$M$9721,12,FALSE)</f>
        <v>29.8996149126516</v>
      </c>
    </row>
    <row r="186" spans="7:19">
      <c r="G186" s="74" t="str">
        <f t="shared" si="43"/>
        <v>7A5</v>
      </c>
      <c r="H186" s="75" t="s">
        <v>8</v>
      </c>
      <c r="I186" s="75" t="str">
        <f t="shared" si="44"/>
        <v>2010-2012_females_7A5_all ages</v>
      </c>
      <c r="J186" s="75">
        <f>VLOOKUP(I186,Data!$B$2:$M$9721,5,FALSE)</f>
        <v>4709</v>
      </c>
      <c r="K186" s="76">
        <f>VLOOKUP(I186,Data!$B$2:$M$9721,6,FALSE)</f>
        <v>1569.6666666666699</v>
      </c>
      <c r="L186" s="76">
        <f>VLOOKUP(I186,Data!$B$2:$M$9721,8,FALSE)</f>
        <v>1018.57944604649</v>
      </c>
      <c r="M186" s="76">
        <f>VLOOKUP(I186,Data!$B$2:$M$9721,9,FALSE)</f>
        <v>989.49021647862605</v>
      </c>
      <c r="N186" s="76">
        <f>VLOOKUP(I186,Data!$B$2:$M$9721,10,FALSE)</f>
        <v>1048.3022120626299</v>
      </c>
      <c r="O186" s="76">
        <f>VLOOKUP(I186,Data!$B$2:$M$9721,11,FALSE)</f>
        <v>29.089229567863399</v>
      </c>
      <c r="P186" s="77">
        <f>VLOOKUP(I186,Data!$B$2:$M$9721,12,FALSE)</f>
        <v>29.722766016143101</v>
      </c>
    </row>
    <row r="187" spans="7:19">
      <c r="G187" s="74" t="str">
        <f t="shared" si="43"/>
        <v>7A5</v>
      </c>
      <c r="H187" s="75" t="s">
        <v>9</v>
      </c>
      <c r="I187" s="75" t="str">
        <f t="shared" si="44"/>
        <v>2011-2013_females_7A5_all ages</v>
      </c>
      <c r="J187" s="75">
        <f>VLOOKUP(I187,Data!$B$2:$M$9721,5,FALSE)</f>
        <v>4783</v>
      </c>
      <c r="K187" s="76">
        <f>VLOOKUP(I187,Data!$B$2:$M$9721,6,FALSE)</f>
        <v>1594.3333333333301</v>
      </c>
      <c r="L187" s="76">
        <f>VLOOKUP(I187,Data!$B$2:$M$9721,8,FALSE)</f>
        <v>1028.7277801488201</v>
      </c>
      <c r="M187" s="76">
        <f>VLOOKUP(I187,Data!$B$2:$M$9721,9,FALSE)</f>
        <v>999.60308088085799</v>
      </c>
      <c r="N187" s="76">
        <f>VLOOKUP(I187,Data!$B$2:$M$9721,10,FALSE)</f>
        <v>1058.4818037197499</v>
      </c>
      <c r="O187" s="76">
        <f>VLOOKUP(I187,Data!$B$2:$M$9721,11,FALSE)</f>
        <v>29.1246992679669</v>
      </c>
      <c r="P187" s="77">
        <f>VLOOKUP(I187,Data!$B$2:$M$9721,12,FALSE)</f>
        <v>29.754023570928901</v>
      </c>
    </row>
    <row r="188" spans="7:19">
      <c r="G188" s="74" t="str">
        <f t="shared" si="43"/>
        <v>7A5</v>
      </c>
      <c r="H188" s="75" t="s">
        <v>216</v>
      </c>
      <c r="I188" s="75" t="str">
        <f t="shared" si="44"/>
        <v>2012-2014_females_7A5_all ages</v>
      </c>
      <c r="J188" s="75">
        <f>VLOOKUP(I188,Data!$B$2:$M$9721,5,FALSE)</f>
        <v>4821</v>
      </c>
      <c r="K188" s="76">
        <f>VLOOKUP(I188,Data!$B$2:$M$9721,6,FALSE)</f>
        <v>1607</v>
      </c>
      <c r="L188" s="76">
        <f>VLOOKUP(I188,Data!$B$2:$M$9721,8,FALSE)</f>
        <v>1029.4848865152501</v>
      </c>
      <c r="M188" s="76">
        <f>VLOOKUP(I188,Data!$B$2:$M$9721,9,FALSE)</f>
        <v>1000.4842903590001</v>
      </c>
      <c r="N188" s="76">
        <f>VLOOKUP(I188,Data!$B$2:$M$9721,10,FALSE)</f>
        <v>1059.1096214644799</v>
      </c>
      <c r="O188" s="76">
        <f>VLOOKUP(I188,Data!$B$2:$M$9721,11,FALSE)</f>
        <v>29.0005961562449</v>
      </c>
      <c r="P188" s="134">
        <f>VLOOKUP(I188,Data!$B$2:$M$9721,12,FALSE)</f>
        <v>29.6247349492273</v>
      </c>
      <c r="R188" s="135" t="s">
        <v>239</v>
      </c>
      <c r="S188" s="136" t="s">
        <v>322</v>
      </c>
    </row>
    <row r="189" spans="7:19">
      <c r="G189" s="92" t="str">
        <f>$B$63</f>
        <v>CT1</v>
      </c>
      <c r="H189" s="93" t="s">
        <v>1</v>
      </c>
      <c r="I189" s="93" t="str">
        <f>H189&amp;"_"&amp;"females"&amp;"_"&amp;G189&amp;"_"&amp;"all ages"</f>
        <v>2004-2006_females_CT1_all ages</v>
      </c>
      <c r="J189" s="94">
        <f>VLOOKUP(I189,Data!$B$2:$M$9721,5,FALSE)</f>
        <v>676</v>
      </c>
      <c r="K189" s="94">
        <f>VLOOKUP(I189,Data!$B$2:$M$9721,6,FALSE)</f>
        <v>225.333333333333</v>
      </c>
      <c r="L189" s="94">
        <f>VLOOKUP(I189,Data!$B$2:$M$9721,8,FALSE)</f>
        <v>1017.05471809709</v>
      </c>
      <c r="M189" s="94">
        <f>VLOOKUP(I189,Data!$B$2:$M$9721,9,FALSE)</f>
        <v>940.77397524510002</v>
      </c>
      <c r="N189" s="94">
        <f>VLOOKUP(I189,Data!$B$2:$M$9721,10,FALSE)</f>
        <v>1097.80753042839</v>
      </c>
      <c r="O189" s="94">
        <f>VLOOKUP(I189,Data!$B$2:$M$9721,11,FALSE)</f>
        <v>76.280742851992201</v>
      </c>
      <c r="P189" s="137">
        <f>VLOOKUP(I189,Data!$B$2:$M$9721,12,FALSE)</f>
        <v>80.752812331296099</v>
      </c>
      <c r="R189" s="95" t="str">
        <f>H189</f>
        <v>2004-2006</v>
      </c>
      <c r="S189" s="97">
        <f>L198/L189</f>
        <v>1.2653555401936265</v>
      </c>
    </row>
    <row r="190" spans="7:19">
      <c r="G190" s="99" t="str">
        <f t="shared" ref="G190:G197" si="45">$B$63</f>
        <v>CT1</v>
      </c>
      <c r="H190" s="100" t="s">
        <v>3</v>
      </c>
      <c r="I190" s="100" t="str">
        <f t="shared" ref="I190:I197" si="46">H190&amp;"_"&amp;"females"&amp;"_"&amp;G190&amp;"_"&amp;"all ages"</f>
        <v>2005-2007_females_CT1_all ages</v>
      </c>
      <c r="J190" s="101">
        <f>VLOOKUP(I190,Data!$B$2:$M$9721,5,FALSE)</f>
        <v>682</v>
      </c>
      <c r="K190" s="101">
        <f>VLOOKUP(I190,Data!$B$2:$M$9721,6,FALSE)</f>
        <v>227.333333333333</v>
      </c>
      <c r="L190" s="101">
        <f>VLOOKUP(I190,Data!$B$2:$M$9721,8,FALSE)</f>
        <v>997.99010611244</v>
      </c>
      <c r="M190" s="101">
        <f>VLOOKUP(I190,Data!$B$2:$M$9721,9,FALSE)</f>
        <v>923.26544054054204</v>
      </c>
      <c r="N190" s="101">
        <f>VLOOKUP(I190,Data!$B$2:$M$9721,10,FALSE)</f>
        <v>1077.0756891941101</v>
      </c>
      <c r="O190" s="101">
        <f>VLOOKUP(I190,Data!$B$2:$M$9721,11,FALSE)</f>
        <v>74.724665571898001</v>
      </c>
      <c r="P190" s="138">
        <f>VLOOKUP(I190,Data!$B$2:$M$9721,12,FALSE)</f>
        <v>79.085583081674301</v>
      </c>
      <c r="R190" s="95" t="str">
        <f t="shared" ref="R190:R197" si="47">H190</f>
        <v>2005-2007</v>
      </c>
      <c r="S190" s="97">
        <f t="shared" ref="S190" si="48">L199/L190</f>
        <v>1.3158165476739703</v>
      </c>
    </row>
    <row r="191" spans="7:19">
      <c r="G191" s="99" t="str">
        <f t="shared" si="45"/>
        <v>CT1</v>
      </c>
      <c r="H191" s="100" t="s">
        <v>4</v>
      </c>
      <c r="I191" s="100" t="str">
        <f t="shared" si="46"/>
        <v>2006-2008_females_CT1_all ages</v>
      </c>
      <c r="J191" s="101">
        <f>VLOOKUP(I191,Data!$B$2:$M$9721,5,FALSE)</f>
        <v>692</v>
      </c>
      <c r="K191" s="101">
        <f>VLOOKUP(I191,Data!$B$2:$M$9721,6,FALSE)</f>
        <v>230.666666666667</v>
      </c>
      <c r="L191" s="101">
        <f>VLOOKUP(I191,Data!$B$2:$M$9721,8,FALSE)</f>
        <v>994.59550307759298</v>
      </c>
      <c r="M191" s="101">
        <f>VLOOKUP(I191,Data!$B$2:$M$9721,9,FALSE)</f>
        <v>920.54323036196604</v>
      </c>
      <c r="N191" s="101">
        <f>VLOOKUP(I191,Data!$B$2:$M$9721,10,FALSE)</f>
        <v>1072.9371278876199</v>
      </c>
      <c r="O191" s="101">
        <f>VLOOKUP(I191,Data!$B$2:$M$9721,11,FALSE)</f>
        <v>74.052272715627296</v>
      </c>
      <c r="P191" s="138">
        <f>VLOOKUP(I191,Data!$B$2:$M$9721,12,FALSE)</f>
        <v>78.341624810024996</v>
      </c>
      <c r="R191" s="95" t="str">
        <f t="shared" si="47"/>
        <v>2006-2008</v>
      </c>
      <c r="S191" s="97">
        <f>L200/L191</f>
        <v>1.2984879999167023</v>
      </c>
    </row>
    <row r="192" spans="7:19">
      <c r="G192" s="99" t="str">
        <f t="shared" si="45"/>
        <v>CT1</v>
      </c>
      <c r="H192" s="100" t="s">
        <v>5</v>
      </c>
      <c r="I192" s="100" t="str">
        <f t="shared" si="46"/>
        <v>2007-2009_females_CT1_all ages</v>
      </c>
      <c r="J192" s="101">
        <f>VLOOKUP(I192,Data!$B$2:$M$9721,5,FALSE)</f>
        <v>710</v>
      </c>
      <c r="K192" s="101">
        <f>VLOOKUP(I192,Data!$B$2:$M$9721,6,FALSE)</f>
        <v>236.666666666667</v>
      </c>
      <c r="L192" s="101">
        <f>VLOOKUP(I192,Data!$B$2:$M$9721,8,FALSE)</f>
        <v>989.98111826445495</v>
      </c>
      <c r="M192" s="101">
        <f>VLOOKUP(I192,Data!$B$2:$M$9721,9,FALSE)</f>
        <v>917.33181539170505</v>
      </c>
      <c r="N192" s="101">
        <f>VLOOKUP(I192,Data!$B$2:$M$9721,10,FALSE)</f>
        <v>1066.7831585518099</v>
      </c>
      <c r="O192" s="101">
        <f>VLOOKUP(I192,Data!$B$2:$M$9721,11,FALSE)</f>
        <v>72.6493028727498</v>
      </c>
      <c r="P192" s="138">
        <f>VLOOKUP(I192,Data!$B$2:$M$9721,12,FALSE)</f>
        <v>76.802040287359404</v>
      </c>
      <c r="R192" s="95" t="str">
        <f t="shared" si="47"/>
        <v>2007-2009</v>
      </c>
      <c r="S192" s="97">
        <f t="shared" ref="S192:S197" si="49">L201/L192</f>
        <v>1.3077868617979937</v>
      </c>
    </row>
    <row r="193" spans="7:19">
      <c r="G193" s="99" t="str">
        <f t="shared" si="45"/>
        <v>CT1</v>
      </c>
      <c r="H193" s="100" t="s">
        <v>6</v>
      </c>
      <c r="I193" s="100" t="str">
        <f t="shared" si="46"/>
        <v>2008-2010_females_CT1_all ages</v>
      </c>
      <c r="J193" s="101">
        <f>VLOOKUP(I193,Data!$B$2:$M$9721,5,FALSE)</f>
        <v>719</v>
      </c>
      <c r="K193" s="101">
        <f>VLOOKUP(I193,Data!$B$2:$M$9721,6,FALSE)</f>
        <v>239.666666666667</v>
      </c>
      <c r="L193" s="101">
        <f>VLOOKUP(I193,Data!$B$2:$M$9721,8,FALSE)</f>
        <v>969.70073305542303</v>
      </c>
      <c r="M193" s="101">
        <f>VLOOKUP(I193,Data!$B$2:$M$9721,9,FALSE)</f>
        <v>899.28073341306197</v>
      </c>
      <c r="N193" s="101">
        <f>VLOOKUP(I193,Data!$B$2:$M$9721,10,FALSE)</f>
        <v>1044.1199882434601</v>
      </c>
      <c r="O193" s="101">
        <f>VLOOKUP(I193,Data!$B$2:$M$9721,11,FALSE)</f>
        <v>70.419999642361603</v>
      </c>
      <c r="P193" s="138">
        <f>VLOOKUP(I193,Data!$B$2:$M$9721,12,FALSE)</f>
        <v>74.419255188032295</v>
      </c>
      <c r="R193" s="95" t="str">
        <f t="shared" si="47"/>
        <v>2008-2010</v>
      </c>
      <c r="S193" s="97">
        <f t="shared" si="49"/>
        <v>1.230678869433774</v>
      </c>
    </row>
    <row r="194" spans="7:19">
      <c r="G194" s="99" t="str">
        <f t="shared" si="45"/>
        <v>CT1</v>
      </c>
      <c r="H194" s="100" t="s">
        <v>7</v>
      </c>
      <c r="I194" s="100" t="str">
        <f t="shared" si="46"/>
        <v>2009-2011_females_CT1_all ages</v>
      </c>
      <c r="J194" s="101">
        <f>VLOOKUP(I194,Data!$B$2:$M$9721,5,FALSE)</f>
        <v>732</v>
      </c>
      <c r="K194" s="101">
        <f>VLOOKUP(I194,Data!$B$2:$M$9721,6,FALSE)</f>
        <v>244</v>
      </c>
      <c r="L194" s="101">
        <f>VLOOKUP(I194,Data!$B$2:$M$9721,8,FALSE)</f>
        <v>943.30456327855597</v>
      </c>
      <c r="M194" s="101">
        <f>VLOOKUP(I194,Data!$B$2:$M$9721,9,FALSE)</f>
        <v>875.68947238832595</v>
      </c>
      <c r="N194" s="101">
        <f>VLOOKUP(I194,Data!$B$2:$M$9721,10,FALSE)</f>
        <v>1014.72431750159</v>
      </c>
      <c r="O194" s="101">
        <f>VLOOKUP(I194,Data!$B$2:$M$9721,11,FALSE)</f>
        <v>67.615090890229595</v>
      </c>
      <c r="P194" s="138">
        <f>VLOOKUP(I194,Data!$B$2:$M$9721,12,FALSE)</f>
        <v>71.419754223031106</v>
      </c>
      <c r="R194" s="95" t="str">
        <f t="shared" si="47"/>
        <v>2009-2011</v>
      </c>
      <c r="S194" s="97">
        <f t="shared" si="49"/>
        <v>1.2161600976248974</v>
      </c>
    </row>
    <row r="195" spans="7:19">
      <c r="G195" s="99" t="str">
        <f t="shared" si="45"/>
        <v>CT1</v>
      </c>
      <c r="H195" s="100" t="s">
        <v>8</v>
      </c>
      <c r="I195" s="100" t="str">
        <f t="shared" si="46"/>
        <v>2010-2012_females_CT1_all ages</v>
      </c>
      <c r="J195" s="101">
        <f>VLOOKUP(I195,Data!$B$2:$M$9721,5,FALSE)</f>
        <v>743</v>
      </c>
      <c r="K195" s="101">
        <f>VLOOKUP(I195,Data!$B$2:$M$9721,6,FALSE)</f>
        <v>247.666666666667</v>
      </c>
      <c r="L195" s="101">
        <f>VLOOKUP(I195,Data!$B$2:$M$9721,8,FALSE)</f>
        <v>929.83928893272798</v>
      </c>
      <c r="M195" s="101">
        <f>VLOOKUP(I195,Data!$B$2:$M$9721,9,FALSE)</f>
        <v>863.80558651249703</v>
      </c>
      <c r="N195" s="101">
        <f>VLOOKUP(I195,Data!$B$2:$M$9721,10,FALSE)</f>
        <v>999.56022597373203</v>
      </c>
      <c r="O195" s="101">
        <f>VLOOKUP(I195,Data!$B$2:$M$9721,11,FALSE)</f>
        <v>66.033702420230497</v>
      </c>
      <c r="P195" s="138">
        <f>VLOOKUP(I195,Data!$B$2:$M$9721,12,FALSE)</f>
        <v>69.720937041004603</v>
      </c>
      <c r="R195" s="95" t="str">
        <f t="shared" si="47"/>
        <v>2010-2012</v>
      </c>
      <c r="S195" s="97">
        <f t="shared" si="49"/>
        <v>1.1962154283794755</v>
      </c>
    </row>
    <row r="196" spans="7:19">
      <c r="G196" s="99" t="str">
        <f t="shared" si="45"/>
        <v>CT1</v>
      </c>
      <c r="H196" s="100" t="s">
        <v>9</v>
      </c>
      <c r="I196" s="100" t="str">
        <f t="shared" si="46"/>
        <v>2011-2013_females_CT1_all ages</v>
      </c>
      <c r="J196" s="101">
        <f>VLOOKUP(I196,Data!$B$2:$M$9721,5,FALSE)</f>
        <v>753</v>
      </c>
      <c r="K196" s="101">
        <f>VLOOKUP(I196,Data!$B$2:$M$9721,6,FALSE)</f>
        <v>251</v>
      </c>
      <c r="L196" s="101">
        <f>VLOOKUP(I196,Data!$B$2:$M$9721,8,FALSE)</f>
        <v>915.54081019328498</v>
      </c>
      <c r="M196" s="101">
        <f>VLOOKUP(I196,Data!$B$2:$M$9721,9,FALSE)</f>
        <v>851.02239613856</v>
      </c>
      <c r="N196" s="101">
        <f>VLOOKUP(I196,Data!$B$2:$M$9721,10,FALSE)</f>
        <v>983.63712237065704</v>
      </c>
      <c r="O196" s="101">
        <f>VLOOKUP(I196,Data!$B$2:$M$9721,11,FALSE)</f>
        <v>64.518414054725</v>
      </c>
      <c r="P196" s="138">
        <f>VLOOKUP(I196,Data!$B$2:$M$9721,12,FALSE)</f>
        <v>68.096312177371601</v>
      </c>
      <c r="R196" s="95" t="str">
        <f t="shared" si="47"/>
        <v>2011-2013</v>
      </c>
      <c r="S196" s="97">
        <f t="shared" si="49"/>
        <v>1.2503901143911524</v>
      </c>
    </row>
    <row r="197" spans="7:19">
      <c r="G197" s="102" t="str">
        <f t="shared" si="45"/>
        <v>CT1</v>
      </c>
      <c r="H197" s="103" t="s">
        <v>216</v>
      </c>
      <c r="I197" s="103" t="str">
        <f t="shared" si="46"/>
        <v>2012-2014_females_CT1_all ages</v>
      </c>
      <c r="J197" s="104">
        <f>VLOOKUP(I197,Data!$B$2:$M$9721,5,FALSE)</f>
        <v>750</v>
      </c>
      <c r="K197" s="104">
        <f>VLOOKUP(I197,Data!$B$2:$M$9721,6,FALSE)</f>
        <v>250</v>
      </c>
      <c r="L197" s="104">
        <f>VLOOKUP(I197,Data!$B$2:$M$9721,8,FALSE)</f>
        <v>888.292383020687</v>
      </c>
      <c r="M197" s="104">
        <f>VLOOKUP(I197,Data!$B$2:$M$9721,9,FALSE)</f>
        <v>825.61113148400602</v>
      </c>
      <c r="N197" s="104">
        <f>VLOOKUP(I197,Data!$B$2:$M$9721,10,FALSE)</f>
        <v>954.45680675210099</v>
      </c>
      <c r="O197" s="104">
        <f>VLOOKUP(I197,Data!$B$2:$M$9721,11,FALSE)</f>
        <v>62.681251536680698</v>
      </c>
      <c r="P197" s="139">
        <f>VLOOKUP(I197,Data!$B$2:$M$9721,12,FALSE)</f>
        <v>66.164423731414601</v>
      </c>
      <c r="R197" s="114" t="str">
        <f t="shared" si="47"/>
        <v>2012-2014</v>
      </c>
      <c r="S197" s="116">
        <f t="shared" si="49"/>
        <v>1.2204122948775789</v>
      </c>
    </row>
    <row r="198" spans="7:19">
      <c r="G198" s="105" t="str">
        <f>$B$64</f>
        <v>CT5</v>
      </c>
      <c r="H198" s="106" t="s">
        <v>1</v>
      </c>
      <c r="I198" s="106" t="str">
        <f>H198&amp;"_"&amp;"females"&amp;"_"&amp;G198&amp;"_"&amp;"all ages"</f>
        <v>2004-2006_females_CT5_all ages</v>
      </c>
      <c r="J198" s="107">
        <f>VLOOKUP(I198,Data!$B$2:$M$9721,5,FALSE)</f>
        <v>1049</v>
      </c>
      <c r="K198" s="107">
        <f>VLOOKUP(I198,Data!$B$2:$M$9721,6,FALSE)</f>
        <v>349.66666666666703</v>
      </c>
      <c r="L198" s="107">
        <f>VLOOKUP(I198,Data!$B$2:$M$9721,8,FALSE)</f>
        <v>1286.9358222242199</v>
      </c>
      <c r="M198" s="107">
        <f>VLOOKUP(I198,Data!$B$2:$M$9721,9,FALSE)</f>
        <v>1209.13972046396</v>
      </c>
      <c r="N198" s="107">
        <f>VLOOKUP(I198,Data!$B$2:$M$9721,10,FALSE)</f>
        <v>1368.37035487855</v>
      </c>
      <c r="O198" s="107">
        <f>VLOOKUP(I198,Data!$B$2:$M$9721,11,FALSE)</f>
        <v>77.796101760267206</v>
      </c>
      <c r="P198" s="140">
        <f>VLOOKUP(I198,Data!$B$2:$M$9721,12,FALSE)</f>
        <v>81.4345326543216</v>
      </c>
    </row>
    <row r="199" spans="7:19">
      <c r="G199" s="108" t="str">
        <f t="shared" ref="G199:G206" si="50">$B$64</f>
        <v>CT5</v>
      </c>
      <c r="H199" s="109" t="s">
        <v>3</v>
      </c>
      <c r="I199" s="109" t="str">
        <f t="shared" ref="I199:I206" si="51">H199&amp;"_"&amp;"females"&amp;"_"&amp;G199&amp;"_"&amp;"all ages"</f>
        <v>2005-2007_females_CT5_all ages</v>
      </c>
      <c r="J199" s="110">
        <f>VLOOKUP(I199,Data!$B$2:$M$9721,5,FALSE)</f>
        <v>1065</v>
      </c>
      <c r="K199" s="110">
        <f>VLOOKUP(I199,Data!$B$2:$M$9721,6,FALSE)</f>
        <v>355</v>
      </c>
      <c r="L199" s="110">
        <f>VLOOKUP(I199,Data!$B$2:$M$9721,8,FALSE)</f>
        <v>1313.17189603765</v>
      </c>
      <c r="M199" s="110">
        <f>VLOOKUP(I199,Data!$B$2:$M$9721,9,FALSE)</f>
        <v>1234.43860768489</v>
      </c>
      <c r="N199" s="110">
        <f>VLOOKUP(I199,Data!$B$2:$M$9721,10,FALSE)</f>
        <v>1395.55897888188</v>
      </c>
      <c r="O199" s="110">
        <f>VLOOKUP(I199,Data!$B$2:$M$9721,11,FALSE)</f>
        <v>78.733288352760596</v>
      </c>
      <c r="P199" s="141">
        <f>VLOOKUP(I199,Data!$B$2:$M$9721,12,FALSE)</f>
        <v>82.387082844234996</v>
      </c>
    </row>
    <row r="200" spans="7:19">
      <c r="G200" s="108" t="str">
        <f t="shared" si="50"/>
        <v>CT5</v>
      </c>
      <c r="H200" s="109" t="s">
        <v>4</v>
      </c>
      <c r="I200" s="109" t="str">
        <f t="shared" si="51"/>
        <v>2006-2008_females_CT5_all ages</v>
      </c>
      <c r="J200" s="110">
        <f>VLOOKUP(I200,Data!$B$2:$M$9721,5,FALSE)</f>
        <v>1035</v>
      </c>
      <c r="K200" s="110">
        <f>VLOOKUP(I200,Data!$B$2:$M$9721,6,FALSE)</f>
        <v>345</v>
      </c>
      <c r="L200" s="110">
        <f>VLOOKUP(I200,Data!$B$2:$M$9721,8,FALSE)</f>
        <v>1291.4703255173699</v>
      </c>
      <c r="M200" s="110">
        <f>VLOOKUP(I200,Data!$B$2:$M$9721,9,FALSE)</f>
        <v>1212.94576271145</v>
      </c>
      <c r="N200" s="110">
        <f>VLOOKUP(I200,Data!$B$2:$M$9721,10,FALSE)</f>
        <v>1373.6927788243499</v>
      </c>
      <c r="O200" s="110">
        <f>VLOOKUP(I200,Data!$B$2:$M$9721,11,FALSE)</f>
        <v>78.524562805918805</v>
      </c>
      <c r="P200" s="141">
        <f>VLOOKUP(I200,Data!$B$2:$M$9721,12,FALSE)</f>
        <v>82.222453306981606</v>
      </c>
    </row>
    <row r="201" spans="7:19">
      <c r="G201" s="108" t="str">
        <f t="shared" si="50"/>
        <v>CT5</v>
      </c>
      <c r="H201" s="109" t="s">
        <v>5</v>
      </c>
      <c r="I201" s="109" t="str">
        <f t="shared" si="51"/>
        <v>2007-2009_females_CT5_all ages</v>
      </c>
      <c r="J201" s="110">
        <f>VLOOKUP(I201,Data!$B$2:$M$9721,5,FALSE)</f>
        <v>1030</v>
      </c>
      <c r="K201" s="110">
        <f>VLOOKUP(I201,Data!$B$2:$M$9721,6,FALSE)</f>
        <v>343.33333333333297</v>
      </c>
      <c r="L201" s="110">
        <f>VLOOKUP(I201,Data!$B$2:$M$9721,8,FALSE)</f>
        <v>1294.68429989434</v>
      </c>
      <c r="M201" s="110">
        <f>VLOOKUP(I201,Data!$B$2:$M$9721,9,FALSE)</f>
        <v>1215.8584603214099</v>
      </c>
      <c r="N201" s="110">
        <f>VLOOKUP(I201,Data!$B$2:$M$9721,10,FALSE)</f>
        <v>1377.2314483463799</v>
      </c>
      <c r="O201" s="110">
        <f>VLOOKUP(I201,Data!$B$2:$M$9721,11,FALSE)</f>
        <v>78.825839572927407</v>
      </c>
      <c r="P201" s="141">
        <f>VLOOKUP(I201,Data!$B$2:$M$9721,12,FALSE)</f>
        <v>82.547148452036694</v>
      </c>
    </row>
    <row r="202" spans="7:19">
      <c r="G202" s="108" t="str">
        <f t="shared" si="50"/>
        <v>CT5</v>
      </c>
      <c r="H202" s="109" t="s">
        <v>6</v>
      </c>
      <c r="I202" s="109" t="str">
        <f t="shared" si="51"/>
        <v>2008-2010_females_CT5_all ages</v>
      </c>
      <c r="J202" s="110">
        <f>VLOOKUP(I202,Data!$B$2:$M$9721,5,FALSE)</f>
        <v>946</v>
      </c>
      <c r="K202" s="110">
        <f>VLOOKUP(I202,Data!$B$2:$M$9721,6,FALSE)</f>
        <v>315.33333333333297</v>
      </c>
      <c r="L202" s="110">
        <f>VLOOKUP(I202,Data!$B$2:$M$9721,8,FALSE)</f>
        <v>1193.39020184575</v>
      </c>
      <c r="M202" s="110">
        <f>VLOOKUP(I202,Data!$B$2:$M$9721,9,FALSE)</f>
        <v>1117.72558686344</v>
      </c>
      <c r="N202" s="110">
        <f>VLOOKUP(I202,Data!$B$2:$M$9721,10,FALSE)</f>
        <v>1272.7862764209301</v>
      </c>
      <c r="O202" s="110">
        <f>VLOOKUP(I202,Data!$B$2:$M$9721,11,FALSE)</f>
        <v>75.664614982313907</v>
      </c>
      <c r="P202" s="141">
        <f>VLOOKUP(I202,Data!$B$2:$M$9721,12,FALSE)</f>
        <v>79.396074575179895</v>
      </c>
    </row>
    <row r="203" spans="7:19">
      <c r="G203" s="108" t="str">
        <f t="shared" si="50"/>
        <v>CT5</v>
      </c>
      <c r="H203" s="109" t="s">
        <v>7</v>
      </c>
      <c r="I203" s="109" t="str">
        <f t="shared" si="51"/>
        <v>2009-2011_females_CT5_all ages</v>
      </c>
      <c r="J203" s="110">
        <f>VLOOKUP(I203,Data!$B$2:$M$9721,5,FALSE)</f>
        <v>916</v>
      </c>
      <c r="K203" s="110">
        <f>VLOOKUP(I203,Data!$B$2:$M$9721,6,FALSE)</f>
        <v>305.33333333333297</v>
      </c>
      <c r="L203" s="110">
        <f>VLOOKUP(I203,Data!$B$2:$M$9721,8,FALSE)</f>
        <v>1147.2093697668599</v>
      </c>
      <c r="M203" s="110">
        <f>VLOOKUP(I203,Data!$B$2:$M$9721,9,FALSE)</f>
        <v>1073.5332567222999</v>
      </c>
      <c r="N203" s="110">
        <f>VLOOKUP(I203,Data!$B$2:$M$9721,10,FALSE)</f>
        <v>1224.5795088964701</v>
      </c>
      <c r="O203" s="110">
        <f>VLOOKUP(I203,Data!$B$2:$M$9721,11,FALSE)</f>
        <v>73.676113044562001</v>
      </c>
      <c r="P203" s="141">
        <f>VLOOKUP(I203,Data!$B$2:$M$9721,12,FALSE)</f>
        <v>77.3701391296092</v>
      </c>
    </row>
    <row r="204" spans="7:19">
      <c r="G204" s="108" t="str">
        <f t="shared" si="50"/>
        <v>CT5</v>
      </c>
      <c r="H204" s="109" t="s">
        <v>8</v>
      </c>
      <c r="I204" s="109" t="str">
        <f t="shared" si="51"/>
        <v>2010-2012_females_CT5_all ages</v>
      </c>
      <c r="J204" s="110">
        <f>VLOOKUP(I204,Data!$B$2:$M$9721,5,FALSE)</f>
        <v>895</v>
      </c>
      <c r="K204" s="110">
        <f>VLOOKUP(I204,Data!$B$2:$M$9721,6,FALSE)</f>
        <v>298.33333333333297</v>
      </c>
      <c r="L204" s="110">
        <f>VLOOKUP(I204,Data!$B$2:$M$9721,8,FALSE)</f>
        <v>1112.2881033347301</v>
      </c>
      <c r="M204" s="110">
        <f>VLOOKUP(I204,Data!$B$2:$M$9721,9,FALSE)</f>
        <v>1040.19464848548</v>
      </c>
      <c r="N204" s="110">
        <f>VLOOKUP(I204,Data!$B$2:$M$9721,10,FALSE)</f>
        <v>1188.0395573734099</v>
      </c>
      <c r="O204" s="110">
        <f>VLOOKUP(I204,Data!$B$2:$M$9721,11,FALSE)</f>
        <v>72.093454849245305</v>
      </c>
      <c r="P204" s="141">
        <f>VLOOKUP(I204,Data!$B$2:$M$9721,12,FALSE)</f>
        <v>75.751454038684003</v>
      </c>
    </row>
    <row r="205" spans="7:19">
      <c r="G205" s="108" t="str">
        <f t="shared" si="50"/>
        <v>CT5</v>
      </c>
      <c r="H205" s="109" t="s">
        <v>9</v>
      </c>
      <c r="I205" s="109" t="str">
        <f t="shared" si="51"/>
        <v>2011-2013_females_CT5_all ages</v>
      </c>
      <c r="J205" s="110">
        <f>VLOOKUP(I205,Data!$B$2:$M$9721,5,FALSE)</f>
        <v>924</v>
      </c>
      <c r="K205" s="110">
        <f>VLOOKUP(I205,Data!$B$2:$M$9721,6,FALSE)</f>
        <v>308</v>
      </c>
      <c r="L205" s="110">
        <f>VLOOKUP(I205,Data!$B$2:$M$9721,8,FALSE)</f>
        <v>1144.7831783873501</v>
      </c>
      <c r="M205" s="110">
        <f>VLOOKUP(I205,Data!$B$2:$M$9721,9,FALSE)</f>
        <v>1071.8476048207999</v>
      </c>
      <c r="N205" s="110">
        <f>VLOOKUP(I205,Data!$B$2:$M$9721,10,FALSE)</f>
        <v>1221.3593519871399</v>
      </c>
      <c r="O205" s="110">
        <f>VLOOKUP(I205,Data!$B$2:$M$9721,11,FALSE)</f>
        <v>72.935573566544903</v>
      </c>
      <c r="P205" s="141">
        <f>VLOOKUP(I205,Data!$B$2:$M$9721,12,FALSE)</f>
        <v>76.576173599787595</v>
      </c>
    </row>
    <row r="206" spans="7:19">
      <c r="G206" s="111" t="str">
        <f t="shared" si="50"/>
        <v>CT5</v>
      </c>
      <c r="H206" s="112" t="s">
        <v>216</v>
      </c>
      <c r="I206" s="112" t="str">
        <f t="shared" si="51"/>
        <v>2012-2014_females_CT5_all ages</v>
      </c>
      <c r="J206" s="113">
        <f>VLOOKUP(I206,Data!$B$2:$M$9721,5,FALSE)</f>
        <v>875</v>
      </c>
      <c r="K206" s="113">
        <f>VLOOKUP(I206,Data!$B$2:$M$9721,6,FALSE)</f>
        <v>291.66666666666703</v>
      </c>
      <c r="L206" s="113">
        <f>VLOOKUP(I206,Data!$B$2:$M$9721,8,FALSE)</f>
        <v>1084.0829456845499</v>
      </c>
      <c r="M206" s="113">
        <f>VLOOKUP(I206,Data!$B$2:$M$9721,9,FALSE)</f>
        <v>1013.21085015763</v>
      </c>
      <c r="N206" s="113">
        <f>VLOOKUP(I206,Data!$B$2:$M$9721,10,FALSE)</f>
        <v>1158.5930760390399</v>
      </c>
      <c r="O206" s="113">
        <f>VLOOKUP(I206,Data!$B$2:$M$9721,11,FALSE)</f>
        <v>70.872095526919097</v>
      </c>
      <c r="P206" s="142">
        <f>VLOOKUP(I206,Data!$B$2:$M$9721,12,FALSE)</f>
        <v>74.510130354489803</v>
      </c>
    </row>
    <row r="207" spans="7:19">
      <c r="G207" s="117" t="s">
        <v>184</v>
      </c>
      <c r="H207" s="118" t="s">
        <v>1</v>
      </c>
      <c r="I207" s="118" t="str">
        <f>H207&amp;"_"&amp;"females"&amp;"_W"&amp;"_"&amp;"all ages"</f>
        <v>2004-2006_females_W_all ages</v>
      </c>
      <c r="J207" s="119">
        <f>VLOOKUP(I207,Data!$B$2:$M$9721,5,FALSE)</f>
        <v>50169</v>
      </c>
      <c r="K207" s="119">
        <f>VLOOKUP(I207,Data!$B$2:$M$9721,6,FALSE)</f>
        <v>16723</v>
      </c>
      <c r="L207" s="119">
        <f>VLOOKUP(I207,Data!$B$2:$M$9721,8,FALSE)</f>
        <v>1021.49681971236</v>
      </c>
      <c r="M207" s="119">
        <f>VLOOKUP(I207,Data!$B$2:$M$9721,9,FALSE)</f>
        <v>1012.49279015525</v>
      </c>
      <c r="N207" s="119">
        <f>VLOOKUP(I207,Data!$B$2:$M$9721,10,FALSE)</f>
        <v>1030.5604305193101</v>
      </c>
      <c r="O207" s="119">
        <f>VLOOKUP(I207,Data!$B$2:$M$9721,11,FALSE)</f>
        <v>9.0040295571089892</v>
      </c>
      <c r="P207" s="120">
        <f>VLOOKUP(I207,Data!$B$2:$M$9721,12,FALSE)</f>
        <v>9.0636108069430694</v>
      </c>
    </row>
    <row r="208" spans="7:19">
      <c r="G208" s="121" t="s">
        <v>184</v>
      </c>
      <c r="H208" s="122" t="s">
        <v>3</v>
      </c>
      <c r="I208" s="122" t="str">
        <f t="shared" ref="I208:I215" si="52">H208&amp;"_"&amp;"females"&amp;"_W"&amp;"_"&amp;"all ages"</f>
        <v>2005-2007_females_W_all ages</v>
      </c>
      <c r="J208" s="123">
        <f>VLOOKUP(I208,Data!$B$2:$M$9721,5,FALSE)</f>
        <v>49828</v>
      </c>
      <c r="K208" s="123">
        <f>VLOOKUP(I208,Data!$B$2:$M$9721,6,FALSE)</f>
        <v>16609.333333333299</v>
      </c>
      <c r="L208" s="123">
        <f>VLOOKUP(I208,Data!$B$2:$M$9721,8,FALSE)</f>
        <v>1004.84676643743</v>
      </c>
      <c r="M208" s="123">
        <f>VLOOKUP(I208,Data!$B$2:$M$9721,9,FALSE)</f>
        <v>995.952281148564</v>
      </c>
      <c r="N208" s="123">
        <f>VLOOKUP(I208,Data!$B$2:$M$9721,10,FALSE)</f>
        <v>1013.80030989281</v>
      </c>
      <c r="O208" s="123">
        <f>VLOOKUP(I208,Data!$B$2:$M$9721,11,FALSE)</f>
        <v>8.8944852888690793</v>
      </c>
      <c r="P208" s="124">
        <f>VLOOKUP(I208,Data!$B$2:$M$9721,12,FALSE)</f>
        <v>8.9535434553794193</v>
      </c>
    </row>
    <row r="209" spans="1:23">
      <c r="G209" s="121" t="s">
        <v>184</v>
      </c>
      <c r="H209" s="122" t="s">
        <v>4</v>
      </c>
      <c r="I209" s="122" t="str">
        <f t="shared" si="52"/>
        <v>2006-2008_females_W_all ages</v>
      </c>
      <c r="J209" s="123">
        <f>VLOOKUP(I209,Data!$B$2:$M$9721,5,FALSE)</f>
        <v>49540</v>
      </c>
      <c r="K209" s="123">
        <f>VLOOKUP(I209,Data!$B$2:$M$9721,6,FALSE)</f>
        <v>16513.333333333299</v>
      </c>
      <c r="L209" s="123">
        <f>VLOOKUP(I209,Data!$B$2:$M$9721,8,FALSE)</f>
        <v>988.818603276928</v>
      </c>
      <c r="M209" s="123">
        <f>VLOOKUP(I209,Data!$B$2:$M$9721,9,FALSE)</f>
        <v>980.03246146774995</v>
      </c>
      <c r="N209" s="123">
        <f>VLOOKUP(I209,Data!$B$2:$M$9721,10,FALSE)</f>
        <v>997.66325382245805</v>
      </c>
      <c r="O209" s="123">
        <f>VLOOKUP(I209,Data!$B$2:$M$9721,11,FALSE)</f>
        <v>8.7861418091783907</v>
      </c>
      <c r="P209" s="124">
        <f>VLOOKUP(I209,Data!$B$2:$M$9721,12,FALSE)</f>
        <v>8.8446505455292499</v>
      </c>
    </row>
    <row r="210" spans="1:23">
      <c r="G210" s="121" t="s">
        <v>184</v>
      </c>
      <c r="H210" s="122" t="s">
        <v>5</v>
      </c>
      <c r="I210" s="122" t="str">
        <f t="shared" si="52"/>
        <v>2007-2009_females_W_all ages</v>
      </c>
      <c r="J210" s="123">
        <f>VLOOKUP(I210,Data!$B$2:$M$9721,5,FALSE)</f>
        <v>49298</v>
      </c>
      <c r="K210" s="123">
        <f>VLOOKUP(I210,Data!$B$2:$M$9721,6,FALSE)</f>
        <v>16432.666666666701</v>
      </c>
      <c r="L210" s="123">
        <f>VLOOKUP(I210,Data!$B$2:$M$9721,8,FALSE)</f>
        <v>974.24804111780998</v>
      </c>
      <c r="M210" s="123">
        <f>VLOOKUP(I210,Data!$B$2:$M$9721,9,FALSE)</f>
        <v>965.566843779745</v>
      </c>
      <c r="N210" s="123">
        <f>VLOOKUP(I210,Data!$B$2:$M$9721,10,FALSE)</f>
        <v>982.98719058861695</v>
      </c>
      <c r="O210" s="123">
        <f>VLOOKUP(I210,Data!$B$2:$M$9721,11,FALSE)</f>
        <v>8.6811973380649796</v>
      </c>
      <c r="P210" s="124">
        <f>VLOOKUP(I210,Data!$B$2:$M$9721,12,FALSE)</f>
        <v>8.7391494708064101</v>
      </c>
    </row>
    <row r="211" spans="1:23">
      <c r="G211" s="121" t="s">
        <v>184</v>
      </c>
      <c r="H211" s="122" t="s">
        <v>6</v>
      </c>
      <c r="I211" s="122" t="str">
        <f t="shared" si="52"/>
        <v>2008-2010_females_W_all ages</v>
      </c>
      <c r="J211" s="123">
        <f>VLOOKUP(I211,Data!$B$2:$M$9721,5,FALSE)</f>
        <v>48891</v>
      </c>
      <c r="K211" s="123">
        <f>VLOOKUP(I211,Data!$B$2:$M$9721,6,FALSE)</f>
        <v>16297</v>
      </c>
      <c r="L211" s="123">
        <f>VLOOKUP(I211,Data!$B$2:$M$9721,8,FALSE)</f>
        <v>953.49366767949402</v>
      </c>
      <c r="M211" s="123">
        <f>VLOOKUP(I211,Data!$B$2:$M$9721,9,FALSE)</f>
        <v>944.96530773195605</v>
      </c>
      <c r="N211" s="123">
        <f>VLOOKUP(I211,Data!$B$2:$M$9721,10,FALSE)</f>
        <v>962.07919683676505</v>
      </c>
      <c r="O211" s="123">
        <f>VLOOKUP(I211,Data!$B$2:$M$9721,11,FALSE)</f>
        <v>8.5283599475387692</v>
      </c>
      <c r="P211" s="124">
        <f>VLOOKUP(I211,Data!$B$2:$M$9721,12,FALSE)</f>
        <v>8.5855291572704608</v>
      </c>
    </row>
    <row r="212" spans="1:23">
      <c r="G212" s="121" t="s">
        <v>184</v>
      </c>
      <c r="H212" s="122" t="s">
        <v>7</v>
      </c>
      <c r="I212" s="122" t="str">
        <f t="shared" si="52"/>
        <v>2009-2011_females_W_all ages</v>
      </c>
      <c r="J212" s="123">
        <f>VLOOKUP(I212,Data!$B$2:$M$9721,5,FALSE)</f>
        <v>47708</v>
      </c>
      <c r="K212" s="123">
        <f>VLOOKUP(I212,Data!$B$2:$M$9721,6,FALSE)</f>
        <v>15902.666666666701</v>
      </c>
      <c r="L212" s="123">
        <f>VLOOKUP(I212,Data!$B$2:$M$9721,8,FALSE)</f>
        <v>917.483643672482</v>
      </c>
      <c r="M212" s="123">
        <f>VLOOKUP(I212,Data!$B$2:$M$9721,9,FALSE)</f>
        <v>909.18141342625199</v>
      </c>
      <c r="N212" s="123">
        <f>VLOOKUP(I212,Data!$B$2:$M$9721,10,FALSE)</f>
        <v>925.84221565166797</v>
      </c>
      <c r="O212" s="123">
        <f>VLOOKUP(I212,Data!$B$2:$M$9721,11,FALSE)</f>
        <v>8.30223024622933</v>
      </c>
      <c r="P212" s="124">
        <f>VLOOKUP(I212,Data!$B$2:$M$9721,12,FALSE)</f>
        <v>8.3585719791866495</v>
      </c>
    </row>
    <row r="213" spans="1:23">
      <c r="G213" s="121" t="s">
        <v>184</v>
      </c>
      <c r="H213" s="122" t="s">
        <v>8</v>
      </c>
      <c r="I213" s="122" t="str">
        <f t="shared" si="52"/>
        <v>2010-2012_females_W_all ages</v>
      </c>
      <c r="J213" s="123">
        <f>VLOOKUP(I213,Data!$B$2:$M$9721,5,FALSE)</f>
        <v>48058</v>
      </c>
      <c r="K213" s="123">
        <f>VLOOKUP(I213,Data!$B$2:$M$9721,6,FALSE)</f>
        <v>16019.333333333299</v>
      </c>
      <c r="L213" s="123">
        <f>VLOOKUP(I213,Data!$B$2:$M$9721,8,FALSE)</f>
        <v>908.54327475002901</v>
      </c>
      <c r="M213" s="123">
        <f>VLOOKUP(I213,Data!$B$2:$M$9721,9,FALSE)</f>
        <v>900.353058601052</v>
      </c>
      <c r="N213" s="123">
        <f>VLOOKUP(I213,Data!$B$2:$M$9721,10,FALSE)</f>
        <v>916.78886893940705</v>
      </c>
      <c r="O213" s="123">
        <f>VLOOKUP(I213,Data!$B$2:$M$9721,11,FALSE)</f>
        <v>8.1902161489765604</v>
      </c>
      <c r="P213" s="124">
        <f>VLOOKUP(I213,Data!$B$2:$M$9721,12,FALSE)</f>
        <v>8.2455941893779308</v>
      </c>
    </row>
    <row r="214" spans="1:23">
      <c r="G214" s="121" t="s">
        <v>184</v>
      </c>
      <c r="H214" s="122" t="s">
        <v>9</v>
      </c>
      <c r="I214" s="122" t="str">
        <f t="shared" si="52"/>
        <v>2011-2013_females_W_all ages</v>
      </c>
      <c r="J214" s="123">
        <f>VLOOKUP(I214,Data!$B$2:$M$9721,5,FALSE)</f>
        <v>48307</v>
      </c>
      <c r="K214" s="123">
        <f>VLOOKUP(I214,Data!$B$2:$M$9721,6,FALSE)</f>
        <v>16102.333333333299</v>
      </c>
      <c r="L214" s="123">
        <f>VLOOKUP(I214,Data!$B$2:$M$9721,8,FALSE)</f>
        <v>900.79763651429698</v>
      </c>
      <c r="M214" s="123">
        <f>VLOOKUP(I214,Data!$B$2:$M$9721,9,FALSE)</f>
        <v>892.69975793307697</v>
      </c>
      <c r="N214" s="123">
        <f>VLOOKUP(I214,Data!$B$2:$M$9721,10,FALSE)</f>
        <v>908.95012697074003</v>
      </c>
      <c r="O214" s="123">
        <f>VLOOKUP(I214,Data!$B$2:$M$9721,11,FALSE)</f>
        <v>8.0978785812203604</v>
      </c>
      <c r="P214" s="124">
        <f>VLOOKUP(I214,Data!$B$2:$M$9721,12,FALSE)</f>
        <v>8.1524904564427096</v>
      </c>
    </row>
    <row r="215" spans="1:23">
      <c r="G215" s="128" t="s">
        <v>184</v>
      </c>
      <c r="H215" s="129" t="s">
        <v>216</v>
      </c>
      <c r="I215" s="129" t="str">
        <f t="shared" si="52"/>
        <v>2012-2014_females_W_all ages</v>
      </c>
      <c r="J215" s="130">
        <f>VLOOKUP(I215,Data!$B$2:$M$9721,5,FALSE)</f>
        <v>48923</v>
      </c>
      <c r="K215" s="130">
        <f>VLOOKUP(I215,Data!$B$2:$M$9721,6,FALSE)</f>
        <v>16307.666666666701</v>
      </c>
      <c r="L215" s="130">
        <f>VLOOKUP(I215,Data!$B$2:$M$9721,8,FALSE)</f>
        <v>899.87515443867005</v>
      </c>
      <c r="M215" s="130">
        <f>VLOOKUP(I215,Data!$B$2:$M$9721,9,FALSE)</f>
        <v>891.83852493066604</v>
      </c>
      <c r="N215" s="130">
        <f>VLOOKUP(I215,Data!$B$2:$M$9721,10,FALSE)</f>
        <v>907.965639191695</v>
      </c>
      <c r="O215" s="130">
        <f>VLOOKUP(I215,Data!$B$2:$M$9721,11,FALSE)</f>
        <v>8.0366295080037808</v>
      </c>
      <c r="P215" s="131">
        <f>VLOOKUP(I215,Data!$B$2:$M$9721,12,FALSE)</f>
        <v>8.0904847530254091</v>
      </c>
    </row>
    <row r="219" spans="1:23">
      <c r="A219" s="172" t="s">
        <v>345</v>
      </c>
      <c r="B219" s="172"/>
      <c r="C219" s="172"/>
      <c r="D219" s="172"/>
      <c r="E219" s="172"/>
      <c r="F219" s="172"/>
      <c r="G219" s="172"/>
      <c r="H219" s="172"/>
      <c r="I219" s="172"/>
      <c r="J219" s="172"/>
      <c r="K219" s="172"/>
      <c r="L219" s="172"/>
      <c r="M219" s="172"/>
      <c r="N219" s="172"/>
      <c r="O219" s="172"/>
      <c r="P219" s="172"/>
      <c r="Q219" s="172"/>
      <c r="R219" s="172"/>
      <c r="S219" s="172"/>
      <c r="T219" s="172"/>
      <c r="U219" s="172"/>
      <c r="V219" s="172"/>
      <c r="W219" s="172"/>
    </row>
    <row r="220" spans="1:23">
      <c r="A220" s="61" t="s">
        <v>261</v>
      </c>
      <c r="B220" s="62"/>
      <c r="C220" s="62"/>
      <c r="D220" s="63"/>
    </row>
    <row r="221" spans="1:23">
      <c r="A221" s="64"/>
      <c r="B221" s="65" t="s">
        <v>186</v>
      </c>
      <c r="C221" s="65" t="s">
        <v>230</v>
      </c>
      <c r="D221" s="66" t="s">
        <v>229</v>
      </c>
    </row>
    <row r="222" spans="1:23">
      <c r="A222" s="67" t="s">
        <v>231</v>
      </c>
      <c r="B222" s="68">
        <v>1</v>
      </c>
      <c r="C222" s="68">
        <v>2</v>
      </c>
      <c r="D222" s="69">
        <v>2</v>
      </c>
    </row>
    <row r="223" spans="1:23">
      <c r="A223" s="67" t="s">
        <v>232</v>
      </c>
      <c r="B223" s="68" t="str">
        <f>INDEX(A233:A255,B222,1)</f>
        <v>Isle of Anglesey</v>
      </c>
      <c r="C223" s="68">
        <f>INDEX(C233:C235,C222,1)</f>
        <v>0</v>
      </c>
      <c r="D223" s="69">
        <f>INDEX(E233:E234,D222,1)</f>
        <v>0</v>
      </c>
      <c r="G223" s="168" t="s">
        <v>318</v>
      </c>
      <c r="H223" s="168"/>
      <c r="I223" s="168"/>
      <c r="J223" s="168"/>
      <c r="K223" s="168"/>
      <c r="L223" s="168"/>
      <c r="M223" s="168"/>
      <c r="N223" s="168"/>
      <c r="O223" s="168"/>
      <c r="P223" s="168"/>
    </row>
    <row r="224" spans="1:23">
      <c r="A224" s="67" t="s">
        <v>260</v>
      </c>
      <c r="B224" s="68" t="str">
        <f>VLOOKUP(TRIM(B223),'LA-LACODE Lookup'!A1:B60,2,FALSE)</f>
        <v>NA</v>
      </c>
      <c r="C224" s="68"/>
      <c r="D224" s="69"/>
      <c r="G224" s="70" t="s">
        <v>238</v>
      </c>
      <c r="H224" s="71" t="s">
        <v>239</v>
      </c>
      <c r="I224" s="72" t="s">
        <v>237</v>
      </c>
      <c r="J224" s="71" t="s">
        <v>0</v>
      </c>
      <c r="K224" s="71" t="s">
        <v>227</v>
      </c>
      <c r="L224" s="71" t="s">
        <v>240</v>
      </c>
      <c r="M224" s="71" t="s">
        <v>241</v>
      </c>
      <c r="N224" s="71" t="s">
        <v>242</v>
      </c>
      <c r="O224" s="72" t="s">
        <v>243</v>
      </c>
      <c r="P224" s="73" t="s">
        <v>244</v>
      </c>
    </row>
    <row r="225" spans="1:19">
      <c r="A225" s="67" t="s">
        <v>234</v>
      </c>
      <c r="B225" s="68" t="str">
        <f>VLOOKUP(B224,'LA-LACODE Lookup'!A1:B60,2,FALSE)&amp;"1"</f>
        <v>NA1</v>
      </c>
      <c r="C225" s="68"/>
      <c r="D225" s="69"/>
      <c r="G225" s="74" t="str">
        <f>$B$224</f>
        <v>NA</v>
      </c>
      <c r="H225" s="75" t="s">
        <v>1</v>
      </c>
      <c r="I225" s="75" t="str">
        <f>H225&amp;"_"&amp;"males"&amp;"_"&amp;G225&amp;"_"&amp;"&lt;75"</f>
        <v>2004-2006_males_NA_&lt;75</v>
      </c>
      <c r="J225" s="75">
        <f>VLOOKUP(I225,Data!$B$2:$M$9721,5,FALSE)</f>
        <v>481</v>
      </c>
      <c r="K225" s="76">
        <f>VLOOKUP(I225,Data!$B$2:$M$9721,6,FALSE)</f>
        <v>160.333333333333</v>
      </c>
      <c r="L225" s="76"/>
      <c r="M225" s="76">
        <f>VLOOKUP(I225,Data!$B$2:$M$9721,9,FALSE)</f>
        <v>471.64651652692601</v>
      </c>
      <c r="N225" s="76">
        <f>VLOOKUP(I225,Data!$B$2:$M$9721,10,FALSE)</f>
        <v>565.83675995320596</v>
      </c>
      <c r="O225" s="76">
        <f>VLOOKUP(I225,Data!$B$2:$M$9721,11,FALSE)</f>
        <v>45.504444137712902</v>
      </c>
      <c r="P225" s="77">
        <f>VLOOKUP(I225,Data!$B$2:$M$9721,12,FALSE)</f>
        <v>48.685799288566997</v>
      </c>
    </row>
    <row r="226" spans="1:19">
      <c r="A226" s="78" t="s">
        <v>233</v>
      </c>
      <c r="B226" s="79" t="str">
        <f>VLOOKUP(B224,'LA-LACODE Lookup'!A1:B60,2,FALSE)&amp;"5"</f>
        <v>NA5</v>
      </c>
      <c r="C226" s="79"/>
      <c r="D226" s="80"/>
      <c r="G226" s="74" t="str">
        <f t="shared" ref="G226:G233" si="53">$B$224</f>
        <v>NA</v>
      </c>
      <c r="H226" s="75" t="s">
        <v>3</v>
      </c>
      <c r="I226" s="75" t="str">
        <f t="shared" ref="I226:I233" si="54">H226&amp;"_"&amp;"males"&amp;"_"&amp;G226&amp;"_"&amp;"&lt;75"</f>
        <v>2005-2007_males_NA_&lt;75</v>
      </c>
      <c r="J226" s="75">
        <f>VLOOKUP(I226,Data!$B$2:$M$9721,5,FALSE)</f>
        <v>489</v>
      </c>
      <c r="K226" s="76">
        <f>VLOOKUP(I226,Data!$B$2:$M$9721,6,FALSE)</f>
        <v>163</v>
      </c>
      <c r="L226" s="76">
        <f>VLOOKUP(I226,Data!$B$2:$M$9721,8,FALSE)</f>
        <v>507.71079153223099</v>
      </c>
      <c r="M226" s="76">
        <f>VLOOKUP(I226,Data!$B$2:$M$9721,9,FALSE)</f>
        <v>463.40290995863899</v>
      </c>
      <c r="N226" s="76">
        <f>VLOOKUP(I226,Data!$B$2:$M$9721,10,FALSE)</f>
        <v>555.08997689091802</v>
      </c>
      <c r="O226" s="76">
        <f>VLOOKUP(I226,Data!$B$2:$M$9721,11,FALSE)</f>
        <v>44.307881573591899</v>
      </c>
      <c r="P226" s="77">
        <f>VLOOKUP(I226,Data!$B$2:$M$9721,12,FALSE)</f>
        <v>47.379185358687202</v>
      </c>
    </row>
    <row r="227" spans="1:19">
      <c r="G227" s="74" t="str">
        <f t="shared" si="53"/>
        <v>NA</v>
      </c>
      <c r="H227" s="75" t="s">
        <v>4</v>
      </c>
      <c r="I227" s="75" t="str">
        <f t="shared" si="54"/>
        <v>2006-2008_males_NA_&lt;75</v>
      </c>
      <c r="J227" s="75">
        <f>VLOOKUP(I227,Data!$B$2:$M$9721,5,FALSE)</f>
        <v>495</v>
      </c>
      <c r="K227" s="76">
        <f>VLOOKUP(I227,Data!$B$2:$M$9721,6,FALSE)</f>
        <v>165</v>
      </c>
      <c r="L227" s="76">
        <f>VLOOKUP(I227,Data!$B$2:$M$9721,8,FALSE)</f>
        <v>500.80250621787297</v>
      </c>
      <c r="M227" s="76">
        <f>VLOOKUP(I227,Data!$B$2:$M$9721,9,FALSE)</f>
        <v>457.39394319247299</v>
      </c>
      <c r="N227" s="76">
        <f>VLOOKUP(I227,Data!$B$2:$M$9721,10,FALSE)</f>
        <v>547.20106235359196</v>
      </c>
      <c r="O227" s="76">
        <f>VLOOKUP(I227,Data!$B$2:$M$9721,11,FALSE)</f>
        <v>43.408563025399602</v>
      </c>
      <c r="P227" s="77">
        <f>VLOOKUP(I227,Data!$B$2:$M$9721,12,FALSE)</f>
        <v>46.398556135719602</v>
      </c>
    </row>
    <row r="228" spans="1:19">
      <c r="G228" s="74" t="str">
        <f t="shared" si="53"/>
        <v>NA</v>
      </c>
      <c r="H228" s="75" t="s">
        <v>5</v>
      </c>
      <c r="I228" s="75" t="str">
        <f t="shared" si="54"/>
        <v>2007-2009_males_NA_&lt;75</v>
      </c>
      <c r="J228" s="75">
        <f>VLOOKUP(I228,Data!$B$2:$M$9721,5,FALSE)</f>
        <v>505</v>
      </c>
      <c r="K228" s="76">
        <f>VLOOKUP(I228,Data!$B$2:$M$9721,6,FALSE)</f>
        <v>168.333333333333</v>
      </c>
      <c r="L228" s="76">
        <f>VLOOKUP(I228,Data!$B$2:$M$9721,8,FALSE)</f>
        <v>497.41370044942602</v>
      </c>
      <c r="M228" s="76">
        <f>VLOOKUP(I228,Data!$B$2:$M$9721,9,FALSE)</f>
        <v>454.72454470176899</v>
      </c>
      <c r="N228" s="76">
        <f>VLOOKUP(I228,Data!$B$2:$M$9721,10,FALSE)</f>
        <v>543.01295987007904</v>
      </c>
      <c r="O228" s="76">
        <f>VLOOKUP(I228,Data!$B$2:$M$9721,11,FALSE)</f>
        <v>42.689155747656997</v>
      </c>
      <c r="P228" s="77">
        <f>VLOOKUP(I228,Data!$B$2:$M$9721,12,FALSE)</f>
        <v>45.599259420653098</v>
      </c>
    </row>
    <row r="229" spans="1:19">
      <c r="G229" s="74" t="str">
        <f t="shared" si="53"/>
        <v>NA</v>
      </c>
      <c r="H229" s="75" t="s">
        <v>6</v>
      </c>
      <c r="I229" s="75" t="str">
        <f t="shared" si="54"/>
        <v>2008-2010_males_NA_&lt;75</v>
      </c>
      <c r="J229" s="75">
        <f>VLOOKUP(I229,Data!$B$2:$M$9721,5,FALSE)</f>
        <v>515</v>
      </c>
      <c r="K229" s="76">
        <f>VLOOKUP(I229,Data!$B$2:$M$9721,6,FALSE)</f>
        <v>171.666666666667</v>
      </c>
      <c r="L229" s="76">
        <f>VLOOKUP(I229,Data!$B$2:$M$9721,8,FALSE)</f>
        <v>499.46086496466302</v>
      </c>
      <c r="M229" s="76">
        <f>VLOOKUP(I229,Data!$B$2:$M$9721,9,FALSE)</f>
        <v>457.02028626583899</v>
      </c>
      <c r="N229" s="76">
        <f>VLOOKUP(I229,Data!$B$2:$M$9721,10,FALSE)</f>
        <v>544.76534591467498</v>
      </c>
      <c r="O229" s="76">
        <f>VLOOKUP(I229,Data!$B$2:$M$9721,11,FALSE)</f>
        <v>42.440578698823899</v>
      </c>
      <c r="P229" s="77">
        <f>VLOOKUP(I229,Data!$B$2:$M$9721,12,FALSE)</f>
        <v>45.304480950012</v>
      </c>
    </row>
    <row r="230" spans="1:19">
      <c r="G230" s="74" t="str">
        <f t="shared" si="53"/>
        <v>NA</v>
      </c>
      <c r="H230" s="75" t="s">
        <v>7</v>
      </c>
      <c r="I230" s="75" t="str">
        <f t="shared" si="54"/>
        <v>2009-2011_males_NA_&lt;75</v>
      </c>
      <c r="J230" s="75">
        <f>VLOOKUP(I230,Data!$B$2:$M$9721,5,FALSE)</f>
        <v>488</v>
      </c>
      <c r="K230" s="76">
        <f>VLOOKUP(I230,Data!$B$2:$M$9721,6,FALSE)</f>
        <v>162.666666666667</v>
      </c>
      <c r="L230" s="76">
        <f>VLOOKUP(I230,Data!$B$2:$M$9721,8,FALSE)</f>
        <v>466.61633231926999</v>
      </c>
      <c r="M230" s="76">
        <f>VLOOKUP(I230,Data!$B$2:$M$9721,9,FALSE)</f>
        <v>425.91134566587101</v>
      </c>
      <c r="N230" s="76">
        <f>VLOOKUP(I230,Data!$B$2:$M$9721,10,FALSE)</f>
        <v>510.14587747849401</v>
      </c>
      <c r="O230" s="76">
        <f>VLOOKUP(I230,Data!$B$2:$M$9721,11,FALSE)</f>
        <v>40.704986653398898</v>
      </c>
      <c r="P230" s="77">
        <f>VLOOKUP(I230,Data!$B$2:$M$9721,12,FALSE)</f>
        <v>43.529545159224298</v>
      </c>
    </row>
    <row r="231" spans="1:19">
      <c r="G231" s="74" t="str">
        <f t="shared" si="53"/>
        <v>NA</v>
      </c>
      <c r="H231" s="75" t="s">
        <v>8</v>
      </c>
      <c r="I231" s="75" t="str">
        <f t="shared" si="54"/>
        <v>2010-2012_males_NA_&lt;75</v>
      </c>
      <c r="J231" s="75">
        <f>VLOOKUP(I231,Data!$B$2:$M$9721,5,FALSE)</f>
        <v>454</v>
      </c>
      <c r="K231" s="76">
        <f>VLOOKUP(I231,Data!$B$2:$M$9721,6,FALSE)</f>
        <v>151.333333333333</v>
      </c>
      <c r="L231" s="76">
        <f>VLOOKUP(I231,Data!$B$2:$M$9721,8,FALSE)</f>
        <v>431.88133852104801</v>
      </c>
      <c r="M231" s="76">
        <f>VLOOKUP(I231,Data!$B$2:$M$9721,9,FALSE)</f>
        <v>392.804851500616</v>
      </c>
      <c r="N231" s="76">
        <f>VLOOKUP(I231,Data!$B$2:$M$9721,10,FALSE)</f>
        <v>473.77295906858501</v>
      </c>
      <c r="O231" s="76">
        <f>VLOOKUP(I231,Data!$B$2:$M$9721,11,FALSE)</f>
        <v>39.0764870204315</v>
      </c>
      <c r="P231" s="77">
        <f>VLOOKUP(I231,Data!$B$2:$M$9721,12,FALSE)</f>
        <v>41.891620547537002</v>
      </c>
    </row>
    <row r="232" spans="1:19">
      <c r="A232" s="145" t="s">
        <v>217</v>
      </c>
      <c r="G232" s="74" t="str">
        <f t="shared" si="53"/>
        <v>NA</v>
      </c>
      <c r="H232" s="75" t="s">
        <v>9</v>
      </c>
      <c r="I232" s="75" t="str">
        <f t="shared" si="54"/>
        <v>2011-2013_males_NA_&lt;75</v>
      </c>
      <c r="J232" s="75">
        <f>VLOOKUP(I232,Data!$B$2:$M$9721,5,FALSE)</f>
        <v>447</v>
      </c>
      <c r="K232" s="76">
        <f>VLOOKUP(I232,Data!$B$2:$M$9721,6,FALSE)</f>
        <v>149</v>
      </c>
      <c r="L232" s="76">
        <f>VLOOKUP(I232,Data!$B$2:$M$9721,8,FALSE)</f>
        <v>423.21569397486599</v>
      </c>
      <c r="M232" s="76">
        <f>VLOOKUP(I232,Data!$B$2:$M$9721,9,FALSE)</f>
        <v>384.59336247291202</v>
      </c>
      <c r="N232" s="76">
        <f>VLOOKUP(I232,Data!$B$2:$M$9721,10,FALSE)</f>
        <v>464.64299271154198</v>
      </c>
      <c r="O232" s="76">
        <f>VLOOKUP(I232,Data!$B$2:$M$9721,11,FALSE)</f>
        <v>38.622331501953703</v>
      </c>
      <c r="P232" s="77">
        <f>VLOOKUP(I232,Data!$B$2:$M$9721,12,FALSE)</f>
        <v>41.4272987366762</v>
      </c>
    </row>
    <row r="233" spans="1:19">
      <c r="A233" s="90" t="s">
        <v>193</v>
      </c>
      <c r="G233" s="74" t="str">
        <f t="shared" si="53"/>
        <v>NA</v>
      </c>
      <c r="H233" s="75" t="s">
        <v>216</v>
      </c>
      <c r="I233" s="75" t="str">
        <f t="shared" si="54"/>
        <v>2012-2014_males_NA_&lt;75</v>
      </c>
      <c r="J233" s="75">
        <f>VLOOKUP(I233,Data!$B$2:$M$9721,5,FALSE)</f>
        <v>450</v>
      </c>
      <c r="K233" s="76">
        <f>VLOOKUP(I233,Data!$B$2:$M$9721,6,FALSE)</f>
        <v>150</v>
      </c>
      <c r="L233" s="76">
        <f>VLOOKUP(I233,Data!$B$2:$M$9721,8,FALSE)</f>
        <v>423.76194158192999</v>
      </c>
      <c r="M233" s="76">
        <f>VLOOKUP(I233,Data!$B$2:$M$9721,9,FALSE)</f>
        <v>385.13191293543298</v>
      </c>
      <c r="N233" s="76">
        <f>VLOOKUP(I233,Data!$B$2:$M$9721,10,FALSE)</f>
        <v>465.18776339847602</v>
      </c>
      <c r="O233" s="76">
        <f>VLOOKUP(I233,Data!$B$2:$M$9721,11,FALSE)</f>
        <v>38.630028646496399</v>
      </c>
      <c r="P233" s="134">
        <f>VLOOKUP(I233,Data!$B$2:$M$9721,12,FALSE)</f>
        <v>41.425821816546403</v>
      </c>
      <c r="R233" s="135" t="s">
        <v>239</v>
      </c>
      <c r="S233" s="136" t="s">
        <v>322</v>
      </c>
    </row>
    <row r="234" spans="1:19">
      <c r="A234" s="90" t="s">
        <v>194</v>
      </c>
      <c r="G234" s="93" t="str">
        <f>$B$225</f>
        <v>NA1</v>
      </c>
      <c r="H234" s="93" t="s">
        <v>1</v>
      </c>
      <c r="I234" s="93" t="str">
        <f>H234&amp;"_"&amp;"males"&amp;"_"&amp;G234&amp;"_"&amp;"&lt;75"</f>
        <v>2004-2006_males_NA1_&lt;75</v>
      </c>
      <c r="J234" s="94">
        <f>VLOOKUP(I234,Data!$B$2:$M$9721,5,FALSE)</f>
        <v>75</v>
      </c>
      <c r="K234" s="94">
        <f>VLOOKUP(I234,Data!$B$2:$M$9721,6,FALSE)</f>
        <v>25</v>
      </c>
      <c r="L234" s="94"/>
      <c r="M234" s="94">
        <f>VLOOKUP(I234,Data!$B$2:$M$9721,9,FALSE)</f>
        <v>304.30744796875501</v>
      </c>
      <c r="N234" s="94">
        <f>VLOOKUP(I234,Data!$B$2:$M$9721,10,FALSE)</f>
        <v>486.30759970465499</v>
      </c>
      <c r="O234" s="94">
        <f>VLOOKUP(I234,Data!$B$2:$M$9721,11,FALSE)</f>
        <v>83.194014989059497</v>
      </c>
      <c r="P234" s="137">
        <f>VLOOKUP(I234,Data!$B$2:$M$9721,12,FALSE)</f>
        <v>98.806136746840707</v>
      </c>
      <c r="R234" s="95" t="str">
        <f>H234</f>
        <v>2004-2006</v>
      </c>
      <c r="S234" s="97"/>
    </row>
    <row r="235" spans="1:19">
      <c r="A235" s="90" t="s">
        <v>195</v>
      </c>
      <c r="G235" s="100" t="str">
        <f t="shared" ref="G235:G242" si="55">$B$225</f>
        <v>NA1</v>
      </c>
      <c r="H235" s="100" t="s">
        <v>3</v>
      </c>
      <c r="I235" s="100" t="str">
        <f t="shared" ref="I235:I242" si="56">H235&amp;"_"&amp;"males"&amp;"_"&amp;G235&amp;"_"&amp;"&lt;75"</f>
        <v>2005-2007_males_NA1_&lt;75</v>
      </c>
      <c r="J235" s="101">
        <f>VLOOKUP(I235,Data!$B$2:$M$9721,5,FALSE)</f>
        <v>72</v>
      </c>
      <c r="K235" s="101">
        <f>VLOOKUP(I235,Data!$B$2:$M$9721,6,FALSE)</f>
        <v>24</v>
      </c>
      <c r="L235" s="101">
        <f>VLOOKUP(I235,Data!$B$2:$M$9721,8,FALSE)</f>
        <v>354.58063313034199</v>
      </c>
      <c r="M235" s="101">
        <f>VLOOKUP(I235,Data!$B$2:$M$9721,9,FALSE)</f>
        <v>277.04031709550998</v>
      </c>
      <c r="N235" s="101">
        <f>VLOOKUP(I235,Data!$B$2:$M$9721,10,FALSE)</f>
        <v>447.00181065509997</v>
      </c>
      <c r="O235" s="101">
        <f>VLOOKUP(I235,Data!$B$2:$M$9721,11,FALSE)</f>
        <v>77.540316034831605</v>
      </c>
      <c r="P235" s="138">
        <f>VLOOKUP(I235,Data!$B$2:$M$9721,12,FALSE)</f>
        <v>92.421177524757894</v>
      </c>
      <c r="R235" s="95" t="str">
        <f t="shared" ref="R235:R242" si="57">H235</f>
        <v>2005-2007</v>
      </c>
      <c r="S235" s="97">
        <f>L244/L235</f>
        <v>2.0943316120536695</v>
      </c>
    </row>
    <row r="236" spans="1:19">
      <c r="A236" s="90" t="s">
        <v>196</v>
      </c>
      <c r="G236" s="100" t="str">
        <f t="shared" si="55"/>
        <v>NA1</v>
      </c>
      <c r="H236" s="100" t="s">
        <v>4</v>
      </c>
      <c r="I236" s="100" t="str">
        <f t="shared" si="56"/>
        <v>2006-2008_males_NA1_&lt;75</v>
      </c>
      <c r="J236" s="101">
        <f>VLOOKUP(I236,Data!$B$2:$M$9721,5,FALSE)</f>
        <v>74</v>
      </c>
      <c r="K236" s="101">
        <f>VLOOKUP(I236,Data!$B$2:$M$9721,6,FALSE)</f>
        <v>24.6666666666667</v>
      </c>
      <c r="L236" s="101">
        <f>VLOOKUP(I236,Data!$B$2:$M$9721,8,FALSE)</f>
        <v>351.98585560521701</v>
      </c>
      <c r="M236" s="101">
        <f>VLOOKUP(I236,Data!$B$2:$M$9721,9,FALSE)</f>
        <v>276.01657117419097</v>
      </c>
      <c r="N236" s="101">
        <f>VLOOKUP(I236,Data!$B$2:$M$9721,10,FALSE)</f>
        <v>442.31682892129697</v>
      </c>
      <c r="O236" s="101">
        <f>VLOOKUP(I236,Data!$B$2:$M$9721,11,FALSE)</f>
        <v>75.969284431025898</v>
      </c>
      <c r="P236" s="138">
        <f>VLOOKUP(I236,Data!$B$2:$M$9721,12,FALSE)</f>
        <v>90.330973316079906</v>
      </c>
      <c r="R236" s="95" t="str">
        <f t="shared" si="57"/>
        <v>2006-2008</v>
      </c>
      <c r="S236" s="97">
        <f>L245/L236</f>
        <v>1.9226665574455328</v>
      </c>
    </row>
    <row r="237" spans="1:19">
      <c r="A237" s="90" t="s">
        <v>197</v>
      </c>
      <c r="G237" s="100" t="str">
        <f t="shared" si="55"/>
        <v>NA1</v>
      </c>
      <c r="H237" s="100" t="s">
        <v>5</v>
      </c>
      <c r="I237" s="100" t="str">
        <f t="shared" si="56"/>
        <v>2007-2009_males_NA1_&lt;75</v>
      </c>
      <c r="J237" s="101">
        <f>VLOOKUP(I237,Data!$B$2:$M$9721,5,FALSE)</f>
        <v>90</v>
      </c>
      <c r="K237" s="101">
        <f>VLOOKUP(I237,Data!$B$2:$M$9721,6,FALSE)</f>
        <v>30</v>
      </c>
      <c r="L237" s="101">
        <f>VLOOKUP(I237,Data!$B$2:$M$9721,8,FALSE)</f>
        <v>424.103287857304</v>
      </c>
      <c r="M237" s="101">
        <f>VLOOKUP(I237,Data!$B$2:$M$9721,9,FALSE)</f>
        <v>340.46943975476302</v>
      </c>
      <c r="N237" s="101">
        <f>VLOOKUP(I237,Data!$B$2:$M$9721,10,FALSE)</f>
        <v>521.94421562211801</v>
      </c>
      <c r="O237" s="101">
        <f>VLOOKUP(I237,Data!$B$2:$M$9721,11,FALSE)</f>
        <v>83.633848102540796</v>
      </c>
      <c r="P237" s="138">
        <f>VLOOKUP(I237,Data!$B$2:$M$9721,12,FALSE)</f>
        <v>97.840927764814097</v>
      </c>
      <c r="R237" s="95" t="str">
        <f t="shared" si="57"/>
        <v>2007-2009</v>
      </c>
      <c r="S237" s="97">
        <f t="shared" ref="S237:S242" si="58">L246/L237</f>
        <v>1.5426612766398162</v>
      </c>
    </row>
    <row r="238" spans="1:19">
      <c r="A238" s="90" t="s">
        <v>198</v>
      </c>
      <c r="G238" s="100" t="str">
        <f t="shared" si="55"/>
        <v>NA1</v>
      </c>
      <c r="H238" s="100" t="s">
        <v>6</v>
      </c>
      <c r="I238" s="100" t="str">
        <f t="shared" si="56"/>
        <v>2008-2010_males_NA1_&lt;75</v>
      </c>
      <c r="J238" s="101">
        <f>VLOOKUP(I238,Data!$B$2:$M$9721,5,FALSE)</f>
        <v>90</v>
      </c>
      <c r="K238" s="101">
        <f>VLOOKUP(I238,Data!$B$2:$M$9721,6,FALSE)</f>
        <v>30</v>
      </c>
      <c r="L238" s="101">
        <f>VLOOKUP(I238,Data!$B$2:$M$9721,8,FALSE)</f>
        <v>425.34532829086902</v>
      </c>
      <c r="M238" s="101">
        <f>VLOOKUP(I238,Data!$B$2:$M$9721,9,FALSE)</f>
        <v>341.43389233656001</v>
      </c>
      <c r="N238" s="101">
        <f>VLOOKUP(I238,Data!$B$2:$M$9721,10,FALSE)</f>
        <v>523.51099841262896</v>
      </c>
      <c r="O238" s="101">
        <f>VLOOKUP(I238,Data!$B$2:$M$9721,11,FALSE)</f>
        <v>83.911435954309496</v>
      </c>
      <c r="P238" s="138">
        <f>VLOOKUP(I238,Data!$B$2:$M$9721,12,FALSE)</f>
        <v>98.165670121760101</v>
      </c>
      <c r="R238" s="95" t="str">
        <f t="shared" si="57"/>
        <v>2008-2010</v>
      </c>
      <c r="S238" s="97">
        <f t="shared" si="58"/>
        <v>1.5814636068559151</v>
      </c>
    </row>
    <row r="239" spans="1:19">
      <c r="A239" s="146" t="s">
        <v>247</v>
      </c>
      <c r="G239" s="100" t="str">
        <f t="shared" si="55"/>
        <v>NA1</v>
      </c>
      <c r="H239" s="100" t="s">
        <v>7</v>
      </c>
      <c r="I239" s="100" t="str">
        <f t="shared" si="56"/>
        <v>2009-2011_males_NA1_&lt;75</v>
      </c>
      <c r="J239" s="101">
        <f>VLOOKUP(I239,Data!$B$2:$M$9721,5,FALSE)</f>
        <v>89</v>
      </c>
      <c r="K239" s="101">
        <f>VLOOKUP(I239,Data!$B$2:$M$9721,6,FALSE)</f>
        <v>29.6666666666667</v>
      </c>
      <c r="L239" s="101">
        <f>VLOOKUP(I239,Data!$B$2:$M$9721,8,FALSE)</f>
        <v>416.17385252984798</v>
      </c>
      <c r="M239" s="101">
        <f>VLOOKUP(I239,Data!$B$2:$M$9721,9,FALSE)</f>
        <v>333.32510317298897</v>
      </c>
      <c r="N239" s="101">
        <f>VLOOKUP(I239,Data!$B$2:$M$9721,10,FALSE)</f>
        <v>513.18215011222105</v>
      </c>
      <c r="O239" s="101">
        <f>VLOOKUP(I239,Data!$B$2:$M$9721,11,FALSE)</f>
        <v>82.848749356859003</v>
      </c>
      <c r="P239" s="138">
        <f>VLOOKUP(I239,Data!$B$2:$M$9721,12,FALSE)</f>
        <v>97.008297582373203</v>
      </c>
      <c r="R239" s="95" t="str">
        <f t="shared" si="57"/>
        <v>2009-2011</v>
      </c>
      <c r="S239" s="97">
        <f t="shared" si="58"/>
        <v>1.5782352215573441</v>
      </c>
    </row>
    <row r="240" spans="1:19">
      <c r="A240" s="90" t="s">
        <v>199</v>
      </c>
      <c r="G240" s="100" t="str">
        <f t="shared" si="55"/>
        <v>NA1</v>
      </c>
      <c r="H240" s="100" t="s">
        <v>8</v>
      </c>
      <c r="I240" s="100" t="str">
        <f t="shared" si="56"/>
        <v>2010-2012_males_NA1_&lt;75</v>
      </c>
      <c r="J240" s="101">
        <f>VLOOKUP(I240,Data!$B$2:$M$9721,5,FALSE)</f>
        <v>69</v>
      </c>
      <c r="K240" s="101">
        <f>VLOOKUP(I240,Data!$B$2:$M$9721,6,FALSE)</f>
        <v>23</v>
      </c>
      <c r="L240" s="101">
        <f>VLOOKUP(I240,Data!$B$2:$M$9721,8,FALSE)</f>
        <v>320.13461437329698</v>
      </c>
      <c r="M240" s="101">
        <f>VLOOKUP(I240,Data!$B$2:$M$9721,9,FALSE)</f>
        <v>248.01602664288799</v>
      </c>
      <c r="N240" s="101">
        <f>VLOOKUP(I240,Data!$B$2:$M$9721,10,FALSE)</f>
        <v>406.42131415275497</v>
      </c>
      <c r="O240" s="101">
        <f>VLOOKUP(I240,Data!$B$2:$M$9721,11,FALSE)</f>
        <v>72.118587730408507</v>
      </c>
      <c r="P240" s="138">
        <f>VLOOKUP(I240,Data!$B$2:$M$9721,12,FALSE)</f>
        <v>86.286699779458303</v>
      </c>
      <c r="R240" s="95" t="str">
        <f t="shared" si="57"/>
        <v>2010-2012</v>
      </c>
      <c r="S240" s="97">
        <f t="shared" si="58"/>
        <v>1.9641805458457806</v>
      </c>
    </row>
    <row r="241" spans="1:19">
      <c r="A241" s="90" t="s">
        <v>200</v>
      </c>
      <c r="G241" s="100" t="str">
        <f t="shared" si="55"/>
        <v>NA1</v>
      </c>
      <c r="H241" s="100" t="s">
        <v>9</v>
      </c>
      <c r="I241" s="100" t="str">
        <f t="shared" si="56"/>
        <v>2011-2013_males_NA1_&lt;75</v>
      </c>
      <c r="J241" s="101">
        <f>VLOOKUP(I241,Data!$B$2:$M$9721,5,FALSE)</f>
        <v>68</v>
      </c>
      <c r="K241" s="101">
        <f>VLOOKUP(I241,Data!$B$2:$M$9721,6,FALSE)</f>
        <v>22.6666666666667</v>
      </c>
      <c r="L241" s="101">
        <f>VLOOKUP(I241,Data!$B$2:$M$9721,8,FALSE)</f>
        <v>298.62792209026497</v>
      </c>
      <c r="M241" s="101">
        <f>VLOOKUP(I241,Data!$B$2:$M$9721,9,FALSE)</f>
        <v>230.840052480124</v>
      </c>
      <c r="N241" s="101">
        <f>VLOOKUP(I241,Data!$B$2:$M$9721,10,FALSE)</f>
        <v>379.84059531540402</v>
      </c>
      <c r="O241" s="101">
        <f>VLOOKUP(I241,Data!$B$2:$M$9721,11,FALSE)</f>
        <v>67.787869610141598</v>
      </c>
      <c r="P241" s="138">
        <f>VLOOKUP(I241,Data!$B$2:$M$9721,12,FALSE)</f>
        <v>81.212673225138502</v>
      </c>
      <c r="R241" s="95" t="str">
        <f t="shared" si="57"/>
        <v>2011-2013</v>
      </c>
      <c r="S241" s="97">
        <f t="shared" si="58"/>
        <v>2.1124565049796655</v>
      </c>
    </row>
    <row r="242" spans="1:19">
      <c r="A242" s="90" t="s">
        <v>201</v>
      </c>
      <c r="G242" s="103" t="str">
        <f t="shared" si="55"/>
        <v>NA1</v>
      </c>
      <c r="H242" s="103" t="s">
        <v>216</v>
      </c>
      <c r="I242" s="103" t="str">
        <f t="shared" si="56"/>
        <v>2012-2014_males_NA1_&lt;75</v>
      </c>
      <c r="J242" s="104">
        <f>VLOOKUP(I242,Data!$B$2:$M$9721,5,FALSE)</f>
        <v>72</v>
      </c>
      <c r="K242" s="104">
        <f>VLOOKUP(I242,Data!$B$2:$M$9721,6,FALSE)</f>
        <v>24</v>
      </c>
      <c r="L242" s="104">
        <f>VLOOKUP(I242,Data!$B$2:$M$9721,8,FALSE)</f>
        <v>310.56877634441798</v>
      </c>
      <c r="M242" s="104">
        <f>VLOOKUP(I242,Data!$B$2:$M$9721,9,FALSE)</f>
        <v>242.058902744931</v>
      </c>
      <c r="N242" s="104">
        <f>VLOOKUP(I242,Data!$B$2:$M$9721,10,FALSE)</f>
        <v>392.22646764519402</v>
      </c>
      <c r="O242" s="104">
        <f>VLOOKUP(I242,Data!$B$2:$M$9721,11,FALSE)</f>
        <v>68.509873599486596</v>
      </c>
      <c r="P242" s="139">
        <f>VLOOKUP(I242,Data!$B$2:$M$9721,12,FALSE)</f>
        <v>81.657691300775696</v>
      </c>
      <c r="R242" s="114" t="str">
        <f t="shared" si="57"/>
        <v>2012-2014</v>
      </c>
      <c r="S242" s="116">
        <f t="shared" si="58"/>
        <v>1.9066968882675421</v>
      </c>
    </row>
    <row r="243" spans="1:19">
      <c r="A243" s="90" t="s">
        <v>202</v>
      </c>
      <c r="G243" s="108" t="str">
        <f>$B$226</f>
        <v>NA5</v>
      </c>
      <c r="H243" s="106" t="s">
        <v>1</v>
      </c>
      <c r="I243" s="106" t="str">
        <f>H243&amp;"_"&amp;"males"&amp;"_"&amp;G243&amp;"_"&amp;"&lt;75"</f>
        <v>2004-2006_males_NA5_&lt;75</v>
      </c>
      <c r="J243" s="107">
        <f>VLOOKUP(I243,Data!$B$2:$M$9721,5,FALSE)</f>
        <v>137</v>
      </c>
      <c r="K243" s="107">
        <f>VLOOKUP(I243,Data!$B$2:$M$9721,6,FALSE)</f>
        <v>45.6666666666667</v>
      </c>
      <c r="L243" s="107"/>
      <c r="M243" s="107">
        <f>VLOOKUP(I243,Data!$B$2:$M$9721,9,FALSE)</f>
        <v>668.54265679575099</v>
      </c>
      <c r="N243" s="107">
        <f>VLOOKUP(I243,Data!$B$2:$M$9721,10,FALSE)</f>
        <v>947.04295805877302</v>
      </c>
      <c r="O243" s="107">
        <f>VLOOKUP(I243,Data!$B$2:$M$9721,11,FALSE)</f>
        <v>130.420213508361</v>
      </c>
      <c r="P243" s="140">
        <f>VLOOKUP(I243,Data!$B$2:$M$9721,12,FALSE)</f>
        <v>148.08008775466101</v>
      </c>
    </row>
    <row r="244" spans="1:19">
      <c r="A244" s="90" t="s">
        <v>203</v>
      </c>
      <c r="G244" s="108" t="str">
        <f t="shared" ref="G244:G251" si="59">$B$226</f>
        <v>NA5</v>
      </c>
      <c r="H244" s="109" t="s">
        <v>3</v>
      </c>
      <c r="I244" s="109" t="str">
        <f t="shared" ref="I244:I251" si="60">H244&amp;"_"&amp;"males"&amp;"_"&amp;G244&amp;"_"&amp;"&lt;75"</f>
        <v>2005-2007_males_NA5_&lt;75</v>
      </c>
      <c r="J244" s="110">
        <f>VLOOKUP(I244,Data!$B$2:$M$9721,5,FALSE)</f>
        <v>134</v>
      </c>
      <c r="K244" s="110">
        <f>VLOOKUP(I244,Data!$B$2:$M$9721,6,FALSE)</f>
        <v>44.6666666666667</v>
      </c>
      <c r="L244" s="110">
        <f>VLOOKUP(I244,Data!$B$2:$M$9721,8,FALSE)</f>
        <v>742.60942898687995</v>
      </c>
      <c r="M244" s="110">
        <f>VLOOKUP(I244,Data!$B$2:$M$9721,9,FALSE)</f>
        <v>619.76755159199104</v>
      </c>
      <c r="N244" s="110">
        <f>VLOOKUP(I244,Data!$B$2:$M$9721,10,FALSE)</f>
        <v>882.28352180189097</v>
      </c>
      <c r="O244" s="110">
        <f>VLOOKUP(I244,Data!$B$2:$M$9721,11,FALSE)</f>
        <v>122.84187739489001</v>
      </c>
      <c r="P244" s="141">
        <f>VLOOKUP(I244,Data!$B$2:$M$9721,12,FALSE)</f>
        <v>139.67409281501099</v>
      </c>
    </row>
    <row r="245" spans="1:19">
      <c r="A245" s="90" t="s">
        <v>204</v>
      </c>
      <c r="G245" s="108" t="str">
        <f t="shared" si="59"/>
        <v>NA5</v>
      </c>
      <c r="H245" s="109" t="s">
        <v>4</v>
      </c>
      <c r="I245" s="109" t="str">
        <f t="shared" si="60"/>
        <v>2006-2008_males_NA5_&lt;75</v>
      </c>
      <c r="J245" s="110">
        <f>VLOOKUP(I245,Data!$B$2:$M$9721,5,FALSE)</f>
        <v>128</v>
      </c>
      <c r="K245" s="110">
        <f>VLOOKUP(I245,Data!$B$2:$M$9721,6,FALSE)</f>
        <v>42.6666666666667</v>
      </c>
      <c r="L245" s="110">
        <f>VLOOKUP(I245,Data!$B$2:$M$9721,8,FALSE)</f>
        <v>676.751433266003</v>
      </c>
      <c r="M245" s="110">
        <f>VLOOKUP(I245,Data!$B$2:$M$9721,9,FALSE)</f>
        <v>562.91323281750999</v>
      </c>
      <c r="N245" s="110">
        <f>VLOOKUP(I245,Data!$B$2:$M$9721,10,FALSE)</f>
        <v>806.57618967565804</v>
      </c>
      <c r="O245" s="110">
        <f>VLOOKUP(I245,Data!$B$2:$M$9721,11,FALSE)</f>
        <v>113.838200448492</v>
      </c>
      <c r="P245" s="141">
        <f>VLOOKUP(I245,Data!$B$2:$M$9721,12,FALSE)</f>
        <v>129.82475640965501</v>
      </c>
    </row>
    <row r="246" spans="1:19">
      <c r="A246" s="90" t="s">
        <v>205</v>
      </c>
      <c r="G246" s="108" t="str">
        <f t="shared" si="59"/>
        <v>NA5</v>
      </c>
      <c r="H246" s="109" t="s">
        <v>5</v>
      </c>
      <c r="I246" s="109" t="str">
        <f t="shared" si="60"/>
        <v>2007-2009_males_NA5_&lt;75</v>
      </c>
      <c r="J246" s="110">
        <f>VLOOKUP(I246,Data!$B$2:$M$9721,5,FALSE)</f>
        <v>128</v>
      </c>
      <c r="K246" s="110">
        <f>VLOOKUP(I246,Data!$B$2:$M$9721,6,FALSE)</f>
        <v>42.6666666666667</v>
      </c>
      <c r="L246" s="110">
        <f>VLOOKUP(I246,Data!$B$2:$M$9721,8,FALSE)</f>
        <v>654.24771947309205</v>
      </c>
      <c r="M246" s="110">
        <f>VLOOKUP(I246,Data!$B$2:$M$9721,9,FALSE)</f>
        <v>544.50525885470802</v>
      </c>
      <c r="N246" s="110">
        <f>VLOOKUP(I246,Data!$B$2:$M$9721,10,FALSE)</f>
        <v>779.40156204480604</v>
      </c>
      <c r="O246" s="110">
        <f>VLOOKUP(I246,Data!$B$2:$M$9721,11,FALSE)</f>
        <v>109.742460618384</v>
      </c>
      <c r="P246" s="141">
        <f>VLOOKUP(I246,Data!$B$2:$M$9721,12,FALSE)</f>
        <v>125.15384257171399</v>
      </c>
    </row>
    <row r="247" spans="1:19">
      <c r="A247" s="90" t="s">
        <v>206</v>
      </c>
      <c r="G247" s="108" t="str">
        <f t="shared" si="59"/>
        <v>NA5</v>
      </c>
      <c r="H247" s="109" t="s">
        <v>6</v>
      </c>
      <c r="I247" s="109" t="str">
        <f t="shared" si="60"/>
        <v>2008-2010_males_NA5_&lt;75</v>
      </c>
      <c r="J247" s="110">
        <f>VLOOKUP(I247,Data!$B$2:$M$9721,5,FALSE)</f>
        <v>131</v>
      </c>
      <c r="K247" s="110">
        <f>VLOOKUP(I247,Data!$B$2:$M$9721,6,FALSE)</f>
        <v>43.6666666666667</v>
      </c>
      <c r="L247" s="110">
        <f>VLOOKUP(I247,Data!$B$2:$M$9721,8,FALSE)</f>
        <v>672.668157038191</v>
      </c>
      <c r="M247" s="110">
        <f>VLOOKUP(I247,Data!$B$2:$M$9721,9,FALSE)</f>
        <v>561.48189200173601</v>
      </c>
      <c r="N247" s="110">
        <f>VLOOKUP(I247,Data!$B$2:$M$9721,10,FALSE)</f>
        <v>799.27564429635697</v>
      </c>
      <c r="O247" s="110">
        <f>VLOOKUP(I247,Data!$B$2:$M$9721,11,FALSE)</f>
        <v>111.186265036455</v>
      </c>
      <c r="P247" s="141">
        <f>VLOOKUP(I247,Data!$B$2:$M$9721,12,FALSE)</f>
        <v>126.607487258166</v>
      </c>
    </row>
    <row r="248" spans="1:19">
      <c r="A248" s="90" t="s">
        <v>207</v>
      </c>
      <c r="G248" s="108" t="str">
        <f t="shared" si="59"/>
        <v>NA5</v>
      </c>
      <c r="H248" s="109" t="s">
        <v>7</v>
      </c>
      <c r="I248" s="109" t="str">
        <f t="shared" si="60"/>
        <v>2009-2011_males_NA5_&lt;75</v>
      </c>
      <c r="J248" s="110">
        <f>VLOOKUP(I248,Data!$B$2:$M$9721,5,FALSE)</f>
        <v>129</v>
      </c>
      <c r="K248" s="110">
        <f>VLOOKUP(I248,Data!$B$2:$M$9721,6,FALSE)</f>
        <v>43</v>
      </c>
      <c r="L248" s="110">
        <f>VLOOKUP(I248,Data!$B$2:$M$9721,8,FALSE)</f>
        <v>656.82023235381803</v>
      </c>
      <c r="M248" s="110">
        <f>VLOOKUP(I248,Data!$B$2:$M$9721,9,FALSE)</f>
        <v>547.55325624673003</v>
      </c>
      <c r="N248" s="110">
        <f>VLOOKUP(I248,Data!$B$2:$M$9721,10,FALSE)</f>
        <v>781.36785225521305</v>
      </c>
      <c r="O248" s="110">
        <f>VLOOKUP(I248,Data!$B$2:$M$9721,11,FALSE)</f>
        <v>109.266976107088</v>
      </c>
      <c r="P248" s="141">
        <f>VLOOKUP(I248,Data!$B$2:$M$9721,12,FALSE)</f>
        <v>124.547619901395</v>
      </c>
    </row>
    <row r="249" spans="1:19">
      <c r="A249" s="90" t="s">
        <v>208</v>
      </c>
      <c r="G249" s="108" t="str">
        <f t="shared" si="59"/>
        <v>NA5</v>
      </c>
      <c r="H249" s="109" t="s">
        <v>8</v>
      </c>
      <c r="I249" s="109" t="str">
        <f t="shared" si="60"/>
        <v>2010-2012_males_NA5_&lt;75</v>
      </c>
      <c r="J249" s="110">
        <f>VLOOKUP(I249,Data!$B$2:$M$9721,5,FALSE)</f>
        <v>124</v>
      </c>
      <c r="K249" s="110">
        <f>VLOOKUP(I249,Data!$B$2:$M$9721,6,FALSE)</f>
        <v>41.3333333333333</v>
      </c>
      <c r="L249" s="110">
        <f>VLOOKUP(I249,Data!$B$2:$M$9721,8,FALSE)</f>
        <v>628.80218160387096</v>
      </c>
      <c r="M249" s="110">
        <f>VLOOKUP(I249,Data!$B$2:$M$9721,9,FALSE)</f>
        <v>522.18637950088396</v>
      </c>
      <c r="N249" s="110">
        <f>VLOOKUP(I249,Data!$B$2:$M$9721,10,FALSE)</f>
        <v>750.64780479464696</v>
      </c>
      <c r="O249" s="110">
        <f>VLOOKUP(I249,Data!$B$2:$M$9721,11,FALSE)</f>
        <v>106.615802102988</v>
      </c>
      <c r="P249" s="141">
        <f>VLOOKUP(I249,Data!$B$2:$M$9721,12,FALSE)</f>
        <v>121.845623190776</v>
      </c>
    </row>
    <row r="250" spans="1:19">
      <c r="A250" s="90" t="s">
        <v>209</v>
      </c>
      <c r="G250" s="108" t="str">
        <f t="shared" si="59"/>
        <v>NA5</v>
      </c>
      <c r="H250" s="109" t="s">
        <v>9</v>
      </c>
      <c r="I250" s="109" t="str">
        <f t="shared" si="60"/>
        <v>2011-2013_males_NA5_&lt;75</v>
      </c>
      <c r="J250" s="110">
        <f>VLOOKUP(I250,Data!$B$2:$M$9721,5,FALSE)</f>
        <v>125</v>
      </c>
      <c r="K250" s="110">
        <f>VLOOKUP(I250,Data!$B$2:$M$9721,6,FALSE)</f>
        <v>41.6666666666667</v>
      </c>
      <c r="L250" s="110">
        <f>VLOOKUP(I250,Data!$B$2:$M$9721,8,FALSE)</f>
        <v>630.83849658814097</v>
      </c>
      <c r="M250" s="110">
        <f>VLOOKUP(I250,Data!$B$2:$M$9721,9,FALSE)</f>
        <v>524.43766385045797</v>
      </c>
      <c r="N250" s="110">
        <f>VLOOKUP(I250,Data!$B$2:$M$9721,10,FALSE)</f>
        <v>752.372980700271</v>
      </c>
      <c r="O250" s="110">
        <f>VLOOKUP(I250,Data!$B$2:$M$9721,11,FALSE)</f>
        <v>106.400832737684</v>
      </c>
      <c r="P250" s="141">
        <f>VLOOKUP(I250,Data!$B$2:$M$9721,12,FALSE)</f>
        <v>121.53448411213</v>
      </c>
    </row>
    <row r="251" spans="1:19">
      <c r="A251" s="90" t="s">
        <v>210</v>
      </c>
      <c r="G251" s="108" t="str">
        <f t="shared" si="59"/>
        <v>NA5</v>
      </c>
      <c r="H251" s="112" t="s">
        <v>216</v>
      </c>
      <c r="I251" s="112" t="str">
        <f t="shared" si="60"/>
        <v>2012-2014_males_NA5_&lt;75</v>
      </c>
      <c r="J251" s="113">
        <f>VLOOKUP(I251,Data!$B$2:$M$9721,5,FALSE)</f>
        <v>119</v>
      </c>
      <c r="K251" s="113">
        <f>VLOOKUP(I251,Data!$B$2:$M$9721,6,FALSE)</f>
        <v>39.6666666666667</v>
      </c>
      <c r="L251" s="113">
        <f>VLOOKUP(I251,Data!$B$2:$M$9721,8,FALSE)</f>
        <v>592.16051944896003</v>
      </c>
      <c r="M251" s="113">
        <f>VLOOKUP(I251,Data!$B$2:$M$9721,9,FALSE)</f>
        <v>489.96449672050898</v>
      </c>
      <c r="N251" s="113">
        <f>VLOOKUP(I251,Data!$B$2:$M$9721,10,FALSE)</f>
        <v>709.28177000267999</v>
      </c>
      <c r="O251" s="113">
        <f>VLOOKUP(I251,Data!$B$2:$M$9721,11,FALSE)</f>
        <v>102.196022728451</v>
      </c>
      <c r="P251" s="142">
        <f>VLOOKUP(I251,Data!$B$2:$M$9721,12,FALSE)</f>
        <v>117.12125055372</v>
      </c>
    </row>
    <row r="252" spans="1:19">
      <c r="A252" s="90" t="s">
        <v>211</v>
      </c>
      <c r="G252" s="117" t="s">
        <v>184</v>
      </c>
      <c r="H252" s="118" t="s">
        <v>1</v>
      </c>
      <c r="I252" s="118" t="str">
        <f>H252&amp;"_"&amp;"males"&amp;"_W"&amp;"_"&amp;"&lt;75"</f>
        <v>2004-2006_males_W_&lt;75</v>
      </c>
      <c r="J252" s="119">
        <f>VLOOKUP(I252,Data!$B$2:$M$9721,5,FALSE)</f>
        <v>19774</v>
      </c>
      <c r="K252" s="119">
        <f>VLOOKUP(I252,Data!$B$2:$M$9721,6,FALSE)</f>
        <v>6591.3333333333303</v>
      </c>
      <c r="L252" s="119"/>
      <c r="M252" s="119">
        <f>VLOOKUP(I252,Data!$B$2:$M$9721,9,FALSE)</f>
        <v>538.931870049596</v>
      </c>
      <c r="N252" s="119">
        <f>VLOOKUP(I252,Data!$B$2:$M$9721,10,FALSE)</f>
        <v>554.28037158480299</v>
      </c>
      <c r="O252" s="119">
        <f>VLOOKUP(I252,Data!$B$2:$M$9721,11,FALSE)</f>
        <v>7.6339320213443198</v>
      </c>
      <c r="P252" s="120">
        <f>VLOOKUP(I252,Data!$B$2:$M$9721,12,FALSE)</f>
        <v>7.7145695138628998</v>
      </c>
    </row>
    <row r="253" spans="1:19">
      <c r="A253" s="90" t="s">
        <v>212</v>
      </c>
      <c r="G253" s="121" t="s">
        <v>184</v>
      </c>
      <c r="H253" s="122" t="s">
        <v>3</v>
      </c>
      <c r="I253" s="122" t="str">
        <f t="shared" ref="I253:I260" si="61">H253&amp;"_"&amp;"males"&amp;"_W"&amp;"_"&amp;"&lt;75"</f>
        <v>2005-2007_males_W_&lt;75</v>
      </c>
      <c r="J253" s="123">
        <f>VLOOKUP(I253,Data!$B$2:$M$9721,5,FALSE)</f>
        <v>19678</v>
      </c>
      <c r="K253" s="123">
        <f>VLOOKUP(I253,Data!$B$2:$M$9721,6,FALSE)</f>
        <v>6559.3333333333303</v>
      </c>
      <c r="L253" s="123">
        <f>VLOOKUP(I253,Data!$B$2:$M$9721,8,FALSE)</f>
        <v>535.53211683935797</v>
      </c>
      <c r="M253" s="123">
        <f>VLOOKUP(I253,Data!$B$2:$M$9721,9,FALSE)</f>
        <v>528.03425533893198</v>
      </c>
      <c r="N253" s="123">
        <f>VLOOKUP(I253,Data!$B$2:$M$9721,10,FALSE)</f>
        <v>543.10937260211904</v>
      </c>
      <c r="O253" s="123">
        <f>VLOOKUP(I253,Data!$B$2:$M$9721,11,FALSE)</f>
        <v>7.4978615004268896</v>
      </c>
      <c r="P253" s="124">
        <f>VLOOKUP(I253,Data!$B$2:$M$9721,12,FALSE)</f>
        <v>7.5772557627602701</v>
      </c>
    </row>
    <row r="254" spans="1:19">
      <c r="A254" s="91" t="s">
        <v>213</v>
      </c>
      <c r="G254" s="121" t="s">
        <v>184</v>
      </c>
      <c r="H254" s="122" t="s">
        <v>4</v>
      </c>
      <c r="I254" s="122" t="str">
        <f t="shared" si="61"/>
        <v>2006-2008_males_W_&lt;75</v>
      </c>
      <c r="J254" s="123">
        <f>VLOOKUP(I254,Data!$B$2:$M$9721,5,FALSE)</f>
        <v>19555</v>
      </c>
      <c r="K254" s="123">
        <f>VLOOKUP(I254,Data!$B$2:$M$9721,6,FALSE)</f>
        <v>6518.3333333333303</v>
      </c>
      <c r="L254" s="123">
        <f>VLOOKUP(I254,Data!$B$2:$M$9721,8,FALSE)</f>
        <v>523.80963716260101</v>
      </c>
      <c r="M254" s="123">
        <f>VLOOKUP(I254,Data!$B$2:$M$9721,9,FALSE)</f>
        <v>516.45426389185798</v>
      </c>
      <c r="N254" s="123">
        <f>VLOOKUP(I254,Data!$B$2:$M$9721,10,FALSE)</f>
        <v>531.24314190200198</v>
      </c>
      <c r="O254" s="123">
        <f>VLOOKUP(I254,Data!$B$2:$M$9721,11,FALSE)</f>
        <v>7.35537327074326</v>
      </c>
      <c r="P254" s="124">
        <f>VLOOKUP(I254,Data!$B$2:$M$9721,12,FALSE)</f>
        <v>7.4335047394002904</v>
      </c>
    </row>
    <row r="255" spans="1:19">
      <c r="A255" s="132"/>
      <c r="G255" s="121" t="s">
        <v>184</v>
      </c>
      <c r="H255" s="122" t="s">
        <v>5</v>
      </c>
      <c r="I255" s="122" t="str">
        <f t="shared" si="61"/>
        <v>2007-2009_males_W_&lt;75</v>
      </c>
      <c r="J255" s="123">
        <f>VLOOKUP(I255,Data!$B$2:$M$9721,5,FALSE)</f>
        <v>19509</v>
      </c>
      <c r="K255" s="123">
        <f>VLOOKUP(I255,Data!$B$2:$M$9721,6,FALSE)</f>
        <v>6503</v>
      </c>
      <c r="L255" s="123">
        <f>VLOOKUP(I255,Data!$B$2:$M$9721,8,FALSE)</f>
        <v>513.71923872283696</v>
      </c>
      <c r="M255" s="123">
        <f>VLOOKUP(I255,Data!$B$2:$M$9721,9,FALSE)</f>
        <v>506.49840424034602</v>
      </c>
      <c r="N255" s="123">
        <f>VLOOKUP(I255,Data!$B$2:$M$9721,10,FALSE)</f>
        <v>521.016866460541</v>
      </c>
      <c r="O255" s="123">
        <f>VLOOKUP(I255,Data!$B$2:$M$9721,11,FALSE)</f>
        <v>7.2208344824904298</v>
      </c>
      <c r="P255" s="124">
        <f>VLOOKUP(I255,Data!$B$2:$M$9721,12,FALSE)</f>
        <v>7.2976277377041496</v>
      </c>
    </row>
    <row r="256" spans="1:19">
      <c r="G256" s="121" t="s">
        <v>184</v>
      </c>
      <c r="H256" s="122" t="s">
        <v>6</v>
      </c>
      <c r="I256" s="122" t="str">
        <f t="shared" si="61"/>
        <v>2008-2010_males_W_&lt;75</v>
      </c>
      <c r="J256" s="123">
        <f>VLOOKUP(I256,Data!$B$2:$M$9721,5,FALSE)</f>
        <v>19106</v>
      </c>
      <c r="K256" s="123">
        <f>VLOOKUP(I256,Data!$B$2:$M$9721,6,FALSE)</f>
        <v>6368.6666666666697</v>
      </c>
      <c r="L256" s="123">
        <f>VLOOKUP(I256,Data!$B$2:$M$9721,8,FALSE)</f>
        <v>495.74594495546802</v>
      </c>
      <c r="M256" s="123">
        <f>VLOOKUP(I256,Data!$B$2:$M$9721,9,FALSE)</f>
        <v>488.70640837160698</v>
      </c>
      <c r="N256" s="123">
        <f>VLOOKUP(I256,Data!$B$2:$M$9721,10,FALSE)</f>
        <v>502.861136814627</v>
      </c>
      <c r="O256" s="123">
        <f>VLOOKUP(I256,Data!$B$2:$M$9721,11,FALSE)</f>
        <v>7.0395365838605199</v>
      </c>
      <c r="P256" s="124">
        <f>VLOOKUP(I256,Data!$B$2:$M$9721,12,FALSE)</f>
        <v>7.11519185915955</v>
      </c>
    </row>
    <row r="257" spans="1:19">
      <c r="G257" s="121" t="s">
        <v>184</v>
      </c>
      <c r="H257" s="122" t="s">
        <v>7</v>
      </c>
      <c r="I257" s="122" t="str">
        <f t="shared" si="61"/>
        <v>2009-2011_males_W_&lt;75</v>
      </c>
      <c r="J257" s="123">
        <f>VLOOKUP(I257,Data!$B$2:$M$9721,5,FALSE)</f>
        <v>18849</v>
      </c>
      <c r="K257" s="123">
        <f>VLOOKUP(I257,Data!$B$2:$M$9721,6,FALSE)</f>
        <v>6283</v>
      </c>
      <c r="L257" s="123">
        <f>VLOOKUP(I257,Data!$B$2:$M$9721,8,FALSE)</f>
        <v>482.67637603999799</v>
      </c>
      <c r="M257" s="123">
        <f>VLOOKUP(I257,Data!$B$2:$M$9721,9,FALSE)</f>
        <v>475.77646726077398</v>
      </c>
      <c r="N257" s="123">
        <f>VLOOKUP(I257,Data!$B$2:$M$9721,10,FALSE)</f>
        <v>489.65094633263902</v>
      </c>
      <c r="O257" s="123">
        <f>VLOOKUP(I257,Data!$B$2:$M$9721,11,FALSE)</f>
        <v>6.89990877922423</v>
      </c>
      <c r="P257" s="124">
        <f>VLOOKUP(I257,Data!$B$2:$M$9721,12,FALSE)</f>
        <v>6.9745702926408599</v>
      </c>
    </row>
    <row r="258" spans="1:19">
      <c r="G258" s="121" t="s">
        <v>184</v>
      </c>
      <c r="H258" s="122" t="s">
        <v>8</v>
      </c>
      <c r="I258" s="122" t="str">
        <f t="shared" si="61"/>
        <v>2010-2012_males_W_&lt;75</v>
      </c>
      <c r="J258" s="123">
        <f>VLOOKUP(I258,Data!$B$2:$M$9721,5,FALSE)</f>
        <v>18561</v>
      </c>
      <c r="K258" s="123">
        <f>VLOOKUP(I258,Data!$B$2:$M$9721,6,FALSE)</f>
        <v>6187</v>
      </c>
      <c r="L258" s="123">
        <f>VLOOKUP(I258,Data!$B$2:$M$9721,8,FALSE)</f>
        <v>469.67839736506602</v>
      </c>
      <c r="M258" s="123">
        <f>VLOOKUP(I258,Data!$B$2:$M$9721,9,FALSE)</f>
        <v>462.913913151825</v>
      </c>
      <c r="N258" s="123">
        <f>VLOOKUP(I258,Data!$B$2:$M$9721,10,FALSE)</f>
        <v>476.51664681064801</v>
      </c>
      <c r="O258" s="123">
        <f>VLOOKUP(I258,Data!$B$2:$M$9721,11,FALSE)</f>
        <v>6.7644842132411904</v>
      </c>
      <c r="P258" s="124">
        <f>VLOOKUP(I258,Data!$B$2:$M$9721,12,FALSE)</f>
        <v>6.8382494455811997</v>
      </c>
    </row>
    <row r="259" spans="1:19">
      <c r="G259" s="121" t="s">
        <v>184</v>
      </c>
      <c r="H259" s="122" t="s">
        <v>9</v>
      </c>
      <c r="I259" s="122" t="str">
        <f t="shared" si="61"/>
        <v>2011-2013_males_W_&lt;75</v>
      </c>
      <c r="J259" s="123">
        <f>VLOOKUP(I259,Data!$B$2:$M$9721,5,FALSE)</f>
        <v>18650</v>
      </c>
      <c r="K259" s="123">
        <f>VLOOKUP(I259,Data!$B$2:$M$9721,6,FALSE)</f>
        <v>6216.6666666666697</v>
      </c>
      <c r="L259" s="123">
        <f>VLOOKUP(I259,Data!$B$2:$M$9721,8,FALSE)</f>
        <v>465.90571716238099</v>
      </c>
      <c r="M259" s="123">
        <f>VLOOKUP(I259,Data!$B$2:$M$9721,9,FALSE)</f>
        <v>459.213039696012</v>
      </c>
      <c r="N259" s="123">
        <f>VLOOKUP(I259,Data!$B$2:$M$9721,10,FALSE)</f>
        <v>472.671201425569</v>
      </c>
      <c r="O259" s="123">
        <f>VLOOKUP(I259,Data!$B$2:$M$9721,11,FALSE)</f>
        <v>6.6926774663695596</v>
      </c>
      <c r="P259" s="124">
        <f>VLOOKUP(I259,Data!$B$2:$M$9721,12,FALSE)</f>
        <v>6.7654842631874299</v>
      </c>
    </row>
    <row r="260" spans="1:19">
      <c r="G260" s="128" t="s">
        <v>184</v>
      </c>
      <c r="H260" s="129" t="s">
        <v>216</v>
      </c>
      <c r="I260" s="129" t="str">
        <f t="shared" si="61"/>
        <v>2012-2014_males_W_&lt;75</v>
      </c>
      <c r="J260" s="130">
        <f>VLOOKUP(I260,Data!$B$2:$M$9721,5,FALSE)</f>
        <v>18548</v>
      </c>
      <c r="K260" s="130">
        <f>VLOOKUP(I260,Data!$B$2:$M$9721,6,FALSE)</f>
        <v>6182.6666666666697</v>
      </c>
      <c r="L260" s="130">
        <f>VLOOKUP(I260,Data!$B$2:$M$9721,8,FALSE)</f>
        <v>456.547465503566</v>
      </c>
      <c r="M260" s="130">
        <f>VLOOKUP(I260,Data!$B$2:$M$9721,9,FALSE)</f>
        <v>449.97301849740899</v>
      </c>
      <c r="N260" s="130">
        <f>VLOOKUP(I260,Data!$B$2:$M$9721,10,FALSE)</f>
        <v>463.19363069914198</v>
      </c>
      <c r="O260" s="130">
        <f>VLOOKUP(I260,Data!$B$2:$M$9721,11,FALSE)</f>
        <v>6.5744470061567304</v>
      </c>
      <c r="P260" s="131">
        <f>VLOOKUP(I260,Data!$B$2:$M$9721,12,FALSE)</f>
        <v>6.6461651955758603</v>
      </c>
    </row>
    <row r="262" spans="1:19">
      <c r="G262" s="168" t="s">
        <v>319</v>
      </c>
      <c r="H262" s="168"/>
      <c r="I262" s="168"/>
      <c r="J262" s="168"/>
      <c r="K262" s="168"/>
      <c r="L262" s="168"/>
      <c r="M262" s="168"/>
      <c r="N262" s="168"/>
      <c r="O262" s="168"/>
      <c r="P262" s="168"/>
    </row>
    <row r="263" spans="1:19">
      <c r="G263" s="70" t="s">
        <v>238</v>
      </c>
      <c r="H263" s="71" t="s">
        <v>239</v>
      </c>
      <c r="I263" s="72" t="s">
        <v>237</v>
      </c>
      <c r="J263" s="71" t="s">
        <v>0</v>
      </c>
      <c r="K263" s="71" t="s">
        <v>227</v>
      </c>
      <c r="L263" s="71" t="s">
        <v>240</v>
      </c>
      <c r="M263" s="71" t="s">
        <v>241</v>
      </c>
      <c r="N263" s="71" t="s">
        <v>242</v>
      </c>
      <c r="O263" s="72" t="s">
        <v>243</v>
      </c>
      <c r="P263" s="73" t="s">
        <v>244</v>
      </c>
    </row>
    <row r="264" spans="1:19">
      <c r="A264" s="133" t="s">
        <v>259</v>
      </c>
      <c r="G264" s="74" t="str">
        <f>$B$224</f>
        <v>NA</v>
      </c>
      <c r="H264" s="75" t="s">
        <v>1</v>
      </c>
      <c r="I264" s="75" t="str">
        <f>H264&amp;"_"&amp;"females"&amp;"_"&amp;G264&amp;"_"&amp;"&lt;75"</f>
        <v>2004-2006_females_NA_&lt;75</v>
      </c>
      <c r="J264" s="75">
        <f>VLOOKUP(I264,Data!$B$2:$M$9721,5,FALSE)</f>
        <v>317</v>
      </c>
      <c r="K264" s="76">
        <f>VLOOKUP(I264,Data!$B$2:$M$9721,6,FALSE)</f>
        <v>105.666666666667</v>
      </c>
      <c r="L264" s="76">
        <f>VLOOKUP(I264,Data!$B$2:$M$9721,8,FALSE)</f>
        <v>316.17579418782202</v>
      </c>
      <c r="M264" s="76">
        <f>VLOOKUP(I264,Data!$B$2:$M$9721,9,FALSE)</f>
        <v>282.20517790506301</v>
      </c>
      <c r="N264" s="76">
        <f>VLOOKUP(I264,Data!$B$2:$M$9721,10,FALSE)</f>
        <v>353.09767728696801</v>
      </c>
      <c r="O264" s="76">
        <f>VLOOKUP(I264,Data!$B$2:$M$9721,11,FALSE)</f>
        <v>33.970616282758897</v>
      </c>
      <c r="P264" s="77">
        <f>VLOOKUP(I264,Data!$B$2:$M$9721,12,FALSE)</f>
        <v>36.921883099145496</v>
      </c>
    </row>
    <row r="265" spans="1:19">
      <c r="A265" s="12" t="str">
        <f>"Most deprived within "&amp;TRIM(B223)</f>
        <v>Most deprived within Isle of Anglesey</v>
      </c>
      <c r="G265" s="74" t="str">
        <f t="shared" ref="G265:G272" si="62">$B$224</f>
        <v>NA</v>
      </c>
      <c r="H265" s="75" t="s">
        <v>3</v>
      </c>
      <c r="I265" s="75" t="str">
        <f t="shared" ref="I265:I272" si="63">H265&amp;"_"&amp;"females"&amp;"_"&amp;G265&amp;"_"&amp;"&lt;75"</f>
        <v>2005-2007_females_NA_&lt;75</v>
      </c>
      <c r="J265" s="75">
        <f>VLOOKUP(I265,Data!$B$2:$M$9721,5,FALSE)</f>
        <v>326</v>
      </c>
      <c r="K265" s="76">
        <f>VLOOKUP(I265,Data!$B$2:$M$9721,6,FALSE)</f>
        <v>108.666666666667</v>
      </c>
      <c r="L265" s="76">
        <f>VLOOKUP(I265,Data!$B$2:$M$9721,8,FALSE)</f>
        <v>319.133119668907</v>
      </c>
      <c r="M265" s="76">
        <f>VLOOKUP(I265,Data!$B$2:$M$9721,9,FALSE)</f>
        <v>285.28474182346599</v>
      </c>
      <c r="N265" s="76">
        <f>VLOOKUP(I265,Data!$B$2:$M$9721,10,FALSE)</f>
        <v>355.87939186239498</v>
      </c>
      <c r="O265" s="76">
        <f>VLOOKUP(I265,Data!$B$2:$M$9721,11,FALSE)</f>
        <v>33.848377845440702</v>
      </c>
      <c r="P265" s="77">
        <f>VLOOKUP(I265,Data!$B$2:$M$9721,12,FALSE)</f>
        <v>36.746272193488601</v>
      </c>
    </row>
    <row r="266" spans="1:19">
      <c r="A266" s="12" t="str">
        <f>"Least deprived within "&amp;TRIM(B223)</f>
        <v>Least deprived within Isle of Anglesey</v>
      </c>
      <c r="G266" s="74" t="str">
        <f t="shared" si="62"/>
        <v>NA</v>
      </c>
      <c r="H266" s="75" t="s">
        <v>4</v>
      </c>
      <c r="I266" s="75" t="str">
        <f t="shared" si="63"/>
        <v>2006-2008_females_NA_&lt;75</v>
      </c>
      <c r="J266" s="75">
        <f>VLOOKUP(I266,Data!$B$2:$M$9721,5,FALSE)</f>
        <v>308</v>
      </c>
      <c r="K266" s="76">
        <f>VLOOKUP(I266,Data!$B$2:$M$9721,6,FALSE)</f>
        <v>102.666666666667</v>
      </c>
      <c r="L266" s="76">
        <f>VLOOKUP(I266,Data!$B$2:$M$9721,8,FALSE)</f>
        <v>297.02413364060902</v>
      </c>
      <c r="M266" s="76">
        <f>VLOOKUP(I266,Data!$B$2:$M$9721,9,FALSE)</f>
        <v>264.58952309822598</v>
      </c>
      <c r="N266" s="76">
        <f>VLOOKUP(I266,Data!$B$2:$M$9721,10,FALSE)</f>
        <v>332.31937278607597</v>
      </c>
      <c r="O266" s="76">
        <f>VLOOKUP(I266,Data!$B$2:$M$9721,11,FALSE)</f>
        <v>32.434610542382501</v>
      </c>
      <c r="P266" s="77">
        <f>VLOOKUP(I266,Data!$B$2:$M$9721,12,FALSE)</f>
        <v>35.295239145467903</v>
      </c>
    </row>
    <row r="267" spans="1:19">
      <c r="A267" s="12" t="str">
        <f>TRIM(B223)</f>
        <v>Isle of Anglesey</v>
      </c>
      <c r="B267" s="12" t="str">
        <f>A267&amp;":"</f>
        <v>Isle of Anglesey:</v>
      </c>
      <c r="G267" s="74" t="str">
        <f t="shared" si="62"/>
        <v>NA</v>
      </c>
      <c r="H267" s="75" t="s">
        <v>5</v>
      </c>
      <c r="I267" s="75" t="str">
        <f t="shared" si="63"/>
        <v>2007-2009_females_NA_&lt;75</v>
      </c>
      <c r="J267" s="75">
        <f>VLOOKUP(I267,Data!$B$2:$M$9721,5,FALSE)</f>
        <v>323</v>
      </c>
      <c r="K267" s="76">
        <f>VLOOKUP(I267,Data!$B$2:$M$9721,6,FALSE)</f>
        <v>107.666666666667</v>
      </c>
      <c r="L267" s="76">
        <f>VLOOKUP(I267,Data!$B$2:$M$9721,8,FALSE)</f>
        <v>305.71152487215699</v>
      </c>
      <c r="M267" s="76">
        <f>VLOOKUP(I267,Data!$B$2:$M$9721,9,FALSE)</f>
        <v>273.064050896776</v>
      </c>
      <c r="N267" s="76">
        <f>VLOOKUP(I267,Data!$B$2:$M$9721,10,FALSE)</f>
        <v>341.167626909577</v>
      </c>
      <c r="O267" s="76">
        <f>VLOOKUP(I267,Data!$B$2:$M$9721,11,FALSE)</f>
        <v>32.647473975380798</v>
      </c>
      <c r="P267" s="77">
        <f>VLOOKUP(I267,Data!$B$2:$M$9721,12,FALSE)</f>
        <v>35.4561020374206</v>
      </c>
    </row>
    <row r="268" spans="1:19">
      <c r="A268" s="12" t="s">
        <v>185</v>
      </c>
      <c r="G268" s="74" t="str">
        <f t="shared" si="62"/>
        <v>NA</v>
      </c>
      <c r="H268" s="75" t="s">
        <v>6</v>
      </c>
      <c r="I268" s="75" t="str">
        <f t="shared" si="63"/>
        <v>2008-2010_females_NA_&lt;75</v>
      </c>
      <c r="J268" s="75">
        <f>VLOOKUP(I268,Data!$B$2:$M$9721,5,FALSE)</f>
        <v>331</v>
      </c>
      <c r="K268" s="76">
        <f>VLOOKUP(I268,Data!$B$2:$M$9721,6,FALSE)</f>
        <v>110.333333333333</v>
      </c>
      <c r="L268" s="76">
        <f>VLOOKUP(I268,Data!$B$2:$M$9721,8,FALSE)</f>
        <v>311.008942367977</v>
      </c>
      <c r="M268" s="76">
        <f>VLOOKUP(I268,Data!$B$2:$M$9721,9,FALSE)</f>
        <v>278.18321976927302</v>
      </c>
      <c r="N268" s="76">
        <f>VLOOKUP(I268,Data!$B$2:$M$9721,10,FALSE)</f>
        <v>346.62272783262102</v>
      </c>
      <c r="O268" s="76">
        <f>VLOOKUP(I268,Data!$B$2:$M$9721,11,FALSE)</f>
        <v>32.825722598703699</v>
      </c>
      <c r="P268" s="77">
        <f>VLOOKUP(I268,Data!$B$2:$M$9721,12,FALSE)</f>
        <v>35.6137854646447</v>
      </c>
    </row>
    <row r="269" spans="1:19">
      <c r="A269" s="12" t="str">
        <f>"All-cause mortality, European age-standardised rate per 100,000, under 75s, "&amp;TRIM(Controls!B223)&amp;", 2005-2014"</f>
        <v>All-cause mortality, European age-standardised rate per 100,000, under 75s, Isle of Anglesey, 2005-2014</v>
      </c>
      <c r="G269" s="74" t="str">
        <f t="shared" si="62"/>
        <v>NA</v>
      </c>
      <c r="H269" s="75" t="s">
        <v>7</v>
      </c>
      <c r="I269" s="75" t="str">
        <f t="shared" si="63"/>
        <v>2009-2011_females_NA_&lt;75</v>
      </c>
      <c r="J269" s="75">
        <f>VLOOKUP(I269,Data!$B$2:$M$9721,5,FALSE)</f>
        <v>314</v>
      </c>
      <c r="K269" s="76">
        <f>VLOOKUP(I269,Data!$B$2:$M$9721,6,FALSE)</f>
        <v>104.666666666667</v>
      </c>
      <c r="L269" s="76">
        <f>VLOOKUP(I269,Data!$B$2:$M$9721,8,FALSE)</f>
        <v>291.80453540657601</v>
      </c>
      <c r="M269" s="76">
        <f>VLOOKUP(I269,Data!$B$2:$M$9721,9,FALSE)</f>
        <v>260.19545384703298</v>
      </c>
      <c r="N269" s="76">
        <f>VLOOKUP(I269,Data!$B$2:$M$9721,10,FALSE)</f>
        <v>326.17342038426801</v>
      </c>
      <c r="O269" s="76">
        <f>VLOOKUP(I269,Data!$B$2:$M$9721,11,FALSE)</f>
        <v>31.609081559543501</v>
      </c>
      <c r="P269" s="77">
        <f>VLOOKUP(I269,Data!$B$2:$M$9721,12,FALSE)</f>
        <v>34.368884977691501</v>
      </c>
    </row>
    <row r="270" spans="1:19">
      <c r="G270" s="74" t="str">
        <f t="shared" si="62"/>
        <v>NA</v>
      </c>
      <c r="H270" s="75" t="s">
        <v>8</v>
      </c>
      <c r="I270" s="75" t="str">
        <f t="shared" si="63"/>
        <v>2010-2012_females_NA_&lt;75</v>
      </c>
      <c r="J270" s="75">
        <f>VLOOKUP(I270,Data!$B$2:$M$9721,5,FALSE)</f>
        <v>308</v>
      </c>
      <c r="K270" s="76">
        <f>VLOOKUP(I270,Data!$B$2:$M$9721,6,FALSE)</f>
        <v>102.666666666667</v>
      </c>
      <c r="L270" s="76">
        <f>VLOOKUP(I270,Data!$B$2:$M$9721,8,FALSE)</f>
        <v>283.24708692753001</v>
      </c>
      <c r="M270" s="76">
        <f>VLOOKUP(I270,Data!$B$2:$M$9721,9,FALSE)</f>
        <v>252.22024131229199</v>
      </c>
      <c r="N270" s="76">
        <f>VLOOKUP(I270,Data!$B$2:$M$9721,10,FALSE)</f>
        <v>317.01040079523699</v>
      </c>
      <c r="O270" s="76">
        <f>VLOOKUP(I270,Data!$B$2:$M$9721,11,FALSE)</f>
        <v>31.026845615237701</v>
      </c>
      <c r="P270" s="77">
        <f>VLOOKUP(I270,Data!$B$2:$M$9721,12,FALSE)</f>
        <v>33.7633138677079</v>
      </c>
    </row>
    <row r="271" spans="1:19">
      <c r="G271" s="74" t="str">
        <f t="shared" si="62"/>
        <v>NA</v>
      </c>
      <c r="H271" s="75" t="s">
        <v>9</v>
      </c>
      <c r="I271" s="75" t="str">
        <f t="shared" si="63"/>
        <v>2011-2013_females_NA_&lt;75</v>
      </c>
      <c r="J271" s="75">
        <f>VLOOKUP(I271,Data!$B$2:$M$9721,5,FALSE)</f>
        <v>317</v>
      </c>
      <c r="K271" s="76">
        <f>VLOOKUP(I271,Data!$B$2:$M$9721,6,FALSE)</f>
        <v>105.666666666667</v>
      </c>
      <c r="L271" s="76">
        <f>VLOOKUP(I271,Data!$B$2:$M$9721,8,FALSE)</f>
        <v>286.53803513515197</v>
      </c>
      <c r="M271" s="76">
        <f>VLOOKUP(I271,Data!$B$2:$M$9721,9,FALSE)</f>
        <v>255.55514829194601</v>
      </c>
      <c r="N271" s="76">
        <f>VLOOKUP(I271,Data!$B$2:$M$9721,10,FALSE)</f>
        <v>320.21262368477198</v>
      </c>
      <c r="O271" s="76">
        <f>VLOOKUP(I271,Data!$B$2:$M$9721,11,FALSE)</f>
        <v>30.982886843206199</v>
      </c>
      <c r="P271" s="77">
        <f>VLOOKUP(I271,Data!$B$2:$M$9721,12,FALSE)</f>
        <v>33.6745885496196</v>
      </c>
    </row>
    <row r="272" spans="1:19">
      <c r="G272" s="74" t="str">
        <f t="shared" si="62"/>
        <v>NA</v>
      </c>
      <c r="H272" s="75" t="s">
        <v>216</v>
      </c>
      <c r="I272" s="75" t="str">
        <f t="shared" si="63"/>
        <v>2012-2014_females_NA_&lt;75</v>
      </c>
      <c r="J272" s="75">
        <f>VLOOKUP(I272,Data!$B$2:$M$9721,5,FALSE)</f>
        <v>321</v>
      </c>
      <c r="K272" s="76">
        <f>VLOOKUP(I272,Data!$B$2:$M$9721,6,FALSE)</f>
        <v>107</v>
      </c>
      <c r="L272" s="76">
        <f>VLOOKUP(I272,Data!$B$2:$M$9721,8,FALSE)</f>
        <v>289.95892808124802</v>
      </c>
      <c r="M272" s="76">
        <f>VLOOKUP(I272,Data!$B$2:$M$9721,9,FALSE)</f>
        <v>258.750397799773</v>
      </c>
      <c r="N272" s="76">
        <f>VLOOKUP(I272,Data!$B$2:$M$9721,10,FALSE)</f>
        <v>323.86103317343498</v>
      </c>
      <c r="O272" s="76">
        <f>VLOOKUP(I272,Data!$B$2:$M$9721,11,FALSE)</f>
        <v>31.2085302814756</v>
      </c>
      <c r="P272" s="134">
        <f>VLOOKUP(I272,Data!$B$2:$M$9721,12,FALSE)</f>
        <v>33.902105092187099</v>
      </c>
      <c r="R272" s="135" t="s">
        <v>239</v>
      </c>
      <c r="S272" s="136" t="s">
        <v>322</v>
      </c>
    </row>
    <row r="273" spans="1:19">
      <c r="A273" s="12" t="s">
        <v>326</v>
      </c>
      <c r="G273" s="93" t="str">
        <f>$B$225</f>
        <v>NA1</v>
      </c>
      <c r="H273" s="93" t="s">
        <v>1</v>
      </c>
      <c r="I273" s="93" t="str">
        <f>H273&amp;"_"&amp;"females"&amp;"_"&amp;G273&amp;"_"&amp;"&lt;75"</f>
        <v>2004-2006_females_NA1_&lt;75</v>
      </c>
      <c r="J273" s="94">
        <f>VLOOKUP(I273,Data!$B$2:$M$9721,5,FALSE)</f>
        <v>45</v>
      </c>
      <c r="K273" s="94">
        <f>VLOOKUP(I273,Data!$B$2:$M$9721,6,FALSE)</f>
        <v>15</v>
      </c>
      <c r="L273" s="94">
        <f>VLOOKUP(I273,Data!$B$2:$M$9721,8,FALSE)</f>
        <v>206.38534573827801</v>
      </c>
      <c r="M273" s="94">
        <f>VLOOKUP(I273,Data!$B$2:$M$9721,9,FALSE)</f>
        <v>150.14460466415801</v>
      </c>
      <c r="N273" s="94">
        <f>VLOOKUP(I273,Data!$B$2:$M$9721,10,FALSE)</f>
        <v>276.64138267004</v>
      </c>
      <c r="O273" s="94">
        <f>VLOOKUP(I273,Data!$B$2:$M$9721,11,FALSE)</f>
        <v>56.240741074119597</v>
      </c>
      <c r="P273" s="137">
        <f>VLOOKUP(I273,Data!$B$2:$M$9721,12,FALSE)</f>
        <v>70.256036931761997</v>
      </c>
      <c r="R273" s="95" t="str">
        <f>H273</f>
        <v>2004-2006</v>
      </c>
      <c r="S273" s="97"/>
    </row>
    <row r="274" spans="1:19">
      <c r="A274" s="143" t="s">
        <v>219</v>
      </c>
      <c r="G274" s="100" t="str">
        <f t="shared" ref="G274:G281" si="64">$B$225</f>
        <v>NA1</v>
      </c>
      <c r="H274" s="100" t="s">
        <v>3</v>
      </c>
      <c r="I274" s="100" t="str">
        <f t="shared" ref="I274:I281" si="65">H274&amp;"_"&amp;"females"&amp;"_"&amp;G274&amp;"_"&amp;"&lt;75"</f>
        <v>2005-2007_females_NA1_&lt;75</v>
      </c>
      <c r="J274" s="101">
        <f>VLOOKUP(I274,Data!$B$2:$M$9721,5,FALSE)</f>
        <v>49</v>
      </c>
      <c r="K274" s="101">
        <f>VLOOKUP(I274,Data!$B$2:$M$9721,6,FALSE)</f>
        <v>16.3333333333333</v>
      </c>
      <c r="L274" s="101">
        <f>VLOOKUP(I274,Data!$B$2:$M$9721,8,FALSE)</f>
        <v>215.87553725990901</v>
      </c>
      <c r="M274" s="101">
        <f>VLOOKUP(I274,Data!$B$2:$M$9721,9,FALSE)</f>
        <v>159.29590855726099</v>
      </c>
      <c r="N274" s="101">
        <f>VLOOKUP(I274,Data!$B$2:$M$9721,10,FALSE)</f>
        <v>285.89665888018698</v>
      </c>
      <c r="O274" s="101">
        <f>VLOOKUP(I274,Data!$B$2:$M$9721,11,FALSE)</f>
        <v>56.579628702647298</v>
      </c>
      <c r="P274" s="138">
        <f>VLOOKUP(I274,Data!$B$2:$M$9721,12,FALSE)</f>
        <v>70.021121620278905</v>
      </c>
      <c r="R274" s="95" t="str">
        <f t="shared" ref="R274:R281" si="66">H274</f>
        <v>2005-2007</v>
      </c>
      <c r="S274" s="97">
        <f>L283/L274</f>
        <v>1.9309190858645542</v>
      </c>
    </row>
    <row r="275" spans="1:19">
      <c r="A275" s="143" t="s">
        <v>220</v>
      </c>
      <c r="G275" s="100" t="str">
        <f t="shared" si="64"/>
        <v>NA1</v>
      </c>
      <c r="H275" s="100" t="s">
        <v>4</v>
      </c>
      <c r="I275" s="100" t="str">
        <f t="shared" si="65"/>
        <v>2006-2008_females_NA1_&lt;75</v>
      </c>
      <c r="J275" s="101">
        <f>VLOOKUP(I275,Data!$B$2:$M$9721,5,FALSE)</f>
        <v>54</v>
      </c>
      <c r="K275" s="101">
        <f>VLOOKUP(I275,Data!$B$2:$M$9721,6,FALSE)</f>
        <v>18</v>
      </c>
      <c r="L275" s="101">
        <f>VLOOKUP(I275,Data!$B$2:$M$9721,8,FALSE)</f>
        <v>235.05454919638501</v>
      </c>
      <c r="M275" s="101">
        <f>VLOOKUP(I275,Data!$B$2:$M$9721,9,FALSE)</f>
        <v>176.123400547523</v>
      </c>
      <c r="N275" s="101">
        <f>VLOOKUP(I275,Data!$B$2:$M$9721,10,FALSE)</f>
        <v>307.24618000151202</v>
      </c>
      <c r="O275" s="101">
        <f>VLOOKUP(I275,Data!$B$2:$M$9721,11,FALSE)</f>
        <v>58.931148648862198</v>
      </c>
      <c r="P275" s="138">
        <f>VLOOKUP(I275,Data!$B$2:$M$9721,12,FALSE)</f>
        <v>72.191630805126593</v>
      </c>
      <c r="R275" s="95" t="str">
        <f t="shared" si="66"/>
        <v>2006-2008</v>
      </c>
      <c r="S275" s="97">
        <f>L284/L275</f>
        <v>1.6404650216596715</v>
      </c>
    </row>
    <row r="276" spans="1:19">
      <c r="A276" s="143" t="s">
        <v>221</v>
      </c>
      <c r="G276" s="100" t="str">
        <f t="shared" si="64"/>
        <v>NA1</v>
      </c>
      <c r="H276" s="100" t="s">
        <v>5</v>
      </c>
      <c r="I276" s="100" t="str">
        <f t="shared" si="65"/>
        <v>2007-2009_females_NA1_&lt;75</v>
      </c>
      <c r="J276" s="101">
        <f>VLOOKUP(I276,Data!$B$2:$M$9721,5,FALSE)</f>
        <v>57</v>
      </c>
      <c r="K276" s="101">
        <f>VLOOKUP(I276,Data!$B$2:$M$9721,6,FALSE)</f>
        <v>19</v>
      </c>
      <c r="L276" s="101">
        <f>VLOOKUP(I276,Data!$B$2:$M$9721,8,FALSE)</f>
        <v>248.20705560252699</v>
      </c>
      <c r="M276" s="101">
        <f>VLOOKUP(I276,Data!$B$2:$M$9721,9,FALSE)</f>
        <v>187.60301612711601</v>
      </c>
      <c r="N276" s="101">
        <f>VLOOKUP(I276,Data!$B$2:$M$9721,10,FALSE)</f>
        <v>322.04387273718999</v>
      </c>
      <c r="O276" s="101">
        <f>VLOOKUP(I276,Data!$B$2:$M$9721,11,FALSE)</f>
        <v>60.604039475411597</v>
      </c>
      <c r="P276" s="138">
        <f>VLOOKUP(I276,Data!$B$2:$M$9721,12,FALSE)</f>
        <v>73.836817134662695</v>
      </c>
      <c r="R276" s="95" t="str">
        <f t="shared" si="66"/>
        <v>2007-2009</v>
      </c>
      <c r="S276" s="97">
        <f t="shared" ref="S276:S281" si="67">L285/L276</f>
        <v>1.6585421188510197</v>
      </c>
    </row>
    <row r="277" spans="1:19">
      <c r="A277" s="143" t="s">
        <v>222</v>
      </c>
      <c r="G277" s="100" t="str">
        <f t="shared" si="64"/>
        <v>NA1</v>
      </c>
      <c r="H277" s="100" t="s">
        <v>6</v>
      </c>
      <c r="I277" s="100" t="str">
        <f t="shared" si="65"/>
        <v>2008-2010_females_NA1_&lt;75</v>
      </c>
      <c r="J277" s="101">
        <f>VLOOKUP(I277,Data!$B$2:$M$9721,5,FALSE)</f>
        <v>67</v>
      </c>
      <c r="K277" s="101">
        <f>VLOOKUP(I277,Data!$B$2:$M$9721,6,FALSE)</f>
        <v>22.3333333333333</v>
      </c>
      <c r="L277" s="101">
        <f>VLOOKUP(I277,Data!$B$2:$M$9721,8,FALSE)</f>
        <v>295.79436197589899</v>
      </c>
      <c r="M277" s="101">
        <f>VLOOKUP(I277,Data!$B$2:$M$9721,9,FALSE)</f>
        <v>228.49741469951999</v>
      </c>
      <c r="N277" s="101">
        <f>VLOOKUP(I277,Data!$B$2:$M$9721,10,FALSE)</f>
        <v>376.52813497023402</v>
      </c>
      <c r="O277" s="101">
        <f>VLOOKUP(I277,Data!$B$2:$M$9721,11,FALSE)</f>
        <v>67.296947276378901</v>
      </c>
      <c r="P277" s="138">
        <f>VLOOKUP(I277,Data!$B$2:$M$9721,12,FALSE)</f>
        <v>80.733772994334302</v>
      </c>
      <c r="R277" s="95" t="str">
        <f t="shared" si="66"/>
        <v>2008-2010</v>
      </c>
      <c r="S277" s="97">
        <f t="shared" si="67"/>
        <v>1.3872418260986188</v>
      </c>
    </row>
    <row r="278" spans="1:19">
      <c r="A278" s="143" t="s">
        <v>223</v>
      </c>
      <c r="G278" s="100" t="str">
        <f t="shared" si="64"/>
        <v>NA1</v>
      </c>
      <c r="H278" s="100" t="s">
        <v>7</v>
      </c>
      <c r="I278" s="100" t="str">
        <f t="shared" si="65"/>
        <v>2009-2011_females_NA1_&lt;75</v>
      </c>
      <c r="J278" s="101">
        <f>VLOOKUP(I278,Data!$B$2:$M$9721,5,FALSE)</f>
        <v>61</v>
      </c>
      <c r="K278" s="101">
        <f>VLOOKUP(I278,Data!$B$2:$M$9721,6,FALSE)</f>
        <v>20.3333333333333</v>
      </c>
      <c r="L278" s="101">
        <f>VLOOKUP(I278,Data!$B$2:$M$9721,8,FALSE)</f>
        <v>271.21204273495601</v>
      </c>
      <c r="M278" s="101">
        <f>VLOOKUP(I278,Data!$B$2:$M$9721,9,FALSE)</f>
        <v>206.55190841043699</v>
      </c>
      <c r="N278" s="101">
        <f>VLOOKUP(I278,Data!$B$2:$M$9721,10,FALSE)</f>
        <v>349.46933435422198</v>
      </c>
      <c r="O278" s="101">
        <f>VLOOKUP(I278,Data!$B$2:$M$9721,11,FALSE)</f>
        <v>64.660134324519504</v>
      </c>
      <c r="P278" s="138">
        <f>VLOOKUP(I278,Data!$B$2:$M$9721,12,FALSE)</f>
        <v>78.257291619265999</v>
      </c>
      <c r="R278" s="95" t="str">
        <f t="shared" si="66"/>
        <v>2009-2011</v>
      </c>
      <c r="S278" s="97">
        <f t="shared" si="67"/>
        <v>1.4879743537683268</v>
      </c>
    </row>
    <row r="279" spans="1:19">
      <c r="A279" s="143" t="s">
        <v>224</v>
      </c>
      <c r="G279" s="100" t="str">
        <f t="shared" si="64"/>
        <v>NA1</v>
      </c>
      <c r="H279" s="100" t="s">
        <v>8</v>
      </c>
      <c r="I279" s="100" t="str">
        <f t="shared" si="65"/>
        <v>2010-2012_females_NA1_&lt;75</v>
      </c>
      <c r="J279" s="101">
        <f>VLOOKUP(I279,Data!$B$2:$M$9721,5,FALSE)</f>
        <v>61</v>
      </c>
      <c r="K279" s="101">
        <f>VLOOKUP(I279,Data!$B$2:$M$9721,6,FALSE)</f>
        <v>20.3333333333333</v>
      </c>
      <c r="L279" s="101">
        <f>VLOOKUP(I279,Data!$B$2:$M$9721,8,FALSE)</f>
        <v>266.47743526741101</v>
      </c>
      <c r="M279" s="101">
        <f>VLOOKUP(I279,Data!$B$2:$M$9721,9,FALSE)</f>
        <v>202.82183048962401</v>
      </c>
      <c r="N279" s="101">
        <f>VLOOKUP(I279,Data!$B$2:$M$9721,10,FALSE)</f>
        <v>343.51895827592398</v>
      </c>
      <c r="O279" s="101">
        <f>VLOOKUP(I279,Data!$B$2:$M$9721,11,FALSE)</f>
        <v>63.655604777786898</v>
      </c>
      <c r="P279" s="138">
        <f>VLOOKUP(I279,Data!$B$2:$M$9721,12,FALSE)</f>
        <v>77.041523008512897</v>
      </c>
      <c r="R279" s="95" t="str">
        <f t="shared" si="66"/>
        <v>2010-2012</v>
      </c>
      <c r="S279" s="97">
        <f t="shared" si="67"/>
        <v>1.4432856085692378</v>
      </c>
    </row>
    <row r="280" spans="1:19">
      <c r="A280" s="143" t="s">
        <v>225</v>
      </c>
      <c r="G280" s="100" t="str">
        <f t="shared" si="64"/>
        <v>NA1</v>
      </c>
      <c r="H280" s="100" t="s">
        <v>9</v>
      </c>
      <c r="I280" s="100" t="str">
        <f t="shared" si="65"/>
        <v>2011-2013_females_NA1_&lt;75</v>
      </c>
      <c r="J280" s="101">
        <f>VLOOKUP(I280,Data!$B$2:$M$9721,5,FALSE)</f>
        <v>62</v>
      </c>
      <c r="K280" s="101">
        <f>VLOOKUP(I280,Data!$B$2:$M$9721,6,FALSE)</f>
        <v>20.6666666666667</v>
      </c>
      <c r="L280" s="101">
        <f>VLOOKUP(I280,Data!$B$2:$M$9721,8,FALSE)</f>
        <v>261.07004895879498</v>
      </c>
      <c r="M280" s="101">
        <f>VLOOKUP(I280,Data!$B$2:$M$9721,9,FALSE)</f>
        <v>199.388152161336</v>
      </c>
      <c r="N280" s="101">
        <f>VLOOKUP(I280,Data!$B$2:$M$9721,10,FALSE)</f>
        <v>335.60660096165901</v>
      </c>
      <c r="O280" s="101">
        <f>VLOOKUP(I280,Data!$B$2:$M$9721,11,FALSE)</f>
        <v>61.681896797459402</v>
      </c>
      <c r="P280" s="138">
        <f>VLOOKUP(I280,Data!$B$2:$M$9721,12,FALSE)</f>
        <v>74.5365520028638</v>
      </c>
      <c r="R280" s="95" t="str">
        <f t="shared" si="66"/>
        <v>2011-2013</v>
      </c>
      <c r="S280" s="97">
        <f t="shared" si="67"/>
        <v>1.4489988204401494</v>
      </c>
    </row>
    <row r="281" spans="1:19">
      <c r="A281" s="144" t="s">
        <v>226</v>
      </c>
      <c r="G281" s="103" t="str">
        <f t="shared" si="64"/>
        <v>NA1</v>
      </c>
      <c r="H281" s="103" t="s">
        <v>216</v>
      </c>
      <c r="I281" s="103" t="str">
        <f t="shared" si="65"/>
        <v>2012-2014_females_NA1_&lt;75</v>
      </c>
      <c r="J281" s="104">
        <f>VLOOKUP(I281,Data!$B$2:$M$9721,5,FALSE)</f>
        <v>64</v>
      </c>
      <c r="K281" s="104">
        <f>VLOOKUP(I281,Data!$B$2:$M$9721,6,FALSE)</f>
        <v>21.3333333333333</v>
      </c>
      <c r="L281" s="104">
        <f>VLOOKUP(I281,Data!$B$2:$M$9721,8,FALSE)</f>
        <v>263.25665357385901</v>
      </c>
      <c r="M281" s="104">
        <f>VLOOKUP(I281,Data!$B$2:$M$9721,9,FALSE)</f>
        <v>202.214089152366</v>
      </c>
      <c r="N281" s="104">
        <f>VLOOKUP(I281,Data!$B$2:$M$9721,10,FALSE)</f>
        <v>336.79928993084701</v>
      </c>
      <c r="O281" s="104">
        <f>VLOOKUP(I281,Data!$B$2:$M$9721,11,FALSE)</f>
        <v>61.042564421492898</v>
      </c>
      <c r="P281" s="139">
        <f>VLOOKUP(I281,Data!$B$2:$M$9721,12,FALSE)</f>
        <v>73.542636356988098</v>
      </c>
      <c r="R281" s="114" t="str">
        <f t="shared" si="66"/>
        <v>2012-2014</v>
      </c>
      <c r="S281" s="116">
        <f t="shared" si="67"/>
        <v>1.3334751807088168</v>
      </c>
    </row>
    <row r="282" spans="1:19">
      <c r="G282" s="108" t="str">
        <f>$B$226</f>
        <v>NA5</v>
      </c>
      <c r="H282" s="109" t="s">
        <v>1</v>
      </c>
      <c r="I282" s="109" t="str">
        <f>H282&amp;"_"&amp;"females"&amp;"_"&amp;G282&amp;"_"&amp;"&lt;75"</f>
        <v>2004-2006_females_NA5_&lt;75</v>
      </c>
      <c r="J282" s="110">
        <f>VLOOKUP(I282,Data!$B$2:$M$9721,5,FALSE)</f>
        <v>72</v>
      </c>
      <c r="K282" s="110">
        <f>VLOOKUP(I282,Data!$B$2:$M$9721,6,FALSE)</f>
        <v>24</v>
      </c>
      <c r="L282" s="110">
        <f>VLOOKUP(I282,Data!$B$2:$M$9721,8,FALSE)</f>
        <v>412.29295791904002</v>
      </c>
      <c r="M282" s="110">
        <f>VLOOKUP(I282,Data!$B$2:$M$9721,9,FALSE)</f>
        <v>322.31039353294801</v>
      </c>
      <c r="N282" s="110">
        <f>VLOOKUP(I282,Data!$B$2:$M$9721,10,FALSE)</f>
        <v>519.54419163240595</v>
      </c>
      <c r="O282" s="110">
        <f>VLOOKUP(I282,Data!$B$2:$M$9721,11,FALSE)</f>
        <v>89.982564386091994</v>
      </c>
      <c r="P282" s="141">
        <f>VLOOKUP(I282,Data!$B$2:$M$9721,12,FALSE)</f>
        <v>107.25123371336601</v>
      </c>
    </row>
    <row r="283" spans="1:19">
      <c r="A283" s="143" t="s">
        <v>219</v>
      </c>
      <c r="G283" s="108" t="str">
        <f t="shared" ref="G283:G290" si="68">$B$226</f>
        <v>NA5</v>
      </c>
      <c r="H283" s="109" t="s">
        <v>3</v>
      </c>
      <c r="I283" s="109" t="str">
        <f t="shared" ref="I283:I290" si="69">H283&amp;"_"&amp;"females"&amp;"_"&amp;G283&amp;"_"&amp;"&lt;75"</f>
        <v>2005-2007_females_NA5_&lt;75</v>
      </c>
      <c r="J283" s="110">
        <f>VLOOKUP(I283,Data!$B$2:$M$9721,5,FALSE)</f>
        <v>75</v>
      </c>
      <c r="K283" s="110">
        <f>VLOOKUP(I283,Data!$B$2:$M$9721,6,FALSE)</f>
        <v>25</v>
      </c>
      <c r="L283" s="110">
        <f>VLOOKUP(I283,Data!$B$2:$M$9721,8,FALSE)</f>
        <v>416.838195066423</v>
      </c>
      <c r="M283" s="110">
        <f>VLOOKUP(I283,Data!$B$2:$M$9721,9,FALSE)</f>
        <v>327.51083112025498</v>
      </c>
      <c r="N283" s="110">
        <f>VLOOKUP(I283,Data!$B$2:$M$9721,10,FALSE)</f>
        <v>522.92866008918395</v>
      </c>
      <c r="O283" s="110">
        <f>VLOOKUP(I283,Data!$B$2:$M$9721,11,FALSE)</f>
        <v>89.327363946168006</v>
      </c>
      <c r="P283" s="141">
        <f>VLOOKUP(I283,Data!$B$2:$M$9721,12,FALSE)</f>
        <v>106.09046502276099</v>
      </c>
    </row>
    <row r="284" spans="1:19">
      <c r="A284" s="143" t="s">
        <v>220</v>
      </c>
      <c r="G284" s="108" t="str">
        <f t="shared" si="68"/>
        <v>NA5</v>
      </c>
      <c r="H284" s="109" t="s">
        <v>4</v>
      </c>
      <c r="I284" s="109" t="str">
        <f t="shared" si="69"/>
        <v>2006-2008_females_NA5_&lt;75</v>
      </c>
      <c r="J284" s="110">
        <f>VLOOKUP(I284,Data!$B$2:$M$9721,5,FALSE)</f>
        <v>72</v>
      </c>
      <c r="K284" s="110">
        <f>VLOOKUP(I284,Data!$B$2:$M$9721,6,FALSE)</f>
        <v>24</v>
      </c>
      <c r="L284" s="110">
        <f>VLOOKUP(I284,Data!$B$2:$M$9721,8,FALSE)</f>
        <v>385.59876613865202</v>
      </c>
      <c r="M284" s="110">
        <f>VLOOKUP(I284,Data!$B$2:$M$9721,9,FALSE)</f>
        <v>301.23177148168099</v>
      </c>
      <c r="N284" s="110">
        <f>VLOOKUP(I284,Data!$B$2:$M$9721,10,FALSE)</f>
        <v>486.15673893463202</v>
      </c>
      <c r="O284" s="110">
        <f>VLOOKUP(I284,Data!$B$2:$M$9721,11,FALSE)</f>
        <v>84.366994656971002</v>
      </c>
      <c r="P284" s="141">
        <f>VLOOKUP(I284,Data!$B$2:$M$9721,12,FALSE)</f>
        <v>100.557972795979</v>
      </c>
    </row>
    <row r="285" spans="1:19">
      <c r="A285" s="143" t="s">
        <v>221</v>
      </c>
      <c r="G285" s="108" t="str">
        <f t="shared" si="68"/>
        <v>NA5</v>
      </c>
      <c r="H285" s="109" t="s">
        <v>5</v>
      </c>
      <c r="I285" s="109" t="str">
        <f t="shared" si="69"/>
        <v>2007-2009_females_NA5_&lt;75</v>
      </c>
      <c r="J285" s="110">
        <f>VLOOKUP(I285,Data!$B$2:$M$9721,5,FALSE)</f>
        <v>78</v>
      </c>
      <c r="K285" s="110">
        <f>VLOOKUP(I285,Data!$B$2:$M$9721,6,FALSE)</f>
        <v>26</v>
      </c>
      <c r="L285" s="110">
        <f>VLOOKUP(I285,Data!$B$2:$M$9721,8,FALSE)</f>
        <v>411.66185591278798</v>
      </c>
      <c r="M285" s="110">
        <f>VLOOKUP(I285,Data!$B$2:$M$9721,9,FALSE)</f>
        <v>324.83166335762797</v>
      </c>
      <c r="N285" s="110">
        <f>VLOOKUP(I285,Data!$B$2:$M$9721,10,FALSE)</f>
        <v>514.44013006125601</v>
      </c>
      <c r="O285" s="110">
        <f>VLOOKUP(I285,Data!$B$2:$M$9721,11,FALSE)</f>
        <v>86.830192555160195</v>
      </c>
      <c r="P285" s="141">
        <f>VLOOKUP(I285,Data!$B$2:$M$9721,12,FALSE)</f>
        <v>102.778274148468</v>
      </c>
    </row>
    <row r="286" spans="1:19">
      <c r="A286" s="143" t="s">
        <v>222</v>
      </c>
      <c r="G286" s="108" t="str">
        <f t="shared" si="68"/>
        <v>NA5</v>
      </c>
      <c r="H286" s="109" t="s">
        <v>6</v>
      </c>
      <c r="I286" s="109" t="str">
        <f t="shared" si="69"/>
        <v>2008-2010_females_NA5_&lt;75</v>
      </c>
      <c r="J286" s="110">
        <f>VLOOKUP(I286,Data!$B$2:$M$9721,5,FALSE)</f>
        <v>77</v>
      </c>
      <c r="K286" s="110">
        <f>VLOOKUP(I286,Data!$B$2:$M$9721,6,FALSE)</f>
        <v>25.6666666666667</v>
      </c>
      <c r="L286" s="110">
        <f>VLOOKUP(I286,Data!$B$2:$M$9721,8,FALSE)</f>
        <v>410.338310857122</v>
      </c>
      <c r="M286" s="110">
        <f>VLOOKUP(I286,Data!$B$2:$M$9721,9,FALSE)</f>
        <v>323.28428602901101</v>
      </c>
      <c r="N286" s="110">
        <f>VLOOKUP(I286,Data!$B$2:$M$9721,10,FALSE)</f>
        <v>513.49489745515802</v>
      </c>
      <c r="O286" s="110">
        <f>VLOOKUP(I286,Data!$B$2:$M$9721,11,FALSE)</f>
        <v>87.054024828110897</v>
      </c>
      <c r="P286" s="141">
        <f>VLOOKUP(I286,Data!$B$2:$M$9721,12,FALSE)</f>
        <v>103.156586598036</v>
      </c>
    </row>
    <row r="287" spans="1:19">
      <c r="A287" s="143" t="s">
        <v>223</v>
      </c>
      <c r="G287" s="108" t="str">
        <f t="shared" si="68"/>
        <v>NA5</v>
      </c>
      <c r="H287" s="109" t="s">
        <v>7</v>
      </c>
      <c r="I287" s="109" t="str">
        <f t="shared" si="69"/>
        <v>2009-2011_females_NA5_&lt;75</v>
      </c>
      <c r="J287" s="110">
        <f>VLOOKUP(I287,Data!$B$2:$M$9721,5,FALSE)</f>
        <v>76</v>
      </c>
      <c r="K287" s="110">
        <f>VLOOKUP(I287,Data!$B$2:$M$9721,6,FALSE)</f>
        <v>25.3333333333333</v>
      </c>
      <c r="L287" s="110">
        <f>VLOOKUP(I287,Data!$B$2:$M$9721,8,FALSE)</f>
        <v>403.55656402273399</v>
      </c>
      <c r="M287" s="110">
        <f>VLOOKUP(I287,Data!$B$2:$M$9721,9,FALSE)</f>
        <v>317.45018467343101</v>
      </c>
      <c r="N287" s="110">
        <f>VLOOKUP(I287,Data!$B$2:$M$9721,10,FALSE)</f>
        <v>505.70469489398698</v>
      </c>
      <c r="O287" s="110">
        <f>VLOOKUP(I287,Data!$B$2:$M$9721,11,FALSE)</f>
        <v>86.106379349303893</v>
      </c>
      <c r="P287" s="141">
        <f>VLOOKUP(I287,Data!$B$2:$M$9721,12,FALSE)</f>
        <v>102.14813087125199</v>
      </c>
    </row>
    <row r="288" spans="1:19">
      <c r="A288" s="143" t="s">
        <v>224</v>
      </c>
      <c r="G288" s="108" t="str">
        <f t="shared" si="68"/>
        <v>NA5</v>
      </c>
      <c r="H288" s="109" t="s">
        <v>8</v>
      </c>
      <c r="I288" s="109" t="str">
        <f t="shared" si="69"/>
        <v>2010-2012_females_NA5_&lt;75</v>
      </c>
      <c r="J288" s="110">
        <f>VLOOKUP(I288,Data!$B$2:$M$9721,5,FALSE)</f>
        <v>74</v>
      </c>
      <c r="K288" s="110">
        <f>VLOOKUP(I288,Data!$B$2:$M$9721,6,FALSE)</f>
        <v>24.6666666666667</v>
      </c>
      <c r="L288" s="110">
        <f>VLOOKUP(I288,Data!$B$2:$M$9721,8,FALSE)</f>
        <v>384.60304732989499</v>
      </c>
      <c r="M288" s="110">
        <f>VLOOKUP(I288,Data!$B$2:$M$9721,9,FALSE)</f>
        <v>301.52684539163101</v>
      </c>
      <c r="N288" s="110">
        <f>VLOOKUP(I288,Data!$B$2:$M$9721,10,FALSE)</f>
        <v>483.38447243730099</v>
      </c>
      <c r="O288" s="110">
        <f>VLOOKUP(I288,Data!$B$2:$M$9721,11,FALSE)</f>
        <v>83.076201938263793</v>
      </c>
      <c r="P288" s="141">
        <f>VLOOKUP(I288,Data!$B$2:$M$9721,12,FALSE)</f>
        <v>98.781425107405497</v>
      </c>
    </row>
    <row r="289" spans="1:16">
      <c r="A289" s="143" t="s">
        <v>225</v>
      </c>
      <c r="G289" s="108" t="str">
        <f t="shared" si="68"/>
        <v>NA5</v>
      </c>
      <c r="H289" s="109" t="s">
        <v>9</v>
      </c>
      <c r="I289" s="109" t="str">
        <f t="shared" si="69"/>
        <v>2011-2013_females_NA5_&lt;75</v>
      </c>
      <c r="J289" s="110">
        <f>VLOOKUP(I289,Data!$B$2:$M$9721,5,FALSE)</f>
        <v>74</v>
      </c>
      <c r="K289" s="110">
        <f>VLOOKUP(I289,Data!$B$2:$M$9721,6,FALSE)</f>
        <v>24.6666666666667</v>
      </c>
      <c r="L289" s="110">
        <f>VLOOKUP(I289,Data!$B$2:$M$9721,8,FALSE)</f>
        <v>378.29019299354599</v>
      </c>
      <c r="M289" s="110">
        <f>VLOOKUP(I289,Data!$B$2:$M$9721,9,FALSE)</f>
        <v>296.68951591277698</v>
      </c>
      <c r="N289" s="110">
        <f>VLOOKUP(I289,Data!$B$2:$M$9721,10,FALSE)</f>
        <v>475.31715118017303</v>
      </c>
      <c r="O289" s="110">
        <f>VLOOKUP(I289,Data!$B$2:$M$9721,11,FALSE)</f>
        <v>81.6006770807696</v>
      </c>
      <c r="P289" s="141">
        <f>VLOOKUP(I289,Data!$B$2:$M$9721,12,FALSE)</f>
        <v>97.026958186626203</v>
      </c>
    </row>
    <row r="290" spans="1:16">
      <c r="A290" s="144" t="s">
        <v>226</v>
      </c>
      <c r="G290" s="108" t="str">
        <f t="shared" si="68"/>
        <v>NA5</v>
      </c>
      <c r="H290" s="109" t="s">
        <v>216</v>
      </c>
      <c r="I290" s="109" t="str">
        <f t="shared" si="69"/>
        <v>2012-2014_females_NA5_&lt;75</v>
      </c>
      <c r="J290" s="110">
        <f>VLOOKUP(I290,Data!$B$2:$M$9721,5,FALSE)</f>
        <v>70</v>
      </c>
      <c r="K290" s="110">
        <f>VLOOKUP(I290,Data!$B$2:$M$9721,6,FALSE)</f>
        <v>23.3333333333333</v>
      </c>
      <c r="L290" s="110">
        <f>VLOOKUP(I290,Data!$B$2:$M$9721,8,FALSE)</f>
        <v>351.04621369720002</v>
      </c>
      <c r="M290" s="110">
        <f>VLOOKUP(I290,Data!$B$2:$M$9721,9,FALSE)</f>
        <v>273.37963268446703</v>
      </c>
      <c r="N290" s="110">
        <f>VLOOKUP(I290,Data!$B$2:$M$9721,10,FALSE)</f>
        <v>443.85051011388202</v>
      </c>
      <c r="O290" s="110">
        <f>VLOOKUP(I290,Data!$B$2:$M$9721,11,FALSE)</f>
        <v>77.666581012733005</v>
      </c>
      <c r="P290" s="141">
        <f>VLOOKUP(I290,Data!$B$2:$M$9721,12,FALSE)</f>
        <v>92.804296416681694</v>
      </c>
    </row>
    <row r="291" spans="1:16">
      <c r="G291" s="117" t="s">
        <v>184</v>
      </c>
      <c r="H291" s="118" t="s">
        <v>1</v>
      </c>
      <c r="I291" s="118" t="str">
        <f>H291&amp;"_"&amp;"females"&amp;"_W"&amp;"_"&amp;"&lt;75"</f>
        <v>2004-2006_females_W_&lt;75</v>
      </c>
      <c r="J291" s="119">
        <f>VLOOKUP(I291,Data!$B$2:$M$9721,5,FALSE)</f>
        <v>13431</v>
      </c>
      <c r="K291" s="119">
        <f>VLOOKUP(I291,Data!$B$2:$M$9721,6,FALSE)</f>
        <v>4477</v>
      </c>
      <c r="L291" s="119">
        <f>VLOOKUP(I291,Data!$B$2:$M$9721,8,FALSE)</f>
        <v>347.77035168151201</v>
      </c>
      <c r="M291" s="119">
        <f>VLOOKUP(I291,Data!$B$2:$M$9721,9,FALSE)</f>
        <v>341.90180948153102</v>
      </c>
      <c r="N291" s="119">
        <f>VLOOKUP(I291,Data!$B$2:$M$9721,10,FALSE)</f>
        <v>353.71420417028099</v>
      </c>
      <c r="O291" s="119">
        <f>VLOOKUP(I291,Data!$B$2:$M$9721,11,FALSE)</f>
        <v>5.8685421999813299</v>
      </c>
      <c r="P291" s="120">
        <f>VLOOKUP(I291,Data!$B$2:$M$9721,12,FALSE)</f>
        <v>5.94385248876904</v>
      </c>
    </row>
    <row r="292" spans="1:16">
      <c r="G292" s="121" t="s">
        <v>184</v>
      </c>
      <c r="H292" s="122" t="s">
        <v>3</v>
      </c>
      <c r="I292" s="122" t="str">
        <f t="shared" ref="I292:I299" si="70">H292&amp;"_"&amp;"females"&amp;"_W"&amp;"_"&amp;"&lt;75"</f>
        <v>2005-2007_females_W_&lt;75</v>
      </c>
      <c r="J292" s="123">
        <f>VLOOKUP(I292,Data!$B$2:$M$9721,5,FALSE)</f>
        <v>13384</v>
      </c>
      <c r="K292" s="123">
        <f>VLOOKUP(I292,Data!$B$2:$M$9721,6,FALSE)</f>
        <v>4461.3333333333303</v>
      </c>
      <c r="L292" s="123">
        <f>VLOOKUP(I292,Data!$B$2:$M$9721,8,FALSE)</f>
        <v>343.13376234598098</v>
      </c>
      <c r="M292" s="123">
        <f>VLOOKUP(I292,Data!$B$2:$M$9721,9,FALSE)</f>
        <v>337.33215573309297</v>
      </c>
      <c r="N292" s="123">
        <f>VLOOKUP(I292,Data!$B$2:$M$9721,10,FALSE)</f>
        <v>349.00995180966402</v>
      </c>
      <c r="O292" s="123">
        <f>VLOOKUP(I292,Data!$B$2:$M$9721,11,FALSE)</f>
        <v>5.8016066128884596</v>
      </c>
      <c r="P292" s="124">
        <f>VLOOKUP(I292,Data!$B$2:$M$9721,12,FALSE)</f>
        <v>5.8761894636826897</v>
      </c>
    </row>
    <row r="293" spans="1:16">
      <c r="G293" s="121" t="s">
        <v>184</v>
      </c>
      <c r="H293" s="122" t="s">
        <v>4</v>
      </c>
      <c r="I293" s="122" t="str">
        <f t="shared" si="70"/>
        <v>2006-2008_females_W_&lt;75</v>
      </c>
      <c r="J293" s="123">
        <f>VLOOKUP(I293,Data!$B$2:$M$9721,5,FALSE)</f>
        <v>13357</v>
      </c>
      <c r="K293" s="123">
        <f>VLOOKUP(I293,Data!$B$2:$M$9721,6,FALSE)</f>
        <v>4452.3333333333303</v>
      </c>
      <c r="L293" s="123">
        <f>VLOOKUP(I293,Data!$B$2:$M$9721,8,FALSE)</f>
        <v>338.12450989569601</v>
      </c>
      <c r="M293" s="123">
        <f>VLOOKUP(I293,Data!$B$2:$M$9721,9,FALSE)</f>
        <v>332.40079923010097</v>
      </c>
      <c r="N293" s="123">
        <f>VLOOKUP(I293,Data!$B$2:$M$9721,10,FALSE)</f>
        <v>343.92187687773901</v>
      </c>
      <c r="O293" s="123">
        <f>VLOOKUP(I293,Data!$B$2:$M$9721,11,FALSE)</f>
        <v>5.72371066559458</v>
      </c>
      <c r="P293" s="124">
        <f>VLOOKUP(I293,Data!$B$2:$M$9721,12,FALSE)</f>
        <v>5.7973669820435099</v>
      </c>
    </row>
    <row r="294" spans="1:16">
      <c r="G294" s="121" t="s">
        <v>184</v>
      </c>
      <c r="H294" s="122" t="s">
        <v>5</v>
      </c>
      <c r="I294" s="122" t="str">
        <f t="shared" si="70"/>
        <v>2007-2009_females_W_&lt;75</v>
      </c>
      <c r="J294" s="123">
        <f>VLOOKUP(I294,Data!$B$2:$M$9721,5,FALSE)</f>
        <v>13283</v>
      </c>
      <c r="K294" s="123">
        <f>VLOOKUP(I294,Data!$B$2:$M$9721,6,FALSE)</f>
        <v>4427.6666666666697</v>
      </c>
      <c r="L294" s="123">
        <f>VLOOKUP(I294,Data!$B$2:$M$9721,8,FALSE)</f>
        <v>331.75968882500302</v>
      </c>
      <c r="M294" s="123">
        <f>VLOOKUP(I294,Data!$B$2:$M$9721,9,FALSE)</f>
        <v>326.12677671936598</v>
      </c>
      <c r="N294" s="123">
        <f>VLOOKUP(I294,Data!$B$2:$M$9721,10,FALSE)</f>
        <v>337.46529186946702</v>
      </c>
      <c r="O294" s="123">
        <f>VLOOKUP(I294,Data!$B$2:$M$9721,11,FALSE)</f>
        <v>5.6329121056368203</v>
      </c>
      <c r="P294" s="124">
        <f>VLOOKUP(I294,Data!$B$2:$M$9721,12,FALSE)</f>
        <v>5.7056030444637704</v>
      </c>
    </row>
    <row r="295" spans="1:16">
      <c r="G295" s="121" t="s">
        <v>184</v>
      </c>
      <c r="H295" s="122" t="s">
        <v>6</v>
      </c>
      <c r="I295" s="122" t="str">
        <f t="shared" si="70"/>
        <v>2008-2010_females_W_&lt;75</v>
      </c>
      <c r="J295" s="123">
        <f>VLOOKUP(I295,Data!$B$2:$M$9721,5,FALSE)</f>
        <v>13037</v>
      </c>
      <c r="K295" s="123">
        <f>VLOOKUP(I295,Data!$B$2:$M$9721,6,FALSE)</f>
        <v>4345.6666666666697</v>
      </c>
      <c r="L295" s="123">
        <f>VLOOKUP(I295,Data!$B$2:$M$9721,8,FALSE)</f>
        <v>321.46363468539403</v>
      </c>
      <c r="M295" s="123">
        <f>VLOOKUP(I295,Data!$B$2:$M$9721,9,FALSE)</f>
        <v>315.95380075203002</v>
      </c>
      <c r="N295" s="123">
        <f>VLOOKUP(I295,Data!$B$2:$M$9721,10,FALSE)</f>
        <v>327.04524378199199</v>
      </c>
      <c r="O295" s="123">
        <f>VLOOKUP(I295,Data!$B$2:$M$9721,11,FALSE)</f>
        <v>5.5098339333645798</v>
      </c>
      <c r="P295" s="124">
        <f>VLOOKUP(I295,Data!$B$2:$M$9721,12,FALSE)</f>
        <v>5.5816090965974503</v>
      </c>
    </row>
    <row r="296" spans="1:16">
      <c r="G296" s="121" t="s">
        <v>184</v>
      </c>
      <c r="H296" s="122" t="s">
        <v>7</v>
      </c>
      <c r="I296" s="122" t="str">
        <f t="shared" si="70"/>
        <v>2009-2011_females_W_&lt;75</v>
      </c>
      <c r="J296" s="123">
        <f>VLOOKUP(I296,Data!$B$2:$M$9721,5,FALSE)</f>
        <v>12764</v>
      </c>
      <c r="K296" s="123">
        <f>VLOOKUP(I296,Data!$B$2:$M$9721,6,FALSE)</f>
        <v>4254.6666666666697</v>
      </c>
      <c r="L296" s="123">
        <f>VLOOKUP(I296,Data!$B$2:$M$9721,8,FALSE)</f>
        <v>311.46929674986302</v>
      </c>
      <c r="M296" s="123">
        <f>VLOOKUP(I296,Data!$B$2:$M$9721,9,FALSE)</f>
        <v>306.07364993215299</v>
      </c>
      <c r="N296" s="123">
        <f>VLOOKUP(I296,Data!$B$2:$M$9721,10,FALSE)</f>
        <v>316.935984381548</v>
      </c>
      <c r="O296" s="123">
        <f>VLOOKUP(I296,Data!$B$2:$M$9721,11,FALSE)</f>
        <v>5.3956468177097499</v>
      </c>
      <c r="P296" s="124">
        <f>VLOOKUP(I296,Data!$B$2:$M$9721,12,FALSE)</f>
        <v>5.46668763168526</v>
      </c>
    </row>
    <row r="297" spans="1:16">
      <c r="G297" s="121" t="s">
        <v>184</v>
      </c>
      <c r="H297" s="122" t="s">
        <v>8</v>
      </c>
      <c r="I297" s="122" t="str">
        <f t="shared" si="70"/>
        <v>2010-2012_females_W_&lt;75</v>
      </c>
      <c r="J297" s="123">
        <f>VLOOKUP(I297,Data!$B$2:$M$9721,5,FALSE)</f>
        <v>12760</v>
      </c>
      <c r="K297" s="123">
        <f>VLOOKUP(I297,Data!$B$2:$M$9721,6,FALSE)</f>
        <v>4253.3333333333303</v>
      </c>
      <c r="L297" s="123">
        <f>VLOOKUP(I297,Data!$B$2:$M$9721,8,FALSE)</f>
        <v>307.63368772158401</v>
      </c>
      <c r="M297" s="123">
        <f>VLOOKUP(I297,Data!$B$2:$M$9721,9,FALSE)</f>
        <v>302.30384783117</v>
      </c>
      <c r="N297" s="123">
        <f>VLOOKUP(I297,Data!$B$2:$M$9721,10,FALSE)</f>
        <v>313.03371306928398</v>
      </c>
      <c r="O297" s="123">
        <f>VLOOKUP(I297,Data!$B$2:$M$9721,11,FALSE)</f>
        <v>5.3298398904139503</v>
      </c>
      <c r="P297" s="124">
        <f>VLOOKUP(I297,Data!$B$2:$M$9721,12,FALSE)</f>
        <v>5.4000253476996196</v>
      </c>
    </row>
    <row r="298" spans="1:16">
      <c r="G298" s="121" t="s">
        <v>184</v>
      </c>
      <c r="H298" s="122" t="s">
        <v>9</v>
      </c>
      <c r="I298" s="122" t="str">
        <f t="shared" si="70"/>
        <v>2011-2013_females_W_&lt;75</v>
      </c>
      <c r="J298" s="123">
        <f>VLOOKUP(I298,Data!$B$2:$M$9721,5,FALSE)</f>
        <v>12794</v>
      </c>
      <c r="K298" s="123">
        <f>VLOOKUP(I298,Data!$B$2:$M$9721,6,FALSE)</f>
        <v>4264.6666666666697</v>
      </c>
      <c r="L298" s="123">
        <f>VLOOKUP(I298,Data!$B$2:$M$9721,8,FALSE)</f>
        <v>304.33271147141699</v>
      </c>
      <c r="M298" s="123">
        <f>VLOOKUP(I298,Data!$B$2:$M$9721,9,FALSE)</f>
        <v>299.06686481415301</v>
      </c>
      <c r="N298" s="123">
        <f>VLOOKUP(I298,Data!$B$2:$M$9721,10,FALSE)</f>
        <v>309.66780802633099</v>
      </c>
      <c r="O298" s="123">
        <f>VLOOKUP(I298,Data!$B$2:$M$9721,11,FALSE)</f>
        <v>5.2658466572637499</v>
      </c>
      <c r="P298" s="124">
        <f>VLOOKUP(I298,Data!$B$2:$M$9721,12,FALSE)</f>
        <v>5.33509655491366</v>
      </c>
    </row>
    <row r="299" spans="1:16">
      <c r="G299" s="128" t="s">
        <v>184</v>
      </c>
      <c r="H299" s="129" t="s">
        <v>216</v>
      </c>
      <c r="I299" s="129" t="str">
        <f t="shared" si="70"/>
        <v>2012-2014_females_W_&lt;75</v>
      </c>
      <c r="J299" s="130">
        <f>VLOOKUP(I299,Data!$B$2:$M$9721,5,FALSE)</f>
        <v>12796</v>
      </c>
      <c r="K299" s="130">
        <f>VLOOKUP(I299,Data!$B$2:$M$9721,6,FALSE)</f>
        <v>4265.3333333333303</v>
      </c>
      <c r="L299" s="130">
        <f>VLOOKUP(I299,Data!$B$2:$M$9721,8,FALSE)</f>
        <v>299.76189724025801</v>
      </c>
      <c r="M299" s="130">
        <f>VLOOKUP(I299,Data!$B$2:$M$9721,9,FALSE)</f>
        <v>294.575246891436</v>
      </c>
      <c r="N299" s="130">
        <f>VLOOKUP(I299,Data!$B$2:$M$9721,10,FALSE)</f>
        <v>305.01675062546298</v>
      </c>
      <c r="O299" s="130">
        <f>VLOOKUP(I299,Data!$B$2:$M$9721,11,FALSE)</f>
        <v>5.1866503488221802</v>
      </c>
      <c r="P299" s="131">
        <f>VLOOKUP(I299,Data!$B$2:$M$9721,12,FALSE)</f>
        <v>5.2548533852054202</v>
      </c>
    </row>
    <row r="301" spans="1:16">
      <c r="G301" s="168" t="s">
        <v>320</v>
      </c>
      <c r="H301" s="168"/>
      <c r="I301" s="168"/>
      <c r="J301" s="168"/>
      <c r="K301" s="168"/>
      <c r="L301" s="168"/>
      <c r="M301" s="168"/>
      <c r="N301" s="168"/>
      <c r="O301" s="168"/>
      <c r="P301" s="168"/>
    </row>
    <row r="302" spans="1:16">
      <c r="G302" s="70" t="s">
        <v>238</v>
      </c>
      <c r="H302" s="71" t="s">
        <v>239</v>
      </c>
      <c r="I302" s="72" t="s">
        <v>237</v>
      </c>
      <c r="J302" s="71" t="s">
        <v>0</v>
      </c>
      <c r="K302" s="71" t="s">
        <v>227</v>
      </c>
      <c r="L302" s="71" t="s">
        <v>240</v>
      </c>
      <c r="M302" s="71" t="s">
        <v>241</v>
      </c>
      <c r="N302" s="71" t="s">
        <v>242</v>
      </c>
      <c r="O302" s="72" t="s">
        <v>243</v>
      </c>
      <c r="P302" s="73" t="s">
        <v>244</v>
      </c>
    </row>
    <row r="303" spans="1:16">
      <c r="G303" s="74" t="str">
        <f>$B$224</f>
        <v>NA</v>
      </c>
      <c r="H303" s="75" t="s">
        <v>1</v>
      </c>
      <c r="I303" s="75" t="str">
        <f>H303&amp;"_"&amp;"males"&amp;"_"&amp;G303&amp;"_"&amp;"all ages"</f>
        <v>2004-2006_males_NA_all ages</v>
      </c>
      <c r="J303" s="75">
        <f>VLOOKUP(I303,Data!$B$2:$M$9721,5,FALSE)</f>
        <v>1103</v>
      </c>
      <c r="K303" s="76">
        <f>VLOOKUP(I303,Data!$B$2:$M$9721,6,FALSE)</f>
        <v>367.66666666666703</v>
      </c>
      <c r="L303" s="76"/>
      <c r="M303" s="76">
        <f>VLOOKUP(I303,Data!$B$2:$M$9721,9,FALSE)</f>
        <v>1227.3284821995701</v>
      </c>
      <c r="N303" s="76">
        <f>VLOOKUP(I303,Data!$B$2:$M$9721,10,FALSE)</f>
        <v>1389.7043212538499</v>
      </c>
      <c r="O303" s="76">
        <f>VLOOKUP(I303,Data!$B$2:$M$9721,11,FALSE)</f>
        <v>79.378844562652404</v>
      </c>
      <c r="P303" s="77">
        <f>VLOOKUP(I303,Data!$B$2:$M$9721,12,FALSE)</f>
        <v>82.996994491624903</v>
      </c>
    </row>
    <row r="304" spans="1:16">
      <c r="G304" s="74" t="str">
        <f t="shared" ref="G304:G311" si="71">$B$224</f>
        <v>NA</v>
      </c>
      <c r="H304" s="75" t="s">
        <v>3</v>
      </c>
      <c r="I304" s="75" t="str">
        <f t="shared" ref="I304:I311" si="72">H304&amp;"_"&amp;"males"&amp;"_"&amp;G304&amp;"_"&amp;"all ages"</f>
        <v>2005-2007_males_NA_all ages</v>
      </c>
      <c r="J304" s="75">
        <f>VLOOKUP(I304,Data!$B$2:$M$9721,5,FALSE)</f>
        <v>1127</v>
      </c>
      <c r="K304" s="76">
        <f>VLOOKUP(I304,Data!$B$2:$M$9721,6,FALSE)</f>
        <v>375.66666666666703</v>
      </c>
      <c r="L304" s="76">
        <f>VLOOKUP(I304,Data!$B$2:$M$9721,8,FALSE)</f>
        <v>1312.4334166697799</v>
      </c>
      <c r="M304" s="76">
        <f>VLOOKUP(I304,Data!$B$2:$M$9721,9,FALSE)</f>
        <v>1233.20086019269</v>
      </c>
      <c r="N304" s="76">
        <f>VLOOKUP(I304,Data!$B$2:$M$9721,10,FALSE)</f>
        <v>1395.2378431673201</v>
      </c>
      <c r="O304" s="76">
        <f>VLOOKUP(I304,Data!$B$2:$M$9721,11,FALSE)</f>
        <v>79.232556477092203</v>
      </c>
      <c r="P304" s="77">
        <f>VLOOKUP(I304,Data!$B$2:$M$9721,12,FALSE)</f>
        <v>82.804426497538103</v>
      </c>
    </row>
    <row r="305" spans="7:19">
      <c r="G305" s="74" t="str">
        <f t="shared" si="71"/>
        <v>NA</v>
      </c>
      <c r="H305" s="75" t="s">
        <v>4</v>
      </c>
      <c r="I305" s="75" t="str">
        <f t="shared" si="72"/>
        <v>2006-2008_males_NA_all ages</v>
      </c>
      <c r="J305" s="75">
        <f>VLOOKUP(I305,Data!$B$2:$M$9721,5,FALSE)</f>
        <v>1148</v>
      </c>
      <c r="K305" s="76">
        <f>VLOOKUP(I305,Data!$B$2:$M$9721,6,FALSE)</f>
        <v>382.66666666666703</v>
      </c>
      <c r="L305" s="76">
        <f>VLOOKUP(I305,Data!$B$2:$M$9721,8,FALSE)</f>
        <v>1301.24295625475</v>
      </c>
      <c r="M305" s="76">
        <f>VLOOKUP(I305,Data!$B$2:$M$9721,9,FALSE)</f>
        <v>1223.53504644284</v>
      </c>
      <c r="N305" s="76">
        <f>VLOOKUP(I305,Data!$B$2:$M$9721,10,FALSE)</f>
        <v>1382.42103051763</v>
      </c>
      <c r="O305" s="76">
        <f>VLOOKUP(I305,Data!$B$2:$M$9721,11,FALSE)</f>
        <v>77.707909811907896</v>
      </c>
      <c r="P305" s="77">
        <f>VLOOKUP(I305,Data!$B$2:$M$9721,12,FALSE)</f>
        <v>81.178074262880997</v>
      </c>
    </row>
    <row r="306" spans="7:19">
      <c r="G306" s="74" t="str">
        <f t="shared" si="71"/>
        <v>NA</v>
      </c>
      <c r="H306" s="75" t="s">
        <v>5</v>
      </c>
      <c r="I306" s="75" t="str">
        <f t="shared" si="72"/>
        <v>2007-2009_males_NA_all ages</v>
      </c>
      <c r="J306" s="75">
        <f>VLOOKUP(I306,Data!$B$2:$M$9721,5,FALSE)</f>
        <v>1195</v>
      </c>
      <c r="K306" s="76">
        <f>VLOOKUP(I306,Data!$B$2:$M$9721,6,FALSE)</f>
        <v>398.33333333333297</v>
      </c>
      <c r="L306" s="76">
        <f>VLOOKUP(I306,Data!$B$2:$M$9721,8,FALSE)</f>
        <v>1320.8566461990299</v>
      </c>
      <c r="M306" s="76">
        <f>VLOOKUP(I306,Data!$B$2:$M$9721,9,FALSE)</f>
        <v>1243.8124092435901</v>
      </c>
      <c r="N306" s="76">
        <f>VLOOKUP(I306,Data!$B$2:$M$9721,10,FALSE)</f>
        <v>1401.27144071926</v>
      </c>
      <c r="O306" s="76">
        <f>VLOOKUP(I306,Data!$B$2:$M$9721,11,FALSE)</f>
        <v>77.044236955439104</v>
      </c>
      <c r="P306" s="77">
        <f>VLOOKUP(I306,Data!$B$2:$M$9721,12,FALSE)</f>
        <v>80.414794520224206</v>
      </c>
    </row>
    <row r="307" spans="7:19">
      <c r="G307" s="74" t="str">
        <f t="shared" si="71"/>
        <v>NA</v>
      </c>
      <c r="H307" s="75" t="s">
        <v>6</v>
      </c>
      <c r="I307" s="75" t="str">
        <f t="shared" si="72"/>
        <v>2008-2010_males_NA_all ages</v>
      </c>
      <c r="J307" s="75">
        <f>VLOOKUP(I307,Data!$B$2:$M$9721,5,FALSE)</f>
        <v>1231</v>
      </c>
      <c r="K307" s="76">
        <f>VLOOKUP(I307,Data!$B$2:$M$9721,6,FALSE)</f>
        <v>410.33333333333297</v>
      </c>
      <c r="L307" s="76">
        <f>VLOOKUP(I307,Data!$B$2:$M$9721,8,FALSE)</f>
        <v>1329.3629229215301</v>
      </c>
      <c r="M307" s="76">
        <f>VLOOKUP(I307,Data!$B$2:$M$9721,9,FALSE)</f>
        <v>1253.4163383386001</v>
      </c>
      <c r="N307" s="76">
        <f>VLOOKUP(I307,Data!$B$2:$M$9721,10,FALSE)</f>
        <v>1408.58194951926</v>
      </c>
      <c r="O307" s="76">
        <f>VLOOKUP(I307,Data!$B$2:$M$9721,11,FALSE)</f>
        <v>75.946584582931294</v>
      </c>
      <c r="P307" s="77">
        <f>VLOOKUP(I307,Data!$B$2:$M$9721,12,FALSE)</f>
        <v>79.219026597737596</v>
      </c>
    </row>
    <row r="308" spans="7:19">
      <c r="G308" s="74" t="str">
        <f t="shared" si="71"/>
        <v>NA</v>
      </c>
      <c r="H308" s="75" t="s">
        <v>7</v>
      </c>
      <c r="I308" s="75" t="str">
        <f t="shared" si="72"/>
        <v>2009-2011_males_NA_all ages</v>
      </c>
      <c r="J308" s="75">
        <f>VLOOKUP(I308,Data!$B$2:$M$9721,5,FALSE)</f>
        <v>1202</v>
      </c>
      <c r="K308" s="76">
        <f>VLOOKUP(I308,Data!$B$2:$M$9721,6,FALSE)</f>
        <v>400.66666666666703</v>
      </c>
      <c r="L308" s="76">
        <f>VLOOKUP(I308,Data!$B$2:$M$9721,8,FALSE)</f>
        <v>1272.10032200058</v>
      </c>
      <c r="M308" s="76">
        <f>VLOOKUP(I308,Data!$B$2:$M$9721,9,FALSE)</f>
        <v>1198.8520433927099</v>
      </c>
      <c r="N308" s="76">
        <f>VLOOKUP(I308,Data!$B$2:$M$9721,10,FALSE)</f>
        <v>1348.5435242460801</v>
      </c>
      <c r="O308" s="76">
        <f>VLOOKUP(I308,Data!$B$2:$M$9721,11,FALSE)</f>
        <v>73.2482786078685</v>
      </c>
      <c r="P308" s="77">
        <f>VLOOKUP(I308,Data!$B$2:$M$9721,12,FALSE)</f>
        <v>76.443202245505702</v>
      </c>
    </row>
    <row r="309" spans="7:19">
      <c r="G309" s="74" t="str">
        <f t="shared" si="71"/>
        <v>NA</v>
      </c>
      <c r="H309" s="75" t="s">
        <v>8</v>
      </c>
      <c r="I309" s="75" t="str">
        <f t="shared" si="72"/>
        <v>2010-2012_males_NA_all ages</v>
      </c>
      <c r="J309" s="75">
        <f>VLOOKUP(I309,Data!$B$2:$M$9721,5,FALSE)</f>
        <v>1155</v>
      </c>
      <c r="K309" s="76">
        <f>VLOOKUP(I309,Data!$B$2:$M$9721,6,FALSE)</f>
        <v>385</v>
      </c>
      <c r="L309" s="76">
        <f>VLOOKUP(I309,Data!$B$2:$M$9721,8,FALSE)</f>
        <v>1213.9358612777701</v>
      </c>
      <c r="M309" s="76">
        <f>VLOOKUP(I309,Data!$B$2:$M$9721,9,FALSE)</f>
        <v>1142.75161655746</v>
      </c>
      <c r="N309" s="76">
        <f>VLOOKUP(I309,Data!$B$2:$M$9721,10,FALSE)</f>
        <v>1288.28906440368</v>
      </c>
      <c r="O309" s="76">
        <f>VLOOKUP(I309,Data!$B$2:$M$9721,11,FALSE)</f>
        <v>71.184244720316002</v>
      </c>
      <c r="P309" s="77">
        <f>VLOOKUP(I309,Data!$B$2:$M$9721,12,FALSE)</f>
        <v>74.353203125902596</v>
      </c>
    </row>
    <row r="310" spans="7:19">
      <c r="G310" s="74" t="str">
        <f t="shared" si="71"/>
        <v>NA</v>
      </c>
      <c r="H310" s="75" t="s">
        <v>9</v>
      </c>
      <c r="I310" s="75" t="str">
        <f t="shared" si="72"/>
        <v>2011-2013_males_NA_all ages</v>
      </c>
      <c r="J310" s="75">
        <f>VLOOKUP(I310,Data!$B$2:$M$9721,5,FALSE)</f>
        <v>1163</v>
      </c>
      <c r="K310" s="76">
        <f>VLOOKUP(I310,Data!$B$2:$M$9721,6,FALSE)</f>
        <v>387.66666666666703</v>
      </c>
      <c r="L310" s="76">
        <f>VLOOKUP(I310,Data!$B$2:$M$9721,8,FALSE)</f>
        <v>1211.27732631453</v>
      </c>
      <c r="M310" s="76">
        <f>VLOOKUP(I310,Data!$B$2:$M$9721,9,FALSE)</f>
        <v>1140.17840849145</v>
      </c>
      <c r="N310" s="76">
        <f>VLOOKUP(I310,Data!$B$2:$M$9721,10,FALSE)</f>
        <v>1285.53023496796</v>
      </c>
      <c r="O310" s="76">
        <f>VLOOKUP(I310,Data!$B$2:$M$9721,11,FALSE)</f>
        <v>71.098917823080001</v>
      </c>
      <c r="P310" s="77">
        <f>VLOOKUP(I310,Data!$B$2:$M$9721,12,FALSE)</f>
        <v>74.252908653428705</v>
      </c>
    </row>
    <row r="311" spans="7:19">
      <c r="G311" s="74" t="str">
        <f t="shared" si="71"/>
        <v>NA</v>
      </c>
      <c r="H311" s="75" t="s">
        <v>216</v>
      </c>
      <c r="I311" s="75" t="str">
        <f t="shared" si="72"/>
        <v>2012-2014_males_NA_all ages</v>
      </c>
      <c r="J311" s="75">
        <f>VLOOKUP(I311,Data!$B$2:$M$9721,5,FALSE)</f>
        <v>1162</v>
      </c>
      <c r="K311" s="76">
        <f>VLOOKUP(I311,Data!$B$2:$M$9721,6,FALSE)</f>
        <v>387.33333333333297</v>
      </c>
      <c r="L311" s="76">
        <f>VLOOKUP(I311,Data!$B$2:$M$9721,8,FALSE)</f>
        <v>1190.2912095793099</v>
      </c>
      <c r="M311" s="76">
        <f>VLOOKUP(I311,Data!$B$2:$M$9721,9,FALSE)</f>
        <v>1120.31958474915</v>
      </c>
      <c r="N311" s="76">
        <f>VLOOKUP(I311,Data!$B$2:$M$9721,10,FALSE)</f>
        <v>1263.36818552504</v>
      </c>
      <c r="O311" s="76">
        <f>VLOOKUP(I311,Data!$B$2:$M$9721,11,FALSE)</f>
        <v>69.971624830160394</v>
      </c>
      <c r="P311" s="134">
        <f>VLOOKUP(I311,Data!$B$2:$M$9721,12,FALSE)</f>
        <v>73.076975945734404</v>
      </c>
      <c r="R311" s="135" t="s">
        <v>239</v>
      </c>
      <c r="S311" s="136" t="s">
        <v>322</v>
      </c>
    </row>
    <row r="312" spans="7:19">
      <c r="G312" s="93" t="str">
        <f>$B$225</f>
        <v>NA1</v>
      </c>
      <c r="H312" s="93" t="s">
        <v>1</v>
      </c>
      <c r="I312" s="93" t="str">
        <f>H312&amp;"_"&amp;"males"&amp;"_"&amp;G312&amp;"_"&amp;"all ages"</f>
        <v>2004-2006_males_NA1_all ages</v>
      </c>
      <c r="J312" s="94">
        <f>VLOOKUP(I312,Data!$B$2:$M$9721,5,FALSE)</f>
        <v>215</v>
      </c>
      <c r="K312" s="94">
        <f>VLOOKUP(I312,Data!$B$2:$M$9721,6,FALSE)</f>
        <v>71.6666666666667</v>
      </c>
      <c r="L312" s="94"/>
      <c r="M312" s="94">
        <f>VLOOKUP(I312,Data!$B$2:$M$9721,9,FALSE)</f>
        <v>997.35761312074499</v>
      </c>
      <c r="N312" s="94">
        <f>VLOOKUP(I312,Data!$B$2:$M$9721,10,FALSE)</f>
        <v>1316.3421000435701</v>
      </c>
      <c r="O312" s="94">
        <f>VLOOKUP(I312,Data!$B$2:$M$9721,11,FALSE)</f>
        <v>151.425058756742</v>
      </c>
      <c r="P312" s="137">
        <f>VLOOKUP(I312,Data!$B$2:$M$9721,12,FALSE)</f>
        <v>167.55942816608101</v>
      </c>
      <c r="R312" s="95" t="str">
        <f>H312</f>
        <v>2004-2006</v>
      </c>
      <c r="S312" s="97"/>
    </row>
    <row r="313" spans="7:19">
      <c r="G313" s="100" t="str">
        <f t="shared" ref="G313:G320" si="73">$B$225</f>
        <v>NA1</v>
      </c>
      <c r="H313" s="100" t="s">
        <v>3</v>
      </c>
      <c r="I313" s="100" t="str">
        <f t="shared" ref="I313:I320" si="74">H313&amp;"_"&amp;"males"&amp;"_"&amp;G313&amp;"_"&amp;"all ages"</f>
        <v>2005-2007_males_NA1_all ages</v>
      </c>
      <c r="J313" s="101">
        <f>VLOOKUP(I313,Data!$B$2:$M$9721,5,FALSE)</f>
        <v>218</v>
      </c>
      <c r="K313" s="101">
        <f>VLOOKUP(I313,Data!$B$2:$M$9721,6,FALSE)</f>
        <v>72.6666666666667</v>
      </c>
      <c r="L313" s="101">
        <f>VLOOKUP(I313,Data!$B$2:$M$9721,8,FALSE)</f>
        <v>1139.3571069745899</v>
      </c>
      <c r="M313" s="101">
        <f>VLOOKUP(I313,Data!$B$2:$M$9721,9,FALSE)</f>
        <v>988.75824203812397</v>
      </c>
      <c r="N313" s="101">
        <f>VLOOKUP(I313,Data!$B$2:$M$9721,10,FALSE)</f>
        <v>1305.8852827804301</v>
      </c>
      <c r="O313" s="101">
        <f>VLOOKUP(I313,Data!$B$2:$M$9721,11,FALSE)</f>
        <v>150.59886493646701</v>
      </c>
      <c r="P313" s="138">
        <f>VLOOKUP(I313,Data!$B$2:$M$9721,12,FALSE)</f>
        <v>166.52817580583999</v>
      </c>
      <c r="R313" s="95" t="str">
        <f t="shared" ref="R313:R320" si="75">H313</f>
        <v>2005-2007</v>
      </c>
      <c r="S313" s="97">
        <f>L322/L313</f>
        <v>1.3314513968423793</v>
      </c>
    </row>
    <row r="314" spans="7:19">
      <c r="G314" s="100" t="str">
        <f t="shared" si="73"/>
        <v>NA1</v>
      </c>
      <c r="H314" s="100" t="s">
        <v>4</v>
      </c>
      <c r="I314" s="100" t="str">
        <f t="shared" si="74"/>
        <v>2006-2008_males_NA1_all ages</v>
      </c>
      <c r="J314" s="101">
        <f>VLOOKUP(I314,Data!$B$2:$M$9721,5,FALSE)</f>
        <v>211</v>
      </c>
      <c r="K314" s="101">
        <f>VLOOKUP(I314,Data!$B$2:$M$9721,6,FALSE)</f>
        <v>70.3333333333333</v>
      </c>
      <c r="L314" s="101">
        <f>VLOOKUP(I314,Data!$B$2:$M$9721,8,FALSE)</f>
        <v>1078.88948029208</v>
      </c>
      <c r="M314" s="101">
        <f>VLOOKUP(I314,Data!$B$2:$M$9721,9,FALSE)</f>
        <v>933.33711979670204</v>
      </c>
      <c r="N314" s="101">
        <f>VLOOKUP(I314,Data!$B$2:$M$9721,10,FALSE)</f>
        <v>1240.1051572031499</v>
      </c>
      <c r="O314" s="101">
        <f>VLOOKUP(I314,Data!$B$2:$M$9721,11,FALSE)</f>
        <v>145.55236049537999</v>
      </c>
      <c r="P314" s="138">
        <f>VLOOKUP(I314,Data!$B$2:$M$9721,12,FALSE)</f>
        <v>161.21567691107299</v>
      </c>
      <c r="R314" s="95" t="str">
        <f t="shared" si="75"/>
        <v>2006-2008</v>
      </c>
      <c r="S314" s="97">
        <f>L323/L314</f>
        <v>1.3739784191016846</v>
      </c>
    </row>
    <row r="315" spans="7:19">
      <c r="G315" s="100" t="str">
        <f t="shared" si="73"/>
        <v>NA1</v>
      </c>
      <c r="H315" s="100" t="s">
        <v>5</v>
      </c>
      <c r="I315" s="100" t="str">
        <f t="shared" si="74"/>
        <v>2007-2009_males_NA1_all ages</v>
      </c>
      <c r="J315" s="101">
        <f>VLOOKUP(I315,Data!$B$2:$M$9721,5,FALSE)</f>
        <v>237</v>
      </c>
      <c r="K315" s="101">
        <f>VLOOKUP(I315,Data!$B$2:$M$9721,6,FALSE)</f>
        <v>79</v>
      </c>
      <c r="L315" s="101">
        <f>VLOOKUP(I315,Data!$B$2:$M$9721,8,FALSE)</f>
        <v>1166.09208857358</v>
      </c>
      <c r="M315" s="101">
        <f>VLOOKUP(I315,Data!$B$2:$M$9721,9,FALSE)</f>
        <v>1018.11659363494</v>
      </c>
      <c r="N315" s="101">
        <f>VLOOKUP(I315,Data!$B$2:$M$9721,10,FALSE)</f>
        <v>1329.04438923825</v>
      </c>
      <c r="O315" s="101">
        <f>VLOOKUP(I315,Data!$B$2:$M$9721,11,FALSE)</f>
        <v>147.97549493864901</v>
      </c>
      <c r="P315" s="138">
        <f>VLOOKUP(I315,Data!$B$2:$M$9721,12,FALSE)</f>
        <v>162.952300664669</v>
      </c>
      <c r="R315" s="95" t="str">
        <f t="shared" si="75"/>
        <v>2007-2009</v>
      </c>
      <c r="S315" s="97">
        <f t="shared" ref="S315:S320" si="76">L324/L315</f>
        <v>1.2736731938677441</v>
      </c>
    </row>
    <row r="316" spans="7:19">
      <c r="G316" s="100" t="str">
        <f t="shared" si="73"/>
        <v>NA1</v>
      </c>
      <c r="H316" s="100" t="s">
        <v>6</v>
      </c>
      <c r="I316" s="100" t="str">
        <f t="shared" si="74"/>
        <v>2008-2010_males_NA1_all ages</v>
      </c>
      <c r="J316" s="101">
        <f>VLOOKUP(I316,Data!$B$2:$M$9721,5,FALSE)</f>
        <v>232</v>
      </c>
      <c r="K316" s="101">
        <f>VLOOKUP(I316,Data!$B$2:$M$9721,6,FALSE)</f>
        <v>77.3333333333333</v>
      </c>
      <c r="L316" s="101">
        <f>VLOOKUP(I316,Data!$B$2:$M$9721,8,FALSE)</f>
        <v>1139.1895196104899</v>
      </c>
      <c r="M316" s="101">
        <f>VLOOKUP(I316,Data!$B$2:$M$9721,9,FALSE)</f>
        <v>993.18928742447099</v>
      </c>
      <c r="N316" s="101">
        <f>VLOOKUP(I316,Data!$B$2:$M$9721,10,FALSE)</f>
        <v>1300.1336629916</v>
      </c>
      <c r="O316" s="101">
        <f>VLOOKUP(I316,Data!$B$2:$M$9721,11,FALSE)</f>
        <v>146.00023218602001</v>
      </c>
      <c r="P316" s="138">
        <f>VLOOKUP(I316,Data!$B$2:$M$9721,12,FALSE)</f>
        <v>160.94414338111</v>
      </c>
      <c r="R316" s="95" t="str">
        <f t="shared" si="75"/>
        <v>2008-2010</v>
      </c>
      <c r="S316" s="97">
        <f t="shared" si="76"/>
        <v>1.3890893828997692</v>
      </c>
    </row>
    <row r="317" spans="7:19">
      <c r="G317" s="100" t="str">
        <f t="shared" si="73"/>
        <v>NA1</v>
      </c>
      <c r="H317" s="100" t="s">
        <v>7</v>
      </c>
      <c r="I317" s="100" t="str">
        <f t="shared" si="74"/>
        <v>2009-2011_males_NA1_all ages</v>
      </c>
      <c r="J317" s="101">
        <f>VLOOKUP(I317,Data!$B$2:$M$9721,5,FALSE)</f>
        <v>239</v>
      </c>
      <c r="K317" s="101">
        <f>VLOOKUP(I317,Data!$B$2:$M$9721,6,FALSE)</f>
        <v>79.6666666666667</v>
      </c>
      <c r="L317" s="101">
        <f>VLOOKUP(I317,Data!$B$2:$M$9721,8,FALSE)</f>
        <v>1134.2011407236</v>
      </c>
      <c r="M317" s="101">
        <f>VLOOKUP(I317,Data!$B$2:$M$9721,9,FALSE)</f>
        <v>991.13807344882503</v>
      </c>
      <c r="N317" s="101">
        <f>VLOOKUP(I317,Data!$B$2:$M$9721,10,FALSE)</f>
        <v>1291.6798473578399</v>
      </c>
      <c r="O317" s="101">
        <f>VLOOKUP(I317,Data!$B$2:$M$9721,11,FALSE)</f>
        <v>143.063067274779</v>
      </c>
      <c r="P317" s="138">
        <f>VLOOKUP(I317,Data!$B$2:$M$9721,12,FALSE)</f>
        <v>157.47870663423799</v>
      </c>
      <c r="R317" s="95" t="str">
        <f t="shared" si="75"/>
        <v>2009-2011</v>
      </c>
      <c r="S317" s="97">
        <f t="shared" si="76"/>
        <v>1.3505267992813417</v>
      </c>
    </row>
    <row r="318" spans="7:19">
      <c r="G318" s="100" t="str">
        <f t="shared" si="73"/>
        <v>NA1</v>
      </c>
      <c r="H318" s="100" t="s">
        <v>8</v>
      </c>
      <c r="I318" s="100" t="str">
        <f t="shared" si="74"/>
        <v>2010-2012_males_NA1_all ages</v>
      </c>
      <c r="J318" s="101">
        <f>VLOOKUP(I318,Data!$B$2:$M$9721,5,FALSE)</f>
        <v>219</v>
      </c>
      <c r="K318" s="101">
        <f>VLOOKUP(I318,Data!$B$2:$M$9721,6,FALSE)</f>
        <v>73</v>
      </c>
      <c r="L318" s="101">
        <f>VLOOKUP(I318,Data!$B$2:$M$9721,8,FALSE)</f>
        <v>1043.8393091688599</v>
      </c>
      <c r="M318" s="101">
        <f>VLOOKUP(I318,Data!$B$2:$M$9721,9,FALSE)</f>
        <v>906.03093528431805</v>
      </c>
      <c r="N318" s="101">
        <f>VLOOKUP(I318,Data!$B$2:$M$9721,10,FALSE)</f>
        <v>1196.1889156283501</v>
      </c>
      <c r="O318" s="101">
        <f>VLOOKUP(I318,Data!$B$2:$M$9721,11,FALSE)</f>
        <v>137.80837388453901</v>
      </c>
      <c r="P318" s="138">
        <f>VLOOKUP(I318,Data!$B$2:$M$9721,12,FALSE)</f>
        <v>152.34960645949701</v>
      </c>
      <c r="R318" s="95" t="str">
        <f t="shared" si="75"/>
        <v>2010-2012</v>
      </c>
      <c r="S318" s="97">
        <f t="shared" si="76"/>
        <v>1.39570575023756</v>
      </c>
    </row>
    <row r="319" spans="7:19">
      <c r="G319" s="100" t="str">
        <f t="shared" si="73"/>
        <v>NA1</v>
      </c>
      <c r="H319" s="100" t="s">
        <v>9</v>
      </c>
      <c r="I319" s="100" t="str">
        <f t="shared" si="74"/>
        <v>2011-2013_males_NA1_all ages</v>
      </c>
      <c r="J319" s="101">
        <f>VLOOKUP(I319,Data!$B$2:$M$9721,5,FALSE)</f>
        <v>222</v>
      </c>
      <c r="K319" s="101">
        <f>VLOOKUP(I319,Data!$B$2:$M$9721,6,FALSE)</f>
        <v>74</v>
      </c>
      <c r="L319" s="101">
        <f>VLOOKUP(I319,Data!$B$2:$M$9721,8,FALSE)</f>
        <v>1003.5906828710999</v>
      </c>
      <c r="M319" s="101">
        <f>VLOOKUP(I319,Data!$B$2:$M$9721,9,FALSE)</f>
        <v>871.17457417111598</v>
      </c>
      <c r="N319" s="101">
        <f>VLOOKUP(I319,Data!$B$2:$M$9721,10,FALSE)</f>
        <v>1149.8790344752099</v>
      </c>
      <c r="O319" s="101">
        <f>VLOOKUP(I319,Data!$B$2:$M$9721,11,FALSE)</f>
        <v>132.41610869998601</v>
      </c>
      <c r="P319" s="138">
        <f>VLOOKUP(I319,Data!$B$2:$M$9721,12,FALSE)</f>
        <v>146.28835160410799</v>
      </c>
      <c r="R319" s="95" t="str">
        <f t="shared" si="75"/>
        <v>2011-2013</v>
      </c>
      <c r="S319" s="97">
        <f t="shared" si="76"/>
        <v>1.4131521043501809</v>
      </c>
    </row>
    <row r="320" spans="7:19">
      <c r="G320" s="103" t="str">
        <f t="shared" si="73"/>
        <v>NA1</v>
      </c>
      <c r="H320" s="103" t="s">
        <v>216</v>
      </c>
      <c r="I320" s="103" t="str">
        <f t="shared" si="74"/>
        <v>2012-2014_males_NA1_all ages</v>
      </c>
      <c r="J320" s="104">
        <f>VLOOKUP(I320,Data!$B$2:$M$9721,5,FALSE)</f>
        <v>227</v>
      </c>
      <c r="K320" s="104">
        <f>VLOOKUP(I320,Data!$B$2:$M$9721,6,FALSE)</f>
        <v>75.6666666666667</v>
      </c>
      <c r="L320" s="104">
        <f>VLOOKUP(I320,Data!$B$2:$M$9721,8,FALSE)</f>
        <v>1012.54365390194</v>
      </c>
      <c r="M320" s="104">
        <f>VLOOKUP(I320,Data!$B$2:$M$9721,9,FALSE)</f>
        <v>880.25712815722397</v>
      </c>
      <c r="N320" s="104">
        <f>VLOOKUP(I320,Data!$B$2:$M$9721,10,FALSE)</f>
        <v>1158.5269080894</v>
      </c>
      <c r="O320" s="104">
        <f>VLOOKUP(I320,Data!$B$2:$M$9721,11,FALSE)</f>
        <v>132.286525744713</v>
      </c>
      <c r="P320" s="139">
        <f>VLOOKUP(I320,Data!$B$2:$M$9721,12,FALSE)</f>
        <v>145.98325418746299</v>
      </c>
      <c r="R320" s="114" t="str">
        <f t="shared" si="75"/>
        <v>2012-2014</v>
      </c>
      <c r="S320" s="116">
        <f t="shared" si="76"/>
        <v>1.3492322457388546</v>
      </c>
    </row>
    <row r="321" spans="7:16">
      <c r="G321" s="108" t="str">
        <f>$B$226</f>
        <v>NA5</v>
      </c>
      <c r="H321" s="106" t="s">
        <v>1</v>
      </c>
      <c r="I321" s="106" t="str">
        <f>H321&amp;"_"&amp;"males"&amp;"_"&amp;G321&amp;"_"&amp;"all ages"</f>
        <v>2004-2006_males_NA5_all ages</v>
      </c>
      <c r="J321" s="107">
        <f>VLOOKUP(I321,Data!$B$2:$M$9721,5,FALSE)</f>
        <v>234</v>
      </c>
      <c r="K321" s="107">
        <f>VLOOKUP(I321,Data!$B$2:$M$9721,6,FALSE)</f>
        <v>78</v>
      </c>
      <c r="L321" s="107"/>
      <c r="M321" s="107">
        <f>VLOOKUP(I321,Data!$B$2:$M$9721,9,FALSE)</f>
        <v>1331.3621136244799</v>
      </c>
      <c r="N321" s="107">
        <f>VLOOKUP(I321,Data!$B$2:$M$9721,10,FALSE)</f>
        <v>1760.95586423807</v>
      </c>
      <c r="O321" s="107">
        <f>VLOOKUP(I321,Data!$B$2:$M$9721,11,FALSE)</f>
        <v>204.38419175419401</v>
      </c>
      <c r="P321" s="140">
        <f>VLOOKUP(I321,Data!$B$2:$M$9721,12,FALSE)</f>
        <v>225.20955885939401</v>
      </c>
    </row>
    <row r="322" spans="7:16">
      <c r="G322" s="108" t="str">
        <f t="shared" ref="G322:G329" si="77">$B$226</f>
        <v>NA5</v>
      </c>
      <c r="H322" s="109" t="s">
        <v>3</v>
      </c>
      <c r="I322" s="109" t="str">
        <f t="shared" ref="I322:I329" si="78">H322&amp;"_"&amp;"males"&amp;"_"&amp;G322&amp;"_"&amp;"all ages"</f>
        <v>2005-2007_males_NA5_all ages</v>
      </c>
      <c r="J322" s="110">
        <f>VLOOKUP(I322,Data!$B$2:$M$9721,5,FALSE)</f>
        <v>234</v>
      </c>
      <c r="K322" s="110">
        <f>VLOOKUP(I322,Data!$B$2:$M$9721,6,FALSE)</f>
        <v>78</v>
      </c>
      <c r="L322" s="110">
        <f>VLOOKUP(I322,Data!$B$2:$M$9721,8,FALSE)</f>
        <v>1516.99861158361</v>
      </c>
      <c r="M322" s="110">
        <f>VLOOKUP(I322,Data!$B$2:$M$9721,9,FALSE)</f>
        <v>1313.50376730279</v>
      </c>
      <c r="N322" s="110">
        <f>VLOOKUP(I322,Data!$B$2:$M$9721,10,FALSE)</f>
        <v>1741.2282044758001</v>
      </c>
      <c r="O322" s="110">
        <f>VLOOKUP(I322,Data!$B$2:$M$9721,11,FALSE)</f>
        <v>203.49484428081101</v>
      </c>
      <c r="P322" s="141">
        <f>VLOOKUP(I322,Data!$B$2:$M$9721,12,FALSE)</f>
        <v>224.22959289219199</v>
      </c>
    </row>
    <row r="323" spans="7:16">
      <c r="G323" s="108" t="str">
        <f t="shared" si="77"/>
        <v>NA5</v>
      </c>
      <c r="H323" s="109" t="s">
        <v>4</v>
      </c>
      <c r="I323" s="109" t="str">
        <f t="shared" si="78"/>
        <v>2006-2008_males_NA5_all ages</v>
      </c>
      <c r="J323" s="110">
        <f>VLOOKUP(I323,Data!$B$2:$M$9721,5,FALSE)</f>
        <v>237</v>
      </c>
      <c r="K323" s="110">
        <f>VLOOKUP(I323,Data!$B$2:$M$9721,6,FALSE)</f>
        <v>79</v>
      </c>
      <c r="L323" s="110">
        <f>VLOOKUP(I323,Data!$B$2:$M$9721,8,FALSE)</f>
        <v>1482.37086251715</v>
      </c>
      <c r="M323" s="110">
        <f>VLOOKUP(I323,Data!$B$2:$M$9721,9,FALSE)</f>
        <v>1286.0724793187601</v>
      </c>
      <c r="N323" s="110">
        <f>VLOOKUP(I323,Data!$B$2:$M$9721,10,FALSE)</f>
        <v>1698.5368781955799</v>
      </c>
      <c r="O323" s="110">
        <f>VLOOKUP(I323,Data!$B$2:$M$9721,11,FALSE)</f>
        <v>196.29838319839001</v>
      </c>
      <c r="P323" s="141">
        <f>VLOOKUP(I323,Data!$B$2:$M$9721,12,FALSE)</f>
        <v>216.166015678436</v>
      </c>
    </row>
    <row r="324" spans="7:16">
      <c r="G324" s="108" t="str">
        <f t="shared" si="77"/>
        <v>NA5</v>
      </c>
      <c r="H324" s="109" t="s">
        <v>5</v>
      </c>
      <c r="I324" s="109" t="str">
        <f t="shared" si="78"/>
        <v>2007-2009_males_NA5_all ages</v>
      </c>
      <c r="J324" s="110">
        <f>VLOOKUP(I324,Data!$B$2:$M$9721,5,FALSE)</f>
        <v>243</v>
      </c>
      <c r="K324" s="110">
        <f>VLOOKUP(I324,Data!$B$2:$M$9721,6,FALSE)</f>
        <v>81</v>
      </c>
      <c r="L324" s="110">
        <f>VLOOKUP(I324,Data!$B$2:$M$9721,8,FALSE)</f>
        <v>1485.2202347974201</v>
      </c>
      <c r="M324" s="110">
        <f>VLOOKUP(I324,Data!$B$2:$M$9721,9,FALSE)</f>
        <v>1293.7034535109899</v>
      </c>
      <c r="N324" s="110">
        <f>VLOOKUP(I324,Data!$B$2:$M$9721,10,FALSE)</f>
        <v>1695.86707056868</v>
      </c>
      <c r="O324" s="110">
        <f>VLOOKUP(I324,Data!$B$2:$M$9721,11,FALSE)</f>
        <v>191.51678128642999</v>
      </c>
      <c r="P324" s="141">
        <f>VLOOKUP(I324,Data!$B$2:$M$9721,12,FALSE)</f>
        <v>210.64683577126701</v>
      </c>
    </row>
    <row r="325" spans="7:16">
      <c r="G325" s="108" t="str">
        <f t="shared" si="77"/>
        <v>NA5</v>
      </c>
      <c r="H325" s="109" t="s">
        <v>6</v>
      </c>
      <c r="I325" s="109" t="str">
        <f t="shared" si="78"/>
        <v>2008-2010_males_NA5_all ages</v>
      </c>
      <c r="J325" s="110">
        <f>VLOOKUP(I325,Data!$B$2:$M$9721,5,FALSE)</f>
        <v>261</v>
      </c>
      <c r="K325" s="110">
        <f>VLOOKUP(I325,Data!$B$2:$M$9721,6,FALSE)</f>
        <v>87</v>
      </c>
      <c r="L325" s="110">
        <f>VLOOKUP(I325,Data!$B$2:$M$9721,8,FALSE)</f>
        <v>1582.43606680162</v>
      </c>
      <c r="M325" s="110">
        <f>VLOOKUP(I325,Data!$B$2:$M$9721,9,FALSE)</f>
        <v>1387.36992380532</v>
      </c>
      <c r="N325" s="110">
        <f>VLOOKUP(I325,Data!$B$2:$M$9721,10,FALSE)</f>
        <v>1796.2678002380701</v>
      </c>
      <c r="O325" s="110">
        <f>VLOOKUP(I325,Data!$B$2:$M$9721,11,FALSE)</f>
        <v>195.06614299630201</v>
      </c>
      <c r="P325" s="141">
        <f>VLOOKUP(I325,Data!$B$2:$M$9721,12,FALSE)</f>
        <v>213.831733436457</v>
      </c>
    </row>
    <row r="326" spans="7:16">
      <c r="G326" s="108" t="str">
        <f t="shared" si="77"/>
        <v>NA5</v>
      </c>
      <c r="H326" s="109" t="s">
        <v>7</v>
      </c>
      <c r="I326" s="109" t="str">
        <f t="shared" si="78"/>
        <v>2009-2011_males_NA5_all ages</v>
      </c>
      <c r="J326" s="110">
        <f>VLOOKUP(I326,Data!$B$2:$M$9721,5,FALSE)</f>
        <v>255</v>
      </c>
      <c r="K326" s="110">
        <f>VLOOKUP(I326,Data!$B$2:$M$9721,6,FALSE)</f>
        <v>85</v>
      </c>
      <c r="L326" s="110">
        <f>VLOOKUP(I326,Data!$B$2:$M$9721,8,FALSE)</f>
        <v>1531.76903632269</v>
      </c>
      <c r="M326" s="110">
        <f>VLOOKUP(I326,Data!$B$2:$M$9721,9,FALSE)</f>
        <v>1341.5524940028999</v>
      </c>
      <c r="N326" s="110">
        <f>VLOOKUP(I326,Data!$B$2:$M$9721,10,FALSE)</f>
        <v>1740.5097938649101</v>
      </c>
      <c r="O326" s="110">
        <f>VLOOKUP(I326,Data!$B$2:$M$9721,11,FALSE)</f>
        <v>190.21654231979599</v>
      </c>
      <c r="P326" s="141">
        <f>VLOOKUP(I326,Data!$B$2:$M$9721,12,FALSE)</f>
        <v>208.740757542213</v>
      </c>
    </row>
    <row r="327" spans="7:16">
      <c r="G327" s="108" t="str">
        <f t="shared" si="77"/>
        <v>NA5</v>
      </c>
      <c r="H327" s="109" t="s">
        <v>8</v>
      </c>
      <c r="I327" s="109" t="str">
        <f t="shared" si="78"/>
        <v>2010-2012_males_NA5_all ages</v>
      </c>
      <c r="J327" s="110">
        <f>VLOOKUP(I327,Data!$B$2:$M$9721,5,FALSE)</f>
        <v>247</v>
      </c>
      <c r="K327" s="110">
        <f>VLOOKUP(I327,Data!$B$2:$M$9721,6,FALSE)</f>
        <v>82.3333333333333</v>
      </c>
      <c r="L327" s="110">
        <f>VLOOKUP(I327,Data!$B$2:$M$9721,8,FALSE)</f>
        <v>1456.8925261309801</v>
      </c>
      <c r="M327" s="110">
        <f>VLOOKUP(I327,Data!$B$2:$M$9721,9,FALSE)</f>
        <v>1273.48242407718</v>
      </c>
      <c r="N327" s="110">
        <f>VLOOKUP(I327,Data!$B$2:$M$9721,10,FALSE)</f>
        <v>1658.4661134959999</v>
      </c>
      <c r="O327" s="110">
        <f>VLOOKUP(I327,Data!$B$2:$M$9721,11,FALSE)</f>
        <v>183.410102053809</v>
      </c>
      <c r="P327" s="141">
        <f>VLOOKUP(I327,Data!$B$2:$M$9721,12,FALSE)</f>
        <v>201.573587365017</v>
      </c>
    </row>
    <row r="328" spans="7:16">
      <c r="G328" s="108" t="str">
        <f t="shared" si="77"/>
        <v>NA5</v>
      </c>
      <c r="H328" s="109" t="s">
        <v>9</v>
      </c>
      <c r="I328" s="109" t="str">
        <f t="shared" si="78"/>
        <v>2011-2013_males_NA5_all ages</v>
      </c>
      <c r="J328" s="110">
        <f>VLOOKUP(I328,Data!$B$2:$M$9721,5,FALSE)</f>
        <v>239</v>
      </c>
      <c r="K328" s="110">
        <f>VLOOKUP(I328,Data!$B$2:$M$9721,6,FALSE)</f>
        <v>79.6666666666667</v>
      </c>
      <c r="L328" s="110">
        <f>VLOOKUP(I328,Data!$B$2:$M$9721,8,FALSE)</f>
        <v>1418.22628540553</v>
      </c>
      <c r="M328" s="110">
        <f>VLOOKUP(I328,Data!$B$2:$M$9721,9,FALSE)</f>
        <v>1235.26408468414</v>
      </c>
      <c r="N328" s="110">
        <f>VLOOKUP(I328,Data!$B$2:$M$9721,10,FALSE)</f>
        <v>1619.6245308186401</v>
      </c>
      <c r="O328" s="110">
        <f>VLOOKUP(I328,Data!$B$2:$M$9721,11,FALSE)</f>
        <v>182.96220072138701</v>
      </c>
      <c r="P328" s="141">
        <f>VLOOKUP(I328,Data!$B$2:$M$9721,12,FALSE)</f>
        <v>201.39824541310799</v>
      </c>
    </row>
    <row r="329" spans="7:16">
      <c r="G329" s="108" t="str">
        <f t="shared" si="77"/>
        <v>NA5</v>
      </c>
      <c r="H329" s="112" t="s">
        <v>216</v>
      </c>
      <c r="I329" s="112" t="str">
        <f t="shared" si="78"/>
        <v>2012-2014_males_NA5_all ages</v>
      </c>
      <c r="J329" s="113">
        <f>VLOOKUP(I329,Data!$B$2:$M$9721,5,FALSE)</f>
        <v>229</v>
      </c>
      <c r="K329" s="113">
        <f>VLOOKUP(I329,Data!$B$2:$M$9721,6,FALSE)</f>
        <v>76.3333333333333</v>
      </c>
      <c r="L329" s="113">
        <f>VLOOKUP(I329,Data!$B$2:$M$9721,8,FALSE)</f>
        <v>1366.1565480627401</v>
      </c>
      <c r="M329" s="113">
        <f>VLOOKUP(I329,Data!$B$2:$M$9721,9,FALSE)</f>
        <v>1183.0333427205801</v>
      </c>
      <c r="N329" s="113">
        <f>VLOOKUP(I329,Data!$B$2:$M$9721,10,FALSE)</f>
        <v>1568.152495494</v>
      </c>
      <c r="O329" s="113">
        <f>VLOOKUP(I329,Data!$B$2:$M$9721,11,FALSE)</f>
        <v>183.12320534215999</v>
      </c>
      <c r="P329" s="142">
        <f>VLOOKUP(I329,Data!$B$2:$M$9721,12,FALSE)</f>
        <v>201.99594743126301</v>
      </c>
    </row>
    <row r="330" spans="7:16">
      <c r="G330" s="117" t="s">
        <v>184</v>
      </c>
      <c r="H330" s="118" t="s">
        <v>1</v>
      </c>
      <c r="I330" s="118" t="str">
        <f>H330&amp;"_"&amp;"males"&amp;"_W"&amp;"_"&amp;"all ages"</f>
        <v>2004-2006_males_W_all ages</v>
      </c>
      <c r="J330" s="119">
        <f>VLOOKUP(I330,Data!$B$2:$M$9721,5,FALSE)</f>
        <v>45393</v>
      </c>
      <c r="K330" s="119">
        <f>VLOOKUP(I330,Data!$B$2:$M$9721,6,FALSE)</f>
        <v>15131</v>
      </c>
      <c r="L330" s="119"/>
      <c r="M330" s="119">
        <f>VLOOKUP(I330,Data!$B$2:$M$9721,9,FALSE)</f>
        <v>1405.5738702958199</v>
      </c>
      <c r="N330" s="119">
        <f>VLOOKUP(I330,Data!$B$2:$M$9721,10,FALSE)</f>
        <v>1433.3934784220401</v>
      </c>
      <c r="O330" s="119">
        <f>VLOOKUP(I330,Data!$B$2:$M$9721,11,FALSE)</f>
        <v>13.861580363818801</v>
      </c>
      <c r="P330" s="120">
        <f>VLOOKUP(I330,Data!$B$2:$M$9721,12,FALSE)</f>
        <v>13.958027762397</v>
      </c>
    </row>
    <row r="331" spans="7:16">
      <c r="G331" s="121" t="s">
        <v>184</v>
      </c>
      <c r="H331" s="122" t="s">
        <v>3</v>
      </c>
      <c r="I331" s="122" t="str">
        <f t="shared" ref="I331:I338" si="79">H331&amp;"_"&amp;"males"&amp;"_W"&amp;"_"&amp;"all ages"</f>
        <v>2005-2007_males_W_all ages</v>
      </c>
      <c r="J331" s="123">
        <f>VLOOKUP(I331,Data!$B$2:$M$9721,5,FALSE)</f>
        <v>45563</v>
      </c>
      <c r="K331" s="123">
        <f>VLOOKUP(I331,Data!$B$2:$M$9721,6,FALSE)</f>
        <v>15187.666666666701</v>
      </c>
      <c r="L331" s="123">
        <f>VLOOKUP(I331,Data!$B$2:$M$9721,8,FALSE)</f>
        <v>1396.9392358816399</v>
      </c>
      <c r="M331" s="123">
        <f>VLOOKUP(I331,Data!$B$2:$M$9721,9,FALSE)</f>
        <v>1383.34983052046</v>
      </c>
      <c r="N331" s="123">
        <f>VLOOKUP(I331,Data!$B$2:$M$9721,10,FALSE)</f>
        <v>1410.6230176371701</v>
      </c>
      <c r="O331" s="123">
        <f>VLOOKUP(I331,Data!$B$2:$M$9721,11,FALSE)</f>
        <v>13.589405361176199</v>
      </c>
      <c r="P331" s="124">
        <f>VLOOKUP(I331,Data!$B$2:$M$9721,12,FALSE)</f>
        <v>13.683781755536801</v>
      </c>
    </row>
    <row r="332" spans="7:16">
      <c r="G332" s="121" t="s">
        <v>184</v>
      </c>
      <c r="H332" s="122" t="s">
        <v>4</v>
      </c>
      <c r="I332" s="122" t="str">
        <f t="shared" si="79"/>
        <v>2006-2008_males_W_all ages</v>
      </c>
      <c r="J332" s="123">
        <f>VLOOKUP(I332,Data!$B$2:$M$9721,5,FALSE)</f>
        <v>45755</v>
      </c>
      <c r="K332" s="123">
        <f>VLOOKUP(I332,Data!$B$2:$M$9721,6,FALSE)</f>
        <v>15251.666666666701</v>
      </c>
      <c r="L332" s="123">
        <f>VLOOKUP(I332,Data!$B$2:$M$9721,8,FALSE)</f>
        <v>1377.31644080466</v>
      </c>
      <c r="M332" s="123">
        <f>VLOOKUP(I332,Data!$B$2:$M$9721,9,FALSE)</f>
        <v>1363.9363561370701</v>
      </c>
      <c r="N332" s="123">
        <f>VLOOKUP(I332,Data!$B$2:$M$9721,10,FALSE)</f>
        <v>1390.7892522462</v>
      </c>
      <c r="O332" s="123">
        <f>VLOOKUP(I332,Data!$B$2:$M$9721,11,FALSE)</f>
        <v>13.380084667593801</v>
      </c>
      <c r="P332" s="124">
        <f>VLOOKUP(I332,Data!$B$2:$M$9721,12,FALSE)</f>
        <v>13.472811441542699</v>
      </c>
    </row>
    <row r="333" spans="7:16">
      <c r="G333" s="121" t="s">
        <v>184</v>
      </c>
      <c r="H333" s="122" t="s">
        <v>5</v>
      </c>
      <c r="I333" s="122" t="str">
        <f t="shared" si="79"/>
        <v>2007-2009_males_W_all ages</v>
      </c>
      <c r="J333" s="123">
        <f>VLOOKUP(I333,Data!$B$2:$M$9721,5,FALSE)</f>
        <v>45919</v>
      </c>
      <c r="K333" s="123">
        <f>VLOOKUP(I333,Data!$B$2:$M$9721,6,FALSE)</f>
        <v>15306.333333333299</v>
      </c>
      <c r="L333" s="123">
        <f>VLOOKUP(I333,Data!$B$2:$M$9721,8,FALSE)</f>
        <v>1350.92301354709</v>
      </c>
      <c r="M333" s="123">
        <f>VLOOKUP(I333,Data!$B$2:$M$9721,9,FALSE)</f>
        <v>1337.87504667759</v>
      </c>
      <c r="N333" s="123">
        <f>VLOOKUP(I333,Data!$B$2:$M$9721,10,FALSE)</f>
        <v>1364.06124330329</v>
      </c>
      <c r="O333" s="123">
        <f>VLOOKUP(I333,Data!$B$2:$M$9721,11,FALSE)</f>
        <v>13.047966869496101</v>
      </c>
      <c r="P333" s="124">
        <f>VLOOKUP(I333,Data!$B$2:$M$9721,12,FALSE)</f>
        <v>13.138229756201101</v>
      </c>
    </row>
    <row r="334" spans="7:16">
      <c r="G334" s="121" t="s">
        <v>184</v>
      </c>
      <c r="H334" s="122" t="s">
        <v>6</v>
      </c>
      <c r="I334" s="122" t="str">
        <f t="shared" si="79"/>
        <v>2008-2010_males_W_all ages</v>
      </c>
      <c r="J334" s="123">
        <f>VLOOKUP(I334,Data!$B$2:$M$9721,5,FALSE)</f>
        <v>45376</v>
      </c>
      <c r="K334" s="123">
        <f>VLOOKUP(I334,Data!$B$2:$M$9721,6,FALSE)</f>
        <v>15125.333333333299</v>
      </c>
      <c r="L334" s="123">
        <f>VLOOKUP(I334,Data!$B$2:$M$9721,8,FALSE)</f>
        <v>1310.28935640036</v>
      </c>
      <c r="M334" s="123">
        <f>VLOOKUP(I334,Data!$B$2:$M$9721,9,FALSE)</f>
        <v>1297.61881179636</v>
      </c>
      <c r="N334" s="123">
        <f>VLOOKUP(I334,Data!$B$2:$M$9721,10,FALSE)</f>
        <v>1323.0480778798101</v>
      </c>
      <c r="O334" s="123">
        <f>VLOOKUP(I334,Data!$B$2:$M$9721,11,FALSE)</f>
        <v>12.670544604001</v>
      </c>
      <c r="P334" s="124">
        <f>VLOOKUP(I334,Data!$B$2:$M$9721,12,FALSE)</f>
        <v>12.7587214794455</v>
      </c>
    </row>
    <row r="335" spans="7:16">
      <c r="G335" s="121" t="s">
        <v>184</v>
      </c>
      <c r="H335" s="122" t="s">
        <v>7</v>
      </c>
      <c r="I335" s="122" t="str">
        <f t="shared" si="79"/>
        <v>2009-2011_males_W_all ages</v>
      </c>
      <c r="J335" s="123">
        <f>VLOOKUP(I335,Data!$B$2:$M$9721,5,FALSE)</f>
        <v>44917</v>
      </c>
      <c r="K335" s="123">
        <f>VLOOKUP(I335,Data!$B$2:$M$9721,6,FALSE)</f>
        <v>14972.333333333299</v>
      </c>
      <c r="L335" s="123">
        <f>VLOOKUP(I335,Data!$B$2:$M$9721,8,FALSE)</f>
        <v>1269.8521441231601</v>
      </c>
      <c r="M335" s="123">
        <f>VLOOKUP(I335,Data!$B$2:$M$9721,9,FALSE)</f>
        <v>1257.5934042029301</v>
      </c>
      <c r="N335" s="123">
        <f>VLOOKUP(I335,Data!$B$2:$M$9721,10,FALSE)</f>
        <v>1282.1966315566499</v>
      </c>
      <c r="O335" s="123">
        <f>VLOOKUP(I335,Data!$B$2:$M$9721,11,FALSE)</f>
        <v>12.2587399202284</v>
      </c>
      <c r="P335" s="124">
        <f>VLOOKUP(I335,Data!$B$2:$M$9721,12,FALSE)</f>
        <v>12.3444874334887</v>
      </c>
    </row>
    <row r="336" spans="7:16">
      <c r="G336" s="121" t="s">
        <v>184</v>
      </c>
      <c r="H336" s="122" t="s">
        <v>8</v>
      </c>
      <c r="I336" s="122" t="str">
        <f t="shared" si="79"/>
        <v>2010-2012_males_W_all ages</v>
      </c>
      <c r="J336" s="123">
        <f>VLOOKUP(I336,Data!$B$2:$M$9721,5,FALSE)</f>
        <v>45064</v>
      </c>
      <c r="K336" s="123">
        <f>VLOOKUP(I336,Data!$B$2:$M$9721,6,FALSE)</f>
        <v>15021.333333333299</v>
      </c>
      <c r="L336" s="123">
        <f>VLOOKUP(I336,Data!$B$2:$M$9721,8,FALSE)</f>
        <v>1251.65135912665</v>
      </c>
      <c r="M336" s="123">
        <f>VLOOKUP(I336,Data!$B$2:$M$9721,9,FALSE)</f>
        <v>1239.6436611382901</v>
      </c>
      <c r="N336" s="123">
        <f>VLOOKUP(I336,Data!$B$2:$M$9721,10,FALSE)</f>
        <v>1263.7429110041201</v>
      </c>
      <c r="O336" s="123">
        <f>VLOOKUP(I336,Data!$B$2:$M$9721,11,FALSE)</f>
        <v>12.007697988355901</v>
      </c>
      <c r="P336" s="124">
        <f>VLOOKUP(I336,Data!$B$2:$M$9721,12,FALSE)</f>
        <v>12.0915518774734</v>
      </c>
    </row>
    <row r="337" spans="7:19">
      <c r="G337" s="121" t="s">
        <v>184</v>
      </c>
      <c r="H337" s="122" t="s">
        <v>9</v>
      </c>
      <c r="I337" s="122" t="str">
        <f t="shared" si="79"/>
        <v>2011-2013_males_W_all ages</v>
      </c>
      <c r="J337" s="123">
        <f>VLOOKUP(I337,Data!$B$2:$M$9721,5,FALSE)</f>
        <v>45756</v>
      </c>
      <c r="K337" s="123">
        <f>VLOOKUP(I337,Data!$B$2:$M$9721,6,FALSE)</f>
        <v>15252</v>
      </c>
      <c r="L337" s="123">
        <f>VLOOKUP(I337,Data!$B$2:$M$9721,8,FALSE)</f>
        <v>1245.93977409423</v>
      </c>
      <c r="M337" s="123">
        <f>VLOOKUP(I337,Data!$B$2:$M$9721,9,FALSE)</f>
        <v>1234.12185331043</v>
      </c>
      <c r="N337" s="123">
        <f>VLOOKUP(I337,Data!$B$2:$M$9721,10,FALSE)</f>
        <v>1257.8395946324399</v>
      </c>
      <c r="O337" s="123">
        <f>VLOOKUP(I337,Data!$B$2:$M$9721,11,FALSE)</f>
        <v>11.817920783805899</v>
      </c>
      <c r="P337" s="124">
        <f>VLOOKUP(I337,Data!$B$2:$M$9721,12,FALSE)</f>
        <v>11.8998205382075</v>
      </c>
    </row>
    <row r="338" spans="7:19">
      <c r="G338" s="128" t="s">
        <v>184</v>
      </c>
      <c r="H338" s="129" t="s">
        <v>216</v>
      </c>
      <c r="I338" s="129" t="str">
        <f t="shared" si="79"/>
        <v>2012-2014_males_W_all ages</v>
      </c>
      <c r="J338" s="130">
        <f>VLOOKUP(I338,Data!$B$2:$M$9721,5,FALSE)</f>
        <v>46155</v>
      </c>
      <c r="K338" s="130">
        <f>VLOOKUP(I338,Data!$B$2:$M$9721,6,FALSE)</f>
        <v>15385</v>
      </c>
      <c r="L338" s="130">
        <f>VLOOKUP(I338,Data!$B$2:$M$9721,8,FALSE)</f>
        <v>1228.2603392096601</v>
      </c>
      <c r="M338" s="130">
        <f>VLOOKUP(I338,Data!$B$2:$M$9721,9,FALSE)</f>
        <v>1216.7122226621</v>
      </c>
      <c r="N338" s="130">
        <f>VLOOKUP(I338,Data!$B$2:$M$9721,10,FALSE)</f>
        <v>1239.88813773364</v>
      </c>
      <c r="O338" s="130">
        <f>VLOOKUP(I338,Data!$B$2:$M$9721,11,FALSE)</f>
        <v>11.5481165475558</v>
      </c>
      <c r="P338" s="131">
        <f>VLOOKUP(I338,Data!$B$2:$M$9721,12,FALSE)</f>
        <v>11.627798523982401</v>
      </c>
    </row>
    <row r="340" spans="7:19">
      <c r="G340" s="168" t="s">
        <v>321</v>
      </c>
      <c r="H340" s="168"/>
      <c r="I340" s="168"/>
      <c r="J340" s="168"/>
      <c r="K340" s="168"/>
      <c r="L340" s="168"/>
      <c r="M340" s="168"/>
      <c r="N340" s="168"/>
      <c r="O340" s="168"/>
      <c r="P340" s="168"/>
    </row>
    <row r="341" spans="7:19">
      <c r="G341" s="70" t="s">
        <v>238</v>
      </c>
      <c r="H341" s="71" t="s">
        <v>239</v>
      </c>
      <c r="I341" s="72" t="s">
        <v>237</v>
      </c>
      <c r="J341" s="71" t="s">
        <v>0</v>
      </c>
      <c r="K341" s="71" t="s">
        <v>227</v>
      </c>
      <c r="L341" s="71" t="s">
        <v>240</v>
      </c>
      <c r="M341" s="71" t="s">
        <v>241</v>
      </c>
      <c r="N341" s="71" t="s">
        <v>242</v>
      </c>
      <c r="O341" s="72" t="s">
        <v>243</v>
      </c>
      <c r="P341" s="73" t="s">
        <v>244</v>
      </c>
    </row>
    <row r="342" spans="7:19">
      <c r="G342" s="74" t="str">
        <f>$B$224</f>
        <v>NA</v>
      </c>
      <c r="H342" s="75" t="s">
        <v>1</v>
      </c>
      <c r="I342" s="75" t="str">
        <f>H342&amp;"_"&amp;"females"&amp;"_"&amp;G342&amp;"_"&amp;"all ages"</f>
        <v>2004-2006_females_NA_all ages</v>
      </c>
      <c r="J342" s="75">
        <f>VLOOKUP(I342,Data!$B$2:$M$9721,5,FALSE)</f>
        <v>1201</v>
      </c>
      <c r="K342" s="76">
        <f>VLOOKUP(I342,Data!$B$2:$M$9721,6,FALSE)</f>
        <v>400.33333333333297</v>
      </c>
      <c r="L342" s="76">
        <f>VLOOKUP(I342,Data!$B$2:$M$9721,8,FALSE)</f>
        <v>936.96314564405805</v>
      </c>
      <c r="M342" s="76">
        <f>VLOOKUP(I342,Data!$B$2:$M$9721,9,FALSE)</f>
        <v>884.25359595585905</v>
      </c>
      <c r="N342" s="76">
        <f>VLOOKUP(I342,Data!$B$2:$M$9721,10,FALSE)</f>
        <v>991.97274598749698</v>
      </c>
      <c r="O342" s="76">
        <f>VLOOKUP(I342,Data!$B$2:$M$9721,11,FALSE)</f>
        <v>52.709549688199097</v>
      </c>
      <c r="P342" s="77">
        <f>VLOOKUP(I342,Data!$B$2:$M$9721,12,FALSE)</f>
        <v>55.009600343438798</v>
      </c>
    </row>
    <row r="343" spans="7:19">
      <c r="G343" s="74" t="str">
        <f t="shared" ref="G343:G350" si="80">$B$224</f>
        <v>NA</v>
      </c>
      <c r="H343" s="75" t="s">
        <v>3</v>
      </c>
      <c r="I343" s="75" t="str">
        <f t="shared" ref="I343:I350" si="81">H343&amp;"_"&amp;"females"&amp;"_"&amp;G343&amp;"_"&amp;"all ages"</f>
        <v>2005-2007_females_NA_all ages</v>
      </c>
      <c r="J343" s="75">
        <f>VLOOKUP(I343,Data!$B$2:$M$9721,5,FALSE)</f>
        <v>1204</v>
      </c>
      <c r="K343" s="76">
        <f>VLOOKUP(I343,Data!$B$2:$M$9721,6,FALSE)</f>
        <v>401.33333333333297</v>
      </c>
      <c r="L343" s="76">
        <f>VLOOKUP(I343,Data!$B$2:$M$9721,8,FALSE)</f>
        <v>921.73758905908596</v>
      </c>
      <c r="M343" s="76">
        <f>VLOOKUP(I343,Data!$B$2:$M$9721,9,FALSE)</f>
        <v>869.87699890520105</v>
      </c>
      <c r="N343" s="76">
        <f>VLOOKUP(I343,Data!$B$2:$M$9721,10,FALSE)</f>
        <v>975.85829615254102</v>
      </c>
      <c r="O343" s="76">
        <f>VLOOKUP(I343,Data!$B$2:$M$9721,11,FALSE)</f>
        <v>51.860590153884303</v>
      </c>
      <c r="P343" s="77">
        <f>VLOOKUP(I343,Data!$B$2:$M$9721,12,FALSE)</f>
        <v>54.120707093454897</v>
      </c>
    </row>
    <row r="344" spans="7:19">
      <c r="G344" s="74" t="str">
        <f t="shared" si="80"/>
        <v>NA</v>
      </c>
      <c r="H344" s="75" t="s">
        <v>4</v>
      </c>
      <c r="I344" s="75" t="str">
        <f t="shared" si="81"/>
        <v>2006-2008_females_NA_all ages</v>
      </c>
      <c r="J344" s="75">
        <f>VLOOKUP(I344,Data!$B$2:$M$9721,5,FALSE)</f>
        <v>1159</v>
      </c>
      <c r="K344" s="76">
        <f>VLOOKUP(I344,Data!$B$2:$M$9721,6,FALSE)</f>
        <v>386.33333333333297</v>
      </c>
      <c r="L344" s="76">
        <f>VLOOKUP(I344,Data!$B$2:$M$9721,8,FALSE)</f>
        <v>865.14025295148497</v>
      </c>
      <c r="M344" s="76">
        <f>VLOOKUP(I344,Data!$B$2:$M$9721,9,FALSE)</f>
        <v>815.42675080618403</v>
      </c>
      <c r="N344" s="76">
        <f>VLOOKUP(I344,Data!$B$2:$M$9721,10,FALSE)</f>
        <v>917.06297051253205</v>
      </c>
      <c r="O344" s="76">
        <f>VLOOKUP(I344,Data!$B$2:$M$9721,11,FALSE)</f>
        <v>49.713502145301398</v>
      </c>
      <c r="P344" s="77">
        <f>VLOOKUP(I344,Data!$B$2:$M$9721,12,FALSE)</f>
        <v>51.922717561046497</v>
      </c>
    </row>
    <row r="345" spans="7:19">
      <c r="G345" s="74" t="str">
        <f t="shared" si="80"/>
        <v>NA</v>
      </c>
      <c r="H345" s="75" t="s">
        <v>5</v>
      </c>
      <c r="I345" s="75" t="str">
        <f t="shared" si="81"/>
        <v>2007-2009_females_NA_all ages</v>
      </c>
      <c r="J345" s="75">
        <f>VLOOKUP(I345,Data!$B$2:$M$9721,5,FALSE)</f>
        <v>1236</v>
      </c>
      <c r="K345" s="76">
        <f>VLOOKUP(I345,Data!$B$2:$M$9721,6,FALSE)</f>
        <v>412</v>
      </c>
      <c r="L345" s="76">
        <f>VLOOKUP(I345,Data!$B$2:$M$9721,8,FALSE)</f>
        <v>901.75709154934498</v>
      </c>
      <c r="M345" s="76">
        <f>VLOOKUP(I345,Data!$B$2:$M$9721,9,FALSE)</f>
        <v>851.48970946055101</v>
      </c>
      <c r="N345" s="76">
        <f>VLOOKUP(I345,Data!$B$2:$M$9721,10,FALSE)</f>
        <v>954.18594297378502</v>
      </c>
      <c r="O345" s="76">
        <f>VLOOKUP(I345,Data!$B$2:$M$9721,11,FALSE)</f>
        <v>50.267382088794399</v>
      </c>
      <c r="P345" s="77">
        <f>VLOOKUP(I345,Data!$B$2:$M$9721,12,FALSE)</f>
        <v>52.428851424440403</v>
      </c>
    </row>
    <row r="346" spans="7:19">
      <c r="G346" s="74" t="str">
        <f t="shared" si="80"/>
        <v>NA</v>
      </c>
      <c r="H346" s="75" t="s">
        <v>6</v>
      </c>
      <c r="I346" s="75" t="str">
        <f t="shared" si="81"/>
        <v>2008-2010_females_NA_all ages</v>
      </c>
      <c r="J346" s="75">
        <f>VLOOKUP(I346,Data!$B$2:$M$9721,5,FALSE)</f>
        <v>1244</v>
      </c>
      <c r="K346" s="76">
        <f>VLOOKUP(I346,Data!$B$2:$M$9721,6,FALSE)</f>
        <v>414.66666666666703</v>
      </c>
      <c r="L346" s="76">
        <f>VLOOKUP(I346,Data!$B$2:$M$9721,8,FALSE)</f>
        <v>893.97931878682095</v>
      </c>
      <c r="M346" s="76">
        <f>VLOOKUP(I346,Data!$B$2:$M$9721,9,FALSE)</f>
        <v>844.24285213398798</v>
      </c>
      <c r="N346" s="76">
        <f>VLOOKUP(I346,Data!$B$2:$M$9721,10,FALSE)</f>
        <v>945.847376732518</v>
      </c>
      <c r="O346" s="76">
        <f>VLOOKUP(I346,Data!$B$2:$M$9721,11,FALSE)</f>
        <v>49.736466652832704</v>
      </c>
      <c r="P346" s="77">
        <f>VLOOKUP(I346,Data!$B$2:$M$9721,12,FALSE)</f>
        <v>51.8680579456977</v>
      </c>
    </row>
    <row r="347" spans="7:19">
      <c r="G347" s="74" t="str">
        <f t="shared" si="80"/>
        <v>NA</v>
      </c>
      <c r="H347" s="75" t="s">
        <v>7</v>
      </c>
      <c r="I347" s="75" t="str">
        <f t="shared" si="81"/>
        <v>2009-2011_females_NA_all ages</v>
      </c>
      <c r="J347" s="75">
        <f>VLOOKUP(I347,Data!$B$2:$M$9721,5,FALSE)</f>
        <v>1275</v>
      </c>
      <c r="K347" s="76">
        <f>VLOOKUP(I347,Data!$B$2:$M$9721,6,FALSE)</f>
        <v>425</v>
      </c>
      <c r="L347" s="76">
        <f>VLOOKUP(I347,Data!$B$2:$M$9721,8,FALSE)</f>
        <v>887.28291193227403</v>
      </c>
      <c r="M347" s="76">
        <f>VLOOKUP(I347,Data!$B$2:$M$9721,9,FALSE)</f>
        <v>838.48288191945403</v>
      </c>
      <c r="N347" s="76">
        <f>VLOOKUP(I347,Data!$B$2:$M$9721,10,FALSE)</f>
        <v>938.148226270637</v>
      </c>
      <c r="O347" s="76">
        <f>VLOOKUP(I347,Data!$B$2:$M$9721,11,FALSE)</f>
        <v>48.800030012819498</v>
      </c>
      <c r="P347" s="77">
        <f>VLOOKUP(I347,Data!$B$2:$M$9721,12,FALSE)</f>
        <v>50.865314338363298</v>
      </c>
    </row>
    <row r="348" spans="7:19">
      <c r="G348" s="74" t="str">
        <f t="shared" si="80"/>
        <v>NA</v>
      </c>
      <c r="H348" s="75" t="s">
        <v>8</v>
      </c>
      <c r="I348" s="75" t="str">
        <f t="shared" si="81"/>
        <v>2010-2012_females_NA_all ages</v>
      </c>
      <c r="J348" s="75">
        <f>VLOOKUP(I348,Data!$B$2:$M$9721,5,FALSE)</f>
        <v>1213</v>
      </c>
      <c r="K348" s="76">
        <f>VLOOKUP(I348,Data!$B$2:$M$9721,6,FALSE)</f>
        <v>404.33333333333297</v>
      </c>
      <c r="L348" s="76">
        <f>VLOOKUP(I348,Data!$B$2:$M$9721,8,FALSE)</f>
        <v>828.51994275749303</v>
      </c>
      <c r="M348" s="76">
        <f>VLOOKUP(I348,Data!$B$2:$M$9721,9,FALSE)</f>
        <v>781.71491540096804</v>
      </c>
      <c r="N348" s="76">
        <f>VLOOKUP(I348,Data!$B$2:$M$9721,10,FALSE)</f>
        <v>877.35700140890799</v>
      </c>
      <c r="O348" s="76">
        <f>VLOOKUP(I348,Data!$B$2:$M$9721,11,FALSE)</f>
        <v>46.805027356525102</v>
      </c>
      <c r="P348" s="77">
        <f>VLOOKUP(I348,Data!$B$2:$M$9721,12,FALSE)</f>
        <v>48.837058651415603</v>
      </c>
    </row>
    <row r="349" spans="7:19">
      <c r="G349" s="74" t="str">
        <f t="shared" si="80"/>
        <v>NA</v>
      </c>
      <c r="H349" s="75" t="s">
        <v>9</v>
      </c>
      <c r="I349" s="75" t="str">
        <f t="shared" si="81"/>
        <v>2011-2013_females_NA_all ages</v>
      </c>
      <c r="J349" s="75">
        <f>VLOOKUP(I349,Data!$B$2:$M$9721,5,FALSE)</f>
        <v>1228</v>
      </c>
      <c r="K349" s="76">
        <f>VLOOKUP(I349,Data!$B$2:$M$9721,6,FALSE)</f>
        <v>409.33333333333297</v>
      </c>
      <c r="L349" s="76">
        <f>VLOOKUP(I349,Data!$B$2:$M$9721,8,FALSE)</f>
        <v>826.35107488694996</v>
      </c>
      <c r="M349" s="76">
        <f>VLOOKUP(I349,Data!$B$2:$M$9721,9,FALSE)</f>
        <v>779.91724147267701</v>
      </c>
      <c r="N349" s="76">
        <f>VLOOKUP(I349,Data!$B$2:$M$9721,10,FALSE)</f>
        <v>874.78818329660498</v>
      </c>
      <c r="O349" s="76">
        <f>VLOOKUP(I349,Data!$B$2:$M$9721,11,FALSE)</f>
        <v>46.433833414273401</v>
      </c>
      <c r="P349" s="77">
        <f>VLOOKUP(I349,Data!$B$2:$M$9721,12,FALSE)</f>
        <v>48.437108409655302</v>
      </c>
    </row>
    <row r="350" spans="7:19">
      <c r="G350" s="74" t="str">
        <f t="shared" si="80"/>
        <v>NA</v>
      </c>
      <c r="H350" s="75" t="s">
        <v>216</v>
      </c>
      <c r="I350" s="75" t="str">
        <f t="shared" si="81"/>
        <v>2012-2014_females_NA_all ages</v>
      </c>
      <c r="J350" s="75">
        <f>VLOOKUP(I350,Data!$B$2:$M$9721,5,FALSE)</f>
        <v>1226</v>
      </c>
      <c r="K350" s="76">
        <f>VLOOKUP(I350,Data!$B$2:$M$9721,6,FALSE)</f>
        <v>408.66666666666703</v>
      </c>
      <c r="L350" s="76">
        <f>VLOOKUP(I350,Data!$B$2:$M$9721,8,FALSE)</f>
        <v>826.33004199431502</v>
      </c>
      <c r="M350" s="76">
        <f>VLOOKUP(I350,Data!$B$2:$M$9721,9,FALSE)</f>
        <v>779.79708315514097</v>
      </c>
      <c r="N350" s="76">
        <f>VLOOKUP(I350,Data!$B$2:$M$9721,10,FALSE)</f>
        <v>874.87222776555097</v>
      </c>
      <c r="O350" s="76">
        <f>VLOOKUP(I350,Data!$B$2:$M$9721,11,FALSE)</f>
        <v>46.532958839173702</v>
      </c>
      <c r="P350" s="134">
        <f>VLOOKUP(I350,Data!$B$2:$M$9721,12,FALSE)</f>
        <v>48.542185771236397</v>
      </c>
      <c r="R350" s="135" t="s">
        <v>239</v>
      </c>
      <c r="S350" s="136" t="s">
        <v>322</v>
      </c>
    </row>
    <row r="351" spans="7:19">
      <c r="G351" s="93" t="str">
        <f>$B$225</f>
        <v>NA1</v>
      </c>
      <c r="H351" s="93" t="s">
        <v>1</v>
      </c>
      <c r="I351" s="93" t="str">
        <f>H351&amp;"_"&amp;"females"&amp;"_"&amp;G351&amp;"_"&amp;"all ages"</f>
        <v>2004-2006_females_NA1_all ages</v>
      </c>
      <c r="J351" s="94">
        <f>VLOOKUP(I351,Data!$B$2:$M$9721,5,FALSE)</f>
        <v>227</v>
      </c>
      <c r="K351" s="94">
        <f>VLOOKUP(I351,Data!$B$2:$M$9721,6,FALSE)</f>
        <v>75.6666666666667</v>
      </c>
      <c r="L351" s="94">
        <f>VLOOKUP(I351,Data!$B$2:$M$9721,8,FALSE)</f>
        <v>743.857484858063</v>
      </c>
      <c r="M351" s="94">
        <f>VLOOKUP(I351,Data!$B$2:$M$9721,9,FALSE)</f>
        <v>648.780086755056</v>
      </c>
      <c r="N351" s="94">
        <f>VLOOKUP(I351,Data!$B$2:$M$9721,10,FALSE)</f>
        <v>848.77903976788798</v>
      </c>
      <c r="O351" s="94">
        <f>VLOOKUP(I351,Data!$B$2:$M$9721,11,FALSE)</f>
        <v>95.0773981030068</v>
      </c>
      <c r="P351" s="137">
        <f>VLOOKUP(I351,Data!$B$2:$M$9721,12,FALSE)</f>
        <v>104.92155490982501</v>
      </c>
      <c r="R351" s="95" t="str">
        <f>H351</f>
        <v>2004-2006</v>
      </c>
      <c r="S351" s="97"/>
    </row>
    <row r="352" spans="7:19">
      <c r="G352" s="100" t="str">
        <f t="shared" ref="G352:G359" si="82">$B$225</f>
        <v>NA1</v>
      </c>
      <c r="H352" s="100" t="s">
        <v>3</v>
      </c>
      <c r="I352" s="100" t="str">
        <f t="shared" ref="I352:I359" si="83">H352&amp;"_"&amp;"females"&amp;"_"&amp;G352&amp;"_"&amp;"all ages"</f>
        <v>2005-2007_females_NA1_all ages</v>
      </c>
      <c r="J352" s="101">
        <f>VLOOKUP(I352,Data!$B$2:$M$9721,5,FALSE)</f>
        <v>234</v>
      </c>
      <c r="K352" s="101">
        <f>VLOOKUP(I352,Data!$B$2:$M$9721,6,FALSE)</f>
        <v>78</v>
      </c>
      <c r="L352" s="101">
        <f>VLOOKUP(I352,Data!$B$2:$M$9721,8,FALSE)</f>
        <v>738.986246046975</v>
      </c>
      <c r="M352" s="101">
        <f>VLOOKUP(I352,Data!$B$2:$M$9721,9,FALSE)</f>
        <v>645.58804747050704</v>
      </c>
      <c r="N352" s="101">
        <f>VLOOKUP(I352,Data!$B$2:$M$9721,10,FALSE)</f>
        <v>841.90108950495505</v>
      </c>
      <c r="O352" s="101">
        <f>VLOOKUP(I352,Data!$B$2:$M$9721,11,FALSE)</f>
        <v>93.398198576468005</v>
      </c>
      <c r="P352" s="138">
        <f>VLOOKUP(I352,Data!$B$2:$M$9721,12,FALSE)</f>
        <v>102.914843457979</v>
      </c>
      <c r="R352" s="95" t="str">
        <f t="shared" ref="R352:R359" si="84">H352</f>
        <v>2005-2007</v>
      </c>
      <c r="S352" s="97">
        <f>L361/L352</f>
        <v>1.4345755221095153</v>
      </c>
    </row>
    <row r="353" spans="7:19">
      <c r="G353" s="100" t="str">
        <f t="shared" si="82"/>
        <v>NA1</v>
      </c>
      <c r="H353" s="100" t="s">
        <v>4</v>
      </c>
      <c r="I353" s="100" t="str">
        <f t="shared" si="83"/>
        <v>2006-2008_females_NA1_all ages</v>
      </c>
      <c r="J353" s="101">
        <f>VLOOKUP(I353,Data!$B$2:$M$9721,5,FALSE)</f>
        <v>241</v>
      </c>
      <c r="K353" s="101">
        <f>VLOOKUP(I353,Data!$B$2:$M$9721,6,FALSE)</f>
        <v>80.3333333333333</v>
      </c>
      <c r="L353" s="101">
        <f>VLOOKUP(I353,Data!$B$2:$M$9721,8,FALSE)</f>
        <v>737.15356825840195</v>
      </c>
      <c r="M353" s="101">
        <f>VLOOKUP(I353,Data!$B$2:$M$9721,9,FALSE)</f>
        <v>644.81879599636898</v>
      </c>
      <c r="N353" s="101">
        <f>VLOOKUP(I353,Data!$B$2:$M$9721,10,FALSE)</f>
        <v>838.75162661460195</v>
      </c>
      <c r="O353" s="101">
        <f>VLOOKUP(I353,Data!$B$2:$M$9721,11,FALSE)</f>
        <v>92.334772262032999</v>
      </c>
      <c r="P353" s="138">
        <f>VLOOKUP(I353,Data!$B$2:$M$9721,12,FALSE)</f>
        <v>101.59805835620099</v>
      </c>
      <c r="R353" s="95" t="str">
        <f t="shared" si="84"/>
        <v>2006-2008</v>
      </c>
      <c r="S353" s="97">
        <f>L362/L353</f>
        <v>1.33163363651158</v>
      </c>
    </row>
    <row r="354" spans="7:19">
      <c r="G354" s="100" t="str">
        <f t="shared" si="82"/>
        <v>NA1</v>
      </c>
      <c r="H354" s="100" t="s">
        <v>5</v>
      </c>
      <c r="I354" s="100" t="str">
        <f t="shared" si="83"/>
        <v>2007-2009_females_NA1_all ages</v>
      </c>
      <c r="J354" s="101">
        <f>VLOOKUP(I354,Data!$B$2:$M$9721,5,FALSE)</f>
        <v>265</v>
      </c>
      <c r="K354" s="101">
        <f>VLOOKUP(I354,Data!$B$2:$M$9721,6,FALSE)</f>
        <v>88.3333333333333</v>
      </c>
      <c r="L354" s="101">
        <f>VLOOKUP(I354,Data!$B$2:$M$9721,8,FALSE)</f>
        <v>791.533369906291</v>
      </c>
      <c r="M354" s="101">
        <f>VLOOKUP(I354,Data!$B$2:$M$9721,9,FALSE)</f>
        <v>696.40939849626204</v>
      </c>
      <c r="N354" s="101">
        <f>VLOOKUP(I354,Data!$B$2:$M$9721,10,FALSE)</f>
        <v>895.73551667455502</v>
      </c>
      <c r="O354" s="101">
        <f>VLOOKUP(I354,Data!$B$2:$M$9721,11,FALSE)</f>
        <v>95.123971410029498</v>
      </c>
      <c r="P354" s="138">
        <f>VLOOKUP(I354,Data!$B$2:$M$9721,12,FALSE)</f>
        <v>104.202146768264</v>
      </c>
      <c r="R354" s="95" t="str">
        <f t="shared" si="84"/>
        <v>2007-2009</v>
      </c>
      <c r="S354" s="97">
        <f t="shared" ref="S354:S359" si="85">L363/L354</f>
        <v>1.335982649377238</v>
      </c>
    </row>
    <row r="355" spans="7:19">
      <c r="G355" s="100" t="str">
        <f t="shared" si="82"/>
        <v>NA1</v>
      </c>
      <c r="H355" s="100" t="s">
        <v>6</v>
      </c>
      <c r="I355" s="100" t="str">
        <f t="shared" si="83"/>
        <v>2008-2010_females_NA1_all ages</v>
      </c>
      <c r="J355" s="101">
        <f>VLOOKUP(I355,Data!$B$2:$M$9721,5,FALSE)</f>
        <v>272</v>
      </c>
      <c r="K355" s="101">
        <f>VLOOKUP(I355,Data!$B$2:$M$9721,6,FALSE)</f>
        <v>90.6666666666667</v>
      </c>
      <c r="L355" s="101">
        <f>VLOOKUP(I355,Data!$B$2:$M$9721,8,FALSE)</f>
        <v>818.12499916509296</v>
      </c>
      <c r="M355" s="101">
        <f>VLOOKUP(I355,Data!$B$2:$M$9721,9,FALSE)</f>
        <v>720.60033507865296</v>
      </c>
      <c r="N355" s="101">
        <f>VLOOKUP(I355,Data!$B$2:$M$9721,10,FALSE)</f>
        <v>924.830340944878</v>
      </c>
      <c r="O355" s="101">
        <f>VLOOKUP(I355,Data!$B$2:$M$9721,11,FALSE)</f>
        <v>97.524664086439699</v>
      </c>
      <c r="P355" s="138">
        <f>VLOOKUP(I355,Data!$B$2:$M$9721,12,FALSE)</f>
        <v>106.705341779785</v>
      </c>
      <c r="R355" s="95" t="str">
        <f t="shared" si="84"/>
        <v>2008-2010</v>
      </c>
      <c r="S355" s="97">
        <f t="shared" si="85"/>
        <v>1.2942031970902605</v>
      </c>
    </row>
    <row r="356" spans="7:19">
      <c r="G356" s="100" t="str">
        <f t="shared" si="82"/>
        <v>NA1</v>
      </c>
      <c r="H356" s="100" t="s">
        <v>7</v>
      </c>
      <c r="I356" s="100" t="str">
        <f t="shared" si="83"/>
        <v>2009-2011_females_NA1_all ages</v>
      </c>
      <c r="J356" s="101">
        <f>VLOOKUP(I356,Data!$B$2:$M$9721,5,FALSE)</f>
        <v>297</v>
      </c>
      <c r="K356" s="101">
        <f>VLOOKUP(I356,Data!$B$2:$M$9721,6,FALSE)</f>
        <v>99</v>
      </c>
      <c r="L356" s="101">
        <f>VLOOKUP(I356,Data!$B$2:$M$9721,8,FALSE)</f>
        <v>861.531400685432</v>
      </c>
      <c r="M356" s="101">
        <f>VLOOKUP(I356,Data!$B$2:$M$9721,9,FALSE)</f>
        <v>763.00665067670695</v>
      </c>
      <c r="N356" s="101">
        <f>VLOOKUP(I356,Data!$B$2:$M$9721,10,FALSE)</f>
        <v>968.91285132745395</v>
      </c>
      <c r="O356" s="101">
        <f>VLOOKUP(I356,Data!$B$2:$M$9721,11,FALSE)</f>
        <v>98.524750008725306</v>
      </c>
      <c r="P356" s="138">
        <f>VLOOKUP(I356,Data!$B$2:$M$9721,12,FALSE)</f>
        <v>107.38145064202099</v>
      </c>
      <c r="R356" s="95" t="str">
        <f t="shared" si="84"/>
        <v>2009-2011</v>
      </c>
      <c r="S356" s="97">
        <f t="shared" si="85"/>
        <v>1.2205051916924754</v>
      </c>
    </row>
    <row r="357" spans="7:19">
      <c r="G357" s="100" t="str">
        <f t="shared" si="82"/>
        <v>NA1</v>
      </c>
      <c r="H357" s="100" t="s">
        <v>8</v>
      </c>
      <c r="I357" s="100" t="str">
        <f t="shared" si="83"/>
        <v>2010-2012_females_NA1_all ages</v>
      </c>
      <c r="J357" s="101">
        <f>VLOOKUP(I357,Data!$B$2:$M$9721,5,FALSE)</f>
        <v>287</v>
      </c>
      <c r="K357" s="101">
        <f>VLOOKUP(I357,Data!$B$2:$M$9721,6,FALSE)</f>
        <v>95.6666666666667</v>
      </c>
      <c r="L357" s="101">
        <f>VLOOKUP(I357,Data!$B$2:$M$9721,8,FALSE)</f>
        <v>815.98173052446998</v>
      </c>
      <c r="M357" s="101">
        <f>VLOOKUP(I357,Data!$B$2:$M$9721,9,FALSE)</f>
        <v>720.90498592633401</v>
      </c>
      <c r="N357" s="101">
        <f>VLOOKUP(I357,Data!$B$2:$M$9721,10,FALSE)</f>
        <v>919.76007976144797</v>
      </c>
      <c r="O357" s="101">
        <f>VLOOKUP(I357,Data!$B$2:$M$9721,11,FALSE)</f>
        <v>95.076744598136699</v>
      </c>
      <c r="P357" s="138">
        <f>VLOOKUP(I357,Data!$B$2:$M$9721,12,FALSE)</f>
        <v>103.77834923697699</v>
      </c>
      <c r="R357" s="95" t="str">
        <f t="shared" si="84"/>
        <v>2010-2012</v>
      </c>
      <c r="S357" s="97">
        <f t="shared" si="85"/>
        <v>1.1658733822395502</v>
      </c>
    </row>
    <row r="358" spans="7:19">
      <c r="G358" s="100" t="str">
        <f t="shared" si="82"/>
        <v>NA1</v>
      </c>
      <c r="H358" s="100" t="s">
        <v>9</v>
      </c>
      <c r="I358" s="100" t="str">
        <f t="shared" si="83"/>
        <v>2011-2013_females_NA1_all ages</v>
      </c>
      <c r="J358" s="101">
        <f>VLOOKUP(I358,Data!$B$2:$M$9721,5,FALSE)</f>
        <v>294</v>
      </c>
      <c r="K358" s="101">
        <f>VLOOKUP(I358,Data!$B$2:$M$9721,6,FALSE)</f>
        <v>98</v>
      </c>
      <c r="L358" s="101">
        <f>VLOOKUP(I358,Data!$B$2:$M$9721,8,FALSE)</f>
        <v>807.57111063833099</v>
      </c>
      <c r="M358" s="101">
        <f>VLOOKUP(I358,Data!$B$2:$M$9721,9,FALSE)</f>
        <v>714.43911733202197</v>
      </c>
      <c r="N358" s="101">
        <f>VLOOKUP(I358,Data!$B$2:$M$9721,10,FALSE)</f>
        <v>909.11969994655203</v>
      </c>
      <c r="O358" s="101">
        <f>VLOOKUP(I358,Data!$B$2:$M$9721,11,FALSE)</f>
        <v>93.131993306309397</v>
      </c>
      <c r="P358" s="138">
        <f>VLOOKUP(I358,Data!$B$2:$M$9721,12,FALSE)</f>
        <v>101.548589308221</v>
      </c>
      <c r="R358" s="95" t="str">
        <f t="shared" si="84"/>
        <v>2011-2013</v>
      </c>
      <c r="S358" s="97">
        <f t="shared" si="85"/>
        <v>1.1488344309141103</v>
      </c>
    </row>
    <row r="359" spans="7:19">
      <c r="G359" s="103" t="str">
        <f t="shared" si="82"/>
        <v>NA1</v>
      </c>
      <c r="H359" s="103" t="s">
        <v>216</v>
      </c>
      <c r="I359" s="103" t="str">
        <f t="shared" si="83"/>
        <v>2012-2014_females_NA1_all ages</v>
      </c>
      <c r="J359" s="104">
        <f>VLOOKUP(I359,Data!$B$2:$M$9721,5,FALSE)</f>
        <v>274</v>
      </c>
      <c r="K359" s="104">
        <f>VLOOKUP(I359,Data!$B$2:$M$9721,6,FALSE)</f>
        <v>91.3333333333333</v>
      </c>
      <c r="L359" s="104">
        <f>VLOOKUP(I359,Data!$B$2:$M$9721,8,FALSE)</f>
        <v>742.95350428825702</v>
      </c>
      <c r="M359" s="104">
        <f>VLOOKUP(I359,Data!$B$2:$M$9721,9,FALSE)</f>
        <v>653.97706501456105</v>
      </c>
      <c r="N359" s="104">
        <f>VLOOKUP(I359,Data!$B$2:$M$9721,10,FALSE)</f>
        <v>840.27375650458202</v>
      </c>
      <c r="O359" s="104">
        <f>VLOOKUP(I359,Data!$B$2:$M$9721,11,FALSE)</f>
        <v>88.976439273695505</v>
      </c>
      <c r="P359" s="139">
        <f>VLOOKUP(I359,Data!$B$2:$M$9721,12,FALSE)</f>
        <v>97.320252216325699</v>
      </c>
      <c r="R359" s="114" t="str">
        <f t="shared" si="84"/>
        <v>2012-2014</v>
      </c>
      <c r="S359" s="116">
        <f t="shared" si="85"/>
        <v>1.2277512595499893</v>
      </c>
    </row>
    <row r="360" spans="7:19">
      <c r="G360" s="108" t="str">
        <f>$B$226</f>
        <v>NA5</v>
      </c>
      <c r="H360" s="106" t="s">
        <v>1</v>
      </c>
      <c r="I360" s="106" t="str">
        <f>H360&amp;"_"&amp;"females"&amp;"_"&amp;G360&amp;"_"&amp;"all ages"</f>
        <v>2004-2006_females_NA5_all ages</v>
      </c>
      <c r="J360" s="107">
        <f>VLOOKUP(I360,Data!$B$2:$M$9721,5,FALSE)</f>
        <v>245</v>
      </c>
      <c r="K360" s="107">
        <f>VLOOKUP(I360,Data!$B$2:$M$9721,6,FALSE)</f>
        <v>81.6666666666667</v>
      </c>
      <c r="L360" s="107">
        <f>VLOOKUP(I360,Data!$B$2:$M$9721,8,FALSE)</f>
        <v>1101.23411223013</v>
      </c>
      <c r="M360" s="107">
        <f>VLOOKUP(I360,Data!$B$2:$M$9721,9,FALSE)</f>
        <v>966.32826487858301</v>
      </c>
      <c r="N360" s="107">
        <f>VLOOKUP(I360,Data!$B$2:$M$9721,10,FALSE)</f>
        <v>1249.557274538</v>
      </c>
      <c r="O360" s="107">
        <f>VLOOKUP(I360,Data!$B$2:$M$9721,11,FALSE)</f>
        <v>134.90584735154499</v>
      </c>
      <c r="P360" s="140">
        <f>VLOOKUP(I360,Data!$B$2:$M$9721,12,FALSE)</f>
        <v>148.323162307876</v>
      </c>
    </row>
    <row r="361" spans="7:19">
      <c r="G361" s="108" t="str">
        <f t="shared" ref="G361:G368" si="86">$B$226</f>
        <v>NA5</v>
      </c>
      <c r="H361" s="109" t="s">
        <v>3</v>
      </c>
      <c r="I361" s="109" t="str">
        <f t="shared" ref="I361:I368" si="87">H361&amp;"_"&amp;"females"&amp;"_"&amp;G361&amp;"_"&amp;"all ages"</f>
        <v>2005-2007_females_NA5_all ages</v>
      </c>
      <c r="J361" s="110">
        <f>VLOOKUP(I361,Data!$B$2:$M$9721,5,FALSE)</f>
        <v>241</v>
      </c>
      <c r="K361" s="110">
        <f>VLOOKUP(I361,Data!$B$2:$M$9721,6,FALSE)</f>
        <v>80.3333333333333</v>
      </c>
      <c r="L361" s="110">
        <f>VLOOKUP(I361,Data!$B$2:$M$9721,8,FALSE)</f>
        <v>1060.1315797545899</v>
      </c>
      <c r="M361" s="110">
        <f>VLOOKUP(I361,Data!$B$2:$M$9721,9,FALSE)</f>
        <v>929.112285905862</v>
      </c>
      <c r="N361" s="110">
        <f>VLOOKUP(I361,Data!$B$2:$M$9721,10,FALSE)</f>
        <v>1204.2951005618499</v>
      </c>
      <c r="O361" s="110">
        <f>VLOOKUP(I361,Data!$B$2:$M$9721,11,FALSE)</f>
        <v>131.01929384872801</v>
      </c>
      <c r="P361" s="141">
        <f>VLOOKUP(I361,Data!$B$2:$M$9721,12,FALSE)</f>
        <v>144.16352080726199</v>
      </c>
    </row>
    <row r="362" spans="7:19">
      <c r="G362" s="108" t="str">
        <f t="shared" si="86"/>
        <v>NA5</v>
      </c>
      <c r="H362" s="109" t="s">
        <v>4</v>
      </c>
      <c r="I362" s="109" t="str">
        <f t="shared" si="87"/>
        <v>2006-2008_females_NA5_all ages</v>
      </c>
      <c r="J362" s="110">
        <f>VLOOKUP(I362,Data!$B$2:$M$9721,5,FALSE)</f>
        <v>228</v>
      </c>
      <c r="K362" s="110">
        <f>VLOOKUP(I362,Data!$B$2:$M$9721,6,FALSE)</f>
        <v>76</v>
      </c>
      <c r="L362" s="110">
        <f>VLOOKUP(I362,Data!$B$2:$M$9721,8,FALSE)</f>
        <v>981.61848676742295</v>
      </c>
      <c r="M362" s="110">
        <f>VLOOKUP(I362,Data!$B$2:$M$9721,9,FALSE)</f>
        <v>856.84802978344703</v>
      </c>
      <c r="N362" s="110">
        <f>VLOOKUP(I362,Data!$B$2:$M$9721,10,FALSE)</f>
        <v>1119.2775493214599</v>
      </c>
      <c r="O362" s="110">
        <f>VLOOKUP(I362,Data!$B$2:$M$9721,11,FALSE)</f>
        <v>124.770456983976</v>
      </c>
      <c r="P362" s="141">
        <f>VLOOKUP(I362,Data!$B$2:$M$9721,12,FALSE)</f>
        <v>137.65906255403499</v>
      </c>
    </row>
    <row r="363" spans="7:19">
      <c r="G363" s="108" t="str">
        <f t="shared" si="86"/>
        <v>NA5</v>
      </c>
      <c r="H363" s="109" t="s">
        <v>5</v>
      </c>
      <c r="I363" s="109" t="str">
        <f t="shared" si="87"/>
        <v>2007-2009_females_NA5_all ages</v>
      </c>
      <c r="J363" s="110">
        <f>VLOOKUP(I363,Data!$B$2:$M$9721,5,FALSE)</f>
        <v>249</v>
      </c>
      <c r="K363" s="110">
        <f>VLOOKUP(I363,Data!$B$2:$M$9721,6,FALSE)</f>
        <v>83</v>
      </c>
      <c r="L363" s="110">
        <f>VLOOKUP(I363,Data!$B$2:$M$9721,8,FALSE)</f>
        <v>1057.4748485979001</v>
      </c>
      <c r="M363" s="110">
        <f>VLOOKUP(I363,Data!$B$2:$M$9721,9,FALSE)</f>
        <v>928.46048218396402</v>
      </c>
      <c r="N363" s="110">
        <f>VLOOKUP(I363,Data!$B$2:$M$9721,10,FALSE)</f>
        <v>1199.2116568011299</v>
      </c>
      <c r="O363" s="110">
        <f>VLOOKUP(I363,Data!$B$2:$M$9721,11,FALSE)</f>
        <v>129.014366413933</v>
      </c>
      <c r="P363" s="141">
        <f>VLOOKUP(I363,Data!$B$2:$M$9721,12,FALSE)</f>
        <v>141.73680820323401</v>
      </c>
    </row>
    <row r="364" spans="7:19">
      <c r="G364" s="108" t="str">
        <f t="shared" si="86"/>
        <v>NA5</v>
      </c>
      <c r="H364" s="109" t="s">
        <v>6</v>
      </c>
      <c r="I364" s="109" t="str">
        <f t="shared" si="87"/>
        <v>2008-2010_females_NA5_all ages</v>
      </c>
      <c r="J364" s="110">
        <f>VLOOKUP(I364,Data!$B$2:$M$9721,5,FALSE)</f>
        <v>248</v>
      </c>
      <c r="K364" s="110">
        <f>VLOOKUP(I364,Data!$B$2:$M$9721,6,FALSE)</f>
        <v>82.6666666666667</v>
      </c>
      <c r="L364" s="110">
        <f>VLOOKUP(I364,Data!$B$2:$M$9721,8,FALSE)</f>
        <v>1058.81998953893</v>
      </c>
      <c r="M364" s="110">
        <f>VLOOKUP(I364,Data!$B$2:$M$9721,9,FALSE)</f>
        <v>929.31870012658396</v>
      </c>
      <c r="N364" s="110">
        <f>VLOOKUP(I364,Data!$B$2:$M$9721,10,FALSE)</f>
        <v>1201.1188147681701</v>
      </c>
      <c r="O364" s="110">
        <f>VLOOKUP(I364,Data!$B$2:$M$9721,11,FALSE)</f>
        <v>129.501289412343</v>
      </c>
      <c r="P364" s="141">
        <f>VLOOKUP(I364,Data!$B$2:$M$9721,12,FALSE)</f>
        <v>142.29882522924601</v>
      </c>
    </row>
    <row r="365" spans="7:19">
      <c r="G365" s="108" t="str">
        <f t="shared" si="86"/>
        <v>NA5</v>
      </c>
      <c r="H365" s="109" t="s">
        <v>7</v>
      </c>
      <c r="I365" s="109" t="str">
        <f t="shared" si="87"/>
        <v>2009-2011_females_NA5_all ages</v>
      </c>
      <c r="J365" s="110">
        <f>VLOOKUP(I365,Data!$B$2:$M$9721,5,FALSE)</f>
        <v>252</v>
      </c>
      <c r="K365" s="110">
        <f>VLOOKUP(I365,Data!$B$2:$M$9721,6,FALSE)</f>
        <v>84</v>
      </c>
      <c r="L365" s="110">
        <f>VLOOKUP(I365,Data!$B$2:$M$9721,8,FALSE)</f>
        <v>1051.5035473426601</v>
      </c>
      <c r="M365" s="110">
        <f>VLOOKUP(I365,Data!$B$2:$M$9721,9,FALSE)</f>
        <v>923.90256845796796</v>
      </c>
      <c r="N365" s="110">
        <f>VLOOKUP(I365,Data!$B$2:$M$9721,10,FALSE)</f>
        <v>1191.6085379712899</v>
      </c>
      <c r="O365" s="110">
        <f>VLOOKUP(I365,Data!$B$2:$M$9721,11,FALSE)</f>
        <v>127.600978884692</v>
      </c>
      <c r="P365" s="141">
        <f>VLOOKUP(I365,Data!$B$2:$M$9721,12,FALSE)</f>
        <v>140.10499062863099</v>
      </c>
    </row>
    <row r="366" spans="7:19">
      <c r="G366" s="108" t="str">
        <f t="shared" si="86"/>
        <v>NA5</v>
      </c>
      <c r="H366" s="109" t="s">
        <v>8</v>
      </c>
      <c r="I366" s="109" t="str">
        <f t="shared" si="87"/>
        <v>2010-2012_females_NA5_all ages</v>
      </c>
      <c r="J366" s="110">
        <f>VLOOKUP(I366,Data!$B$2:$M$9721,5,FALSE)</f>
        <v>228</v>
      </c>
      <c r="K366" s="110">
        <f>VLOOKUP(I366,Data!$B$2:$M$9721,6,FALSE)</f>
        <v>76</v>
      </c>
      <c r="L366" s="110">
        <f>VLOOKUP(I366,Data!$B$2:$M$9721,8,FALSE)</f>
        <v>951.33138001224495</v>
      </c>
      <c r="M366" s="110">
        <f>VLOOKUP(I366,Data!$B$2:$M$9721,9,FALSE)</f>
        <v>830.25990959068997</v>
      </c>
      <c r="N366" s="110">
        <f>VLOOKUP(I366,Data!$B$2:$M$9721,10,FALSE)</f>
        <v>1084.9093561064601</v>
      </c>
      <c r="O366" s="110">
        <f>VLOOKUP(I366,Data!$B$2:$M$9721,11,FALSE)</f>
        <v>121.07147042155501</v>
      </c>
      <c r="P366" s="141">
        <f>VLOOKUP(I366,Data!$B$2:$M$9721,12,FALSE)</f>
        <v>133.57797609421601</v>
      </c>
    </row>
    <row r="367" spans="7:19">
      <c r="G367" s="108" t="str">
        <f t="shared" si="86"/>
        <v>NA5</v>
      </c>
      <c r="H367" s="109" t="s">
        <v>9</v>
      </c>
      <c r="I367" s="109" t="str">
        <f t="shared" si="87"/>
        <v>2011-2013_females_NA5_all ages</v>
      </c>
      <c r="J367" s="110">
        <f>VLOOKUP(I367,Data!$B$2:$M$9721,5,FALSE)</f>
        <v>224</v>
      </c>
      <c r="K367" s="110">
        <f>VLOOKUP(I367,Data!$B$2:$M$9721,6,FALSE)</f>
        <v>74.6666666666667</v>
      </c>
      <c r="L367" s="110">
        <f>VLOOKUP(I367,Data!$B$2:$M$9721,8,FALSE)</f>
        <v>927.76549731286298</v>
      </c>
      <c r="M367" s="110">
        <f>VLOOKUP(I367,Data!$B$2:$M$9721,9,FALSE)</f>
        <v>808.84952102530599</v>
      </c>
      <c r="N367" s="110">
        <f>VLOOKUP(I367,Data!$B$2:$M$9721,10,FALSE)</f>
        <v>1059.0805744172101</v>
      </c>
      <c r="O367" s="110">
        <f>VLOOKUP(I367,Data!$B$2:$M$9721,11,FALSE)</f>
        <v>118.915976287557</v>
      </c>
      <c r="P367" s="141">
        <f>VLOOKUP(I367,Data!$B$2:$M$9721,12,FALSE)</f>
        <v>131.31507710435</v>
      </c>
    </row>
    <row r="368" spans="7:19">
      <c r="G368" s="108" t="str">
        <f t="shared" si="86"/>
        <v>NA5</v>
      </c>
      <c r="H368" s="112" t="s">
        <v>216</v>
      </c>
      <c r="I368" s="112" t="str">
        <f t="shared" si="87"/>
        <v>2012-2014_females_NA5_all ages</v>
      </c>
      <c r="J368" s="113">
        <f>VLOOKUP(I368,Data!$B$2:$M$9721,5,FALSE)</f>
        <v>220</v>
      </c>
      <c r="K368" s="113">
        <f>VLOOKUP(I368,Data!$B$2:$M$9721,6,FALSE)</f>
        <v>73.3333333333333</v>
      </c>
      <c r="L368" s="113">
        <f>VLOOKUP(I368,Data!$B$2:$M$9721,8,FALSE)</f>
        <v>912.16210067698603</v>
      </c>
      <c r="M368" s="113">
        <f>VLOOKUP(I368,Data!$B$2:$M$9721,9,FALSE)</f>
        <v>794.27836014708203</v>
      </c>
      <c r="N368" s="113">
        <f>VLOOKUP(I368,Data!$B$2:$M$9721,10,FALSE)</f>
        <v>1042.4547831892201</v>
      </c>
      <c r="O368" s="113">
        <f>VLOOKUP(I368,Data!$B$2:$M$9721,11,FALSE)</f>
        <v>117.883740529904</v>
      </c>
      <c r="P368" s="142">
        <f>VLOOKUP(I368,Data!$B$2:$M$9721,12,FALSE)</f>
        <v>130.29268251223499</v>
      </c>
    </row>
    <row r="369" spans="7:16">
      <c r="G369" s="117" t="s">
        <v>184</v>
      </c>
      <c r="H369" s="118" t="s">
        <v>1</v>
      </c>
      <c r="I369" s="118" t="str">
        <f>H369&amp;"_"&amp;"females"&amp;"_W"&amp;"_"&amp;"all ages"</f>
        <v>2004-2006_females_W_all ages</v>
      </c>
      <c r="J369" s="119">
        <f>VLOOKUP(I369,Data!$B$2:$M$9721,5,FALSE)</f>
        <v>50169</v>
      </c>
      <c r="K369" s="119">
        <f>VLOOKUP(I369,Data!$B$2:$M$9721,6,FALSE)</f>
        <v>16723</v>
      </c>
      <c r="L369" s="119">
        <f>VLOOKUP(I369,Data!$B$2:$M$9721,8,FALSE)</f>
        <v>1021.49681971236</v>
      </c>
      <c r="M369" s="119">
        <f>VLOOKUP(I369,Data!$B$2:$M$9721,9,FALSE)</f>
        <v>1012.49279015525</v>
      </c>
      <c r="N369" s="119">
        <f>VLOOKUP(I369,Data!$B$2:$M$9721,10,FALSE)</f>
        <v>1030.5604305193101</v>
      </c>
      <c r="O369" s="119">
        <f>VLOOKUP(I369,Data!$B$2:$M$9721,11,FALSE)</f>
        <v>9.0040295571089892</v>
      </c>
      <c r="P369" s="120">
        <f>VLOOKUP(I369,Data!$B$2:$M$9721,12,FALSE)</f>
        <v>9.0636108069430694</v>
      </c>
    </row>
    <row r="370" spans="7:16">
      <c r="G370" s="121" t="s">
        <v>184</v>
      </c>
      <c r="H370" s="122" t="s">
        <v>3</v>
      </c>
      <c r="I370" s="122" t="str">
        <f t="shared" ref="I370:I377" si="88">H370&amp;"_"&amp;"females"&amp;"_W"&amp;"_"&amp;"all ages"</f>
        <v>2005-2007_females_W_all ages</v>
      </c>
      <c r="J370" s="123">
        <f>VLOOKUP(I370,Data!$B$2:$M$9721,5,FALSE)</f>
        <v>49828</v>
      </c>
      <c r="K370" s="123">
        <f>VLOOKUP(I370,Data!$B$2:$M$9721,6,FALSE)</f>
        <v>16609.333333333299</v>
      </c>
      <c r="L370" s="123">
        <f>VLOOKUP(I370,Data!$B$2:$M$9721,8,FALSE)</f>
        <v>1004.84676643743</v>
      </c>
      <c r="M370" s="123">
        <f>VLOOKUP(I370,Data!$B$2:$M$9721,9,FALSE)</f>
        <v>995.952281148564</v>
      </c>
      <c r="N370" s="123">
        <f>VLOOKUP(I370,Data!$B$2:$M$9721,10,FALSE)</f>
        <v>1013.80030989281</v>
      </c>
      <c r="O370" s="123">
        <f>VLOOKUP(I370,Data!$B$2:$M$9721,11,FALSE)</f>
        <v>8.8944852888690793</v>
      </c>
      <c r="P370" s="124">
        <f>VLOOKUP(I370,Data!$B$2:$M$9721,12,FALSE)</f>
        <v>8.9535434553794193</v>
      </c>
    </row>
    <row r="371" spans="7:16">
      <c r="G371" s="121" t="s">
        <v>184</v>
      </c>
      <c r="H371" s="122" t="s">
        <v>4</v>
      </c>
      <c r="I371" s="122" t="str">
        <f t="shared" si="88"/>
        <v>2006-2008_females_W_all ages</v>
      </c>
      <c r="J371" s="123">
        <f>VLOOKUP(I371,Data!$B$2:$M$9721,5,FALSE)</f>
        <v>49540</v>
      </c>
      <c r="K371" s="123">
        <f>VLOOKUP(I371,Data!$B$2:$M$9721,6,FALSE)</f>
        <v>16513.333333333299</v>
      </c>
      <c r="L371" s="123">
        <f>VLOOKUP(I371,Data!$B$2:$M$9721,8,FALSE)</f>
        <v>988.818603276928</v>
      </c>
      <c r="M371" s="123">
        <f>VLOOKUP(I371,Data!$B$2:$M$9721,9,FALSE)</f>
        <v>980.03246146774995</v>
      </c>
      <c r="N371" s="123">
        <f>VLOOKUP(I371,Data!$B$2:$M$9721,10,FALSE)</f>
        <v>997.66325382245805</v>
      </c>
      <c r="O371" s="123">
        <f>VLOOKUP(I371,Data!$B$2:$M$9721,11,FALSE)</f>
        <v>8.7861418091783907</v>
      </c>
      <c r="P371" s="124">
        <f>VLOOKUP(I371,Data!$B$2:$M$9721,12,FALSE)</f>
        <v>8.8446505455292499</v>
      </c>
    </row>
    <row r="372" spans="7:16">
      <c r="G372" s="121" t="s">
        <v>184</v>
      </c>
      <c r="H372" s="122" t="s">
        <v>5</v>
      </c>
      <c r="I372" s="122" t="str">
        <f t="shared" si="88"/>
        <v>2007-2009_females_W_all ages</v>
      </c>
      <c r="J372" s="123">
        <f>VLOOKUP(I372,Data!$B$2:$M$9721,5,FALSE)</f>
        <v>49298</v>
      </c>
      <c r="K372" s="123">
        <f>VLOOKUP(I372,Data!$B$2:$M$9721,6,FALSE)</f>
        <v>16432.666666666701</v>
      </c>
      <c r="L372" s="123">
        <f>VLOOKUP(I372,Data!$B$2:$M$9721,8,FALSE)</f>
        <v>974.24804111780998</v>
      </c>
      <c r="M372" s="123">
        <f>VLOOKUP(I372,Data!$B$2:$M$9721,9,FALSE)</f>
        <v>965.566843779745</v>
      </c>
      <c r="N372" s="123">
        <f>VLOOKUP(I372,Data!$B$2:$M$9721,10,FALSE)</f>
        <v>982.98719058861695</v>
      </c>
      <c r="O372" s="123">
        <f>VLOOKUP(I372,Data!$B$2:$M$9721,11,FALSE)</f>
        <v>8.6811973380649796</v>
      </c>
      <c r="P372" s="124">
        <f>VLOOKUP(I372,Data!$B$2:$M$9721,12,FALSE)</f>
        <v>8.7391494708064101</v>
      </c>
    </row>
    <row r="373" spans="7:16">
      <c r="G373" s="121" t="s">
        <v>184</v>
      </c>
      <c r="H373" s="122" t="s">
        <v>6</v>
      </c>
      <c r="I373" s="122" t="str">
        <f t="shared" si="88"/>
        <v>2008-2010_females_W_all ages</v>
      </c>
      <c r="J373" s="123">
        <f>VLOOKUP(I373,Data!$B$2:$M$9721,5,FALSE)</f>
        <v>48891</v>
      </c>
      <c r="K373" s="123">
        <f>VLOOKUP(I373,Data!$B$2:$M$9721,6,FALSE)</f>
        <v>16297</v>
      </c>
      <c r="L373" s="123">
        <f>VLOOKUP(I373,Data!$B$2:$M$9721,8,FALSE)</f>
        <v>953.49366767949402</v>
      </c>
      <c r="M373" s="123">
        <f>VLOOKUP(I373,Data!$B$2:$M$9721,9,FALSE)</f>
        <v>944.96530773195605</v>
      </c>
      <c r="N373" s="123">
        <f>VLOOKUP(I373,Data!$B$2:$M$9721,10,FALSE)</f>
        <v>962.07919683676505</v>
      </c>
      <c r="O373" s="123">
        <f>VLOOKUP(I373,Data!$B$2:$M$9721,11,FALSE)</f>
        <v>8.5283599475387692</v>
      </c>
      <c r="P373" s="124">
        <f>VLOOKUP(I373,Data!$B$2:$M$9721,12,FALSE)</f>
        <v>8.5855291572704608</v>
      </c>
    </row>
    <row r="374" spans="7:16">
      <c r="G374" s="121" t="s">
        <v>184</v>
      </c>
      <c r="H374" s="122" t="s">
        <v>7</v>
      </c>
      <c r="I374" s="122" t="str">
        <f t="shared" si="88"/>
        <v>2009-2011_females_W_all ages</v>
      </c>
      <c r="J374" s="123">
        <f>VLOOKUP(I374,Data!$B$2:$M$9721,5,FALSE)</f>
        <v>47708</v>
      </c>
      <c r="K374" s="123">
        <f>VLOOKUP(I374,Data!$B$2:$M$9721,6,FALSE)</f>
        <v>15902.666666666701</v>
      </c>
      <c r="L374" s="123">
        <f>VLOOKUP(I374,Data!$B$2:$M$9721,8,FALSE)</f>
        <v>917.483643672482</v>
      </c>
      <c r="M374" s="123">
        <f>VLOOKUP(I374,Data!$B$2:$M$9721,9,FALSE)</f>
        <v>909.18141342625199</v>
      </c>
      <c r="N374" s="123">
        <f>VLOOKUP(I374,Data!$B$2:$M$9721,10,FALSE)</f>
        <v>925.84221565166797</v>
      </c>
      <c r="O374" s="123">
        <f>VLOOKUP(I374,Data!$B$2:$M$9721,11,FALSE)</f>
        <v>8.30223024622933</v>
      </c>
      <c r="P374" s="124">
        <f>VLOOKUP(I374,Data!$B$2:$M$9721,12,FALSE)</f>
        <v>8.3585719791866495</v>
      </c>
    </row>
    <row r="375" spans="7:16">
      <c r="G375" s="121" t="s">
        <v>184</v>
      </c>
      <c r="H375" s="122" t="s">
        <v>8</v>
      </c>
      <c r="I375" s="122" t="str">
        <f t="shared" si="88"/>
        <v>2010-2012_females_W_all ages</v>
      </c>
      <c r="J375" s="123">
        <f>VLOOKUP(I375,Data!$B$2:$M$9721,5,FALSE)</f>
        <v>48058</v>
      </c>
      <c r="K375" s="123">
        <f>VLOOKUP(I375,Data!$B$2:$M$9721,6,FALSE)</f>
        <v>16019.333333333299</v>
      </c>
      <c r="L375" s="123">
        <f>VLOOKUP(I375,Data!$B$2:$M$9721,8,FALSE)</f>
        <v>908.54327475002901</v>
      </c>
      <c r="M375" s="123">
        <f>VLOOKUP(I375,Data!$B$2:$M$9721,9,FALSE)</f>
        <v>900.353058601052</v>
      </c>
      <c r="N375" s="123">
        <f>VLOOKUP(I375,Data!$B$2:$M$9721,10,FALSE)</f>
        <v>916.78886893940705</v>
      </c>
      <c r="O375" s="123">
        <f>VLOOKUP(I375,Data!$B$2:$M$9721,11,FALSE)</f>
        <v>8.1902161489765604</v>
      </c>
      <c r="P375" s="124">
        <f>VLOOKUP(I375,Data!$B$2:$M$9721,12,FALSE)</f>
        <v>8.2455941893779308</v>
      </c>
    </row>
    <row r="376" spans="7:16">
      <c r="G376" s="121" t="s">
        <v>184</v>
      </c>
      <c r="H376" s="122" t="s">
        <v>9</v>
      </c>
      <c r="I376" s="122" t="str">
        <f t="shared" si="88"/>
        <v>2011-2013_females_W_all ages</v>
      </c>
      <c r="J376" s="123">
        <f>VLOOKUP(I376,Data!$B$2:$M$9721,5,FALSE)</f>
        <v>48307</v>
      </c>
      <c r="K376" s="123">
        <f>VLOOKUP(I376,Data!$B$2:$M$9721,6,FALSE)</f>
        <v>16102.333333333299</v>
      </c>
      <c r="L376" s="123">
        <f>VLOOKUP(I376,Data!$B$2:$M$9721,8,FALSE)</f>
        <v>900.79763651429698</v>
      </c>
      <c r="M376" s="123">
        <f>VLOOKUP(I376,Data!$B$2:$M$9721,9,FALSE)</f>
        <v>892.69975793307697</v>
      </c>
      <c r="N376" s="123">
        <f>VLOOKUP(I376,Data!$B$2:$M$9721,10,FALSE)</f>
        <v>908.95012697074003</v>
      </c>
      <c r="O376" s="123">
        <f>VLOOKUP(I376,Data!$B$2:$M$9721,11,FALSE)</f>
        <v>8.0978785812203604</v>
      </c>
      <c r="P376" s="124">
        <f>VLOOKUP(I376,Data!$B$2:$M$9721,12,FALSE)</f>
        <v>8.1524904564427096</v>
      </c>
    </row>
    <row r="377" spans="7:16">
      <c r="G377" s="128" t="s">
        <v>184</v>
      </c>
      <c r="H377" s="129" t="s">
        <v>216</v>
      </c>
      <c r="I377" s="129" t="str">
        <f t="shared" si="88"/>
        <v>2012-2014_females_W_all ages</v>
      </c>
      <c r="J377" s="130">
        <f>VLOOKUP(I377,Data!$B$2:$M$9721,5,FALSE)</f>
        <v>48923</v>
      </c>
      <c r="K377" s="130">
        <f>VLOOKUP(I377,Data!$B$2:$M$9721,6,FALSE)</f>
        <v>16307.666666666701</v>
      </c>
      <c r="L377" s="130">
        <f>VLOOKUP(I377,Data!$B$2:$M$9721,8,FALSE)</f>
        <v>899.87515443867005</v>
      </c>
      <c r="M377" s="130">
        <f>VLOOKUP(I377,Data!$B$2:$M$9721,9,FALSE)</f>
        <v>891.83852493066604</v>
      </c>
      <c r="N377" s="130">
        <f>VLOOKUP(I377,Data!$B$2:$M$9721,10,FALSE)</f>
        <v>907.965639191695</v>
      </c>
      <c r="O377" s="130">
        <f>VLOOKUP(I377,Data!$B$2:$M$9721,11,FALSE)</f>
        <v>8.0366295080037808</v>
      </c>
      <c r="P377" s="131">
        <f>VLOOKUP(I377,Data!$B$2:$M$9721,12,FALSE)</f>
        <v>8.0904847530254091</v>
      </c>
    </row>
  </sheetData>
  <mergeCells count="12">
    <mergeCell ref="A219:W219"/>
    <mergeCell ref="G223:P223"/>
    <mergeCell ref="G262:P262"/>
    <mergeCell ref="G301:P301"/>
    <mergeCell ref="G340:P340"/>
    <mergeCell ref="G139:P139"/>
    <mergeCell ref="G178:P178"/>
    <mergeCell ref="Q14:W14"/>
    <mergeCell ref="A1:W1"/>
    <mergeCell ref="A57:W57"/>
    <mergeCell ref="G61:P61"/>
    <mergeCell ref="G100:P100"/>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sheetPr>
  <dimension ref="A1:W215"/>
  <sheetViews>
    <sheetView zoomScale="85" zoomScaleNormal="85" workbookViewId="0">
      <selection activeCell="B55" sqref="A1:XFD1048576"/>
    </sheetView>
  </sheetViews>
  <sheetFormatPr defaultRowHeight="12.75"/>
  <cols>
    <col min="1" max="1" width="33.7109375" style="12" bestFit="1" customWidth="1"/>
    <col min="2" max="2" width="15.42578125" style="12" bestFit="1" customWidth="1"/>
    <col min="3" max="4" width="9.140625" style="12" customWidth="1"/>
    <col min="5" max="6" width="9.140625" style="12"/>
    <col min="7" max="7" width="19.7109375" style="12" bestFit="1" customWidth="1"/>
    <col min="8" max="8" width="11.140625" style="12" bestFit="1" customWidth="1"/>
    <col min="9" max="9" width="34" style="12" bestFit="1" customWidth="1"/>
    <col min="10" max="10" width="13.140625" style="12" bestFit="1" customWidth="1"/>
    <col min="11" max="16" width="11.7109375" style="12" customWidth="1"/>
    <col min="17" max="17" width="24.7109375" style="12" bestFit="1" customWidth="1"/>
    <col min="18" max="18" width="11.140625" style="12" bestFit="1" customWidth="1"/>
    <col min="19" max="19" width="10.7109375" style="12" bestFit="1" customWidth="1"/>
    <col min="20" max="20" width="14.42578125" style="12" bestFit="1" customWidth="1"/>
    <col min="21" max="21" width="14.7109375" style="12" bestFit="1" customWidth="1"/>
    <col min="22" max="22" width="10.28515625" style="12" bestFit="1" customWidth="1"/>
    <col min="23" max="23" width="11.28515625" style="12" bestFit="1" customWidth="1"/>
    <col min="24" max="16384" width="9.140625" style="12"/>
  </cols>
  <sheetData>
    <row r="1" spans="1:23">
      <c r="A1" s="172" t="s">
        <v>316</v>
      </c>
      <c r="B1" s="172"/>
      <c r="C1" s="172"/>
      <c r="D1" s="172"/>
      <c r="E1" s="172"/>
      <c r="F1" s="172"/>
      <c r="G1" s="172"/>
      <c r="H1" s="172"/>
      <c r="I1" s="172"/>
      <c r="J1" s="172"/>
      <c r="K1" s="172"/>
      <c r="L1" s="172"/>
      <c r="M1" s="172"/>
      <c r="N1" s="172"/>
      <c r="O1" s="172"/>
      <c r="P1" s="172"/>
      <c r="Q1" s="172"/>
      <c r="R1" s="172"/>
      <c r="S1" s="172"/>
      <c r="T1" s="172"/>
      <c r="U1" s="172"/>
      <c r="V1" s="172"/>
      <c r="W1" s="172"/>
    </row>
    <row r="2" spans="1:23">
      <c r="A2" s="61" t="s">
        <v>261</v>
      </c>
      <c r="B2" s="62"/>
      <c r="C2" s="62"/>
      <c r="D2" s="63"/>
    </row>
    <row r="3" spans="1:23" s="44" customFormat="1">
      <c r="A3" s="64"/>
      <c r="B3" s="65" t="s">
        <v>186</v>
      </c>
      <c r="C3" s="65" t="s">
        <v>230</v>
      </c>
      <c r="D3" s="66" t="s">
        <v>229</v>
      </c>
    </row>
    <row r="4" spans="1:23">
      <c r="A4" s="67" t="s">
        <v>231</v>
      </c>
      <c r="B4" s="68">
        <v>1</v>
      </c>
      <c r="C4" s="68">
        <v>3</v>
      </c>
      <c r="D4" s="69">
        <v>2</v>
      </c>
    </row>
    <row r="5" spans="1:23">
      <c r="A5" s="67" t="s">
        <v>232</v>
      </c>
      <c r="B5" s="68" t="str">
        <f>INDEX(A15:A43,B4,1)</f>
        <v>Wales</v>
      </c>
      <c r="C5" s="68" t="str">
        <f>INDEX(C15:C17,C4,1)</f>
        <v>Persons</v>
      </c>
      <c r="D5" s="69" t="str">
        <f>IF(INDEX(E15:E16,D4,1)="Under 75s","&lt;75","All ages")</f>
        <v>All ages</v>
      </c>
      <c r="E5" s="12" t="str">
        <f>IF(D5="&lt;75","Under 75s","All ages")</f>
        <v>All ages</v>
      </c>
    </row>
    <row r="6" spans="1:23">
      <c r="A6" s="67" t="s">
        <v>260</v>
      </c>
      <c r="B6" s="68" t="str">
        <f>VLOOKUP(TRIM(B5),'LA-LACODE Lookup'!A1:B60,2,FALSE)</f>
        <v>W</v>
      </c>
      <c r="C6" s="68"/>
      <c r="D6" s="69"/>
      <c r="G6" s="70" t="s">
        <v>238</v>
      </c>
      <c r="H6" s="71" t="s">
        <v>239</v>
      </c>
      <c r="I6" s="72" t="s">
        <v>237</v>
      </c>
      <c r="J6" s="71" t="s">
        <v>0</v>
      </c>
      <c r="K6" s="71" t="s">
        <v>227</v>
      </c>
      <c r="L6" s="71" t="s">
        <v>240</v>
      </c>
      <c r="M6" s="71" t="s">
        <v>241</v>
      </c>
      <c r="N6" s="71" t="s">
        <v>242</v>
      </c>
      <c r="O6" s="72" t="s">
        <v>243</v>
      </c>
      <c r="P6" s="73" t="s">
        <v>244</v>
      </c>
    </row>
    <row r="7" spans="1:23">
      <c r="A7" s="67" t="s">
        <v>233</v>
      </c>
      <c r="B7" s="68" t="str">
        <f>VLOOKUP(B6,'LA-LACODE Lookup'!A1:B60,2,FALSE)&amp;"1"</f>
        <v>1</v>
      </c>
      <c r="C7" s="68"/>
      <c r="D7" s="69"/>
      <c r="G7" s="74" t="str">
        <f>$B$6</f>
        <v>W</v>
      </c>
      <c r="H7" s="75" t="s">
        <v>1</v>
      </c>
      <c r="I7" s="75" t="str">
        <f>H7&amp;"_"&amp;$C$5&amp;"_"&amp;G7&amp;"_"&amp;$D$5</f>
        <v>2004-2006_Persons_W_All ages</v>
      </c>
      <c r="J7" s="75">
        <f>VLOOKUP(I7,Data!$B$2:$M$9721,5,FALSE)</f>
        <v>95562</v>
      </c>
      <c r="K7" s="76">
        <f>VLOOKUP(I7,Data!$B$2:$M$9721,6,FALSE)</f>
        <v>31854</v>
      </c>
      <c r="L7" s="76">
        <f>VLOOKUP(I7,Data!$B$2:$M$9721,8,FALSE)</f>
        <v>1188.81043820639</v>
      </c>
      <c r="M7" s="76">
        <f>VLOOKUP(I7,Data!$B$2:$M$9721,9,FALSE)</f>
        <v>1181.2132562643501</v>
      </c>
      <c r="N7" s="76">
        <f>VLOOKUP(I7,Data!$B$2:$M$9721,10,FALSE)</f>
        <v>1196.44400839626</v>
      </c>
      <c r="O7" s="76">
        <f>VLOOKUP(I7,Data!$B$2:$M$9721,11,FALSE)</f>
        <v>7.5971819420394704</v>
      </c>
      <c r="P7" s="77">
        <f>VLOOKUP(I7,Data!$B$2:$M$9721,12,FALSE)</f>
        <v>7.6335701898715298</v>
      </c>
    </row>
    <row r="8" spans="1:23">
      <c r="A8" s="78" t="s">
        <v>234</v>
      </c>
      <c r="B8" s="79" t="str">
        <f>VLOOKUP(B6,'LA-LACODE Lookup'!A1:B60,2,FALSE)&amp;"5"</f>
        <v>5</v>
      </c>
      <c r="C8" s="79"/>
      <c r="D8" s="80"/>
      <c r="G8" s="74" t="str">
        <f t="shared" ref="G8:G15" si="0">$B$6</f>
        <v>W</v>
      </c>
      <c r="H8" s="75" t="s">
        <v>3</v>
      </c>
      <c r="I8" s="75" t="str">
        <f t="shared" ref="I8:I15" si="1">H8&amp;"_"&amp;$C$5&amp;"_"&amp;G8&amp;"_"&amp;$D$5</f>
        <v>2005-2007_Persons_W_All ages</v>
      </c>
      <c r="J8" s="75">
        <f>VLOOKUP(I8,Data!$B$2:$M$9721,5,FALSE)</f>
        <v>95391</v>
      </c>
      <c r="K8" s="76">
        <f>VLOOKUP(I8,Data!$B$2:$M$9721,6,FALSE)</f>
        <v>31797</v>
      </c>
      <c r="L8" s="76">
        <f>VLOOKUP(I8,Data!$B$2:$M$9721,8,FALSE)</f>
        <v>1170.13323684549</v>
      </c>
      <c r="M8" s="76">
        <f>VLOOKUP(I8,Data!$B$2:$M$9721,9,FALSE)</f>
        <v>1162.64808076248</v>
      </c>
      <c r="N8" s="76">
        <f>VLOOKUP(I8,Data!$B$2:$M$9721,10,FALSE)</f>
        <v>1177.6542768110801</v>
      </c>
      <c r="O8" s="76">
        <f>VLOOKUP(I8,Data!$B$2:$M$9721,11,FALSE)</f>
        <v>7.4851560830147701</v>
      </c>
      <c r="P8" s="77">
        <f>VLOOKUP(I8,Data!$B$2:$M$9721,12,FALSE)</f>
        <v>7.5210399655909397</v>
      </c>
    </row>
    <row r="9" spans="1:23">
      <c r="G9" s="74" t="str">
        <f t="shared" si="0"/>
        <v>W</v>
      </c>
      <c r="H9" s="75" t="s">
        <v>4</v>
      </c>
      <c r="I9" s="75" t="str">
        <f t="shared" si="1"/>
        <v>2006-2008_Persons_W_All ages</v>
      </c>
      <c r="J9" s="75">
        <f>VLOOKUP(I9,Data!$B$2:$M$9721,5,FALSE)</f>
        <v>95295</v>
      </c>
      <c r="K9" s="76">
        <f>VLOOKUP(I9,Data!$B$2:$M$9721,6,FALSE)</f>
        <v>31765</v>
      </c>
      <c r="L9" s="76">
        <f>VLOOKUP(I9,Data!$B$2:$M$9721,8,FALSE)</f>
        <v>1153.2379407763999</v>
      </c>
      <c r="M9" s="76">
        <f>VLOOKUP(I9,Data!$B$2:$M$9721,9,FALSE)</f>
        <v>1145.8501876350899</v>
      </c>
      <c r="N9" s="76">
        <f>VLOOKUP(I9,Data!$B$2:$M$9721,10,FALSE)</f>
        <v>1160.6611287324999</v>
      </c>
      <c r="O9" s="76">
        <f>VLOOKUP(I9,Data!$B$2:$M$9721,11,FALSE)</f>
        <v>7.3877531413113502</v>
      </c>
      <c r="P9" s="77">
        <f>VLOOKUP(I9,Data!$B$2:$M$9721,12,FALSE)</f>
        <v>7.4231879560991301</v>
      </c>
    </row>
    <row r="10" spans="1:23">
      <c r="G10" s="74" t="str">
        <f t="shared" si="0"/>
        <v>W</v>
      </c>
      <c r="H10" s="75" t="s">
        <v>5</v>
      </c>
      <c r="I10" s="75" t="str">
        <f t="shared" si="1"/>
        <v>2007-2009_Persons_W_All ages</v>
      </c>
      <c r="J10" s="75">
        <f>VLOOKUP(I10,Data!$B$2:$M$9721,5,FALSE)</f>
        <v>95217</v>
      </c>
      <c r="K10" s="76">
        <f>VLOOKUP(I10,Data!$B$2:$M$9721,6,FALSE)</f>
        <v>31739</v>
      </c>
      <c r="L10" s="76">
        <f>VLOOKUP(I10,Data!$B$2:$M$9721,8,FALSE)</f>
        <v>1135.5589035505</v>
      </c>
      <c r="M10" s="76">
        <f>VLOOKUP(I10,Data!$B$2:$M$9721,9,FALSE)</f>
        <v>1128.28109488581</v>
      </c>
      <c r="N10" s="76">
        <f>VLOOKUP(I10,Data!$B$2:$M$9721,10,FALSE)</f>
        <v>1142.87163402232</v>
      </c>
      <c r="O10" s="76">
        <f>VLOOKUP(I10,Data!$B$2:$M$9721,11,FALSE)</f>
        <v>7.2778086646903803</v>
      </c>
      <c r="P10" s="77">
        <f>VLOOKUP(I10,Data!$B$2:$M$9721,12,FALSE)</f>
        <v>7.3127304718213999</v>
      </c>
    </row>
    <row r="11" spans="1:23">
      <c r="G11" s="74" t="str">
        <f t="shared" si="0"/>
        <v>W</v>
      </c>
      <c r="H11" s="75" t="s">
        <v>6</v>
      </c>
      <c r="I11" s="75" t="str">
        <f t="shared" si="1"/>
        <v>2008-2010_Persons_W_All ages</v>
      </c>
      <c r="J11" s="75">
        <f>VLOOKUP(I11,Data!$B$2:$M$9721,5,FALSE)</f>
        <v>94267</v>
      </c>
      <c r="K11" s="76">
        <f>VLOOKUP(I11,Data!$B$2:$M$9721,6,FALSE)</f>
        <v>31422.333333333299</v>
      </c>
      <c r="L11" s="76">
        <f>VLOOKUP(I11,Data!$B$2:$M$9721,8,FALSE)</f>
        <v>1106.7150062590299</v>
      </c>
      <c r="M11" s="76">
        <f>VLOOKUP(I11,Data!$B$2:$M$9721,9,FALSE)</f>
        <v>1099.5958811466201</v>
      </c>
      <c r="N11" s="76">
        <f>VLOOKUP(I11,Data!$B$2:$M$9721,10,FALSE)</f>
        <v>1113.8684639104199</v>
      </c>
      <c r="O11" s="76">
        <f>VLOOKUP(I11,Data!$B$2:$M$9721,11,FALSE)</f>
        <v>7.1191251124028003</v>
      </c>
      <c r="P11" s="77">
        <f>VLOOKUP(I11,Data!$B$2:$M$9721,12,FALSE)</f>
        <v>7.15345765139182</v>
      </c>
    </row>
    <row r="12" spans="1:23">
      <c r="G12" s="74" t="str">
        <f t="shared" si="0"/>
        <v>W</v>
      </c>
      <c r="H12" s="75" t="s">
        <v>7</v>
      </c>
      <c r="I12" s="75" t="str">
        <f t="shared" si="1"/>
        <v>2009-2011_Persons_W_All ages</v>
      </c>
      <c r="J12" s="75">
        <f>VLOOKUP(I12,Data!$B$2:$M$9721,5,FALSE)</f>
        <v>92625</v>
      </c>
      <c r="K12" s="76">
        <f>VLOOKUP(I12,Data!$B$2:$M$9721,6,FALSE)</f>
        <v>30875</v>
      </c>
      <c r="L12" s="76">
        <f>VLOOKUP(I12,Data!$B$2:$M$9721,8,FALSE)</f>
        <v>1068.4605750900801</v>
      </c>
      <c r="M12" s="76">
        <f>VLOOKUP(I12,Data!$B$2:$M$9721,9,FALSE)</f>
        <v>1061.5439150874799</v>
      </c>
      <c r="N12" s="76">
        <f>VLOOKUP(I12,Data!$B$2:$M$9721,10,FALSE)</f>
        <v>1075.4108863829799</v>
      </c>
      <c r="O12" s="76">
        <f>VLOOKUP(I12,Data!$B$2:$M$9721,11,FALSE)</f>
        <v>6.9166600025939697</v>
      </c>
      <c r="P12" s="77">
        <f>VLOOKUP(I12,Data!$B$2:$M$9721,12,FALSE)</f>
        <v>6.9503112929005502</v>
      </c>
    </row>
    <row r="13" spans="1:23">
      <c r="G13" s="74" t="str">
        <f t="shared" si="0"/>
        <v>W</v>
      </c>
      <c r="H13" s="75" t="s">
        <v>8</v>
      </c>
      <c r="I13" s="75" t="str">
        <f t="shared" si="1"/>
        <v>2010-2012_Persons_W_All ages</v>
      </c>
      <c r="J13" s="75">
        <f>VLOOKUP(I13,Data!$B$2:$M$9721,5,FALSE)</f>
        <v>93122</v>
      </c>
      <c r="K13" s="76">
        <f>VLOOKUP(I13,Data!$B$2:$M$9721,6,FALSE)</f>
        <v>31040.666666666701</v>
      </c>
      <c r="L13" s="76">
        <f>VLOOKUP(I13,Data!$B$2:$M$9721,8,FALSE)</f>
        <v>1054.9711393253499</v>
      </c>
      <c r="M13" s="76">
        <f>VLOOKUP(I13,Data!$B$2:$M$9721,9,FALSE)</f>
        <v>1048.1728946919</v>
      </c>
      <c r="N13" s="76">
        <f>VLOOKUP(I13,Data!$B$2:$M$9721,10,FALSE)</f>
        <v>1061.8023705098301</v>
      </c>
      <c r="O13" s="76">
        <f>VLOOKUP(I13,Data!$B$2:$M$9721,11,FALSE)</f>
        <v>6.7982446334492597</v>
      </c>
      <c r="P13" s="77">
        <f>VLOOKUP(I13,Data!$B$2:$M$9721,12,FALSE)</f>
        <v>6.83123118448475</v>
      </c>
    </row>
    <row r="14" spans="1:23">
      <c r="A14" s="81" t="s">
        <v>217</v>
      </c>
      <c r="B14" s="82"/>
      <c r="C14" s="82"/>
      <c r="D14" s="82"/>
      <c r="E14" s="83"/>
      <c r="G14" s="74" t="str">
        <f t="shared" si="0"/>
        <v>W</v>
      </c>
      <c r="H14" s="75" t="s">
        <v>9</v>
      </c>
      <c r="I14" s="75" t="str">
        <f t="shared" si="1"/>
        <v>2011-2013_Persons_W_All ages</v>
      </c>
      <c r="J14" s="75">
        <f>VLOOKUP(I14,Data!$B$2:$M$9721,5,FALSE)</f>
        <v>94063</v>
      </c>
      <c r="K14" s="76">
        <f>VLOOKUP(I14,Data!$B$2:$M$9721,6,FALSE)</f>
        <v>31354.333333333299</v>
      </c>
      <c r="L14" s="76">
        <f>VLOOKUP(I14,Data!$B$2:$M$9721,8,FALSE)</f>
        <v>1048.6766959788299</v>
      </c>
      <c r="M14" s="76">
        <f>VLOOKUP(I14,Data!$B$2:$M$9721,9,FALSE)</f>
        <v>1041.9597114216599</v>
      </c>
      <c r="N14" s="76">
        <f>VLOOKUP(I14,Data!$B$2:$M$9721,10,FALSE)</f>
        <v>1055.42610892225</v>
      </c>
      <c r="O14" s="76">
        <f>VLOOKUP(I14,Data!$B$2:$M$9721,11,FALSE)</f>
        <v>6.7169845571706901</v>
      </c>
      <c r="P14" s="77">
        <f>VLOOKUP(I14,Data!$B$2:$M$9721,12,FALSE)</f>
        <v>6.74941294341534</v>
      </c>
      <c r="Q14" s="169" t="s">
        <v>258</v>
      </c>
      <c r="R14" s="170"/>
      <c r="S14" s="170"/>
      <c r="T14" s="170"/>
      <c r="U14" s="170"/>
      <c r="V14" s="170"/>
      <c r="W14" s="171"/>
    </row>
    <row r="15" spans="1:23">
      <c r="A15" s="84" t="s">
        <v>185</v>
      </c>
      <c r="B15" s="85"/>
      <c r="C15" s="84" t="s">
        <v>2</v>
      </c>
      <c r="D15" s="85"/>
      <c r="E15" s="84" t="s">
        <v>333</v>
      </c>
      <c r="G15" s="74" t="str">
        <f t="shared" si="0"/>
        <v>W</v>
      </c>
      <c r="H15" s="75" t="s">
        <v>216</v>
      </c>
      <c r="I15" s="75" t="str">
        <f t="shared" si="1"/>
        <v>2012-2014_Persons_W_All ages</v>
      </c>
      <c r="J15" s="75">
        <f>VLOOKUP(I15,Data!$B$2:$M$9721,5,FALSE)</f>
        <v>95078</v>
      </c>
      <c r="K15" s="76">
        <f>VLOOKUP(I15,Data!$B$2:$M$9721,6,FALSE)</f>
        <v>31692.666666666701</v>
      </c>
      <c r="L15" s="76">
        <f>VLOOKUP(I15,Data!$B$2:$M$9721,8,FALSE)</f>
        <v>1042.31584955481</v>
      </c>
      <c r="M15" s="76">
        <f>VLOOKUP(I15,Data!$B$2:$M$9721,9,FALSE)</f>
        <v>1035.6793312862501</v>
      </c>
      <c r="N15" s="76">
        <f>VLOOKUP(I15,Data!$B$2:$M$9721,10,FALSE)</f>
        <v>1048.9842357966099</v>
      </c>
      <c r="O15" s="76">
        <f>VLOOKUP(I15,Data!$B$2:$M$9721,11,FALSE)</f>
        <v>6.6365182685590298</v>
      </c>
      <c r="P15" s="76">
        <f>VLOOKUP(I15,Data!$B$2:$M$9721,12,FALSE)</f>
        <v>6.6683862418026401</v>
      </c>
      <c r="Q15" s="86" t="s">
        <v>257</v>
      </c>
      <c r="R15" s="87" t="s">
        <v>239</v>
      </c>
      <c r="S15" s="87" t="s">
        <v>254</v>
      </c>
      <c r="T15" s="87" t="s">
        <v>255</v>
      </c>
      <c r="U15" s="87" t="s">
        <v>256</v>
      </c>
      <c r="V15" s="88" t="s">
        <v>243</v>
      </c>
      <c r="W15" s="89" t="s">
        <v>244</v>
      </c>
    </row>
    <row r="16" spans="1:23">
      <c r="A16" s="84" t="s">
        <v>286</v>
      </c>
      <c r="B16" s="85"/>
      <c r="C16" s="90" t="s">
        <v>214</v>
      </c>
      <c r="D16" s="85"/>
      <c r="E16" s="91" t="s">
        <v>218</v>
      </c>
      <c r="G16" s="92" t="str">
        <f>$B$7</f>
        <v>1</v>
      </c>
      <c r="H16" s="93" t="s">
        <v>1</v>
      </c>
      <c r="I16" s="93" t="str">
        <f>H16&amp;"_"&amp;$C$5&amp;"_"&amp;G16&amp;"_"&amp;$D$5</f>
        <v>2004-2006_Persons_1_All ages</v>
      </c>
      <c r="J16" s="94">
        <f>VLOOKUP(I16,Data!$B$2:$M$9721,5,FALSE)</f>
        <v>15795</v>
      </c>
      <c r="K16" s="94">
        <f>VLOOKUP(I16,Data!$B$2:$M$9721,6,FALSE)</f>
        <v>5265</v>
      </c>
      <c r="L16" s="94">
        <f>VLOOKUP(I16,Data!$B$2:$M$9721,8,FALSE)</f>
        <v>973.59004757264199</v>
      </c>
      <c r="M16" s="94">
        <f>VLOOKUP(I16,Data!$B$2:$M$9721,9,FALSE)</f>
        <v>958.29776546935</v>
      </c>
      <c r="N16" s="94">
        <f>VLOOKUP(I16,Data!$B$2:$M$9721,10,FALSE)</f>
        <v>989.06319304313604</v>
      </c>
      <c r="O16" s="94">
        <f>VLOOKUP(I16,Data!$B$2:$M$9721,11,FALSE)</f>
        <v>15.2922821032915</v>
      </c>
      <c r="P16" s="94">
        <f>VLOOKUP(I16,Data!$B$2:$M$9721,12,FALSE)</f>
        <v>15.473145470494501</v>
      </c>
      <c r="Q16" s="95">
        <f>(L25/L16)*J16</f>
        <v>23677.70577194685</v>
      </c>
      <c r="R16" s="96" t="s">
        <v>1</v>
      </c>
      <c r="S16" s="96">
        <f>(L25/L16)</f>
        <v>1.499063360047284</v>
      </c>
      <c r="T16" s="96">
        <f t="shared" ref="T16:T24" si="2">(Q16*J25)/((Q25*(FINV(0.025,(J16*2+2),(J25*2))))*(J16+1))</f>
        <v>1.4680471740066843</v>
      </c>
      <c r="U16" s="96">
        <f t="shared" ref="U16:U24" si="3">((Q16*(FINV(0.025,(J25*2+2),(J16*2))))*(J25+1))/(Q25*J16)</f>
        <v>1.5307544514757594</v>
      </c>
      <c r="V16" s="96">
        <f>S16-T16</f>
        <v>3.1016186040599747E-2</v>
      </c>
      <c r="W16" s="97">
        <f>U16-S16</f>
        <v>3.1691091428475371E-2</v>
      </c>
    </row>
    <row r="17" spans="1:23">
      <c r="A17" s="90" t="s">
        <v>287</v>
      </c>
      <c r="B17" s="85"/>
      <c r="C17" s="91" t="s">
        <v>215</v>
      </c>
      <c r="D17" s="85"/>
      <c r="E17" s="98"/>
      <c r="G17" s="99" t="str">
        <f t="shared" ref="G17:G24" si="4">$B$7</f>
        <v>1</v>
      </c>
      <c r="H17" s="100" t="s">
        <v>3</v>
      </c>
      <c r="I17" s="100" t="str">
        <f t="shared" ref="I17:I24" si="5">H17&amp;"_"&amp;$C$5&amp;"_"&amp;G17&amp;"_"&amp;$D$5</f>
        <v>2005-2007_Persons_1_All ages</v>
      </c>
      <c r="J17" s="101">
        <f>VLOOKUP(I17,Data!$B$2:$M$9721,5,FALSE)</f>
        <v>15907</v>
      </c>
      <c r="K17" s="101">
        <f>VLOOKUP(I17,Data!$B$2:$M$9721,6,FALSE)</f>
        <v>5302.3333333333303</v>
      </c>
      <c r="L17" s="101">
        <f>VLOOKUP(I17,Data!$B$2:$M$9721,8,FALSE)</f>
        <v>958.17794527857905</v>
      </c>
      <c r="M17" s="101">
        <f>VLOOKUP(I17,Data!$B$2:$M$9721,9,FALSE)</f>
        <v>943.17371176693803</v>
      </c>
      <c r="N17" s="101">
        <f>VLOOKUP(I17,Data!$B$2:$M$9721,10,FALSE)</f>
        <v>973.35900546149401</v>
      </c>
      <c r="O17" s="101">
        <f>VLOOKUP(I17,Data!$B$2:$M$9721,11,FALSE)</f>
        <v>15.004233511641599</v>
      </c>
      <c r="P17" s="101">
        <f>VLOOKUP(I17,Data!$B$2:$M$9721,12,FALSE)</f>
        <v>15.181060182914701</v>
      </c>
      <c r="Q17" s="95">
        <f t="shared" ref="Q17:Q24" si="6">(L26/L17)*J17</f>
        <v>24299.2065964742</v>
      </c>
      <c r="R17" s="96" t="s">
        <v>3</v>
      </c>
      <c r="S17" s="96">
        <f t="shared" ref="S17:S24" si="7">(L26/L17)</f>
        <v>1.5275794679370214</v>
      </c>
      <c r="T17" s="96">
        <f t="shared" si="2"/>
        <v>1.496068699189393</v>
      </c>
      <c r="U17" s="96">
        <f t="shared" si="3"/>
        <v>1.5597736074866864</v>
      </c>
      <c r="V17" s="96">
        <f t="shared" ref="V17:V24" si="8">S17-T17</f>
        <v>3.151076874762837E-2</v>
      </c>
      <c r="W17" s="97">
        <f t="shared" ref="W17:W24" si="9">U17-S17</f>
        <v>3.2194139549664991E-2</v>
      </c>
    </row>
    <row r="18" spans="1:23">
      <c r="A18" s="90" t="s">
        <v>288</v>
      </c>
      <c r="B18" s="85"/>
      <c r="C18" s="85"/>
      <c r="D18" s="85"/>
      <c r="E18" s="98"/>
      <c r="G18" s="99" t="str">
        <f t="shared" si="4"/>
        <v>1</v>
      </c>
      <c r="H18" s="100" t="s">
        <v>4</v>
      </c>
      <c r="I18" s="100" t="str">
        <f t="shared" si="5"/>
        <v>2006-2008_Persons_1_All ages</v>
      </c>
      <c r="J18" s="101">
        <f>VLOOKUP(I18,Data!$B$2:$M$9721,5,FALSE)</f>
        <v>15982</v>
      </c>
      <c r="K18" s="101">
        <f>VLOOKUP(I18,Data!$B$2:$M$9721,6,FALSE)</f>
        <v>5327.3333333333303</v>
      </c>
      <c r="L18" s="101">
        <f>VLOOKUP(I18,Data!$B$2:$M$9721,8,FALSE)</f>
        <v>940.63517035374502</v>
      </c>
      <c r="M18" s="101">
        <f>VLOOKUP(I18,Data!$B$2:$M$9721,9,FALSE)</f>
        <v>925.92263927507804</v>
      </c>
      <c r="N18" s="101">
        <f>VLOOKUP(I18,Data!$B$2:$M$9721,10,FALSE)</f>
        <v>955.52068038821801</v>
      </c>
      <c r="O18" s="101">
        <f>VLOOKUP(I18,Data!$B$2:$M$9721,11,FALSE)</f>
        <v>14.7125310786668</v>
      </c>
      <c r="P18" s="101">
        <f>VLOOKUP(I18,Data!$B$2:$M$9721,12,FALSE)</f>
        <v>14.8855100344731</v>
      </c>
      <c r="Q18" s="95">
        <f t="shared" si="6"/>
        <v>24732.441125853624</v>
      </c>
      <c r="R18" s="96" t="s">
        <v>4</v>
      </c>
      <c r="S18" s="96">
        <f t="shared" si="7"/>
        <v>1.547518528710651</v>
      </c>
      <c r="T18" s="96">
        <f t="shared" si="2"/>
        <v>1.5156121802212983</v>
      </c>
      <c r="U18" s="96">
        <f t="shared" si="3"/>
        <v>1.5801157784005613</v>
      </c>
      <c r="V18" s="96">
        <f t="shared" si="8"/>
        <v>3.1906348489352698E-2</v>
      </c>
      <c r="W18" s="97">
        <f t="shared" si="9"/>
        <v>3.259724968991029E-2</v>
      </c>
    </row>
    <row r="19" spans="1:23">
      <c r="A19" s="90" t="s">
        <v>289</v>
      </c>
      <c r="B19" s="85"/>
      <c r="C19" s="85"/>
      <c r="D19" s="85"/>
      <c r="E19" s="98"/>
      <c r="G19" s="99" t="str">
        <f t="shared" si="4"/>
        <v>1</v>
      </c>
      <c r="H19" s="100" t="s">
        <v>5</v>
      </c>
      <c r="I19" s="100" t="str">
        <f t="shared" si="5"/>
        <v>2007-2009_Persons_1_All ages</v>
      </c>
      <c r="J19" s="101">
        <f>VLOOKUP(I19,Data!$B$2:$M$9721,5,FALSE)</f>
        <v>16093</v>
      </c>
      <c r="K19" s="101">
        <f>VLOOKUP(I19,Data!$B$2:$M$9721,6,FALSE)</f>
        <v>5364.3333333333303</v>
      </c>
      <c r="L19" s="101">
        <f>VLOOKUP(I19,Data!$B$2:$M$9721,8,FALSE)</f>
        <v>923.17465640105104</v>
      </c>
      <c r="M19" s="101">
        <f>VLOOKUP(I19,Data!$B$2:$M$9721,9,FALSE)</f>
        <v>908.78306605115097</v>
      </c>
      <c r="N19" s="101">
        <f>VLOOKUP(I19,Data!$B$2:$M$9721,10,FALSE)</f>
        <v>937.73486398379896</v>
      </c>
      <c r="O19" s="101">
        <f>VLOOKUP(I19,Data!$B$2:$M$9721,11,FALSE)</f>
        <v>14.391590349900101</v>
      </c>
      <c r="P19" s="101">
        <f>VLOOKUP(I19,Data!$B$2:$M$9721,12,FALSE)</f>
        <v>14.5602075827478</v>
      </c>
      <c r="Q19" s="95">
        <f t="shared" si="6"/>
        <v>25065.182061438554</v>
      </c>
      <c r="R19" s="96" t="s">
        <v>5</v>
      </c>
      <c r="S19" s="96">
        <f t="shared" si="7"/>
        <v>1.5575207892523801</v>
      </c>
      <c r="T19" s="96">
        <f t="shared" si="2"/>
        <v>1.5253974941900295</v>
      </c>
      <c r="U19" s="96">
        <f t="shared" si="3"/>
        <v>1.5903384852744056</v>
      </c>
      <c r="V19" s="96">
        <f t="shared" si="8"/>
        <v>3.2123295062350676E-2</v>
      </c>
      <c r="W19" s="97">
        <f t="shared" si="9"/>
        <v>3.2817696022025444E-2</v>
      </c>
    </row>
    <row r="20" spans="1:23">
      <c r="A20" s="90" t="s">
        <v>290</v>
      </c>
      <c r="B20" s="85"/>
      <c r="C20" s="85"/>
      <c r="D20" s="85"/>
      <c r="E20" s="98"/>
      <c r="G20" s="99" t="str">
        <f t="shared" si="4"/>
        <v>1</v>
      </c>
      <c r="H20" s="100" t="s">
        <v>6</v>
      </c>
      <c r="I20" s="100" t="str">
        <f t="shared" si="5"/>
        <v>2008-2010_Persons_1_All ages</v>
      </c>
      <c r="J20" s="101">
        <f>VLOOKUP(I20,Data!$B$2:$M$9721,5,FALSE)</f>
        <v>16049</v>
      </c>
      <c r="K20" s="101">
        <f>VLOOKUP(I20,Data!$B$2:$M$9721,6,FALSE)</f>
        <v>5349.6666666666697</v>
      </c>
      <c r="L20" s="101">
        <f>VLOOKUP(I20,Data!$B$2:$M$9721,8,FALSE)</f>
        <v>895.09223930506505</v>
      </c>
      <c r="M20" s="101">
        <f>VLOOKUP(I20,Data!$B$2:$M$9721,9,FALSE)</f>
        <v>881.14224221787595</v>
      </c>
      <c r="N20" s="101">
        <f>VLOOKUP(I20,Data!$B$2:$M$9721,10,FALSE)</f>
        <v>909.20590510341799</v>
      </c>
      <c r="O20" s="101">
        <f>VLOOKUP(I20,Data!$B$2:$M$9721,11,FALSE)</f>
        <v>13.9499970871888</v>
      </c>
      <c r="P20" s="101">
        <f>VLOOKUP(I20,Data!$B$2:$M$9721,12,FALSE)</f>
        <v>14.1136657983531</v>
      </c>
      <c r="Q20" s="95">
        <f t="shared" si="6"/>
        <v>25083.388478520785</v>
      </c>
      <c r="R20" s="96" t="s">
        <v>6</v>
      </c>
      <c r="S20" s="96">
        <f t="shared" si="7"/>
        <v>1.5629253211116447</v>
      </c>
      <c r="T20" s="96">
        <f t="shared" si="2"/>
        <v>1.530499682691703</v>
      </c>
      <c r="U20" s="96">
        <f t="shared" si="3"/>
        <v>1.5960543929035171</v>
      </c>
      <c r="V20" s="96">
        <f t="shared" si="8"/>
        <v>3.2425638419941727E-2</v>
      </c>
      <c r="W20" s="97">
        <f t="shared" si="9"/>
        <v>3.3129071791872411E-2</v>
      </c>
    </row>
    <row r="21" spans="1:23">
      <c r="A21" s="90" t="s">
        <v>291</v>
      </c>
      <c r="B21" s="85"/>
      <c r="C21" s="85"/>
      <c r="D21" s="85"/>
      <c r="E21" s="98"/>
      <c r="G21" s="99" t="str">
        <f t="shared" si="4"/>
        <v>1</v>
      </c>
      <c r="H21" s="100" t="s">
        <v>7</v>
      </c>
      <c r="I21" s="100" t="str">
        <f t="shared" si="5"/>
        <v>2009-2011_Persons_1_All ages</v>
      </c>
      <c r="J21" s="101">
        <f>VLOOKUP(I21,Data!$B$2:$M$9721,5,FALSE)</f>
        <v>16021</v>
      </c>
      <c r="K21" s="101">
        <f>VLOOKUP(I21,Data!$B$2:$M$9721,6,FALSE)</f>
        <v>5340.3333333333303</v>
      </c>
      <c r="L21" s="101">
        <f>VLOOKUP(I21,Data!$B$2:$M$9721,8,FALSE)</f>
        <v>866.95341045573696</v>
      </c>
      <c r="M21" s="101">
        <f>VLOOKUP(I21,Data!$B$2:$M$9721,9,FALSE)</f>
        <v>853.46563397553405</v>
      </c>
      <c r="N21" s="101">
        <f>VLOOKUP(I21,Data!$B$2:$M$9721,10,FALSE)</f>
        <v>880.59957175331101</v>
      </c>
      <c r="O21" s="101">
        <f>VLOOKUP(I21,Data!$B$2:$M$9721,11,FALSE)</f>
        <v>13.487776480202699</v>
      </c>
      <c r="P21" s="101">
        <f>VLOOKUP(I21,Data!$B$2:$M$9721,12,FALSE)</f>
        <v>13.6461612975744</v>
      </c>
      <c r="Q21" s="95">
        <f t="shared" si="6"/>
        <v>25211.355730740619</v>
      </c>
      <c r="R21" s="96" t="s">
        <v>7</v>
      </c>
      <c r="S21" s="96">
        <f t="shared" si="7"/>
        <v>1.5736443249947332</v>
      </c>
      <c r="T21" s="96">
        <f t="shared" si="2"/>
        <v>1.5408300677509619</v>
      </c>
      <c r="U21" s="96">
        <f t="shared" si="3"/>
        <v>1.6071725199183446</v>
      </c>
      <c r="V21" s="96">
        <f t="shared" si="8"/>
        <v>3.2814257243771294E-2</v>
      </c>
      <c r="W21" s="97">
        <f t="shared" si="9"/>
        <v>3.3528194923611476E-2</v>
      </c>
    </row>
    <row r="22" spans="1:23">
      <c r="A22" s="90" t="s">
        <v>292</v>
      </c>
      <c r="B22" s="85"/>
      <c r="C22" s="85"/>
      <c r="D22" s="85"/>
      <c r="E22" s="98"/>
      <c r="G22" s="99" t="str">
        <f t="shared" si="4"/>
        <v>1</v>
      </c>
      <c r="H22" s="100" t="s">
        <v>8</v>
      </c>
      <c r="I22" s="100" t="str">
        <f t="shared" si="5"/>
        <v>2010-2012_Persons_1_All ages</v>
      </c>
      <c r="J22" s="101">
        <f>VLOOKUP(I22,Data!$B$2:$M$9721,5,FALSE)</f>
        <v>16293</v>
      </c>
      <c r="K22" s="101">
        <f>VLOOKUP(I22,Data!$B$2:$M$9721,6,FALSE)</f>
        <v>5431</v>
      </c>
      <c r="L22" s="101">
        <f>VLOOKUP(I22,Data!$B$2:$M$9721,8,FALSE)</f>
        <v>856.87636465415301</v>
      </c>
      <c r="M22" s="101">
        <f>VLOOKUP(I22,Data!$B$2:$M$9721,9,FALSE)</f>
        <v>843.68284336192403</v>
      </c>
      <c r="N22" s="101">
        <f>VLOOKUP(I22,Data!$B$2:$M$9721,10,FALSE)</f>
        <v>870.22350833896598</v>
      </c>
      <c r="O22" s="101">
        <f>VLOOKUP(I22,Data!$B$2:$M$9721,11,FALSE)</f>
        <v>13.193521292228599</v>
      </c>
      <c r="P22" s="101">
        <f>VLOOKUP(I22,Data!$B$2:$M$9721,12,FALSE)</f>
        <v>13.347143684812901</v>
      </c>
      <c r="Q22" s="95">
        <f t="shared" si="6"/>
        <v>25750.156281393942</v>
      </c>
      <c r="R22" s="96" t="s">
        <v>8</v>
      </c>
      <c r="S22" s="96">
        <f t="shared" si="7"/>
        <v>1.5804429068553332</v>
      </c>
      <c r="T22" s="96">
        <f t="shared" si="2"/>
        <v>1.5476266531083869</v>
      </c>
      <c r="U22" s="96">
        <f t="shared" si="3"/>
        <v>1.6139684810154327</v>
      </c>
      <c r="V22" s="96">
        <f t="shared" si="8"/>
        <v>3.28162537469463E-2</v>
      </c>
      <c r="W22" s="97">
        <f t="shared" si="9"/>
        <v>3.3525574160099492E-2</v>
      </c>
    </row>
    <row r="23" spans="1:23">
      <c r="A23" s="90" t="s">
        <v>293</v>
      </c>
      <c r="B23" s="85"/>
      <c r="C23" s="85"/>
      <c r="D23" s="85"/>
      <c r="E23" s="98"/>
      <c r="G23" s="99" t="str">
        <f t="shared" si="4"/>
        <v>1</v>
      </c>
      <c r="H23" s="100" t="s">
        <v>9</v>
      </c>
      <c r="I23" s="100" t="str">
        <f t="shared" si="5"/>
        <v>2011-2013_Persons_1_All ages</v>
      </c>
      <c r="J23" s="101">
        <f>VLOOKUP(I23,Data!$B$2:$M$9721,5,FALSE)</f>
        <v>16560</v>
      </c>
      <c r="K23" s="101">
        <f>VLOOKUP(I23,Data!$B$2:$M$9721,6,FALSE)</f>
        <v>5520</v>
      </c>
      <c r="L23" s="101">
        <f>VLOOKUP(I23,Data!$B$2:$M$9721,8,FALSE)</f>
        <v>849.68604839983004</v>
      </c>
      <c r="M23" s="101">
        <f>VLOOKUP(I23,Data!$B$2:$M$9721,9,FALSE)</f>
        <v>836.72132741370001</v>
      </c>
      <c r="N23" s="101">
        <f>VLOOKUP(I23,Data!$B$2:$M$9721,10,FALSE)</f>
        <v>862.80049795618504</v>
      </c>
      <c r="O23" s="101">
        <f>VLOOKUP(I23,Data!$B$2:$M$9721,11,FALSE)</f>
        <v>12.9647209861298</v>
      </c>
      <c r="P23" s="101">
        <f>VLOOKUP(I23,Data!$B$2:$M$9721,12,FALSE)</f>
        <v>13.1144495563553</v>
      </c>
      <c r="Q23" s="95">
        <f t="shared" si="6"/>
        <v>26397.388722091189</v>
      </c>
      <c r="R23" s="96" t="s">
        <v>9</v>
      </c>
      <c r="S23" s="96">
        <f t="shared" si="7"/>
        <v>1.594045212686666</v>
      </c>
      <c r="T23" s="96">
        <f t="shared" si="2"/>
        <v>1.5611315545703812</v>
      </c>
      <c r="U23" s="96">
        <f t="shared" si="3"/>
        <v>1.6276653037918878</v>
      </c>
      <c r="V23" s="96">
        <f t="shared" si="8"/>
        <v>3.2913658116284772E-2</v>
      </c>
      <c r="W23" s="97">
        <f t="shared" si="9"/>
        <v>3.3620091105221794E-2</v>
      </c>
    </row>
    <row r="24" spans="1:23">
      <c r="A24" s="90" t="s">
        <v>295</v>
      </c>
      <c r="B24" s="85"/>
      <c r="C24" s="85"/>
      <c r="D24" s="85"/>
      <c r="E24" s="98"/>
      <c r="G24" s="102" t="str">
        <f t="shared" si="4"/>
        <v>1</v>
      </c>
      <c r="H24" s="103" t="s">
        <v>216</v>
      </c>
      <c r="I24" s="103" t="str">
        <f t="shared" si="5"/>
        <v>2012-2014_Persons_1_All ages</v>
      </c>
      <c r="J24" s="104">
        <f>VLOOKUP(I24,Data!$B$2:$M$9721,5,FALSE)</f>
        <v>16744</v>
      </c>
      <c r="K24" s="104">
        <f>VLOOKUP(I24,Data!$B$2:$M$9721,6,FALSE)</f>
        <v>5581.3333333333303</v>
      </c>
      <c r="L24" s="104">
        <f>VLOOKUP(I24,Data!$B$2:$M$9721,8,FALSE)</f>
        <v>837.22513398445699</v>
      </c>
      <c r="M24" s="104">
        <f>VLOOKUP(I24,Data!$B$2:$M$9721,9,FALSE)</f>
        <v>824.52990573132104</v>
      </c>
      <c r="N24" s="104">
        <f>VLOOKUP(I24,Data!$B$2:$M$9721,10,FALSE)</f>
        <v>850.066165510926</v>
      </c>
      <c r="O24" s="104">
        <f>VLOOKUP(I24,Data!$B$2:$M$9721,11,FALSE)</f>
        <v>12.6952282531365</v>
      </c>
      <c r="P24" s="104">
        <f>VLOOKUP(I24,Data!$B$2:$M$9721,12,FALSE)</f>
        <v>12.841031526468999</v>
      </c>
      <c r="Q24" s="95">
        <f t="shared" si="6"/>
        <v>26944.711863365799</v>
      </c>
      <c r="R24" s="96" t="s">
        <v>216</v>
      </c>
      <c r="S24" s="96">
        <f t="shared" si="7"/>
        <v>1.6092159497948997</v>
      </c>
      <c r="T24" s="96">
        <f t="shared" si="2"/>
        <v>1.5761050952996425</v>
      </c>
      <c r="U24" s="96">
        <f t="shared" si="3"/>
        <v>1.6430341856508024</v>
      </c>
      <c r="V24" s="96">
        <f t="shared" si="8"/>
        <v>3.3110854495257191E-2</v>
      </c>
      <c r="W24" s="97">
        <f t="shared" si="9"/>
        <v>3.3818235855902712E-2</v>
      </c>
    </row>
    <row r="25" spans="1:23">
      <c r="A25" s="90" t="s">
        <v>296</v>
      </c>
      <c r="B25" s="85"/>
      <c r="C25" s="85"/>
      <c r="D25" s="85"/>
      <c r="E25" s="98"/>
      <c r="G25" s="105" t="str">
        <f>$B$8</f>
        <v>5</v>
      </c>
      <c r="H25" s="106" t="s">
        <v>1</v>
      </c>
      <c r="I25" s="106" t="str">
        <f>H25&amp;"_"&amp;$C$5&amp;"_"&amp;G25&amp;"_"&amp;$D$5</f>
        <v>2004-2006_Persons_5_All ages</v>
      </c>
      <c r="J25" s="107">
        <f>VLOOKUP(I25,Data!$B$2:$M$9721,5,FALSE)</f>
        <v>20027</v>
      </c>
      <c r="K25" s="107">
        <f>VLOOKUP(I25,Data!$B$2:$M$9721,6,FALSE)</f>
        <v>6675.6666666666697</v>
      </c>
      <c r="L25" s="107">
        <f>VLOOKUP(I25,Data!$B$2:$M$9721,8,FALSE)</f>
        <v>1459.4731680228399</v>
      </c>
      <c r="M25" s="107">
        <f>VLOOKUP(I25,Data!$B$2:$M$9721,9,FALSE)</f>
        <v>1439.0835904560199</v>
      </c>
      <c r="N25" s="107">
        <f>VLOOKUP(I25,Data!$B$2:$M$9721,10,FALSE)</f>
        <v>1480.07674874093</v>
      </c>
      <c r="O25" s="107">
        <f>VLOOKUP(I25,Data!$B$2:$M$9721,11,FALSE)</f>
        <v>20.389577566822499</v>
      </c>
      <c r="P25" s="107">
        <f>VLOOKUP(I25,Data!$B$2:$M$9721,12,FALSE)</f>
        <v>20.603580718091301</v>
      </c>
      <c r="Q25" s="95">
        <f>(L25/L25)*J25</f>
        <v>20027</v>
      </c>
      <c r="R25" s="96"/>
      <c r="S25" s="96"/>
      <c r="T25" s="96"/>
      <c r="U25" s="96"/>
      <c r="V25" s="96"/>
      <c r="W25" s="97"/>
    </row>
    <row r="26" spans="1:23">
      <c r="A26" s="90" t="s">
        <v>297</v>
      </c>
      <c r="B26" s="85"/>
      <c r="C26" s="85"/>
      <c r="D26" s="85"/>
      <c r="E26" s="98"/>
      <c r="G26" s="108" t="str">
        <f t="shared" ref="G26:G33" si="10">$B$8</f>
        <v>5</v>
      </c>
      <c r="H26" s="109" t="s">
        <v>3</v>
      </c>
      <c r="I26" s="109" t="str">
        <f t="shared" ref="I26:I33" si="11">H26&amp;"_"&amp;$C$5&amp;"_"&amp;G26&amp;"_"&amp;$D$5</f>
        <v>2005-2007_Persons_5_All ages</v>
      </c>
      <c r="J26" s="110">
        <f>VLOOKUP(I26,Data!$B$2:$M$9721,5,FALSE)</f>
        <v>20125</v>
      </c>
      <c r="K26" s="110">
        <f>VLOOKUP(I26,Data!$B$2:$M$9721,6,FALSE)</f>
        <v>6708.3333333333303</v>
      </c>
      <c r="L26" s="110">
        <f>VLOOKUP(I26,Data!$B$2:$M$9721,8,FALSE)</f>
        <v>1463.6929558376401</v>
      </c>
      <c r="M26" s="110">
        <f>VLOOKUP(I26,Data!$B$2:$M$9721,9,FALSE)</f>
        <v>1443.2906697557701</v>
      </c>
      <c r="N26" s="110">
        <f>VLOOKUP(I26,Data!$B$2:$M$9721,10,FALSE)</f>
        <v>1484.3088534159599</v>
      </c>
      <c r="O26" s="110">
        <f>VLOOKUP(I26,Data!$B$2:$M$9721,11,FALSE)</f>
        <v>20.402286081874099</v>
      </c>
      <c r="P26" s="110">
        <f>VLOOKUP(I26,Data!$B$2:$M$9721,12,FALSE)</f>
        <v>20.615897578315501</v>
      </c>
      <c r="Q26" s="95">
        <f t="shared" ref="Q26:Q33" si="12">(L26/L26)*J26</f>
        <v>20125</v>
      </c>
      <c r="R26" s="96"/>
      <c r="S26" s="96"/>
      <c r="T26" s="96"/>
      <c r="U26" s="96"/>
      <c r="V26" s="96"/>
      <c r="W26" s="97"/>
    </row>
    <row r="27" spans="1:23">
      <c r="A27" s="90" t="s">
        <v>298</v>
      </c>
      <c r="B27" s="85"/>
      <c r="C27" s="85"/>
      <c r="D27" s="85"/>
      <c r="E27" s="98"/>
      <c r="G27" s="108" t="str">
        <f t="shared" si="10"/>
        <v>5</v>
      </c>
      <c r="H27" s="109" t="s">
        <v>4</v>
      </c>
      <c r="I27" s="109" t="str">
        <f t="shared" si="11"/>
        <v>2006-2008_Persons_5_All ages</v>
      </c>
      <c r="J27" s="110">
        <f>VLOOKUP(I27,Data!$B$2:$M$9721,5,FALSE)</f>
        <v>20052</v>
      </c>
      <c r="K27" s="110">
        <f>VLOOKUP(I27,Data!$B$2:$M$9721,6,FALSE)</f>
        <v>6684</v>
      </c>
      <c r="L27" s="110">
        <f>VLOOKUP(I27,Data!$B$2:$M$9721,8,FALSE)</f>
        <v>1455.65035487932</v>
      </c>
      <c r="M27" s="110">
        <f>VLOOKUP(I27,Data!$B$2:$M$9721,9,FALSE)</f>
        <v>1435.29947201957</v>
      </c>
      <c r="N27" s="110">
        <f>VLOOKUP(I27,Data!$B$2:$M$9721,10,FALSE)</f>
        <v>1476.21470079443</v>
      </c>
      <c r="O27" s="110">
        <f>VLOOKUP(I27,Data!$B$2:$M$9721,11,FALSE)</f>
        <v>20.350882859753</v>
      </c>
      <c r="P27" s="110">
        <f>VLOOKUP(I27,Data!$B$2:$M$9721,12,FALSE)</f>
        <v>20.5643459151092</v>
      </c>
      <c r="Q27" s="95">
        <f t="shared" si="12"/>
        <v>20052</v>
      </c>
      <c r="R27" s="96"/>
      <c r="S27" s="96"/>
      <c r="T27" s="96"/>
      <c r="U27" s="96"/>
      <c r="V27" s="96"/>
      <c r="W27" s="97"/>
    </row>
    <row r="28" spans="1:23">
      <c r="A28" s="90" t="s">
        <v>299</v>
      </c>
      <c r="B28" s="85"/>
      <c r="C28" s="85"/>
      <c r="D28" s="85"/>
      <c r="E28" s="98"/>
      <c r="G28" s="108" t="str">
        <f t="shared" si="10"/>
        <v>5</v>
      </c>
      <c r="H28" s="109" t="s">
        <v>5</v>
      </c>
      <c r="I28" s="109" t="str">
        <f t="shared" si="11"/>
        <v>2007-2009_Persons_5_All ages</v>
      </c>
      <c r="J28" s="110">
        <f>VLOOKUP(I28,Data!$B$2:$M$9721,5,FALSE)</f>
        <v>19852</v>
      </c>
      <c r="K28" s="110">
        <f>VLOOKUP(I28,Data!$B$2:$M$9721,6,FALSE)</f>
        <v>6617.3333333333303</v>
      </c>
      <c r="L28" s="110">
        <f>VLOOKUP(I28,Data!$B$2:$M$9721,8,FALSE)</f>
        <v>1437.8637194555599</v>
      </c>
      <c r="M28" s="110">
        <f>VLOOKUP(I28,Data!$B$2:$M$9721,9,FALSE)</f>
        <v>1417.6522382467199</v>
      </c>
      <c r="N28" s="110">
        <f>VLOOKUP(I28,Data!$B$2:$M$9721,10,FALSE)</f>
        <v>1458.2882729688999</v>
      </c>
      <c r="O28" s="110">
        <f>VLOOKUP(I28,Data!$B$2:$M$9721,11,FALSE)</f>
        <v>20.211481208833401</v>
      </c>
      <c r="P28" s="110">
        <f>VLOOKUP(I28,Data!$B$2:$M$9721,12,FALSE)</f>
        <v>20.424553513347298</v>
      </c>
      <c r="Q28" s="95">
        <f t="shared" si="12"/>
        <v>19852</v>
      </c>
      <c r="R28" s="96"/>
      <c r="S28" s="96"/>
      <c r="T28" s="96"/>
      <c r="U28" s="96"/>
      <c r="V28" s="96"/>
      <c r="W28" s="97"/>
    </row>
    <row r="29" spans="1:23">
      <c r="A29" s="90" t="s">
        <v>300</v>
      </c>
      <c r="B29" s="85"/>
      <c r="C29" s="85"/>
      <c r="D29" s="85"/>
      <c r="E29" s="98"/>
      <c r="G29" s="108" t="str">
        <f t="shared" si="10"/>
        <v>5</v>
      </c>
      <c r="H29" s="109" t="s">
        <v>6</v>
      </c>
      <c r="I29" s="109" t="str">
        <f t="shared" si="11"/>
        <v>2008-2010_Persons_5_All ages</v>
      </c>
      <c r="J29" s="110">
        <f>VLOOKUP(I29,Data!$B$2:$M$9721,5,FALSE)</f>
        <v>19401</v>
      </c>
      <c r="K29" s="110">
        <f>VLOOKUP(I29,Data!$B$2:$M$9721,6,FALSE)</f>
        <v>6467</v>
      </c>
      <c r="L29" s="110">
        <f>VLOOKUP(I29,Data!$B$2:$M$9721,8,FALSE)</f>
        <v>1398.9623255404099</v>
      </c>
      <c r="M29" s="110">
        <f>VLOOKUP(I29,Data!$B$2:$M$9721,9,FALSE)</f>
        <v>1379.09377417264</v>
      </c>
      <c r="N29" s="110">
        <f>VLOOKUP(I29,Data!$B$2:$M$9721,10,FALSE)</f>
        <v>1419.0427688535699</v>
      </c>
      <c r="O29" s="110">
        <f>VLOOKUP(I29,Data!$B$2:$M$9721,11,FALSE)</f>
        <v>19.868551367769701</v>
      </c>
      <c r="P29" s="110">
        <f>VLOOKUP(I29,Data!$B$2:$M$9721,12,FALSE)</f>
        <v>20.080443313153001</v>
      </c>
      <c r="Q29" s="95">
        <f t="shared" si="12"/>
        <v>19401</v>
      </c>
      <c r="R29" s="96"/>
      <c r="S29" s="96"/>
      <c r="T29" s="96"/>
      <c r="U29" s="96"/>
      <c r="V29" s="96"/>
      <c r="W29" s="97"/>
    </row>
    <row r="30" spans="1:23">
      <c r="A30" s="90" t="s">
        <v>301</v>
      </c>
      <c r="B30" s="85"/>
      <c r="C30" s="85"/>
      <c r="D30" s="85"/>
      <c r="E30" s="98"/>
      <c r="G30" s="108" t="str">
        <f t="shared" si="10"/>
        <v>5</v>
      </c>
      <c r="H30" s="109" t="s">
        <v>7</v>
      </c>
      <c r="I30" s="109" t="str">
        <f t="shared" si="11"/>
        <v>2009-2011_Persons_5_All ages</v>
      </c>
      <c r="J30" s="110">
        <f>VLOOKUP(I30,Data!$B$2:$M$9721,5,FALSE)</f>
        <v>19011</v>
      </c>
      <c r="K30" s="110">
        <f>VLOOKUP(I30,Data!$B$2:$M$9721,6,FALSE)</f>
        <v>6337</v>
      </c>
      <c r="L30" s="110">
        <f>VLOOKUP(I30,Data!$B$2:$M$9721,8,FALSE)</f>
        <v>1364.2763143985001</v>
      </c>
      <c r="M30" s="110">
        <f>VLOOKUP(I30,Data!$B$2:$M$9721,9,FALSE)</f>
        <v>1344.74478786129</v>
      </c>
      <c r="N30" s="110">
        <f>VLOOKUP(I30,Data!$B$2:$M$9721,10,FALSE)</f>
        <v>1384.0182770096901</v>
      </c>
      <c r="O30" s="110">
        <f>VLOOKUP(I30,Data!$B$2:$M$9721,11,FALSE)</f>
        <v>19.531526537210802</v>
      </c>
      <c r="P30" s="110">
        <f>VLOOKUP(I30,Data!$B$2:$M$9721,12,FALSE)</f>
        <v>19.741962611190001</v>
      </c>
      <c r="Q30" s="95">
        <f t="shared" si="12"/>
        <v>19011</v>
      </c>
      <c r="R30" s="96"/>
      <c r="S30" s="96"/>
      <c r="T30" s="96"/>
      <c r="U30" s="96"/>
      <c r="V30" s="96"/>
      <c r="W30" s="97"/>
    </row>
    <row r="31" spans="1:23">
      <c r="A31" s="90" t="s">
        <v>302</v>
      </c>
      <c r="B31" s="85"/>
      <c r="C31" s="85"/>
      <c r="D31" s="85"/>
      <c r="E31" s="98"/>
      <c r="G31" s="108" t="str">
        <f t="shared" si="10"/>
        <v>5</v>
      </c>
      <c r="H31" s="109" t="s">
        <v>8</v>
      </c>
      <c r="I31" s="109" t="str">
        <f t="shared" si="11"/>
        <v>2010-2012_Persons_5_All ages</v>
      </c>
      <c r="J31" s="110">
        <f>VLOOKUP(I31,Data!$B$2:$M$9721,5,FALSE)</f>
        <v>18991</v>
      </c>
      <c r="K31" s="110">
        <f>VLOOKUP(I31,Data!$B$2:$M$9721,6,FALSE)</f>
        <v>6330.3333333333303</v>
      </c>
      <c r="L31" s="110">
        <f>VLOOKUP(I31,Data!$B$2:$M$9721,8,FALSE)</f>
        <v>1354.2441725696401</v>
      </c>
      <c r="M31" s="110">
        <f>VLOOKUP(I31,Data!$B$2:$M$9721,9,FALSE)</f>
        <v>1334.88319004198</v>
      </c>
      <c r="N31" s="110">
        <f>VLOOKUP(I31,Data!$B$2:$M$9721,10,FALSE)</f>
        <v>1373.81386416789</v>
      </c>
      <c r="O31" s="110">
        <f>VLOOKUP(I31,Data!$B$2:$M$9721,11,FALSE)</f>
        <v>19.360982527663101</v>
      </c>
      <c r="P31" s="110">
        <f>VLOOKUP(I31,Data!$B$2:$M$9721,12,FALSE)</f>
        <v>19.5696915982519</v>
      </c>
      <c r="Q31" s="95">
        <f t="shared" si="12"/>
        <v>18991</v>
      </c>
      <c r="R31" s="96"/>
      <c r="S31" s="96"/>
      <c r="T31" s="96"/>
      <c r="U31" s="96"/>
      <c r="V31" s="96"/>
      <c r="W31" s="97"/>
    </row>
    <row r="32" spans="1:23">
      <c r="A32" s="90" t="s">
        <v>303</v>
      </c>
      <c r="B32" s="85"/>
      <c r="C32" s="85"/>
      <c r="D32" s="85"/>
      <c r="E32" s="98"/>
      <c r="G32" s="108" t="str">
        <f t="shared" si="10"/>
        <v>5</v>
      </c>
      <c r="H32" s="109" t="s">
        <v>9</v>
      </c>
      <c r="I32" s="109" t="str">
        <f t="shared" si="11"/>
        <v>2011-2013_Persons_5_All ages</v>
      </c>
      <c r="J32" s="110">
        <f>VLOOKUP(I32,Data!$B$2:$M$9721,5,FALSE)</f>
        <v>19098</v>
      </c>
      <c r="K32" s="110">
        <f>VLOOKUP(I32,Data!$B$2:$M$9721,6,FALSE)</f>
        <v>6366</v>
      </c>
      <c r="L32" s="110">
        <f>VLOOKUP(I32,Data!$B$2:$M$9721,8,FALSE)</f>
        <v>1354.4379777383999</v>
      </c>
      <c r="M32" s="110">
        <f>VLOOKUP(I32,Data!$B$2:$M$9721,9,FALSE)</f>
        <v>1335.15063933957</v>
      </c>
      <c r="N32" s="110">
        <f>VLOOKUP(I32,Data!$B$2:$M$9721,10,FALSE)</f>
        <v>1373.93264460093</v>
      </c>
      <c r="O32" s="110">
        <f>VLOOKUP(I32,Data!$B$2:$M$9721,11,FALSE)</f>
        <v>19.287338398826499</v>
      </c>
      <c r="P32" s="110">
        <f>VLOOKUP(I32,Data!$B$2:$M$9721,12,FALSE)</f>
        <v>19.494666862528199</v>
      </c>
      <c r="Q32" s="95">
        <f t="shared" si="12"/>
        <v>19098</v>
      </c>
      <c r="R32" s="96"/>
      <c r="S32" s="96"/>
      <c r="T32" s="96"/>
      <c r="U32" s="96"/>
      <c r="V32" s="96"/>
      <c r="W32" s="97"/>
    </row>
    <row r="33" spans="1:23">
      <c r="A33" s="90" t="s">
        <v>304</v>
      </c>
      <c r="B33" s="85"/>
      <c r="C33" s="85"/>
      <c r="D33" s="85"/>
      <c r="E33" s="98"/>
      <c r="G33" s="111" t="str">
        <f t="shared" si="10"/>
        <v>5</v>
      </c>
      <c r="H33" s="112" t="s">
        <v>216</v>
      </c>
      <c r="I33" s="112" t="str">
        <f t="shared" si="11"/>
        <v>2012-2014_Persons_5_All ages</v>
      </c>
      <c r="J33" s="113">
        <f>VLOOKUP(I33,Data!$B$2:$M$9721,5,FALSE)</f>
        <v>19146</v>
      </c>
      <c r="K33" s="113">
        <f>VLOOKUP(I33,Data!$B$2:$M$9721,6,FALSE)</f>
        <v>6382</v>
      </c>
      <c r="L33" s="113">
        <f>VLOOKUP(I33,Data!$B$2:$M$9721,8,FALSE)</f>
        <v>1347.27603917696</v>
      </c>
      <c r="M33" s="113">
        <f>VLOOKUP(I33,Data!$B$2:$M$9721,9,FALSE)</f>
        <v>1328.1371781247001</v>
      </c>
      <c r="N33" s="113">
        <f>VLOOKUP(I33,Data!$B$2:$M$9721,10,FALSE)</f>
        <v>1366.6203730545301</v>
      </c>
      <c r="O33" s="113">
        <f>VLOOKUP(I33,Data!$B$2:$M$9721,11,FALSE)</f>
        <v>19.138861052264499</v>
      </c>
      <c r="P33" s="113">
        <f>VLOOKUP(I33,Data!$B$2:$M$9721,12,FALSE)</f>
        <v>19.344333877572598</v>
      </c>
      <c r="Q33" s="114">
        <f t="shared" si="12"/>
        <v>19146</v>
      </c>
      <c r="R33" s="115"/>
      <c r="S33" s="115"/>
      <c r="T33" s="115"/>
      <c r="U33" s="115"/>
      <c r="V33" s="115"/>
      <c r="W33" s="116"/>
    </row>
    <row r="34" spans="1:23">
      <c r="A34" s="90" t="s">
        <v>305</v>
      </c>
      <c r="B34" s="85"/>
      <c r="C34" s="85"/>
      <c r="D34" s="85"/>
      <c r="E34" s="98"/>
      <c r="G34" s="117" t="s">
        <v>184</v>
      </c>
      <c r="H34" s="118" t="s">
        <v>1</v>
      </c>
      <c r="I34" s="118" t="str">
        <f>H34&amp;"_"&amp;$C$5&amp;"_W"&amp;"_"&amp;$D$5</f>
        <v>2004-2006_Persons_W_All ages</v>
      </c>
      <c r="J34" s="119" t="str">
        <f>IF(B51="Wales","",VLOOKUP(I34,Data!$B$2:$M$9721,5,FALSE))</f>
        <v/>
      </c>
      <c r="K34" s="119" t="str">
        <f>IF(B51="Wales","",VLOOKUP(I34,Data!$B$2:$M$9721,6,FALSE))</f>
        <v/>
      </c>
      <c r="L34" s="119" t="str">
        <f>IF(B51="Wales","",VLOOKUP(I34,Data!$B$2:$M$9721,8,FALSE))</f>
        <v/>
      </c>
      <c r="M34" s="119">
        <f>VLOOKUP(I34,Data!$B$2:$M$9721,9,FALSE)</f>
        <v>1181.2132562643501</v>
      </c>
      <c r="N34" s="119">
        <f>VLOOKUP(I34,Data!$B$2:$M$9721,10,FALSE)</f>
        <v>1196.44400839626</v>
      </c>
      <c r="O34" s="119">
        <f>VLOOKUP(I34,Data!$B$2:$M$9721,11,FALSE)</f>
        <v>7.5971819420394704</v>
      </c>
      <c r="P34" s="120">
        <f>VLOOKUP(I34,Data!$B$2:$M$9721,12,FALSE)</f>
        <v>7.6335701898715298</v>
      </c>
    </row>
    <row r="35" spans="1:23">
      <c r="A35" s="90" t="s">
        <v>306</v>
      </c>
      <c r="B35" s="85"/>
      <c r="C35" s="85"/>
      <c r="D35" s="85"/>
      <c r="E35" s="98"/>
      <c r="G35" s="121" t="s">
        <v>184</v>
      </c>
      <c r="H35" s="122" t="s">
        <v>3</v>
      </c>
      <c r="I35" s="122" t="str">
        <f t="shared" ref="I35:I42" si="13">H35&amp;"_"&amp;$C$5&amp;"_W"&amp;"_"&amp;$D$5</f>
        <v>2005-2007_Persons_W_All ages</v>
      </c>
      <c r="J35" s="123" t="str">
        <f>IF(B51="Wales","",VLOOKUP(I35,Data!$B$2:$M$9721,5,FALSE))</f>
        <v/>
      </c>
      <c r="K35" s="123" t="str">
        <f>IF(B51="Wales","",VLOOKUP(I35,Data!$B$2:$M$9721,6,FALSE))</f>
        <v/>
      </c>
      <c r="L35" s="123" t="str">
        <f>IF(B51="Wales","",VLOOKUP(I35,Data!$B$2:$M$9721,8,FALSE))</f>
        <v/>
      </c>
      <c r="M35" s="123">
        <f>VLOOKUP(I35,Data!$B$2:$M$9721,9,FALSE)</f>
        <v>1162.64808076248</v>
      </c>
      <c r="N35" s="123">
        <f>VLOOKUP(I35,Data!$B$2:$M$9721,10,FALSE)</f>
        <v>1177.6542768110801</v>
      </c>
      <c r="O35" s="123">
        <f>VLOOKUP(I35,Data!$B$2:$M$9721,11,FALSE)</f>
        <v>7.4851560830147701</v>
      </c>
      <c r="P35" s="124">
        <f>VLOOKUP(I35,Data!$B$2:$M$9721,12,FALSE)</f>
        <v>7.5210399655909397</v>
      </c>
    </row>
    <row r="36" spans="1:23">
      <c r="A36" s="90" t="s">
        <v>307</v>
      </c>
      <c r="B36" s="85"/>
      <c r="C36" s="85"/>
      <c r="D36" s="85"/>
      <c r="E36" s="98"/>
      <c r="G36" s="121" t="s">
        <v>184</v>
      </c>
      <c r="H36" s="122" t="s">
        <v>4</v>
      </c>
      <c r="I36" s="122" t="str">
        <f t="shared" si="13"/>
        <v>2006-2008_Persons_W_All ages</v>
      </c>
      <c r="J36" s="123" t="str">
        <f>IF(B51="Wales","",VLOOKUP(I36,Data!$B$2:$M$9721,5,FALSE))</f>
        <v/>
      </c>
      <c r="K36" s="123" t="str">
        <f>IF(B51="Wales","",VLOOKUP(I36,Data!$B$2:$M$9721,6,FALSE))</f>
        <v/>
      </c>
      <c r="L36" s="123" t="str">
        <f>IF(B51="Wales","",VLOOKUP(I36,Data!$B$2:$M$9721,8,FALSE))</f>
        <v/>
      </c>
      <c r="M36" s="123">
        <f>VLOOKUP(I36,Data!$B$2:$M$9721,9,FALSE)</f>
        <v>1145.8501876350899</v>
      </c>
      <c r="N36" s="123">
        <f>VLOOKUP(I36,Data!$B$2:$M$9721,10,FALSE)</f>
        <v>1160.6611287324999</v>
      </c>
      <c r="O36" s="123">
        <f>VLOOKUP(I36,Data!$B$2:$M$9721,11,FALSE)</f>
        <v>7.3877531413113502</v>
      </c>
      <c r="P36" s="124">
        <f>VLOOKUP(I36,Data!$B$2:$M$9721,12,FALSE)</f>
        <v>7.4231879560991301</v>
      </c>
    </row>
    <row r="37" spans="1:23">
      <c r="A37" s="90" t="s">
        <v>308</v>
      </c>
      <c r="B37" s="85"/>
      <c r="C37" s="85"/>
      <c r="D37" s="85"/>
      <c r="E37" s="98"/>
      <c r="G37" s="121" t="s">
        <v>184</v>
      </c>
      <c r="H37" s="122" t="s">
        <v>5</v>
      </c>
      <c r="I37" s="122" t="str">
        <f t="shared" si="13"/>
        <v>2007-2009_Persons_W_All ages</v>
      </c>
      <c r="J37" s="123" t="str">
        <f>IF(B51="Wales","",VLOOKUP(I37,Data!$B$2:$M$9721,5,FALSE))</f>
        <v/>
      </c>
      <c r="K37" s="123" t="str">
        <f>IF(B51="Wales","",VLOOKUP(I37,Data!$B$2:$M$9721,6,FALSE))</f>
        <v/>
      </c>
      <c r="L37" s="123" t="str">
        <f>IF(B51="Wales","",VLOOKUP(I37,Data!$B$2:$M$9721,8,FALSE))</f>
        <v/>
      </c>
      <c r="M37" s="123">
        <f>VLOOKUP(I37,Data!$B$2:$M$9721,9,FALSE)</f>
        <v>1128.28109488581</v>
      </c>
      <c r="N37" s="123">
        <f>VLOOKUP(I37,Data!$B$2:$M$9721,10,FALSE)</f>
        <v>1142.87163402232</v>
      </c>
      <c r="O37" s="123">
        <f>VLOOKUP(I37,Data!$B$2:$M$9721,11,FALSE)</f>
        <v>7.2778086646903803</v>
      </c>
      <c r="P37" s="124">
        <f>VLOOKUP(I37,Data!$B$2:$M$9721,12,FALSE)</f>
        <v>7.3127304718213999</v>
      </c>
    </row>
    <row r="38" spans="1:23">
      <c r="A38" s="90" t="s">
        <v>309</v>
      </c>
      <c r="B38" s="85"/>
      <c r="C38" s="85"/>
      <c r="D38" s="85"/>
      <c r="E38" s="98"/>
      <c r="G38" s="121" t="s">
        <v>184</v>
      </c>
      <c r="H38" s="122" t="s">
        <v>6</v>
      </c>
      <c r="I38" s="122" t="str">
        <f t="shared" si="13"/>
        <v>2008-2010_Persons_W_All ages</v>
      </c>
      <c r="J38" s="123" t="str">
        <f>IF(B51="Wales","",VLOOKUP(I38,Data!$B$2:$M$9721,5,FALSE))</f>
        <v/>
      </c>
      <c r="K38" s="123" t="str">
        <f>IF(B51="Wales","",VLOOKUP(I38,Data!$B$2:$M$9721,6,FALSE))</f>
        <v/>
      </c>
      <c r="L38" s="123" t="str">
        <f>IF(B51="Wales","",VLOOKUP(I38,Data!$B$2:$M$9721,8,FALSE))</f>
        <v/>
      </c>
      <c r="M38" s="123">
        <f>VLOOKUP(I38,Data!$B$2:$M$9721,9,FALSE)</f>
        <v>1099.5958811466201</v>
      </c>
      <c r="N38" s="123">
        <f>VLOOKUP(I38,Data!$B$2:$M$9721,10,FALSE)</f>
        <v>1113.8684639104199</v>
      </c>
      <c r="O38" s="123">
        <f>VLOOKUP(I38,Data!$B$2:$M$9721,11,FALSE)</f>
        <v>7.1191251124028003</v>
      </c>
      <c r="P38" s="124">
        <f>VLOOKUP(I38,Data!$B$2:$M$9721,12,FALSE)</f>
        <v>7.15345765139182</v>
      </c>
    </row>
    <row r="39" spans="1:23">
      <c r="A39" s="90" t="s">
        <v>310</v>
      </c>
      <c r="B39" s="85"/>
      <c r="C39" s="85"/>
      <c r="D39" s="85"/>
      <c r="E39" s="98"/>
      <c r="G39" s="121" t="s">
        <v>184</v>
      </c>
      <c r="H39" s="122" t="s">
        <v>7</v>
      </c>
      <c r="I39" s="122" t="str">
        <f t="shared" si="13"/>
        <v>2009-2011_Persons_W_All ages</v>
      </c>
      <c r="J39" s="123" t="str">
        <f>IF(B51="Wales","",VLOOKUP(I39,Data!$B$2:$M$9721,5,FALSE))</f>
        <v/>
      </c>
      <c r="K39" s="123" t="str">
        <f>IF(B51="Wales","",VLOOKUP(I39,Data!$B$2:$M$9721,6,FALSE))</f>
        <v/>
      </c>
      <c r="L39" s="123" t="str">
        <f>IF(B51="Wales","",VLOOKUP(I39,Data!$B$2:$M$9721,8,FALSE))</f>
        <v/>
      </c>
      <c r="M39" s="123">
        <f>VLOOKUP(I39,Data!$B$2:$M$9721,9,FALSE)</f>
        <v>1061.5439150874799</v>
      </c>
      <c r="N39" s="123">
        <f>VLOOKUP(I39,Data!$B$2:$M$9721,10,FALSE)</f>
        <v>1075.4108863829799</v>
      </c>
      <c r="O39" s="123">
        <f>VLOOKUP(I39,Data!$B$2:$M$9721,11,FALSE)</f>
        <v>6.9166600025939697</v>
      </c>
      <c r="P39" s="124">
        <f>VLOOKUP(I39,Data!$B$2:$M$9721,12,FALSE)</f>
        <v>6.9503112929005502</v>
      </c>
    </row>
    <row r="40" spans="1:23">
      <c r="A40" s="90" t="s">
        <v>311</v>
      </c>
      <c r="B40" s="85"/>
      <c r="C40" s="85"/>
      <c r="D40" s="85"/>
      <c r="E40" s="98"/>
      <c r="G40" s="121" t="s">
        <v>184</v>
      </c>
      <c r="H40" s="122" t="s">
        <v>8</v>
      </c>
      <c r="I40" s="122" t="str">
        <f t="shared" si="13"/>
        <v>2010-2012_Persons_W_All ages</v>
      </c>
      <c r="J40" s="123" t="str">
        <f>IF(B51="Wales","",VLOOKUP(I40,Data!$B$2:$M$9721,5,FALSE))</f>
        <v/>
      </c>
      <c r="K40" s="123" t="str">
        <f>IF(B51="Wales","",VLOOKUP(I40,Data!$B$2:$M$9721,6,FALSE))</f>
        <v/>
      </c>
      <c r="L40" s="123" t="str">
        <f>IF(B51="Wales","",VLOOKUP(I40,Data!$B$2:$M$9721,8,FALSE))</f>
        <v/>
      </c>
      <c r="M40" s="123">
        <f>VLOOKUP(I40,Data!$B$2:$M$9721,9,FALSE)</f>
        <v>1048.1728946919</v>
      </c>
      <c r="N40" s="123">
        <f>VLOOKUP(I40,Data!$B$2:$M$9721,10,FALSE)</f>
        <v>1061.8023705098301</v>
      </c>
      <c r="O40" s="123">
        <f>VLOOKUP(I40,Data!$B$2:$M$9721,11,FALSE)</f>
        <v>6.7982446334492597</v>
      </c>
      <c r="P40" s="124">
        <f>VLOOKUP(I40,Data!$B$2:$M$9721,12,FALSE)</f>
        <v>6.83123118448475</v>
      </c>
    </row>
    <row r="41" spans="1:23">
      <c r="A41" s="90" t="s">
        <v>312</v>
      </c>
      <c r="B41" s="85"/>
      <c r="C41" s="85"/>
      <c r="D41" s="85"/>
      <c r="E41" s="98"/>
      <c r="G41" s="121" t="s">
        <v>184</v>
      </c>
      <c r="H41" s="122" t="s">
        <v>9</v>
      </c>
      <c r="I41" s="122" t="str">
        <f t="shared" si="13"/>
        <v>2011-2013_Persons_W_All ages</v>
      </c>
      <c r="J41" s="123" t="str">
        <f>IF(B51="Wales","",VLOOKUP(I41,Data!$B$2:$M$9721,5,FALSE))</f>
        <v/>
      </c>
      <c r="K41" s="123" t="str">
        <f>IF(B51="Wales","",VLOOKUP(I41,Data!$B$2:$M$9721,6,FALSE))</f>
        <v/>
      </c>
      <c r="L41" s="123" t="str">
        <f>IF(B51="Wales","",VLOOKUP(I41,Data!$B$2:$M$9721,8,FALSE))</f>
        <v/>
      </c>
      <c r="M41" s="123">
        <f>VLOOKUP(I41,Data!$B$2:$M$9721,9,FALSE)</f>
        <v>1041.9597114216599</v>
      </c>
      <c r="N41" s="123">
        <f>VLOOKUP(I41,Data!$B$2:$M$9721,10,FALSE)</f>
        <v>1055.42610892225</v>
      </c>
      <c r="O41" s="123">
        <f>VLOOKUP(I41,Data!$B$2:$M$9721,11,FALSE)</f>
        <v>6.7169845571706901</v>
      </c>
      <c r="P41" s="124">
        <f>VLOOKUP(I41,Data!$B$2:$M$9721,12,FALSE)</f>
        <v>6.74941294341534</v>
      </c>
    </row>
    <row r="42" spans="1:23">
      <c r="A42" s="90" t="s">
        <v>313</v>
      </c>
      <c r="B42" s="85"/>
      <c r="C42" s="85"/>
      <c r="D42" s="85"/>
      <c r="E42" s="98"/>
      <c r="G42" s="128" t="s">
        <v>184</v>
      </c>
      <c r="H42" s="129" t="s">
        <v>216</v>
      </c>
      <c r="I42" s="129" t="str">
        <f t="shared" si="13"/>
        <v>2012-2014_Persons_W_All ages</v>
      </c>
      <c r="J42" s="130" t="str">
        <f>IF(B51="Wales","",VLOOKUP(I42,Data!$B$2:$M$9721,5,FALSE))</f>
        <v/>
      </c>
      <c r="K42" s="130" t="str">
        <f>IF(B51="Wales","",VLOOKUP(I42,Data!$B$2:$M$9721,6,FALSE))</f>
        <v/>
      </c>
      <c r="L42" s="130" t="str">
        <f>IF(B51="Wales","",VLOOKUP(I42,Data!$B$2:$M$9721,8,FALSE))</f>
        <v/>
      </c>
      <c r="M42" s="130">
        <f>VLOOKUP(I42,Data!$B$2:$M$9721,9,FALSE)</f>
        <v>1035.6793312862501</v>
      </c>
      <c r="N42" s="130">
        <f>VLOOKUP(I42,Data!$B$2:$M$9721,10,FALSE)</f>
        <v>1048.9842357966099</v>
      </c>
      <c r="O42" s="130">
        <f>VLOOKUP(I42,Data!$B$2:$M$9721,11,FALSE)</f>
        <v>6.6365182685590298</v>
      </c>
      <c r="P42" s="131">
        <f>VLOOKUP(I42,Data!$B$2:$M$9721,12,FALSE)</f>
        <v>6.6683862418026401</v>
      </c>
    </row>
    <row r="43" spans="1:23">
      <c r="A43" s="91" t="s">
        <v>314</v>
      </c>
      <c r="B43" s="126"/>
      <c r="C43" s="126"/>
      <c r="D43" s="126"/>
      <c r="E43" s="127"/>
    </row>
    <row r="44" spans="1:23">
      <c r="B44" s="132"/>
      <c r="C44" s="132"/>
      <c r="D44" s="132"/>
      <c r="E44" s="132"/>
    </row>
    <row r="46" spans="1:23">
      <c r="A46" s="133" t="s">
        <v>259</v>
      </c>
    </row>
    <row r="47" spans="1:23">
      <c r="A47" s="12" t="s">
        <v>265</v>
      </c>
      <c r="B47" s="12" t="str">
        <f>"All-cause mortality, "&amp;"European age-standardised rate per 100,000, "&amp;LOWER(C5)&amp;", "&amp;LOWER(E5)&amp;", "&amp;TRIM(B5)&amp;", 2005-2014"</f>
        <v>All-cause mortality, European age-standardised rate per 100,000, persons, all ages, Wales, 2005-2014</v>
      </c>
    </row>
    <row r="48" spans="1:23">
      <c r="A48" s="12" t="s">
        <v>266</v>
      </c>
      <c r="B48" s="12" t="str">
        <f>"All-cause mortality rate ratio, "&amp;LOWER(D5)&amp;", "&amp;LOWER(C5)&amp;", "&amp;TRIM(B5)&amp;", 2005-2013"</f>
        <v>All-cause mortality rate ratio, all ages, persons, Wales, 2005-2013</v>
      </c>
    </row>
    <row r="49" spans="1:23">
      <c r="A49" s="12" t="s">
        <v>262</v>
      </c>
      <c r="B49" s="12" t="str">
        <f>"Least deprived within "&amp;TRIM(B5)</f>
        <v>Least deprived within Wales</v>
      </c>
    </row>
    <row r="50" spans="1:23">
      <c r="A50" s="12" t="s">
        <v>263</v>
      </c>
      <c r="B50" s="12" t="str">
        <f>"Most deprived within "&amp;TRIM(B5)</f>
        <v>Most deprived within Wales</v>
      </c>
    </row>
    <row r="51" spans="1:23">
      <c r="A51" s="12" t="s">
        <v>264</v>
      </c>
      <c r="B51" s="12" t="str">
        <f>TRIM(B5)</f>
        <v>Wales</v>
      </c>
    </row>
    <row r="52" spans="1:23">
      <c r="A52" s="12" t="s">
        <v>228</v>
      </c>
      <c r="B52" s="12" t="str">
        <f>IF(B51="Wales", "","Wales")</f>
        <v/>
      </c>
    </row>
    <row r="54" spans="1:23">
      <c r="A54" s="12" t="s">
        <v>315</v>
      </c>
      <c r="B54" s="12" t="str">
        <f>IF(B5="Wales","Wales",TRIM(B5)&amp;" and Wales")</f>
        <v>Wales</v>
      </c>
    </row>
    <row r="57" spans="1:23">
      <c r="A57" s="172" t="s">
        <v>317</v>
      </c>
      <c r="B57" s="172"/>
      <c r="C57" s="172"/>
      <c r="D57" s="172"/>
      <c r="E57" s="172"/>
      <c r="F57" s="172"/>
      <c r="G57" s="172"/>
      <c r="H57" s="172"/>
      <c r="I57" s="172"/>
      <c r="J57" s="172"/>
      <c r="K57" s="172"/>
      <c r="L57" s="172"/>
      <c r="M57" s="172"/>
      <c r="N57" s="172"/>
      <c r="O57" s="172"/>
      <c r="P57" s="172"/>
      <c r="Q57" s="172"/>
      <c r="R57" s="172"/>
      <c r="S57" s="172"/>
      <c r="T57" s="172"/>
      <c r="U57" s="172"/>
      <c r="V57" s="172"/>
      <c r="W57" s="172"/>
    </row>
    <row r="58" spans="1:23">
      <c r="A58" s="61" t="s">
        <v>261</v>
      </c>
      <c r="B58" s="62"/>
      <c r="C58" s="62"/>
      <c r="D58" s="63"/>
    </row>
    <row r="59" spans="1:23">
      <c r="A59" s="64"/>
      <c r="B59" s="65" t="s">
        <v>186</v>
      </c>
      <c r="C59" s="65" t="s">
        <v>230</v>
      </c>
      <c r="D59" s="66" t="s">
        <v>229</v>
      </c>
    </row>
    <row r="60" spans="1:23">
      <c r="A60" s="67" t="s">
        <v>231</v>
      </c>
      <c r="B60" s="68">
        <v>1</v>
      </c>
      <c r="C60" s="68">
        <v>2</v>
      </c>
      <c r="D60" s="69">
        <v>2</v>
      </c>
    </row>
    <row r="61" spans="1:23">
      <c r="A61" s="67" t="s">
        <v>232</v>
      </c>
      <c r="B61" s="68" t="str">
        <f>INDEX(A71:A100,B60,1)</f>
        <v>Wales</v>
      </c>
      <c r="C61" s="68">
        <f>INDEX(C71:C73,C60,1)</f>
        <v>0</v>
      </c>
      <c r="D61" s="69">
        <f>INDEX(E71:E72,D60,1)</f>
        <v>0</v>
      </c>
      <c r="G61" s="168" t="s">
        <v>318</v>
      </c>
      <c r="H61" s="168"/>
      <c r="I61" s="168"/>
      <c r="J61" s="168"/>
      <c r="K61" s="168"/>
      <c r="L61" s="168"/>
      <c r="M61" s="168"/>
      <c r="N61" s="168"/>
      <c r="O61" s="168"/>
      <c r="P61" s="168"/>
    </row>
    <row r="62" spans="1:23">
      <c r="A62" s="67" t="s">
        <v>260</v>
      </c>
      <c r="B62" s="68" t="str">
        <f>VLOOKUP(TRIM(B61),'LA-LACODE Lookup'!A1:B60,2,FALSE)</f>
        <v>W</v>
      </c>
      <c r="C62" s="68"/>
      <c r="D62" s="69"/>
      <c r="G62" s="70" t="s">
        <v>238</v>
      </c>
      <c r="H62" s="71" t="s">
        <v>239</v>
      </c>
      <c r="I62" s="72" t="s">
        <v>237</v>
      </c>
      <c r="J62" s="71" t="s">
        <v>0</v>
      </c>
      <c r="K62" s="71" t="s">
        <v>227</v>
      </c>
      <c r="L62" s="71" t="s">
        <v>240</v>
      </c>
      <c r="M62" s="71" t="s">
        <v>241</v>
      </c>
      <c r="N62" s="71" t="s">
        <v>242</v>
      </c>
      <c r="O62" s="72" t="s">
        <v>243</v>
      </c>
      <c r="P62" s="73" t="s">
        <v>244</v>
      </c>
    </row>
    <row r="63" spans="1:23">
      <c r="A63" s="67" t="s">
        <v>233</v>
      </c>
      <c r="B63" s="68" t="str">
        <f>VLOOKUP(B62,'LA-LACODE Lookup'!A1:B60,2,FALSE)&amp;"1"</f>
        <v>1</v>
      </c>
      <c r="C63" s="68"/>
      <c r="D63" s="69"/>
      <c r="G63" s="74" t="str">
        <f>$B$62</f>
        <v>W</v>
      </c>
      <c r="H63" s="75" t="s">
        <v>1</v>
      </c>
      <c r="I63" s="75" t="str">
        <f>H63&amp;"_"&amp;"males"&amp;"_"&amp;G63&amp;"_"&amp;"&lt;75"</f>
        <v>2004-2006_males_W_&lt;75</v>
      </c>
      <c r="J63" s="75">
        <f>VLOOKUP(I63,Data!$B$2:$M$9721,5,FALSE)</f>
        <v>19774</v>
      </c>
      <c r="K63" s="76">
        <f>VLOOKUP(I63,Data!$B$2:$M$9721,6,FALSE)</f>
        <v>6591.3333333333303</v>
      </c>
      <c r="L63" s="76"/>
      <c r="M63" s="76">
        <f>VLOOKUP(I63,Data!$B$2:$M$9721,9,FALSE)</f>
        <v>538.931870049596</v>
      </c>
      <c r="N63" s="76">
        <f>VLOOKUP(I63,Data!$B$2:$M$9721,10,FALSE)</f>
        <v>554.28037158480299</v>
      </c>
      <c r="O63" s="76">
        <f>VLOOKUP(I63,Data!$B$2:$M$9721,11,FALSE)</f>
        <v>7.6339320213443198</v>
      </c>
      <c r="P63" s="77">
        <f>VLOOKUP(I63,Data!$B$2:$M$9721,12,FALSE)</f>
        <v>7.7145695138628998</v>
      </c>
    </row>
    <row r="64" spans="1:23">
      <c r="A64" s="78" t="s">
        <v>234</v>
      </c>
      <c r="B64" s="79" t="str">
        <f>VLOOKUP(B62,'LA-LACODE Lookup'!A1:B60,2,FALSE)&amp;"5"</f>
        <v>5</v>
      </c>
      <c r="C64" s="79"/>
      <c r="D64" s="80"/>
      <c r="G64" s="74" t="str">
        <f t="shared" ref="G64:G71" si="14">$B$62</f>
        <v>W</v>
      </c>
      <c r="H64" s="75" t="s">
        <v>3</v>
      </c>
      <c r="I64" s="75" t="str">
        <f t="shared" ref="I64:I71" si="15">H64&amp;"_"&amp;"males"&amp;"_"&amp;G64&amp;"_"&amp;"&lt;75"</f>
        <v>2005-2007_males_W_&lt;75</v>
      </c>
      <c r="J64" s="75">
        <f>VLOOKUP(I64,Data!$B$2:$M$9721,5,FALSE)</f>
        <v>19678</v>
      </c>
      <c r="K64" s="76">
        <f>VLOOKUP(I64,Data!$B$2:$M$9721,6,FALSE)</f>
        <v>6559.3333333333303</v>
      </c>
      <c r="L64" s="76">
        <f>VLOOKUP(I64,Data!$B$2:$M$9721,8,FALSE)</f>
        <v>535.53211683935797</v>
      </c>
      <c r="M64" s="76">
        <f>VLOOKUP(I64,Data!$B$2:$M$9721,9,FALSE)</f>
        <v>528.03425533893198</v>
      </c>
      <c r="N64" s="76">
        <f>VLOOKUP(I64,Data!$B$2:$M$9721,10,FALSE)</f>
        <v>543.10937260211904</v>
      </c>
      <c r="O64" s="76">
        <f>VLOOKUP(I64,Data!$B$2:$M$9721,11,FALSE)</f>
        <v>7.4978615004268896</v>
      </c>
      <c r="P64" s="77">
        <f>VLOOKUP(I64,Data!$B$2:$M$9721,12,FALSE)</f>
        <v>7.5772557627602701</v>
      </c>
    </row>
    <row r="65" spans="1:19">
      <c r="G65" s="74" t="str">
        <f t="shared" si="14"/>
        <v>W</v>
      </c>
      <c r="H65" s="75" t="s">
        <v>4</v>
      </c>
      <c r="I65" s="75" t="str">
        <f t="shared" si="15"/>
        <v>2006-2008_males_W_&lt;75</v>
      </c>
      <c r="J65" s="75">
        <f>VLOOKUP(I65,Data!$B$2:$M$9721,5,FALSE)</f>
        <v>19555</v>
      </c>
      <c r="K65" s="76">
        <f>VLOOKUP(I65,Data!$B$2:$M$9721,6,FALSE)</f>
        <v>6518.3333333333303</v>
      </c>
      <c r="L65" s="76">
        <f>VLOOKUP(I65,Data!$B$2:$M$9721,8,FALSE)</f>
        <v>523.80963716260101</v>
      </c>
      <c r="M65" s="76">
        <f>VLOOKUP(I65,Data!$B$2:$M$9721,9,FALSE)</f>
        <v>516.45426389185798</v>
      </c>
      <c r="N65" s="76">
        <f>VLOOKUP(I65,Data!$B$2:$M$9721,10,FALSE)</f>
        <v>531.24314190200198</v>
      </c>
      <c r="O65" s="76">
        <f>VLOOKUP(I65,Data!$B$2:$M$9721,11,FALSE)</f>
        <v>7.35537327074326</v>
      </c>
      <c r="P65" s="77">
        <f>VLOOKUP(I65,Data!$B$2:$M$9721,12,FALSE)</f>
        <v>7.4335047394002904</v>
      </c>
    </row>
    <row r="66" spans="1:19">
      <c r="G66" s="74" t="str">
        <f t="shared" si="14"/>
        <v>W</v>
      </c>
      <c r="H66" s="75" t="s">
        <v>5</v>
      </c>
      <c r="I66" s="75" t="str">
        <f t="shared" si="15"/>
        <v>2007-2009_males_W_&lt;75</v>
      </c>
      <c r="J66" s="75">
        <f>VLOOKUP(I66,Data!$B$2:$M$9721,5,FALSE)</f>
        <v>19509</v>
      </c>
      <c r="K66" s="76">
        <f>VLOOKUP(I66,Data!$B$2:$M$9721,6,FALSE)</f>
        <v>6503</v>
      </c>
      <c r="L66" s="76">
        <f>VLOOKUP(I66,Data!$B$2:$M$9721,8,FALSE)</f>
        <v>513.71923872283696</v>
      </c>
      <c r="M66" s="76">
        <f>VLOOKUP(I66,Data!$B$2:$M$9721,9,FALSE)</f>
        <v>506.49840424034602</v>
      </c>
      <c r="N66" s="76">
        <f>VLOOKUP(I66,Data!$B$2:$M$9721,10,FALSE)</f>
        <v>521.016866460541</v>
      </c>
      <c r="O66" s="76">
        <f>VLOOKUP(I66,Data!$B$2:$M$9721,11,FALSE)</f>
        <v>7.2208344824904298</v>
      </c>
      <c r="P66" s="77">
        <f>VLOOKUP(I66,Data!$B$2:$M$9721,12,FALSE)</f>
        <v>7.2976277377041496</v>
      </c>
    </row>
    <row r="67" spans="1:19">
      <c r="G67" s="74" t="str">
        <f t="shared" si="14"/>
        <v>W</v>
      </c>
      <c r="H67" s="75" t="s">
        <v>6</v>
      </c>
      <c r="I67" s="75" t="str">
        <f t="shared" si="15"/>
        <v>2008-2010_males_W_&lt;75</v>
      </c>
      <c r="J67" s="75">
        <f>VLOOKUP(I67,Data!$B$2:$M$9721,5,FALSE)</f>
        <v>19106</v>
      </c>
      <c r="K67" s="76">
        <f>VLOOKUP(I67,Data!$B$2:$M$9721,6,FALSE)</f>
        <v>6368.6666666666697</v>
      </c>
      <c r="L67" s="76">
        <f>VLOOKUP(I67,Data!$B$2:$M$9721,8,FALSE)</f>
        <v>495.74594495546802</v>
      </c>
      <c r="M67" s="76">
        <f>VLOOKUP(I67,Data!$B$2:$M$9721,9,FALSE)</f>
        <v>488.70640837160698</v>
      </c>
      <c r="N67" s="76">
        <f>VLOOKUP(I67,Data!$B$2:$M$9721,10,FALSE)</f>
        <v>502.861136814627</v>
      </c>
      <c r="O67" s="76">
        <f>VLOOKUP(I67,Data!$B$2:$M$9721,11,FALSE)</f>
        <v>7.0395365838605199</v>
      </c>
      <c r="P67" s="77">
        <f>VLOOKUP(I67,Data!$B$2:$M$9721,12,FALSE)</f>
        <v>7.11519185915955</v>
      </c>
    </row>
    <row r="68" spans="1:19">
      <c r="G68" s="74" t="str">
        <f t="shared" si="14"/>
        <v>W</v>
      </c>
      <c r="H68" s="75" t="s">
        <v>7</v>
      </c>
      <c r="I68" s="75" t="str">
        <f t="shared" si="15"/>
        <v>2009-2011_males_W_&lt;75</v>
      </c>
      <c r="J68" s="75">
        <f>VLOOKUP(I68,Data!$B$2:$M$9721,5,FALSE)</f>
        <v>18849</v>
      </c>
      <c r="K68" s="76">
        <f>VLOOKUP(I68,Data!$B$2:$M$9721,6,FALSE)</f>
        <v>6283</v>
      </c>
      <c r="L68" s="76">
        <f>VLOOKUP(I68,Data!$B$2:$M$9721,8,FALSE)</f>
        <v>482.67637603999799</v>
      </c>
      <c r="M68" s="76">
        <f>VLOOKUP(I68,Data!$B$2:$M$9721,9,FALSE)</f>
        <v>475.77646726077398</v>
      </c>
      <c r="N68" s="76">
        <f>VLOOKUP(I68,Data!$B$2:$M$9721,10,FALSE)</f>
        <v>489.65094633263902</v>
      </c>
      <c r="O68" s="76">
        <f>VLOOKUP(I68,Data!$B$2:$M$9721,11,FALSE)</f>
        <v>6.89990877922423</v>
      </c>
      <c r="P68" s="77">
        <f>VLOOKUP(I68,Data!$B$2:$M$9721,12,FALSE)</f>
        <v>6.9745702926408599</v>
      </c>
    </row>
    <row r="69" spans="1:19">
      <c r="G69" s="74" t="str">
        <f t="shared" si="14"/>
        <v>W</v>
      </c>
      <c r="H69" s="75" t="s">
        <v>8</v>
      </c>
      <c r="I69" s="75" t="str">
        <f t="shared" si="15"/>
        <v>2010-2012_males_W_&lt;75</v>
      </c>
      <c r="J69" s="75">
        <f>VLOOKUP(I69,Data!$B$2:$M$9721,5,FALSE)</f>
        <v>18561</v>
      </c>
      <c r="K69" s="76">
        <f>VLOOKUP(I69,Data!$B$2:$M$9721,6,FALSE)</f>
        <v>6187</v>
      </c>
      <c r="L69" s="76">
        <f>VLOOKUP(I69,Data!$B$2:$M$9721,8,FALSE)</f>
        <v>469.67839736506602</v>
      </c>
      <c r="M69" s="76">
        <f>VLOOKUP(I69,Data!$B$2:$M$9721,9,FALSE)</f>
        <v>462.913913151825</v>
      </c>
      <c r="N69" s="76">
        <f>VLOOKUP(I69,Data!$B$2:$M$9721,10,FALSE)</f>
        <v>476.51664681064801</v>
      </c>
      <c r="O69" s="76">
        <f>VLOOKUP(I69,Data!$B$2:$M$9721,11,FALSE)</f>
        <v>6.7644842132411904</v>
      </c>
      <c r="P69" s="77">
        <f>VLOOKUP(I69,Data!$B$2:$M$9721,12,FALSE)</f>
        <v>6.8382494455811997</v>
      </c>
    </row>
    <row r="70" spans="1:19">
      <c r="A70" s="81" t="s">
        <v>217</v>
      </c>
      <c r="G70" s="74" t="str">
        <f t="shared" si="14"/>
        <v>W</v>
      </c>
      <c r="H70" s="75" t="s">
        <v>9</v>
      </c>
      <c r="I70" s="75" t="str">
        <f t="shared" si="15"/>
        <v>2011-2013_males_W_&lt;75</v>
      </c>
      <c r="J70" s="75">
        <f>VLOOKUP(I70,Data!$B$2:$M$9721,5,FALSE)</f>
        <v>18650</v>
      </c>
      <c r="K70" s="76">
        <f>VLOOKUP(I70,Data!$B$2:$M$9721,6,FALSE)</f>
        <v>6216.6666666666697</v>
      </c>
      <c r="L70" s="76">
        <f>VLOOKUP(I70,Data!$B$2:$M$9721,8,FALSE)</f>
        <v>465.90571716238099</v>
      </c>
      <c r="M70" s="76">
        <f>VLOOKUP(I70,Data!$B$2:$M$9721,9,FALSE)</f>
        <v>459.213039696012</v>
      </c>
      <c r="N70" s="76">
        <f>VLOOKUP(I70,Data!$B$2:$M$9721,10,FALSE)</f>
        <v>472.671201425569</v>
      </c>
      <c r="O70" s="76">
        <f>VLOOKUP(I70,Data!$B$2:$M$9721,11,FALSE)</f>
        <v>6.6926774663695596</v>
      </c>
      <c r="P70" s="77">
        <f>VLOOKUP(I70,Data!$B$2:$M$9721,12,FALSE)</f>
        <v>6.7654842631874299</v>
      </c>
    </row>
    <row r="71" spans="1:19">
      <c r="A71" s="84" t="s">
        <v>185</v>
      </c>
      <c r="G71" s="74" t="str">
        <f t="shared" si="14"/>
        <v>W</v>
      </c>
      <c r="H71" s="75" t="s">
        <v>216</v>
      </c>
      <c r="I71" s="75" t="str">
        <f t="shared" si="15"/>
        <v>2012-2014_males_W_&lt;75</v>
      </c>
      <c r="J71" s="75">
        <f>VLOOKUP(I71,Data!$B$2:$M$9721,5,FALSE)</f>
        <v>18548</v>
      </c>
      <c r="K71" s="76">
        <f>VLOOKUP(I71,Data!$B$2:$M$9721,6,FALSE)</f>
        <v>6182.6666666666697</v>
      </c>
      <c r="L71" s="76">
        <f>VLOOKUP(I71,Data!$B$2:$M$9721,8,FALSE)</f>
        <v>456.547465503566</v>
      </c>
      <c r="M71" s="76">
        <f>VLOOKUP(I71,Data!$B$2:$M$9721,9,FALSE)</f>
        <v>449.97301849740899</v>
      </c>
      <c r="N71" s="76">
        <f>VLOOKUP(I71,Data!$B$2:$M$9721,10,FALSE)</f>
        <v>463.19363069914198</v>
      </c>
      <c r="O71" s="76">
        <f>VLOOKUP(I71,Data!$B$2:$M$9721,11,FALSE)</f>
        <v>6.5744470061567304</v>
      </c>
      <c r="P71" s="134">
        <f>VLOOKUP(I71,Data!$B$2:$M$9721,12,FALSE)</f>
        <v>6.6461651955758603</v>
      </c>
      <c r="R71" s="135" t="s">
        <v>239</v>
      </c>
      <c r="S71" s="136" t="s">
        <v>322</v>
      </c>
    </row>
    <row r="72" spans="1:19">
      <c r="A72" s="84" t="s">
        <v>286</v>
      </c>
      <c r="G72" s="92" t="str">
        <f>$B$63</f>
        <v>1</v>
      </c>
      <c r="H72" s="93" t="s">
        <v>1</v>
      </c>
      <c r="I72" s="93" t="str">
        <f>H72&amp;"_"&amp;"males"&amp;"_"&amp;G72&amp;"_"&amp;"&lt;75"</f>
        <v>2004-2006_males_1_&lt;75</v>
      </c>
      <c r="J72" s="94">
        <f>VLOOKUP(I72,Data!$B$2:$M$9721,5,FALSE)</f>
        <v>2824</v>
      </c>
      <c r="K72" s="94">
        <f>VLOOKUP(I72,Data!$B$2:$M$9721,6,FALSE)</f>
        <v>941.33333333333303</v>
      </c>
      <c r="L72" s="94"/>
      <c r="M72" s="94">
        <f>VLOOKUP(I72,Data!$B$2:$M$9721,9,FALSE)</f>
        <v>366.08782256014899</v>
      </c>
      <c r="N72" s="94">
        <f>VLOOKUP(I72,Data!$B$2:$M$9721,10,FALSE)</f>
        <v>394.42902564361498</v>
      </c>
      <c r="O72" s="94">
        <f>VLOOKUP(I72,Data!$B$2:$M$9721,11,FALSE)</f>
        <v>13.9734212754352</v>
      </c>
      <c r="P72" s="137">
        <f>VLOOKUP(I72,Data!$B$2:$M$9721,12,FALSE)</f>
        <v>14.3677818080302</v>
      </c>
      <c r="R72" s="95" t="str">
        <f>H72</f>
        <v>2004-2006</v>
      </c>
      <c r="S72" s="97" t="e">
        <f>L81/L72</f>
        <v>#DIV/0!</v>
      </c>
    </row>
    <row r="73" spans="1:19">
      <c r="A73" s="90" t="s">
        <v>287</v>
      </c>
      <c r="G73" s="99" t="str">
        <f t="shared" ref="G73:G80" si="16">$B$63</f>
        <v>1</v>
      </c>
      <c r="H73" s="100" t="s">
        <v>3</v>
      </c>
      <c r="I73" s="100" t="str">
        <f t="shared" ref="I73:I80" si="17">H73&amp;"_"&amp;"males"&amp;"_"&amp;G73&amp;"_"&amp;"&lt;75"</f>
        <v>2005-2007_males_1_&lt;75</v>
      </c>
      <c r="J73" s="101">
        <f>VLOOKUP(I73,Data!$B$2:$M$9721,5,FALSE)</f>
        <v>2759</v>
      </c>
      <c r="K73" s="101">
        <f>VLOOKUP(I73,Data!$B$2:$M$9721,6,FALSE)</f>
        <v>919.66666666666697</v>
      </c>
      <c r="L73" s="101">
        <f>VLOOKUP(I73,Data!$B$2:$M$9721,8,FALSE)</f>
        <v>364.367174731342</v>
      </c>
      <c r="M73" s="101">
        <f>VLOOKUP(I73,Data!$B$2:$M$9721,9,FALSE)</f>
        <v>350.81586190658402</v>
      </c>
      <c r="N73" s="101">
        <f>VLOOKUP(I73,Data!$B$2:$M$9721,10,FALSE)</f>
        <v>378.305484430359</v>
      </c>
      <c r="O73" s="101">
        <f>VLOOKUP(I73,Data!$B$2:$M$9721,11,FALSE)</f>
        <v>13.5513128247586</v>
      </c>
      <c r="P73" s="138">
        <f>VLOOKUP(I73,Data!$B$2:$M$9721,12,FALSE)</f>
        <v>13.9383096990165</v>
      </c>
      <c r="R73" s="95" t="str">
        <f t="shared" ref="R73:R80" si="18">H73</f>
        <v>2005-2007</v>
      </c>
      <c r="S73" s="97">
        <f t="shared" ref="S73:S80" si="19">L82/L73</f>
        <v>2.1620694643332712</v>
      </c>
    </row>
    <row r="74" spans="1:19">
      <c r="A74" s="90" t="s">
        <v>288</v>
      </c>
      <c r="G74" s="99" t="str">
        <f t="shared" si="16"/>
        <v>1</v>
      </c>
      <c r="H74" s="100" t="s">
        <v>4</v>
      </c>
      <c r="I74" s="100" t="str">
        <f t="shared" si="17"/>
        <v>2006-2008_males_1_&lt;75</v>
      </c>
      <c r="J74" s="101">
        <f>VLOOKUP(I74,Data!$B$2:$M$9721,5,FALSE)</f>
        <v>2764</v>
      </c>
      <c r="K74" s="101">
        <f>VLOOKUP(I74,Data!$B$2:$M$9721,6,FALSE)</f>
        <v>921.33333333333303</v>
      </c>
      <c r="L74" s="101">
        <f>VLOOKUP(I74,Data!$B$2:$M$9721,8,FALSE)</f>
        <v>357.80248351965599</v>
      </c>
      <c r="M74" s="101">
        <f>VLOOKUP(I74,Data!$B$2:$M$9721,9,FALSE)</f>
        <v>344.50951945004101</v>
      </c>
      <c r="N74" s="101">
        <f>VLOOKUP(I74,Data!$B$2:$M$9721,10,FALSE)</f>
        <v>371.47471766669202</v>
      </c>
      <c r="O74" s="101">
        <f>VLOOKUP(I74,Data!$B$2:$M$9721,11,FALSE)</f>
        <v>13.2929640696152</v>
      </c>
      <c r="P74" s="138">
        <f>VLOOKUP(I74,Data!$B$2:$M$9721,12,FALSE)</f>
        <v>13.6722341470361</v>
      </c>
      <c r="R74" s="95" t="str">
        <f t="shared" si="18"/>
        <v>2006-2008</v>
      </c>
      <c r="S74" s="97">
        <f>L83/L74</f>
        <v>2.1877306205511653</v>
      </c>
    </row>
    <row r="75" spans="1:19">
      <c r="A75" s="90" t="s">
        <v>289</v>
      </c>
      <c r="G75" s="99" t="str">
        <f t="shared" si="16"/>
        <v>1</v>
      </c>
      <c r="H75" s="100" t="s">
        <v>5</v>
      </c>
      <c r="I75" s="100" t="str">
        <f t="shared" si="17"/>
        <v>2007-2009_males_1_&lt;75</v>
      </c>
      <c r="J75" s="101">
        <f>VLOOKUP(I75,Data!$B$2:$M$9721,5,FALSE)</f>
        <v>2825</v>
      </c>
      <c r="K75" s="101">
        <f>VLOOKUP(I75,Data!$B$2:$M$9721,6,FALSE)</f>
        <v>941.66666666666697</v>
      </c>
      <c r="L75" s="101">
        <f>VLOOKUP(I75,Data!$B$2:$M$9721,8,FALSE)</f>
        <v>357.96747460611698</v>
      </c>
      <c r="M75" s="101">
        <f>VLOOKUP(I75,Data!$B$2:$M$9721,9,FALSE)</f>
        <v>344.81307438836001</v>
      </c>
      <c r="N75" s="101">
        <f>VLOOKUP(I75,Data!$B$2:$M$9721,10,FALSE)</f>
        <v>371.493054057341</v>
      </c>
      <c r="O75" s="101">
        <f>VLOOKUP(I75,Data!$B$2:$M$9721,11,FALSE)</f>
        <v>13.154400217757001</v>
      </c>
      <c r="P75" s="138">
        <f>VLOOKUP(I75,Data!$B$2:$M$9721,12,FALSE)</f>
        <v>13.525579451223701</v>
      </c>
      <c r="R75" s="95" t="str">
        <f t="shared" si="18"/>
        <v>2007-2009</v>
      </c>
      <c r="S75" s="97">
        <f t="shared" si="19"/>
        <v>2.1631627076945219</v>
      </c>
    </row>
    <row r="76" spans="1:19">
      <c r="A76" s="90" t="s">
        <v>290</v>
      </c>
      <c r="G76" s="99" t="str">
        <f t="shared" si="16"/>
        <v>1</v>
      </c>
      <c r="H76" s="100" t="s">
        <v>6</v>
      </c>
      <c r="I76" s="100" t="str">
        <f t="shared" si="17"/>
        <v>2008-2010_males_1_&lt;75</v>
      </c>
      <c r="J76" s="101">
        <f>VLOOKUP(I76,Data!$B$2:$M$9721,5,FALSE)</f>
        <v>2762</v>
      </c>
      <c r="K76" s="101">
        <f>VLOOKUP(I76,Data!$B$2:$M$9721,6,FALSE)</f>
        <v>920.66666666666697</v>
      </c>
      <c r="L76" s="101">
        <f>VLOOKUP(I76,Data!$B$2:$M$9721,8,FALSE)</f>
        <v>343.857881697842</v>
      </c>
      <c r="M76" s="101">
        <f>VLOOKUP(I76,Data!$B$2:$M$9721,9,FALSE)</f>
        <v>331.08006248036003</v>
      </c>
      <c r="N76" s="101">
        <f>VLOOKUP(I76,Data!$B$2:$M$9721,10,FALSE)</f>
        <v>357.00040710676501</v>
      </c>
      <c r="O76" s="101">
        <f>VLOOKUP(I76,Data!$B$2:$M$9721,11,FALSE)</f>
        <v>12.7778192174822</v>
      </c>
      <c r="P76" s="138">
        <f>VLOOKUP(I76,Data!$B$2:$M$9721,12,FALSE)</f>
        <v>13.142525408923101</v>
      </c>
      <c r="R76" s="95" t="str">
        <f t="shared" si="18"/>
        <v>2008-2010</v>
      </c>
      <c r="S76" s="97">
        <f t="shared" si="19"/>
        <v>2.1760667937951905</v>
      </c>
    </row>
    <row r="77" spans="1:19">
      <c r="A77" s="90" t="s">
        <v>291</v>
      </c>
      <c r="G77" s="99" t="str">
        <f t="shared" si="16"/>
        <v>1</v>
      </c>
      <c r="H77" s="100" t="s">
        <v>7</v>
      </c>
      <c r="I77" s="100" t="str">
        <f t="shared" si="17"/>
        <v>2009-2011_males_1_&lt;75</v>
      </c>
      <c r="J77" s="101">
        <f>VLOOKUP(I77,Data!$B$2:$M$9721,5,FALSE)</f>
        <v>2678</v>
      </c>
      <c r="K77" s="101">
        <f>VLOOKUP(I77,Data!$B$2:$M$9721,6,FALSE)</f>
        <v>892.66666666666697</v>
      </c>
      <c r="L77" s="101">
        <f>VLOOKUP(I77,Data!$B$2:$M$9721,8,FALSE)</f>
        <v>327.84942876084602</v>
      </c>
      <c r="M77" s="101">
        <f>VLOOKUP(I77,Data!$B$2:$M$9721,9,FALSE)</f>
        <v>315.47534539926602</v>
      </c>
      <c r="N77" s="101">
        <f>VLOOKUP(I77,Data!$B$2:$M$9721,10,FALSE)</f>
        <v>340.58227872165298</v>
      </c>
      <c r="O77" s="101">
        <f>VLOOKUP(I77,Data!$B$2:$M$9721,11,FALSE)</f>
        <v>12.3740833615798</v>
      </c>
      <c r="P77" s="138">
        <f>VLOOKUP(I77,Data!$B$2:$M$9721,12,FALSE)</f>
        <v>12.732849960807201</v>
      </c>
      <c r="R77" s="95" t="str">
        <f t="shared" si="18"/>
        <v>2009-2011</v>
      </c>
      <c r="S77" s="97">
        <f t="shared" si="19"/>
        <v>2.2372699021864606</v>
      </c>
    </row>
    <row r="78" spans="1:19">
      <c r="A78" s="90" t="s">
        <v>292</v>
      </c>
      <c r="G78" s="99" t="str">
        <f t="shared" si="16"/>
        <v>1</v>
      </c>
      <c r="H78" s="100" t="s">
        <v>8</v>
      </c>
      <c r="I78" s="100" t="str">
        <f t="shared" si="17"/>
        <v>2010-2012_males_1_&lt;75</v>
      </c>
      <c r="J78" s="101">
        <f>VLOOKUP(I78,Data!$B$2:$M$9721,5,FALSE)</f>
        <v>2631</v>
      </c>
      <c r="K78" s="101">
        <f>VLOOKUP(I78,Data!$B$2:$M$9721,6,FALSE)</f>
        <v>877</v>
      </c>
      <c r="L78" s="101">
        <f>VLOOKUP(I78,Data!$B$2:$M$9721,8,FALSE)</f>
        <v>316.35091652373399</v>
      </c>
      <c r="M78" s="101">
        <f>VLOOKUP(I78,Data!$B$2:$M$9721,9,FALSE)</f>
        <v>304.30429203020799</v>
      </c>
      <c r="N78" s="101">
        <f>VLOOKUP(I78,Data!$B$2:$M$9721,10,FALSE)</f>
        <v>328.749969278506</v>
      </c>
      <c r="O78" s="101">
        <f>VLOOKUP(I78,Data!$B$2:$M$9721,11,FALSE)</f>
        <v>12.0466244935257</v>
      </c>
      <c r="P78" s="138">
        <f>VLOOKUP(I78,Data!$B$2:$M$9721,12,FALSE)</f>
        <v>12.399052754771599</v>
      </c>
      <c r="R78" s="95" t="str">
        <f t="shared" si="18"/>
        <v>2010-2012</v>
      </c>
      <c r="S78" s="97">
        <f t="shared" si="19"/>
        <v>2.2246229736665164</v>
      </c>
    </row>
    <row r="79" spans="1:19">
      <c r="A79" s="90" t="s">
        <v>293</v>
      </c>
      <c r="G79" s="99" t="str">
        <f t="shared" si="16"/>
        <v>1</v>
      </c>
      <c r="H79" s="100" t="s">
        <v>9</v>
      </c>
      <c r="I79" s="100" t="str">
        <f t="shared" si="17"/>
        <v>2011-2013_males_1_&lt;75</v>
      </c>
      <c r="J79" s="101">
        <f>VLOOKUP(I79,Data!$B$2:$M$9721,5,FALSE)</f>
        <v>2718</v>
      </c>
      <c r="K79" s="101">
        <f>VLOOKUP(I79,Data!$B$2:$M$9721,6,FALSE)</f>
        <v>906</v>
      </c>
      <c r="L79" s="101">
        <f>VLOOKUP(I79,Data!$B$2:$M$9721,8,FALSE)</f>
        <v>321.04527532247403</v>
      </c>
      <c r="M79" s="101">
        <f>VLOOKUP(I79,Data!$B$2:$M$9721,9,FALSE)</f>
        <v>309.01289145686798</v>
      </c>
      <c r="N79" s="101">
        <f>VLOOKUP(I79,Data!$B$2:$M$9721,10,FALSE)</f>
        <v>333.42390147415199</v>
      </c>
      <c r="O79" s="101">
        <f>VLOOKUP(I79,Data!$B$2:$M$9721,11,FALSE)</f>
        <v>12.0323838656058</v>
      </c>
      <c r="P79" s="138">
        <f>VLOOKUP(I79,Data!$B$2:$M$9721,12,FALSE)</f>
        <v>12.3786261516784</v>
      </c>
      <c r="R79" s="95" t="str">
        <f t="shared" si="18"/>
        <v>2011-2013</v>
      </c>
      <c r="S79" s="97">
        <f t="shared" si="19"/>
        <v>2.1659894854244861</v>
      </c>
    </row>
    <row r="80" spans="1:19">
      <c r="A80" s="90" t="s">
        <v>294</v>
      </c>
      <c r="G80" s="102" t="str">
        <f t="shared" si="16"/>
        <v>1</v>
      </c>
      <c r="H80" s="103" t="s">
        <v>216</v>
      </c>
      <c r="I80" s="103" t="str">
        <f t="shared" si="17"/>
        <v>2012-2014_males_1_&lt;75</v>
      </c>
      <c r="J80" s="104">
        <f>VLOOKUP(I80,Data!$B$2:$M$9721,5,FALSE)</f>
        <v>2733</v>
      </c>
      <c r="K80" s="104">
        <f>VLOOKUP(I80,Data!$B$2:$M$9721,6,FALSE)</f>
        <v>911</v>
      </c>
      <c r="L80" s="104">
        <f>VLOOKUP(I80,Data!$B$2:$M$9721,8,FALSE)</f>
        <v>315.85444722951098</v>
      </c>
      <c r="M80" s="104">
        <f>VLOOKUP(I80,Data!$B$2:$M$9721,9,FALSE)</f>
        <v>304.05206756512598</v>
      </c>
      <c r="N80" s="104">
        <f>VLOOKUP(I80,Data!$B$2:$M$9721,10,FALSE)</f>
        <v>327.99550260198902</v>
      </c>
      <c r="O80" s="104">
        <f>VLOOKUP(I80,Data!$B$2:$M$9721,11,FALSE)</f>
        <v>11.8023796643848</v>
      </c>
      <c r="P80" s="139">
        <f>VLOOKUP(I80,Data!$B$2:$M$9721,12,FALSE)</f>
        <v>12.141055372477799</v>
      </c>
      <c r="R80" s="114" t="str">
        <f t="shared" si="18"/>
        <v>2012-2014</v>
      </c>
      <c r="S80" s="116">
        <f t="shared" si="19"/>
        <v>2.1664216662061198</v>
      </c>
    </row>
    <row r="81" spans="1:16">
      <c r="A81" s="90" t="s">
        <v>295</v>
      </c>
      <c r="G81" s="105" t="str">
        <f>$B$64</f>
        <v>5</v>
      </c>
      <c r="H81" s="106" t="s">
        <v>1</v>
      </c>
      <c r="I81" s="106" t="str">
        <f>H81&amp;"_"&amp;"males"&amp;"_"&amp;G81&amp;"_"&amp;"&lt;75"</f>
        <v>2004-2006_males_5_&lt;75</v>
      </c>
      <c r="J81" s="107">
        <f>VLOOKUP(I81,Data!$B$2:$M$9721,5,FALSE)</f>
        <v>4872</v>
      </c>
      <c r="K81" s="107">
        <f>VLOOKUP(I81,Data!$B$2:$M$9721,6,FALSE)</f>
        <v>1624</v>
      </c>
      <c r="L81" s="107"/>
      <c r="M81" s="107">
        <f>VLOOKUP(I81,Data!$B$2:$M$9721,9,FALSE)</f>
        <v>754.92516762467005</v>
      </c>
      <c r="N81" s="107">
        <f>VLOOKUP(I81,Data!$B$2:$M$9721,10,FALSE)</f>
        <v>799.13115846241101</v>
      </c>
      <c r="O81" s="107">
        <f>VLOOKUP(I81,Data!$B$2:$M$9721,11,FALSE)</f>
        <v>21.868918043357901</v>
      </c>
      <c r="P81" s="140">
        <f>VLOOKUP(I81,Data!$B$2:$M$9721,12,FALSE)</f>
        <v>22.337072794382799</v>
      </c>
    </row>
    <row r="82" spans="1:16">
      <c r="A82" s="90" t="s">
        <v>296</v>
      </c>
      <c r="G82" s="108" t="str">
        <f t="shared" ref="G82:G89" si="20">$B$64</f>
        <v>5</v>
      </c>
      <c r="H82" s="109" t="s">
        <v>3</v>
      </c>
      <c r="I82" s="109" t="str">
        <f t="shared" ref="I82:I89" si="21">H82&amp;"_"&amp;"males"&amp;"_"&amp;G82&amp;"_"&amp;"&lt;75"</f>
        <v>2005-2007_males_5_&lt;75</v>
      </c>
      <c r="J82" s="110">
        <f>VLOOKUP(I82,Data!$B$2:$M$9721,5,FALSE)</f>
        <v>4994</v>
      </c>
      <c r="K82" s="110">
        <f>VLOOKUP(I82,Data!$B$2:$M$9721,6,FALSE)</f>
        <v>1664.6666666666699</v>
      </c>
      <c r="L82" s="110">
        <f>VLOOKUP(I82,Data!$B$2:$M$9721,8,FALSE)</f>
        <v>787.78714229202001</v>
      </c>
      <c r="M82" s="110">
        <f>VLOOKUP(I82,Data!$B$2:$M$9721,9,FALSE)</f>
        <v>765.859646006003</v>
      </c>
      <c r="N82" s="110">
        <f>VLOOKUP(I82,Data!$B$2:$M$9721,10,FALSE)</f>
        <v>810.17821097028695</v>
      </c>
      <c r="O82" s="110">
        <f>VLOOKUP(I82,Data!$B$2:$M$9721,11,FALSE)</f>
        <v>21.927496286016702</v>
      </c>
      <c r="P82" s="141">
        <f>VLOOKUP(I82,Data!$B$2:$M$9721,12,FALSE)</f>
        <v>22.391068678267899</v>
      </c>
    </row>
    <row r="83" spans="1:16">
      <c r="A83" s="90" t="s">
        <v>297</v>
      </c>
      <c r="G83" s="108" t="str">
        <f t="shared" si="20"/>
        <v>5</v>
      </c>
      <c r="H83" s="109" t="s">
        <v>4</v>
      </c>
      <c r="I83" s="109" t="str">
        <f t="shared" si="21"/>
        <v>2006-2008_males_5_&lt;75</v>
      </c>
      <c r="J83" s="110">
        <f>VLOOKUP(I83,Data!$B$2:$M$9721,5,FALSE)</f>
        <v>5020</v>
      </c>
      <c r="K83" s="110">
        <f>VLOOKUP(I83,Data!$B$2:$M$9721,6,FALSE)</f>
        <v>1673.3333333333301</v>
      </c>
      <c r="L83" s="110">
        <f>VLOOKUP(I83,Data!$B$2:$M$9721,8,FALSE)</f>
        <v>782.77544930520503</v>
      </c>
      <c r="M83" s="110">
        <f>VLOOKUP(I83,Data!$B$2:$M$9721,9,FALSE)</f>
        <v>761.03553046838499</v>
      </c>
      <c r="N83" s="110">
        <f>VLOOKUP(I83,Data!$B$2:$M$9721,10,FALSE)</f>
        <v>804.97376931496206</v>
      </c>
      <c r="O83" s="110">
        <f>VLOOKUP(I83,Data!$B$2:$M$9721,11,FALSE)</f>
        <v>21.739918836819999</v>
      </c>
      <c r="P83" s="141">
        <f>VLOOKUP(I83,Data!$B$2:$M$9721,12,FALSE)</f>
        <v>22.198320009757101</v>
      </c>
    </row>
    <row r="84" spans="1:16">
      <c r="A84" s="90" t="s">
        <v>298</v>
      </c>
      <c r="G84" s="108" t="str">
        <f t="shared" si="20"/>
        <v>5</v>
      </c>
      <c r="H84" s="109" t="s">
        <v>5</v>
      </c>
      <c r="I84" s="109" t="str">
        <f t="shared" si="21"/>
        <v>2007-2009_males_5_&lt;75</v>
      </c>
      <c r="J84" s="110">
        <f>VLOOKUP(I84,Data!$B$2:$M$9721,5,FALSE)</f>
        <v>5019</v>
      </c>
      <c r="K84" s="110">
        <f>VLOOKUP(I84,Data!$B$2:$M$9721,6,FALSE)</f>
        <v>1673</v>
      </c>
      <c r="L84" s="110">
        <f>VLOOKUP(I84,Data!$B$2:$M$9721,8,FALSE)</f>
        <v>774.34189163553799</v>
      </c>
      <c r="M84" s="110">
        <f>VLOOKUP(I84,Data!$B$2:$M$9721,9,FALSE)</f>
        <v>752.82572983901298</v>
      </c>
      <c r="N84" s="110">
        <f>VLOOKUP(I84,Data!$B$2:$M$9721,10,FALSE)</f>
        <v>796.31178225337305</v>
      </c>
      <c r="O84" s="110">
        <f>VLOOKUP(I84,Data!$B$2:$M$9721,11,FALSE)</f>
        <v>21.516161796524599</v>
      </c>
      <c r="P84" s="141">
        <f>VLOOKUP(I84,Data!$B$2:$M$9721,12,FALSE)</f>
        <v>21.969890617835301</v>
      </c>
    </row>
    <row r="85" spans="1:16">
      <c r="A85" s="90" t="s">
        <v>299</v>
      </c>
      <c r="G85" s="108" t="str">
        <f t="shared" si="20"/>
        <v>5</v>
      </c>
      <c r="H85" s="109" t="s">
        <v>6</v>
      </c>
      <c r="I85" s="109" t="str">
        <f t="shared" si="21"/>
        <v>2008-2010_males_5_&lt;75</v>
      </c>
      <c r="J85" s="110">
        <f>VLOOKUP(I85,Data!$B$2:$M$9721,5,FALSE)</f>
        <v>4901</v>
      </c>
      <c r="K85" s="110">
        <f>VLOOKUP(I85,Data!$B$2:$M$9721,6,FALSE)</f>
        <v>1633.6666666666699</v>
      </c>
      <c r="L85" s="110">
        <f>VLOOKUP(I85,Data!$B$2:$M$9721,8,FALSE)</f>
        <v>748.25771814742905</v>
      </c>
      <c r="M85" s="110">
        <f>VLOOKUP(I85,Data!$B$2:$M$9721,9,FALSE)</f>
        <v>727.22654712992505</v>
      </c>
      <c r="N85" s="110">
        <f>VLOOKUP(I85,Data!$B$2:$M$9721,10,FALSE)</f>
        <v>769.73776031709804</v>
      </c>
      <c r="O85" s="110">
        <f>VLOOKUP(I85,Data!$B$2:$M$9721,11,FALSE)</f>
        <v>21.031171017504199</v>
      </c>
      <c r="P85" s="141">
        <f>VLOOKUP(I85,Data!$B$2:$M$9721,12,FALSE)</f>
        <v>21.480042169669101</v>
      </c>
    </row>
    <row r="86" spans="1:16">
      <c r="A86" s="90" t="s">
        <v>300</v>
      </c>
      <c r="G86" s="108" t="str">
        <f t="shared" si="20"/>
        <v>5</v>
      </c>
      <c r="H86" s="109" t="s">
        <v>7</v>
      </c>
      <c r="I86" s="109" t="str">
        <f t="shared" si="21"/>
        <v>2009-2011_males_5_&lt;75</v>
      </c>
      <c r="J86" s="110">
        <f>VLOOKUP(I86,Data!$B$2:$M$9721,5,FALSE)</f>
        <v>4844</v>
      </c>
      <c r="K86" s="110">
        <f>VLOOKUP(I86,Data!$B$2:$M$9721,6,FALSE)</f>
        <v>1614.6666666666699</v>
      </c>
      <c r="L86" s="110">
        <f>VLOOKUP(I86,Data!$B$2:$M$9721,8,FALSE)</f>
        <v>733.48765941566501</v>
      </c>
      <c r="M86" s="110">
        <f>VLOOKUP(I86,Data!$B$2:$M$9721,9,FALSE)</f>
        <v>712.75035913057297</v>
      </c>
      <c r="N86" s="110">
        <f>VLOOKUP(I86,Data!$B$2:$M$9721,10,FALSE)</f>
        <v>754.67018590696398</v>
      </c>
      <c r="O86" s="110">
        <f>VLOOKUP(I86,Data!$B$2:$M$9721,11,FALSE)</f>
        <v>20.737300285091699</v>
      </c>
      <c r="P86" s="141">
        <f>VLOOKUP(I86,Data!$B$2:$M$9721,12,FALSE)</f>
        <v>21.182526491299399</v>
      </c>
    </row>
    <row r="87" spans="1:16">
      <c r="A87" s="90" t="s">
        <v>301</v>
      </c>
      <c r="G87" s="108" t="str">
        <f t="shared" si="20"/>
        <v>5</v>
      </c>
      <c r="H87" s="109" t="s">
        <v>8</v>
      </c>
      <c r="I87" s="109" t="str">
        <f t="shared" si="21"/>
        <v>2010-2012_males_5_&lt;75</v>
      </c>
      <c r="J87" s="110">
        <f>VLOOKUP(I87,Data!$B$2:$M$9721,5,FALSE)</f>
        <v>4687</v>
      </c>
      <c r="K87" s="110">
        <f>VLOOKUP(I87,Data!$B$2:$M$9721,6,FALSE)</f>
        <v>1562.3333333333301</v>
      </c>
      <c r="L87" s="110">
        <f>VLOOKUP(I87,Data!$B$2:$M$9721,8,FALSE)</f>
        <v>703.76151663915698</v>
      </c>
      <c r="M87" s="110">
        <f>VLOOKUP(I87,Data!$B$2:$M$9721,9,FALSE)</f>
        <v>683.54620509956703</v>
      </c>
      <c r="N87" s="110">
        <f>VLOOKUP(I87,Data!$B$2:$M$9721,10,FALSE)</f>
        <v>724.41814340841995</v>
      </c>
      <c r="O87" s="110">
        <f>VLOOKUP(I87,Data!$B$2:$M$9721,11,FALSE)</f>
        <v>20.2153115395895</v>
      </c>
      <c r="P87" s="141">
        <f>VLOOKUP(I87,Data!$B$2:$M$9721,12,FALSE)</f>
        <v>20.656626769263699</v>
      </c>
    </row>
    <row r="88" spans="1:16">
      <c r="A88" s="90" t="s">
        <v>302</v>
      </c>
      <c r="G88" s="108" t="str">
        <f t="shared" si="20"/>
        <v>5</v>
      </c>
      <c r="H88" s="109" t="s">
        <v>9</v>
      </c>
      <c r="I88" s="109" t="str">
        <f t="shared" si="21"/>
        <v>2011-2013_males_5_&lt;75</v>
      </c>
      <c r="J88" s="110">
        <f>VLOOKUP(I88,Data!$B$2:$M$9721,5,FALSE)</f>
        <v>4660</v>
      </c>
      <c r="K88" s="110">
        <f>VLOOKUP(I88,Data!$B$2:$M$9721,6,FALSE)</f>
        <v>1553.3333333333301</v>
      </c>
      <c r="L88" s="110">
        <f>VLOOKUP(I88,Data!$B$2:$M$9721,8,FALSE)</f>
        <v>695.38069069368805</v>
      </c>
      <c r="M88" s="110">
        <f>VLOOKUP(I88,Data!$B$2:$M$9721,9,FALSE)</f>
        <v>675.35511535950104</v>
      </c>
      <c r="N88" s="110">
        <f>VLOOKUP(I88,Data!$B$2:$M$9721,10,FALSE)</f>
        <v>715.84471909692695</v>
      </c>
      <c r="O88" s="110">
        <f>VLOOKUP(I88,Data!$B$2:$M$9721,11,FALSE)</f>
        <v>20.0255753341869</v>
      </c>
      <c r="P88" s="141">
        <f>VLOOKUP(I88,Data!$B$2:$M$9721,12,FALSE)</f>
        <v>20.464028403238999</v>
      </c>
    </row>
    <row r="89" spans="1:16">
      <c r="A89" s="90" t="s">
        <v>303</v>
      </c>
      <c r="G89" s="111" t="str">
        <f t="shared" si="20"/>
        <v>5</v>
      </c>
      <c r="H89" s="112" t="s">
        <v>216</v>
      </c>
      <c r="I89" s="112" t="str">
        <f t="shared" si="21"/>
        <v>2012-2014_males_5_&lt;75</v>
      </c>
      <c r="J89" s="113">
        <f>VLOOKUP(I89,Data!$B$2:$M$9721,5,FALSE)</f>
        <v>4622</v>
      </c>
      <c r="K89" s="113">
        <f>VLOOKUP(I89,Data!$B$2:$M$9721,6,FALSE)</f>
        <v>1540.6666666666699</v>
      </c>
      <c r="L89" s="113">
        <f>VLOOKUP(I89,Data!$B$2:$M$9721,8,FALSE)</f>
        <v>684.27391784557005</v>
      </c>
      <c r="M89" s="113">
        <f>VLOOKUP(I89,Data!$B$2:$M$9721,9,FALSE)</f>
        <v>664.49522880552001</v>
      </c>
      <c r="N89" s="113">
        <f>VLOOKUP(I89,Data!$B$2:$M$9721,10,FALSE)</f>
        <v>704.48745250852505</v>
      </c>
      <c r="O89" s="113">
        <f>VLOOKUP(I89,Data!$B$2:$M$9721,11,FALSE)</f>
        <v>19.778689040049802</v>
      </c>
      <c r="P89" s="142">
        <f>VLOOKUP(I89,Data!$B$2:$M$9721,12,FALSE)</f>
        <v>20.213534662955102</v>
      </c>
    </row>
    <row r="90" spans="1:16">
      <c r="A90" s="90" t="s">
        <v>304</v>
      </c>
      <c r="G90" s="117" t="s">
        <v>184</v>
      </c>
      <c r="H90" s="118" t="s">
        <v>1</v>
      </c>
      <c r="I90" s="118" t="str">
        <f>H90&amp;"_"&amp;"males"&amp;"_W"&amp;"_"&amp;"&lt;75"</f>
        <v>2004-2006_males_W_&lt;75</v>
      </c>
      <c r="J90" s="119">
        <f>VLOOKUP(I90,Data!$B$2:$M$9721,5,FALSE)</f>
        <v>19774</v>
      </c>
      <c r="K90" s="119">
        <f>VLOOKUP(I90,Data!$B$2:$M$9721,6,FALSE)</f>
        <v>6591.3333333333303</v>
      </c>
      <c r="L90" s="119"/>
      <c r="M90" s="119">
        <f>VLOOKUP(I90,Data!$B$2:$M$9721,9,FALSE)</f>
        <v>538.931870049596</v>
      </c>
      <c r="N90" s="119">
        <f>VLOOKUP(I90,Data!$B$2:$M$9721,10,FALSE)</f>
        <v>554.28037158480299</v>
      </c>
      <c r="O90" s="119">
        <f>VLOOKUP(I90,Data!$B$2:$M$9721,11,FALSE)</f>
        <v>7.6339320213443198</v>
      </c>
      <c r="P90" s="120">
        <f>VLOOKUP(I90,Data!$B$2:$M$9721,12,FALSE)</f>
        <v>7.7145695138628998</v>
      </c>
    </row>
    <row r="91" spans="1:16">
      <c r="A91" s="90" t="s">
        <v>305</v>
      </c>
      <c r="G91" s="121" t="s">
        <v>184</v>
      </c>
      <c r="H91" s="122" t="s">
        <v>3</v>
      </c>
      <c r="I91" s="122" t="str">
        <f t="shared" ref="I91:I98" si="22">H91&amp;"_"&amp;"males"&amp;"_W"&amp;"_"&amp;"&lt;75"</f>
        <v>2005-2007_males_W_&lt;75</v>
      </c>
      <c r="J91" s="123">
        <f>VLOOKUP(I91,Data!$B$2:$M$9721,5,FALSE)</f>
        <v>19678</v>
      </c>
      <c r="K91" s="123">
        <f>VLOOKUP(I91,Data!$B$2:$M$9721,6,FALSE)</f>
        <v>6559.3333333333303</v>
      </c>
      <c r="L91" s="123">
        <f>VLOOKUP(I91,Data!$B$2:$M$9721,8,FALSE)</f>
        <v>535.53211683935797</v>
      </c>
      <c r="M91" s="123">
        <f>VLOOKUP(I91,Data!$B$2:$M$9721,9,FALSE)</f>
        <v>528.03425533893198</v>
      </c>
      <c r="N91" s="123">
        <f>VLOOKUP(I91,Data!$B$2:$M$9721,10,FALSE)</f>
        <v>543.10937260211904</v>
      </c>
      <c r="O91" s="123">
        <f>VLOOKUP(I91,Data!$B$2:$M$9721,11,FALSE)</f>
        <v>7.4978615004268896</v>
      </c>
      <c r="P91" s="124">
        <f>VLOOKUP(I91,Data!$B$2:$M$9721,12,FALSE)</f>
        <v>7.5772557627602701</v>
      </c>
    </row>
    <row r="92" spans="1:16">
      <c r="A92" s="90" t="s">
        <v>306</v>
      </c>
      <c r="G92" s="121" t="s">
        <v>184</v>
      </c>
      <c r="H92" s="122" t="s">
        <v>4</v>
      </c>
      <c r="I92" s="122" t="str">
        <f t="shared" si="22"/>
        <v>2006-2008_males_W_&lt;75</v>
      </c>
      <c r="J92" s="123">
        <f>VLOOKUP(I92,Data!$B$2:$M$9721,5,FALSE)</f>
        <v>19555</v>
      </c>
      <c r="K92" s="123">
        <f>VLOOKUP(I92,Data!$B$2:$M$9721,6,FALSE)</f>
        <v>6518.3333333333303</v>
      </c>
      <c r="L92" s="123">
        <f>VLOOKUP(I92,Data!$B$2:$M$9721,8,FALSE)</f>
        <v>523.80963716260101</v>
      </c>
      <c r="M92" s="123">
        <f>VLOOKUP(I92,Data!$B$2:$M$9721,9,FALSE)</f>
        <v>516.45426389185798</v>
      </c>
      <c r="N92" s="123">
        <f>VLOOKUP(I92,Data!$B$2:$M$9721,10,FALSE)</f>
        <v>531.24314190200198</v>
      </c>
      <c r="O92" s="123">
        <f>VLOOKUP(I92,Data!$B$2:$M$9721,11,FALSE)</f>
        <v>7.35537327074326</v>
      </c>
      <c r="P92" s="124">
        <f>VLOOKUP(I92,Data!$B$2:$M$9721,12,FALSE)</f>
        <v>7.4335047394002904</v>
      </c>
    </row>
    <row r="93" spans="1:16">
      <c r="A93" s="90" t="s">
        <v>307</v>
      </c>
      <c r="G93" s="121" t="s">
        <v>184</v>
      </c>
      <c r="H93" s="122" t="s">
        <v>5</v>
      </c>
      <c r="I93" s="122" t="str">
        <f t="shared" si="22"/>
        <v>2007-2009_males_W_&lt;75</v>
      </c>
      <c r="J93" s="123">
        <f>VLOOKUP(I93,Data!$B$2:$M$9721,5,FALSE)</f>
        <v>19509</v>
      </c>
      <c r="K93" s="123">
        <f>VLOOKUP(I93,Data!$B$2:$M$9721,6,FALSE)</f>
        <v>6503</v>
      </c>
      <c r="L93" s="123">
        <f>VLOOKUP(I93,Data!$B$2:$M$9721,8,FALSE)</f>
        <v>513.71923872283696</v>
      </c>
      <c r="M93" s="123">
        <f>VLOOKUP(I93,Data!$B$2:$M$9721,9,FALSE)</f>
        <v>506.49840424034602</v>
      </c>
      <c r="N93" s="123">
        <f>VLOOKUP(I93,Data!$B$2:$M$9721,10,FALSE)</f>
        <v>521.016866460541</v>
      </c>
      <c r="O93" s="123">
        <f>VLOOKUP(I93,Data!$B$2:$M$9721,11,FALSE)</f>
        <v>7.2208344824904298</v>
      </c>
      <c r="P93" s="124">
        <f>VLOOKUP(I93,Data!$B$2:$M$9721,12,FALSE)</f>
        <v>7.2976277377041496</v>
      </c>
    </row>
    <row r="94" spans="1:16">
      <c r="A94" s="90" t="s">
        <v>308</v>
      </c>
      <c r="G94" s="121" t="s">
        <v>184</v>
      </c>
      <c r="H94" s="122" t="s">
        <v>6</v>
      </c>
      <c r="I94" s="122" t="str">
        <f t="shared" si="22"/>
        <v>2008-2010_males_W_&lt;75</v>
      </c>
      <c r="J94" s="123">
        <f>VLOOKUP(I94,Data!$B$2:$M$9721,5,FALSE)</f>
        <v>19106</v>
      </c>
      <c r="K94" s="123">
        <f>VLOOKUP(I94,Data!$B$2:$M$9721,6,FALSE)</f>
        <v>6368.6666666666697</v>
      </c>
      <c r="L94" s="123">
        <f>VLOOKUP(I94,Data!$B$2:$M$9721,8,FALSE)</f>
        <v>495.74594495546802</v>
      </c>
      <c r="M94" s="123">
        <f>VLOOKUP(I94,Data!$B$2:$M$9721,9,FALSE)</f>
        <v>488.70640837160698</v>
      </c>
      <c r="N94" s="123">
        <f>VLOOKUP(I94,Data!$B$2:$M$9721,10,FALSE)</f>
        <v>502.861136814627</v>
      </c>
      <c r="O94" s="123">
        <f>VLOOKUP(I94,Data!$B$2:$M$9721,11,FALSE)</f>
        <v>7.0395365838605199</v>
      </c>
      <c r="P94" s="124">
        <f>VLOOKUP(I94,Data!$B$2:$M$9721,12,FALSE)</f>
        <v>7.11519185915955</v>
      </c>
    </row>
    <row r="95" spans="1:16">
      <c r="A95" s="90" t="s">
        <v>309</v>
      </c>
      <c r="G95" s="121" t="s">
        <v>184</v>
      </c>
      <c r="H95" s="122" t="s">
        <v>7</v>
      </c>
      <c r="I95" s="122" t="str">
        <f t="shared" si="22"/>
        <v>2009-2011_males_W_&lt;75</v>
      </c>
      <c r="J95" s="123">
        <f>VLOOKUP(I95,Data!$B$2:$M$9721,5,FALSE)</f>
        <v>18849</v>
      </c>
      <c r="K95" s="123">
        <f>VLOOKUP(I95,Data!$B$2:$M$9721,6,FALSE)</f>
        <v>6283</v>
      </c>
      <c r="L95" s="123">
        <f>VLOOKUP(I95,Data!$B$2:$M$9721,8,FALSE)</f>
        <v>482.67637603999799</v>
      </c>
      <c r="M95" s="123">
        <f>VLOOKUP(I95,Data!$B$2:$M$9721,9,FALSE)</f>
        <v>475.77646726077398</v>
      </c>
      <c r="N95" s="123">
        <f>VLOOKUP(I95,Data!$B$2:$M$9721,10,FALSE)</f>
        <v>489.65094633263902</v>
      </c>
      <c r="O95" s="123">
        <f>VLOOKUP(I95,Data!$B$2:$M$9721,11,FALSE)</f>
        <v>6.89990877922423</v>
      </c>
      <c r="P95" s="124">
        <f>VLOOKUP(I95,Data!$B$2:$M$9721,12,FALSE)</f>
        <v>6.9745702926408599</v>
      </c>
    </row>
    <row r="96" spans="1:16">
      <c r="A96" s="90" t="s">
        <v>310</v>
      </c>
      <c r="G96" s="121" t="s">
        <v>184</v>
      </c>
      <c r="H96" s="122" t="s">
        <v>8</v>
      </c>
      <c r="I96" s="122" t="str">
        <f t="shared" si="22"/>
        <v>2010-2012_males_W_&lt;75</v>
      </c>
      <c r="J96" s="123">
        <f>VLOOKUP(I96,Data!$B$2:$M$9721,5,FALSE)</f>
        <v>18561</v>
      </c>
      <c r="K96" s="123">
        <f>VLOOKUP(I96,Data!$B$2:$M$9721,6,FALSE)</f>
        <v>6187</v>
      </c>
      <c r="L96" s="123">
        <f>VLOOKUP(I96,Data!$B$2:$M$9721,8,FALSE)</f>
        <v>469.67839736506602</v>
      </c>
      <c r="M96" s="123">
        <f>VLOOKUP(I96,Data!$B$2:$M$9721,9,FALSE)</f>
        <v>462.913913151825</v>
      </c>
      <c r="N96" s="123">
        <f>VLOOKUP(I96,Data!$B$2:$M$9721,10,FALSE)</f>
        <v>476.51664681064801</v>
      </c>
      <c r="O96" s="123">
        <f>VLOOKUP(I96,Data!$B$2:$M$9721,11,FALSE)</f>
        <v>6.7644842132411904</v>
      </c>
      <c r="P96" s="124">
        <f>VLOOKUP(I96,Data!$B$2:$M$9721,12,FALSE)</f>
        <v>6.8382494455811997</v>
      </c>
    </row>
    <row r="97" spans="1:19">
      <c r="A97" s="90" t="s">
        <v>311</v>
      </c>
      <c r="G97" s="121" t="s">
        <v>184</v>
      </c>
      <c r="H97" s="122" t="s">
        <v>9</v>
      </c>
      <c r="I97" s="122" t="str">
        <f t="shared" si="22"/>
        <v>2011-2013_males_W_&lt;75</v>
      </c>
      <c r="J97" s="123">
        <f>VLOOKUP(I97,Data!$B$2:$M$9721,5,FALSE)</f>
        <v>18650</v>
      </c>
      <c r="K97" s="123">
        <f>VLOOKUP(I97,Data!$B$2:$M$9721,6,FALSE)</f>
        <v>6216.6666666666697</v>
      </c>
      <c r="L97" s="123">
        <f>VLOOKUP(I97,Data!$B$2:$M$9721,8,FALSE)</f>
        <v>465.90571716238099</v>
      </c>
      <c r="M97" s="123">
        <f>VLOOKUP(I97,Data!$B$2:$M$9721,9,FALSE)</f>
        <v>459.213039696012</v>
      </c>
      <c r="N97" s="123">
        <f>VLOOKUP(I97,Data!$B$2:$M$9721,10,FALSE)</f>
        <v>472.671201425569</v>
      </c>
      <c r="O97" s="123">
        <f>VLOOKUP(I97,Data!$B$2:$M$9721,11,FALSE)</f>
        <v>6.6926774663695596</v>
      </c>
      <c r="P97" s="124">
        <f>VLOOKUP(I97,Data!$B$2:$M$9721,12,FALSE)</f>
        <v>6.7654842631874299</v>
      </c>
    </row>
    <row r="98" spans="1:19">
      <c r="A98" s="90" t="s">
        <v>312</v>
      </c>
      <c r="G98" s="128" t="s">
        <v>184</v>
      </c>
      <c r="H98" s="129" t="s">
        <v>216</v>
      </c>
      <c r="I98" s="129" t="str">
        <f t="shared" si="22"/>
        <v>2012-2014_males_W_&lt;75</v>
      </c>
      <c r="J98" s="130">
        <f>VLOOKUP(I98,Data!$B$2:$M$9721,5,FALSE)</f>
        <v>18548</v>
      </c>
      <c r="K98" s="130">
        <f>VLOOKUP(I98,Data!$B$2:$M$9721,6,FALSE)</f>
        <v>6182.6666666666697</v>
      </c>
      <c r="L98" s="130">
        <f>VLOOKUP(I98,Data!$B$2:$M$9721,8,FALSE)</f>
        <v>456.547465503566</v>
      </c>
      <c r="M98" s="130">
        <f>VLOOKUP(I98,Data!$B$2:$M$9721,9,FALSE)</f>
        <v>449.97301849740899</v>
      </c>
      <c r="N98" s="130">
        <f>VLOOKUP(I98,Data!$B$2:$M$9721,10,FALSE)</f>
        <v>463.19363069914198</v>
      </c>
      <c r="O98" s="130">
        <f>VLOOKUP(I98,Data!$B$2:$M$9721,11,FALSE)</f>
        <v>6.5744470061567304</v>
      </c>
      <c r="P98" s="131">
        <f>VLOOKUP(I98,Data!$B$2:$M$9721,12,FALSE)</f>
        <v>6.6461651955758603</v>
      </c>
    </row>
    <row r="99" spans="1:19">
      <c r="A99" s="90" t="s">
        <v>313</v>
      </c>
    </row>
    <row r="100" spans="1:19">
      <c r="A100" s="90" t="s">
        <v>314</v>
      </c>
      <c r="G100" s="168" t="s">
        <v>319</v>
      </c>
      <c r="H100" s="168"/>
      <c r="I100" s="168"/>
      <c r="J100" s="168"/>
      <c r="K100" s="168"/>
      <c r="L100" s="168"/>
      <c r="M100" s="168"/>
      <c r="N100" s="168"/>
      <c r="O100" s="168"/>
      <c r="P100" s="168"/>
    </row>
    <row r="101" spans="1:19">
      <c r="G101" s="70" t="s">
        <v>238</v>
      </c>
      <c r="H101" s="71" t="s">
        <v>239</v>
      </c>
      <c r="I101" s="72" t="s">
        <v>237</v>
      </c>
      <c r="J101" s="71" t="s">
        <v>0</v>
      </c>
      <c r="K101" s="71" t="s">
        <v>227</v>
      </c>
      <c r="L101" s="71" t="s">
        <v>240</v>
      </c>
      <c r="M101" s="71" t="s">
        <v>241</v>
      </c>
      <c r="N101" s="71" t="s">
        <v>242</v>
      </c>
      <c r="O101" s="72" t="s">
        <v>243</v>
      </c>
      <c r="P101" s="73" t="s">
        <v>244</v>
      </c>
    </row>
    <row r="102" spans="1:19">
      <c r="A102" s="133" t="s">
        <v>259</v>
      </c>
      <c r="G102" s="74" t="str">
        <f>$B$62</f>
        <v>W</v>
      </c>
      <c r="H102" s="75" t="s">
        <v>1</v>
      </c>
      <c r="I102" s="75" t="str">
        <f>H102&amp;"_"&amp;"females"&amp;"_"&amp;G102&amp;"_"&amp;"&lt;75"</f>
        <v>2004-2006_females_W_&lt;75</v>
      </c>
      <c r="J102" s="75">
        <f>VLOOKUP(I102,Data!$B$2:$M$9721,5,FALSE)</f>
        <v>13431</v>
      </c>
      <c r="K102" s="76">
        <f>VLOOKUP(I102,Data!$B$2:$M$9721,6,FALSE)</f>
        <v>4477</v>
      </c>
      <c r="L102" s="76">
        <f>VLOOKUP(I102,Data!$B$2:$M$9721,8,FALSE)</f>
        <v>347.77035168151201</v>
      </c>
      <c r="M102" s="76">
        <f>VLOOKUP(I102,Data!$B$2:$M$9721,9,FALSE)</f>
        <v>341.90180948153102</v>
      </c>
      <c r="N102" s="76">
        <f>VLOOKUP(I102,Data!$B$2:$M$9721,10,FALSE)</f>
        <v>353.71420417028099</v>
      </c>
      <c r="O102" s="76">
        <f>VLOOKUP(I102,Data!$B$2:$M$9721,11,FALSE)</f>
        <v>5.8685421999813299</v>
      </c>
      <c r="P102" s="77">
        <f>VLOOKUP(I102,Data!$B$2:$M$9721,12,FALSE)</f>
        <v>5.94385248876904</v>
      </c>
    </row>
    <row r="103" spans="1:19">
      <c r="A103" s="12" t="str">
        <f>"Most deprived within "&amp;TRIM(B61)</f>
        <v>Most deprived within Wales</v>
      </c>
      <c r="G103" s="74" t="str">
        <f t="shared" ref="G103:G110" si="23">$B$62</f>
        <v>W</v>
      </c>
      <c r="H103" s="75" t="s">
        <v>3</v>
      </c>
      <c r="I103" s="75" t="str">
        <f t="shared" ref="I103:I110" si="24">H103&amp;"_"&amp;"females"&amp;"_"&amp;G103&amp;"_"&amp;"&lt;75"</f>
        <v>2005-2007_females_W_&lt;75</v>
      </c>
      <c r="J103" s="75">
        <f>VLOOKUP(I103,Data!$B$2:$M$9721,5,FALSE)</f>
        <v>13384</v>
      </c>
      <c r="K103" s="76">
        <f>VLOOKUP(I103,Data!$B$2:$M$9721,6,FALSE)</f>
        <v>4461.3333333333303</v>
      </c>
      <c r="L103" s="76">
        <f>VLOOKUP(I103,Data!$B$2:$M$9721,8,FALSE)</f>
        <v>343.13376234598098</v>
      </c>
      <c r="M103" s="76">
        <f>VLOOKUP(I103,Data!$B$2:$M$9721,9,FALSE)</f>
        <v>337.33215573309297</v>
      </c>
      <c r="N103" s="76">
        <f>VLOOKUP(I103,Data!$B$2:$M$9721,10,FALSE)</f>
        <v>349.00995180966402</v>
      </c>
      <c r="O103" s="76">
        <f>VLOOKUP(I103,Data!$B$2:$M$9721,11,FALSE)</f>
        <v>5.8016066128884596</v>
      </c>
      <c r="P103" s="77">
        <f>VLOOKUP(I103,Data!$B$2:$M$9721,12,FALSE)</f>
        <v>5.8761894636826897</v>
      </c>
    </row>
    <row r="104" spans="1:19">
      <c r="A104" s="12" t="str">
        <f>"Least deprived within "&amp;TRIM(B61)</f>
        <v>Least deprived within Wales</v>
      </c>
      <c r="G104" s="74" t="str">
        <f t="shared" si="23"/>
        <v>W</v>
      </c>
      <c r="H104" s="75" t="s">
        <v>4</v>
      </c>
      <c r="I104" s="75" t="str">
        <f t="shared" si="24"/>
        <v>2006-2008_females_W_&lt;75</v>
      </c>
      <c r="J104" s="75">
        <f>VLOOKUP(I104,Data!$B$2:$M$9721,5,FALSE)</f>
        <v>13357</v>
      </c>
      <c r="K104" s="76">
        <f>VLOOKUP(I104,Data!$B$2:$M$9721,6,FALSE)</f>
        <v>4452.3333333333303</v>
      </c>
      <c r="L104" s="76">
        <f>VLOOKUP(I104,Data!$B$2:$M$9721,8,FALSE)</f>
        <v>338.12450989569601</v>
      </c>
      <c r="M104" s="76">
        <f>VLOOKUP(I104,Data!$B$2:$M$9721,9,FALSE)</f>
        <v>332.40079923010097</v>
      </c>
      <c r="N104" s="76">
        <f>VLOOKUP(I104,Data!$B$2:$M$9721,10,FALSE)</f>
        <v>343.92187687773901</v>
      </c>
      <c r="O104" s="76">
        <f>VLOOKUP(I104,Data!$B$2:$M$9721,11,FALSE)</f>
        <v>5.72371066559458</v>
      </c>
      <c r="P104" s="77">
        <f>VLOOKUP(I104,Data!$B$2:$M$9721,12,FALSE)</f>
        <v>5.7973669820435099</v>
      </c>
    </row>
    <row r="105" spans="1:19">
      <c r="A105" s="12" t="str">
        <f>TRIM(B61)</f>
        <v>Wales</v>
      </c>
      <c r="B105" s="12" t="str">
        <f>A105&amp;":"</f>
        <v>Wales:</v>
      </c>
      <c r="G105" s="74" t="str">
        <f t="shared" si="23"/>
        <v>W</v>
      </c>
      <c r="H105" s="75" t="s">
        <v>5</v>
      </c>
      <c r="I105" s="75" t="str">
        <f t="shared" si="24"/>
        <v>2007-2009_females_W_&lt;75</v>
      </c>
      <c r="J105" s="75">
        <f>VLOOKUP(I105,Data!$B$2:$M$9721,5,FALSE)</f>
        <v>13283</v>
      </c>
      <c r="K105" s="76">
        <f>VLOOKUP(I105,Data!$B$2:$M$9721,6,FALSE)</f>
        <v>4427.6666666666697</v>
      </c>
      <c r="L105" s="76">
        <f>VLOOKUP(I105,Data!$B$2:$M$9721,8,FALSE)</f>
        <v>331.75968882500302</v>
      </c>
      <c r="M105" s="76">
        <f>VLOOKUP(I105,Data!$B$2:$M$9721,9,FALSE)</f>
        <v>326.12677671936598</v>
      </c>
      <c r="N105" s="76">
        <f>VLOOKUP(I105,Data!$B$2:$M$9721,10,FALSE)</f>
        <v>337.46529186946702</v>
      </c>
      <c r="O105" s="76">
        <f>VLOOKUP(I105,Data!$B$2:$M$9721,11,FALSE)</f>
        <v>5.6329121056368203</v>
      </c>
      <c r="P105" s="77">
        <f>VLOOKUP(I105,Data!$B$2:$M$9721,12,FALSE)</f>
        <v>5.7056030444637704</v>
      </c>
    </row>
    <row r="106" spans="1:19">
      <c r="A106" s="12" t="s">
        <v>185</v>
      </c>
      <c r="G106" s="74" t="str">
        <f t="shared" si="23"/>
        <v>W</v>
      </c>
      <c r="H106" s="75" t="s">
        <v>6</v>
      </c>
      <c r="I106" s="75" t="str">
        <f t="shared" si="24"/>
        <v>2008-2010_females_W_&lt;75</v>
      </c>
      <c r="J106" s="75">
        <f>VLOOKUP(I106,Data!$B$2:$M$9721,5,FALSE)</f>
        <v>13037</v>
      </c>
      <c r="K106" s="76">
        <f>VLOOKUP(I106,Data!$B$2:$M$9721,6,FALSE)</f>
        <v>4345.6666666666697</v>
      </c>
      <c r="L106" s="76">
        <f>VLOOKUP(I106,Data!$B$2:$M$9721,8,FALSE)</f>
        <v>321.46363468539403</v>
      </c>
      <c r="M106" s="76">
        <f>VLOOKUP(I106,Data!$B$2:$M$9721,9,FALSE)</f>
        <v>315.95380075203002</v>
      </c>
      <c r="N106" s="76">
        <f>VLOOKUP(I106,Data!$B$2:$M$9721,10,FALSE)</f>
        <v>327.04524378199199</v>
      </c>
      <c r="O106" s="76">
        <f>VLOOKUP(I106,Data!$B$2:$M$9721,11,FALSE)</f>
        <v>5.5098339333645798</v>
      </c>
      <c r="P106" s="77">
        <f>VLOOKUP(I106,Data!$B$2:$M$9721,12,FALSE)</f>
        <v>5.5816090965974503</v>
      </c>
    </row>
    <row r="107" spans="1:19">
      <c r="A107" s="12" t="str">
        <f>"All-cause mortality, European age-standardised rate per 100,000, "&amp;TRIM(Controls_Wales!B61)&amp;", 2005-2014"</f>
        <v>All-cause mortality, European age-standardised rate per 100,000, Wales, 2005-2014</v>
      </c>
      <c r="G107" s="74" t="str">
        <f t="shared" si="23"/>
        <v>W</v>
      </c>
      <c r="H107" s="75" t="s">
        <v>7</v>
      </c>
      <c r="I107" s="75" t="str">
        <f t="shared" si="24"/>
        <v>2009-2011_females_W_&lt;75</v>
      </c>
      <c r="J107" s="75">
        <f>VLOOKUP(I107,Data!$B$2:$M$9721,5,FALSE)</f>
        <v>12764</v>
      </c>
      <c r="K107" s="76">
        <f>VLOOKUP(I107,Data!$B$2:$M$9721,6,FALSE)</f>
        <v>4254.6666666666697</v>
      </c>
      <c r="L107" s="76">
        <f>VLOOKUP(I107,Data!$B$2:$M$9721,8,FALSE)</f>
        <v>311.46929674986302</v>
      </c>
      <c r="M107" s="76">
        <f>VLOOKUP(I107,Data!$B$2:$M$9721,9,FALSE)</f>
        <v>306.07364993215299</v>
      </c>
      <c r="N107" s="76">
        <f>VLOOKUP(I107,Data!$B$2:$M$9721,10,FALSE)</f>
        <v>316.935984381548</v>
      </c>
      <c r="O107" s="76">
        <f>VLOOKUP(I107,Data!$B$2:$M$9721,11,FALSE)</f>
        <v>5.3956468177097499</v>
      </c>
      <c r="P107" s="77">
        <f>VLOOKUP(I107,Data!$B$2:$M$9721,12,FALSE)</f>
        <v>5.46668763168526</v>
      </c>
    </row>
    <row r="108" spans="1:19">
      <c r="G108" s="74" t="str">
        <f t="shared" si="23"/>
        <v>W</v>
      </c>
      <c r="H108" s="75" t="s">
        <v>8</v>
      </c>
      <c r="I108" s="75" t="str">
        <f t="shared" si="24"/>
        <v>2010-2012_females_W_&lt;75</v>
      </c>
      <c r="J108" s="75">
        <f>VLOOKUP(I108,Data!$B$2:$M$9721,5,FALSE)</f>
        <v>12760</v>
      </c>
      <c r="K108" s="76">
        <f>VLOOKUP(I108,Data!$B$2:$M$9721,6,FALSE)</f>
        <v>4253.3333333333303</v>
      </c>
      <c r="L108" s="76">
        <f>VLOOKUP(I108,Data!$B$2:$M$9721,8,FALSE)</f>
        <v>307.63368772158401</v>
      </c>
      <c r="M108" s="76">
        <f>VLOOKUP(I108,Data!$B$2:$M$9721,9,FALSE)</f>
        <v>302.30384783117</v>
      </c>
      <c r="N108" s="76">
        <f>VLOOKUP(I108,Data!$B$2:$M$9721,10,FALSE)</f>
        <v>313.03371306928398</v>
      </c>
      <c r="O108" s="76">
        <f>VLOOKUP(I108,Data!$B$2:$M$9721,11,FALSE)</f>
        <v>5.3298398904139503</v>
      </c>
      <c r="P108" s="77">
        <f>VLOOKUP(I108,Data!$B$2:$M$9721,12,FALSE)</f>
        <v>5.4000253476996196</v>
      </c>
    </row>
    <row r="109" spans="1:19">
      <c r="G109" s="74" t="str">
        <f t="shared" si="23"/>
        <v>W</v>
      </c>
      <c r="H109" s="75" t="s">
        <v>9</v>
      </c>
      <c r="I109" s="75" t="str">
        <f t="shared" si="24"/>
        <v>2011-2013_females_W_&lt;75</v>
      </c>
      <c r="J109" s="75">
        <f>VLOOKUP(I109,Data!$B$2:$M$9721,5,FALSE)</f>
        <v>12794</v>
      </c>
      <c r="K109" s="76">
        <f>VLOOKUP(I109,Data!$B$2:$M$9721,6,FALSE)</f>
        <v>4264.6666666666697</v>
      </c>
      <c r="L109" s="76">
        <f>VLOOKUP(I109,Data!$B$2:$M$9721,8,FALSE)</f>
        <v>304.33271147141699</v>
      </c>
      <c r="M109" s="76">
        <f>VLOOKUP(I109,Data!$B$2:$M$9721,9,FALSE)</f>
        <v>299.06686481415301</v>
      </c>
      <c r="N109" s="76">
        <f>VLOOKUP(I109,Data!$B$2:$M$9721,10,FALSE)</f>
        <v>309.66780802633099</v>
      </c>
      <c r="O109" s="76">
        <f>VLOOKUP(I109,Data!$B$2:$M$9721,11,FALSE)</f>
        <v>5.2658466572637499</v>
      </c>
      <c r="P109" s="77">
        <f>VLOOKUP(I109,Data!$B$2:$M$9721,12,FALSE)</f>
        <v>5.33509655491366</v>
      </c>
    </row>
    <row r="110" spans="1:19">
      <c r="G110" s="74" t="str">
        <f t="shared" si="23"/>
        <v>W</v>
      </c>
      <c r="H110" s="75" t="s">
        <v>216</v>
      </c>
      <c r="I110" s="75" t="str">
        <f t="shared" si="24"/>
        <v>2012-2014_females_W_&lt;75</v>
      </c>
      <c r="J110" s="75">
        <f>VLOOKUP(I110,Data!$B$2:$M$9721,5,FALSE)</f>
        <v>12796</v>
      </c>
      <c r="K110" s="76">
        <f>VLOOKUP(I110,Data!$B$2:$M$9721,6,FALSE)</f>
        <v>4265.3333333333303</v>
      </c>
      <c r="L110" s="76">
        <f>VLOOKUP(I110,Data!$B$2:$M$9721,8,FALSE)</f>
        <v>299.76189724025801</v>
      </c>
      <c r="M110" s="76">
        <f>VLOOKUP(I110,Data!$B$2:$M$9721,9,FALSE)</f>
        <v>294.575246891436</v>
      </c>
      <c r="N110" s="76">
        <f>VLOOKUP(I110,Data!$B$2:$M$9721,10,FALSE)</f>
        <v>305.01675062546298</v>
      </c>
      <c r="O110" s="76">
        <f>VLOOKUP(I110,Data!$B$2:$M$9721,11,FALSE)</f>
        <v>5.1866503488221802</v>
      </c>
      <c r="P110" s="134">
        <f>VLOOKUP(I110,Data!$B$2:$M$9721,12,FALSE)</f>
        <v>5.2548533852054202</v>
      </c>
      <c r="R110" s="135" t="s">
        <v>239</v>
      </c>
      <c r="S110" s="136" t="s">
        <v>322</v>
      </c>
    </row>
    <row r="111" spans="1:19">
      <c r="G111" s="92" t="str">
        <f>$B$63</f>
        <v>1</v>
      </c>
      <c r="H111" s="93" t="s">
        <v>1</v>
      </c>
      <c r="I111" s="93" t="str">
        <f>H111&amp;"_"&amp;"females"&amp;"_"&amp;G111&amp;"_"&amp;"&lt;75"</f>
        <v>2004-2006_females_1_&lt;75</v>
      </c>
      <c r="J111" s="94">
        <f>VLOOKUP(I111,Data!$B$2:$M$9721,5,FALSE)</f>
        <v>1960</v>
      </c>
      <c r="K111" s="94">
        <f>VLOOKUP(I111,Data!$B$2:$M$9721,6,FALSE)</f>
        <v>653.33333333333303</v>
      </c>
      <c r="L111" s="94">
        <f>VLOOKUP(I111,Data!$B$2:$M$9721,8,FALSE)</f>
        <v>243.77328056790401</v>
      </c>
      <c r="M111" s="94">
        <f>VLOOKUP(I111,Data!$B$2:$M$9721,9,FALSE)</f>
        <v>233.062865328176</v>
      </c>
      <c r="N111" s="94">
        <f>VLOOKUP(I111,Data!$B$2:$M$9721,10,FALSE)</f>
        <v>254.84765392543201</v>
      </c>
      <c r="O111" s="94">
        <f>VLOOKUP(I111,Data!$B$2:$M$9721,11,FALSE)</f>
        <v>10.7104152397284</v>
      </c>
      <c r="P111" s="137">
        <f>VLOOKUP(I111,Data!$B$2:$M$9721,12,FALSE)</f>
        <v>11.0743733575282</v>
      </c>
      <c r="R111" s="95" t="str">
        <f>H111</f>
        <v>2004-2006</v>
      </c>
      <c r="S111" s="97">
        <f>L120/L111</f>
        <v>2.085506070770454</v>
      </c>
    </row>
    <row r="112" spans="1:19">
      <c r="G112" s="99" t="str">
        <f t="shared" ref="G112:G119" si="25">$B$63</f>
        <v>1</v>
      </c>
      <c r="H112" s="100" t="s">
        <v>3</v>
      </c>
      <c r="I112" s="100" t="str">
        <f t="shared" ref="I112:I119" si="26">H112&amp;"_"&amp;"females"&amp;"_"&amp;G112&amp;"_"&amp;"&lt;75"</f>
        <v>2005-2007_females_1_&lt;75</v>
      </c>
      <c r="J112" s="101">
        <f>VLOOKUP(I112,Data!$B$2:$M$9721,5,FALSE)</f>
        <v>1979</v>
      </c>
      <c r="K112" s="101">
        <f>VLOOKUP(I112,Data!$B$2:$M$9721,6,FALSE)</f>
        <v>659.66666666666697</v>
      </c>
      <c r="L112" s="101">
        <f>VLOOKUP(I112,Data!$B$2:$M$9721,8,FALSE)</f>
        <v>242.724541679243</v>
      </c>
      <c r="M112" s="101">
        <f>VLOOKUP(I112,Data!$B$2:$M$9721,9,FALSE)</f>
        <v>232.110906283053</v>
      </c>
      <c r="N112" s="101">
        <f>VLOOKUP(I112,Data!$B$2:$M$9721,10,FALSE)</f>
        <v>253.69707873664501</v>
      </c>
      <c r="O112" s="101">
        <f>VLOOKUP(I112,Data!$B$2:$M$9721,11,FALSE)</f>
        <v>10.6136353961904</v>
      </c>
      <c r="P112" s="138">
        <f>VLOOKUP(I112,Data!$B$2:$M$9721,12,FALSE)</f>
        <v>10.972537057402301</v>
      </c>
      <c r="R112" s="95" t="str">
        <f t="shared" ref="R112:R119" si="27">H112</f>
        <v>2005-2007</v>
      </c>
      <c r="S112" s="97">
        <f t="shared" ref="S112" si="28">L121/L112</f>
        <v>2.0558456042017492</v>
      </c>
    </row>
    <row r="113" spans="7:19">
      <c r="G113" s="99" t="str">
        <f t="shared" si="25"/>
        <v>1</v>
      </c>
      <c r="H113" s="100" t="s">
        <v>4</v>
      </c>
      <c r="I113" s="100" t="str">
        <f t="shared" si="26"/>
        <v>2006-2008_females_1_&lt;75</v>
      </c>
      <c r="J113" s="101">
        <f>VLOOKUP(I113,Data!$B$2:$M$9721,5,FALSE)</f>
        <v>1956</v>
      </c>
      <c r="K113" s="101">
        <f>VLOOKUP(I113,Data!$B$2:$M$9721,6,FALSE)</f>
        <v>652</v>
      </c>
      <c r="L113" s="101">
        <f>VLOOKUP(I113,Data!$B$2:$M$9721,8,FALSE)</f>
        <v>235.212686911155</v>
      </c>
      <c r="M113" s="101">
        <f>VLOOKUP(I113,Data!$B$2:$M$9721,9,FALSE)</f>
        <v>224.86729640849299</v>
      </c>
      <c r="N113" s="101">
        <f>VLOOKUP(I113,Data!$B$2:$M$9721,10,FALSE)</f>
        <v>245.90999734989899</v>
      </c>
      <c r="O113" s="101">
        <f>VLOOKUP(I113,Data!$B$2:$M$9721,11,FALSE)</f>
        <v>10.345390502662299</v>
      </c>
      <c r="P113" s="138">
        <f>VLOOKUP(I113,Data!$B$2:$M$9721,12,FALSE)</f>
        <v>10.697310438743401</v>
      </c>
      <c r="R113" s="95" t="str">
        <f t="shared" si="27"/>
        <v>2006-2008</v>
      </c>
      <c r="S113" s="97">
        <f>L122/L113</f>
        <v>2.1010827306562789</v>
      </c>
    </row>
    <row r="114" spans="7:19">
      <c r="G114" s="99" t="str">
        <f t="shared" si="25"/>
        <v>1</v>
      </c>
      <c r="H114" s="100" t="s">
        <v>5</v>
      </c>
      <c r="I114" s="100" t="str">
        <f t="shared" si="26"/>
        <v>2007-2009_females_1_&lt;75</v>
      </c>
      <c r="J114" s="101">
        <f>VLOOKUP(I114,Data!$B$2:$M$9721,5,FALSE)</f>
        <v>1945</v>
      </c>
      <c r="K114" s="101">
        <f>VLOOKUP(I114,Data!$B$2:$M$9721,6,FALSE)</f>
        <v>648.33333333333303</v>
      </c>
      <c r="L114" s="101">
        <f>VLOOKUP(I114,Data!$B$2:$M$9721,8,FALSE)</f>
        <v>229.42397886556799</v>
      </c>
      <c r="M114" s="101">
        <f>VLOOKUP(I114,Data!$B$2:$M$9721,9,FALSE)</f>
        <v>219.30166141994101</v>
      </c>
      <c r="N114" s="101">
        <f>VLOOKUP(I114,Data!$B$2:$M$9721,10,FALSE)</f>
        <v>239.89161845594899</v>
      </c>
      <c r="O114" s="101">
        <f>VLOOKUP(I114,Data!$B$2:$M$9721,11,FALSE)</f>
        <v>10.122317445626299</v>
      </c>
      <c r="P114" s="138">
        <f>VLOOKUP(I114,Data!$B$2:$M$9721,12,FALSE)</f>
        <v>10.4676395903812</v>
      </c>
      <c r="R114" s="95" t="str">
        <f t="shared" si="27"/>
        <v>2007-2009</v>
      </c>
      <c r="S114" s="97">
        <f t="shared" ref="S114:S119" si="29">L123/L114</f>
        <v>2.0996507677230039</v>
      </c>
    </row>
    <row r="115" spans="7:19">
      <c r="G115" s="99" t="str">
        <f t="shared" si="25"/>
        <v>1</v>
      </c>
      <c r="H115" s="100" t="s">
        <v>6</v>
      </c>
      <c r="I115" s="100" t="str">
        <f t="shared" si="26"/>
        <v>2008-2010_females_1_&lt;75</v>
      </c>
      <c r="J115" s="101">
        <f>VLOOKUP(I115,Data!$B$2:$M$9721,5,FALSE)</f>
        <v>1911</v>
      </c>
      <c r="K115" s="101">
        <f>VLOOKUP(I115,Data!$B$2:$M$9721,6,FALSE)</f>
        <v>637</v>
      </c>
      <c r="L115" s="101">
        <f>VLOOKUP(I115,Data!$B$2:$M$9721,8,FALSE)</f>
        <v>221.65246466785001</v>
      </c>
      <c r="M115" s="101">
        <f>VLOOKUP(I115,Data!$B$2:$M$9721,9,FALSE)</f>
        <v>211.78342958776301</v>
      </c>
      <c r="N115" s="101">
        <f>VLOOKUP(I115,Data!$B$2:$M$9721,10,FALSE)</f>
        <v>231.86121932212899</v>
      </c>
      <c r="O115" s="101">
        <f>VLOOKUP(I115,Data!$B$2:$M$9721,11,FALSE)</f>
        <v>9.8690350800861797</v>
      </c>
      <c r="P115" s="138">
        <f>VLOOKUP(I115,Data!$B$2:$M$9721,12,FALSE)</f>
        <v>10.208754654279399</v>
      </c>
      <c r="R115" s="95" t="str">
        <f t="shared" si="27"/>
        <v>2008-2010</v>
      </c>
      <c r="S115" s="97">
        <f t="shared" si="29"/>
        <v>2.1303569984107962</v>
      </c>
    </row>
    <row r="116" spans="7:19">
      <c r="G116" s="99" t="str">
        <f t="shared" si="25"/>
        <v>1</v>
      </c>
      <c r="H116" s="100" t="s">
        <v>7</v>
      </c>
      <c r="I116" s="100" t="str">
        <f t="shared" si="26"/>
        <v>2009-2011_females_1_&lt;75</v>
      </c>
      <c r="J116" s="101">
        <f>VLOOKUP(I116,Data!$B$2:$M$9721,5,FALSE)</f>
        <v>1945</v>
      </c>
      <c r="K116" s="101">
        <f>VLOOKUP(I116,Data!$B$2:$M$9721,6,FALSE)</f>
        <v>648.33333333333303</v>
      </c>
      <c r="L116" s="101">
        <f>VLOOKUP(I116,Data!$B$2:$M$9721,8,FALSE)</f>
        <v>222.322030775173</v>
      </c>
      <c r="M116" s="101">
        <f>VLOOKUP(I116,Data!$B$2:$M$9721,9,FALSE)</f>
        <v>212.50470952311699</v>
      </c>
      <c r="N116" s="101">
        <f>VLOOKUP(I116,Data!$B$2:$M$9721,10,FALSE)</f>
        <v>232.474269248382</v>
      </c>
      <c r="O116" s="101">
        <f>VLOOKUP(I116,Data!$B$2:$M$9721,11,FALSE)</f>
        <v>9.8173212520562707</v>
      </c>
      <c r="P116" s="138">
        <f>VLOOKUP(I116,Data!$B$2:$M$9721,12,FALSE)</f>
        <v>10.152238473208399</v>
      </c>
      <c r="R116" s="95" t="str">
        <f t="shared" si="27"/>
        <v>2009-2011</v>
      </c>
      <c r="S116" s="97">
        <f t="shared" si="29"/>
        <v>2.0715100294850148</v>
      </c>
    </row>
    <row r="117" spans="7:19">
      <c r="G117" s="99" t="str">
        <f t="shared" si="25"/>
        <v>1</v>
      </c>
      <c r="H117" s="100" t="s">
        <v>8</v>
      </c>
      <c r="I117" s="100" t="str">
        <f t="shared" si="26"/>
        <v>2010-2012_females_1_&lt;75</v>
      </c>
      <c r="J117" s="101">
        <f>VLOOKUP(I117,Data!$B$2:$M$9721,5,FALSE)</f>
        <v>1899</v>
      </c>
      <c r="K117" s="101">
        <f>VLOOKUP(I117,Data!$B$2:$M$9721,6,FALSE)</f>
        <v>633</v>
      </c>
      <c r="L117" s="101">
        <f>VLOOKUP(I117,Data!$B$2:$M$9721,8,FALSE)</f>
        <v>213.45975324022399</v>
      </c>
      <c r="M117" s="101">
        <f>VLOOKUP(I117,Data!$B$2:$M$9721,9,FALSE)</f>
        <v>203.916919511016</v>
      </c>
      <c r="N117" s="101">
        <f>VLOOKUP(I117,Data!$B$2:$M$9721,10,FALSE)</f>
        <v>223.33213365542699</v>
      </c>
      <c r="O117" s="101">
        <f>VLOOKUP(I117,Data!$B$2:$M$9721,11,FALSE)</f>
        <v>9.5428337292078407</v>
      </c>
      <c r="P117" s="138">
        <f>VLOOKUP(I117,Data!$B$2:$M$9721,12,FALSE)</f>
        <v>9.87238041520229</v>
      </c>
      <c r="R117" s="95" t="str">
        <f t="shared" si="27"/>
        <v>2010-2012</v>
      </c>
      <c r="S117" s="97">
        <f t="shared" si="29"/>
        <v>2.1496371935412366</v>
      </c>
    </row>
    <row r="118" spans="7:19">
      <c r="G118" s="99" t="str">
        <f t="shared" si="25"/>
        <v>1</v>
      </c>
      <c r="H118" s="100" t="s">
        <v>9</v>
      </c>
      <c r="I118" s="100" t="str">
        <f t="shared" si="26"/>
        <v>2011-2013_females_1_&lt;75</v>
      </c>
      <c r="J118" s="101">
        <f>VLOOKUP(I118,Data!$B$2:$M$9721,5,FALSE)</f>
        <v>1893</v>
      </c>
      <c r="K118" s="101">
        <f>VLOOKUP(I118,Data!$B$2:$M$9721,6,FALSE)</f>
        <v>631</v>
      </c>
      <c r="L118" s="101">
        <f>VLOOKUP(I118,Data!$B$2:$M$9721,8,FALSE)</f>
        <v>209.089528689769</v>
      </c>
      <c r="M118" s="101">
        <f>VLOOKUP(I118,Data!$B$2:$M$9721,9,FALSE)</f>
        <v>199.72187004727701</v>
      </c>
      <c r="N118" s="101">
        <f>VLOOKUP(I118,Data!$B$2:$M$9721,10,FALSE)</f>
        <v>218.78120660436699</v>
      </c>
      <c r="O118" s="101">
        <f>VLOOKUP(I118,Data!$B$2:$M$9721,11,FALSE)</f>
        <v>9.3676586424922199</v>
      </c>
      <c r="P118" s="138">
        <f>VLOOKUP(I118,Data!$B$2:$M$9721,12,FALSE)</f>
        <v>9.6916779145977596</v>
      </c>
      <c r="R118" s="95" t="str">
        <f t="shared" si="27"/>
        <v>2011-2013</v>
      </c>
      <c r="S118" s="97">
        <f t="shared" si="29"/>
        <v>2.1464828698114697</v>
      </c>
    </row>
    <row r="119" spans="7:19">
      <c r="G119" s="102" t="str">
        <f t="shared" si="25"/>
        <v>1</v>
      </c>
      <c r="H119" s="103" t="s">
        <v>216</v>
      </c>
      <c r="I119" s="103" t="str">
        <f t="shared" si="26"/>
        <v>2012-2014_females_1_&lt;75</v>
      </c>
      <c r="J119" s="104">
        <f>VLOOKUP(I119,Data!$B$2:$M$9721,5,FALSE)</f>
        <v>1860</v>
      </c>
      <c r="K119" s="104">
        <f>VLOOKUP(I119,Data!$B$2:$M$9721,6,FALSE)</f>
        <v>620</v>
      </c>
      <c r="L119" s="104">
        <f>VLOOKUP(I119,Data!$B$2:$M$9721,8,FALSE)</f>
        <v>201.91424976592401</v>
      </c>
      <c r="M119" s="104">
        <f>VLOOKUP(I119,Data!$B$2:$M$9721,9,FALSE)</f>
        <v>192.781024073433</v>
      </c>
      <c r="N119" s="104">
        <f>VLOOKUP(I119,Data!$B$2:$M$9721,10,FALSE)</f>
        <v>211.36622937841801</v>
      </c>
      <c r="O119" s="104">
        <f>VLOOKUP(I119,Data!$B$2:$M$9721,11,FALSE)</f>
        <v>9.1332256924904698</v>
      </c>
      <c r="P119" s="139">
        <f>VLOOKUP(I119,Data!$B$2:$M$9721,12,FALSE)</f>
        <v>9.4519796124942808</v>
      </c>
      <c r="R119" s="114" t="str">
        <f t="shared" si="27"/>
        <v>2012-2014</v>
      </c>
      <c r="S119" s="116">
        <f t="shared" si="29"/>
        <v>2.1489556166733399</v>
      </c>
    </row>
    <row r="120" spans="7:19">
      <c r="G120" s="108" t="str">
        <f>$B$64</f>
        <v>5</v>
      </c>
      <c r="H120" s="109" t="s">
        <v>1</v>
      </c>
      <c r="I120" s="109" t="str">
        <f>H120&amp;"_"&amp;"females"&amp;"_"&amp;G120&amp;"_"&amp;"&lt;75"</f>
        <v>2004-2006_females_5_&lt;75</v>
      </c>
      <c r="J120" s="110">
        <f>VLOOKUP(I120,Data!$B$2:$M$9721,5,FALSE)</f>
        <v>3419</v>
      </c>
      <c r="K120" s="110">
        <f>VLOOKUP(I120,Data!$B$2:$M$9721,6,FALSE)</f>
        <v>1139.6666666666699</v>
      </c>
      <c r="L120" s="110">
        <f>VLOOKUP(I120,Data!$B$2:$M$9721,8,FALSE)</f>
        <v>508.39065651599299</v>
      </c>
      <c r="M120" s="110">
        <f>VLOOKUP(I120,Data!$B$2:$M$9721,9,FALSE)</f>
        <v>491.42506367343401</v>
      </c>
      <c r="N120" s="110">
        <f>VLOOKUP(I120,Data!$B$2:$M$9721,10,FALSE)</f>
        <v>525.79078800307798</v>
      </c>
      <c r="O120" s="110">
        <f>VLOOKUP(I120,Data!$B$2:$M$9721,11,FALSE)</f>
        <v>16.965592842559399</v>
      </c>
      <c r="P120" s="141">
        <f>VLOOKUP(I120,Data!$B$2:$M$9721,12,FALSE)</f>
        <v>17.4001314870846</v>
      </c>
    </row>
    <row r="121" spans="7:19">
      <c r="G121" s="108" t="str">
        <f t="shared" ref="G121:G128" si="30">$B$64</f>
        <v>5</v>
      </c>
      <c r="H121" s="109" t="s">
        <v>3</v>
      </c>
      <c r="I121" s="109" t="str">
        <f t="shared" ref="I121:I128" si="31">H121&amp;"_"&amp;"females"&amp;"_"&amp;G121&amp;"_"&amp;"&lt;75"</f>
        <v>2005-2007_females_5_&lt;75</v>
      </c>
      <c r="J121" s="110">
        <f>VLOOKUP(I121,Data!$B$2:$M$9721,5,FALSE)</f>
        <v>3360</v>
      </c>
      <c r="K121" s="110">
        <f>VLOOKUP(I121,Data!$B$2:$M$9721,6,FALSE)</f>
        <v>1120</v>
      </c>
      <c r="L121" s="110">
        <f>VLOOKUP(I121,Data!$B$2:$M$9721,8,FALSE)</f>
        <v>499.00418204315599</v>
      </c>
      <c r="M121" s="110">
        <f>VLOOKUP(I121,Data!$B$2:$M$9721,9,FALSE)</f>
        <v>482.196433819135</v>
      </c>
      <c r="N121" s="110">
        <f>VLOOKUP(I121,Data!$B$2:$M$9721,10,FALSE)</f>
        <v>516.24624275709596</v>
      </c>
      <c r="O121" s="110">
        <f>VLOOKUP(I121,Data!$B$2:$M$9721,11,FALSE)</f>
        <v>16.8077482240212</v>
      </c>
      <c r="P121" s="141">
        <f>VLOOKUP(I121,Data!$B$2:$M$9721,12,FALSE)</f>
        <v>17.242060713939701</v>
      </c>
    </row>
    <row r="122" spans="7:19">
      <c r="G122" s="108" t="str">
        <f t="shared" si="30"/>
        <v>5</v>
      </c>
      <c r="H122" s="109" t="s">
        <v>4</v>
      </c>
      <c r="I122" s="109" t="str">
        <f t="shared" si="31"/>
        <v>2006-2008_females_5_&lt;75</v>
      </c>
      <c r="J122" s="110">
        <f>VLOOKUP(I122,Data!$B$2:$M$9721,5,FALSE)</f>
        <v>3347</v>
      </c>
      <c r="K122" s="110">
        <f>VLOOKUP(I122,Data!$B$2:$M$9721,6,FALSE)</f>
        <v>1115.6666666666699</v>
      </c>
      <c r="L122" s="110">
        <f>VLOOKUP(I122,Data!$B$2:$M$9721,8,FALSE)</f>
        <v>494.20131450028998</v>
      </c>
      <c r="M122" s="110">
        <f>VLOOKUP(I122,Data!$B$2:$M$9721,9,FALSE)</f>
        <v>477.50814715346502</v>
      </c>
      <c r="N122" s="110">
        <f>VLOOKUP(I122,Data!$B$2:$M$9721,10,FALSE)</f>
        <v>511.32668237673897</v>
      </c>
      <c r="O122" s="110">
        <f>VLOOKUP(I122,Data!$B$2:$M$9721,11,FALSE)</f>
        <v>16.693167346825</v>
      </c>
      <c r="P122" s="141">
        <f>VLOOKUP(I122,Data!$B$2:$M$9721,12,FALSE)</f>
        <v>17.125367876448902</v>
      </c>
    </row>
    <row r="123" spans="7:19">
      <c r="G123" s="108" t="str">
        <f t="shared" si="30"/>
        <v>5</v>
      </c>
      <c r="H123" s="109" t="s">
        <v>5</v>
      </c>
      <c r="I123" s="109" t="str">
        <f t="shared" si="31"/>
        <v>2007-2009_females_5_&lt;75</v>
      </c>
      <c r="J123" s="110">
        <f>VLOOKUP(I123,Data!$B$2:$M$9721,5,FALSE)</f>
        <v>3291</v>
      </c>
      <c r="K123" s="110">
        <f>VLOOKUP(I123,Data!$B$2:$M$9721,6,FALSE)</f>
        <v>1097</v>
      </c>
      <c r="L123" s="110">
        <f>VLOOKUP(I123,Data!$B$2:$M$9721,8,FALSE)</f>
        <v>481.71023335915601</v>
      </c>
      <c r="M123" s="110">
        <f>VLOOKUP(I123,Data!$B$2:$M$9721,9,FALSE)</f>
        <v>465.29036042082998</v>
      </c>
      <c r="N123" s="110">
        <f>VLOOKUP(I123,Data!$B$2:$M$9721,10,FALSE)</f>
        <v>498.55888447139898</v>
      </c>
      <c r="O123" s="110">
        <f>VLOOKUP(I123,Data!$B$2:$M$9721,11,FALSE)</f>
        <v>16.419872938325899</v>
      </c>
      <c r="P123" s="141">
        <f>VLOOKUP(I123,Data!$B$2:$M$9721,12,FALSE)</f>
        <v>16.8486511122431</v>
      </c>
    </row>
    <row r="124" spans="7:19">
      <c r="G124" s="108" t="str">
        <f t="shared" si="30"/>
        <v>5</v>
      </c>
      <c r="H124" s="109" t="s">
        <v>6</v>
      </c>
      <c r="I124" s="109" t="str">
        <f t="shared" si="31"/>
        <v>2008-2010_females_5_&lt;75</v>
      </c>
      <c r="J124" s="110">
        <f>VLOOKUP(I124,Data!$B$2:$M$9721,5,FALSE)</f>
        <v>3250</v>
      </c>
      <c r="K124" s="110">
        <f>VLOOKUP(I124,Data!$B$2:$M$9721,6,FALSE)</f>
        <v>1083.3333333333301</v>
      </c>
      <c r="L124" s="110">
        <f>VLOOKUP(I124,Data!$B$2:$M$9721,8,FALSE)</f>
        <v>472.19887932015598</v>
      </c>
      <c r="M124" s="110">
        <f>VLOOKUP(I124,Data!$B$2:$M$9721,9,FALSE)</f>
        <v>455.99987351933203</v>
      </c>
      <c r="N124" s="110">
        <f>VLOOKUP(I124,Data!$B$2:$M$9721,10,FALSE)</f>
        <v>488.82359402359401</v>
      </c>
      <c r="O124" s="110">
        <f>VLOOKUP(I124,Data!$B$2:$M$9721,11,FALSE)</f>
        <v>16.199005800824199</v>
      </c>
      <c r="P124" s="141">
        <f>VLOOKUP(I124,Data!$B$2:$M$9721,12,FALSE)</f>
        <v>16.6247147034377</v>
      </c>
    </row>
    <row r="125" spans="7:19">
      <c r="G125" s="108" t="str">
        <f t="shared" si="30"/>
        <v>5</v>
      </c>
      <c r="H125" s="109" t="s">
        <v>7</v>
      </c>
      <c r="I125" s="109" t="str">
        <f t="shared" si="31"/>
        <v>2009-2011_females_5_&lt;75</v>
      </c>
      <c r="J125" s="110">
        <f>VLOOKUP(I125,Data!$B$2:$M$9721,5,FALSE)</f>
        <v>3188</v>
      </c>
      <c r="K125" s="110">
        <f>VLOOKUP(I125,Data!$B$2:$M$9721,6,FALSE)</f>
        <v>1062.6666666666699</v>
      </c>
      <c r="L125" s="110">
        <f>VLOOKUP(I125,Data!$B$2:$M$9721,8,FALSE)</f>
        <v>460.54231652624702</v>
      </c>
      <c r="M125" s="110">
        <f>VLOOKUP(I125,Data!$B$2:$M$9721,9,FALSE)</f>
        <v>444.59202865102299</v>
      </c>
      <c r="N125" s="110">
        <f>VLOOKUP(I125,Data!$B$2:$M$9721,10,FALSE)</f>
        <v>476.91589262064502</v>
      </c>
      <c r="O125" s="110">
        <f>VLOOKUP(I125,Data!$B$2:$M$9721,11,FALSE)</f>
        <v>15.950287875224101</v>
      </c>
      <c r="P125" s="141">
        <f>VLOOKUP(I125,Data!$B$2:$M$9721,12,FALSE)</f>
        <v>16.373576094397801</v>
      </c>
    </row>
    <row r="126" spans="7:19">
      <c r="G126" s="108" t="str">
        <f t="shared" si="30"/>
        <v>5</v>
      </c>
      <c r="H126" s="109" t="s">
        <v>8</v>
      </c>
      <c r="I126" s="109" t="str">
        <f t="shared" si="31"/>
        <v>2010-2012_females_5_&lt;75</v>
      </c>
      <c r="J126" s="110">
        <f>VLOOKUP(I126,Data!$B$2:$M$9721,5,FALSE)</f>
        <v>3197</v>
      </c>
      <c r="K126" s="110">
        <f>VLOOKUP(I126,Data!$B$2:$M$9721,6,FALSE)</f>
        <v>1065.6666666666699</v>
      </c>
      <c r="L126" s="110">
        <f>VLOOKUP(I126,Data!$B$2:$M$9721,8,FALSE)</f>
        <v>458.86102488931999</v>
      </c>
      <c r="M126" s="110">
        <f>VLOOKUP(I126,Data!$B$2:$M$9721,9,FALSE)</f>
        <v>442.994276448797</v>
      </c>
      <c r="N126" s="110">
        <f>VLOOKUP(I126,Data!$B$2:$M$9721,10,FALSE)</f>
        <v>475.14824283192502</v>
      </c>
      <c r="O126" s="110">
        <f>VLOOKUP(I126,Data!$B$2:$M$9721,11,FALSE)</f>
        <v>15.866748440522301</v>
      </c>
      <c r="P126" s="141">
        <f>VLOOKUP(I126,Data!$B$2:$M$9721,12,FALSE)</f>
        <v>16.287217942605</v>
      </c>
    </row>
    <row r="127" spans="7:19">
      <c r="G127" s="108" t="str">
        <f t="shared" si="30"/>
        <v>5</v>
      </c>
      <c r="H127" s="109" t="s">
        <v>9</v>
      </c>
      <c r="I127" s="109" t="str">
        <f t="shared" si="31"/>
        <v>2011-2013_females_5_&lt;75</v>
      </c>
      <c r="J127" s="110">
        <f>VLOOKUP(I127,Data!$B$2:$M$9721,5,FALSE)</f>
        <v>3157</v>
      </c>
      <c r="K127" s="110">
        <f>VLOOKUP(I127,Data!$B$2:$M$9721,6,FALSE)</f>
        <v>1052.3333333333301</v>
      </c>
      <c r="L127" s="110">
        <f>VLOOKUP(I127,Data!$B$2:$M$9721,8,FALSE)</f>
        <v>448.80709158954301</v>
      </c>
      <c r="M127" s="110">
        <f>VLOOKUP(I127,Data!$B$2:$M$9721,9,FALSE)</f>
        <v>433.19567975742598</v>
      </c>
      <c r="N127" s="110">
        <f>VLOOKUP(I127,Data!$B$2:$M$9721,10,FALSE)</f>
        <v>464.83485743144502</v>
      </c>
      <c r="O127" s="110">
        <f>VLOOKUP(I127,Data!$B$2:$M$9721,11,FALSE)</f>
        <v>15.611411832116399</v>
      </c>
      <c r="P127" s="141">
        <f>VLOOKUP(I127,Data!$B$2:$M$9721,12,FALSE)</f>
        <v>16.027765841901999</v>
      </c>
    </row>
    <row r="128" spans="7:19">
      <c r="G128" s="108" t="str">
        <f t="shared" si="30"/>
        <v>5</v>
      </c>
      <c r="H128" s="109" t="s">
        <v>216</v>
      </c>
      <c r="I128" s="109" t="str">
        <f t="shared" si="31"/>
        <v>2012-2014_females_5_&lt;75</v>
      </c>
      <c r="J128" s="110">
        <f>VLOOKUP(I128,Data!$B$2:$M$9721,5,FALSE)</f>
        <v>3078</v>
      </c>
      <c r="K128" s="110">
        <f>VLOOKUP(I128,Data!$B$2:$M$9721,6,FALSE)</f>
        <v>1026</v>
      </c>
      <c r="L128" s="110">
        <f>VLOOKUP(I128,Data!$B$2:$M$9721,8,FALSE)</f>
        <v>433.904761120866</v>
      </c>
      <c r="M128" s="110">
        <f>VLOOKUP(I128,Data!$B$2:$M$9721,9,FALSE)</f>
        <v>418.62707871428302</v>
      </c>
      <c r="N128" s="110">
        <f>VLOOKUP(I128,Data!$B$2:$M$9721,10,FALSE)</f>
        <v>449.59516994776402</v>
      </c>
      <c r="O128" s="110">
        <f>VLOOKUP(I128,Data!$B$2:$M$9721,11,FALSE)</f>
        <v>15.2776824065835</v>
      </c>
      <c r="P128" s="141">
        <f>VLOOKUP(I128,Data!$B$2:$M$9721,12,FALSE)</f>
        <v>15.690408826897601</v>
      </c>
    </row>
    <row r="129" spans="7:16">
      <c r="G129" s="117" t="s">
        <v>184</v>
      </c>
      <c r="H129" s="118" t="s">
        <v>1</v>
      </c>
      <c r="I129" s="118" t="str">
        <f>H129&amp;"_"&amp;"females"&amp;"_W"&amp;"_"&amp;"&lt;75"</f>
        <v>2004-2006_females_W_&lt;75</v>
      </c>
      <c r="J129" s="119">
        <f>VLOOKUP(I129,Data!$B$2:$M$9721,5,FALSE)</f>
        <v>13431</v>
      </c>
      <c r="K129" s="119">
        <f>VLOOKUP(I129,Data!$B$2:$M$9721,6,FALSE)</f>
        <v>4477</v>
      </c>
      <c r="L129" s="119"/>
      <c r="M129" s="119">
        <f>VLOOKUP(I129,Data!$B$2:$M$9721,9,FALSE)</f>
        <v>341.90180948153102</v>
      </c>
      <c r="N129" s="119">
        <f>VLOOKUP(I129,Data!$B$2:$M$9721,10,FALSE)</f>
        <v>353.71420417028099</v>
      </c>
      <c r="O129" s="119">
        <f>VLOOKUP(I129,Data!$B$2:$M$9721,11,FALSE)</f>
        <v>5.8685421999813299</v>
      </c>
      <c r="P129" s="120">
        <f>VLOOKUP(I129,Data!$B$2:$M$9721,12,FALSE)</f>
        <v>5.94385248876904</v>
      </c>
    </row>
    <row r="130" spans="7:16">
      <c r="G130" s="121" t="s">
        <v>184</v>
      </c>
      <c r="H130" s="122" t="s">
        <v>3</v>
      </c>
      <c r="I130" s="122" t="str">
        <f t="shared" ref="I130:I137" si="32">H130&amp;"_"&amp;"females"&amp;"_W"&amp;"_"&amp;"&lt;75"</f>
        <v>2005-2007_females_W_&lt;75</v>
      </c>
      <c r="J130" s="123">
        <f>VLOOKUP(I130,Data!$B$2:$M$9721,5,FALSE)</f>
        <v>13384</v>
      </c>
      <c r="K130" s="123">
        <f>VLOOKUP(I130,Data!$B$2:$M$9721,6,FALSE)</f>
        <v>4461.3333333333303</v>
      </c>
      <c r="L130" s="123">
        <f>VLOOKUP(I130,Data!$B$2:$M$9721,8,FALSE)</f>
        <v>343.13376234598098</v>
      </c>
      <c r="M130" s="123">
        <f>VLOOKUP(I130,Data!$B$2:$M$9721,9,FALSE)</f>
        <v>337.33215573309297</v>
      </c>
      <c r="N130" s="123">
        <f>VLOOKUP(I130,Data!$B$2:$M$9721,10,FALSE)</f>
        <v>349.00995180966402</v>
      </c>
      <c r="O130" s="123">
        <f>VLOOKUP(I130,Data!$B$2:$M$9721,11,FALSE)</f>
        <v>5.8016066128884596</v>
      </c>
      <c r="P130" s="124">
        <f>VLOOKUP(I130,Data!$B$2:$M$9721,12,FALSE)</f>
        <v>5.8761894636826897</v>
      </c>
    </row>
    <row r="131" spans="7:16">
      <c r="G131" s="121" t="s">
        <v>184</v>
      </c>
      <c r="H131" s="122" t="s">
        <v>4</v>
      </c>
      <c r="I131" s="122" t="str">
        <f t="shared" si="32"/>
        <v>2006-2008_females_W_&lt;75</v>
      </c>
      <c r="J131" s="123">
        <f>VLOOKUP(I131,Data!$B$2:$M$9721,5,FALSE)</f>
        <v>13357</v>
      </c>
      <c r="K131" s="123">
        <f>VLOOKUP(I131,Data!$B$2:$M$9721,6,FALSE)</f>
        <v>4452.3333333333303</v>
      </c>
      <c r="L131" s="123">
        <f>VLOOKUP(I131,Data!$B$2:$M$9721,8,FALSE)</f>
        <v>338.12450989569601</v>
      </c>
      <c r="M131" s="123">
        <f>VLOOKUP(I131,Data!$B$2:$M$9721,9,FALSE)</f>
        <v>332.40079923010097</v>
      </c>
      <c r="N131" s="123">
        <f>VLOOKUP(I131,Data!$B$2:$M$9721,10,FALSE)</f>
        <v>343.92187687773901</v>
      </c>
      <c r="O131" s="123">
        <f>VLOOKUP(I131,Data!$B$2:$M$9721,11,FALSE)</f>
        <v>5.72371066559458</v>
      </c>
      <c r="P131" s="124">
        <f>VLOOKUP(I131,Data!$B$2:$M$9721,12,FALSE)</f>
        <v>5.7973669820435099</v>
      </c>
    </row>
    <row r="132" spans="7:16">
      <c r="G132" s="121" t="s">
        <v>184</v>
      </c>
      <c r="H132" s="122" t="s">
        <v>5</v>
      </c>
      <c r="I132" s="122" t="str">
        <f t="shared" si="32"/>
        <v>2007-2009_females_W_&lt;75</v>
      </c>
      <c r="J132" s="123">
        <f>VLOOKUP(I132,Data!$B$2:$M$9721,5,FALSE)</f>
        <v>13283</v>
      </c>
      <c r="K132" s="123">
        <f>VLOOKUP(I132,Data!$B$2:$M$9721,6,FALSE)</f>
        <v>4427.6666666666697</v>
      </c>
      <c r="L132" s="123">
        <f>VLOOKUP(I132,Data!$B$2:$M$9721,8,FALSE)</f>
        <v>331.75968882500302</v>
      </c>
      <c r="M132" s="123">
        <f>VLOOKUP(I132,Data!$B$2:$M$9721,9,FALSE)</f>
        <v>326.12677671936598</v>
      </c>
      <c r="N132" s="123">
        <f>VLOOKUP(I132,Data!$B$2:$M$9721,10,FALSE)</f>
        <v>337.46529186946702</v>
      </c>
      <c r="O132" s="123">
        <f>VLOOKUP(I132,Data!$B$2:$M$9721,11,FALSE)</f>
        <v>5.6329121056368203</v>
      </c>
      <c r="P132" s="124">
        <f>VLOOKUP(I132,Data!$B$2:$M$9721,12,FALSE)</f>
        <v>5.7056030444637704</v>
      </c>
    </row>
    <row r="133" spans="7:16">
      <c r="G133" s="121" t="s">
        <v>184</v>
      </c>
      <c r="H133" s="122" t="s">
        <v>6</v>
      </c>
      <c r="I133" s="122" t="str">
        <f t="shared" si="32"/>
        <v>2008-2010_females_W_&lt;75</v>
      </c>
      <c r="J133" s="123">
        <f>VLOOKUP(I133,Data!$B$2:$M$9721,5,FALSE)</f>
        <v>13037</v>
      </c>
      <c r="K133" s="123">
        <f>VLOOKUP(I133,Data!$B$2:$M$9721,6,FALSE)</f>
        <v>4345.6666666666697</v>
      </c>
      <c r="L133" s="123">
        <f>VLOOKUP(I133,Data!$B$2:$M$9721,8,FALSE)</f>
        <v>321.46363468539403</v>
      </c>
      <c r="M133" s="123">
        <f>VLOOKUP(I133,Data!$B$2:$M$9721,9,FALSE)</f>
        <v>315.95380075203002</v>
      </c>
      <c r="N133" s="123">
        <f>VLOOKUP(I133,Data!$B$2:$M$9721,10,FALSE)</f>
        <v>327.04524378199199</v>
      </c>
      <c r="O133" s="123">
        <f>VLOOKUP(I133,Data!$B$2:$M$9721,11,FALSE)</f>
        <v>5.5098339333645798</v>
      </c>
      <c r="P133" s="124">
        <f>VLOOKUP(I133,Data!$B$2:$M$9721,12,FALSE)</f>
        <v>5.5816090965974503</v>
      </c>
    </row>
    <row r="134" spans="7:16">
      <c r="G134" s="121" t="s">
        <v>184</v>
      </c>
      <c r="H134" s="122" t="s">
        <v>7</v>
      </c>
      <c r="I134" s="122" t="str">
        <f t="shared" si="32"/>
        <v>2009-2011_females_W_&lt;75</v>
      </c>
      <c r="J134" s="123">
        <f>VLOOKUP(I134,Data!$B$2:$M$9721,5,FALSE)</f>
        <v>12764</v>
      </c>
      <c r="K134" s="123">
        <f>VLOOKUP(I134,Data!$B$2:$M$9721,6,FALSE)</f>
        <v>4254.6666666666697</v>
      </c>
      <c r="L134" s="123">
        <f>VLOOKUP(I134,Data!$B$2:$M$9721,8,FALSE)</f>
        <v>311.46929674986302</v>
      </c>
      <c r="M134" s="123">
        <f>VLOOKUP(I134,Data!$B$2:$M$9721,9,FALSE)</f>
        <v>306.07364993215299</v>
      </c>
      <c r="N134" s="123">
        <f>VLOOKUP(I134,Data!$B$2:$M$9721,10,FALSE)</f>
        <v>316.935984381548</v>
      </c>
      <c r="O134" s="123">
        <f>VLOOKUP(I134,Data!$B$2:$M$9721,11,FALSE)</f>
        <v>5.3956468177097499</v>
      </c>
      <c r="P134" s="124">
        <f>VLOOKUP(I134,Data!$B$2:$M$9721,12,FALSE)</f>
        <v>5.46668763168526</v>
      </c>
    </row>
    <row r="135" spans="7:16">
      <c r="G135" s="121" t="s">
        <v>184</v>
      </c>
      <c r="H135" s="122" t="s">
        <v>8</v>
      </c>
      <c r="I135" s="122" t="str">
        <f t="shared" si="32"/>
        <v>2010-2012_females_W_&lt;75</v>
      </c>
      <c r="J135" s="123">
        <f>VLOOKUP(I135,Data!$B$2:$M$9721,5,FALSE)</f>
        <v>12760</v>
      </c>
      <c r="K135" s="123">
        <f>VLOOKUP(I135,Data!$B$2:$M$9721,6,FALSE)</f>
        <v>4253.3333333333303</v>
      </c>
      <c r="L135" s="123">
        <f>VLOOKUP(I135,Data!$B$2:$M$9721,8,FALSE)</f>
        <v>307.63368772158401</v>
      </c>
      <c r="M135" s="123">
        <f>VLOOKUP(I135,Data!$B$2:$M$9721,9,FALSE)</f>
        <v>302.30384783117</v>
      </c>
      <c r="N135" s="123">
        <f>VLOOKUP(I135,Data!$B$2:$M$9721,10,FALSE)</f>
        <v>313.03371306928398</v>
      </c>
      <c r="O135" s="123">
        <f>VLOOKUP(I135,Data!$B$2:$M$9721,11,FALSE)</f>
        <v>5.3298398904139503</v>
      </c>
      <c r="P135" s="124">
        <f>VLOOKUP(I135,Data!$B$2:$M$9721,12,FALSE)</f>
        <v>5.4000253476996196</v>
      </c>
    </row>
    <row r="136" spans="7:16">
      <c r="G136" s="121" t="s">
        <v>184</v>
      </c>
      <c r="H136" s="122" t="s">
        <v>9</v>
      </c>
      <c r="I136" s="122" t="str">
        <f t="shared" si="32"/>
        <v>2011-2013_females_W_&lt;75</v>
      </c>
      <c r="J136" s="123">
        <f>VLOOKUP(I136,Data!$B$2:$M$9721,5,FALSE)</f>
        <v>12794</v>
      </c>
      <c r="K136" s="123">
        <f>VLOOKUP(I136,Data!$B$2:$M$9721,6,FALSE)</f>
        <v>4264.6666666666697</v>
      </c>
      <c r="L136" s="123">
        <f>VLOOKUP(I136,Data!$B$2:$M$9721,8,FALSE)</f>
        <v>304.33271147141699</v>
      </c>
      <c r="M136" s="123">
        <f>VLOOKUP(I136,Data!$B$2:$M$9721,9,FALSE)</f>
        <v>299.06686481415301</v>
      </c>
      <c r="N136" s="123">
        <f>VLOOKUP(I136,Data!$B$2:$M$9721,10,FALSE)</f>
        <v>309.66780802633099</v>
      </c>
      <c r="O136" s="123">
        <f>VLOOKUP(I136,Data!$B$2:$M$9721,11,FALSE)</f>
        <v>5.2658466572637499</v>
      </c>
      <c r="P136" s="124">
        <f>VLOOKUP(I136,Data!$B$2:$M$9721,12,FALSE)</f>
        <v>5.33509655491366</v>
      </c>
    </row>
    <row r="137" spans="7:16">
      <c r="G137" s="128" t="s">
        <v>184</v>
      </c>
      <c r="H137" s="129" t="s">
        <v>216</v>
      </c>
      <c r="I137" s="129" t="str">
        <f t="shared" si="32"/>
        <v>2012-2014_females_W_&lt;75</v>
      </c>
      <c r="J137" s="130">
        <f>VLOOKUP(I137,Data!$B$2:$M$9721,5,FALSE)</f>
        <v>12796</v>
      </c>
      <c r="K137" s="130">
        <f>VLOOKUP(I137,Data!$B$2:$M$9721,6,FALSE)</f>
        <v>4265.3333333333303</v>
      </c>
      <c r="L137" s="130">
        <f>VLOOKUP(I137,Data!$B$2:$M$9721,8,FALSE)</f>
        <v>299.76189724025801</v>
      </c>
      <c r="M137" s="130">
        <f>VLOOKUP(I137,Data!$B$2:$M$9721,9,FALSE)</f>
        <v>294.575246891436</v>
      </c>
      <c r="N137" s="130">
        <f>VLOOKUP(I137,Data!$B$2:$M$9721,10,FALSE)</f>
        <v>305.01675062546298</v>
      </c>
      <c r="O137" s="130">
        <f>VLOOKUP(I137,Data!$B$2:$M$9721,11,FALSE)</f>
        <v>5.1866503488221802</v>
      </c>
      <c r="P137" s="131">
        <f>VLOOKUP(I137,Data!$B$2:$M$9721,12,FALSE)</f>
        <v>5.2548533852054202</v>
      </c>
    </row>
    <row r="139" spans="7:16">
      <c r="G139" s="168" t="s">
        <v>320</v>
      </c>
      <c r="H139" s="168"/>
      <c r="I139" s="168"/>
      <c r="J139" s="168"/>
      <c r="K139" s="168"/>
      <c r="L139" s="168"/>
      <c r="M139" s="168"/>
      <c r="N139" s="168"/>
      <c r="O139" s="168"/>
      <c r="P139" s="168"/>
    </row>
    <row r="140" spans="7:16">
      <c r="G140" s="70" t="s">
        <v>238</v>
      </c>
      <c r="H140" s="71" t="s">
        <v>239</v>
      </c>
      <c r="I140" s="72" t="s">
        <v>237</v>
      </c>
      <c r="J140" s="71" t="s">
        <v>0</v>
      </c>
      <c r="K140" s="71" t="s">
        <v>227</v>
      </c>
      <c r="L140" s="71" t="s">
        <v>240</v>
      </c>
      <c r="M140" s="71" t="s">
        <v>241</v>
      </c>
      <c r="N140" s="71" t="s">
        <v>242</v>
      </c>
      <c r="O140" s="72" t="s">
        <v>243</v>
      </c>
      <c r="P140" s="73" t="s">
        <v>244</v>
      </c>
    </row>
    <row r="141" spans="7:16">
      <c r="G141" s="74" t="str">
        <f>$B$62</f>
        <v>W</v>
      </c>
      <c r="H141" s="75" t="s">
        <v>1</v>
      </c>
      <c r="I141" s="75" t="str">
        <f>H141&amp;"_"&amp;"males"&amp;"_"&amp;G141&amp;"_"&amp;"all ages"</f>
        <v>2004-2006_males_W_all ages</v>
      </c>
      <c r="J141" s="75">
        <f>VLOOKUP(I141,Data!$B$2:$M$9721,5,FALSE)</f>
        <v>45393</v>
      </c>
      <c r="K141" s="76">
        <f>VLOOKUP(I141,Data!$B$2:$M$9721,6,FALSE)</f>
        <v>15131</v>
      </c>
      <c r="L141" s="76"/>
      <c r="M141" s="76">
        <f>VLOOKUP(I141,Data!$B$2:$M$9721,9,FALSE)</f>
        <v>1405.5738702958199</v>
      </c>
      <c r="N141" s="76">
        <f>VLOOKUP(I141,Data!$B$2:$M$9721,10,FALSE)</f>
        <v>1433.3934784220401</v>
      </c>
      <c r="O141" s="76">
        <f>VLOOKUP(I141,Data!$B$2:$M$9721,11,FALSE)</f>
        <v>13.861580363818801</v>
      </c>
      <c r="P141" s="77">
        <f>VLOOKUP(I141,Data!$B$2:$M$9721,12,FALSE)</f>
        <v>13.958027762397</v>
      </c>
    </row>
    <row r="142" spans="7:16">
      <c r="G142" s="74" t="str">
        <f t="shared" ref="G142:G149" si="33">$B$62</f>
        <v>W</v>
      </c>
      <c r="H142" s="75" t="s">
        <v>3</v>
      </c>
      <c r="I142" s="75" t="str">
        <f t="shared" ref="I142:I149" si="34">H142&amp;"_"&amp;"males"&amp;"_"&amp;G142&amp;"_"&amp;"all ages"</f>
        <v>2005-2007_males_W_all ages</v>
      </c>
      <c r="J142" s="75">
        <f>VLOOKUP(I142,Data!$B$2:$M$9721,5,FALSE)</f>
        <v>45563</v>
      </c>
      <c r="K142" s="76">
        <f>VLOOKUP(I142,Data!$B$2:$M$9721,6,FALSE)</f>
        <v>15187.666666666701</v>
      </c>
      <c r="L142" s="76">
        <f>VLOOKUP(I142,Data!$B$2:$M$9721,8,FALSE)</f>
        <v>1396.9392358816399</v>
      </c>
      <c r="M142" s="76">
        <f>VLOOKUP(I142,Data!$B$2:$M$9721,9,FALSE)</f>
        <v>1383.34983052046</v>
      </c>
      <c r="N142" s="76">
        <f>VLOOKUP(I142,Data!$B$2:$M$9721,10,FALSE)</f>
        <v>1410.6230176371701</v>
      </c>
      <c r="O142" s="76">
        <f>VLOOKUP(I142,Data!$B$2:$M$9721,11,FALSE)</f>
        <v>13.589405361176199</v>
      </c>
      <c r="P142" s="77">
        <f>VLOOKUP(I142,Data!$B$2:$M$9721,12,FALSE)</f>
        <v>13.683781755536801</v>
      </c>
    </row>
    <row r="143" spans="7:16">
      <c r="G143" s="74" t="str">
        <f t="shared" si="33"/>
        <v>W</v>
      </c>
      <c r="H143" s="75" t="s">
        <v>4</v>
      </c>
      <c r="I143" s="75" t="str">
        <f t="shared" si="34"/>
        <v>2006-2008_males_W_all ages</v>
      </c>
      <c r="J143" s="75">
        <f>VLOOKUP(I143,Data!$B$2:$M$9721,5,FALSE)</f>
        <v>45755</v>
      </c>
      <c r="K143" s="76">
        <f>VLOOKUP(I143,Data!$B$2:$M$9721,6,FALSE)</f>
        <v>15251.666666666701</v>
      </c>
      <c r="L143" s="76">
        <f>VLOOKUP(I143,Data!$B$2:$M$9721,8,FALSE)</f>
        <v>1377.31644080466</v>
      </c>
      <c r="M143" s="76">
        <f>VLOOKUP(I143,Data!$B$2:$M$9721,9,FALSE)</f>
        <v>1363.9363561370701</v>
      </c>
      <c r="N143" s="76">
        <f>VLOOKUP(I143,Data!$B$2:$M$9721,10,FALSE)</f>
        <v>1390.7892522462</v>
      </c>
      <c r="O143" s="76">
        <f>VLOOKUP(I143,Data!$B$2:$M$9721,11,FALSE)</f>
        <v>13.380084667593801</v>
      </c>
      <c r="P143" s="77">
        <f>VLOOKUP(I143,Data!$B$2:$M$9721,12,FALSE)</f>
        <v>13.472811441542699</v>
      </c>
    </row>
    <row r="144" spans="7:16">
      <c r="G144" s="74" t="str">
        <f t="shared" si="33"/>
        <v>W</v>
      </c>
      <c r="H144" s="75" t="s">
        <v>5</v>
      </c>
      <c r="I144" s="75" t="str">
        <f t="shared" si="34"/>
        <v>2007-2009_males_W_all ages</v>
      </c>
      <c r="J144" s="75">
        <f>VLOOKUP(I144,Data!$B$2:$M$9721,5,FALSE)</f>
        <v>45919</v>
      </c>
      <c r="K144" s="76">
        <f>VLOOKUP(I144,Data!$B$2:$M$9721,6,FALSE)</f>
        <v>15306.333333333299</v>
      </c>
      <c r="L144" s="76">
        <f>VLOOKUP(I144,Data!$B$2:$M$9721,8,FALSE)</f>
        <v>1350.92301354709</v>
      </c>
      <c r="M144" s="76">
        <f>VLOOKUP(I144,Data!$B$2:$M$9721,9,FALSE)</f>
        <v>1337.87504667759</v>
      </c>
      <c r="N144" s="76">
        <f>VLOOKUP(I144,Data!$B$2:$M$9721,10,FALSE)</f>
        <v>1364.06124330329</v>
      </c>
      <c r="O144" s="76">
        <f>VLOOKUP(I144,Data!$B$2:$M$9721,11,FALSE)</f>
        <v>13.047966869496101</v>
      </c>
      <c r="P144" s="77">
        <f>VLOOKUP(I144,Data!$B$2:$M$9721,12,FALSE)</f>
        <v>13.138229756201101</v>
      </c>
    </row>
    <row r="145" spans="7:19">
      <c r="G145" s="74" t="str">
        <f t="shared" si="33"/>
        <v>W</v>
      </c>
      <c r="H145" s="75" t="s">
        <v>6</v>
      </c>
      <c r="I145" s="75" t="str">
        <f t="shared" si="34"/>
        <v>2008-2010_males_W_all ages</v>
      </c>
      <c r="J145" s="75">
        <f>VLOOKUP(I145,Data!$B$2:$M$9721,5,FALSE)</f>
        <v>45376</v>
      </c>
      <c r="K145" s="76">
        <f>VLOOKUP(I145,Data!$B$2:$M$9721,6,FALSE)</f>
        <v>15125.333333333299</v>
      </c>
      <c r="L145" s="76">
        <f>VLOOKUP(I145,Data!$B$2:$M$9721,8,FALSE)</f>
        <v>1310.28935640036</v>
      </c>
      <c r="M145" s="76">
        <f>VLOOKUP(I145,Data!$B$2:$M$9721,9,FALSE)</f>
        <v>1297.61881179636</v>
      </c>
      <c r="N145" s="76">
        <f>VLOOKUP(I145,Data!$B$2:$M$9721,10,FALSE)</f>
        <v>1323.0480778798101</v>
      </c>
      <c r="O145" s="76">
        <f>VLOOKUP(I145,Data!$B$2:$M$9721,11,FALSE)</f>
        <v>12.670544604001</v>
      </c>
      <c r="P145" s="77">
        <f>VLOOKUP(I145,Data!$B$2:$M$9721,12,FALSE)</f>
        <v>12.7587214794455</v>
      </c>
    </row>
    <row r="146" spans="7:19">
      <c r="G146" s="74" t="str">
        <f t="shared" si="33"/>
        <v>W</v>
      </c>
      <c r="H146" s="75" t="s">
        <v>7</v>
      </c>
      <c r="I146" s="75" t="str">
        <f t="shared" si="34"/>
        <v>2009-2011_males_W_all ages</v>
      </c>
      <c r="J146" s="75">
        <f>VLOOKUP(I146,Data!$B$2:$M$9721,5,FALSE)</f>
        <v>44917</v>
      </c>
      <c r="K146" s="76">
        <f>VLOOKUP(I146,Data!$B$2:$M$9721,6,FALSE)</f>
        <v>14972.333333333299</v>
      </c>
      <c r="L146" s="76">
        <f>VLOOKUP(I146,Data!$B$2:$M$9721,8,FALSE)</f>
        <v>1269.8521441231601</v>
      </c>
      <c r="M146" s="76">
        <f>VLOOKUP(I146,Data!$B$2:$M$9721,9,FALSE)</f>
        <v>1257.5934042029301</v>
      </c>
      <c r="N146" s="76">
        <f>VLOOKUP(I146,Data!$B$2:$M$9721,10,FALSE)</f>
        <v>1282.1966315566499</v>
      </c>
      <c r="O146" s="76">
        <f>VLOOKUP(I146,Data!$B$2:$M$9721,11,FALSE)</f>
        <v>12.2587399202284</v>
      </c>
      <c r="P146" s="77">
        <f>VLOOKUP(I146,Data!$B$2:$M$9721,12,FALSE)</f>
        <v>12.3444874334887</v>
      </c>
    </row>
    <row r="147" spans="7:19">
      <c r="G147" s="74" t="str">
        <f t="shared" si="33"/>
        <v>W</v>
      </c>
      <c r="H147" s="75" t="s">
        <v>8</v>
      </c>
      <c r="I147" s="75" t="str">
        <f t="shared" si="34"/>
        <v>2010-2012_males_W_all ages</v>
      </c>
      <c r="J147" s="75">
        <f>VLOOKUP(I147,Data!$B$2:$M$9721,5,FALSE)</f>
        <v>45064</v>
      </c>
      <c r="K147" s="76">
        <f>VLOOKUP(I147,Data!$B$2:$M$9721,6,FALSE)</f>
        <v>15021.333333333299</v>
      </c>
      <c r="L147" s="76">
        <f>VLOOKUP(I147,Data!$B$2:$M$9721,8,FALSE)</f>
        <v>1251.65135912665</v>
      </c>
      <c r="M147" s="76">
        <f>VLOOKUP(I147,Data!$B$2:$M$9721,9,FALSE)</f>
        <v>1239.6436611382901</v>
      </c>
      <c r="N147" s="76">
        <f>VLOOKUP(I147,Data!$B$2:$M$9721,10,FALSE)</f>
        <v>1263.7429110041201</v>
      </c>
      <c r="O147" s="76">
        <f>VLOOKUP(I147,Data!$B$2:$M$9721,11,FALSE)</f>
        <v>12.007697988355901</v>
      </c>
      <c r="P147" s="77">
        <f>VLOOKUP(I147,Data!$B$2:$M$9721,12,FALSE)</f>
        <v>12.0915518774734</v>
      </c>
    </row>
    <row r="148" spans="7:19">
      <c r="G148" s="74" t="str">
        <f t="shared" si="33"/>
        <v>W</v>
      </c>
      <c r="H148" s="75" t="s">
        <v>9</v>
      </c>
      <c r="I148" s="75" t="str">
        <f t="shared" si="34"/>
        <v>2011-2013_males_W_all ages</v>
      </c>
      <c r="J148" s="75">
        <f>VLOOKUP(I148,Data!$B$2:$M$9721,5,FALSE)</f>
        <v>45756</v>
      </c>
      <c r="K148" s="76">
        <f>VLOOKUP(I148,Data!$B$2:$M$9721,6,FALSE)</f>
        <v>15252</v>
      </c>
      <c r="L148" s="76">
        <f>VLOOKUP(I148,Data!$B$2:$M$9721,8,FALSE)</f>
        <v>1245.93977409423</v>
      </c>
      <c r="M148" s="76">
        <f>VLOOKUP(I148,Data!$B$2:$M$9721,9,FALSE)</f>
        <v>1234.12185331043</v>
      </c>
      <c r="N148" s="76">
        <f>VLOOKUP(I148,Data!$B$2:$M$9721,10,FALSE)</f>
        <v>1257.8395946324399</v>
      </c>
      <c r="O148" s="76">
        <f>VLOOKUP(I148,Data!$B$2:$M$9721,11,FALSE)</f>
        <v>11.817920783805899</v>
      </c>
      <c r="P148" s="77">
        <f>VLOOKUP(I148,Data!$B$2:$M$9721,12,FALSE)</f>
        <v>11.8998205382075</v>
      </c>
    </row>
    <row r="149" spans="7:19">
      <c r="G149" s="74" t="str">
        <f t="shared" si="33"/>
        <v>W</v>
      </c>
      <c r="H149" s="75" t="s">
        <v>216</v>
      </c>
      <c r="I149" s="75" t="str">
        <f t="shared" si="34"/>
        <v>2012-2014_males_W_all ages</v>
      </c>
      <c r="J149" s="75">
        <f>VLOOKUP(I149,Data!$B$2:$M$9721,5,FALSE)</f>
        <v>46155</v>
      </c>
      <c r="K149" s="76">
        <f>VLOOKUP(I149,Data!$B$2:$M$9721,6,FALSE)</f>
        <v>15385</v>
      </c>
      <c r="L149" s="76">
        <f>VLOOKUP(I149,Data!$B$2:$M$9721,8,FALSE)</f>
        <v>1228.2603392096601</v>
      </c>
      <c r="M149" s="76">
        <f>VLOOKUP(I149,Data!$B$2:$M$9721,9,FALSE)</f>
        <v>1216.7122226621</v>
      </c>
      <c r="N149" s="76">
        <f>VLOOKUP(I149,Data!$B$2:$M$9721,10,FALSE)</f>
        <v>1239.88813773364</v>
      </c>
      <c r="O149" s="76">
        <f>VLOOKUP(I149,Data!$B$2:$M$9721,11,FALSE)</f>
        <v>11.5481165475558</v>
      </c>
      <c r="P149" s="134">
        <f>VLOOKUP(I149,Data!$B$2:$M$9721,12,FALSE)</f>
        <v>11.627798523982401</v>
      </c>
      <c r="R149" s="135" t="s">
        <v>239</v>
      </c>
      <c r="S149" s="136" t="s">
        <v>322</v>
      </c>
    </row>
    <row r="150" spans="7:19">
      <c r="G150" s="92" t="str">
        <f>$B$63</f>
        <v>1</v>
      </c>
      <c r="H150" s="93" t="s">
        <v>1</v>
      </c>
      <c r="I150" s="93" t="str">
        <f>H150&amp;"_"&amp;"males"&amp;"_"&amp;G150&amp;"_"&amp;"all ages"</f>
        <v>2004-2006_males_1_all ages</v>
      </c>
      <c r="J150" s="94">
        <f>VLOOKUP(I150,Data!$B$2:$M$9721,5,FALSE)</f>
        <v>7498</v>
      </c>
      <c r="K150" s="94">
        <f>VLOOKUP(I150,Data!$B$2:$M$9721,6,FALSE)</f>
        <v>2499.3333333333298</v>
      </c>
      <c r="L150" s="94"/>
      <c r="M150" s="94">
        <f>VLOOKUP(I150,Data!$B$2:$M$9721,9,FALSE)</f>
        <v>1125.1742192342399</v>
      </c>
      <c r="N150" s="94">
        <f>VLOOKUP(I150,Data!$B$2:$M$9721,10,FALSE)</f>
        <v>1180.5867831761</v>
      </c>
      <c r="O150" s="94">
        <f>VLOOKUP(I150,Data!$B$2:$M$9721,11,FALSE)</f>
        <v>27.469812492613102</v>
      </c>
      <c r="P150" s="137">
        <f>VLOOKUP(I150,Data!$B$2:$M$9721,12,FALSE)</f>
        <v>27.942751449251102</v>
      </c>
      <c r="R150" s="95" t="str">
        <f>H150</f>
        <v>2004-2006</v>
      </c>
      <c r="S150" s="97" t="e">
        <f>L159/L150</f>
        <v>#DIV/0!</v>
      </c>
    </row>
    <row r="151" spans="7:19">
      <c r="G151" s="99" t="str">
        <f t="shared" ref="G151:G158" si="35">$B$63</f>
        <v>1</v>
      </c>
      <c r="H151" s="100" t="s">
        <v>3</v>
      </c>
      <c r="I151" s="100" t="str">
        <f t="shared" ref="I151:I158" si="36">H151&amp;"_"&amp;"males"&amp;"_"&amp;G151&amp;"_"&amp;"all ages"</f>
        <v>2005-2007_males_1_all ages</v>
      </c>
      <c r="J151" s="101">
        <f>VLOOKUP(I151,Data!$B$2:$M$9721,5,FALSE)</f>
        <v>7553</v>
      </c>
      <c r="K151" s="101">
        <f>VLOOKUP(I151,Data!$B$2:$M$9721,6,FALSE)</f>
        <v>2517.6666666666702</v>
      </c>
      <c r="L151" s="101">
        <f>VLOOKUP(I151,Data!$B$2:$M$9721,8,FALSE)</f>
        <v>1137.2274856465001</v>
      </c>
      <c r="M151" s="101">
        <f>VLOOKUP(I151,Data!$B$2:$M$9721,9,FALSE)</f>
        <v>1110.2176338843201</v>
      </c>
      <c r="N151" s="101">
        <f>VLOOKUP(I151,Data!$B$2:$M$9721,10,FALSE)</f>
        <v>1164.700645097</v>
      </c>
      <c r="O151" s="101">
        <f>VLOOKUP(I151,Data!$B$2:$M$9721,11,FALSE)</f>
        <v>27.0098517621723</v>
      </c>
      <c r="P151" s="138">
        <f>VLOOKUP(I151,Data!$B$2:$M$9721,12,FALSE)</f>
        <v>27.473159450501001</v>
      </c>
      <c r="R151" s="95" t="str">
        <f t="shared" ref="R151:R158" si="37">H151</f>
        <v>2005-2007</v>
      </c>
      <c r="S151" s="97">
        <f t="shared" ref="S151" si="38">L160/L151</f>
        <v>1.551537228859414</v>
      </c>
    </row>
    <row r="152" spans="7:19">
      <c r="G152" s="99" t="str">
        <f t="shared" si="35"/>
        <v>1</v>
      </c>
      <c r="H152" s="100" t="s">
        <v>4</v>
      </c>
      <c r="I152" s="100" t="str">
        <f t="shared" si="36"/>
        <v>2006-2008_males_1_all ages</v>
      </c>
      <c r="J152" s="101">
        <f>VLOOKUP(I152,Data!$B$2:$M$9721,5,FALSE)</f>
        <v>7708</v>
      </c>
      <c r="K152" s="101">
        <f>VLOOKUP(I152,Data!$B$2:$M$9721,6,FALSE)</f>
        <v>2569.3333333333298</v>
      </c>
      <c r="L152" s="101">
        <f>VLOOKUP(I152,Data!$B$2:$M$9721,8,FALSE)</f>
        <v>1125.4560002677499</v>
      </c>
      <c r="M152" s="101">
        <f>VLOOKUP(I152,Data!$B$2:$M$9721,9,FALSE)</f>
        <v>1099.0047929796799</v>
      </c>
      <c r="N152" s="101">
        <f>VLOOKUP(I152,Data!$B$2:$M$9721,10,FALSE)</f>
        <v>1152.3563045159101</v>
      </c>
      <c r="O152" s="101">
        <f>VLOOKUP(I152,Data!$B$2:$M$9721,11,FALSE)</f>
        <v>26.451207288071402</v>
      </c>
      <c r="P152" s="138">
        <f>VLOOKUP(I152,Data!$B$2:$M$9721,12,FALSE)</f>
        <v>26.900304248153802</v>
      </c>
      <c r="R152" s="95" t="str">
        <f t="shared" si="37"/>
        <v>2006-2008</v>
      </c>
      <c r="S152" s="97">
        <f>L161/L152</f>
        <v>1.5584182880016488</v>
      </c>
    </row>
    <row r="153" spans="7:19">
      <c r="G153" s="99" t="str">
        <f t="shared" si="35"/>
        <v>1</v>
      </c>
      <c r="H153" s="100" t="s">
        <v>5</v>
      </c>
      <c r="I153" s="100" t="str">
        <f t="shared" si="36"/>
        <v>2007-2009_males_1_all ages</v>
      </c>
      <c r="J153" s="101">
        <f>VLOOKUP(I153,Data!$B$2:$M$9721,5,FALSE)</f>
        <v>7773</v>
      </c>
      <c r="K153" s="101">
        <f>VLOOKUP(I153,Data!$B$2:$M$9721,6,FALSE)</f>
        <v>2591</v>
      </c>
      <c r="L153" s="101">
        <f>VLOOKUP(I153,Data!$B$2:$M$9721,8,FALSE)</f>
        <v>1094.4509614450701</v>
      </c>
      <c r="M153" s="101">
        <f>VLOOKUP(I153,Data!$B$2:$M$9721,9,FALSE)</f>
        <v>1068.9255688604401</v>
      </c>
      <c r="N153" s="101">
        <f>VLOOKUP(I153,Data!$B$2:$M$9721,10,FALSE)</f>
        <v>1120.4078994388401</v>
      </c>
      <c r="O153" s="101">
        <f>VLOOKUP(I153,Data!$B$2:$M$9721,11,FALSE)</f>
        <v>25.525392584624999</v>
      </c>
      <c r="P153" s="138">
        <f>VLOOKUP(I153,Data!$B$2:$M$9721,12,FALSE)</f>
        <v>25.9569379937716</v>
      </c>
      <c r="R153" s="95" t="str">
        <f t="shared" si="37"/>
        <v>2007-2009</v>
      </c>
      <c r="S153" s="97">
        <f t="shared" ref="S153:S158" si="39">L162/L153</f>
        <v>1.5776794216540708</v>
      </c>
    </row>
    <row r="154" spans="7:19">
      <c r="G154" s="99" t="str">
        <f t="shared" si="35"/>
        <v>1</v>
      </c>
      <c r="H154" s="100" t="s">
        <v>6</v>
      </c>
      <c r="I154" s="100" t="str">
        <f t="shared" si="36"/>
        <v>2008-2010_males_1_all ages</v>
      </c>
      <c r="J154" s="101">
        <f>VLOOKUP(I154,Data!$B$2:$M$9721,5,FALSE)</f>
        <v>7726</v>
      </c>
      <c r="K154" s="101">
        <f>VLOOKUP(I154,Data!$B$2:$M$9721,6,FALSE)</f>
        <v>2575.3333333333298</v>
      </c>
      <c r="L154" s="101">
        <f>VLOOKUP(I154,Data!$B$2:$M$9721,8,FALSE)</f>
        <v>1053.0784505551701</v>
      </c>
      <c r="M154" s="101">
        <f>VLOOKUP(I154,Data!$B$2:$M$9721,9,FALSE)</f>
        <v>1028.6013321210401</v>
      </c>
      <c r="N154" s="101">
        <f>VLOOKUP(I154,Data!$B$2:$M$9721,10,FALSE)</f>
        <v>1077.97066031652</v>
      </c>
      <c r="O154" s="101">
        <f>VLOOKUP(I154,Data!$B$2:$M$9721,11,FALSE)</f>
        <v>24.4771184341337</v>
      </c>
      <c r="P154" s="138">
        <f>VLOOKUP(I154,Data!$B$2:$M$9721,12,FALSE)</f>
        <v>24.8922097613486</v>
      </c>
      <c r="R154" s="95" t="str">
        <f t="shared" si="37"/>
        <v>2008-2010</v>
      </c>
      <c r="S154" s="97">
        <f t="shared" si="39"/>
        <v>1.570893031926726</v>
      </c>
    </row>
    <row r="155" spans="7:19">
      <c r="G155" s="99" t="str">
        <f t="shared" si="35"/>
        <v>1</v>
      </c>
      <c r="H155" s="100" t="s">
        <v>7</v>
      </c>
      <c r="I155" s="100" t="str">
        <f t="shared" si="36"/>
        <v>2009-2011_males_1_all ages</v>
      </c>
      <c r="J155" s="101">
        <f>VLOOKUP(I155,Data!$B$2:$M$9721,5,FALSE)</f>
        <v>7717</v>
      </c>
      <c r="K155" s="101">
        <f>VLOOKUP(I155,Data!$B$2:$M$9721,6,FALSE)</f>
        <v>2572.3333333333298</v>
      </c>
      <c r="L155" s="101">
        <f>VLOOKUP(I155,Data!$B$2:$M$9721,8,FALSE)</f>
        <v>1025.55787341021</v>
      </c>
      <c r="M155" s="101">
        <f>VLOOKUP(I155,Data!$B$2:$M$9721,9,FALSE)</f>
        <v>1001.82435697983</v>
      </c>
      <c r="N155" s="101">
        <f>VLOOKUP(I155,Data!$B$2:$M$9721,10,FALSE)</f>
        <v>1049.69410774005</v>
      </c>
      <c r="O155" s="101">
        <f>VLOOKUP(I155,Data!$B$2:$M$9721,11,FALSE)</f>
        <v>23.733516430379598</v>
      </c>
      <c r="P155" s="138">
        <f>VLOOKUP(I155,Data!$B$2:$M$9721,12,FALSE)</f>
        <v>24.136234329836</v>
      </c>
      <c r="R155" s="95" t="str">
        <f t="shared" si="37"/>
        <v>2009-2011</v>
      </c>
      <c r="S155" s="97">
        <f t="shared" si="39"/>
        <v>1.570998475867905</v>
      </c>
    </row>
    <row r="156" spans="7:19">
      <c r="G156" s="99" t="str">
        <f t="shared" si="35"/>
        <v>1</v>
      </c>
      <c r="H156" s="100" t="s">
        <v>8</v>
      </c>
      <c r="I156" s="100" t="str">
        <f t="shared" si="36"/>
        <v>2010-2012_males_1_all ages</v>
      </c>
      <c r="J156" s="101">
        <f>VLOOKUP(I156,Data!$B$2:$M$9721,5,FALSE)</f>
        <v>7884</v>
      </c>
      <c r="K156" s="101">
        <f>VLOOKUP(I156,Data!$B$2:$M$9721,6,FALSE)</f>
        <v>2628</v>
      </c>
      <c r="L156" s="101">
        <f>VLOOKUP(I156,Data!$B$2:$M$9721,8,FALSE)</f>
        <v>1023.28638266887</v>
      </c>
      <c r="M156" s="101">
        <f>VLOOKUP(I156,Data!$B$2:$M$9721,9,FALSE)</f>
        <v>999.94306660657003</v>
      </c>
      <c r="N156" s="101">
        <f>VLOOKUP(I156,Data!$B$2:$M$9721,10,FALSE)</f>
        <v>1047.0215389359901</v>
      </c>
      <c r="O156" s="101">
        <f>VLOOKUP(I156,Data!$B$2:$M$9721,11,FALSE)</f>
        <v>23.343316062298101</v>
      </c>
      <c r="P156" s="138">
        <f>VLOOKUP(I156,Data!$B$2:$M$9721,12,FALSE)</f>
        <v>23.7351562671174</v>
      </c>
      <c r="R156" s="95" t="str">
        <f t="shared" si="37"/>
        <v>2010-2012</v>
      </c>
      <c r="S156" s="97">
        <f t="shared" si="39"/>
        <v>1.5570393457270431</v>
      </c>
    </row>
    <row r="157" spans="7:19">
      <c r="G157" s="99" t="str">
        <f t="shared" si="35"/>
        <v>1</v>
      </c>
      <c r="H157" s="100" t="s">
        <v>9</v>
      </c>
      <c r="I157" s="100" t="str">
        <f t="shared" si="36"/>
        <v>2011-2013_males_1_all ages</v>
      </c>
      <c r="J157" s="101">
        <f>VLOOKUP(I157,Data!$B$2:$M$9721,5,FALSE)</f>
        <v>8119</v>
      </c>
      <c r="K157" s="101">
        <f>VLOOKUP(I157,Data!$B$2:$M$9721,6,FALSE)</f>
        <v>2706.3333333333298</v>
      </c>
      <c r="L157" s="101">
        <f>VLOOKUP(I157,Data!$B$2:$M$9721,8,FALSE)</f>
        <v>1020.7356394636701</v>
      </c>
      <c r="M157" s="101">
        <f>VLOOKUP(I157,Data!$B$2:$M$9721,9,FALSE)</f>
        <v>997.89098620122502</v>
      </c>
      <c r="N157" s="101">
        <f>VLOOKUP(I157,Data!$B$2:$M$9721,10,FALSE)</f>
        <v>1043.9581209042301</v>
      </c>
      <c r="O157" s="101">
        <f>VLOOKUP(I157,Data!$B$2:$M$9721,11,FALSE)</f>
        <v>22.844653262444201</v>
      </c>
      <c r="P157" s="138">
        <f>VLOOKUP(I157,Data!$B$2:$M$9721,12,FALSE)</f>
        <v>23.222481440562699</v>
      </c>
      <c r="R157" s="95" t="str">
        <f t="shared" si="37"/>
        <v>2011-2013</v>
      </c>
      <c r="S157" s="97">
        <f t="shared" si="39"/>
        <v>1.5776544924975906</v>
      </c>
    </row>
    <row r="158" spans="7:19">
      <c r="G158" s="102" t="str">
        <f t="shared" si="35"/>
        <v>1</v>
      </c>
      <c r="H158" s="103" t="s">
        <v>216</v>
      </c>
      <c r="I158" s="103" t="str">
        <f t="shared" si="36"/>
        <v>2012-2014_males_1_all ages</v>
      </c>
      <c r="J158" s="104">
        <f>VLOOKUP(I158,Data!$B$2:$M$9721,5,FALSE)</f>
        <v>8175</v>
      </c>
      <c r="K158" s="104">
        <f>VLOOKUP(I158,Data!$B$2:$M$9721,6,FALSE)</f>
        <v>2725</v>
      </c>
      <c r="L158" s="104">
        <f>VLOOKUP(I158,Data!$B$2:$M$9721,8,FALSE)</f>
        <v>994.20634029653797</v>
      </c>
      <c r="M158" s="104">
        <f>VLOOKUP(I158,Data!$B$2:$M$9721,9,FALSE)</f>
        <v>972.14115160704398</v>
      </c>
      <c r="N158" s="104">
        <f>VLOOKUP(I158,Data!$B$2:$M$9721,10,FALSE)</f>
        <v>1016.63520209909</v>
      </c>
      <c r="O158" s="104">
        <f>VLOOKUP(I158,Data!$B$2:$M$9721,11,FALSE)</f>
        <v>22.065188689494001</v>
      </c>
      <c r="P158" s="139">
        <f>VLOOKUP(I158,Data!$B$2:$M$9721,12,FALSE)</f>
        <v>22.428861802550301</v>
      </c>
      <c r="R158" s="114" t="str">
        <f t="shared" si="37"/>
        <v>2012-2014</v>
      </c>
      <c r="S158" s="116">
        <f t="shared" si="39"/>
        <v>1.6049566952965915</v>
      </c>
    </row>
    <row r="159" spans="7:19">
      <c r="G159" s="105" t="str">
        <f>$B$64</f>
        <v>5</v>
      </c>
      <c r="H159" s="106" t="s">
        <v>1</v>
      </c>
      <c r="I159" s="106" t="str">
        <f>H159&amp;"_"&amp;"males"&amp;"_"&amp;G159&amp;"_"&amp;"all ages"</f>
        <v>2004-2006_males_5_all ages</v>
      </c>
      <c r="J159" s="107">
        <f>VLOOKUP(I159,Data!$B$2:$M$9721,5,FALSE)</f>
        <v>9602</v>
      </c>
      <c r="K159" s="107">
        <f>VLOOKUP(I159,Data!$B$2:$M$9721,6,FALSE)</f>
        <v>3200.6666666666702</v>
      </c>
      <c r="L159" s="107"/>
      <c r="M159" s="107">
        <f>VLOOKUP(I159,Data!$B$2:$M$9721,9,FALSE)</f>
        <v>1714.41374035952</v>
      </c>
      <c r="N159" s="107">
        <f>VLOOKUP(I159,Data!$B$2:$M$9721,10,FALSE)</f>
        <v>1789.86656620385</v>
      </c>
      <c r="O159" s="107">
        <f>VLOOKUP(I159,Data!$B$2:$M$9721,11,FALSE)</f>
        <v>37.441908572940697</v>
      </c>
      <c r="P159" s="140">
        <f>VLOOKUP(I159,Data!$B$2:$M$9721,12,FALSE)</f>
        <v>38.010917271392401</v>
      </c>
    </row>
    <row r="160" spans="7:19">
      <c r="G160" s="108" t="str">
        <f t="shared" ref="G160:G167" si="40">$B$64</f>
        <v>5</v>
      </c>
      <c r="H160" s="109" t="s">
        <v>3</v>
      </c>
      <c r="I160" s="109" t="str">
        <f t="shared" ref="I160:I167" si="41">H160&amp;"_"&amp;"males"&amp;"_"&amp;G160&amp;"_"&amp;"all ages"</f>
        <v>2005-2007_males_5_all ages</v>
      </c>
      <c r="J160" s="110">
        <f>VLOOKUP(I160,Data!$B$2:$M$9721,5,FALSE)</f>
        <v>9798</v>
      </c>
      <c r="K160" s="110">
        <f>VLOOKUP(I160,Data!$B$2:$M$9721,6,FALSE)</f>
        <v>3266</v>
      </c>
      <c r="L160" s="110">
        <f>VLOOKUP(I160,Data!$B$2:$M$9721,8,FALSE)</f>
        <v>1764.4507816627299</v>
      </c>
      <c r="M160" s="110">
        <f>VLOOKUP(I160,Data!$B$2:$M$9721,9,FALSE)</f>
        <v>1727.1711783789201</v>
      </c>
      <c r="N160" s="110">
        <f>VLOOKUP(I160,Data!$B$2:$M$9721,10,FALSE)</f>
        <v>1802.2911845092699</v>
      </c>
      <c r="O160" s="110">
        <f>VLOOKUP(I160,Data!$B$2:$M$9721,11,FALSE)</f>
        <v>37.279603283816002</v>
      </c>
      <c r="P160" s="141">
        <f>VLOOKUP(I160,Data!$B$2:$M$9721,12,FALSE)</f>
        <v>37.8404028465377</v>
      </c>
    </row>
    <row r="161" spans="7:16">
      <c r="G161" s="108" t="str">
        <f t="shared" si="40"/>
        <v>5</v>
      </c>
      <c r="H161" s="109" t="s">
        <v>4</v>
      </c>
      <c r="I161" s="109" t="str">
        <f t="shared" si="41"/>
        <v>2006-2008_males_5_all ages</v>
      </c>
      <c r="J161" s="110">
        <f>VLOOKUP(I161,Data!$B$2:$M$9721,5,FALSE)</f>
        <v>9822</v>
      </c>
      <c r="K161" s="110">
        <f>VLOOKUP(I161,Data!$B$2:$M$9721,6,FALSE)</f>
        <v>3274</v>
      </c>
      <c r="L161" s="110">
        <f>VLOOKUP(I161,Data!$B$2:$M$9721,8,FALSE)</f>
        <v>1753.93121315845</v>
      </c>
      <c r="M161" s="110">
        <f>VLOOKUP(I161,Data!$B$2:$M$9721,9,FALSE)</f>
        <v>1716.8760758523899</v>
      </c>
      <c r="N161" s="110">
        <f>VLOOKUP(I161,Data!$B$2:$M$9721,10,FALSE)</f>
        <v>1791.5430862640301</v>
      </c>
      <c r="O161" s="110">
        <f>VLOOKUP(I161,Data!$B$2:$M$9721,11,FALSE)</f>
        <v>37.055137306059102</v>
      </c>
      <c r="P161" s="141">
        <f>VLOOKUP(I161,Data!$B$2:$M$9721,12,FALSE)</f>
        <v>37.611873105580599</v>
      </c>
    </row>
    <row r="162" spans="7:16">
      <c r="G162" s="108" t="str">
        <f t="shared" si="40"/>
        <v>5</v>
      </c>
      <c r="H162" s="109" t="s">
        <v>5</v>
      </c>
      <c r="I162" s="109" t="str">
        <f t="shared" si="41"/>
        <v>2007-2009_males_5_all ages</v>
      </c>
      <c r="J162" s="110">
        <f>VLOOKUP(I162,Data!$B$2:$M$9721,5,FALSE)</f>
        <v>9791</v>
      </c>
      <c r="K162" s="110">
        <f>VLOOKUP(I162,Data!$B$2:$M$9721,6,FALSE)</f>
        <v>3263.6666666666702</v>
      </c>
      <c r="L162" s="110">
        <f>VLOOKUP(I162,Data!$B$2:$M$9721,8,FALSE)</f>
        <v>1726.6927598814</v>
      </c>
      <c r="M162" s="110">
        <f>VLOOKUP(I162,Data!$B$2:$M$9721,9,FALSE)</f>
        <v>1690.3248669899799</v>
      </c>
      <c r="N162" s="110">
        <f>VLOOKUP(I162,Data!$B$2:$M$9721,10,FALSE)</f>
        <v>1763.6079345739199</v>
      </c>
      <c r="O162" s="110">
        <f>VLOOKUP(I162,Data!$B$2:$M$9721,11,FALSE)</f>
        <v>36.367892891419402</v>
      </c>
      <c r="P162" s="141">
        <f>VLOOKUP(I162,Data!$B$2:$M$9721,12,FALSE)</f>
        <v>36.915174692520203</v>
      </c>
    </row>
    <row r="163" spans="7:16">
      <c r="G163" s="108" t="str">
        <f t="shared" si="40"/>
        <v>5</v>
      </c>
      <c r="H163" s="109" t="s">
        <v>6</v>
      </c>
      <c r="I163" s="109" t="str">
        <f t="shared" si="41"/>
        <v>2008-2010_males_5_all ages</v>
      </c>
      <c r="J163" s="110">
        <f>VLOOKUP(I163,Data!$B$2:$M$9721,5,FALSE)</f>
        <v>9494</v>
      </c>
      <c r="K163" s="110">
        <f>VLOOKUP(I163,Data!$B$2:$M$9721,6,FALSE)</f>
        <v>3164.6666666666702</v>
      </c>
      <c r="L163" s="110">
        <f>VLOOKUP(I163,Data!$B$2:$M$9721,8,FALSE)</f>
        <v>1654.2736000493101</v>
      </c>
      <c r="M163" s="110">
        <f>VLOOKUP(I163,Data!$B$2:$M$9721,9,FALSE)</f>
        <v>1619.0766973480499</v>
      </c>
      <c r="N163" s="110">
        <f>VLOOKUP(I163,Data!$B$2:$M$9721,10,FALSE)</f>
        <v>1690.0084532374501</v>
      </c>
      <c r="O163" s="110">
        <f>VLOOKUP(I163,Data!$B$2:$M$9721,11,FALSE)</f>
        <v>35.196902701261898</v>
      </c>
      <c r="P163" s="141">
        <f>VLOOKUP(I163,Data!$B$2:$M$9721,12,FALSE)</f>
        <v>35.734853188142999</v>
      </c>
    </row>
    <row r="164" spans="7:16">
      <c r="G164" s="108" t="str">
        <f t="shared" si="40"/>
        <v>5</v>
      </c>
      <c r="H164" s="109" t="s">
        <v>7</v>
      </c>
      <c r="I164" s="109" t="str">
        <f t="shared" si="41"/>
        <v>2009-2011_males_5_all ages</v>
      </c>
      <c r="J164" s="110">
        <f>VLOOKUP(I164,Data!$B$2:$M$9721,5,FALSE)</f>
        <v>9372</v>
      </c>
      <c r="K164" s="110">
        <f>VLOOKUP(I164,Data!$B$2:$M$9721,6,FALSE)</f>
        <v>3124</v>
      </c>
      <c r="L164" s="110">
        <f>VLOOKUP(I164,Data!$B$2:$M$9721,8,FALSE)</f>
        <v>1611.1498560417699</v>
      </c>
      <c r="M164" s="110">
        <f>VLOOKUP(I164,Data!$B$2:$M$9721,9,FALSE)</f>
        <v>1576.8420011747801</v>
      </c>
      <c r="N164" s="110">
        <f>VLOOKUP(I164,Data!$B$2:$M$9721,10,FALSE)</f>
        <v>1645.9855039987001</v>
      </c>
      <c r="O164" s="110">
        <f>VLOOKUP(I164,Data!$B$2:$M$9721,11,FALSE)</f>
        <v>34.307854866987299</v>
      </c>
      <c r="P164" s="141">
        <f>VLOOKUP(I164,Data!$B$2:$M$9721,12,FALSE)</f>
        <v>34.835647956935198</v>
      </c>
    </row>
    <row r="165" spans="7:16">
      <c r="G165" s="108" t="str">
        <f t="shared" si="40"/>
        <v>5</v>
      </c>
      <c r="H165" s="109" t="s">
        <v>8</v>
      </c>
      <c r="I165" s="109" t="str">
        <f t="shared" si="41"/>
        <v>2010-2012_males_5_all ages</v>
      </c>
      <c r="J165" s="110">
        <f>VLOOKUP(I165,Data!$B$2:$M$9721,5,FALSE)</f>
        <v>9308</v>
      </c>
      <c r="K165" s="110">
        <f>VLOOKUP(I165,Data!$B$2:$M$9721,6,FALSE)</f>
        <v>3102.6666666666702</v>
      </c>
      <c r="L165" s="110">
        <f>VLOOKUP(I165,Data!$B$2:$M$9721,8,FALSE)</f>
        <v>1593.2971597621299</v>
      </c>
      <c r="M165" s="110">
        <f>VLOOKUP(I165,Data!$B$2:$M$9721,9,FALSE)</f>
        <v>1559.33350393557</v>
      </c>
      <c r="N165" s="110">
        <f>VLOOKUP(I165,Data!$B$2:$M$9721,10,FALSE)</f>
        <v>1627.78512203127</v>
      </c>
      <c r="O165" s="110">
        <f>VLOOKUP(I165,Data!$B$2:$M$9721,11,FALSE)</f>
        <v>33.963655826556298</v>
      </c>
      <c r="P165" s="141">
        <f>VLOOKUP(I165,Data!$B$2:$M$9721,12,FALSE)</f>
        <v>34.487962269140603</v>
      </c>
    </row>
    <row r="166" spans="7:16">
      <c r="G166" s="108" t="str">
        <f t="shared" si="40"/>
        <v>5</v>
      </c>
      <c r="H166" s="109" t="s">
        <v>9</v>
      </c>
      <c r="I166" s="109" t="str">
        <f t="shared" si="41"/>
        <v>2011-2013_males_5_all ages</v>
      </c>
      <c r="J166" s="110">
        <f>VLOOKUP(I166,Data!$B$2:$M$9721,5,FALSE)</f>
        <v>9445</v>
      </c>
      <c r="K166" s="110">
        <f>VLOOKUP(I166,Data!$B$2:$M$9721,6,FALSE)</f>
        <v>3148.3333333333298</v>
      </c>
      <c r="L166" s="110">
        <f>VLOOKUP(I166,Data!$B$2:$M$9721,8,FALSE)</f>
        <v>1610.36816725226</v>
      </c>
      <c r="M166" s="110">
        <f>VLOOKUP(I166,Data!$B$2:$M$9721,9,FALSE)</f>
        <v>1576.37572768514</v>
      </c>
      <c r="N166" s="110">
        <f>VLOOKUP(I166,Data!$B$2:$M$9721,10,FALSE)</f>
        <v>1644.8815055864</v>
      </c>
      <c r="O166" s="110">
        <f>VLOOKUP(I166,Data!$B$2:$M$9721,11,FALSE)</f>
        <v>33.992439567120499</v>
      </c>
      <c r="P166" s="141">
        <f>VLOOKUP(I166,Data!$B$2:$M$9721,12,FALSE)</f>
        <v>34.513338334141501</v>
      </c>
    </row>
    <row r="167" spans="7:16">
      <c r="G167" s="111" t="str">
        <f t="shared" si="40"/>
        <v>5</v>
      </c>
      <c r="H167" s="112" t="s">
        <v>216</v>
      </c>
      <c r="I167" s="112" t="str">
        <f t="shared" si="41"/>
        <v>2012-2014_males_5_all ages</v>
      </c>
      <c r="J167" s="113">
        <f>VLOOKUP(I167,Data!$B$2:$M$9721,5,FALSE)</f>
        <v>9484</v>
      </c>
      <c r="K167" s="113">
        <f>VLOOKUP(I167,Data!$B$2:$M$9721,6,FALSE)</f>
        <v>3161.3333333333298</v>
      </c>
      <c r="L167" s="113">
        <f>VLOOKUP(I167,Data!$B$2:$M$9721,8,FALSE)</f>
        <v>1595.6581223652499</v>
      </c>
      <c r="M167" s="113">
        <f>VLOOKUP(I167,Data!$B$2:$M$9721,9,FALSE)</f>
        <v>1562.2211591765499</v>
      </c>
      <c r="N167" s="113">
        <f>VLOOKUP(I167,Data!$B$2:$M$9721,10,FALSE)</f>
        <v>1629.6064087082</v>
      </c>
      <c r="O167" s="113">
        <f>VLOOKUP(I167,Data!$B$2:$M$9721,11,FALSE)</f>
        <v>33.436963188706599</v>
      </c>
      <c r="P167" s="142">
        <f>VLOOKUP(I167,Data!$B$2:$M$9721,12,FALSE)</f>
        <v>33.948286342951</v>
      </c>
    </row>
    <row r="168" spans="7:16">
      <c r="G168" s="117" t="s">
        <v>184</v>
      </c>
      <c r="H168" s="118" t="s">
        <v>1</v>
      </c>
      <c r="I168" s="118" t="str">
        <f>H168&amp;"_"&amp;"males"&amp;"_W"&amp;"_"&amp;"all ages"</f>
        <v>2004-2006_males_W_all ages</v>
      </c>
      <c r="J168" s="119">
        <f>VLOOKUP(I168,Data!$B$2:$M$9721,5,FALSE)</f>
        <v>45393</v>
      </c>
      <c r="K168" s="119">
        <f>VLOOKUP(I168,Data!$B$2:$M$9721,6,FALSE)</f>
        <v>15131</v>
      </c>
      <c r="L168" s="119"/>
      <c r="M168" s="119">
        <f>VLOOKUP(I168,Data!$B$2:$M$9721,9,FALSE)</f>
        <v>1405.5738702958199</v>
      </c>
      <c r="N168" s="119">
        <f>VLOOKUP(I168,Data!$B$2:$M$9721,10,FALSE)</f>
        <v>1433.3934784220401</v>
      </c>
      <c r="O168" s="119">
        <f>VLOOKUP(I168,Data!$B$2:$M$9721,11,FALSE)</f>
        <v>13.861580363818801</v>
      </c>
      <c r="P168" s="120">
        <f>VLOOKUP(I168,Data!$B$2:$M$9721,12,FALSE)</f>
        <v>13.958027762397</v>
      </c>
    </row>
    <row r="169" spans="7:16">
      <c r="G169" s="121" t="s">
        <v>184</v>
      </c>
      <c r="H169" s="122" t="s">
        <v>3</v>
      </c>
      <c r="I169" s="122" t="str">
        <f t="shared" ref="I169:I176" si="42">H169&amp;"_"&amp;"males"&amp;"_W"&amp;"_"&amp;"all ages"</f>
        <v>2005-2007_males_W_all ages</v>
      </c>
      <c r="J169" s="123">
        <f>VLOOKUP(I169,Data!$B$2:$M$9721,5,FALSE)</f>
        <v>45563</v>
      </c>
      <c r="K169" s="123">
        <f>VLOOKUP(I169,Data!$B$2:$M$9721,6,FALSE)</f>
        <v>15187.666666666701</v>
      </c>
      <c r="L169" s="123">
        <f>VLOOKUP(I169,Data!$B$2:$M$9721,8,FALSE)</f>
        <v>1396.9392358816399</v>
      </c>
      <c r="M169" s="123">
        <f>VLOOKUP(I169,Data!$B$2:$M$9721,9,FALSE)</f>
        <v>1383.34983052046</v>
      </c>
      <c r="N169" s="123">
        <f>VLOOKUP(I169,Data!$B$2:$M$9721,10,FALSE)</f>
        <v>1410.6230176371701</v>
      </c>
      <c r="O169" s="123">
        <f>VLOOKUP(I169,Data!$B$2:$M$9721,11,FALSE)</f>
        <v>13.589405361176199</v>
      </c>
      <c r="P169" s="124">
        <f>VLOOKUP(I169,Data!$B$2:$M$9721,12,FALSE)</f>
        <v>13.683781755536801</v>
      </c>
    </row>
    <row r="170" spans="7:16">
      <c r="G170" s="121" t="s">
        <v>184</v>
      </c>
      <c r="H170" s="122" t="s">
        <v>4</v>
      </c>
      <c r="I170" s="122" t="str">
        <f t="shared" si="42"/>
        <v>2006-2008_males_W_all ages</v>
      </c>
      <c r="J170" s="123">
        <f>VLOOKUP(I170,Data!$B$2:$M$9721,5,FALSE)</f>
        <v>45755</v>
      </c>
      <c r="K170" s="123">
        <f>VLOOKUP(I170,Data!$B$2:$M$9721,6,FALSE)</f>
        <v>15251.666666666701</v>
      </c>
      <c r="L170" s="123">
        <f>VLOOKUP(I170,Data!$B$2:$M$9721,8,FALSE)</f>
        <v>1377.31644080466</v>
      </c>
      <c r="M170" s="123">
        <f>VLOOKUP(I170,Data!$B$2:$M$9721,9,FALSE)</f>
        <v>1363.9363561370701</v>
      </c>
      <c r="N170" s="123">
        <f>VLOOKUP(I170,Data!$B$2:$M$9721,10,FALSE)</f>
        <v>1390.7892522462</v>
      </c>
      <c r="O170" s="123">
        <f>VLOOKUP(I170,Data!$B$2:$M$9721,11,FALSE)</f>
        <v>13.380084667593801</v>
      </c>
      <c r="P170" s="124">
        <f>VLOOKUP(I170,Data!$B$2:$M$9721,12,FALSE)</f>
        <v>13.472811441542699</v>
      </c>
    </row>
    <row r="171" spans="7:16">
      <c r="G171" s="121" t="s">
        <v>184</v>
      </c>
      <c r="H171" s="122" t="s">
        <v>5</v>
      </c>
      <c r="I171" s="122" t="str">
        <f t="shared" si="42"/>
        <v>2007-2009_males_W_all ages</v>
      </c>
      <c r="J171" s="123">
        <f>VLOOKUP(I171,Data!$B$2:$M$9721,5,FALSE)</f>
        <v>45919</v>
      </c>
      <c r="K171" s="123">
        <f>VLOOKUP(I171,Data!$B$2:$M$9721,6,FALSE)</f>
        <v>15306.333333333299</v>
      </c>
      <c r="L171" s="123">
        <f>VLOOKUP(I171,Data!$B$2:$M$9721,8,FALSE)</f>
        <v>1350.92301354709</v>
      </c>
      <c r="M171" s="123">
        <f>VLOOKUP(I171,Data!$B$2:$M$9721,9,FALSE)</f>
        <v>1337.87504667759</v>
      </c>
      <c r="N171" s="123">
        <f>VLOOKUP(I171,Data!$B$2:$M$9721,10,FALSE)</f>
        <v>1364.06124330329</v>
      </c>
      <c r="O171" s="123">
        <f>VLOOKUP(I171,Data!$B$2:$M$9721,11,FALSE)</f>
        <v>13.047966869496101</v>
      </c>
      <c r="P171" s="124">
        <f>VLOOKUP(I171,Data!$B$2:$M$9721,12,FALSE)</f>
        <v>13.138229756201101</v>
      </c>
    </row>
    <row r="172" spans="7:16">
      <c r="G172" s="121" t="s">
        <v>184</v>
      </c>
      <c r="H172" s="122" t="s">
        <v>6</v>
      </c>
      <c r="I172" s="122" t="str">
        <f t="shared" si="42"/>
        <v>2008-2010_males_W_all ages</v>
      </c>
      <c r="J172" s="123">
        <f>VLOOKUP(I172,Data!$B$2:$M$9721,5,FALSE)</f>
        <v>45376</v>
      </c>
      <c r="K172" s="123">
        <f>VLOOKUP(I172,Data!$B$2:$M$9721,6,FALSE)</f>
        <v>15125.333333333299</v>
      </c>
      <c r="L172" s="123">
        <f>VLOOKUP(I172,Data!$B$2:$M$9721,8,FALSE)</f>
        <v>1310.28935640036</v>
      </c>
      <c r="M172" s="123">
        <f>VLOOKUP(I172,Data!$B$2:$M$9721,9,FALSE)</f>
        <v>1297.61881179636</v>
      </c>
      <c r="N172" s="123">
        <f>VLOOKUP(I172,Data!$B$2:$M$9721,10,FALSE)</f>
        <v>1323.0480778798101</v>
      </c>
      <c r="O172" s="123">
        <f>VLOOKUP(I172,Data!$B$2:$M$9721,11,FALSE)</f>
        <v>12.670544604001</v>
      </c>
      <c r="P172" s="124">
        <f>VLOOKUP(I172,Data!$B$2:$M$9721,12,FALSE)</f>
        <v>12.7587214794455</v>
      </c>
    </row>
    <row r="173" spans="7:16">
      <c r="G173" s="121" t="s">
        <v>184</v>
      </c>
      <c r="H173" s="122" t="s">
        <v>7</v>
      </c>
      <c r="I173" s="122" t="str">
        <f t="shared" si="42"/>
        <v>2009-2011_males_W_all ages</v>
      </c>
      <c r="J173" s="123">
        <f>VLOOKUP(I173,Data!$B$2:$M$9721,5,FALSE)</f>
        <v>44917</v>
      </c>
      <c r="K173" s="123">
        <f>VLOOKUP(I173,Data!$B$2:$M$9721,6,FALSE)</f>
        <v>14972.333333333299</v>
      </c>
      <c r="L173" s="123">
        <f>VLOOKUP(I173,Data!$B$2:$M$9721,8,FALSE)</f>
        <v>1269.8521441231601</v>
      </c>
      <c r="M173" s="123">
        <f>VLOOKUP(I173,Data!$B$2:$M$9721,9,FALSE)</f>
        <v>1257.5934042029301</v>
      </c>
      <c r="N173" s="123">
        <f>VLOOKUP(I173,Data!$B$2:$M$9721,10,FALSE)</f>
        <v>1282.1966315566499</v>
      </c>
      <c r="O173" s="123">
        <f>VLOOKUP(I173,Data!$B$2:$M$9721,11,FALSE)</f>
        <v>12.2587399202284</v>
      </c>
      <c r="P173" s="124">
        <f>VLOOKUP(I173,Data!$B$2:$M$9721,12,FALSE)</f>
        <v>12.3444874334887</v>
      </c>
    </row>
    <row r="174" spans="7:16">
      <c r="G174" s="121" t="s">
        <v>184</v>
      </c>
      <c r="H174" s="122" t="s">
        <v>8</v>
      </c>
      <c r="I174" s="122" t="str">
        <f t="shared" si="42"/>
        <v>2010-2012_males_W_all ages</v>
      </c>
      <c r="J174" s="123">
        <f>VLOOKUP(I174,Data!$B$2:$M$9721,5,FALSE)</f>
        <v>45064</v>
      </c>
      <c r="K174" s="123">
        <f>VLOOKUP(I174,Data!$B$2:$M$9721,6,FALSE)</f>
        <v>15021.333333333299</v>
      </c>
      <c r="L174" s="123">
        <f>VLOOKUP(I174,Data!$B$2:$M$9721,8,FALSE)</f>
        <v>1251.65135912665</v>
      </c>
      <c r="M174" s="123">
        <f>VLOOKUP(I174,Data!$B$2:$M$9721,9,FALSE)</f>
        <v>1239.6436611382901</v>
      </c>
      <c r="N174" s="123">
        <f>VLOOKUP(I174,Data!$B$2:$M$9721,10,FALSE)</f>
        <v>1263.7429110041201</v>
      </c>
      <c r="O174" s="123">
        <f>VLOOKUP(I174,Data!$B$2:$M$9721,11,FALSE)</f>
        <v>12.007697988355901</v>
      </c>
      <c r="P174" s="124">
        <f>VLOOKUP(I174,Data!$B$2:$M$9721,12,FALSE)</f>
        <v>12.0915518774734</v>
      </c>
    </row>
    <row r="175" spans="7:16">
      <c r="G175" s="121" t="s">
        <v>184</v>
      </c>
      <c r="H175" s="122" t="s">
        <v>9</v>
      </c>
      <c r="I175" s="122" t="str">
        <f t="shared" si="42"/>
        <v>2011-2013_males_W_all ages</v>
      </c>
      <c r="J175" s="123">
        <f>VLOOKUP(I175,Data!$B$2:$M$9721,5,FALSE)</f>
        <v>45756</v>
      </c>
      <c r="K175" s="123">
        <f>VLOOKUP(I175,Data!$B$2:$M$9721,6,FALSE)</f>
        <v>15252</v>
      </c>
      <c r="L175" s="123">
        <f>VLOOKUP(I175,Data!$B$2:$M$9721,8,FALSE)</f>
        <v>1245.93977409423</v>
      </c>
      <c r="M175" s="123">
        <f>VLOOKUP(I175,Data!$B$2:$M$9721,9,FALSE)</f>
        <v>1234.12185331043</v>
      </c>
      <c r="N175" s="123">
        <f>VLOOKUP(I175,Data!$B$2:$M$9721,10,FALSE)</f>
        <v>1257.8395946324399</v>
      </c>
      <c r="O175" s="123">
        <f>VLOOKUP(I175,Data!$B$2:$M$9721,11,FALSE)</f>
        <v>11.817920783805899</v>
      </c>
      <c r="P175" s="124">
        <f>VLOOKUP(I175,Data!$B$2:$M$9721,12,FALSE)</f>
        <v>11.8998205382075</v>
      </c>
    </row>
    <row r="176" spans="7:16">
      <c r="G176" s="128" t="s">
        <v>184</v>
      </c>
      <c r="H176" s="129" t="s">
        <v>216</v>
      </c>
      <c r="I176" s="129" t="str">
        <f t="shared" si="42"/>
        <v>2012-2014_males_W_all ages</v>
      </c>
      <c r="J176" s="130">
        <f>VLOOKUP(I176,Data!$B$2:$M$9721,5,FALSE)</f>
        <v>46155</v>
      </c>
      <c r="K176" s="130">
        <f>VLOOKUP(I176,Data!$B$2:$M$9721,6,FALSE)</f>
        <v>15385</v>
      </c>
      <c r="L176" s="130">
        <f>VLOOKUP(I176,Data!$B$2:$M$9721,8,FALSE)</f>
        <v>1228.2603392096601</v>
      </c>
      <c r="M176" s="130">
        <f>VLOOKUP(I176,Data!$B$2:$M$9721,9,FALSE)</f>
        <v>1216.7122226621</v>
      </c>
      <c r="N176" s="130">
        <f>VLOOKUP(I176,Data!$B$2:$M$9721,10,FALSE)</f>
        <v>1239.88813773364</v>
      </c>
      <c r="O176" s="130">
        <f>VLOOKUP(I176,Data!$B$2:$M$9721,11,FALSE)</f>
        <v>11.5481165475558</v>
      </c>
      <c r="P176" s="131">
        <f>VLOOKUP(I176,Data!$B$2:$M$9721,12,FALSE)</f>
        <v>11.627798523982401</v>
      </c>
    </row>
    <row r="178" spans="7:19">
      <c r="G178" s="168" t="s">
        <v>321</v>
      </c>
      <c r="H178" s="168"/>
      <c r="I178" s="168"/>
      <c r="J178" s="168"/>
      <c r="K178" s="168"/>
      <c r="L178" s="168"/>
      <c r="M178" s="168"/>
      <c r="N178" s="168"/>
      <c r="O178" s="168"/>
      <c r="P178" s="168"/>
    </row>
    <row r="179" spans="7:19">
      <c r="G179" s="70" t="s">
        <v>238</v>
      </c>
      <c r="H179" s="71" t="s">
        <v>239</v>
      </c>
      <c r="I179" s="72" t="s">
        <v>237</v>
      </c>
      <c r="J179" s="71" t="s">
        <v>0</v>
      </c>
      <c r="K179" s="71" t="s">
        <v>227</v>
      </c>
      <c r="L179" s="71" t="s">
        <v>240</v>
      </c>
      <c r="M179" s="71" t="s">
        <v>241</v>
      </c>
      <c r="N179" s="71" t="s">
        <v>242</v>
      </c>
      <c r="O179" s="72" t="s">
        <v>243</v>
      </c>
      <c r="P179" s="73" t="s">
        <v>244</v>
      </c>
    </row>
    <row r="180" spans="7:19">
      <c r="G180" s="74" t="str">
        <f>$B$62</f>
        <v>W</v>
      </c>
      <c r="H180" s="75" t="s">
        <v>1</v>
      </c>
      <c r="I180" s="75" t="str">
        <f>H180&amp;"_"&amp;"females"&amp;"_"&amp;G180&amp;"_"&amp;"all ages"</f>
        <v>2004-2006_females_W_all ages</v>
      </c>
      <c r="J180" s="75">
        <f>VLOOKUP(I180,Data!$B$2:$M$9721,5,FALSE)</f>
        <v>50169</v>
      </c>
      <c r="K180" s="76">
        <f>VLOOKUP(I180,Data!$B$2:$M$9721,6,FALSE)</f>
        <v>16723</v>
      </c>
      <c r="L180" s="76">
        <f>VLOOKUP(I180,Data!$B$2:$M$9721,8,FALSE)</f>
        <v>1021.49681971236</v>
      </c>
      <c r="M180" s="76">
        <f>VLOOKUP(I180,Data!$B$2:$M$9721,9,FALSE)</f>
        <v>1012.49279015525</v>
      </c>
      <c r="N180" s="76">
        <f>VLOOKUP(I180,Data!$B$2:$M$9721,10,FALSE)</f>
        <v>1030.5604305193101</v>
      </c>
      <c r="O180" s="76">
        <f>VLOOKUP(I180,Data!$B$2:$M$9721,11,FALSE)</f>
        <v>9.0040295571089892</v>
      </c>
      <c r="P180" s="77">
        <f>VLOOKUP(I180,Data!$B$2:$M$9721,12,FALSE)</f>
        <v>9.0636108069430694</v>
      </c>
    </row>
    <row r="181" spans="7:19">
      <c r="G181" s="74" t="str">
        <f t="shared" ref="G181:G188" si="43">$B$62</f>
        <v>W</v>
      </c>
      <c r="H181" s="75" t="s">
        <v>3</v>
      </c>
      <c r="I181" s="75" t="str">
        <f t="shared" ref="I181:I188" si="44">H181&amp;"_"&amp;"females"&amp;"_"&amp;G181&amp;"_"&amp;"all ages"</f>
        <v>2005-2007_females_W_all ages</v>
      </c>
      <c r="J181" s="75">
        <f>VLOOKUP(I181,Data!$B$2:$M$9721,5,FALSE)</f>
        <v>49828</v>
      </c>
      <c r="K181" s="76">
        <f>VLOOKUP(I181,Data!$B$2:$M$9721,6,FALSE)</f>
        <v>16609.333333333299</v>
      </c>
      <c r="L181" s="76">
        <f>VLOOKUP(I181,Data!$B$2:$M$9721,8,FALSE)</f>
        <v>1004.84676643743</v>
      </c>
      <c r="M181" s="76">
        <f>VLOOKUP(I181,Data!$B$2:$M$9721,9,FALSE)</f>
        <v>995.952281148564</v>
      </c>
      <c r="N181" s="76">
        <f>VLOOKUP(I181,Data!$B$2:$M$9721,10,FALSE)</f>
        <v>1013.80030989281</v>
      </c>
      <c r="O181" s="76">
        <f>VLOOKUP(I181,Data!$B$2:$M$9721,11,FALSE)</f>
        <v>8.8944852888690793</v>
      </c>
      <c r="P181" s="77">
        <f>VLOOKUP(I181,Data!$B$2:$M$9721,12,FALSE)</f>
        <v>8.9535434553794193</v>
      </c>
    </row>
    <row r="182" spans="7:19">
      <c r="G182" s="74" t="str">
        <f t="shared" si="43"/>
        <v>W</v>
      </c>
      <c r="H182" s="75" t="s">
        <v>4</v>
      </c>
      <c r="I182" s="75" t="str">
        <f t="shared" si="44"/>
        <v>2006-2008_females_W_all ages</v>
      </c>
      <c r="J182" s="75">
        <f>VLOOKUP(I182,Data!$B$2:$M$9721,5,FALSE)</f>
        <v>49540</v>
      </c>
      <c r="K182" s="76">
        <f>VLOOKUP(I182,Data!$B$2:$M$9721,6,FALSE)</f>
        <v>16513.333333333299</v>
      </c>
      <c r="L182" s="76">
        <f>VLOOKUP(I182,Data!$B$2:$M$9721,8,FALSE)</f>
        <v>988.818603276928</v>
      </c>
      <c r="M182" s="76">
        <f>VLOOKUP(I182,Data!$B$2:$M$9721,9,FALSE)</f>
        <v>980.03246146774995</v>
      </c>
      <c r="N182" s="76">
        <f>VLOOKUP(I182,Data!$B$2:$M$9721,10,FALSE)</f>
        <v>997.66325382245805</v>
      </c>
      <c r="O182" s="76">
        <f>VLOOKUP(I182,Data!$B$2:$M$9721,11,FALSE)</f>
        <v>8.7861418091783907</v>
      </c>
      <c r="P182" s="77">
        <f>VLOOKUP(I182,Data!$B$2:$M$9721,12,FALSE)</f>
        <v>8.8446505455292499</v>
      </c>
    </row>
    <row r="183" spans="7:19">
      <c r="G183" s="74" t="str">
        <f t="shared" si="43"/>
        <v>W</v>
      </c>
      <c r="H183" s="75" t="s">
        <v>5</v>
      </c>
      <c r="I183" s="75" t="str">
        <f t="shared" si="44"/>
        <v>2007-2009_females_W_all ages</v>
      </c>
      <c r="J183" s="75">
        <f>VLOOKUP(I183,Data!$B$2:$M$9721,5,FALSE)</f>
        <v>49298</v>
      </c>
      <c r="K183" s="76">
        <f>VLOOKUP(I183,Data!$B$2:$M$9721,6,FALSE)</f>
        <v>16432.666666666701</v>
      </c>
      <c r="L183" s="76">
        <f>VLOOKUP(I183,Data!$B$2:$M$9721,8,FALSE)</f>
        <v>974.24804111780998</v>
      </c>
      <c r="M183" s="76">
        <f>VLOOKUP(I183,Data!$B$2:$M$9721,9,FALSE)</f>
        <v>965.566843779745</v>
      </c>
      <c r="N183" s="76">
        <f>VLOOKUP(I183,Data!$B$2:$M$9721,10,FALSE)</f>
        <v>982.98719058861695</v>
      </c>
      <c r="O183" s="76">
        <f>VLOOKUP(I183,Data!$B$2:$M$9721,11,FALSE)</f>
        <v>8.6811973380649796</v>
      </c>
      <c r="P183" s="77">
        <f>VLOOKUP(I183,Data!$B$2:$M$9721,12,FALSE)</f>
        <v>8.7391494708064101</v>
      </c>
    </row>
    <row r="184" spans="7:19">
      <c r="G184" s="74" t="str">
        <f t="shared" si="43"/>
        <v>W</v>
      </c>
      <c r="H184" s="75" t="s">
        <v>6</v>
      </c>
      <c r="I184" s="75" t="str">
        <f t="shared" si="44"/>
        <v>2008-2010_females_W_all ages</v>
      </c>
      <c r="J184" s="75">
        <f>VLOOKUP(I184,Data!$B$2:$M$9721,5,FALSE)</f>
        <v>48891</v>
      </c>
      <c r="K184" s="76">
        <f>VLOOKUP(I184,Data!$B$2:$M$9721,6,FALSE)</f>
        <v>16297</v>
      </c>
      <c r="L184" s="76">
        <f>VLOOKUP(I184,Data!$B$2:$M$9721,8,FALSE)</f>
        <v>953.49366767949402</v>
      </c>
      <c r="M184" s="76">
        <f>VLOOKUP(I184,Data!$B$2:$M$9721,9,FALSE)</f>
        <v>944.96530773195605</v>
      </c>
      <c r="N184" s="76">
        <f>VLOOKUP(I184,Data!$B$2:$M$9721,10,FALSE)</f>
        <v>962.07919683676505</v>
      </c>
      <c r="O184" s="76">
        <f>VLOOKUP(I184,Data!$B$2:$M$9721,11,FALSE)</f>
        <v>8.5283599475387692</v>
      </c>
      <c r="P184" s="77">
        <f>VLOOKUP(I184,Data!$B$2:$M$9721,12,FALSE)</f>
        <v>8.5855291572704608</v>
      </c>
    </row>
    <row r="185" spans="7:19">
      <c r="G185" s="74" t="str">
        <f t="shared" si="43"/>
        <v>W</v>
      </c>
      <c r="H185" s="75" t="s">
        <v>7</v>
      </c>
      <c r="I185" s="75" t="str">
        <f t="shared" si="44"/>
        <v>2009-2011_females_W_all ages</v>
      </c>
      <c r="J185" s="75">
        <f>VLOOKUP(I185,Data!$B$2:$M$9721,5,FALSE)</f>
        <v>47708</v>
      </c>
      <c r="K185" s="76">
        <f>VLOOKUP(I185,Data!$B$2:$M$9721,6,FALSE)</f>
        <v>15902.666666666701</v>
      </c>
      <c r="L185" s="76">
        <f>VLOOKUP(I185,Data!$B$2:$M$9721,8,FALSE)</f>
        <v>917.483643672482</v>
      </c>
      <c r="M185" s="76">
        <f>VLOOKUP(I185,Data!$B$2:$M$9721,9,FALSE)</f>
        <v>909.18141342625199</v>
      </c>
      <c r="N185" s="76">
        <f>VLOOKUP(I185,Data!$B$2:$M$9721,10,FALSE)</f>
        <v>925.84221565166797</v>
      </c>
      <c r="O185" s="76">
        <f>VLOOKUP(I185,Data!$B$2:$M$9721,11,FALSE)</f>
        <v>8.30223024622933</v>
      </c>
      <c r="P185" s="77">
        <f>VLOOKUP(I185,Data!$B$2:$M$9721,12,FALSE)</f>
        <v>8.3585719791866495</v>
      </c>
    </row>
    <row r="186" spans="7:19">
      <c r="G186" s="74" t="str">
        <f t="shared" si="43"/>
        <v>W</v>
      </c>
      <c r="H186" s="75" t="s">
        <v>8</v>
      </c>
      <c r="I186" s="75" t="str">
        <f t="shared" si="44"/>
        <v>2010-2012_females_W_all ages</v>
      </c>
      <c r="J186" s="75">
        <f>VLOOKUP(I186,Data!$B$2:$M$9721,5,FALSE)</f>
        <v>48058</v>
      </c>
      <c r="K186" s="76">
        <f>VLOOKUP(I186,Data!$B$2:$M$9721,6,FALSE)</f>
        <v>16019.333333333299</v>
      </c>
      <c r="L186" s="76">
        <f>VLOOKUP(I186,Data!$B$2:$M$9721,8,FALSE)</f>
        <v>908.54327475002901</v>
      </c>
      <c r="M186" s="76">
        <f>VLOOKUP(I186,Data!$B$2:$M$9721,9,FALSE)</f>
        <v>900.353058601052</v>
      </c>
      <c r="N186" s="76">
        <f>VLOOKUP(I186,Data!$B$2:$M$9721,10,FALSE)</f>
        <v>916.78886893940705</v>
      </c>
      <c r="O186" s="76">
        <f>VLOOKUP(I186,Data!$B$2:$M$9721,11,FALSE)</f>
        <v>8.1902161489765604</v>
      </c>
      <c r="P186" s="77">
        <f>VLOOKUP(I186,Data!$B$2:$M$9721,12,FALSE)</f>
        <v>8.2455941893779308</v>
      </c>
    </row>
    <row r="187" spans="7:19">
      <c r="G187" s="74" t="str">
        <f t="shared" si="43"/>
        <v>W</v>
      </c>
      <c r="H187" s="75" t="s">
        <v>9</v>
      </c>
      <c r="I187" s="75" t="str">
        <f t="shared" si="44"/>
        <v>2011-2013_females_W_all ages</v>
      </c>
      <c r="J187" s="75">
        <f>VLOOKUP(I187,Data!$B$2:$M$9721,5,FALSE)</f>
        <v>48307</v>
      </c>
      <c r="K187" s="76">
        <f>VLOOKUP(I187,Data!$B$2:$M$9721,6,FALSE)</f>
        <v>16102.333333333299</v>
      </c>
      <c r="L187" s="76">
        <f>VLOOKUP(I187,Data!$B$2:$M$9721,8,FALSE)</f>
        <v>900.79763651429698</v>
      </c>
      <c r="M187" s="76">
        <f>VLOOKUP(I187,Data!$B$2:$M$9721,9,FALSE)</f>
        <v>892.69975793307697</v>
      </c>
      <c r="N187" s="76">
        <f>VLOOKUP(I187,Data!$B$2:$M$9721,10,FALSE)</f>
        <v>908.95012697074003</v>
      </c>
      <c r="O187" s="76">
        <f>VLOOKUP(I187,Data!$B$2:$M$9721,11,FALSE)</f>
        <v>8.0978785812203604</v>
      </c>
      <c r="P187" s="77">
        <f>VLOOKUP(I187,Data!$B$2:$M$9721,12,FALSE)</f>
        <v>8.1524904564427096</v>
      </c>
    </row>
    <row r="188" spans="7:19">
      <c r="G188" s="74" t="str">
        <f t="shared" si="43"/>
        <v>W</v>
      </c>
      <c r="H188" s="75" t="s">
        <v>216</v>
      </c>
      <c r="I188" s="75" t="str">
        <f t="shared" si="44"/>
        <v>2012-2014_females_W_all ages</v>
      </c>
      <c r="J188" s="75">
        <f>VLOOKUP(I188,Data!$B$2:$M$9721,5,FALSE)</f>
        <v>48923</v>
      </c>
      <c r="K188" s="76">
        <f>VLOOKUP(I188,Data!$B$2:$M$9721,6,FALSE)</f>
        <v>16307.666666666701</v>
      </c>
      <c r="L188" s="76">
        <f>VLOOKUP(I188,Data!$B$2:$M$9721,8,FALSE)</f>
        <v>899.87515443867005</v>
      </c>
      <c r="M188" s="76">
        <f>VLOOKUP(I188,Data!$B$2:$M$9721,9,FALSE)</f>
        <v>891.83852493066604</v>
      </c>
      <c r="N188" s="76">
        <f>VLOOKUP(I188,Data!$B$2:$M$9721,10,FALSE)</f>
        <v>907.965639191695</v>
      </c>
      <c r="O188" s="76">
        <f>VLOOKUP(I188,Data!$B$2:$M$9721,11,FALSE)</f>
        <v>8.0366295080037808</v>
      </c>
      <c r="P188" s="134">
        <f>VLOOKUP(I188,Data!$B$2:$M$9721,12,FALSE)</f>
        <v>8.0904847530254091</v>
      </c>
      <c r="R188" s="135" t="s">
        <v>239</v>
      </c>
      <c r="S188" s="136" t="s">
        <v>322</v>
      </c>
    </row>
    <row r="189" spans="7:19">
      <c r="G189" s="92" t="str">
        <f>$B$63</f>
        <v>1</v>
      </c>
      <c r="H189" s="93" t="s">
        <v>1</v>
      </c>
      <c r="I189" s="93" t="str">
        <f>H189&amp;"_"&amp;"females"&amp;"_"&amp;G189&amp;"_"&amp;"all ages"</f>
        <v>2004-2006_females_1_all ages</v>
      </c>
      <c r="J189" s="94">
        <f>VLOOKUP(I189,Data!$B$2:$M$9721,5,FALSE)</f>
        <v>8297</v>
      </c>
      <c r="K189" s="94">
        <f>VLOOKUP(I189,Data!$B$2:$M$9721,6,FALSE)</f>
        <v>2765.6666666666702</v>
      </c>
      <c r="L189" s="94">
        <f>VLOOKUP(I189,Data!$B$2:$M$9721,8,FALSE)</f>
        <v>841.55611383159203</v>
      </c>
      <c r="M189" s="94">
        <f>VLOOKUP(I189,Data!$B$2:$M$9721,9,FALSE)</f>
        <v>823.415897867392</v>
      </c>
      <c r="N189" s="94">
        <f>VLOOKUP(I189,Data!$B$2:$M$9721,10,FALSE)</f>
        <v>859.99308623755701</v>
      </c>
      <c r="O189" s="94">
        <f>VLOOKUP(I189,Data!$B$2:$M$9721,11,FALSE)</f>
        <v>18.1402159642006</v>
      </c>
      <c r="P189" s="137">
        <f>VLOOKUP(I189,Data!$B$2:$M$9721,12,FALSE)</f>
        <v>18.436972405964301</v>
      </c>
      <c r="R189" s="95" t="str">
        <f>H189</f>
        <v>2004-2006</v>
      </c>
      <c r="S189" s="97">
        <f>L198/L189</f>
        <v>1.4880333094473563</v>
      </c>
    </row>
    <row r="190" spans="7:19">
      <c r="G190" s="99" t="str">
        <f t="shared" ref="G190:G197" si="45">$B$63</f>
        <v>1</v>
      </c>
      <c r="H190" s="100" t="s">
        <v>3</v>
      </c>
      <c r="I190" s="100" t="str">
        <f t="shared" ref="I190:I197" si="46">H190&amp;"_"&amp;"females"&amp;"_"&amp;G190&amp;"_"&amp;"all ages"</f>
        <v>2005-2007_females_1_all ages</v>
      </c>
      <c r="J190" s="101">
        <f>VLOOKUP(I190,Data!$B$2:$M$9721,5,FALSE)</f>
        <v>8354</v>
      </c>
      <c r="K190" s="101">
        <f>VLOOKUP(I190,Data!$B$2:$M$9721,6,FALSE)</f>
        <v>2784.6666666666702</v>
      </c>
      <c r="L190" s="101">
        <f>VLOOKUP(I190,Data!$B$2:$M$9721,8,FALSE)</f>
        <v>831.69344659470903</v>
      </c>
      <c r="M190" s="101">
        <f>VLOOKUP(I190,Data!$B$2:$M$9721,9,FALSE)</f>
        <v>813.80867854578003</v>
      </c>
      <c r="N190" s="101">
        <f>VLOOKUP(I190,Data!$B$2:$M$9721,10,FALSE)</f>
        <v>849.86978334936498</v>
      </c>
      <c r="O190" s="101">
        <f>VLOOKUP(I190,Data!$B$2:$M$9721,11,FALSE)</f>
        <v>17.884768048928802</v>
      </c>
      <c r="P190" s="138">
        <f>VLOOKUP(I190,Data!$B$2:$M$9721,12,FALSE)</f>
        <v>18.176336754655502</v>
      </c>
      <c r="R190" s="95" t="str">
        <f t="shared" ref="R190:R197" si="47">H190</f>
        <v>2005-2007</v>
      </c>
      <c r="S190" s="97">
        <f t="shared" ref="S190" si="48">L199/L190</f>
        <v>1.4968940954356438</v>
      </c>
    </row>
    <row r="191" spans="7:19">
      <c r="G191" s="99" t="str">
        <f t="shared" si="45"/>
        <v>1</v>
      </c>
      <c r="H191" s="100" t="s">
        <v>4</v>
      </c>
      <c r="I191" s="100" t="str">
        <f t="shared" si="46"/>
        <v>2006-2008_females_1_all ages</v>
      </c>
      <c r="J191" s="101">
        <f>VLOOKUP(I191,Data!$B$2:$M$9721,5,FALSE)</f>
        <v>8274</v>
      </c>
      <c r="K191" s="101">
        <f>VLOOKUP(I191,Data!$B$2:$M$9721,6,FALSE)</f>
        <v>2758</v>
      </c>
      <c r="L191" s="101">
        <f>VLOOKUP(I191,Data!$B$2:$M$9721,8,FALSE)</f>
        <v>807.63313080030798</v>
      </c>
      <c r="M191" s="101">
        <f>VLOOKUP(I191,Data!$B$2:$M$9721,9,FALSE)</f>
        <v>790.16153418425301</v>
      </c>
      <c r="N191" s="101">
        <f>VLOOKUP(I191,Data!$B$2:$M$9721,10,FALSE)</f>
        <v>825.39094646574301</v>
      </c>
      <c r="O191" s="101">
        <f>VLOOKUP(I191,Data!$B$2:$M$9721,11,FALSE)</f>
        <v>17.471596616055098</v>
      </c>
      <c r="P191" s="138">
        <f>VLOOKUP(I191,Data!$B$2:$M$9721,12,FALSE)</f>
        <v>17.757815665435398</v>
      </c>
      <c r="R191" s="95" t="str">
        <f t="shared" si="47"/>
        <v>2006-2008</v>
      </c>
      <c r="S191" s="97">
        <f>L200/L191</f>
        <v>1.5294045095355182</v>
      </c>
    </row>
    <row r="192" spans="7:19">
      <c r="G192" s="99" t="str">
        <f t="shared" si="45"/>
        <v>1</v>
      </c>
      <c r="H192" s="100" t="s">
        <v>5</v>
      </c>
      <c r="I192" s="100" t="str">
        <f t="shared" si="46"/>
        <v>2007-2009_females_1_all ages</v>
      </c>
      <c r="J192" s="101">
        <f>VLOOKUP(I192,Data!$B$2:$M$9721,5,FALSE)</f>
        <v>8320</v>
      </c>
      <c r="K192" s="101">
        <f>VLOOKUP(I192,Data!$B$2:$M$9721,6,FALSE)</f>
        <v>2773.3333333333298</v>
      </c>
      <c r="L192" s="101">
        <f>VLOOKUP(I192,Data!$B$2:$M$9721,8,FALSE)</f>
        <v>794.83101694884601</v>
      </c>
      <c r="M192" s="101">
        <f>VLOOKUP(I192,Data!$B$2:$M$9721,9,FALSE)</f>
        <v>777.66910266850698</v>
      </c>
      <c r="N192" s="101">
        <f>VLOOKUP(I192,Data!$B$2:$M$9721,10,FALSE)</f>
        <v>812.27329176593798</v>
      </c>
      <c r="O192" s="101">
        <f>VLOOKUP(I192,Data!$B$2:$M$9721,11,FALSE)</f>
        <v>17.161914280339499</v>
      </c>
      <c r="P192" s="138">
        <f>VLOOKUP(I192,Data!$B$2:$M$9721,12,FALSE)</f>
        <v>17.442274817092301</v>
      </c>
      <c r="R192" s="95" t="str">
        <f t="shared" si="47"/>
        <v>2007-2009</v>
      </c>
      <c r="S192" s="97">
        <f t="shared" ref="S192:S197" si="49">L201/L192</f>
        <v>1.5329916765954525</v>
      </c>
    </row>
    <row r="193" spans="7:19">
      <c r="G193" s="99" t="str">
        <f t="shared" si="45"/>
        <v>1</v>
      </c>
      <c r="H193" s="100" t="s">
        <v>6</v>
      </c>
      <c r="I193" s="100" t="str">
        <f t="shared" si="46"/>
        <v>2008-2010_females_1_all ages</v>
      </c>
      <c r="J193" s="101">
        <f>VLOOKUP(I193,Data!$B$2:$M$9721,5,FALSE)</f>
        <v>8323</v>
      </c>
      <c r="K193" s="101">
        <f>VLOOKUP(I193,Data!$B$2:$M$9721,6,FALSE)</f>
        <v>2774.3333333333298</v>
      </c>
      <c r="L193" s="101">
        <f>VLOOKUP(I193,Data!$B$2:$M$9721,8,FALSE)</f>
        <v>773.027536085571</v>
      </c>
      <c r="M193" s="101">
        <f>VLOOKUP(I193,Data!$B$2:$M$9721,9,FALSE)</f>
        <v>756.33814592122906</v>
      </c>
      <c r="N193" s="101">
        <f>VLOOKUP(I193,Data!$B$2:$M$9721,10,FALSE)</f>
        <v>789.98951795194398</v>
      </c>
      <c r="O193" s="101">
        <f>VLOOKUP(I193,Data!$B$2:$M$9721,11,FALSE)</f>
        <v>16.689390164341699</v>
      </c>
      <c r="P193" s="138">
        <f>VLOOKUP(I193,Data!$B$2:$M$9721,12,FALSE)</f>
        <v>16.961981866373399</v>
      </c>
      <c r="R193" s="95" t="str">
        <f t="shared" si="47"/>
        <v>2008-2010</v>
      </c>
      <c r="S193" s="97">
        <f t="shared" si="49"/>
        <v>1.5534843151822173</v>
      </c>
    </row>
    <row r="194" spans="7:19">
      <c r="G194" s="99" t="str">
        <f t="shared" si="45"/>
        <v>1</v>
      </c>
      <c r="H194" s="100" t="s">
        <v>7</v>
      </c>
      <c r="I194" s="100" t="str">
        <f t="shared" si="46"/>
        <v>2009-2011_females_1_all ages</v>
      </c>
      <c r="J194" s="101">
        <f>VLOOKUP(I194,Data!$B$2:$M$9721,5,FALSE)</f>
        <v>8304</v>
      </c>
      <c r="K194" s="101">
        <f>VLOOKUP(I194,Data!$B$2:$M$9721,6,FALSE)</f>
        <v>2768</v>
      </c>
      <c r="L194" s="101">
        <f>VLOOKUP(I194,Data!$B$2:$M$9721,8,FALSE)</f>
        <v>750.67430485405202</v>
      </c>
      <c r="M194" s="101">
        <f>VLOOKUP(I194,Data!$B$2:$M$9721,9,FALSE)</f>
        <v>734.45311394032399</v>
      </c>
      <c r="N194" s="101">
        <f>VLOOKUP(I194,Data!$B$2:$M$9721,10,FALSE)</f>
        <v>767.16074592963605</v>
      </c>
      <c r="O194" s="101">
        <f>VLOOKUP(I194,Data!$B$2:$M$9721,11,FALSE)</f>
        <v>16.2211909137284</v>
      </c>
      <c r="P194" s="138">
        <f>VLOOKUP(I194,Data!$B$2:$M$9721,12,FALSE)</f>
        <v>16.486441075583599</v>
      </c>
      <c r="R194" s="95" t="str">
        <f t="shared" si="47"/>
        <v>2009-2011</v>
      </c>
      <c r="S194" s="97">
        <f t="shared" si="49"/>
        <v>1.558853919955155</v>
      </c>
    </row>
    <row r="195" spans="7:19">
      <c r="G195" s="99" t="str">
        <f t="shared" si="45"/>
        <v>1</v>
      </c>
      <c r="H195" s="100" t="s">
        <v>8</v>
      </c>
      <c r="I195" s="100" t="str">
        <f t="shared" si="46"/>
        <v>2010-2012_females_1_all ages</v>
      </c>
      <c r="J195" s="101">
        <f>VLOOKUP(I195,Data!$B$2:$M$9721,5,FALSE)</f>
        <v>8409</v>
      </c>
      <c r="K195" s="101">
        <f>VLOOKUP(I195,Data!$B$2:$M$9721,6,FALSE)</f>
        <v>2803</v>
      </c>
      <c r="L195" s="101">
        <f>VLOOKUP(I195,Data!$B$2:$M$9721,8,FALSE)</f>
        <v>737.42186665690394</v>
      </c>
      <c r="M195" s="101">
        <f>VLOOKUP(I195,Data!$B$2:$M$9721,9,FALSE)</f>
        <v>721.58615821859598</v>
      </c>
      <c r="N195" s="101">
        <f>VLOOKUP(I195,Data!$B$2:$M$9721,10,FALSE)</f>
        <v>753.51488549464204</v>
      </c>
      <c r="O195" s="101">
        <f>VLOOKUP(I195,Data!$B$2:$M$9721,11,FALSE)</f>
        <v>15.835708438307501</v>
      </c>
      <c r="P195" s="138">
        <f>VLOOKUP(I195,Data!$B$2:$M$9721,12,FALSE)</f>
        <v>16.093018837738398</v>
      </c>
      <c r="R195" s="95" t="str">
        <f t="shared" si="47"/>
        <v>2010-2012</v>
      </c>
      <c r="S195" s="97">
        <f t="shared" si="49"/>
        <v>1.5869105720031524</v>
      </c>
    </row>
    <row r="196" spans="7:19">
      <c r="G196" s="99" t="str">
        <f t="shared" si="45"/>
        <v>1</v>
      </c>
      <c r="H196" s="100" t="s">
        <v>9</v>
      </c>
      <c r="I196" s="100" t="str">
        <f t="shared" si="46"/>
        <v>2011-2013_females_1_all ages</v>
      </c>
      <c r="J196" s="101">
        <f>VLOOKUP(I196,Data!$B$2:$M$9721,5,FALSE)</f>
        <v>8441</v>
      </c>
      <c r="K196" s="101">
        <f>VLOOKUP(I196,Data!$B$2:$M$9721,6,FALSE)</f>
        <v>2813.6666666666702</v>
      </c>
      <c r="L196" s="101">
        <f>VLOOKUP(I196,Data!$B$2:$M$9721,8,FALSE)</f>
        <v>723.45127867834799</v>
      </c>
      <c r="M196" s="101">
        <f>VLOOKUP(I196,Data!$B$2:$M$9721,9,FALSE)</f>
        <v>707.94318502399904</v>
      </c>
      <c r="N196" s="101">
        <f>VLOOKUP(I196,Data!$B$2:$M$9721,10,FALSE)</f>
        <v>739.21087702104296</v>
      </c>
      <c r="O196" s="101">
        <f>VLOOKUP(I196,Data!$B$2:$M$9721,11,FALSE)</f>
        <v>15.5080936543488</v>
      </c>
      <c r="P196" s="138">
        <f>VLOOKUP(I196,Data!$B$2:$M$9721,12,FALSE)</f>
        <v>15.7595983426944</v>
      </c>
      <c r="R196" s="95" t="str">
        <f t="shared" si="47"/>
        <v>2011-2013</v>
      </c>
      <c r="S196" s="97">
        <f t="shared" si="49"/>
        <v>1.6044152627739474</v>
      </c>
    </row>
    <row r="197" spans="7:19">
      <c r="G197" s="102" t="str">
        <f t="shared" si="45"/>
        <v>1</v>
      </c>
      <c r="H197" s="103" t="s">
        <v>216</v>
      </c>
      <c r="I197" s="103" t="str">
        <f t="shared" si="46"/>
        <v>2012-2014_females_1_all ages</v>
      </c>
      <c r="J197" s="104">
        <f>VLOOKUP(I197,Data!$B$2:$M$9721,5,FALSE)</f>
        <v>8569</v>
      </c>
      <c r="K197" s="104">
        <f>VLOOKUP(I197,Data!$B$2:$M$9721,6,FALSE)</f>
        <v>2856.3333333333298</v>
      </c>
      <c r="L197" s="104">
        <f>VLOOKUP(I197,Data!$B$2:$M$9721,8,FALSE)</f>
        <v>716.91432812269204</v>
      </c>
      <c r="M197" s="104">
        <f>VLOOKUP(I197,Data!$B$2:$M$9721,9,FALSE)</f>
        <v>701.65526233374499</v>
      </c>
      <c r="N197" s="104">
        <f>VLOOKUP(I197,Data!$B$2:$M$9721,10,FALSE)</f>
        <v>732.41898823184897</v>
      </c>
      <c r="O197" s="104">
        <f>VLOOKUP(I197,Data!$B$2:$M$9721,11,FALSE)</f>
        <v>15.2590657889466</v>
      </c>
      <c r="P197" s="139">
        <f>VLOOKUP(I197,Data!$B$2:$M$9721,12,FALSE)</f>
        <v>15.5046601091575</v>
      </c>
      <c r="R197" s="114" t="str">
        <f t="shared" si="47"/>
        <v>2012-2014</v>
      </c>
      <c r="S197" s="116">
        <f t="shared" si="49"/>
        <v>1.6110855312504824</v>
      </c>
    </row>
    <row r="198" spans="7:19">
      <c r="G198" s="105" t="str">
        <f>$B$64</f>
        <v>5</v>
      </c>
      <c r="H198" s="106" t="s">
        <v>1</v>
      </c>
      <c r="I198" s="106" t="str">
        <f>H198&amp;"_"&amp;"females"&amp;"_"&amp;G198&amp;"_"&amp;"all ages"</f>
        <v>2004-2006_females_5_all ages</v>
      </c>
      <c r="J198" s="107">
        <f>VLOOKUP(I198,Data!$B$2:$M$9721,5,FALSE)</f>
        <v>10425</v>
      </c>
      <c r="K198" s="107">
        <f>VLOOKUP(I198,Data!$B$2:$M$9721,6,FALSE)</f>
        <v>3475</v>
      </c>
      <c r="L198" s="107">
        <f>VLOOKUP(I198,Data!$B$2:$M$9721,8,FALSE)</f>
        <v>1252.2635291504801</v>
      </c>
      <c r="M198" s="107">
        <f>VLOOKUP(I198,Data!$B$2:$M$9721,9,FALSE)</f>
        <v>1228.0918846561999</v>
      </c>
      <c r="N198" s="107">
        <f>VLOOKUP(I198,Data!$B$2:$M$9721,10,FALSE)</f>
        <v>1276.78759561537</v>
      </c>
      <c r="O198" s="107">
        <f>VLOOKUP(I198,Data!$B$2:$M$9721,11,FALSE)</f>
        <v>24.171644494279501</v>
      </c>
      <c r="P198" s="140">
        <f>VLOOKUP(I198,Data!$B$2:$M$9721,12,FALSE)</f>
        <v>24.524066464887898</v>
      </c>
    </row>
    <row r="199" spans="7:19">
      <c r="G199" s="108" t="str">
        <f t="shared" ref="G199:G206" si="50">$B$64</f>
        <v>5</v>
      </c>
      <c r="H199" s="109" t="s">
        <v>3</v>
      </c>
      <c r="I199" s="109" t="str">
        <f t="shared" ref="I199:I206" si="51">H199&amp;"_"&amp;"females"&amp;"_"&amp;G199&amp;"_"&amp;"all ages"</f>
        <v>2005-2007_females_5_all ages</v>
      </c>
      <c r="J199" s="110">
        <f>VLOOKUP(I199,Data!$B$2:$M$9721,5,FALSE)</f>
        <v>10327</v>
      </c>
      <c r="K199" s="110">
        <f>VLOOKUP(I199,Data!$B$2:$M$9721,6,FALSE)</f>
        <v>3442.3333333333298</v>
      </c>
      <c r="L199" s="110">
        <f>VLOOKUP(I199,Data!$B$2:$M$9721,8,FALSE)</f>
        <v>1244.9570094201399</v>
      </c>
      <c r="M199" s="110">
        <f>VLOOKUP(I199,Data!$B$2:$M$9721,9,FALSE)</f>
        <v>1220.80571833247</v>
      </c>
      <c r="N199" s="110">
        <f>VLOOKUP(I199,Data!$B$2:$M$9721,10,FALSE)</f>
        <v>1269.46210606208</v>
      </c>
      <c r="O199" s="110">
        <f>VLOOKUP(I199,Data!$B$2:$M$9721,11,FALSE)</f>
        <v>24.151291087672501</v>
      </c>
      <c r="P199" s="141">
        <f>VLOOKUP(I199,Data!$B$2:$M$9721,12,FALSE)</f>
        <v>24.505096641942799</v>
      </c>
    </row>
    <row r="200" spans="7:19">
      <c r="G200" s="108" t="str">
        <f t="shared" si="50"/>
        <v>5</v>
      </c>
      <c r="H200" s="109" t="s">
        <v>4</v>
      </c>
      <c r="I200" s="109" t="str">
        <f t="shared" si="51"/>
        <v>2006-2008_females_5_all ages</v>
      </c>
      <c r="J200" s="110">
        <f>VLOOKUP(I200,Data!$B$2:$M$9721,5,FALSE)</f>
        <v>10230</v>
      </c>
      <c r="K200" s="110">
        <f>VLOOKUP(I200,Data!$B$2:$M$9721,6,FALSE)</f>
        <v>3410</v>
      </c>
      <c r="L200" s="110">
        <f>VLOOKUP(I200,Data!$B$2:$M$9721,8,FALSE)</f>
        <v>1235.19775229628</v>
      </c>
      <c r="M200" s="110">
        <f>VLOOKUP(I200,Data!$B$2:$M$9721,9,FALSE)</f>
        <v>1211.1030965356199</v>
      </c>
      <c r="N200" s="110">
        <f>VLOOKUP(I200,Data!$B$2:$M$9721,10,FALSE)</f>
        <v>1259.6470670121901</v>
      </c>
      <c r="O200" s="110">
        <f>VLOOKUP(I200,Data!$B$2:$M$9721,11,FALSE)</f>
        <v>24.094655760659201</v>
      </c>
      <c r="P200" s="141">
        <f>VLOOKUP(I200,Data!$B$2:$M$9721,12,FALSE)</f>
        <v>24.449314715908699</v>
      </c>
    </row>
    <row r="201" spans="7:19">
      <c r="G201" s="108" t="str">
        <f t="shared" si="50"/>
        <v>5</v>
      </c>
      <c r="H201" s="109" t="s">
        <v>5</v>
      </c>
      <c r="I201" s="109" t="str">
        <f t="shared" si="51"/>
        <v>2007-2009_females_5_all ages</v>
      </c>
      <c r="J201" s="110">
        <f>VLOOKUP(I201,Data!$B$2:$M$9721,5,FALSE)</f>
        <v>10061</v>
      </c>
      <c r="K201" s="110">
        <f>VLOOKUP(I201,Data!$B$2:$M$9721,6,FALSE)</f>
        <v>3353.6666666666702</v>
      </c>
      <c r="L201" s="110">
        <f>VLOOKUP(I201,Data!$B$2:$M$9721,8,FALSE)</f>
        <v>1218.46933328248</v>
      </c>
      <c r="M201" s="110">
        <f>VLOOKUP(I201,Data!$B$2:$M$9721,9,FALSE)</f>
        <v>1194.49758390439</v>
      </c>
      <c r="N201" s="110">
        <f>VLOOKUP(I201,Data!$B$2:$M$9721,10,FALSE)</f>
        <v>1242.7969078895801</v>
      </c>
      <c r="O201" s="110">
        <f>VLOOKUP(I201,Data!$B$2:$M$9721,11,FALSE)</f>
        <v>23.971749378091101</v>
      </c>
      <c r="P201" s="141">
        <f>VLOOKUP(I201,Data!$B$2:$M$9721,12,FALSE)</f>
        <v>24.3275746070974</v>
      </c>
    </row>
    <row r="202" spans="7:19">
      <c r="G202" s="108" t="str">
        <f t="shared" si="50"/>
        <v>5</v>
      </c>
      <c r="H202" s="109" t="s">
        <v>6</v>
      </c>
      <c r="I202" s="109" t="str">
        <f t="shared" si="51"/>
        <v>2008-2010_females_5_all ages</v>
      </c>
      <c r="J202" s="110">
        <f>VLOOKUP(I202,Data!$B$2:$M$9721,5,FALSE)</f>
        <v>9907</v>
      </c>
      <c r="K202" s="110">
        <f>VLOOKUP(I202,Data!$B$2:$M$9721,6,FALSE)</f>
        <v>3302.3333333333298</v>
      </c>
      <c r="L202" s="110">
        <f>VLOOKUP(I202,Data!$B$2:$M$9721,8,FALSE)</f>
        <v>1200.88615251289</v>
      </c>
      <c r="M202" s="110">
        <f>VLOOKUP(I202,Data!$B$2:$M$9721,9,FALSE)</f>
        <v>1177.10144376994</v>
      </c>
      <c r="N202" s="110">
        <f>VLOOKUP(I202,Data!$B$2:$M$9721,10,FALSE)</f>
        <v>1225.0266661637399</v>
      </c>
      <c r="O202" s="110">
        <f>VLOOKUP(I202,Data!$B$2:$M$9721,11,FALSE)</f>
        <v>23.7847087429464</v>
      </c>
      <c r="P202" s="141">
        <f>VLOOKUP(I202,Data!$B$2:$M$9721,12,FALSE)</f>
        <v>24.140513650846302</v>
      </c>
    </row>
    <row r="203" spans="7:19">
      <c r="G203" s="108" t="str">
        <f t="shared" si="50"/>
        <v>5</v>
      </c>
      <c r="H203" s="109" t="s">
        <v>7</v>
      </c>
      <c r="I203" s="109" t="str">
        <f t="shared" si="51"/>
        <v>2009-2011_females_5_all ages</v>
      </c>
      <c r="J203" s="110">
        <f>VLOOKUP(I203,Data!$B$2:$M$9721,5,FALSE)</f>
        <v>9639</v>
      </c>
      <c r="K203" s="110">
        <f>VLOOKUP(I203,Data!$B$2:$M$9721,6,FALSE)</f>
        <v>3213</v>
      </c>
      <c r="L203" s="110">
        <f>VLOOKUP(I203,Data!$B$2:$M$9721,8,FALSE)</f>
        <v>1170.1915827313501</v>
      </c>
      <c r="M203" s="110">
        <f>VLOOKUP(I203,Data!$B$2:$M$9721,9,FALSE)</f>
        <v>1146.7354623374499</v>
      </c>
      <c r="N203" s="110">
        <f>VLOOKUP(I203,Data!$B$2:$M$9721,10,FALSE)</f>
        <v>1194.0034777429501</v>
      </c>
      <c r="O203" s="110">
        <f>VLOOKUP(I203,Data!$B$2:$M$9721,11,FALSE)</f>
        <v>23.456120393893301</v>
      </c>
      <c r="P203" s="141">
        <f>VLOOKUP(I203,Data!$B$2:$M$9721,12,FALSE)</f>
        <v>23.811895011598398</v>
      </c>
    </row>
    <row r="204" spans="7:19">
      <c r="G204" s="108" t="str">
        <f t="shared" si="50"/>
        <v>5</v>
      </c>
      <c r="H204" s="109" t="s">
        <v>8</v>
      </c>
      <c r="I204" s="109" t="str">
        <f t="shared" si="51"/>
        <v>2010-2012_females_5_all ages</v>
      </c>
      <c r="J204" s="110">
        <f>VLOOKUP(I204,Data!$B$2:$M$9721,5,FALSE)</f>
        <v>9683</v>
      </c>
      <c r="K204" s="110">
        <f>VLOOKUP(I204,Data!$B$2:$M$9721,6,FALSE)</f>
        <v>3227.6666666666702</v>
      </c>
      <c r="L204" s="110">
        <f>VLOOKUP(I204,Data!$B$2:$M$9721,8,FALSE)</f>
        <v>1170.2225562241399</v>
      </c>
      <c r="M204" s="110">
        <f>VLOOKUP(I204,Data!$B$2:$M$9721,9,FALSE)</f>
        <v>1146.8437037573899</v>
      </c>
      <c r="N204" s="110">
        <f>VLOOKUP(I204,Data!$B$2:$M$9721,10,FALSE)</f>
        <v>1193.9551980041599</v>
      </c>
      <c r="O204" s="110">
        <f>VLOOKUP(I204,Data!$B$2:$M$9721,11,FALSE)</f>
        <v>23.378852466743599</v>
      </c>
      <c r="P204" s="141">
        <f>VLOOKUP(I204,Data!$B$2:$M$9721,12,FALSE)</f>
        <v>23.732641780025201</v>
      </c>
    </row>
    <row r="205" spans="7:19">
      <c r="G205" s="108" t="str">
        <f t="shared" si="50"/>
        <v>5</v>
      </c>
      <c r="H205" s="109" t="s">
        <v>9</v>
      </c>
      <c r="I205" s="109" t="str">
        <f t="shared" si="51"/>
        <v>2011-2013_females_5_all ages</v>
      </c>
      <c r="J205" s="110">
        <f>VLOOKUP(I205,Data!$B$2:$M$9721,5,FALSE)</f>
        <v>9653</v>
      </c>
      <c r="K205" s="110">
        <f>VLOOKUP(I205,Data!$B$2:$M$9721,6,FALSE)</f>
        <v>3217.6666666666702</v>
      </c>
      <c r="L205" s="110">
        <f>VLOOKUP(I205,Data!$B$2:$M$9721,8,FALSE)</f>
        <v>1160.71627338487</v>
      </c>
      <c r="M205" s="110">
        <f>VLOOKUP(I205,Data!$B$2:$M$9721,9,FALSE)</f>
        <v>1137.51111871545</v>
      </c>
      <c r="N205" s="110">
        <f>VLOOKUP(I205,Data!$B$2:$M$9721,10,FALSE)</f>
        <v>1184.27313864135</v>
      </c>
      <c r="O205" s="110">
        <f>VLOOKUP(I205,Data!$B$2:$M$9721,11,FALSE)</f>
        <v>23.205154669414199</v>
      </c>
      <c r="P205" s="141">
        <f>VLOOKUP(I205,Data!$B$2:$M$9721,12,FALSE)</f>
        <v>23.556865256480499</v>
      </c>
    </row>
    <row r="206" spans="7:19">
      <c r="G206" s="111" t="str">
        <f t="shared" si="50"/>
        <v>5</v>
      </c>
      <c r="H206" s="112" t="s">
        <v>216</v>
      </c>
      <c r="I206" s="112" t="str">
        <f t="shared" si="51"/>
        <v>2012-2014_females_5_all ages</v>
      </c>
      <c r="J206" s="113">
        <f>VLOOKUP(I206,Data!$B$2:$M$9721,5,FALSE)</f>
        <v>9662</v>
      </c>
      <c r="K206" s="113">
        <f>VLOOKUP(I206,Data!$B$2:$M$9721,6,FALSE)</f>
        <v>3220.6666666666702</v>
      </c>
      <c r="L206" s="113">
        <f>VLOOKUP(I206,Data!$B$2:$M$9721,8,FALSE)</f>
        <v>1155.01030118463</v>
      </c>
      <c r="M206" s="113">
        <f>VLOOKUP(I206,Data!$B$2:$M$9721,9,FALSE)</f>
        <v>1131.9484624002801</v>
      </c>
      <c r="N206" s="113">
        <f>VLOOKUP(I206,Data!$B$2:$M$9721,10,FALSE)</f>
        <v>1178.4215141822399</v>
      </c>
      <c r="O206" s="113">
        <f>VLOOKUP(I206,Data!$B$2:$M$9721,11,FALSE)</f>
        <v>23.061838784354201</v>
      </c>
      <c r="P206" s="142">
        <f>VLOOKUP(I206,Data!$B$2:$M$9721,12,FALSE)</f>
        <v>23.4112129976033</v>
      </c>
    </row>
    <row r="207" spans="7:19">
      <c r="G207" s="117" t="s">
        <v>184</v>
      </c>
      <c r="H207" s="118" t="s">
        <v>1</v>
      </c>
      <c r="I207" s="118" t="str">
        <f>H207&amp;"_"&amp;"females"&amp;"_W"&amp;"_"&amp;"all ages"</f>
        <v>2004-2006_females_W_all ages</v>
      </c>
      <c r="J207" s="119">
        <f>VLOOKUP(I207,Data!$B$2:$M$9721,5,FALSE)</f>
        <v>50169</v>
      </c>
      <c r="K207" s="119">
        <f>VLOOKUP(I207,Data!$B$2:$M$9721,6,FALSE)</f>
        <v>16723</v>
      </c>
      <c r="L207" s="119">
        <f>VLOOKUP(I207,Data!$B$2:$M$9721,8,FALSE)</f>
        <v>1021.49681971236</v>
      </c>
      <c r="M207" s="119">
        <f>VLOOKUP(I207,Data!$B$2:$M$9721,9,FALSE)</f>
        <v>1012.49279015525</v>
      </c>
      <c r="N207" s="119">
        <f>VLOOKUP(I207,Data!$B$2:$M$9721,10,FALSE)</f>
        <v>1030.5604305193101</v>
      </c>
      <c r="O207" s="119">
        <f>VLOOKUP(I207,Data!$B$2:$M$9721,11,FALSE)</f>
        <v>9.0040295571089892</v>
      </c>
      <c r="P207" s="120">
        <f>VLOOKUP(I207,Data!$B$2:$M$9721,12,FALSE)</f>
        <v>9.0636108069430694</v>
      </c>
    </row>
    <row r="208" spans="7:19">
      <c r="G208" s="121" t="s">
        <v>184</v>
      </c>
      <c r="H208" s="122" t="s">
        <v>3</v>
      </c>
      <c r="I208" s="122" t="str">
        <f t="shared" ref="I208:I215" si="52">H208&amp;"_"&amp;"females"&amp;"_W"&amp;"_"&amp;"all ages"</f>
        <v>2005-2007_females_W_all ages</v>
      </c>
      <c r="J208" s="123">
        <f>VLOOKUP(I208,Data!$B$2:$M$9721,5,FALSE)</f>
        <v>49828</v>
      </c>
      <c r="K208" s="123">
        <f>VLOOKUP(I208,Data!$B$2:$M$9721,6,FALSE)</f>
        <v>16609.333333333299</v>
      </c>
      <c r="L208" s="123">
        <f>VLOOKUP(I208,Data!$B$2:$M$9721,8,FALSE)</f>
        <v>1004.84676643743</v>
      </c>
      <c r="M208" s="123">
        <f>VLOOKUP(I208,Data!$B$2:$M$9721,9,FALSE)</f>
        <v>995.952281148564</v>
      </c>
      <c r="N208" s="123">
        <f>VLOOKUP(I208,Data!$B$2:$M$9721,10,FALSE)</f>
        <v>1013.80030989281</v>
      </c>
      <c r="O208" s="123">
        <f>VLOOKUP(I208,Data!$B$2:$M$9721,11,FALSE)</f>
        <v>8.8944852888690793</v>
      </c>
      <c r="P208" s="124">
        <f>VLOOKUP(I208,Data!$B$2:$M$9721,12,FALSE)</f>
        <v>8.9535434553794193</v>
      </c>
    </row>
    <row r="209" spans="7:16">
      <c r="G209" s="121" t="s">
        <v>184</v>
      </c>
      <c r="H209" s="122" t="s">
        <v>4</v>
      </c>
      <c r="I209" s="122" t="str">
        <f t="shared" si="52"/>
        <v>2006-2008_females_W_all ages</v>
      </c>
      <c r="J209" s="123">
        <f>VLOOKUP(I209,Data!$B$2:$M$9721,5,FALSE)</f>
        <v>49540</v>
      </c>
      <c r="K209" s="123">
        <f>VLOOKUP(I209,Data!$B$2:$M$9721,6,FALSE)</f>
        <v>16513.333333333299</v>
      </c>
      <c r="L209" s="123">
        <f>VLOOKUP(I209,Data!$B$2:$M$9721,8,FALSE)</f>
        <v>988.818603276928</v>
      </c>
      <c r="M209" s="123">
        <f>VLOOKUP(I209,Data!$B$2:$M$9721,9,FALSE)</f>
        <v>980.03246146774995</v>
      </c>
      <c r="N209" s="123">
        <f>VLOOKUP(I209,Data!$B$2:$M$9721,10,FALSE)</f>
        <v>997.66325382245805</v>
      </c>
      <c r="O209" s="123">
        <f>VLOOKUP(I209,Data!$B$2:$M$9721,11,FALSE)</f>
        <v>8.7861418091783907</v>
      </c>
      <c r="P209" s="124">
        <f>VLOOKUP(I209,Data!$B$2:$M$9721,12,FALSE)</f>
        <v>8.8446505455292499</v>
      </c>
    </row>
    <row r="210" spans="7:16">
      <c r="G210" s="121" t="s">
        <v>184</v>
      </c>
      <c r="H210" s="122" t="s">
        <v>5</v>
      </c>
      <c r="I210" s="122" t="str">
        <f t="shared" si="52"/>
        <v>2007-2009_females_W_all ages</v>
      </c>
      <c r="J210" s="123">
        <f>VLOOKUP(I210,Data!$B$2:$M$9721,5,FALSE)</f>
        <v>49298</v>
      </c>
      <c r="K210" s="123">
        <f>VLOOKUP(I210,Data!$B$2:$M$9721,6,FALSE)</f>
        <v>16432.666666666701</v>
      </c>
      <c r="L210" s="123">
        <f>VLOOKUP(I210,Data!$B$2:$M$9721,8,FALSE)</f>
        <v>974.24804111780998</v>
      </c>
      <c r="M210" s="123">
        <f>VLOOKUP(I210,Data!$B$2:$M$9721,9,FALSE)</f>
        <v>965.566843779745</v>
      </c>
      <c r="N210" s="123">
        <f>VLOOKUP(I210,Data!$B$2:$M$9721,10,FALSE)</f>
        <v>982.98719058861695</v>
      </c>
      <c r="O210" s="123">
        <f>VLOOKUP(I210,Data!$B$2:$M$9721,11,FALSE)</f>
        <v>8.6811973380649796</v>
      </c>
      <c r="P210" s="124">
        <f>VLOOKUP(I210,Data!$B$2:$M$9721,12,FALSE)</f>
        <v>8.7391494708064101</v>
      </c>
    </row>
    <row r="211" spans="7:16">
      <c r="G211" s="121" t="s">
        <v>184</v>
      </c>
      <c r="H211" s="122" t="s">
        <v>6</v>
      </c>
      <c r="I211" s="122" t="str">
        <f t="shared" si="52"/>
        <v>2008-2010_females_W_all ages</v>
      </c>
      <c r="J211" s="123">
        <f>VLOOKUP(I211,Data!$B$2:$M$9721,5,FALSE)</f>
        <v>48891</v>
      </c>
      <c r="K211" s="123">
        <f>VLOOKUP(I211,Data!$B$2:$M$9721,6,FALSE)</f>
        <v>16297</v>
      </c>
      <c r="L211" s="123">
        <f>VLOOKUP(I211,Data!$B$2:$M$9721,8,FALSE)</f>
        <v>953.49366767949402</v>
      </c>
      <c r="M211" s="123">
        <f>VLOOKUP(I211,Data!$B$2:$M$9721,9,FALSE)</f>
        <v>944.96530773195605</v>
      </c>
      <c r="N211" s="123">
        <f>VLOOKUP(I211,Data!$B$2:$M$9721,10,FALSE)</f>
        <v>962.07919683676505</v>
      </c>
      <c r="O211" s="123">
        <f>VLOOKUP(I211,Data!$B$2:$M$9721,11,FALSE)</f>
        <v>8.5283599475387692</v>
      </c>
      <c r="P211" s="124">
        <f>VLOOKUP(I211,Data!$B$2:$M$9721,12,FALSE)</f>
        <v>8.5855291572704608</v>
      </c>
    </row>
    <row r="212" spans="7:16">
      <c r="G212" s="121" t="s">
        <v>184</v>
      </c>
      <c r="H212" s="122" t="s">
        <v>7</v>
      </c>
      <c r="I212" s="122" t="str">
        <f t="shared" si="52"/>
        <v>2009-2011_females_W_all ages</v>
      </c>
      <c r="J212" s="123">
        <f>VLOOKUP(I212,Data!$B$2:$M$9721,5,FALSE)</f>
        <v>47708</v>
      </c>
      <c r="K212" s="123">
        <f>VLOOKUP(I212,Data!$B$2:$M$9721,6,FALSE)</f>
        <v>15902.666666666701</v>
      </c>
      <c r="L212" s="123">
        <f>VLOOKUP(I212,Data!$B$2:$M$9721,8,FALSE)</f>
        <v>917.483643672482</v>
      </c>
      <c r="M212" s="123">
        <f>VLOOKUP(I212,Data!$B$2:$M$9721,9,FALSE)</f>
        <v>909.18141342625199</v>
      </c>
      <c r="N212" s="123">
        <f>VLOOKUP(I212,Data!$B$2:$M$9721,10,FALSE)</f>
        <v>925.84221565166797</v>
      </c>
      <c r="O212" s="123">
        <f>VLOOKUP(I212,Data!$B$2:$M$9721,11,FALSE)</f>
        <v>8.30223024622933</v>
      </c>
      <c r="P212" s="124">
        <f>VLOOKUP(I212,Data!$B$2:$M$9721,12,FALSE)</f>
        <v>8.3585719791866495</v>
      </c>
    </row>
    <row r="213" spans="7:16">
      <c r="G213" s="121" t="s">
        <v>184</v>
      </c>
      <c r="H213" s="122" t="s">
        <v>8</v>
      </c>
      <c r="I213" s="122" t="str">
        <f t="shared" si="52"/>
        <v>2010-2012_females_W_all ages</v>
      </c>
      <c r="J213" s="123">
        <f>VLOOKUP(I213,Data!$B$2:$M$9721,5,FALSE)</f>
        <v>48058</v>
      </c>
      <c r="K213" s="123">
        <f>VLOOKUP(I213,Data!$B$2:$M$9721,6,FALSE)</f>
        <v>16019.333333333299</v>
      </c>
      <c r="L213" s="123">
        <f>VLOOKUP(I213,Data!$B$2:$M$9721,8,FALSE)</f>
        <v>908.54327475002901</v>
      </c>
      <c r="M213" s="123">
        <f>VLOOKUP(I213,Data!$B$2:$M$9721,9,FALSE)</f>
        <v>900.353058601052</v>
      </c>
      <c r="N213" s="123">
        <f>VLOOKUP(I213,Data!$B$2:$M$9721,10,FALSE)</f>
        <v>916.78886893940705</v>
      </c>
      <c r="O213" s="123">
        <f>VLOOKUP(I213,Data!$B$2:$M$9721,11,FALSE)</f>
        <v>8.1902161489765604</v>
      </c>
      <c r="P213" s="124">
        <f>VLOOKUP(I213,Data!$B$2:$M$9721,12,FALSE)</f>
        <v>8.2455941893779308</v>
      </c>
    </row>
    <row r="214" spans="7:16">
      <c r="G214" s="121" t="s">
        <v>184</v>
      </c>
      <c r="H214" s="122" t="s">
        <v>9</v>
      </c>
      <c r="I214" s="122" t="str">
        <f t="shared" si="52"/>
        <v>2011-2013_females_W_all ages</v>
      </c>
      <c r="J214" s="123">
        <f>VLOOKUP(I214,Data!$B$2:$M$9721,5,FALSE)</f>
        <v>48307</v>
      </c>
      <c r="K214" s="123">
        <f>VLOOKUP(I214,Data!$B$2:$M$9721,6,FALSE)</f>
        <v>16102.333333333299</v>
      </c>
      <c r="L214" s="123">
        <f>VLOOKUP(I214,Data!$B$2:$M$9721,8,FALSE)</f>
        <v>900.79763651429698</v>
      </c>
      <c r="M214" s="123">
        <f>VLOOKUP(I214,Data!$B$2:$M$9721,9,FALSE)</f>
        <v>892.69975793307697</v>
      </c>
      <c r="N214" s="123">
        <f>VLOOKUP(I214,Data!$B$2:$M$9721,10,FALSE)</f>
        <v>908.95012697074003</v>
      </c>
      <c r="O214" s="123">
        <f>VLOOKUP(I214,Data!$B$2:$M$9721,11,FALSE)</f>
        <v>8.0978785812203604</v>
      </c>
      <c r="P214" s="124">
        <f>VLOOKUP(I214,Data!$B$2:$M$9721,12,FALSE)</f>
        <v>8.1524904564427096</v>
      </c>
    </row>
    <row r="215" spans="7:16">
      <c r="G215" s="128" t="s">
        <v>184</v>
      </c>
      <c r="H215" s="129" t="s">
        <v>216</v>
      </c>
      <c r="I215" s="129" t="str">
        <f t="shared" si="52"/>
        <v>2012-2014_females_W_all ages</v>
      </c>
      <c r="J215" s="130">
        <f>VLOOKUP(I215,Data!$B$2:$M$9721,5,FALSE)</f>
        <v>48923</v>
      </c>
      <c r="K215" s="130">
        <f>VLOOKUP(I215,Data!$B$2:$M$9721,6,FALSE)</f>
        <v>16307.666666666701</v>
      </c>
      <c r="L215" s="130">
        <f>VLOOKUP(I215,Data!$B$2:$M$9721,8,FALSE)</f>
        <v>899.87515443867005</v>
      </c>
      <c r="M215" s="130">
        <f>VLOOKUP(I215,Data!$B$2:$M$9721,9,FALSE)</f>
        <v>891.83852493066604</v>
      </c>
      <c r="N215" s="130">
        <f>VLOOKUP(I215,Data!$B$2:$M$9721,10,FALSE)</f>
        <v>907.965639191695</v>
      </c>
      <c r="O215" s="130">
        <f>VLOOKUP(I215,Data!$B$2:$M$9721,11,FALSE)</f>
        <v>8.0366295080037808</v>
      </c>
      <c r="P215" s="131">
        <f>VLOOKUP(I215,Data!$B$2:$M$9721,12,FALSE)</f>
        <v>8.0904847530254091</v>
      </c>
    </row>
  </sheetData>
  <mergeCells count="7">
    <mergeCell ref="G178:P178"/>
    <mergeCell ref="A1:W1"/>
    <mergeCell ref="Q14:W14"/>
    <mergeCell ref="A57:W57"/>
    <mergeCell ref="G61:P61"/>
    <mergeCell ref="G100:P100"/>
    <mergeCell ref="G139:P139"/>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7030A0"/>
  </sheetPr>
  <dimension ref="A1:P9721"/>
  <sheetViews>
    <sheetView workbookViewId="0">
      <pane ySplit="1" topLeftCell="A2" activePane="bottomLeft" state="frozen"/>
      <selection activeCell="B55" sqref="A1:XFD1048576"/>
      <selection pane="bottomLeft" activeCell="B55" sqref="A1:XFD1048576"/>
    </sheetView>
  </sheetViews>
  <sheetFormatPr defaultRowHeight="12.75"/>
  <cols>
    <col min="1" max="1" width="23" style="1" customWidth="1"/>
    <col min="2" max="2" width="37.42578125" style="1" bestFit="1" customWidth="1"/>
    <col min="3" max="3" width="11.140625" style="1" bestFit="1" customWidth="1"/>
    <col min="4" max="4" width="8.5703125" style="1" bestFit="1" customWidth="1"/>
    <col min="5" max="5" width="10.85546875" style="1" bestFit="1" customWidth="1"/>
    <col min="6" max="6" width="13.140625" style="1" bestFit="1" customWidth="1"/>
    <col min="7" max="8" width="23.85546875" style="1" bestFit="1" customWidth="1"/>
    <col min="9" max="9" width="18.28515625" style="1" bestFit="1" customWidth="1"/>
    <col min="10" max="10" width="18.5703125" style="1" bestFit="1" customWidth="1"/>
    <col min="11" max="11" width="18.85546875" style="1" bestFit="1" customWidth="1"/>
    <col min="12" max="12" width="22.140625" style="1" bestFit="1" customWidth="1"/>
    <col min="13" max="13" width="20.42578125" style="1" bestFit="1" customWidth="1"/>
    <col min="14" max="15" width="9.140625" style="1"/>
    <col min="16" max="16" width="10.28515625" style="1" bestFit="1" customWidth="1"/>
    <col min="17" max="16384" width="9.140625" style="1"/>
  </cols>
  <sheetData>
    <row r="1" spans="1:16">
      <c r="A1" s="147" t="s">
        <v>324</v>
      </c>
      <c r="B1" s="148" t="s">
        <v>237</v>
      </c>
      <c r="C1" s="149" t="e">
        <f>#REF!</f>
        <v>#REF!</v>
      </c>
      <c r="D1" s="149" t="e">
        <f>#REF!</f>
        <v>#REF!</v>
      </c>
      <c r="E1" s="149" t="e">
        <f>#REF!</f>
        <v>#REF!</v>
      </c>
      <c r="F1" s="149" t="e">
        <f>#REF!</f>
        <v>#REF!</v>
      </c>
      <c r="G1" s="149" t="e">
        <f>#REF!</f>
        <v>#REF!</v>
      </c>
      <c r="H1" s="149" t="e">
        <f>#REF!</f>
        <v>#REF!</v>
      </c>
      <c r="I1" s="149" t="e">
        <f>#REF!</f>
        <v>#REF!</v>
      </c>
      <c r="J1" s="149" t="e">
        <f>#REF!</f>
        <v>#REF!</v>
      </c>
      <c r="K1" s="149" t="e">
        <f>#REF!</f>
        <v>#REF!</v>
      </c>
      <c r="L1" s="149" t="e">
        <f>#REF!</f>
        <v>#REF!</v>
      </c>
      <c r="M1" s="149" t="e">
        <f>#REF!</f>
        <v>#REF!</v>
      </c>
    </row>
    <row r="2" spans="1:16">
      <c r="A2" s="150" t="str">
        <f>C2&amp;D2&amp;E2</f>
        <v>2004-2006Males1</v>
      </c>
      <c r="B2" s="151" t="str">
        <f>CONCATENATE(C2,"_",D2,"_",E2,"_","All ages")</f>
        <v>2004-2006_Males_1_All ages</v>
      </c>
      <c r="C2" s="149" t="s">
        <v>1</v>
      </c>
      <c r="D2" s="149" t="s">
        <v>2</v>
      </c>
      <c r="E2" s="149">
        <v>1</v>
      </c>
      <c r="F2" s="149">
        <v>7498</v>
      </c>
      <c r="G2" s="149">
        <v>2499.3333333333298</v>
      </c>
      <c r="H2" s="149">
        <v>862.86162107048699</v>
      </c>
      <c r="I2" s="149">
        <v>1152.64403172685</v>
      </c>
      <c r="J2" s="149">
        <v>1125.1742192342399</v>
      </c>
      <c r="K2" s="149">
        <v>1180.5867831761</v>
      </c>
      <c r="L2" s="149">
        <v>27.469812492613102</v>
      </c>
      <c r="M2" s="149">
        <v>27.942751449251102</v>
      </c>
      <c r="O2" s="2"/>
      <c r="P2" s="3" t="s">
        <v>235</v>
      </c>
    </row>
    <row r="3" spans="1:16">
      <c r="A3" s="150" t="str">
        <f t="shared" ref="A3:A66" si="0">C3&amp;D3&amp;E3</f>
        <v>2005-2007Males1</v>
      </c>
      <c r="B3" s="151" t="str">
        <f t="shared" ref="B3:B66" si="1">CONCATENATE(C3,"_",D3,"_",E3,"_","All ages")</f>
        <v>2005-2007_Males_1_All ages</v>
      </c>
      <c r="C3" s="149" t="s">
        <v>3</v>
      </c>
      <c r="D3" s="149" t="s">
        <v>2</v>
      </c>
      <c r="E3" s="149">
        <v>1</v>
      </c>
      <c r="F3" s="149">
        <v>7553</v>
      </c>
      <c r="G3" s="149">
        <v>2517.6666666666702</v>
      </c>
      <c r="H3" s="149">
        <v>864.06999504644102</v>
      </c>
      <c r="I3" s="149">
        <v>1137.2274856465001</v>
      </c>
      <c r="J3" s="149">
        <v>1110.2176338843201</v>
      </c>
      <c r="K3" s="149">
        <v>1164.700645097</v>
      </c>
      <c r="L3" s="149">
        <v>27.0098517621723</v>
      </c>
      <c r="M3" s="149">
        <v>27.473159450501001</v>
      </c>
      <c r="O3" s="4"/>
      <c r="P3" s="3" t="s">
        <v>236</v>
      </c>
    </row>
    <row r="4" spans="1:16">
      <c r="A4" s="150" t="str">
        <f t="shared" si="0"/>
        <v>2006-2008Males1</v>
      </c>
      <c r="B4" s="151" t="str">
        <f t="shared" si="1"/>
        <v>2006-2008_Males_1_All ages</v>
      </c>
      <c r="C4" s="149" t="s">
        <v>4</v>
      </c>
      <c r="D4" s="149" t="s">
        <v>2</v>
      </c>
      <c r="E4" s="149">
        <v>1</v>
      </c>
      <c r="F4" s="149">
        <v>7708</v>
      </c>
      <c r="G4" s="149">
        <v>2569.3333333333298</v>
      </c>
      <c r="H4" s="149">
        <v>876.61137615931</v>
      </c>
      <c r="I4" s="149">
        <v>1125.4560002677499</v>
      </c>
      <c r="J4" s="149">
        <v>1099.0047929796799</v>
      </c>
      <c r="K4" s="149">
        <v>1152.3563045159101</v>
      </c>
      <c r="L4" s="149">
        <v>26.451207288071402</v>
      </c>
      <c r="M4" s="149">
        <v>26.900304248153802</v>
      </c>
    </row>
    <row r="5" spans="1:16">
      <c r="A5" s="150" t="str">
        <f t="shared" si="0"/>
        <v>2007-2009Males1</v>
      </c>
      <c r="B5" s="151" t="str">
        <f t="shared" si="1"/>
        <v>2007-2009_Males_1_All ages</v>
      </c>
      <c r="C5" s="149" t="s">
        <v>5</v>
      </c>
      <c r="D5" s="149" t="s">
        <v>2</v>
      </c>
      <c r="E5" s="149">
        <v>1</v>
      </c>
      <c r="F5" s="149">
        <v>7773</v>
      </c>
      <c r="G5" s="149">
        <v>2591</v>
      </c>
      <c r="H5" s="149">
        <v>878.34279889983998</v>
      </c>
      <c r="I5" s="149">
        <v>1094.4509614450701</v>
      </c>
      <c r="J5" s="149">
        <v>1068.9255688604401</v>
      </c>
      <c r="K5" s="149">
        <v>1120.4078994388401</v>
      </c>
      <c r="L5" s="149">
        <v>25.525392584624999</v>
      </c>
      <c r="M5" s="149">
        <v>25.9569379937716</v>
      </c>
    </row>
    <row r="6" spans="1:16">
      <c r="A6" s="150" t="str">
        <f t="shared" si="0"/>
        <v>2008-2010Males1</v>
      </c>
      <c r="B6" s="151" t="str">
        <f t="shared" si="1"/>
        <v>2008-2010_Males_1_All ages</v>
      </c>
      <c r="C6" s="149" t="s">
        <v>6</v>
      </c>
      <c r="D6" s="149" t="s">
        <v>2</v>
      </c>
      <c r="E6" s="149">
        <v>1</v>
      </c>
      <c r="F6" s="149">
        <v>7726</v>
      </c>
      <c r="G6" s="149">
        <v>2575.3333333333298</v>
      </c>
      <c r="H6" s="149">
        <v>869.22867487067299</v>
      </c>
      <c r="I6" s="149">
        <v>1053.0784505551701</v>
      </c>
      <c r="J6" s="149">
        <v>1028.6013321210401</v>
      </c>
      <c r="K6" s="149">
        <v>1077.97066031652</v>
      </c>
      <c r="L6" s="149">
        <v>24.4771184341337</v>
      </c>
      <c r="M6" s="149">
        <v>24.8922097613486</v>
      </c>
    </row>
    <row r="7" spans="1:16">
      <c r="A7" s="150" t="str">
        <f t="shared" si="0"/>
        <v>2009-2011Males1</v>
      </c>
      <c r="B7" s="151" t="str">
        <f t="shared" si="1"/>
        <v>2009-2011_Males_1_All ages</v>
      </c>
      <c r="C7" s="149" t="s">
        <v>7</v>
      </c>
      <c r="D7" s="149" t="s">
        <v>2</v>
      </c>
      <c r="E7" s="149">
        <v>1</v>
      </c>
      <c r="F7" s="149">
        <v>7717</v>
      </c>
      <c r="G7" s="149">
        <v>2572.3333333333298</v>
      </c>
      <c r="H7" s="149">
        <v>864.78163619330201</v>
      </c>
      <c r="I7" s="149">
        <v>1025.55787341021</v>
      </c>
      <c r="J7" s="149">
        <v>1001.82435697983</v>
      </c>
      <c r="K7" s="149">
        <v>1049.69410774005</v>
      </c>
      <c r="L7" s="149">
        <v>23.733516430379598</v>
      </c>
      <c r="M7" s="149">
        <v>24.136234329836</v>
      </c>
    </row>
    <row r="8" spans="1:16">
      <c r="A8" s="150" t="str">
        <f t="shared" si="0"/>
        <v>2010-2012Males1</v>
      </c>
      <c r="B8" s="151" t="str">
        <f t="shared" si="1"/>
        <v>2010-2012_Males_1_All ages</v>
      </c>
      <c r="C8" s="149" t="s">
        <v>8</v>
      </c>
      <c r="D8" s="149" t="s">
        <v>2</v>
      </c>
      <c r="E8" s="149">
        <v>1</v>
      </c>
      <c r="F8" s="149">
        <v>7884</v>
      </c>
      <c r="G8" s="149">
        <v>2628</v>
      </c>
      <c r="H8" s="149">
        <v>880.08850002065196</v>
      </c>
      <c r="I8" s="149">
        <v>1023.28638266887</v>
      </c>
      <c r="J8" s="149">
        <v>999.94306660657003</v>
      </c>
      <c r="K8" s="149">
        <v>1047.0215389359901</v>
      </c>
      <c r="L8" s="149">
        <v>23.343316062298101</v>
      </c>
      <c r="M8" s="149">
        <v>23.7351562671174</v>
      </c>
    </row>
    <row r="9" spans="1:16">
      <c r="A9" s="150" t="str">
        <f t="shared" si="0"/>
        <v>2011-2013Males1</v>
      </c>
      <c r="B9" s="151" t="str">
        <f t="shared" si="1"/>
        <v>2011-2013_Males_1_All ages</v>
      </c>
      <c r="C9" s="149" t="s">
        <v>9</v>
      </c>
      <c r="D9" s="149" t="s">
        <v>2</v>
      </c>
      <c r="E9" s="149">
        <v>1</v>
      </c>
      <c r="F9" s="149">
        <v>8119</v>
      </c>
      <c r="G9" s="149">
        <v>2706.3333333333298</v>
      </c>
      <c r="H9" s="149">
        <v>903.27432771758299</v>
      </c>
      <c r="I9" s="149">
        <v>1020.7356394636701</v>
      </c>
      <c r="J9" s="149">
        <v>997.89098620122502</v>
      </c>
      <c r="K9" s="149">
        <v>1043.9581209042301</v>
      </c>
      <c r="L9" s="149">
        <v>22.844653262444201</v>
      </c>
      <c r="M9" s="149">
        <v>23.222481440562699</v>
      </c>
    </row>
    <row r="10" spans="1:16">
      <c r="A10" s="150" t="str">
        <f t="shared" si="0"/>
        <v>2012-2014Males1</v>
      </c>
      <c r="B10" s="151" t="str">
        <f t="shared" si="1"/>
        <v>2012-2014_Males_1_All ages</v>
      </c>
      <c r="C10" s="149" t="s">
        <v>216</v>
      </c>
      <c r="D10" s="149" t="s">
        <v>2</v>
      </c>
      <c r="E10" s="149">
        <v>1</v>
      </c>
      <c r="F10" s="149">
        <v>8175</v>
      </c>
      <c r="G10" s="149">
        <v>2725</v>
      </c>
      <c r="H10" s="149">
        <v>907.13088095446801</v>
      </c>
      <c r="I10" s="149">
        <v>994.20634029653797</v>
      </c>
      <c r="J10" s="149">
        <v>972.14115160704398</v>
      </c>
      <c r="K10" s="149">
        <v>1016.63520209909</v>
      </c>
      <c r="L10" s="149">
        <v>22.065188689494001</v>
      </c>
      <c r="M10" s="149">
        <v>22.428861802550301</v>
      </c>
    </row>
    <row r="11" spans="1:16">
      <c r="A11" s="150" t="str">
        <f t="shared" si="0"/>
        <v>2004-2006Males2</v>
      </c>
      <c r="B11" s="151" t="str">
        <f t="shared" si="1"/>
        <v>2004-2006_Males_2_All ages</v>
      </c>
      <c r="C11" s="149" t="s">
        <v>1</v>
      </c>
      <c r="D11" s="149" t="s">
        <v>2</v>
      </c>
      <c r="E11" s="149">
        <v>2</v>
      </c>
      <c r="F11" s="149">
        <v>8709</v>
      </c>
      <c r="G11" s="149">
        <v>2903</v>
      </c>
      <c r="H11" s="149">
        <v>989.07913087326097</v>
      </c>
      <c r="I11" s="149">
        <v>1273.5822550320199</v>
      </c>
      <c r="J11" s="149">
        <v>1245.3379164662399</v>
      </c>
      <c r="K11" s="149">
        <v>1302.27748456725</v>
      </c>
      <c r="L11" s="149">
        <v>28.244338565777301</v>
      </c>
      <c r="M11" s="149">
        <v>28.695229535232802</v>
      </c>
    </row>
    <row r="12" spans="1:16">
      <c r="A12" s="150" t="str">
        <f t="shared" si="0"/>
        <v>2005-2007Males2</v>
      </c>
      <c r="B12" s="151" t="str">
        <f t="shared" si="1"/>
        <v>2005-2007_Males_2_All ages</v>
      </c>
      <c r="C12" s="149" t="s">
        <v>3</v>
      </c>
      <c r="D12" s="149" t="s">
        <v>2</v>
      </c>
      <c r="E12" s="149">
        <v>2</v>
      </c>
      <c r="F12" s="149">
        <v>8723</v>
      </c>
      <c r="G12" s="149">
        <v>2907.6666666666702</v>
      </c>
      <c r="H12" s="149">
        <v>983.17345352778102</v>
      </c>
      <c r="I12" s="149">
        <v>1242.4455710141999</v>
      </c>
      <c r="J12" s="149">
        <v>1215.02521162374</v>
      </c>
      <c r="K12" s="149">
        <v>1270.30331290652</v>
      </c>
      <c r="L12" s="149">
        <v>27.420359390459701</v>
      </c>
      <c r="M12" s="149">
        <v>27.857741892326001</v>
      </c>
    </row>
    <row r="13" spans="1:16">
      <c r="A13" s="150" t="str">
        <f t="shared" si="0"/>
        <v>2006-2008Males2</v>
      </c>
      <c r="B13" s="151" t="str">
        <f t="shared" si="1"/>
        <v>2006-2008_Males_2_All ages</v>
      </c>
      <c r="C13" s="149" t="s">
        <v>4</v>
      </c>
      <c r="D13" s="149" t="s">
        <v>2</v>
      </c>
      <c r="E13" s="149">
        <v>2</v>
      </c>
      <c r="F13" s="149">
        <v>8867</v>
      </c>
      <c r="G13" s="149">
        <v>2955.6666666666702</v>
      </c>
      <c r="H13" s="149">
        <v>991.37425020823696</v>
      </c>
      <c r="I13" s="149">
        <v>1232.4648171531301</v>
      </c>
      <c r="J13" s="149">
        <v>1205.4564214090401</v>
      </c>
      <c r="K13" s="149">
        <v>1259.90048094908</v>
      </c>
      <c r="L13" s="149">
        <v>27.008395744097001</v>
      </c>
      <c r="M13" s="149">
        <v>27.435663795945398</v>
      </c>
    </row>
    <row r="14" spans="1:16">
      <c r="A14" s="150" t="str">
        <f t="shared" si="0"/>
        <v>2007-2009Males2</v>
      </c>
      <c r="B14" s="151" t="str">
        <f t="shared" si="1"/>
        <v>2007-2009_Males_2_All ages</v>
      </c>
      <c r="C14" s="149" t="s">
        <v>5</v>
      </c>
      <c r="D14" s="149" t="s">
        <v>2</v>
      </c>
      <c r="E14" s="149">
        <v>2</v>
      </c>
      <c r="F14" s="149">
        <v>8873</v>
      </c>
      <c r="G14" s="149">
        <v>2957.6666666666702</v>
      </c>
      <c r="H14" s="149">
        <v>983.58184303261999</v>
      </c>
      <c r="I14" s="149">
        <v>1210.7470846859801</v>
      </c>
      <c r="J14" s="149">
        <v>1184.2593421844899</v>
      </c>
      <c r="K14" s="149">
        <v>1237.6537156582201</v>
      </c>
      <c r="L14" s="149">
        <v>26.487742501490601</v>
      </c>
      <c r="M14" s="149">
        <v>26.906630972239601</v>
      </c>
    </row>
    <row r="15" spans="1:16">
      <c r="A15" s="150" t="str">
        <f t="shared" si="0"/>
        <v>2008-2010Males2</v>
      </c>
      <c r="B15" s="151" t="str">
        <f t="shared" si="1"/>
        <v>2008-2010_Males_2_All ages</v>
      </c>
      <c r="C15" s="149" t="s">
        <v>6</v>
      </c>
      <c r="D15" s="149" t="s">
        <v>2</v>
      </c>
      <c r="E15" s="149">
        <v>2</v>
      </c>
      <c r="F15" s="149">
        <v>8785</v>
      </c>
      <c r="G15" s="149">
        <v>2928.3333333333298</v>
      </c>
      <c r="H15" s="149">
        <v>967.06369300543804</v>
      </c>
      <c r="I15" s="149">
        <v>1174.47583144085</v>
      </c>
      <c r="J15" s="149">
        <v>1148.7227962944501</v>
      </c>
      <c r="K15" s="149">
        <v>1200.6381886962199</v>
      </c>
      <c r="L15" s="149">
        <v>25.753035146390399</v>
      </c>
      <c r="M15" s="149">
        <v>26.1623572553763</v>
      </c>
    </row>
    <row r="16" spans="1:16">
      <c r="A16" s="150" t="str">
        <f t="shared" si="0"/>
        <v>2009-2011Males2</v>
      </c>
      <c r="B16" s="151" t="str">
        <f t="shared" si="1"/>
        <v>2009-2011_Males_2_All ages</v>
      </c>
      <c r="C16" s="149" t="s">
        <v>7</v>
      </c>
      <c r="D16" s="149" t="s">
        <v>2</v>
      </c>
      <c r="E16" s="149">
        <v>2</v>
      </c>
      <c r="F16" s="149">
        <v>8650</v>
      </c>
      <c r="G16" s="149">
        <v>2883.3333333333298</v>
      </c>
      <c r="H16" s="149">
        <v>946.11104609256097</v>
      </c>
      <c r="I16" s="149">
        <v>1129.12502659249</v>
      </c>
      <c r="J16" s="149">
        <v>1104.34256466535</v>
      </c>
      <c r="K16" s="149">
        <v>1154.3044731671</v>
      </c>
      <c r="L16" s="149">
        <v>24.782461927136001</v>
      </c>
      <c r="M16" s="149">
        <v>25.179446574612701</v>
      </c>
    </row>
    <row r="17" spans="1:13">
      <c r="A17" s="150" t="str">
        <f t="shared" si="0"/>
        <v>2010-2012Males2</v>
      </c>
      <c r="B17" s="151" t="str">
        <f t="shared" si="1"/>
        <v>2010-2012_Males_2_All ages</v>
      </c>
      <c r="C17" s="149" t="s">
        <v>8</v>
      </c>
      <c r="D17" s="149" t="s">
        <v>2</v>
      </c>
      <c r="E17" s="149">
        <v>2</v>
      </c>
      <c r="F17" s="149">
        <v>8811</v>
      </c>
      <c r="G17" s="149">
        <v>2937</v>
      </c>
      <c r="H17" s="149">
        <v>958.65833530084399</v>
      </c>
      <c r="I17" s="149">
        <v>1117.5189847098</v>
      </c>
      <c r="J17" s="149">
        <v>1093.3637711378301</v>
      </c>
      <c r="K17" s="149">
        <v>1142.0575525598899</v>
      </c>
      <c r="L17" s="149">
        <v>24.155213571967799</v>
      </c>
      <c r="M17" s="149">
        <v>24.538567850087901</v>
      </c>
    </row>
    <row r="18" spans="1:13">
      <c r="A18" s="150" t="str">
        <f t="shared" si="0"/>
        <v>2011-2013Males2</v>
      </c>
      <c r="B18" s="151" t="str">
        <f t="shared" si="1"/>
        <v>2011-2013_Males_2_All ages</v>
      </c>
      <c r="C18" s="149" t="s">
        <v>9</v>
      </c>
      <c r="D18" s="149" t="s">
        <v>2</v>
      </c>
      <c r="E18" s="149">
        <v>2</v>
      </c>
      <c r="F18" s="149">
        <v>8823</v>
      </c>
      <c r="G18" s="149">
        <v>2941</v>
      </c>
      <c r="H18" s="149">
        <v>955.67065918854098</v>
      </c>
      <c r="I18" s="149">
        <v>1088.5244899367301</v>
      </c>
      <c r="J18" s="149">
        <v>1065.12169521235</v>
      </c>
      <c r="K18" s="149">
        <v>1112.29844283185</v>
      </c>
      <c r="L18" s="149">
        <v>23.402794724384599</v>
      </c>
      <c r="M18" s="149">
        <v>23.773952895117901</v>
      </c>
    </row>
    <row r="19" spans="1:13">
      <c r="A19" s="150" t="str">
        <f t="shared" si="0"/>
        <v>2012-2014Males2</v>
      </c>
      <c r="B19" s="151" t="str">
        <f t="shared" si="1"/>
        <v>2012-2014_Males_2_All ages</v>
      </c>
      <c r="C19" s="149" t="s">
        <v>216</v>
      </c>
      <c r="D19" s="149" t="s">
        <v>2</v>
      </c>
      <c r="E19" s="149">
        <v>2</v>
      </c>
      <c r="F19" s="149">
        <v>8945</v>
      </c>
      <c r="G19" s="149">
        <v>2981.6666666666702</v>
      </c>
      <c r="H19" s="149">
        <v>965.40306252401399</v>
      </c>
      <c r="I19" s="149">
        <v>1073.7716789814399</v>
      </c>
      <c r="J19" s="149">
        <v>1050.94296760772</v>
      </c>
      <c r="K19" s="149">
        <v>1096.9599447656101</v>
      </c>
      <c r="L19" s="149">
        <v>22.8287113737256</v>
      </c>
      <c r="M19" s="149">
        <v>23.188265784164301</v>
      </c>
    </row>
    <row r="20" spans="1:13">
      <c r="A20" s="150" t="str">
        <f t="shared" si="0"/>
        <v>2004-2006Males3</v>
      </c>
      <c r="B20" s="151" t="str">
        <f t="shared" si="1"/>
        <v>2004-2006_Males_3_All ages</v>
      </c>
      <c r="C20" s="149" t="s">
        <v>1</v>
      </c>
      <c r="D20" s="149" t="s">
        <v>2</v>
      </c>
      <c r="E20" s="149">
        <v>3</v>
      </c>
      <c r="F20" s="149">
        <v>9631</v>
      </c>
      <c r="G20" s="149">
        <v>3210.3333333333298</v>
      </c>
      <c r="H20" s="149">
        <v>1073.65656367471</v>
      </c>
      <c r="I20" s="149">
        <v>1437.71881454243</v>
      </c>
      <c r="J20" s="149">
        <v>1407.1741364577899</v>
      </c>
      <c r="K20" s="149">
        <v>1468.7269781161999</v>
      </c>
      <c r="L20" s="149">
        <v>30.544678084640498</v>
      </c>
      <c r="M20" s="149">
        <v>31.008163573772201</v>
      </c>
    </row>
    <row r="21" spans="1:13">
      <c r="A21" s="150" t="str">
        <f t="shared" si="0"/>
        <v>2005-2007Males3</v>
      </c>
      <c r="B21" s="151" t="str">
        <f t="shared" si="1"/>
        <v>2005-2007_Males_3_All ages</v>
      </c>
      <c r="C21" s="149" t="s">
        <v>3</v>
      </c>
      <c r="D21" s="149" t="s">
        <v>2</v>
      </c>
      <c r="E21" s="149">
        <v>3</v>
      </c>
      <c r="F21" s="149">
        <v>9604</v>
      </c>
      <c r="G21" s="149">
        <v>3201.3333333333298</v>
      </c>
      <c r="H21" s="149">
        <v>1063.75437508307</v>
      </c>
      <c r="I21" s="149">
        <v>1403.5477517163999</v>
      </c>
      <c r="J21" s="149">
        <v>1373.7601660035</v>
      </c>
      <c r="K21" s="149">
        <v>1433.78797502921</v>
      </c>
      <c r="L21" s="149">
        <v>29.787585712897499</v>
      </c>
      <c r="M21" s="149">
        <v>30.240223312809601</v>
      </c>
    </row>
    <row r="22" spans="1:13">
      <c r="A22" s="150" t="str">
        <f t="shared" si="0"/>
        <v>2006-2008Males3</v>
      </c>
      <c r="B22" s="151" t="str">
        <f t="shared" si="1"/>
        <v>2006-2008_Males_3_All ages</v>
      </c>
      <c r="C22" s="149" t="s">
        <v>4</v>
      </c>
      <c r="D22" s="149" t="s">
        <v>2</v>
      </c>
      <c r="E22" s="149">
        <v>3</v>
      </c>
      <c r="F22" s="149">
        <v>9465</v>
      </c>
      <c r="G22" s="149">
        <v>3155</v>
      </c>
      <c r="H22" s="149">
        <v>1041.13958860411</v>
      </c>
      <c r="I22" s="149">
        <v>1361.6599869224101</v>
      </c>
      <c r="J22" s="149">
        <v>1332.5259685736901</v>
      </c>
      <c r="K22" s="149">
        <v>1391.2399778618999</v>
      </c>
      <c r="L22" s="149">
        <v>29.134018348722499</v>
      </c>
      <c r="M22" s="149">
        <v>29.579990939484599</v>
      </c>
    </row>
    <row r="23" spans="1:13">
      <c r="A23" s="150" t="str">
        <f t="shared" si="0"/>
        <v>2007-2009Males3</v>
      </c>
      <c r="B23" s="151" t="str">
        <f t="shared" si="1"/>
        <v>2007-2009_Males_3_All ages</v>
      </c>
      <c r="C23" s="149" t="s">
        <v>5</v>
      </c>
      <c r="D23" s="149" t="s">
        <v>2</v>
      </c>
      <c r="E23" s="149">
        <v>3</v>
      </c>
      <c r="F23" s="149">
        <v>9503</v>
      </c>
      <c r="G23" s="149">
        <v>3167.6666666666702</v>
      </c>
      <c r="H23" s="149">
        <v>1038.3545418587</v>
      </c>
      <c r="I23" s="149">
        <v>1328.45199560419</v>
      </c>
      <c r="J23" s="149">
        <v>1300.28315232867</v>
      </c>
      <c r="K23" s="149">
        <v>1357.0511666586301</v>
      </c>
      <c r="L23" s="149">
        <v>28.168843275514298</v>
      </c>
      <c r="M23" s="149">
        <v>28.599171054438301</v>
      </c>
    </row>
    <row r="24" spans="1:13">
      <c r="A24" s="150" t="str">
        <f t="shared" si="0"/>
        <v>2008-2010Males3</v>
      </c>
      <c r="B24" s="151" t="str">
        <f t="shared" si="1"/>
        <v>2008-2010_Males_3_All ages</v>
      </c>
      <c r="C24" s="149" t="s">
        <v>6</v>
      </c>
      <c r="D24" s="149" t="s">
        <v>2</v>
      </c>
      <c r="E24" s="149">
        <v>3</v>
      </c>
      <c r="F24" s="149">
        <v>9402</v>
      </c>
      <c r="G24" s="149">
        <v>3134</v>
      </c>
      <c r="H24" s="149">
        <v>1021.26938505506</v>
      </c>
      <c r="I24" s="149">
        <v>1290.4444155485701</v>
      </c>
      <c r="J24" s="149">
        <v>1263.0838691389999</v>
      </c>
      <c r="K24" s="149">
        <v>1318.2251996689499</v>
      </c>
      <c r="L24" s="149">
        <v>27.360546409574201</v>
      </c>
      <c r="M24" s="149">
        <v>27.7807841203824</v>
      </c>
    </row>
    <row r="25" spans="1:13">
      <c r="A25" s="150" t="str">
        <f t="shared" si="0"/>
        <v>2009-2011Males3</v>
      </c>
      <c r="B25" s="151" t="str">
        <f t="shared" si="1"/>
        <v>2009-2011_Males_3_All ages</v>
      </c>
      <c r="C25" s="149" t="s">
        <v>7</v>
      </c>
      <c r="D25" s="149" t="s">
        <v>2</v>
      </c>
      <c r="E25" s="149">
        <v>3</v>
      </c>
      <c r="F25" s="149">
        <v>9358</v>
      </c>
      <c r="G25" s="149">
        <v>3119.3333333333298</v>
      </c>
      <c r="H25" s="149">
        <v>1011.54882198557</v>
      </c>
      <c r="I25" s="149">
        <v>1254.99937793616</v>
      </c>
      <c r="J25" s="149">
        <v>1228.5367597228501</v>
      </c>
      <c r="K25" s="149">
        <v>1281.8694048766299</v>
      </c>
      <c r="L25" s="149">
        <v>26.462618213305198</v>
      </c>
      <c r="M25" s="149">
        <v>26.870026940476698</v>
      </c>
    </row>
    <row r="26" spans="1:13">
      <c r="A26" s="150" t="str">
        <f t="shared" si="0"/>
        <v>2010-2012Males3</v>
      </c>
      <c r="B26" s="151" t="str">
        <f t="shared" si="1"/>
        <v>2010-2012_Males_3_All ages</v>
      </c>
      <c r="C26" s="149" t="s">
        <v>8</v>
      </c>
      <c r="D26" s="149" t="s">
        <v>2</v>
      </c>
      <c r="E26" s="149">
        <v>3</v>
      </c>
      <c r="F26" s="149">
        <v>9276</v>
      </c>
      <c r="G26" s="149">
        <v>3092</v>
      </c>
      <c r="H26" s="149">
        <v>998.45431178124397</v>
      </c>
      <c r="I26" s="149">
        <v>1223.08157433867</v>
      </c>
      <c r="J26" s="149">
        <v>1197.3179736566501</v>
      </c>
      <c r="K26" s="149">
        <v>1249.2435862091099</v>
      </c>
      <c r="L26" s="149">
        <v>25.763600682011699</v>
      </c>
      <c r="M26" s="149">
        <v>26.162011870442299</v>
      </c>
    </row>
    <row r="27" spans="1:13">
      <c r="A27" s="150" t="str">
        <f t="shared" si="0"/>
        <v>2011-2013Males3</v>
      </c>
      <c r="B27" s="151" t="str">
        <f t="shared" si="1"/>
        <v>2011-2013_Males_3_All ages</v>
      </c>
      <c r="C27" s="149" t="s">
        <v>9</v>
      </c>
      <c r="D27" s="149" t="s">
        <v>2</v>
      </c>
      <c r="E27" s="149">
        <v>3</v>
      </c>
      <c r="F27" s="149">
        <v>9456</v>
      </c>
      <c r="G27" s="149">
        <v>3152</v>
      </c>
      <c r="H27" s="149">
        <v>1013.9938877272</v>
      </c>
      <c r="I27" s="149">
        <v>1222.7278898158099</v>
      </c>
      <c r="J27" s="149">
        <v>1197.29807935848</v>
      </c>
      <c r="K27" s="149">
        <v>1248.5471570161101</v>
      </c>
      <c r="L27" s="149">
        <v>25.429810457326301</v>
      </c>
      <c r="M27" s="149">
        <v>25.8192672003015</v>
      </c>
    </row>
    <row r="28" spans="1:13">
      <c r="A28" s="150" t="str">
        <f t="shared" si="0"/>
        <v>2012-2014Males3</v>
      </c>
      <c r="B28" s="151" t="str">
        <f t="shared" si="1"/>
        <v>2012-2014_Males_3_All ages</v>
      </c>
      <c r="C28" s="149" t="s">
        <v>216</v>
      </c>
      <c r="D28" s="149" t="s">
        <v>2</v>
      </c>
      <c r="E28" s="149">
        <v>3</v>
      </c>
      <c r="F28" s="149">
        <v>9532</v>
      </c>
      <c r="G28" s="149">
        <v>3177.3333333333298</v>
      </c>
      <c r="H28" s="149">
        <v>1018.76463565698</v>
      </c>
      <c r="I28" s="149">
        <v>1206.7648951464901</v>
      </c>
      <c r="J28" s="149">
        <v>1181.84536114242</v>
      </c>
      <c r="K28" s="149">
        <v>1232.06453368444</v>
      </c>
      <c r="L28" s="149">
        <v>24.919534004072599</v>
      </c>
      <c r="M28" s="149">
        <v>25.299638537947398</v>
      </c>
    </row>
    <row r="29" spans="1:13">
      <c r="A29" s="150" t="str">
        <f t="shared" si="0"/>
        <v>2004-2006Males4</v>
      </c>
      <c r="B29" s="151" t="str">
        <f t="shared" si="1"/>
        <v>2004-2006_Males_4_All ages</v>
      </c>
      <c r="C29" s="149" t="s">
        <v>1</v>
      </c>
      <c r="D29" s="149" t="s">
        <v>2</v>
      </c>
      <c r="E29" s="149">
        <v>4</v>
      </c>
      <c r="F29" s="149">
        <v>9953</v>
      </c>
      <c r="G29" s="149">
        <v>3317.6666666666702</v>
      </c>
      <c r="H29" s="149">
        <v>1151.9982592129199</v>
      </c>
      <c r="I29" s="149">
        <v>1563.6247087552999</v>
      </c>
      <c r="J29" s="149">
        <v>1531.1480871016299</v>
      </c>
      <c r="K29" s="149">
        <v>1596.5860278338901</v>
      </c>
      <c r="L29" s="149">
        <v>32.476621653669604</v>
      </c>
      <c r="M29" s="149">
        <v>32.961319078594201</v>
      </c>
    </row>
    <row r="30" spans="1:13">
      <c r="A30" s="150" t="str">
        <f t="shared" si="0"/>
        <v>2005-2007Males4</v>
      </c>
      <c r="B30" s="151" t="str">
        <f t="shared" si="1"/>
        <v>2005-2007_Males_4_All ages</v>
      </c>
      <c r="C30" s="149" t="s">
        <v>3</v>
      </c>
      <c r="D30" s="149" t="s">
        <v>2</v>
      </c>
      <c r="E30" s="149">
        <v>4</v>
      </c>
      <c r="F30" s="149">
        <v>9885</v>
      </c>
      <c r="G30" s="149">
        <v>3295</v>
      </c>
      <c r="H30" s="149">
        <v>1136.63803511677</v>
      </c>
      <c r="I30" s="149">
        <v>1528.7905174257601</v>
      </c>
      <c r="J30" s="149">
        <v>1496.98805647684</v>
      </c>
      <c r="K30" s="149">
        <v>1561.06925751835</v>
      </c>
      <c r="L30" s="149">
        <v>31.802460948919101</v>
      </c>
      <c r="M30" s="149">
        <v>32.278740092598603</v>
      </c>
    </row>
    <row r="31" spans="1:13">
      <c r="A31" s="150" t="str">
        <f t="shared" si="0"/>
        <v>2006-2008Males4</v>
      </c>
      <c r="B31" s="151" t="str">
        <f t="shared" si="1"/>
        <v>2006-2008_Males_4_All ages</v>
      </c>
      <c r="C31" s="149" t="s">
        <v>4</v>
      </c>
      <c r="D31" s="149" t="s">
        <v>2</v>
      </c>
      <c r="E31" s="149">
        <v>4</v>
      </c>
      <c r="F31" s="149">
        <v>9893</v>
      </c>
      <c r="G31" s="149">
        <v>3297.6666666666702</v>
      </c>
      <c r="H31" s="149">
        <v>1129.3752875380601</v>
      </c>
      <c r="I31" s="149">
        <v>1512.12120359454</v>
      </c>
      <c r="J31" s="149">
        <v>1480.61975334269</v>
      </c>
      <c r="K31" s="149">
        <v>1544.09423263486</v>
      </c>
      <c r="L31" s="149">
        <v>31.501450251850201</v>
      </c>
      <c r="M31" s="149">
        <v>31.9730290403227</v>
      </c>
    </row>
    <row r="32" spans="1:13">
      <c r="A32" s="150" t="str">
        <f t="shared" si="0"/>
        <v>2007-2009Males4</v>
      </c>
      <c r="B32" s="151" t="str">
        <f t="shared" si="1"/>
        <v>2007-2009_Males_4_All ages</v>
      </c>
      <c r="C32" s="149" t="s">
        <v>5</v>
      </c>
      <c r="D32" s="149" t="s">
        <v>2</v>
      </c>
      <c r="E32" s="149">
        <v>4</v>
      </c>
      <c r="F32" s="149">
        <v>9979</v>
      </c>
      <c r="G32" s="149">
        <v>3326.3333333333298</v>
      </c>
      <c r="H32" s="149">
        <v>1130.8353495118699</v>
      </c>
      <c r="I32" s="149">
        <v>1497.1220728701001</v>
      </c>
      <c r="J32" s="149">
        <v>1466.1696607597401</v>
      </c>
      <c r="K32" s="149">
        <v>1528.53582718335</v>
      </c>
      <c r="L32" s="149">
        <v>30.952412110364499</v>
      </c>
      <c r="M32" s="149">
        <v>31.4137543132506</v>
      </c>
    </row>
    <row r="33" spans="1:13">
      <c r="A33" s="150" t="str">
        <f t="shared" si="0"/>
        <v>2008-2010Males4</v>
      </c>
      <c r="B33" s="151" t="str">
        <f t="shared" si="1"/>
        <v>2008-2010_Males_4_All ages</v>
      </c>
      <c r="C33" s="149" t="s">
        <v>6</v>
      </c>
      <c r="D33" s="149" t="s">
        <v>2</v>
      </c>
      <c r="E33" s="149">
        <v>4</v>
      </c>
      <c r="F33" s="149">
        <v>9969</v>
      </c>
      <c r="G33" s="149">
        <v>3323</v>
      </c>
      <c r="H33" s="149">
        <v>1122.1423023672</v>
      </c>
      <c r="I33" s="149">
        <v>1481.48785587207</v>
      </c>
      <c r="J33" s="149">
        <v>1450.9632690266301</v>
      </c>
      <c r="K33" s="149">
        <v>1512.46763824701</v>
      </c>
      <c r="L33" s="149">
        <v>30.5245868454438</v>
      </c>
      <c r="M33" s="149">
        <v>30.979782374935699</v>
      </c>
    </row>
    <row r="34" spans="1:13">
      <c r="A34" s="150" t="str">
        <f t="shared" si="0"/>
        <v>2009-2011Males4</v>
      </c>
      <c r="B34" s="151" t="str">
        <f t="shared" si="1"/>
        <v>2009-2011_Males_4_All ages</v>
      </c>
      <c r="C34" s="149" t="s">
        <v>7</v>
      </c>
      <c r="D34" s="149" t="s">
        <v>2</v>
      </c>
      <c r="E34" s="149">
        <v>4</v>
      </c>
      <c r="F34" s="149">
        <v>9820</v>
      </c>
      <c r="G34" s="149">
        <v>3273.3333333333298</v>
      </c>
      <c r="H34" s="149">
        <v>1098.23008255738</v>
      </c>
      <c r="I34" s="149">
        <v>1430.5506568144899</v>
      </c>
      <c r="J34" s="149">
        <v>1401.0981833904</v>
      </c>
      <c r="K34" s="149">
        <v>1460.44568506626</v>
      </c>
      <c r="L34" s="149">
        <v>29.452473424086499</v>
      </c>
      <c r="M34" s="149">
        <v>29.8950282517735</v>
      </c>
    </row>
    <row r="35" spans="1:13">
      <c r="A35" s="150" t="str">
        <f t="shared" si="0"/>
        <v>2010-2012Males4</v>
      </c>
      <c r="B35" s="151" t="str">
        <f t="shared" si="1"/>
        <v>2010-2012_Males_4_All ages</v>
      </c>
      <c r="C35" s="149" t="s">
        <v>8</v>
      </c>
      <c r="D35" s="149" t="s">
        <v>2</v>
      </c>
      <c r="E35" s="149">
        <v>4</v>
      </c>
      <c r="F35" s="149">
        <v>9785</v>
      </c>
      <c r="G35" s="149">
        <v>3261.6666666666702</v>
      </c>
      <c r="H35" s="149">
        <v>1088.29237639234</v>
      </c>
      <c r="I35" s="149">
        <v>1407.1492755342899</v>
      </c>
      <c r="J35" s="149">
        <v>1378.2575513685699</v>
      </c>
      <c r="K35" s="149">
        <v>1436.47591085313</v>
      </c>
      <c r="L35" s="149">
        <v>28.891724165720699</v>
      </c>
      <c r="M35" s="149">
        <v>29.326635318843302</v>
      </c>
    </row>
    <row r="36" spans="1:13">
      <c r="A36" s="150" t="str">
        <f t="shared" si="0"/>
        <v>2011-2013Males4</v>
      </c>
      <c r="B36" s="151" t="str">
        <f t="shared" si="1"/>
        <v>2011-2013_Males_4_All ages</v>
      </c>
      <c r="C36" s="149" t="s">
        <v>9</v>
      </c>
      <c r="D36" s="149" t="s">
        <v>2</v>
      </c>
      <c r="E36" s="149">
        <v>4</v>
      </c>
      <c r="F36" s="149">
        <v>9913</v>
      </c>
      <c r="G36" s="149">
        <v>3304.3333333333298</v>
      </c>
      <c r="H36" s="149">
        <v>1097.7353187729</v>
      </c>
      <c r="I36" s="149">
        <v>1407.82968074324</v>
      </c>
      <c r="J36" s="149">
        <v>1379.17892024602</v>
      </c>
      <c r="K36" s="149">
        <v>1436.9089085497701</v>
      </c>
      <c r="L36" s="149">
        <v>28.6507604972198</v>
      </c>
      <c r="M36" s="149">
        <v>29.079227806536</v>
      </c>
    </row>
    <row r="37" spans="1:13">
      <c r="A37" s="150" t="str">
        <f t="shared" si="0"/>
        <v>2012-2014Males4</v>
      </c>
      <c r="B37" s="151" t="str">
        <f t="shared" si="1"/>
        <v>2012-2014_Males_4_All ages</v>
      </c>
      <c r="C37" s="149" t="s">
        <v>216</v>
      </c>
      <c r="D37" s="149" t="s">
        <v>2</v>
      </c>
      <c r="E37" s="149">
        <v>4</v>
      </c>
      <c r="F37" s="149">
        <v>10019</v>
      </c>
      <c r="G37" s="149">
        <v>3339.6666666666702</v>
      </c>
      <c r="H37" s="149">
        <v>1105.06317246552</v>
      </c>
      <c r="I37" s="149">
        <v>1397.58055382199</v>
      </c>
      <c r="J37" s="149">
        <v>1369.4099729480899</v>
      </c>
      <c r="K37" s="149">
        <v>1426.17016811449</v>
      </c>
      <c r="L37" s="149">
        <v>28.170580873901098</v>
      </c>
      <c r="M37" s="149">
        <v>28.589614292495501</v>
      </c>
    </row>
    <row r="38" spans="1:13">
      <c r="A38" s="150" t="str">
        <f t="shared" si="0"/>
        <v>2004-2006Males5</v>
      </c>
      <c r="B38" s="151" t="str">
        <f t="shared" si="1"/>
        <v>2004-2006_Males_5_All ages</v>
      </c>
      <c r="C38" s="149" t="s">
        <v>1</v>
      </c>
      <c r="D38" s="149" t="s">
        <v>2</v>
      </c>
      <c r="E38" s="149">
        <v>5</v>
      </c>
      <c r="F38" s="149">
        <v>9602</v>
      </c>
      <c r="G38" s="149">
        <v>3200.6666666666702</v>
      </c>
      <c r="H38" s="149">
        <v>1154.77218444605</v>
      </c>
      <c r="I38" s="149">
        <v>1751.8556489324601</v>
      </c>
      <c r="J38" s="149">
        <v>1714.41374035952</v>
      </c>
      <c r="K38" s="149">
        <v>1789.86656620385</v>
      </c>
      <c r="L38" s="149">
        <v>37.441908572940697</v>
      </c>
      <c r="M38" s="149">
        <v>38.010917271392401</v>
      </c>
    </row>
    <row r="39" spans="1:13">
      <c r="A39" s="150" t="str">
        <f t="shared" si="0"/>
        <v>2005-2007Males5</v>
      </c>
      <c r="B39" s="151" t="str">
        <f t="shared" si="1"/>
        <v>2005-2007_Males_5_All ages</v>
      </c>
      <c r="C39" s="149" t="s">
        <v>3</v>
      </c>
      <c r="D39" s="149" t="s">
        <v>2</v>
      </c>
      <c r="E39" s="149">
        <v>5</v>
      </c>
      <c r="F39" s="149">
        <v>9798</v>
      </c>
      <c r="G39" s="149">
        <v>3266</v>
      </c>
      <c r="H39" s="149">
        <v>1169.08406237024</v>
      </c>
      <c r="I39" s="149">
        <v>1764.4507816627299</v>
      </c>
      <c r="J39" s="149">
        <v>1727.1711783789201</v>
      </c>
      <c r="K39" s="149">
        <v>1802.2911845092699</v>
      </c>
      <c r="L39" s="149">
        <v>37.279603283816002</v>
      </c>
      <c r="M39" s="149">
        <v>37.8404028465377</v>
      </c>
    </row>
    <row r="40" spans="1:13">
      <c r="A40" s="150" t="str">
        <f t="shared" si="0"/>
        <v>2006-2008Males5</v>
      </c>
      <c r="B40" s="151" t="str">
        <f t="shared" si="1"/>
        <v>2006-2008_Males_5_All ages</v>
      </c>
      <c r="C40" s="149" t="s">
        <v>4</v>
      </c>
      <c r="D40" s="149" t="s">
        <v>2</v>
      </c>
      <c r="E40" s="149">
        <v>5</v>
      </c>
      <c r="F40" s="149">
        <v>9822</v>
      </c>
      <c r="G40" s="149">
        <v>3274</v>
      </c>
      <c r="H40" s="149">
        <v>1162.6296594851599</v>
      </c>
      <c r="I40" s="149">
        <v>1753.93121315845</v>
      </c>
      <c r="J40" s="149">
        <v>1716.8760758523899</v>
      </c>
      <c r="K40" s="149">
        <v>1791.5430862640301</v>
      </c>
      <c r="L40" s="149">
        <v>37.055137306059102</v>
      </c>
      <c r="M40" s="149">
        <v>37.611873105580599</v>
      </c>
    </row>
    <row r="41" spans="1:13">
      <c r="A41" s="150" t="str">
        <f t="shared" si="0"/>
        <v>2007-2009Males5</v>
      </c>
      <c r="B41" s="151" t="str">
        <f t="shared" si="1"/>
        <v>2007-2009_Males_5_All ages</v>
      </c>
      <c r="C41" s="149" t="s">
        <v>5</v>
      </c>
      <c r="D41" s="149" t="s">
        <v>2</v>
      </c>
      <c r="E41" s="149">
        <v>5</v>
      </c>
      <c r="F41" s="149">
        <v>9791</v>
      </c>
      <c r="G41" s="149">
        <v>3263.6666666666702</v>
      </c>
      <c r="H41" s="149">
        <v>1150.4449734566899</v>
      </c>
      <c r="I41" s="149">
        <v>1726.6927598814</v>
      </c>
      <c r="J41" s="149">
        <v>1690.3248669899799</v>
      </c>
      <c r="K41" s="149">
        <v>1763.6079345739199</v>
      </c>
      <c r="L41" s="149">
        <v>36.367892891419402</v>
      </c>
      <c r="M41" s="149">
        <v>36.915174692520203</v>
      </c>
    </row>
    <row r="42" spans="1:13">
      <c r="A42" s="150" t="str">
        <f t="shared" si="0"/>
        <v>2008-2010Males5</v>
      </c>
      <c r="B42" s="151" t="str">
        <f t="shared" si="1"/>
        <v>2008-2010_Males_5_All ages</v>
      </c>
      <c r="C42" s="149" t="s">
        <v>6</v>
      </c>
      <c r="D42" s="149" t="s">
        <v>2</v>
      </c>
      <c r="E42" s="149">
        <v>5</v>
      </c>
      <c r="F42" s="149">
        <v>9494</v>
      </c>
      <c r="G42" s="149">
        <v>3164.6666666666702</v>
      </c>
      <c r="H42" s="149">
        <v>1108.4996257908899</v>
      </c>
      <c r="I42" s="149">
        <v>1654.2736000493101</v>
      </c>
      <c r="J42" s="149">
        <v>1619.0766973480499</v>
      </c>
      <c r="K42" s="149">
        <v>1690.0084532374501</v>
      </c>
      <c r="L42" s="149">
        <v>35.196902701261898</v>
      </c>
      <c r="M42" s="149">
        <v>35.734853188142999</v>
      </c>
    </row>
    <row r="43" spans="1:13">
      <c r="A43" s="150" t="str">
        <f t="shared" si="0"/>
        <v>2009-2011Males5</v>
      </c>
      <c r="B43" s="151" t="str">
        <f t="shared" si="1"/>
        <v>2009-2011_Males_5_All ages</v>
      </c>
      <c r="C43" s="149" t="s">
        <v>7</v>
      </c>
      <c r="D43" s="149" t="s">
        <v>2</v>
      </c>
      <c r="E43" s="149">
        <v>5</v>
      </c>
      <c r="F43" s="149">
        <v>9372</v>
      </c>
      <c r="G43" s="149">
        <v>3124</v>
      </c>
      <c r="H43" s="149">
        <v>1087.3638619748699</v>
      </c>
      <c r="I43" s="149">
        <v>1611.1498560417699</v>
      </c>
      <c r="J43" s="149">
        <v>1576.8420011747801</v>
      </c>
      <c r="K43" s="149">
        <v>1645.9855039987001</v>
      </c>
      <c r="L43" s="149">
        <v>34.307854866987299</v>
      </c>
      <c r="M43" s="149">
        <v>34.835647956935198</v>
      </c>
    </row>
    <row r="44" spans="1:13">
      <c r="A44" s="150" t="str">
        <f t="shared" si="0"/>
        <v>2010-2012Males5</v>
      </c>
      <c r="B44" s="151" t="str">
        <f t="shared" si="1"/>
        <v>2010-2012_Males_5_All ages</v>
      </c>
      <c r="C44" s="149" t="s">
        <v>8</v>
      </c>
      <c r="D44" s="149" t="s">
        <v>2</v>
      </c>
      <c r="E44" s="149">
        <v>5</v>
      </c>
      <c r="F44" s="149">
        <v>9308</v>
      </c>
      <c r="G44" s="149">
        <v>3102.6666666666702</v>
      </c>
      <c r="H44" s="149">
        <v>1073.78895916995</v>
      </c>
      <c r="I44" s="149">
        <v>1593.2971597621299</v>
      </c>
      <c r="J44" s="149">
        <v>1559.33350393557</v>
      </c>
      <c r="K44" s="149">
        <v>1627.78512203127</v>
      </c>
      <c r="L44" s="149">
        <v>33.963655826556298</v>
      </c>
      <c r="M44" s="149">
        <v>34.487962269140603</v>
      </c>
    </row>
    <row r="45" spans="1:13">
      <c r="A45" s="150" t="str">
        <f t="shared" si="0"/>
        <v>2011-2013Males5</v>
      </c>
      <c r="B45" s="151" t="str">
        <f t="shared" si="1"/>
        <v>2011-2013_Males_5_All ages</v>
      </c>
      <c r="C45" s="149" t="s">
        <v>9</v>
      </c>
      <c r="D45" s="149" t="s">
        <v>2</v>
      </c>
      <c r="E45" s="149">
        <v>5</v>
      </c>
      <c r="F45" s="149">
        <v>9445</v>
      </c>
      <c r="G45" s="149">
        <v>3148.3333333333298</v>
      </c>
      <c r="H45" s="149">
        <v>1083.1670451157099</v>
      </c>
      <c r="I45" s="149">
        <v>1610.36816725226</v>
      </c>
      <c r="J45" s="149">
        <v>1576.37572768514</v>
      </c>
      <c r="K45" s="149">
        <v>1644.8815055864</v>
      </c>
      <c r="L45" s="149">
        <v>33.992439567120499</v>
      </c>
      <c r="M45" s="149">
        <v>34.513338334141501</v>
      </c>
    </row>
    <row r="46" spans="1:13">
      <c r="A46" s="150" t="str">
        <f t="shared" si="0"/>
        <v>2012-2014Males5</v>
      </c>
      <c r="B46" s="151" t="str">
        <f t="shared" si="1"/>
        <v>2012-2014_Males_5_All ages</v>
      </c>
      <c r="C46" s="149" t="s">
        <v>216</v>
      </c>
      <c r="D46" s="149" t="s">
        <v>2</v>
      </c>
      <c r="E46" s="149">
        <v>5</v>
      </c>
      <c r="F46" s="149">
        <v>9484</v>
      </c>
      <c r="G46" s="149">
        <v>3161.3333333333298</v>
      </c>
      <c r="H46" s="149">
        <v>1082.1036441700001</v>
      </c>
      <c r="I46" s="149">
        <v>1595.6581223652499</v>
      </c>
      <c r="J46" s="149">
        <v>1562.2211591765499</v>
      </c>
      <c r="K46" s="149">
        <v>1629.6064087082</v>
      </c>
      <c r="L46" s="149">
        <v>33.436963188706599</v>
      </c>
      <c r="M46" s="149">
        <v>33.948286342951</v>
      </c>
    </row>
    <row r="47" spans="1:13">
      <c r="A47" s="150" t="str">
        <f t="shared" si="0"/>
        <v>2004-2006Males7A1</v>
      </c>
      <c r="B47" s="151" t="str">
        <f t="shared" si="1"/>
        <v>2004-2006_Males_7A1_All ages</v>
      </c>
      <c r="C47" s="149" t="s">
        <v>1</v>
      </c>
      <c r="D47" s="149" t="s">
        <v>2</v>
      </c>
      <c r="E47" s="149" t="s">
        <v>10</v>
      </c>
      <c r="F47" s="149">
        <v>10662</v>
      </c>
      <c r="G47" s="149">
        <v>3554</v>
      </c>
      <c r="H47" s="149">
        <v>1083.2008371388899</v>
      </c>
      <c r="I47" s="149">
        <v>1366.30045606114</v>
      </c>
      <c r="J47" s="149">
        <v>1339.38032817149</v>
      </c>
      <c r="K47" s="149">
        <v>1393.6086569762499</v>
      </c>
      <c r="L47" s="149">
        <v>26.920127889647802</v>
      </c>
      <c r="M47" s="149">
        <v>27.308200915114401</v>
      </c>
    </row>
    <row r="48" spans="1:13">
      <c r="A48" s="150" t="str">
        <f t="shared" si="0"/>
        <v>2005-2007Males7A1</v>
      </c>
      <c r="B48" s="151" t="str">
        <f t="shared" si="1"/>
        <v>2005-2007_Males_7A1_All ages</v>
      </c>
      <c r="C48" s="149" t="s">
        <v>3</v>
      </c>
      <c r="D48" s="149" t="s">
        <v>2</v>
      </c>
      <c r="E48" s="149" t="s">
        <v>10</v>
      </c>
      <c r="F48" s="149">
        <v>10567</v>
      </c>
      <c r="G48" s="149">
        <v>3522.3333333333298</v>
      </c>
      <c r="H48" s="149">
        <v>1068.2596375378</v>
      </c>
      <c r="I48" s="149">
        <v>1329.8186882242201</v>
      </c>
      <c r="J48" s="149">
        <v>1303.50232335125</v>
      </c>
      <c r="K48" s="149">
        <v>1356.51613756648</v>
      </c>
      <c r="L48" s="149">
        <v>26.316364872967402</v>
      </c>
      <c r="M48" s="149">
        <v>26.6974493422567</v>
      </c>
    </row>
    <row r="49" spans="1:13">
      <c r="A49" s="150" t="str">
        <f t="shared" si="0"/>
        <v>2006-2008Males7A1</v>
      </c>
      <c r="B49" s="151" t="str">
        <f t="shared" si="1"/>
        <v>2006-2008_Males_7A1_All ages</v>
      </c>
      <c r="C49" s="149" t="s">
        <v>4</v>
      </c>
      <c r="D49" s="149" t="s">
        <v>2</v>
      </c>
      <c r="E49" s="149" t="s">
        <v>10</v>
      </c>
      <c r="F49" s="149">
        <v>10681</v>
      </c>
      <c r="G49" s="149">
        <v>3560.3333333333298</v>
      </c>
      <c r="H49" s="149">
        <v>1073.5978948193699</v>
      </c>
      <c r="I49" s="149">
        <v>1319.0507709097201</v>
      </c>
      <c r="J49" s="149">
        <v>1293.02597842818</v>
      </c>
      <c r="K49" s="149">
        <v>1345.4503930209</v>
      </c>
      <c r="L49" s="149">
        <v>26.024792481537101</v>
      </c>
      <c r="M49" s="149">
        <v>26.399622111179301</v>
      </c>
    </row>
    <row r="50" spans="1:13">
      <c r="A50" s="150" t="str">
        <f t="shared" si="0"/>
        <v>2007-2009Males7A1</v>
      </c>
      <c r="B50" s="151" t="str">
        <f t="shared" si="1"/>
        <v>2007-2009_Males_7A1_All ages</v>
      </c>
      <c r="C50" s="149" t="s">
        <v>5</v>
      </c>
      <c r="D50" s="149" t="s">
        <v>2</v>
      </c>
      <c r="E50" s="149" t="s">
        <v>10</v>
      </c>
      <c r="F50" s="149">
        <v>10746</v>
      </c>
      <c r="G50" s="149">
        <v>3582</v>
      </c>
      <c r="H50" s="149">
        <v>1073.9126958746399</v>
      </c>
      <c r="I50" s="149">
        <v>1295.4622936424</v>
      </c>
      <c r="J50" s="149">
        <v>1270.01809007682</v>
      </c>
      <c r="K50" s="149">
        <v>1321.27184590467</v>
      </c>
      <c r="L50" s="149">
        <v>25.444203565580001</v>
      </c>
      <c r="M50" s="149">
        <v>25.80955226227</v>
      </c>
    </row>
    <row r="51" spans="1:13">
      <c r="A51" s="150" t="str">
        <f t="shared" si="0"/>
        <v>2008-2010Males7A1</v>
      </c>
      <c r="B51" s="151" t="str">
        <f t="shared" si="1"/>
        <v>2008-2010_Males_7A1_All ages</v>
      </c>
      <c r="C51" s="149" t="s">
        <v>6</v>
      </c>
      <c r="D51" s="149" t="s">
        <v>2</v>
      </c>
      <c r="E51" s="149" t="s">
        <v>10</v>
      </c>
      <c r="F51" s="149">
        <v>10820</v>
      </c>
      <c r="G51" s="149">
        <v>3606.6666666666702</v>
      </c>
      <c r="H51" s="149">
        <v>1076.08155146693</v>
      </c>
      <c r="I51" s="149">
        <v>1280.5008049344301</v>
      </c>
      <c r="J51" s="149">
        <v>1255.4808278932701</v>
      </c>
      <c r="K51" s="149">
        <v>1305.87879892105</v>
      </c>
      <c r="L51" s="149">
        <v>25.019977041160899</v>
      </c>
      <c r="M51" s="149">
        <v>25.3779939866211</v>
      </c>
    </row>
    <row r="52" spans="1:13">
      <c r="A52" s="150" t="str">
        <f t="shared" si="0"/>
        <v>2009-2011Males7A1</v>
      </c>
      <c r="B52" s="151" t="str">
        <f t="shared" si="1"/>
        <v>2009-2011_Males_7A1_All ages</v>
      </c>
      <c r="C52" s="149" t="s">
        <v>7</v>
      </c>
      <c r="D52" s="149" t="s">
        <v>2</v>
      </c>
      <c r="E52" s="149" t="s">
        <v>10</v>
      </c>
      <c r="F52" s="149">
        <v>10600</v>
      </c>
      <c r="G52" s="149">
        <v>3533.3333333333298</v>
      </c>
      <c r="H52" s="149">
        <v>1049.3283308749999</v>
      </c>
      <c r="I52" s="149">
        <v>1225.26407538133</v>
      </c>
      <c r="J52" s="149">
        <v>1201.20827506814</v>
      </c>
      <c r="K52" s="149">
        <v>1249.6676781664501</v>
      </c>
      <c r="L52" s="149">
        <v>24.055800313187301</v>
      </c>
      <c r="M52" s="149">
        <v>24.4036027851234</v>
      </c>
    </row>
    <row r="53" spans="1:13">
      <c r="A53" s="150" t="str">
        <f t="shared" si="0"/>
        <v>2010-2012Males7A1</v>
      </c>
      <c r="B53" s="151" t="str">
        <f t="shared" si="1"/>
        <v>2010-2012_Males_7A1_All ages</v>
      </c>
      <c r="C53" s="149" t="s">
        <v>8</v>
      </c>
      <c r="D53" s="149" t="s">
        <v>2</v>
      </c>
      <c r="E53" s="149" t="s">
        <v>10</v>
      </c>
      <c r="F53" s="149">
        <v>10570</v>
      </c>
      <c r="G53" s="149">
        <v>3523.3333333333298</v>
      </c>
      <c r="H53" s="149">
        <v>1041.6276590083501</v>
      </c>
      <c r="I53" s="149">
        <v>1200.9872624244199</v>
      </c>
      <c r="J53" s="149">
        <v>1177.44751261586</v>
      </c>
      <c r="K53" s="149">
        <v>1224.8678400711401</v>
      </c>
      <c r="L53" s="149">
        <v>23.539749808567901</v>
      </c>
      <c r="M53" s="149">
        <v>23.880577646711799</v>
      </c>
    </row>
    <row r="54" spans="1:13">
      <c r="A54" s="150" t="str">
        <f t="shared" si="0"/>
        <v>2011-2013Males7A1</v>
      </c>
      <c r="B54" s="151" t="str">
        <f t="shared" si="1"/>
        <v>2011-2013_Males_7A1_All ages</v>
      </c>
      <c r="C54" s="149" t="s">
        <v>9</v>
      </c>
      <c r="D54" s="149" t="s">
        <v>2</v>
      </c>
      <c r="E54" s="149" t="s">
        <v>10</v>
      </c>
      <c r="F54" s="149">
        <v>10679</v>
      </c>
      <c r="G54" s="149">
        <v>3559.6666666666702</v>
      </c>
      <c r="H54" s="149">
        <v>1048.02010659794</v>
      </c>
      <c r="I54" s="149">
        <v>1185.8484381907599</v>
      </c>
      <c r="J54" s="149">
        <v>1162.78380086994</v>
      </c>
      <c r="K54" s="149">
        <v>1209.2453020007099</v>
      </c>
      <c r="L54" s="149">
        <v>23.0646373208147</v>
      </c>
      <c r="M54" s="149">
        <v>23.396863809955001</v>
      </c>
    </row>
    <row r="55" spans="1:13">
      <c r="A55" s="150" t="str">
        <f t="shared" si="0"/>
        <v>2012-2014Males7A1</v>
      </c>
      <c r="B55" s="151" t="str">
        <f t="shared" si="1"/>
        <v>2012-2014_Males_7A1_All ages</v>
      </c>
      <c r="C55" s="149" t="s">
        <v>216</v>
      </c>
      <c r="D55" s="149" t="s">
        <v>2</v>
      </c>
      <c r="E55" s="149" t="s">
        <v>10</v>
      </c>
      <c r="F55" s="149">
        <v>10926</v>
      </c>
      <c r="G55" s="149">
        <v>3642</v>
      </c>
      <c r="H55" s="149">
        <v>1068.3516232080499</v>
      </c>
      <c r="I55" s="149">
        <v>1183.9868802758999</v>
      </c>
      <c r="J55" s="149">
        <v>1161.28788444362</v>
      </c>
      <c r="K55" s="149">
        <v>1207.00908972</v>
      </c>
      <c r="L55" s="149">
        <v>22.698995832276299</v>
      </c>
      <c r="M55" s="149">
        <v>23.0222094441026</v>
      </c>
    </row>
    <row r="56" spans="1:13">
      <c r="A56" s="150" t="str">
        <f t="shared" si="0"/>
        <v>2004-2006Males7A2</v>
      </c>
      <c r="B56" s="151" t="str">
        <f t="shared" si="1"/>
        <v>2004-2006_Males_7A2_All ages</v>
      </c>
      <c r="C56" s="149" t="s">
        <v>1</v>
      </c>
      <c r="D56" s="149" t="s">
        <v>2</v>
      </c>
      <c r="E56" s="149" t="s">
        <v>11</v>
      </c>
      <c r="F56" s="149">
        <v>6293</v>
      </c>
      <c r="G56" s="149">
        <v>2097.6666666666702</v>
      </c>
      <c r="H56" s="149">
        <v>1162.99054712117</v>
      </c>
      <c r="I56" s="149">
        <v>1437.98832236214</v>
      </c>
      <c r="J56" s="149">
        <v>1399.5599857372799</v>
      </c>
      <c r="K56" s="149">
        <v>1477.1394669624599</v>
      </c>
      <c r="L56" s="149">
        <v>38.428336624863498</v>
      </c>
      <c r="M56" s="149">
        <v>39.151144600322802</v>
      </c>
    </row>
    <row r="57" spans="1:13">
      <c r="A57" s="150" t="str">
        <f t="shared" si="0"/>
        <v>2005-2007Males7A2</v>
      </c>
      <c r="B57" s="151" t="str">
        <f t="shared" si="1"/>
        <v>2005-2007_Males_7A2_All ages</v>
      </c>
      <c r="C57" s="149" t="s">
        <v>3</v>
      </c>
      <c r="D57" s="149" t="s">
        <v>2</v>
      </c>
      <c r="E57" s="149" t="s">
        <v>11</v>
      </c>
      <c r="F57" s="149">
        <v>6174</v>
      </c>
      <c r="G57" s="149">
        <v>2058</v>
      </c>
      <c r="H57" s="149">
        <v>1132.16266173752</v>
      </c>
      <c r="I57" s="149">
        <v>1377.9792457947699</v>
      </c>
      <c r="J57" s="149">
        <v>1341.1628867153199</v>
      </c>
      <c r="K57" s="149">
        <v>1415.4948041698999</v>
      </c>
      <c r="L57" s="149">
        <v>36.816359079448802</v>
      </c>
      <c r="M57" s="149">
        <v>37.515558375126602</v>
      </c>
    </row>
    <row r="58" spans="1:13">
      <c r="A58" s="150" t="str">
        <f t="shared" si="0"/>
        <v>2006-2008Males7A2</v>
      </c>
      <c r="B58" s="151" t="str">
        <f t="shared" si="1"/>
        <v>2006-2008_Males_7A2_All ages</v>
      </c>
      <c r="C58" s="149" t="s">
        <v>4</v>
      </c>
      <c r="D58" s="149" t="s">
        <v>2</v>
      </c>
      <c r="E58" s="149" t="s">
        <v>11</v>
      </c>
      <c r="F58" s="149">
        <v>6118</v>
      </c>
      <c r="G58" s="149">
        <v>2039.3333333333301</v>
      </c>
      <c r="H58" s="149">
        <v>1112.60841021388</v>
      </c>
      <c r="I58" s="149">
        <v>1331.2709843482</v>
      </c>
      <c r="J58" s="149">
        <v>1295.6827074967</v>
      </c>
      <c r="K58" s="149">
        <v>1367.53825602805</v>
      </c>
      <c r="L58" s="149">
        <v>35.588276851496602</v>
      </c>
      <c r="M58" s="149">
        <v>36.267271679853401</v>
      </c>
    </row>
    <row r="59" spans="1:13">
      <c r="A59" s="150" t="str">
        <f t="shared" si="0"/>
        <v>2007-2009Males7A2</v>
      </c>
      <c r="B59" s="151" t="str">
        <f t="shared" si="1"/>
        <v>2007-2009_Males_7A2_All ages</v>
      </c>
      <c r="C59" s="149" t="s">
        <v>5</v>
      </c>
      <c r="D59" s="149" t="s">
        <v>2</v>
      </c>
      <c r="E59" s="149" t="s">
        <v>11</v>
      </c>
      <c r="F59" s="149">
        <v>6121</v>
      </c>
      <c r="G59" s="149">
        <v>2040.3333333333301</v>
      </c>
      <c r="H59" s="149">
        <v>1105.4283557453</v>
      </c>
      <c r="I59" s="149">
        <v>1299.2942316006399</v>
      </c>
      <c r="J59" s="149">
        <v>1264.7309578791701</v>
      </c>
      <c r="K59" s="149">
        <v>1334.51678061844</v>
      </c>
      <c r="L59" s="149">
        <v>34.563273721469599</v>
      </c>
      <c r="M59" s="149">
        <v>35.222549017802102</v>
      </c>
    </row>
    <row r="60" spans="1:13">
      <c r="A60" s="150" t="str">
        <f t="shared" si="0"/>
        <v>2008-2010Males7A2</v>
      </c>
      <c r="B60" s="151" t="str">
        <f t="shared" si="1"/>
        <v>2008-2010_Males_7A2_All ages</v>
      </c>
      <c r="C60" s="149" t="s">
        <v>6</v>
      </c>
      <c r="D60" s="149" t="s">
        <v>2</v>
      </c>
      <c r="E60" s="149" t="s">
        <v>11</v>
      </c>
      <c r="F60" s="149">
        <v>6058</v>
      </c>
      <c r="G60" s="149">
        <v>2019.3333333333301</v>
      </c>
      <c r="H60" s="149">
        <v>1088.70286570748</v>
      </c>
      <c r="I60" s="149">
        <v>1255.04111540437</v>
      </c>
      <c r="J60" s="149">
        <v>1221.6666691769999</v>
      </c>
      <c r="K60" s="149">
        <v>1289.0554972227701</v>
      </c>
      <c r="L60" s="149">
        <v>33.374446227372999</v>
      </c>
      <c r="M60" s="149">
        <v>34.014381818399002</v>
      </c>
    </row>
    <row r="61" spans="1:13">
      <c r="A61" s="150" t="str">
        <f t="shared" si="0"/>
        <v>2009-2011Males7A2</v>
      </c>
      <c r="B61" s="151" t="str">
        <f t="shared" si="1"/>
        <v>2009-2011_Males_7A2_All ages</v>
      </c>
      <c r="C61" s="149" t="s">
        <v>7</v>
      </c>
      <c r="D61" s="149" t="s">
        <v>2</v>
      </c>
      <c r="E61" s="149" t="s">
        <v>11</v>
      </c>
      <c r="F61" s="149">
        <v>6025</v>
      </c>
      <c r="G61" s="149">
        <v>2008.3333333333301</v>
      </c>
      <c r="H61" s="149">
        <v>1078.0431682480901</v>
      </c>
      <c r="I61" s="149">
        <v>1220.8613485677299</v>
      </c>
      <c r="J61" s="149">
        <v>1188.62569840539</v>
      </c>
      <c r="K61" s="149">
        <v>1253.71680691457</v>
      </c>
      <c r="L61" s="149">
        <v>32.235650162335801</v>
      </c>
      <c r="M61" s="149">
        <v>32.855458346841502</v>
      </c>
    </row>
    <row r="62" spans="1:13">
      <c r="A62" s="150" t="str">
        <f t="shared" si="0"/>
        <v>2010-2012Males7A2</v>
      </c>
      <c r="B62" s="151" t="str">
        <f t="shared" si="1"/>
        <v>2010-2012_Males_7A2_All ages</v>
      </c>
      <c r="C62" s="149" t="s">
        <v>8</v>
      </c>
      <c r="D62" s="149" t="s">
        <v>2</v>
      </c>
      <c r="E62" s="149" t="s">
        <v>11</v>
      </c>
      <c r="F62" s="149">
        <v>5975</v>
      </c>
      <c r="G62" s="149">
        <v>1991.6666666666699</v>
      </c>
      <c r="H62" s="149">
        <v>1063.50599212205</v>
      </c>
      <c r="I62" s="149">
        <v>1175.9814341077799</v>
      </c>
      <c r="J62" s="149">
        <v>1145.1027686104901</v>
      </c>
      <c r="K62" s="149">
        <v>1207.4563218923099</v>
      </c>
      <c r="L62" s="149">
        <v>30.8786654972969</v>
      </c>
      <c r="M62" s="149">
        <v>31.474887784522899</v>
      </c>
    </row>
    <row r="63" spans="1:13">
      <c r="A63" s="150" t="str">
        <f t="shared" si="0"/>
        <v>2011-2013Males7A2</v>
      </c>
      <c r="B63" s="151" t="str">
        <f t="shared" si="1"/>
        <v>2011-2013_Males_7A2_All ages</v>
      </c>
      <c r="C63" s="149" t="s">
        <v>9</v>
      </c>
      <c r="D63" s="149" t="s">
        <v>2</v>
      </c>
      <c r="E63" s="149" t="s">
        <v>11</v>
      </c>
      <c r="F63" s="149">
        <v>6096</v>
      </c>
      <c r="G63" s="149">
        <v>2032</v>
      </c>
      <c r="H63" s="149">
        <v>1079.9338859372999</v>
      </c>
      <c r="I63" s="149">
        <v>1168.08124368687</v>
      </c>
      <c r="J63" s="149">
        <v>1137.93671883308</v>
      </c>
      <c r="K63" s="149">
        <v>1198.8019488994901</v>
      </c>
      <c r="L63" s="149">
        <v>30.144524853786599</v>
      </c>
      <c r="M63" s="149">
        <v>30.720705212624601</v>
      </c>
    </row>
    <row r="64" spans="1:13">
      <c r="A64" s="150" t="str">
        <f t="shared" si="0"/>
        <v>2012-2014Males7A2</v>
      </c>
      <c r="B64" s="151" t="str">
        <f t="shared" si="1"/>
        <v>2012-2014_Males_7A2_All ages</v>
      </c>
      <c r="C64" s="149" t="s">
        <v>216</v>
      </c>
      <c r="D64" s="149" t="s">
        <v>2</v>
      </c>
      <c r="E64" s="149" t="s">
        <v>11</v>
      </c>
      <c r="F64" s="149">
        <v>6120</v>
      </c>
      <c r="G64" s="149">
        <v>2040</v>
      </c>
      <c r="H64" s="149">
        <v>1080.9111445118201</v>
      </c>
      <c r="I64" s="149">
        <v>1140.4279898969401</v>
      </c>
      <c r="J64" s="149">
        <v>1111.2209396154101</v>
      </c>
      <c r="K64" s="149">
        <v>1170.19219447296</v>
      </c>
      <c r="L64" s="149">
        <v>29.207050281522001</v>
      </c>
      <c r="M64" s="149">
        <v>29.764204576026</v>
      </c>
    </row>
    <row r="65" spans="1:13">
      <c r="A65" s="150" t="str">
        <f t="shared" si="0"/>
        <v>2004-2006Males7A3</v>
      </c>
      <c r="B65" s="151" t="str">
        <f t="shared" si="1"/>
        <v>2004-2006_Males_7A3_All ages</v>
      </c>
      <c r="C65" s="149" t="s">
        <v>1</v>
      </c>
      <c r="D65" s="149" t="s">
        <v>2</v>
      </c>
      <c r="E65" s="149" t="s">
        <v>12</v>
      </c>
      <c r="F65" s="149">
        <v>7883</v>
      </c>
      <c r="G65" s="149">
        <v>2627.6666666666702</v>
      </c>
      <c r="H65" s="149">
        <v>1078.6351427347799</v>
      </c>
      <c r="I65" s="149">
        <v>1467.28165205239</v>
      </c>
      <c r="J65" s="149">
        <v>1432.8168771072501</v>
      </c>
      <c r="K65" s="149">
        <v>1502.32498871187</v>
      </c>
      <c r="L65" s="149">
        <v>34.464774945135801</v>
      </c>
      <c r="M65" s="149">
        <v>35.043336659481803</v>
      </c>
    </row>
    <row r="66" spans="1:13">
      <c r="A66" s="150" t="str">
        <f t="shared" si="0"/>
        <v>2005-2007Males7A3</v>
      </c>
      <c r="B66" s="151" t="str">
        <f t="shared" si="1"/>
        <v>2005-2007_Males_7A3_All ages</v>
      </c>
      <c r="C66" s="149" t="s">
        <v>3</v>
      </c>
      <c r="D66" s="149" t="s">
        <v>2</v>
      </c>
      <c r="E66" s="149" t="s">
        <v>12</v>
      </c>
      <c r="F66" s="149">
        <v>7956</v>
      </c>
      <c r="G66" s="149">
        <v>2652</v>
      </c>
      <c r="H66" s="149">
        <v>1079.51885698003</v>
      </c>
      <c r="I66" s="149">
        <v>1449.3130285130001</v>
      </c>
      <c r="J66" s="149">
        <v>1415.6127466914299</v>
      </c>
      <c r="K66" s="149">
        <v>1483.5764130664199</v>
      </c>
      <c r="L66" s="149">
        <v>33.700281821566001</v>
      </c>
      <c r="M66" s="149">
        <v>34.263384553421702</v>
      </c>
    </row>
    <row r="67" spans="1:13">
      <c r="A67" s="150" t="str">
        <f t="shared" ref="A67:A130" si="2">C67&amp;D67&amp;E67</f>
        <v>2006-2008Males7A3</v>
      </c>
      <c r="B67" s="151" t="str">
        <f t="shared" ref="B67:B130" si="3">CONCATENATE(C67,"_",D67,"_",E67,"_","All ages")</f>
        <v>2006-2008_Males_7A3_All ages</v>
      </c>
      <c r="C67" s="149" t="s">
        <v>4</v>
      </c>
      <c r="D67" s="149" t="s">
        <v>2</v>
      </c>
      <c r="E67" s="149" t="s">
        <v>12</v>
      </c>
      <c r="F67" s="149">
        <v>7914</v>
      </c>
      <c r="G67" s="149">
        <v>2638</v>
      </c>
      <c r="H67" s="149">
        <v>1064.40640580595</v>
      </c>
      <c r="I67" s="149">
        <v>1414.89026464938</v>
      </c>
      <c r="J67" s="149">
        <v>1381.97105192448</v>
      </c>
      <c r="K67" s="149">
        <v>1448.3610002487901</v>
      </c>
      <c r="L67" s="149">
        <v>32.919212724900298</v>
      </c>
      <c r="M67" s="149">
        <v>33.4707355994083</v>
      </c>
    </row>
    <row r="68" spans="1:13">
      <c r="A68" s="150" t="str">
        <f t="shared" si="2"/>
        <v>2007-2009Males7A3</v>
      </c>
      <c r="B68" s="151" t="str">
        <f t="shared" si="3"/>
        <v>2007-2009_Males_7A3_All ages</v>
      </c>
      <c r="C68" s="149" t="s">
        <v>5</v>
      </c>
      <c r="D68" s="149" t="s">
        <v>2</v>
      </c>
      <c r="E68" s="149" t="s">
        <v>12</v>
      </c>
      <c r="F68" s="149">
        <v>8023</v>
      </c>
      <c r="G68" s="149">
        <v>2674.3333333333298</v>
      </c>
      <c r="H68" s="149">
        <v>1070.07575757576</v>
      </c>
      <c r="I68" s="149">
        <v>1402.1588797992099</v>
      </c>
      <c r="J68" s="149">
        <v>1369.9199852613699</v>
      </c>
      <c r="K68" s="149">
        <v>1434.93418383679</v>
      </c>
      <c r="L68" s="149">
        <v>32.238894537848402</v>
      </c>
      <c r="M68" s="149">
        <v>32.775304037570997</v>
      </c>
    </row>
    <row r="69" spans="1:13">
      <c r="A69" s="150" t="str">
        <f t="shared" si="2"/>
        <v>2008-2010Males7A3</v>
      </c>
      <c r="B69" s="151" t="str">
        <f t="shared" si="3"/>
        <v>2008-2010_Males_7A3_All ages</v>
      </c>
      <c r="C69" s="149" t="s">
        <v>6</v>
      </c>
      <c r="D69" s="149" t="s">
        <v>2</v>
      </c>
      <c r="E69" s="149" t="s">
        <v>12</v>
      </c>
      <c r="F69" s="149">
        <v>7890</v>
      </c>
      <c r="G69" s="149">
        <v>2630</v>
      </c>
      <c r="H69" s="149">
        <v>1044.93207941484</v>
      </c>
      <c r="I69" s="149">
        <v>1353.2399417184899</v>
      </c>
      <c r="J69" s="149">
        <v>1322.06034206717</v>
      </c>
      <c r="K69" s="149">
        <v>1384.9427203099001</v>
      </c>
      <c r="L69" s="149">
        <v>31.179599651323301</v>
      </c>
      <c r="M69" s="149">
        <v>31.702778591413299</v>
      </c>
    </row>
    <row r="70" spans="1:13">
      <c r="A70" s="150" t="str">
        <f t="shared" si="2"/>
        <v>2009-2011Males7A3</v>
      </c>
      <c r="B70" s="151" t="str">
        <f t="shared" si="3"/>
        <v>2009-2011_Males_7A3_All ages</v>
      </c>
      <c r="C70" s="149" t="s">
        <v>7</v>
      </c>
      <c r="D70" s="149" t="s">
        <v>2</v>
      </c>
      <c r="E70" s="149" t="s">
        <v>12</v>
      </c>
      <c r="F70" s="149">
        <v>7965</v>
      </c>
      <c r="G70" s="149">
        <v>2655</v>
      </c>
      <c r="H70" s="149">
        <v>1047.6513668792199</v>
      </c>
      <c r="I70" s="149">
        <v>1344.2511461450299</v>
      </c>
      <c r="J70" s="149">
        <v>1313.5953178018999</v>
      </c>
      <c r="K70" s="149">
        <v>1375.4189148709399</v>
      </c>
      <c r="L70" s="149">
        <v>30.655828343130899</v>
      </c>
      <c r="M70" s="149">
        <v>31.1677687259034</v>
      </c>
    </row>
    <row r="71" spans="1:13">
      <c r="A71" s="150" t="str">
        <f t="shared" si="2"/>
        <v>2010-2012Males7A3</v>
      </c>
      <c r="B71" s="151" t="str">
        <f t="shared" si="3"/>
        <v>2010-2012_Males_7A3_All ages</v>
      </c>
      <c r="C71" s="149" t="s">
        <v>8</v>
      </c>
      <c r="D71" s="149" t="s">
        <v>2</v>
      </c>
      <c r="E71" s="149" t="s">
        <v>12</v>
      </c>
      <c r="F71" s="149">
        <v>7977</v>
      </c>
      <c r="G71" s="149">
        <v>2659</v>
      </c>
      <c r="H71" s="149">
        <v>1043.0832479025901</v>
      </c>
      <c r="I71" s="149">
        <v>1333.88565684278</v>
      </c>
      <c r="J71" s="149">
        <v>1303.56146084074</v>
      </c>
      <c r="K71" s="149">
        <v>1364.71587054408</v>
      </c>
      <c r="L71" s="149">
        <v>30.324196002040299</v>
      </c>
      <c r="M71" s="149">
        <v>30.8302137012986</v>
      </c>
    </row>
    <row r="72" spans="1:13">
      <c r="A72" s="150" t="str">
        <f t="shared" si="2"/>
        <v>2011-2013Males7A3</v>
      </c>
      <c r="B72" s="151" t="str">
        <f t="shared" si="3"/>
        <v>2011-2013_Males_7A3_All ages</v>
      </c>
      <c r="C72" s="149" t="s">
        <v>9</v>
      </c>
      <c r="D72" s="149" t="s">
        <v>2</v>
      </c>
      <c r="E72" s="149" t="s">
        <v>12</v>
      </c>
      <c r="F72" s="149">
        <v>8110</v>
      </c>
      <c r="G72" s="149">
        <v>2703.3333333333298</v>
      </c>
      <c r="H72" s="149">
        <v>1055.3959231265701</v>
      </c>
      <c r="I72" s="149">
        <v>1333.6100767963601</v>
      </c>
      <c r="J72" s="149">
        <v>1303.63513567722</v>
      </c>
      <c r="K72" s="149">
        <v>1364.08105158578</v>
      </c>
      <c r="L72" s="149">
        <v>29.974941119142599</v>
      </c>
      <c r="M72" s="149">
        <v>30.4709747894162</v>
      </c>
    </row>
    <row r="73" spans="1:13">
      <c r="A73" s="150" t="str">
        <f t="shared" si="2"/>
        <v>2012-2014Males7A3</v>
      </c>
      <c r="B73" s="151" t="str">
        <f t="shared" si="3"/>
        <v>2012-2014_Males_7A3_All ages</v>
      </c>
      <c r="C73" s="149" t="s">
        <v>216</v>
      </c>
      <c r="D73" s="149" t="s">
        <v>2</v>
      </c>
      <c r="E73" s="149" t="s">
        <v>12</v>
      </c>
      <c r="F73" s="149">
        <v>8082</v>
      </c>
      <c r="G73" s="149">
        <v>2694</v>
      </c>
      <c r="H73" s="149">
        <v>1047.16790447217</v>
      </c>
      <c r="I73" s="149">
        <v>1303.6507669785401</v>
      </c>
      <c r="J73" s="149">
        <v>1274.3956617649701</v>
      </c>
      <c r="K73" s="149">
        <v>1333.39083938301</v>
      </c>
      <c r="L73" s="149">
        <v>29.255105213572101</v>
      </c>
      <c r="M73" s="149">
        <v>29.740072404470499</v>
      </c>
    </row>
    <row r="74" spans="1:13">
      <c r="A74" s="150" t="str">
        <f t="shared" si="2"/>
        <v>2004-2006Males7A4</v>
      </c>
      <c r="B74" s="151" t="str">
        <f t="shared" si="3"/>
        <v>2004-2006_Males_7A4_All ages</v>
      </c>
      <c r="C74" s="149" t="s">
        <v>1</v>
      </c>
      <c r="D74" s="149" t="s">
        <v>2</v>
      </c>
      <c r="E74" s="149" t="s">
        <v>13</v>
      </c>
      <c r="F74" s="149">
        <v>5697</v>
      </c>
      <c r="G74" s="149">
        <v>1899</v>
      </c>
      <c r="H74" s="149">
        <v>880.22211818801202</v>
      </c>
      <c r="I74" s="149">
        <v>1382.52410390983</v>
      </c>
      <c r="J74" s="149">
        <v>1344.7017597153499</v>
      </c>
      <c r="K74" s="149">
        <v>1421.0945409925801</v>
      </c>
      <c r="L74" s="149">
        <v>37.822344194476997</v>
      </c>
      <c r="M74" s="149">
        <v>38.570437082750203</v>
      </c>
    </row>
    <row r="75" spans="1:13">
      <c r="A75" s="150" t="str">
        <f t="shared" si="2"/>
        <v>2005-2007Males7A4</v>
      </c>
      <c r="B75" s="151" t="str">
        <f t="shared" si="3"/>
        <v>2005-2007_Males_7A4_All ages</v>
      </c>
      <c r="C75" s="149" t="s">
        <v>3</v>
      </c>
      <c r="D75" s="149" t="s">
        <v>2</v>
      </c>
      <c r="E75" s="149" t="s">
        <v>13</v>
      </c>
      <c r="F75" s="149">
        <v>5820</v>
      </c>
      <c r="G75" s="149">
        <v>1940</v>
      </c>
      <c r="H75" s="149">
        <v>888.18891869866604</v>
      </c>
      <c r="I75" s="149">
        <v>1397.71681678083</v>
      </c>
      <c r="J75" s="149">
        <v>1359.7006544584699</v>
      </c>
      <c r="K75" s="149">
        <v>1436.4768312676199</v>
      </c>
      <c r="L75" s="149">
        <v>38.016162322365098</v>
      </c>
      <c r="M75" s="149">
        <v>38.760014486785202</v>
      </c>
    </row>
    <row r="76" spans="1:13">
      <c r="A76" s="150" t="str">
        <f t="shared" si="2"/>
        <v>2006-2008Males7A4</v>
      </c>
      <c r="B76" s="151" t="str">
        <f t="shared" si="3"/>
        <v>2006-2008_Males_7A4_All ages</v>
      </c>
      <c r="C76" s="149" t="s">
        <v>4</v>
      </c>
      <c r="D76" s="149" t="s">
        <v>2</v>
      </c>
      <c r="E76" s="149" t="s">
        <v>13</v>
      </c>
      <c r="F76" s="149">
        <v>5876</v>
      </c>
      <c r="G76" s="149">
        <v>1958.6666666666699</v>
      </c>
      <c r="H76" s="149">
        <v>886.76671214188298</v>
      </c>
      <c r="I76" s="149">
        <v>1383.1979945292901</v>
      </c>
      <c r="J76" s="149">
        <v>1345.7425775627401</v>
      </c>
      <c r="K76" s="149">
        <v>1421.3827534525899</v>
      </c>
      <c r="L76" s="149">
        <v>37.4554169665507</v>
      </c>
      <c r="M76" s="149">
        <v>38.1847589233059</v>
      </c>
    </row>
    <row r="77" spans="1:13">
      <c r="A77" s="150" t="str">
        <f t="shared" si="2"/>
        <v>2007-2009Males7A4</v>
      </c>
      <c r="B77" s="151" t="str">
        <f t="shared" si="3"/>
        <v>2007-2009_Males_7A4_All ages</v>
      </c>
      <c r="C77" s="149" t="s">
        <v>5</v>
      </c>
      <c r="D77" s="149" t="s">
        <v>2</v>
      </c>
      <c r="E77" s="149" t="s">
        <v>13</v>
      </c>
      <c r="F77" s="149">
        <v>5818</v>
      </c>
      <c r="G77" s="149">
        <v>1939.3333333333301</v>
      </c>
      <c r="H77" s="149">
        <v>866.410724550488</v>
      </c>
      <c r="I77" s="149">
        <v>1337.74362785991</v>
      </c>
      <c r="J77" s="149">
        <v>1301.5808721584599</v>
      </c>
      <c r="K77" s="149">
        <v>1374.614093533</v>
      </c>
      <c r="L77" s="149">
        <v>36.162755701446301</v>
      </c>
      <c r="M77" s="149">
        <v>36.870465673088603</v>
      </c>
    </row>
    <row r="78" spans="1:13">
      <c r="A78" s="150" t="str">
        <f t="shared" si="2"/>
        <v>2008-2010Males7A4</v>
      </c>
      <c r="B78" s="151" t="str">
        <f t="shared" si="3"/>
        <v>2008-2010_Males_7A4_All ages</v>
      </c>
      <c r="C78" s="149" t="s">
        <v>6</v>
      </c>
      <c r="D78" s="149" t="s">
        <v>2</v>
      </c>
      <c r="E78" s="149" t="s">
        <v>13</v>
      </c>
      <c r="F78" s="149">
        <v>5621</v>
      </c>
      <c r="G78" s="149">
        <v>1873.6666666666699</v>
      </c>
      <c r="H78" s="149">
        <v>827.16747014191799</v>
      </c>
      <c r="I78" s="149">
        <v>1270.0681393039399</v>
      </c>
      <c r="J78" s="149">
        <v>1235.3980171189</v>
      </c>
      <c r="K78" s="149">
        <v>1305.42867725883</v>
      </c>
      <c r="L78" s="149">
        <v>34.670122185032398</v>
      </c>
      <c r="M78" s="149">
        <v>35.360537954890098</v>
      </c>
    </row>
    <row r="79" spans="1:13">
      <c r="A79" s="150" t="str">
        <f t="shared" si="2"/>
        <v>2009-2011Males7A4</v>
      </c>
      <c r="B79" s="151" t="str">
        <f t="shared" si="3"/>
        <v>2009-2011_Males_7A4_All ages</v>
      </c>
      <c r="C79" s="149" t="s">
        <v>7</v>
      </c>
      <c r="D79" s="149" t="s">
        <v>2</v>
      </c>
      <c r="E79" s="149" t="s">
        <v>13</v>
      </c>
      <c r="F79" s="149">
        <v>5492</v>
      </c>
      <c r="G79" s="149">
        <v>1830.6666666666699</v>
      </c>
      <c r="H79" s="149">
        <v>799.00604346523005</v>
      </c>
      <c r="I79" s="149">
        <v>1222.3573655861401</v>
      </c>
      <c r="J79" s="149">
        <v>1188.77612384094</v>
      </c>
      <c r="K79" s="149">
        <v>1256.61523432083</v>
      </c>
      <c r="L79" s="149">
        <v>33.581241745205901</v>
      </c>
      <c r="M79" s="149">
        <v>34.257868734688401</v>
      </c>
    </row>
    <row r="80" spans="1:13">
      <c r="A80" s="150" t="str">
        <f t="shared" si="2"/>
        <v>2010-2012Males7A4</v>
      </c>
      <c r="B80" s="151" t="str">
        <f t="shared" si="3"/>
        <v>2010-2012_Males_7A4_All ages</v>
      </c>
      <c r="C80" s="149" t="s">
        <v>8</v>
      </c>
      <c r="D80" s="149" t="s">
        <v>2</v>
      </c>
      <c r="E80" s="149" t="s">
        <v>13</v>
      </c>
      <c r="F80" s="149">
        <v>5595</v>
      </c>
      <c r="G80" s="149">
        <v>1865</v>
      </c>
      <c r="H80" s="149">
        <v>806.74115504570102</v>
      </c>
      <c r="I80" s="149">
        <v>1231.39473940269</v>
      </c>
      <c r="J80" s="149">
        <v>1198.0365935796001</v>
      </c>
      <c r="K80" s="149">
        <v>1265.41873315422</v>
      </c>
      <c r="L80" s="149">
        <v>33.358145823092201</v>
      </c>
      <c r="M80" s="149">
        <v>34.023993751525303</v>
      </c>
    </row>
    <row r="81" spans="1:13">
      <c r="A81" s="150" t="str">
        <f t="shared" si="2"/>
        <v>2011-2013Males7A4</v>
      </c>
      <c r="B81" s="151" t="str">
        <f t="shared" si="3"/>
        <v>2011-2013_Males_7A4_All ages</v>
      </c>
      <c r="C81" s="149" t="s">
        <v>9</v>
      </c>
      <c r="D81" s="149" t="s">
        <v>2</v>
      </c>
      <c r="E81" s="149" t="s">
        <v>13</v>
      </c>
      <c r="F81" s="149">
        <v>5718</v>
      </c>
      <c r="G81" s="149">
        <v>1906</v>
      </c>
      <c r="H81" s="149">
        <v>817.96607114502399</v>
      </c>
      <c r="I81" s="149">
        <v>1239.4361505827801</v>
      </c>
      <c r="J81" s="149">
        <v>1206.3944667635001</v>
      </c>
      <c r="K81" s="149">
        <v>1273.13015573083</v>
      </c>
      <c r="L81" s="149">
        <v>33.041683819281197</v>
      </c>
      <c r="M81" s="149">
        <v>33.694005148054202</v>
      </c>
    </row>
    <row r="82" spans="1:13">
      <c r="A82" s="150" t="str">
        <f t="shared" si="2"/>
        <v>2012-2014Males7A4</v>
      </c>
      <c r="B82" s="151" t="str">
        <f t="shared" si="3"/>
        <v>2012-2014_Males_7A4_All ages</v>
      </c>
      <c r="C82" s="149" t="s">
        <v>216</v>
      </c>
      <c r="D82" s="149" t="s">
        <v>2</v>
      </c>
      <c r="E82" s="149" t="s">
        <v>13</v>
      </c>
      <c r="F82" s="149">
        <v>5831</v>
      </c>
      <c r="G82" s="149">
        <v>1943.6666666666699</v>
      </c>
      <c r="H82" s="149">
        <v>828.50830142300003</v>
      </c>
      <c r="I82" s="149">
        <v>1236.95352036126</v>
      </c>
      <c r="J82" s="149">
        <v>1204.4736437346801</v>
      </c>
      <c r="K82" s="149">
        <v>1270.0683159180301</v>
      </c>
      <c r="L82" s="149">
        <v>32.479876626581202</v>
      </c>
      <c r="M82" s="149">
        <v>33.114795556763497</v>
      </c>
    </row>
    <row r="83" spans="1:13">
      <c r="A83" s="150" t="str">
        <f t="shared" si="2"/>
        <v>2004-2006Males7A5</v>
      </c>
      <c r="B83" s="151" t="str">
        <f t="shared" si="3"/>
        <v>2004-2006_Males_7A5_All ages</v>
      </c>
      <c r="C83" s="149" t="s">
        <v>1</v>
      </c>
      <c r="D83" s="149" t="s">
        <v>2</v>
      </c>
      <c r="E83" s="149" t="s">
        <v>14</v>
      </c>
      <c r="F83" s="149">
        <v>4486</v>
      </c>
      <c r="G83" s="149">
        <v>1495.3333333333301</v>
      </c>
      <c r="H83" s="149">
        <v>1056.9469641636999</v>
      </c>
      <c r="I83" s="149">
        <v>1589.0164759336501</v>
      </c>
      <c r="J83" s="149">
        <v>1538.2567779917099</v>
      </c>
      <c r="K83" s="149">
        <v>1640.9091510011399</v>
      </c>
      <c r="L83" s="149">
        <v>50.759697941936601</v>
      </c>
      <c r="M83" s="149">
        <v>51.892675067495198</v>
      </c>
    </row>
    <row r="84" spans="1:13">
      <c r="A84" s="150" t="str">
        <f t="shared" si="2"/>
        <v>2005-2007Males7A5</v>
      </c>
      <c r="B84" s="151" t="str">
        <f t="shared" si="3"/>
        <v>2005-2007_Males_7A5_All ages</v>
      </c>
      <c r="C84" s="149" t="s">
        <v>3</v>
      </c>
      <c r="D84" s="149" t="s">
        <v>2</v>
      </c>
      <c r="E84" s="149" t="s">
        <v>14</v>
      </c>
      <c r="F84" s="149">
        <v>4585</v>
      </c>
      <c r="G84" s="149">
        <v>1528.3333333333301</v>
      </c>
      <c r="H84" s="149">
        <v>1077.0217354026599</v>
      </c>
      <c r="I84" s="149">
        <v>1579.2381994207301</v>
      </c>
      <c r="J84" s="149">
        <v>1529.32515172649</v>
      </c>
      <c r="K84" s="149">
        <v>1630.2530862175099</v>
      </c>
      <c r="L84" s="149">
        <v>49.913047694236603</v>
      </c>
      <c r="M84" s="149">
        <v>51.014886796782797</v>
      </c>
    </row>
    <row r="85" spans="1:13">
      <c r="A85" s="150" t="str">
        <f t="shared" si="2"/>
        <v>2006-2008Males7A5</v>
      </c>
      <c r="B85" s="151" t="str">
        <f t="shared" si="3"/>
        <v>2006-2008_Males_7A5_All ages</v>
      </c>
      <c r="C85" s="149" t="s">
        <v>4</v>
      </c>
      <c r="D85" s="149" t="s">
        <v>2</v>
      </c>
      <c r="E85" s="149" t="s">
        <v>14</v>
      </c>
      <c r="F85" s="149">
        <v>4535</v>
      </c>
      <c r="G85" s="149">
        <v>1511.6666666666699</v>
      </c>
      <c r="H85" s="149">
        <v>1061.8992425040699</v>
      </c>
      <c r="I85" s="149">
        <v>1532.9346038082899</v>
      </c>
      <c r="J85" s="149">
        <v>1484.2087781159501</v>
      </c>
      <c r="K85" s="149">
        <v>1582.7420461694101</v>
      </c>
      <c r="L85" s="149">
        <v>48.725825692346</v>
      </c>
      <c r="M85" s="149">
        <v>49.807442361120998</v>
      </c>
    </row>
    <row r="86" spans="1:13">
      <c r="A86" s="150" t="str">
        <f t="shared" si="2"/>
        <v>2007-2009Males7A5</v>
      </c>
      <c r="B86" s="151" t="str">
        <f t="shared" si="3"/>
        <v>2007-2009_Males_7A5_All ages</v>
      </c>
      <c r="C86" s="149" t="s">
        <v>5</v>
      </c>
      <c r="D86" s="149" t="s">
        <v>2</v>
      </c>
      <c r="E86" s="149" t="s">
        <v>14</v>
      </c>
      <c r="F86" s="149">
        <v>4610</v>
      </c>
      <c r="G86" s="149">
        <v>1536.6666666666699</v>
      </c>
      <c r="H86" s="149">
        <v>1076.0845461654301</v>
      </c>
      <c r="I86" s="149">
        <v>1526.4422642688501</v>
      </c>
      <c r="J86" s="149">
        <v>1478.5556376060899</v>
      </c>
      <c r="K86" s="149">
        <v>1575.3830913824199</v>
      </c>
      <c r="L86" s="149">
        <v>47.886626662766702</v>
      </c>
      <c r="M86" s="149">
        <v>48.940827113570997</v>
      </c>
    </row>
    <row r="87" spans="1:13">
      <c r="A87" s="150" t="str">
        <f t="shared" si="2"/>
        <v>2008-2010Males7A5</v>
      </c>
      <c r="B87" s="151" t="str">
        <f t="shared" si="3"/>
        <v>2008-2010_Males_7A5_All ages</v>
      </c>
      <c r="C87" s="149" t="s">
        <v>6</v>
      </c>
      <c r="D87" s="149" t="s">
        <v>2</v>
      </c>
      <c r="E87" s="149" t="s">
        <v>14</v>
      </c>
      <c r="F87" s="149">
        <v>4507</v>
      </c>
      <c r="G87" s="149">
        <v>1502.3333333333301</v>
      </c>
      <c r="H87" s="149">
        <v>1050.1005365834301</v>
      </c>
      <c r="I87" s="149">
        <v>1481.3888344647701</v>
      </c>
      <c r="J87" s="149">
        <v>1434.76709465557</v>
      </c>
      <c r="K87" s="149">
        <v>1529.0487335410101</v>
      </c>
      <c r="L87" s="149">
        <v>46.621739809206197</v>
      </c>
      <c r="M87" s="149">
        <v>47.659899076237302</v>
      </c>
    </row>
    <row r="88" spans="1:13">
      <c r="A88" s="150" t="str">
        <f t="shared" si="2"/>
        <v>2009-2011Males7A5</v>
      </c>
      <c r="B88" s="151" t="str">
        <f t="shared" si="3"/>
        <v>2009-2011_Males_7A5_All ages</v>
      </c>
      <c r="C88" s="149" t="s">
        <v>7</v>
      </c>
      <c r="D88" s="149" t="s">
        <v>2</v>
      </c>
      <c r="E88" s="149" t="s">
        <v>14</v>
      </c>
      <c r="F88" s="149">
        <v>4514</v>
      </c>
      <c r="G88" s="149">
        <v>1504.6666666666699</v>
      </c>
      <c r="H88" s="149">
        <v>1050.40745756717</v>
      </c>
      <c r="I88" s="149">
        <v>1455.3068856029699</v>
      </c>
      <c r="J88" s="149">
        <v>1409.9449104918999</v>
      </c>
      <c r="K88" s="149">
        <v>1501.6781747958601</v>
      </c>
      <c r="L88" s="149">
        <v>45.361975111071601</v>
      </c>
      <c r="M88" s="149">
        <v>46.371289192889201</v>
      </c>
    </row>
    <row r="89" spans="1:13">
      <c r="A89" s="150" t="str">
        <f t="shared" si="2"/>
        <v>2010-2012Males7A5</v>
      </c>
      <c r="B89" s="151" t="str">
        <f t="shared" si="3"/>
        <v>2010-2012_Males_7A5_All ages</v>
      </c>
      <c r="C89" s="149" t="s">
        <v>8</v>
      </c>
      <c r="D89" s="149" t="s">
        <v>2</v>
      </c>
      <c r="E89" s="149" t="s">
        <v>14</v>
      </c>
      <c r="F89" s="149">
        <v>4398</v>
      </c>
      <c r="G89" s="149">
        <v>1466</v>
      </c>
      <c r="H89" s="149">
        <v>1021.07623943054</v>
      </c>
      <c r="I89" s="149">
        <v>1389.7570647913201</v>
      </c>
      <c r="J89" s="149">
        <v>1346.2409356550099</v>
      </c>
      <c r="K89" s="149">
        <v>1434.25428103951</v>
      </c>
      <c r="L89" s="149">
        <v>43.5161291363072</v>
      </c>
      <c r="M89" s="149">
        <v>44.497216248189297</v>
      </c>
    </row>
    <row r="90" spans="1:13">
      <c r="A90" s="150" t="str">
        <f t="shared" si="2"/>
        <v>2011-2013Males7A5</v>
      </c>
      <c r="B90" s="151" t="str">
        <f t="shared" si="3"/>
        <v>2011-2013_Males_7A5_All ages</v>
      </c>
      <c r="C90" s="149" t="s">
        <v>9</v>
      </c>
      <c r="D90" s="149" t="s">
        <v>2</v>
      </c>
      <c r="E90" s="149" t="s">
        <v>14</v>
      </c>
      <c r="F90" s="149">
        <v>4504</v>
      </c>
      <c r="G90" s="149">
        <v>1501.3333333333301</v>
      </c>
      <c r="H90" s="149">
        <v>1042.57811234103</v>
      </c>
      <c r="I90" s="149">
        <v>1404.5404553317001</v>
      </c>
      <c r="J90" s="149">
        <v>1361.2013030094499</v>
      </c>
      <c r="K90" s="149">
        <v>1448.8449965162199</v>
      </c>
      <c r="L90" s="149">
        <v>43.339152322249198</v>
      </c>
      <c r="M90" s="149">
        <v>44.304541184523003</v>
      </c>
    </row>
    <row r="91" spans="1:13">
      <c r="A91" s="150" t="str">
        <f t="shared" si="2"/>
        <v>2012-2014Males7A5</v>
      </c>
      <c r="B91" s="151" t="str">
        <f t="shared" si="3"/>
        <v>2012-2014_Males_7A5_All ages</v>
      </c>
      <c r="C91" s="149" t="s">
        <v>216</v>
      </c>
      <c r="D91" s="149" t="s">
        <v>2</v>
      </c>
      <c r="E91" s="149" t="s">
        <v>14</v>
      </c>
      <c r="F91" s="149">
        <v>4531</v>
      </c>
      <c r="G91" s="149">
        <v>1510.3333333333301</v>
      </c>
      <c r="H91" s="149">
        <v>1044.81328949007</v>
      </c>
      <c r="I91" s="149">
        <v>1380.9833521156399</v>
      </c>
      <c r="J91" s="149">
        <v>1338.7566414507701</v>
      </c>
      <c r="K91" s="149">
        <v>1424.1478307093</v>
      </c>
      <c r="L91" s="149">
        <v>42.226710664874602</v>
      </c>
      <c r="M91" s="149">
        <v>43.164478593657599</v>
      </c>
    </row>
    <row r="92" spans="1:13">
      <c r="A92" s="150" t="str">
        <f t="shared" si="2"/>
        <v>2004-2006Males7A6</v>
      </c>
      <c r="B92" s="151" t="str">
        <f t="shared" si="3"/>
        <v>2004-2006_Males_7A6_All ages</v>
      </c>
      <c r="C92" s="149" t="s">
        <v>1</v>
      </c>
      <c r="D92" s="149" t="s">
        <v>2</v>
      </c>
      <c r="E92" s="149" t="s">
        <v>15</v>
      </c>
      <c r="F92" s="149">
        <v>8225</v>
      </c>
      <c r="G92" s="149">
        <v>2741.6666666666702</v>
      </c>
      <c r="H92" s="149">
        <v>1001.94297756744</v>
      </c>
      <c r="I92" s="149">
        <v>1432.8311598678299</v>
      </c>
      <c r="J92" s="149">
        <v>1399.7005135521399</v>
      </c>
      <c r="K92" s="149">
        <v>1466.50618014722</v>
      </c>
      <c r="L92" s="149">
        <v>33.130646315692701</v>
      </c>
      <c r="M92" s="149">
        <v>33.675020279389599</v>
      </c>
    </row>
    <row r="93" spans="1:13">
      <c r="A93" s="150" t="str">
        <f t="shared" si="2"/>
        <v>2005-2007Males7A6</v>
      </c>
      <c r="B93" s="151" t="str">
        <f t="shared" si="3"/>
        <v>2005-2007_Males_7A6_All ages</v>
      </c>
      <c r="C93" s="149" t="s">
        <v>3</v>
      </c>
      <c r="D93" s="149" t="s">
        <v>2</v>
      </c>
      <c r="E93" s="149" t="s">
        <v>15</v>
      </c>
      <c r="F93" s="149">
        <v>8271</v>
      </c>
      <c r="G93" s="149">
        <v>2757</v>
      </c>
      <c r="H93" s="149">
        <v>1002.29518447515</v>
      </c>
      <c r="I93" s="149">
        <v>1409.1006975264099</v>
      </c>
      <c r="J93" s="149">
        <v>1376.6959912914299</v>
      </c>
      <c r="K93" s="149">
        <v>1442.03635359643</v>
      </c>
      <c r="L93" s="149">
        <v>32.404706234978697</v>
      </c>
      <c r="M93" s="149">
        <v>32.935656070016897</v>
      </c>
    </row>
    <row r="94" spans="1:13">
      <c r="A94" s="150" t="str">
        <f t="shared" si="2"/>
        <v>2006-2008Males7A6</v>
      </c>
      <c r="B94" s="151" t="str">
        <f t="shared" si="3"/>
        <v>2006-2008_Males_7A6_All ages</v>
      </c>
      <c r="C94" s="149" t="s">
        <v>4</v>
      </c>
      <c r="D94" s="149" t="s">
        <v>2</v>
      </c>
      <c r="E94" s="149" t="s">
        <v>15</v>
      </c>
      <c r="F94" s="149">
        <v>8472</v>
      </c>
      <c r="G94" s="149">
        <v>2824</v>
      </c>
      <c r="H94" s="149">
        <v>1020.52616363111</v>
      </c>
      <c r="I94" s="149">
        <v>1422.63467590711</v>
      </c>
      <c r="J94" s="149">
        <v>1390.21901824413</v>
      </c>
      <c r="K94" s="149">
        <v>1455.57506775396</v>
      </c>
      <c r="L94" s="149">
        <v>32.415657662973402</v>
      </c>
      <c r="M94" s="149">
        <v>32.9403918468565</v>
      </c>
    </row>
    <row r="95" spans="1:13">
      <c r="A95" s="150" t="str">
        <f t="shared" si="2"/>
        <v>2007-2009Males7A6</v>
      </c>
      <c r="B95" s="151" t="str">
        <f t="shared" si="3"/>
        <v>2007-2009_Males_7A6_All ages</v>
      </c>
      <c r="C95" s="149" t="s">
        <v>5</v>
      </c>
      <c r="D95" s="149" t="s">
        <v>2</v>
      </c>
      <c r="E95" s="149" t="s">
        <v>15</v>
      </c>
      <c r="F95" s="149">
        <v>8443</v>
      </c>
      <c r="G95" s="149">
        <v>2814.3333333333298</v>
      </c>
      <c r="H95" s="149">
        <v>1010.83144867483</v>
      </c>
      <c r="I95" s="149">
        <v>1390.02872707505</v>
      </c>
      <c r="J95" s="149">
        <v>1358.4116095584</v>
      </c>
      <c r="K95" s="149">
        <v>1422.1585383593399</v>
      </c>
      <c r="L95" s="149">
        <v>31.617117516652598</v>
      </c>
      <c r="M95" s="149">
        <v>32.129811284286703</v>
      </c>
    </row>
    <row r="96" spans="1:13">
      <c r="A96" s="150" t="str">
        <f t="shared" si="2"/>
        <v>2008-2010Males7A6</v>
      </c>
      <c r="B96" s="151" t="str">
        <f t="shared" si="3"/>
        <v>2008-2010_Males_7A6_All ages</v>
      </c>
      <c r="C96" s="149" t="s">
        <v>6</v>
      </c>
      <c r="D96" s="149" t="s">
        <v>2</v>
      </c>
      <c r="E96" s="149" t="s">
        <v>15</v>
      </c>
      <c r="F96" s="149">
        <v>8324</v>
      </c>
      <c r="G96" s="149">
        <v>2774.6666666666702</v>
      </c>
      <c r="H96" s="149">
        <v>990.92052993534696</v>
      </c>
      <c r="I96" s="149">
        <v>1347.1517733553201</v>
      </c>
      <c r="J96" s="149">
        <v>1316.4654393012199</v>
      </c>
      <c r="K96" s="149">
        <v>1378.3392840817901</v>
      </c>
      <c r="L96" s="149">
        <v>30.686334054101099</v>
      </c>
      <c r="M96" s="149">
        <v>31.187510726472301</v>
      </c>
    </row>
    <row r="97" spans="1:13">
      <c r="A97" s="150" t="str">
        <f t="shared" si="2"/>
        <v>2009-2011Males7A6</v>
      </c>
      <c r="B97" s="151" t="str">
        <f t="shared" si="3"/>
        <v>2009-2011_Males_7A6_All ages</v>
      </c>
      <c r="C97" s="149" t="s">
        <v>7</v>
      </c>
      <c r="D97" s="149" t="s">
        <v>2</v>
      </c>
      <c r="E97" s="149" t="s">
        <v>15</v>
      </c>
      <c r="F97" s="149">
        <v>8152</v>
      </c>
      <c r="G97" s="149">
        <v>2717.3333333333298</v>
      </c>
      <c r="H97" s="149">
        <v>965.55645046666996</v>
      </c>
      <c r="I97" s="149">
        <v>1284.0265980653601</v>
      </c>
      <c r="J97" s="149">
        <v>1254.7050520588</v>
      </c>
      <c r="K97" s="149">
        <v>1313.83210219495</v>
      </c>
      <c r="L97" s="149">
        <v>29.321546006563</v>
      </c>
      <c r="M97" s="149">
        <v>29.805504129591299</v>
      </c>
    </row>
    <row r="98" spans="1:13">
      <c r="A98" s="150" t="str">
        <f t="shared" si="2"/>
        <v>2010-2012Males7A6</v>
      </c>
      <c r="B98" s="151" t="str">
        <f t="shared" si="3"/>
        <v>2010-2012_Males_7A6_All ages</v>
      </c>
      <c r="C98" s="149" t="s">
        <v>8</v>
      </c>
      <c r="D98" s="149" t="s">
        <v>2</v>
      </c>
      <c r="E98" s="149" t="s">
        <v>15</v>
      </c>
      <c r="F98" s="149">
        <v>8389</v>
      </c>
      <c r="G98" s="149">
        <v>2796.3333333333298</v>
      </c>
      <c r="H98" s="149">
        <v>990.10251556145101</v>
      </c>
      <c r="I98" s="149">
        <v>1294.0672321009199</v>
      </c>
      <c r="J98" s="149">
        <v>1265.0826442735099</v>
      </c>
      <c r="K98" s="149">
        <v>1323.52334924004</v>
      </c>
      <c r="L98" s="149">
        <v>28.984587827411598</v>
      </c>
      <c r="M98" s="149">
        <v>29.456117139118799</v>
      </c>
    </row>
    <row r="99" spans="1:13">
      <c r="A99" s="150" t="str">
        <f t="shared" si="2"/>
        <v>2011-2013Males7A6</v>
      </c>
      <c r="B99" s="151" t="str">
        <f t="shared" si="3"/>
        <v>2011-2013_Males_7A6_All ages</v>
      </c>
      <c r="C99" s="149" t="s">
        <v>9</v>
      </c>
      <c r="D99" s="149" t="s">
        <v>2</v>
      </c>
      <c r="E99" s="149" t="s">
        <v>15</v>
      </c>
      <c r="F99" s="149">
        <v>8513</v>
      </c>
      <c r="G99" s="149">
        <v>2837.6666666666702</v>
      </c>
      <c r="H99" s="149">
        <v>1001.97145799617</v>
      </c>
      <c r="I99" s="149">
        <v>1288.5218402329299</v>
      </c>
      <c r="J99" s="149">
        <v>1259.95213951195</v>
      </c>
      <c r="K99" s="149">
        <v>1317.5528930544599</v>
      </c>
      <c r="L99" s="149">
        <v>28.569700720975298</v>
      </c>
      <c r="M99" s="149">
        <v>29.031052821528199</v>
      </c>
    </row>
    <row r="100" spans="1:13">
      <c r="A100" s="150" t="str">
        <f t="shared" si="2"/>
        <v>2012-2014Males7A6</v>
      </c>
      <c r="B100" s="151" t="str">
        <f t="shared" si="3"/>
        <v>2012-2014_Males_7A6_All ages</v>
      </c>
      <c r="C100" s="149" t="s">
        <v>216</v>
      </c>
      <c r="D100" s="149" t="s">
        <v>2</v>
      </c>
      <c r="E100" s="149" t="s">
        <v>15</v>
      </c>
      <c r="F100" s="149">
        <v>8540</v>
      </c>
      <c r="G100" s="149">
        <v>2846.6666666666702</v>
      </c>
      <c r="H100" s="149">
        <v>1003.09031688962</v>
      </c>
      <c r="I100" s="149">
        <v>1269.9313271102801</v>
      </c>
      <c r="J100" s="149">
        <v>1241.92644011277</v>
      </c>
      <c r="K100" s="149">
        <v>1298.3877236015401</v>
      </c>
      <c r="L100" s="149">
        <v>28.004886997511399</v>
      </c>
      <c r="M100" s="149">
        <v>28.4563964912534</v>
      </c>
    </row>
    <row r="101" spans="1:13">
      <c r="A101" s="150" t="str">
        <f t="shared" si="2"/>
        <v>2004-2006Males7A7</v>
      </c>
      <c r="B101" s="151" t="str">
        <f t="shared" si="3"/>
        <v>2004-2006_Males_7A7_All ages</v>
      </c>
      <c r="C101" s="149" t="s">
        <v>1</v>
      </c>
      <c r="D101" s="149" t="s">
        <v>2</v>
      </c>
      <c r="E101" s="149" t="s">
        <v>16</v>
      </c>
      <c r="F101" s="149">
        <v>2147</v>
      </c>
      <c r="G101" s="149">
        <v>715.66666666666697</v>
      </c>
      <c r="H101" s="149">
        <v>1111.3009001175001</v>
      </c>
      <c r="I101" s="149">
        <v>1267.0489078759699</v>
      </c>
      <c r="J101" s="149">
        <v>1211.58309572915</v>
      </c>
      <c r="K101" s="149">
        <v>1324.31409680298</v>
      </c>
      <c r="L101" s="149">
        <v>55.465812146823701</v>
      </c>
      <c r="M101" s="149">
        <v>57.2651889270048</v>
      </c>
    </row>
    <row r="102" spans="1:13">
      <c r="A102" s="150" t="str">
        <f t="shared" si="2"/>
        <v>2005-2007Males7A7</v>
      </c>
      <c r="B102" s="151" t="str">
        <f t="shared" si="3"/>
        <v>2005-2007_Males_7A7_All ages</v>
      </c>
      <c r="C102" s="149" t="s">
        <v>3</v>
      </c>
      <c r="D102" s="149" t="s">
        <v>2</v>
      </c>
      <c r="E102" s="149" t="s">
        <v>16</v>
      </c>
      <c r="F102" s="149">
        <v>2190</v>
      </c>
      <c r="G102" s="149">
        <v>730</v>
      </c>
      <c r="H102" s="149">
        <v>1127.3260752065501</v>
      </c>
      <c r="I102" s="149">
        <v>1256.1344997793699</v>
      </c>
      <c r="J102" s="149">
        <v>1201.85097399714</v>
      </c>
      <c r="K102" s="149">
        <v>1312.16136713016</v>
      </c>
      <c r="L102" s="149">
        <v>54.283525782235799</v>
      </c>
      <c r="M102" s="149">
        <v>56.026867350789402</v>
      </c>
    </row>
    <row r="103" spans="1:13">
      <c r="A103" s="150" t="str">
        <f t="shared" si="2"/>
        <v>2006-2008Males7A7</v>
      </c>
      <c r="B103" s="151" t="str">
        <f t="shared" si="3"/>
        <v>2006-2008_Males_7A7_All ages</v>
      </c>
      <c r="C103" s="149" t="s">
        <v>4</v>
      </c>
      <c r="D103" s="149" t="s">
        <v>2</v>
      </c>
      <c r="E103" s="149" t="s">
        <v>16</v>
      </c>
      <c r="F103" s="149">
        <v>2159</v>
      </c>
      <c r="G103" s="149">
        <v>719.66666666666697</v>
      </c>
      <c r="H103" s="149">
        <v>1104.5625236618901</v>
      </c>
      <c r="I103" s="149">
        <v>1224.39388029161</v>
      </c>
      <c r="J103" s="149">
        <v>1170.9010905656201</v>
      </c>
      <c r="K103" s="149">
        <v>1279.6171244683901</v>
      </c>
      <c r="L103" s="149">
        <v>53.492789725991301</v>
      </c>
      <c r="M103" s="149">
        <v>55.223244176778699</v>
      </c>
    </row>
    <row r="104" spans="1:13">
      <c r="A104" s="150" t="str">
        <f t="shared" si="2"/>
        <v>2007-2009Males7A7</v>
      </c>
      <c r="B104" s="151" t="str">
        <f t="shared" si="3"/>
        <v>2007-2009_Males_7A7_All ages</v>
      </c>
      <c r="C104" s="149" t="s">
        <v>5</v>
      </c>
      <c r="D104" s="149" t="s">
        <v>2</v>
      </c>
      <c r="E104" s="149" t="s">
        <v>16</v>
      </c>
      <c r="F104" s="149">
        <v>2158</v>
      </c>
      <c r="G104" s="149">
        <v>719.33333333333303</v>
      </c>
      <c r="H104" s="149">
        <v>1098.26354253608</v>
      </c>
      <c r="I104" s="149">
        <v>1192.89838996396</v>
      </c>
      <c r="J104" s="149">
        <v>1141.0393631142299</v>
      </c>
      <c r="K104" s="149">
        <v>1246.4354157233199</v>
      </c>
      <c r="L104" s="149">
        <v>51.859026849722603</v>
      </c>
      <c r="M104" s="149">
        <v>53.537025759367701</v>
      </c>
    </row>
    <row r="105" spans="1:13">
      <c r="A105" s="150" t="str">
        <f t="shared" si="2"/>
        <v>2008-2010Males7A7</v>
      </c>
      <c r="B105" s="151" t="str">
        <f t="shared" si="3"/>
        <v>2008-2010_Males_7A7_All ages</v>
      </c>
      <c r="C105" s="149" t="s">
        <v>6</v>
      </c>
      <c r="D105" s="149" t="s">
        <v>2</v>
      </c>
      <c r="E105" s="149" t="s">
        <v>16</v>
      </c>
      <c r="F105" s="149">
        <v>2156</v>
      </c>
      <c r="G105" s="149">
        <v>718.66666666666697</v>
      </c>
      <c r="H105" s="149">
        <v>1094.6996430547999</v>
      </c>
      <c r="I105" s="149">
        <v>1169.8795864844899</v>
      </c>
      <c r="J105" s="149">
        <v>1119.09608286247</v>
      </c>
      <c r="K105" s="149">
        <v>1222.3070638947299</v>
      </c>
      <c r="L105" s="149">
        <v>50.783503622011899</v>
      </c>
      <c r="M105" s="149">
        <v>52.427477410243</v>
      </c>
    </row>
    <row r="106" spans="1:13">
      <c r="A106" s="150" t="str">
        <f t="shared" si="2"/>
        <v>2009-2011Males7A7</v>
      </c>
      <c r="B106" s="151" t="str">
        <f t="shared" si="3"/>
        <v>2009-2011_Males_7A7_All ages</v>
      </c>
      <c r="C106" s="149" t="s">
        <v>7</v>
      </c>
      <c r="D106" s="149" t="s">
        <v>2</v>
      </c>
      <c r="E106" s="149" t="s">
        <v>16</v>
      </c>
      <c r="F106" s="149">
        <v>2169</v>
      </c>
      <c r="G106" s="149">
        <v>723</v>
      </c>
      <c r="H106" s="149">
        <v>1100.35054966797</v>
      </c>
      <c r="I106" s="149">
        <v>1142.3001874598899</v>
      </c>
      <c r="J106" s="149">
        <v>1093.0549351217801</v>
      </c>
      <c r="K106" s="149">
        <v>1193.1347477163299</v>
      </c>
      <c r="L106" s="149">
        <v>49.2452523381098</v>
      </c>
      <c r="M106" s="149">
        <v>50.834560256442003</v>
      </c>
    </row>
    <row r="107" spans="1:13">
      <c r="A107" s="150" t="str">
        <f t="shared" si="2"/>
        <v>2010-2012Males7A7</v>
      </c>
      <c r="B107" s="151" t="str">
        <f t="shared" si="3"/>
        <v>2010-2012_Males_7A7_All ages</v>
      </c>
      <c r="C107" s="149" t="s">
        <v>8</v>
      </c>
      <c r="D107" s="149" t="s">
        <v>2</v>
      </c>
      <c r="E107" s="149" t="s">
        <v>16</v>
      </c>
      <c r="F107" s="149">
        <v>2160</v>
      </c>
      <c r="G107" s="149">
        <v>720</v>
      </c>
      <c r="H107" s="149">
        <v>1096.2574987058099</v>
      </c>
      <c r="I107" s="149">
        <v>1113.1811584547399</v>
      </c>
      <c r="J107" s="149">
        <v>1065.1414363092699</v>
      </c>
      <c r="K107" s="149">
        <v>1162.77456595681</v>
      </c>
      <c r="L107" s="149">
        <v>48.039722145468701</v>
      </c>
      <c r="M107" s="149">
        <v>49.593407502066199</v>
      </c>
    </row>
    <row r="108" spans="1:13">
      <c r="A108" s="150" t="str">
        <f t="shared" si="2"/>
        <v>2011-2013Males7A7</v>
      </c>
      <c r="B108" s="151" t="str">
        <f t="shared" si="3"/>
        <v>2011-2013_Males_7A7_All ages</v>
      </c>
      <c r="C108" s="149" t="s">
        <v>9</v>
      </c>
      <c r="D108" s="149" t="s">
        <v>2</v>
      </c>
      <c r="E108" s="149" t="s">
        <v>16</v>
      </c>
      <c r="F108" s="149">
        <v>2136</v>
      </c>
      <c r="G108" s="149">
        <v>712</v>
      </c>
      <c r="H108" s="149">
        <v>1083.8458259757699</v>
      </c>
      <c r="I108" s="149">
        <v>1080.2098061515201</v>
      </c>
      <c r="J108" s="149">
        <v>1033.3353537880901</v>
      </c>
      <c r="K108" s="149">
        <v>1128.6089017066799</v>
      </c>
      <c r="L108" s="149">
        <v>46.874452363437499</v>
      </c>
      <c r="M108" s="149">
        <v>48.399095555160599</v>
      </c>
    </row>
    <row r="109" spans="1:13">
      <c r="A109" s="150" t="str">
        <f t="shared" si="2"/>
        <v>2012-2014Males7A7</v>
      </c>
      <c r="B109" s="151" t="str">
        <f t="shared" si="3"/>
        <v>2012-2014_Males_7A7_All ages</v>
      </c>
      <c r="C109" s="149" t="s">
        <v>216</v>
      </c>
      <c r="D109" s="149" t="s">
        <v>2</v>
      </c>
      <c r="E109" s="149" t="s">
        <v>16</v>
      </c>
      <c r="F109" s="149">
        <v>2125</v>
      </c>
      <c r="G109" s="149">
        <v>708.33333333333303</v>
      </c>
      <c r="H109" s="149">
        <v>1078.8664033386499</v>
      </c>
      <c r="I109" s="149">
        <v>1043.7512879031001</v>
      </c>
      <c r="J109" s="149">
        <v>998.60279841066097</v>
      </c>
      <c r="K109" s="149">
        <v>1090.37214558708</v>
      </c>
      <c r="L109" s="149">
        <v>45.148489492436397</v>
      </c>
      <c r="M109" s="149">
        <v>46.620857683982898</v>
      </c>
    </row>
    <row r="110" spans="1:13">
      <c r="A110" s="150" t="str">
        <f t="shared" si="2"/>
        <v>2004-2006MalesAB1</v>
      </c>
      <c r="B110" s="151" t="str">
        <f t="shared" si="3"/>
        <v>2004-2006_Males_AB1_All ages</v>
      </c>
      <c r="C110" s="149" t="s">
        <v>1</v>
      </c>
      <c r="D110" s="149" t="s">
        <v>2</v>
      </c>
      <c r="E110" s="149" t="s">
        <v>17</v>
      </c>
      <c r="F110" s="149">
        <v>1272</v>
      </c>
      <c r="G110" s="149">
        <v>424</v>
      </c>
      <c r="H110" s="149">
        <v>774.42450883099696</v>
      </c>
      <c r="I110" s="149">
        <v>1153.43263540678</v>
      </c>
      <c r="J110" s="149">
        <v>1084.7927966700699</v>
      </c>
      <c r="K110" s="149">
        <v>1224.98090929779</v>
      </c>
      <c r="L110" s="149">
        <v>68.639838736705997</v>
      </c>
      <c r="M110" s="149">
        <v>71.548273891010496</v>
      </c>
    </row>
    <row r="111" spans="1:13">
      <c r="A111" s="150" t="str">
        <f t="shared" si="2"/>
        <v>2005-2007MalesAB1</v>
      </c>
      <c r="B111" s="151" t="str">
        <f t="shared" si="3"/>
        <v>2005-2007_Males_AB1_All ages</v>
      </c>
      <c r="C111" s="149" t="s">
        <v>3</v>
      </c>
      <c r="D111" s="149" t="s">
        <v>2</v>
      </c>
      <c r="E111" s="149" t="s">
        <v>17</v>
      </c>
      <c r="F111" s="149">
        <v>1317</v>
      </c>
      <c r="G111" s="149">
        <v>439</v>
      </c>
      <c r="H111" s="149">
        <v>798.22051978277705</v>
      </c>
      <c r="I111" s="149">
        <v>1153.2774466170099</v>
      </c>
      <c r="J111" s="149">
        <v>1086.4499534166</v>
      </c>
      <c r="K111" s="149">
        <v>1222.8866746701899</v>
      </c>
      <c r="L111" s="149">
        <v>66.827493200412206</v>
      </c>
      <c r="M111" s="149">
        <v>69.609228053178597</v>
      </c>
    </row>
    <row r="112" spans="1:13">
      <c r="A112" s="150" t="str">
        <f t="shared" si="2"/>
        <v>2006-2008MalesAB1</v>
      </c>
      <c r="B112" s="151" t="str">
        <f t="shared" si="3"/>
        <v>2006-2008_Males_AB1_All ages</v>
      </c>
      <c r="C112" s="149" t="s">
        <v>4</v>
      </c>
      <c r="D112" s="149" t="s">
        <v>2</v>
      </c>
      <c r="E112" s="149" t="s">
        <v>17</v>
      </c>
      <c r="F112" s="149">
        <v>1402</v>
      </c>
      <c r="G112" s="149">
        <v>467.33333333333297</v>
      </c>
      <c r="H112" s="149">
        <v>844.64954875712397</v>
      </c>
      <c r="I112" s="149">
        <v>1173.8293598458899</v>
      </c>
      <c r="J112" s="149">
        <v>1107.99614333516</v>
      </c>
      <c r="K112" s="149">
        <v>1242.3166952890101</v>
      </c>
      <c r="L112" s="149">
        <v>65.833216510732001</v>
      </c>
      <c r="M112" s="149">
        <v>68.487335443119505</v>
      </c>
    </row>
    <row r="113" spans="1:13">
      <c r="A113" s="150" t="str">
        <f t="shared" si="2"/>
        <v>2007-2009MalesAB1</v>
      </c>
      <c r="B113" s="151" t="str">
        <f t="shared" si="3"/>
        <v>2007-2009_Males_AB1_All ages</v>
      </c>
      <c r="C113" s="149" t="s">
        <v>5</v>
      </c>
      <c r="D113" s="149" t="s">
        <v>2</v>
      </c>
      <c r="E113" s="149" t="s">
        <v>17</v>
      </c>
      <c r="F113" s="149">
        <v>1447</v>
      </c>
      <c r="G113" s="149">
        <v>482.33333333333297</v>
      </c>
      <c r="H113" s="149">
        <v>867.18366074960102</v>
      </c>
      <c r="I113" s="149">
        <v>1147.6728611619401</v>
      </c>
      <c r="J113" s="149">
        <v>1084.8668303198999</v>
      </c>
      <c r="K113" s="149">
        <v>1212.97042336917</v>
      </c>
      <c r="L113" s="149">
        <v>62.8060308420336</v>
      </c>
      <c r="M113" s="149">
        <v>65.297562207229504</v>
      </c>
    </row>
    <row r="114" spans="1:13">
      <c r="A114" s="150" t="str">
        <f t="shared" si="2"/>
        <v>2008-2010MalesAB1</v>
      </c>
      <c r="B114" s="151" t="str">
        <f t="shared" si="3"/>
        <v>2008-2010_Males_AB1_All ages</v>
      </c>
      <c r="C114" s="149" t="s">
        <v>6</v>
      </c>
      <c r="D114" s="149" t="s">
        <v>2</v>
      </c>
      <c r="E114" s="149" t="s">
        <v>17</v>
      </c>
      <c r="F114" s="149">
        <v>1416</v>
      </c>
      <c r="G114" s="149">
        <v>472</v>
      </c>
      <c r="H114" s="149">
        <v>844.49083047562203</v>
      </c>
      <c r="I114" s="149">
        <v>1068.64727195507</v>
      </c>
      <c r="J114" s="149">
        <v>1010.27748871587</v>
      </c>
      <c r="K114" s="149">
        <v>1129.3583619667099</v>
      </c>
      <c r="L114" s="149">
        <v>58.369783239207798</v>
      </c>
      <c r="M114" s="149">
        <v>60.711090011639499</v>
      </c>
    </row>
    <row r="115" spans="1:13">
      <c r="A115" s="150" t="str">
        <f t="shared" si="2"/>
        <v>2009-2011MalesAB1</v>
      </c>
      <c r="B115" s="151" t="str">
        <f t="shared" si="3"/>
        <v>2009-2011_Males_AB1_All ages</v>
      </c>
      <c r="C115" s="149" t="s">
        <v>7</v>
      </c>
      <c r="D115" s="149" t="s">
        <v>2</v>
      </c>
      <c r="E115" s="149" t="s">
        <v>17</v>
      </c>
      <c r="F115" s="149">
        <v>1400</v>
      </c>
      <c r="G115" s="149">
        <v>466.66666666666703</v>
      </c>
      <c r="H115" s="149">
        <v>832.77319422055405</v>
      </c>
      <c r="I115" s="149">
        <v>1015.40583488832</v>
      </c>
      <c r="J115" s="149">
        <v>960.229242279</v>
      </c>
      <c r="K115" s="149">
        <v>1072.80853948187</v>
      </c>
      <c r="L115" s="149">
        <v>55.176592609323301</v>
      </c>
      <c r="M115" s="149">
        <v>57.402704593549899</v>
      </c>
    </row>
    <row r="116" spans="1:13">
      <c r="A116" s="150" t="str">
        <f t="shared" si="2"/>
        <v>2010-2012MalesAB1</v>
      </c>
      <c r="B116" s="151" t="str">
        <f t="shared" si="3"/>
        <v>2010-2012_Males_AB1_All ages</v>
      </c>
      <c r="C116" s="149" t="s">
        <v>8</v>
      </c>
      <c r="D116" s="149" t="s">
        <v>2</v>
      </c>
      <c r="E116" s="149" t="s">
        <v>17</v>
      </c>
      <c r="F116" s="149">
        <v>1448</v>
      </c>
      <c r="G116" s="149">
        <v>482.66666666666703</v>
      </c>
      <c r="H116" s="149">
        <v>860.20994350416697</v>
      </c>
      <c r="I116" s="149">
        <v>1017.37646496256</v>
      </c>
      <c r="J116" s="149">
        <v>963.37847338905704</v>
      </c>
      <c r="K116" s="149">
        <v>1073.5158148682699</v>
      </c>
      <c r="L116" s="149">
        <v>53.997991573506397</v>
      </c>
      <c r="M116" s="149">
        <v>56.139349905704201</v>
      </c>
    </row>
    <row r="117" spans="1:13">
      <c r="A117" s="150" t="str">
        <f t="shared" si="2"/>
        <v>2011-2013MalesAB1</v>
      </c>
      <c r="B117" s="151" t="str">
        <f t="shared" si="3"/>
        <v>2011-2013_Males_AB1_All ages</v>
      </c>
      <c r="C117" s="149" t="s">
        <v>9</v>
      </c>
      <c r="D117" s="149" t="s">
        <v>2</v>
      </c>
      <c r="E117" s="149" t="s">
        <v>17</v>
      </c>
      <c r="F117" s="149">
        <v>1493</v>
      </c>
      <c r="G117" s="149">
        <v>497.66666666666703</v>
      </c>
      <c r="H117" s="149">
        <v>885.94825539995202</v>
      </c>
      <c r="I117" s="149">
        <v>1023.4982428498701</v>
      </c>
      <c r="J117" s="149">
        <v>969.90754272142306</v>
      </c>
      <c r="K117" s="149">
        <v>1079.1811878339699</v>
      </c>
      <c r="L117" s="149">
        <v>53.590700128444801</v>
      </c>
      <c r="M117" s="149">
        <v>55.682944984099301</v>
      </c>
    </row>
    <row r="118" spans="1:13">
      <c r="A118" s="150" t="str">
        <f t="shared" si="2"/>
        <v>2012-2014MalesAB1</v>
      </c>
      <c r="B118" s="151" t="str">
        <f t="shared" si="3"/>
        <v>2012-2014_Males_AB1_All ages</v>
      </c>
      <c r="C118" s="149" t="s">
        <v>216</v>
      </c>
      <c r="D118" s="149" t="s">
        <v>2</v>
      </c>
      <c r="E118" s="149" t="s">
        <v>17</v>
      </c>
      <c r="F118" s="149">
        <v>1504</v>
      </c>
      <c r="G118" s="149">
        <v>501.33333333333297</v>
      </c>
      <c r="H118" s="149">
        <v>892.66636594572799</v>
      </c>
      <c r="I118" s="149">
        <v>1006.96814113482</v>
      </c>
      <c r="J118" s="149">
        <v>954.46461852171501</v>
      </c>
      <c r="K118" s="149">
        <v>1061.5137943909201</v>
      </c>
      <c r="L118" s="149">
        <v>52.503522613107002</v>
      </c>
      <c r="M118" s="149">
        <v>54.545653256096003</v>
      </c>
    </row>
    <row r="119" spans="1:13">
      <c r="A119" s="150" t="str">
        <f t="shared" si="2"/>
        <v>2004-2006MalesAB2</v>
      </c>
      <c r="B119" s="151" t="str">
        <f t="shared" si="3"/>
        <v>2004-2006_Males_AB2_All ages</v>
      </c>
      <c r="C119" s="149" t="s">
        <v>1</v>
      </c>
      <c r="D119" s="149" t="s">
        <v>2</v>
      </c>
      <c r="E119" s="149" t="s">
        <v>18</v>
      </c>
      <c r="F119" s="149">
        <v>1556</v>
      </c>
      <c r="G119" s="149">
        <v>518.66666666666697</v>
      </c>
      <c r="H119" s="149">
        <v>947.56713963826803</v>
      </c>
      <c r="I119" s="149">
        <v>1279.6130258757601</v>
      </c>
      <c r="J119" s="149">
        <v>1213.4275201968601</v>
      </c>
      <c r="K119" s="149">
        <v>1348.3285364252999</v>
      </c>
      <c r="L119" s="149">
        <v>66.185505678902004</v>
      </c>
      <c r="M119" s="149">
        <v>68.715510549535097</v>
      </c>
    </row>
    <row r="120" spans="1:13">
      <c r="A120" s="150" t="str">
        <f t="shared" si="2"/>
        <v>2005-2007MalesAB2</v>
      </c>
      <c r="B120" s="151" t="str">
        <f t="shared" si="3"/>
        <v>2005-2007_Males_AB2_All ages</v>
      </c>
      <c r="C120" s="149" t="s">
        <v>3</v>
      </c>
      <c r="D120" s="149" t="s">
        <v>2</v>
      </c>
      <c r="E120" s="149" t="s">
        <v>18</v>
      </c>
      <c r="F120" s="149">
        <v>1570</v>
      </c>
      <c r="G120" s="149">
        <v>523.33333333333303</v>
      </c>
      <c r="H120" s="149">
        <v>948.388343884405</v>
      </c>
      <c r="I120" s="149">
        <v>1260.1920281314301</v>
      </c>
      <c r="J120" s="149">
        <v>1195.5685234633099</v>
      </c>
      <c r="K120" s="149">
        <v>1327.27456006231</v>
      </c>
      <c r="L120" s="149">
        <v>64.623504668126103</v>
      </c>
      <c r="M120" s="149">
        <v>67.082531930873103</v>
      </c>
    </row>
    <row r="121" spans="1:13">
      <c r="A121" s="150" t="str">
        <f t="shared" si="2"/>
        <v>2006-2008MalesAB2</v>
      </c>
      <c r="B121" s="151" t="str">
        <f t="shared" si="3"/>
        <v>2006-2008_Males_AB2_All ages</v>
      </c>
      <c r="C121" s="149" t="s">
        <v>4</v>
      </c>
      <c r="D121" s="149" t="s">
        <v>2</v>
      </c>
      <c r="E121" s="149" t="s">
        <v>18</v>
      </c>
      <c r="F121" s="149">
        <v>1625</v>
      </c>
      <c r="G121" s="149">
        <v>541.66666666666697</v>
      </c>
      <c r="H121" s="149">
        <v>973.11798980771198</v>
      </c>
      <c r="I121" s="149">
        <v>1277.8549065218299</v>
      </c>
      <c r="J121" s="149">
        <v>1213.32223173733</v>
      </c>
      <c r="K121" s="149">
        <v>1344.8003809950201</v>
      </c>
      <c r="L121" s="149">
        <v>64.532674784500799</v>
      </c>
      <c r="M121" s="149">
        <v>66.945474473191993</v>
      </c>
    </row>
    <row r="122" spans="1:13">
      <c r="A122" s="150" t="str">
        <f t="shared" si="2"/>
        <v>2007-2009MalesAB2</v>
      </c>
      <c r="B122" s="151" t="str">
        <f t="shared" si="3"/>
        <v>2007-2009_Males_AB2_All ages</v>
      </c>
      <c r="C122" s="149" t="s">
        <v>5</v>
      </c>
      <c r="D122" s="149" t="s">
        <v>2</v>
      </c>
      <c r="E122" s="149" t="s">
        <v>18</v>
      </c>
      <c r="F122" s="149">
        <v>1597</v>
      </c>
      <c r="G122" s="149">
        <v>532.33333333333303</v>
      </c>
      <c r="H122" s="149">
        <v>948.66966454993099</v>
      </c>
      <c r="I122" s="149">
        <v>1237.5547415181099</v>
      </c>
      <c r="J122" s="149">
        <v>1174.58664094653</v>
      </c>
      <c r="K122" s="149">
        <v>1302.89811772642</v>
      </c>
      <c r="L122" s="149">
        <v>62.968100571583797</v>
      </c>
      <c r="M122" s="149">
        <v>65.343376208307305</v>
      </c>
    </row>
    <row r="123" spans="1:13">
      <c r="A123" s="150" t="str">
        <f t="shared" si="2"/>
        <v>2008-2010MalesAB2</v>
      </c>
      <c r="B123" s="151" t="str">
        <f t="shared" si="3"/>
        <v>2008-2010_Males_AB2_All ages</v>
      </c>
      <c r="C123" s="149" t="s">
        <v>6</v>
      </c>
      <c r="D123" s="149" t="s">
        <v>2</v>
      </c>
      <c r="E123" s="149" t="s">
        <v>18</v>
      </c>
      <c r="F123" s="149">
        <v>1545</v>
      </c>
      <c r="G123" s="149">
        <v>515</v>
      </c>
      <c r="H123" s="149">
        <v>911.75186186221595</v>
      </c>
      <c r="I123" s="149">
        <v>1177.74811475549</v>
      </c>
      <c r="J123" s="149">
        <v>1116.91094316313</v>
      </c>
      <c r="K123" s="149">
        <v>1240.9192834989999</v>
      </c>
      <c r="L123" s="149">
        <v>60.837171592361102</v>
      </c>
      <c r="M123" s="149">
        <v>63.171168743509298</v>
      </c>
    </row>
    <row r="124" spans="1:13">
      <c r="A124" s="150" t="str">
        <f t="shared" si="2"/>
        <v>2009-2011MalesAB2</v>
      </c>
      <c r="B124" s="151" t="str">
        <f t="shared" si="3"/>
        <v>2009-2011_Males_AB2_All ages</v>
      </c>
      <c r="C124" s="149" t="s">
        <v>7</v>
      </c>
      <c r="D124" s="149" t="s">
        <v>2</v>
      </c>
      <c r="E124" s="149" t="s">
        <v>18</v>
      </c>
      <c r="F124" s="149">
        <v>1461</v>
      </c>
      <c r="G124" s="149">
        <v>487</v>
      </c>
      <c r="H124" s="149">
        <v>859.03277965603399</v>
      </c>
      <c r="I124" s="149">
        <v>1097.6980167811801</v>
      </c>
      <c r="J124" s="149">
        <v>1039.53082181786</v>
      </c>
      <c r="K124" s="149">
        <v>1158.1613975775799</v>
      </c>
      <c r="L124" s="149">
        <v>58.167194963327297</v>
      </c>
      <c r="M124" s="149">
        <v>60.4633807963951</v>
      </c>
    </row>
    <row r="125" spans="1:13">
      <c r="A125" s="150" t="str">
        <f t="shared" si="2"/>
        <v>2010-2012MalesAB2</v>
      </c>
      <c r="B125" s="151" t="str">
        <f t="shared" si="3"/>
        <v>2010-2012_Males_AB2_All ages</v>
      </c>
      <c r="C125" s="149" t="s">
        <v>8</v>
      </c>
      <c r="D125" s="149" t="s">
        <v>2</v>
      </c>
      <c r="E125" s="149" t="s">
        <v>18</v>
      </c>
      <c r="F125" s="149">
        <v>1534</v>
      </c>
      <c r="G125" s="149">
        <v>511.33333333333297</v>
      </c>
      <c r="H125" s="149">
        <v>900.84270487711797</v>
      </c>
      <c r="I125" s="149">
        <v>1130.34225343105</v>
      </c>
      <c r="J125" s="149">
        <v>1071.9419140355401</v>
      </c>
      <c r="K125" s="149">
        <v>1190.99128947906</v>
      </c>
      <c r="L125" s="149">
        <v>58.400339395515601</v>
      </c>
      <c r="M125" s="149">
        <v>60.6490360480107</v>
      </c>
    </row>
    <row r="126" spans="1:13">
      <c r="A126" s="150" t="str">
        <f t="shared" si="2"/>
        <v>2011-2013MalesAB2</v>
      </c>
      <c r="B126" s="151" t="str">
        <f t="shared" si="3"/>
        <v>2011-2013_Males_AB2_All ages</v>
      </c>
      <c r="C126" s="149" t="s">
        <v>9</v>
      </c>
      <c r="D126" s="149" t="s">
        <v>2</v>
      </c>
      <c r="E126" s="149" t="s">
        <v>18</v>
      </c>
      <c r="F126" s="149">
        <v>1537</v>
      </c>
      <c r="G126" s="149">
        <v>512.33333333333303</v>
      </c>
      <c r="H126" s="149">
        <v>902.23886729985804</v>
      </c>
      <c r="I126" s="149">
        <v>1114.8762876160599</v>
      </c>
      <c r="J126" s="149">
        <v>1057.31930083315</v>
      </c>
      <c r="K126" s="149">
        <v>1174.6472884017301</v>
      </c>
      <c r="L126" s="149">
        <v>57.556986782910599</v>
      </c>
      <c r="M126" s="149">
        <v>59.771000785663098</v>
      </c>
    </row>
    <row r="127" spans="1:13">
      <c r="A127" s="150" t="str">
        <f t="shared" si="2"/>
        <v>2012-2014MalesAB2</v>
      </c>
      <c r="B127" s="151" t="str">
        <f t="shared" si="3"/>
        <v>2012-2014_Males_AB2_All ages</v>
      </c>
      <c r="C127" s="149" t="s">
        <v>216</v>
      </c>
      <c r="D127" s="149" t="s">
        <v>2</v>
      </c>
      <c r="E127" s="149" t="s">
        <v>18</v>
      </c>
      <c r="F127" s="149">
        <v>1595</v>
      </c>
      <c r="G127" s="149">
        <v>531.66666666666697</v>
      </c>
      <c r="H127" s="149">
        <v>934.31118713169406</v>
      </c>
      <c r="I127" s="149">
        <v>1128.49357869354</v>
      </c>
      <c r="J127" s="149">
        <v>1071.4870223938599</v>
      </c>
      <c r="K127" s="149">
        <v>1187.6519055603501</v>
      </c>
      <c r="L127" s="149">
        <v>57.0065562996772</v>
      </c>
      <c r="M127" s="149">
        <v>59.158326866807101</v>
      </c>
    </row>
    <row r="128" spans="1:13">
      <c r="A128" s="150" t="str">
        <f t="shared" si="2"/>
        <v>2004-2006MalesAB3</v>
      </c>
      <c r="B128" s="151" t="str">
        <f t="shared" si="3"/>
        <v>2004-2006_Males_AB3_All ages</v>
      </c>
      <c r="C128" s="149" t="s">
        <v>1</v>
      </c>
      <c r="D128" s="149" t="s">
        <v>2</v>
      </c>
      <c r="E128" s="149" t="s">
        <v>19</v>
      </c>
      <c r="F128" s="149">
        <v>1859</v>
      </c>
      <c r="G128" s="149">
        <v>619.66666666666697</v>
      </c>
      <c r="H128" s="149">
        <v>1112.14142562292</v>
      </c>
      <c r="I128" s="149">
        <v>1537.04596891911</v>
      </c>
      <c r="J128" s="149">
        <v>1462.55727317326</v>
      </c>
      <c r="K128" s="149">
        <v>1614.1350680697101</v>
      </c>
      <c r="L128" s="149">
        <v>74.488695745845703</v>
      </c>
      <c r="M128" s="149">
        <v>77.089099150601001</v>
      </c>
    </row>
    <row r="129" spans="1:13">
      <c r="A129" s="150" t="str">
        <f t="shared" si="2"/>
        <v>2005-2007MalesAB3</v>
      </c>
      <c r="B129" s="151" t="str">
        <f t="shared" si="3"/>
        <v>2005-2007_Males_AB3_All ages</v>
      </c>
      <c r="C129" s="149" t="s">
        <v>3</v>
      </c>
      <c r="D129" s="149" t="s">
        <v>2</v>
      </c>
      <c r="E129" s="149" t="s">
        <v>19</v>
      </c>
      <c r="F129" s="149">
        <v>1880</v>
      </c>
      <c r="G129" s="149">
        <v>626.66666666666697</v>
      </c>
      <c r="H129" s="149">
        <v>1119.9609205125601</v>
      </c>
      <c r="I129" s="149">
        <v>1517.60813226604</v>
      </c>
      <c r="J129" s="149">
        <v>1444.7859073152099</v>
      </c>
      <c r="K129" s="149">
        <v>1592.9580746966301</v>
      </c>
      <c r="L129" s="149">
        <v>72.822224950828698</v>
      </c>
      <c r="M129" s="149">
        <v>75.349942430595505</v>
      </c>
    </row>
    <row r="130" spans="1:13">
      <c r="A130" s="150" t="str">
        <f t="shared" si="2"/>
        <v>2006-2008MalesAB3</v>
      </c>
      <c r="B130" s="151" t="str">
        <f t="shared" si="3"/>
        <v>2006-2008_Males_AB3_All ages</v>
      </c>
      <c r="C130" s="149" t="s">
        <v>4</v>
      </c>
      <c r="D130" s="149" t="s">
        <v>2</v>
      </c>
      <c r="E130" s="149" t="s">
        <v>19</v>
      </c>
      <c r="F130" s="149">
        <v>1878</v>
      </c>
      <c r="G130" s="149">
        <v>626</v>
      </c>
      <c r="H130" s="149">
        <v>1111.49252494644</v>
      </c>
      <c r="I130" s="149">
        <v>1498.4113766441401</v>
      </c>
      <c r="J130" s="149">
        <v>1426.2629368018399</v>
      </c>
      <c r="K130" s="149">
        <v>1573.06550487953</v>
      </c>
      <c r="L130" s="149">
        <v>72.148439842300405</v>
      </c>
      <c r="M130" s="149">
        <v>74.654128235383496</v>
      </c>
    </row>
    <row r="131" spans="1:13">
      <c r="A131" s="150" t="str">
        <f t="shared" ref="A131:A194" si="4">C131&amp;D131&amp;E131</f>
        <v>2007-2009MalesAB3</v>
      </c>
      <c r="B131" s="151" t="str">
        <f t="shared" ref="B131:B194" si="5">CONCATENATE(C131,"_",D131,"_",E131,"_","All ages")</f>
        <v>2007-2009_Males_AB3_All ages</v>
      </c>
      <c r="C131" s="149" t="s">
        <v>5</v>
      </c>
      <c r="D131" s="149" t="s">
        <v>2</v>
      </c>
      <c r="E131" s="149" t="s">
        <v>19</v>
      </c>
      <c r="F131" s="149">
        <v>1822</v>
      </c>
      <c r="G131" s="149">
        <v>607.33333333333303</v>
      </c>
      <c r="H131" s="149">
        <v>1070.12803946905</v>
      </c>
      <c r="I131" s="149">
        <v>1422.21145030611</v>
      </c>
      <c r="J131" s="149">
        <v>1352.9080405505999</v>
      </c>
      <c r="K131" s="149">
        <v>1493.9591595389199</v>
      </c>
      <c r="L131" s="149">
        <v>69.303409755514394</v>
      </c>
      <c r="M131" s="149">
        <v>71.747709232806798</v>
      </c>
    </row>
    <row r="132" spans="1:13">
      <c r="A132" s="150" t="str">
        <f t="shared" si="4"/>
        <v>2008-2010MalesAB3</v>
      </c>
      <c r="B132" s="151" t="str">
        <f t="shared" si="5"/>
        <v>2008-2010_Males_AB3_All ages</v>
      </c>
      <c r="C132" s="149" t="s">
        <v>6</v>
      </c>
      <c r="D132" s="149" t="s">
        <v>2</v>
      </c>
      <c r="E132" s="149" t="s">
        <v>19</v>
      </c>
      <c r="F132" s="149">
        <v>1803</v>
      </c>
      <c r="G132" s="149">
        <v>601</v>
      </c>
      <c r="H132" s="149">
        <v>1051.4774920832999</v>
      </c>
      <c r="I132" s="149">
        <v>1407.8436378215999</v>
      </c>
      <c r="J132" s="149">
        <v>1338.9147590703401</v>
      </c>
      <c r="K132" s="149">
        <v>1479.2166305780199</v>
      </c>
      <c r="L132" s="149">
        <v>68.928878751261195</v>
      </c>
      <c r="M132" s="149">
        <v>71.372992756417702</v>
      </c>
    </row>
    <row r="133" spans="1:13">
      <c r="A133" s="150" t="str">
        <f t="shared" si="4"/>
        <v>2009-2011MalesAB3</v>
      </c>
      <c r="B133" s="151" t="str">
        <f t="shared" si="5"/>
        <v>2009-2011_Males_AB3_All ages</v>
      </c>
      <c r="C133" s="149" t="s">
        <v>7</v>
      </c>
      <c r="D133" s="149" t="s">
        <v>2</v>
      </c>
      <c r="E133" s="149" t="s">
        <v>19</v>
      </c>
      <c r="F133" s="149">
        <v>1764</v>
      </c>
      <c r="G133" s="149">
        <v>588</v>
      </c>
      <c r="H133" s="149">
        <v>1020.33733601721</v>
      </c>
      <c r="I133" s="149">
        <v>1342.16944462231</v>
      </c>
      <c r="J133" s="149">
        <v>1276.1593017156799</v>
      </c>
      <c r="K133" s="149">
        <v>1410.5464458355</v>
      </c>
      <c r="L133" s="149">
        <v>66.010142906629198</v>
      </c>
      <c r="M133" s="149">
        <v>68.3770012131897</v>
      </c>
    </row>
    <row r="134" spans="1:13">
      <c r="A134" s="150" t="str">
        <f t="shared" si="4"/>
        <v>2010-2012MalesAB3</v>
      </c>
      <c r="B134" s="151" t="str">
        <f t="shared" si="5"/>
        <v>2010-2012_Males_AB3_All ages</v>
      </c>
      <c r="C134" s="149" t="s">
        <v>8</v>
      </c>
      <c r="D134" s="149" t="s">
        <v>2</v>
      </c>
      <c r="E134" s="149" t="s">
        <v>19</v>
      </c>
      <c r="F134" s="149">
        <v>1849</v>
      </c>
      <c r="G134" s="149">
        <v>616.33333333333303</v>
      </c>
      <c r="H134" s="149">
        <v>1061.53333869171</v>
      </c>
      <c r="I134" s="149">
        <v>1381.4053789085899</v>
      </c>
      <c r="J134" s="149">
        <v>1315.49224333457</v>
      </c>
      <c r="K134" s="149">
        <v>1449.6258779222001</v>
      </c>
      <c r="L134" s="149">
        <v>65.913135574015996</v>
      </c>
      <c r="M134" s="149">
        <v>68.220499013615594</v>
      </c>
    </row>
    <row r="135" spans="1:13">
      <c r="A135" s="150" t="str">
        <f t="shared" si="4"/>
        <v>2011-2013MalesAB3</v>
      </c>
      <c r="B135" s="151" t="str">
        <f t="shared" si="5"/>
        <v>2011-2013_Males_AB3_All ages</v>
      </c>
      <c r="C135" s="149" t="s">
        <v>9</v>
      </c>
      <c r="D135" s="149" t="s">
        <v>2</v>
      </c>
      <c r="E135" s="149" t="s">
        <v>19</v>
      </c>
      <c r="F135" s="149">
        <v>1874</v>
      </c>
      <c r="G135" s="149">
        <v>624.66666666666697</v>
      </c>
      <c r="H135" s="149">
        <v>1068.65875912409</v>
      </c>
      <c r="I135" s="149">
        <v>1364.4913468960301</v>
      </c>
      <c r="J135" s="149">
        <v>1300.25899097619</v>
      </c>
      <c r="K135" s="149">
        <v>1430.95689339606</v>
      </c>
      <c r="L135" s="149">
        <v>64.232355919838696</v>
      </c>
      <c r="M135" s="149">
        <v>66.4655465000249</v>
      </c>
    </row>
    <row r="136" spans="1:13">
      <c r="A136" s="150" t="str">
        <f t="shared" si="4"/>
        <v>2012-2014MalesAB3</v>
      </c>
      <c r="B136" s="151" t="str">
        <f t="shared" si="5"/>
        <v>2012-2014_Males_AB3_All ages</v>
      </c>
      <c r="C136" s="149" t="s">
        <v>216</v>
      </c>
      <c r="D136" s="149" t="s">
        <v>2</v>
      </c>
      <c r="E136" s="149" t="s">
        <v>19</v>
      </c>
      <c r="F136" s="149">
        <v>1887</v>
      </c>
      <c r="G136" s="149">
        <v>629</v>
      </c>
      <c r="H136" s="149">
        <v>1071.1305621306799</v>
      </c>
      <c r="I136" s="149">
        <v>1354.44897464666</v>
      </c>
      <c r="J136" s="149">
        <v>1291.1685145706699</v>
      </c>
      <c r="K136" s="149">
        <v>1419.92179462689</v>
      </c>
      <c r="L136" s="149">
        <v>63.280460075991201</v>
      </c>
      <c r="M136" s="149">
        <v>65.472819980224401</v>
      </c>
    </row>
    <row r="137" spans="1:13">
      <c r="A137" s="150" t="str">
        <f t="shared" si="4"/>
        <v>2004-2006MalesAB4</v>
      </c>
      <c r="B137" s="151" t="str">
        <f t="shared" si="5"/>
        <v>2004-2006_Males_AB4_All ages</v>
      </c>
      <c r="C137" s="149" t="s">
        <v>1</v>
      </c>
      <c r="D137" s="149" t="s">
        <v>2</v>
      </c>
      <c r="E137" s="149" t="s">
        <v>20</v>
      </c>
      <c r="F137" s="149">
        <v>1770</v>
      </c>
      <c r="G137" s="149">
        <v>590</v>
      </c>
      <c r="H137" s="149">
        <v>1073.02641948664</v>
      </c>
      <c r="I137" s="149">
        <v>1508.6536905031001</v>
      </c>
      <c r="J137" s="149">
        <v>1434.4313718215301</v>
      </c>
      <c r="K137" s="149">
        <v>1585.53272003546</v>
      </c>
      <c r="L137" s="149">
        <v>74.222318681569703</v>
      </c>
      <c r="M137" s="149">
        <v>76.879029532360207</v>
      </c>
    </row>
    <row r="138" spans="1:13">
      <c r="A138" s="150" t="str">
        <f t="shared" si="4"/>
        <v>2005-2007MalesAB4</v>
      </c>
      <c r="B138" s="151" t="str">
        <f t="shared" si="5"/>
        <v>2005-2007_Males_AB4_All ages</v>
      </c>
      <c r="C138" s="149" t="s">
        <v>3</v>
      </c>
      <c r="D138" s="149" t="s">
        <v>2</v>
      </c>
      <c r="E138" s="149" t="s">
        <v>20</v>
      </c>
      <c r="F138" s="149">
        <v>1728</v>
      </c>
      <c r="G138" s="149">
        <v>576</v>
      </c>
      <c r="H138" s="149">
        <v>1044.44323559811</v>
      </c>
      <c r="I138" s="149">
        <v>1458.52321869257</v>
      </c>
      <c r="J138" s="149">
        <v>1385.5103572686401</v>
      </c>
      <c r="K138" s="149">
        <v>1534.1816959745199</v>
      </c>
      <c r="L138" s="149">
        <v>73.012861423924505</v>
      </c>
      <c r="M138" s="149">
        <v>75.658477281954902</v>
      </c>
    </row>
    <row r="139" spans="1:13">
      <c r="A139" s="150" t="str">
        <f t="shared" si="4"/>
        <v>2006-2008MalesAB4</v>
      </c>
      <c r="B139" s="151" t="str">
        <f t="shared" si="5"/>
        <v>2006-2008_Males_AB4_All ages</v>
      </c>
      <c r="C139" s="149" t="s">
        <v>4</v>
      </c>
      <c r="D139" s="149" t="s">
        <v>2</v>
      </c>
      <c r="E139" s="149" t="s">
        <v>20</v>
      </c>
      <c r="F139" s="149">
        <v>1788</v>
      </c>
      <c r="G139" s="149">
        <v>596</v>
      </c>
      <c r="H139" s="149">
        <v>1077.2447116803901</v>
      </c>
      <c r="I139" s="149">
        <v>1519.79051144704</v>
      </c>
      <c r="J139" s="149">
        <v>1444.2366953896501</v>
      </c>
      <c r="K139" s="149">
        <v>1598.0347846346001</v>
      </c>
      <c r="L139" s="149">
        <v>75.553816057394897</v>
      </c>
      <c r="M139" s="149">
        <v>78.244273187560793</v>
      </c>
    </row>
    <row r="140" spans="1:13">
      <c r="A140" s="150" t="str">
        <f t="shared" si="4"/>
        <v>2007-2009MalesAB4</v>
      </c>
      <c r="B140" s="151" t="str">
        <f t="shared" si="5"/>
        <v>2007-2009_Males_AB4_All ages</v>
      </c>
      <c r="C140" s="149" t="s">
        <v>5</v>
      </c>
      <c r="D140" s="149" t="s">
        <v>2</v>
      </c>
      <c r="E140" s="149" t="s">
        <v>20</v>
      </c>
      <c r="F140" s="149">
        <v>1814</v>
      </c>
      <c r="G140" s="149">
        <v>604.66666666666697</v>
      </c>
      <c r="H140" s="149">
        <v>1087.47129951022</v>
      </c>
      <c r="I140" s="149">
        <v>1525.9599285520501</v>
      </c>
      <c r="J140" s="149">
        <v>1450.7856017219401</v>
      </c>
      <c r="K140" s="149">
        <v>1603.7915725493499</v>
      </c>
      <c r="L140" s="149">
        <v>75.174326830110004</v>
      </c>
      <c r="M140" s="149">
        <v>77.831643997295501</v>
      </c>
    </row>
    <row r="141" spans="1:13">
      <c r="A141" s="150" t="str">
        <f t="shared" si="4"/>
        <v>2008-2010MalesAB4</v>
      </c>
      <c r="B141" s="151" t="str">
        <f t="shared" si="5"/>
        <v>2008-2010_Males_AB4_All ages</v>
      </c>
      <c r="C141" s="149" t="s">
        <v>6</v>
      </c>
      <c r="D141" s="149" t="s">
        <v>2</v>
      </c>
      <c r="E141" s="149" t="s">
        <v>20</v>
      </c>
      <c r="F141" s="149">
        <v>1802</v>
      </c>
      <c r="G141" s="149">
        <v>600.66666666666697</v>
      </c>
      <c r="H141" s="149">
        <v>1074.2816263264599</v>
      </c>
      <c r="I141" s="149">
        <v>1498.9061196821799</v>
      </c>
      <c r="J141" s="149">
        <v>1425.4442376950999</v>
      </c>
      <c r="K141" s="149">
        <v>1574.9735858373999</v>
      </c>
      <c r="L141" s="149">
        <v>73.461881987077305</v>
      </c>
      <c r="M141" s="149">
        <v>76.067466155222704</v>
      </c>
    </row>
    <row r="142" spans="1:13">
      <c r="A142" s="150" t="str">
        <f t="shared" si="4"/>
        <v>2009-2011MalesAB4</v>
      </c>
      <c r="B142" s="151" t="str">
        <f t="shared" si="5"/>
        <v>2009-2011_Males_AB4_All ages</v>
      </c>
      <c r="C142" s="149" t="s">
        <v>7</v>
      </c>
      <c r="D142" s="149" t="s">
        <v>2</v>
      </c>
      <c r="E142" s="149" t="s">
        <v>20</v>
      </c>
      <c r="F142" s="149">
        <v>1777</v>
      </c>
      <c r="G142" s="149">
        <v>592.33333333333303</v>
      </c>
      <c r="H142" s="149">
        <v>1053.9614002206399</v>
      </c>
      <c r="I142" s="149">
        <v>1428.85976904471</v>
      </c>
      <c r="J142" s="149">
        <v>1359.38014022527</v>
      </c>
      <c r="K142" s="149">
        <v>1500.82134993413</v>
      </c>
      <c r="L142" s="149">
        <v>69.479628819439299</v>
      </c>
      <c r="M142" s="149">
        <v>71.961580889423203</v>
      </c>
    </row>
    <row r="143" spans="1:13">
      <c r="A143" s="150" t="str">
        <f t="shared" si="4"/>
        <v>2010-2012MalesAB4</v>
      </c>
      <c r="B143" s="151" t="str">
        <f t="shared" si="5"/>
        <v>2010-2012_Males_AB4_All ages</v>
      </c>
      <c r="C143" s="149" t="s">
        <v>8</v>
      </c>
      <c r="D143" s="149" t="s">
        <v>2</v>
      </c>
      <c r="E143" s="149" t="s">
        <v>20</v>
      </c>
      <c r="F143" s="149">
        <v>1750</v>
      </c>
      <c r="G143" s="149">
        <v>583.33333333333303</v>
      </c>
      <c r="H143" s="149">
        <v>1034.97016328872</v>
      </c>
      <c r="I143" s="149">
        <v>1377.4454840435999</v>
      </c>
      <c r="J143" s="149">
        <v>1310.3785607627899</v>
      </c>
      <c r="K143" s="149">
        <v>1446.9269467001</v>
      </c>
      <c r="L143" s="149">
        <v>67.066923280815203</v>
      </c>
      <c r="M143" s="149">
        <v>69.481462656503695</v>
      </c>
    </row>
    <row r="144" spans="1:13">
      <c r="A144" s="150" t="str">
        <f t="shared" si="4"/>
        <v>2011-2013MalesAB4</v>
      </c>
      <c r="B144" s="151" t="str">
        <f t="shared" si="5"/>
        <v>2011-2013_Males_AB4_All ages</v>
      </c>
      <c r="C144" s="149" t="s">
        <v>9</v>
      </c>
      <c r="D144" s="149" t="s">
        <v>2</v>
      </c>
      <c r="E144" s="149" t="s">
        <v>20</v>
      </c>
      <c r="F144" s="149">
        <v>1795</v>
      </c>
      <c r="G144" s="149">
        <v>598.33333333333303</v>
      </c>
      <c r="H144" s="149">
        <v>1059.7785977859801</v>
      </c>
      <c r="I144" s="149">
        <v>1391.54121250906</v>
      </c>
      <c r="J144" s="149">
        <v>1324.99660968795</v>
      </c>
      <c r="K144" s="149">
        <v>1460.45074103662</v>
      </c>
      <c r="L144" s="149">
        <v>66.544602821106096</v>
      </c>
      <c r="M144" s="149">
        <v>68.909528527557299</v>
      </c>
    </row>
    <row r="145" spans="1:13">
      <c r="A145" s="150" t="str">
        <f t="shared" si="4"/>
        <v>2012-2014MalesAB4</v>
      </c>
      <c r="B145" s="151" t="str">
        <f t="shared" si="5"/>
        <v>2012-2014_Males_AB4_All ages</v>
      </c>
      <c r="C145" s="149" t="s">
        <v>216</v>
      </c>
      <c r="D145" s="149" t="s">
        <v>2</v>
      </c>
      <c r="E145" s="149" t="s">
        <v>20</v>
      </c>
      <c r="F145" s="149">
        <v>1755</v>
      </c>
      <c r="G145" s="149">
        <v>585</v>
      </c>
      <c r="H145" s="149">
        <v>1033.5993403810501</v>
      </c>
      <c r="I145" s="149">
        <v>1348.5576306175999</v>
      </c>
      <c r="J145" s="149">
        <v>1283.60607081323</v>
      </c>
      <c r="K145" s="149">
        <v>1415.8441735563299</v>
      </c>
      <c r="L145" s="149">
        <v>64.951559804370206</v>
      </c>
      <c r="M145" s="149">
        <v>67.286542938723898</v>
      </c>
    </row>
    <row r="146" spans="1:13">
      <c r="A146" s="150" t="str">
        <f t="shared" si="4"/>
        <v>2004-2006MalesAB5</v>
      </c>
      <c r="B146" s="151" t="str">
        <f t="shared" si="5"/>
        <v>2004-2006_Males_AB5_All ages</v>
      </c>
      <c r="C146" s="149" t="s">
        <v>1</v>
      </c>
      <c r="D146" s="149" t="s">
        <v>2</v>
      </c>
      <c r="E146" s="149" t="s">
        <v>21</v>
      </c>
      <c r="F146" s="149">
        <v>1768</v>
      </c>
      <c r="G146" s="149">
        <v>589.33333333333303</v>
      </c>
      <c r="H146" s="149">
        <v>1102.6912402158</v>
      </c>
      <c r="I146" s="149">
        <v>1773.88777585207</v>
      </c>
      <c r="J146" s="149">
        <v>1684.2619724702199</v>
      </c>
      <c r="K146" s="149">
        <v>1866.72349142492</v>
      </c>
      <c r="L146" s="149">
        <v>89.625803381847604</v>
      </c>
      <c r="M146" s="149">
        <v>92.835715572845899</v>
      </c>
    </row>
    <row r="147" spans="1:13">
      <c r="A147" s="150" t="str">
        <f t="shared" si="4"/>
        <v>2005-2007MalesAB5</v>
      </c>
      <c r="B147" s="151" t="str">
        <f t="shared" si="5"/>
        <v>2005-2007_Males_AB5_All ages</v>
      </c>
      <c r="C147" s="149" t="s">
        <v>3</v>
      </c>
      <c r="D147" s="149" t="s">
        <v>2</v>
      </c>
      <c r="E147" s="149" t="s">
        <v>21</v>
      </c>
      <c r="F147" s="149">
        <v>1776</v>
      </c>
      <c r="G147" s="149">
        <v>592</v>
      </c>
      <c r="H147" s="149">
        <v>1100.6445215666799</v>
      </c>
      <c r="I147" s="149">
        <v>1741.15809460389</v>
      </c>
      <c r="J147" s="149">
        <v>1653.4612267703201</v>
      </c>
      <c r="K147" s="149">
        <v>1831.9885700166301</v>
      </c>
      <c r="L147" s="149">
        <v>87.696867833561797</v>
      </c>
      <c r="M147" s="149">
        <v>90.830475412749095</v>
      </c>
    </row>
    <row r="148" spans="1:13">
      <c r="A148" s="150" t="str">
        <f t="shared" si="4"/>
        <v>2006-2008MalesAB5</v>
      </c>
      <c r="B148" s="151" t="str">
        <f t="shared" si="5"/>
        <v>2006-2008_Males_AB5_All ages</v>
      </c>
      <c r="C148" s="149" t="s">
        <v>4</v>
      </c>
      <c r="D148" s="149" t="s">
        <v>2</v>
      </c>
      <c r="E148" s="149" t="s">
        <v>21</v>
      </c>
      <c r="F148" s="149">
        <v>1779</v>
      </c>
      <c r="G148" s="149">
        <v>593</v>
      </c>
      <c r="H148" s="149">
        <v>1096.4966346983599</v>
      </c>
      <c r="I148" s="149">
        <v>1734.0236713394099</v>
      </c>
      <c r="J148" s="149">
        <v>1646.5858603694201</v>
      </c>
      <c r="K148" s="149">
        <v>1824.5831461794201</v>
      </c>
      <c r="L148" s="149">
        <v>87.437810969989599</v>
      </c>
      <c r="M148" s="149">
        <v>90.559474840010097</v>
      </c>
    </row>
    <row r="149" spans="1:13">
      <c r="A149" s="150" t="str">
        <f t="shared" si="4"/>
        <v>2007-2009MalesAB5</v>
      </c>
      <c r="B149" s="151" t="str">
        <f t="shared" si="5"/>
        <v>2007-2009_Males_AB5_All ages</v>
      </c>
      <c r="C149" s="149" t="s">
        <v>5</v>
      </c>
      <c r="D149" s="149" t="s">
        <v>2</v>
      </c>
      <c r="E149" s="149" t="s">
        <v>21</v>
      </c>
      <c r="F149" s="149">
        <v>1763</v>
      </c>
      <c r="G149" s="149">
        <v>587.66666666666697</v>
      </c>
      <c r="H149" s="149">
        <v>1081.72118222369</v>
      </c>
      <c r="I149" s="149">
        <v>1707.3346599540801</v>
      </c>
      <c r="J149" s="149">
        <v>1620.9201409843699</v>
      </c>
      <c r="K149" s="149">
        <v>1796.8485520035599</v>
      </c>
      <c r="L149" s="149">
        <v>86.414518969710997</v>
      </c>
      <c r="M149" s="149">
        <v>89.513892049473299</v>
      </c>
    </row>
    <row r="150" spans="1:13">
      <c r="A150" s="150" t="str">
        <f t="shared" si="4"/>
        <v>2008-2010MalesAB5</v>
      </c>
      <c r="B150" s="151" t="str">
        <f t="shared" si="5"/>
        <v>2008-2010_Males_AB5_All ages</v>
      </c>
      <c r="C150" s="149" t="s">
        <v>6</v>
      </c>
      <c r="D150" s="149" t="s">
        <v>2</v>
      </c>
      <c r="E150" s="149" t="s">
        <v>21</v>
      </c>
      <c r="F150" s="149">
        <v>1758</v>
      </c>
      <c r="G150" s="149">
        <v>586</v>
      </c>
      <c r="H150" s="149">
        <v>1074.0141124721299</v>
      </c>
      <c r="I150" s="149">
        <v>1682.59453349306</v>
      </c>
      <c r="J150" s="149">
        <v>1597.9172948666901</v>
      </c>
      <c r="K150" s="149">
        <v>1770.31323607581</v>
      </c>
      <c r="L150" s="149">
        <v>84.677238626372599</v>
      </c>
      <c r="M150" s="149">
        <v>87.718702582752499</v>
      </c>
    </row>
    <row r="151" spans="1:13">
      <c r="A151" s="150" t="str">
        <f t="shared" si="4"/>
        <v>2009-2011MalesAB5</v>
      </c>
      <c r="B151" s="151" t="str">
        <f t="shared" si="5"/>
        <v>2009-2011_Males_AB5_All ages</v>
      </c>
      <c r="C151" s="149" t="s">
        <v>7</v>
      </c>
      <c r="D151" s="149" t="s">
        <v>2</v>
      </c>
      <c r="E151" s="149" t="s">
        <v>21</v>
      </c>
      <c r="F151" s="149">
        <v>1750</v>
      </c>
      <c r="G151" s="149">
        <v>583.33333333333303</v>
      </c>
      <c r="H151" s="149">
        <v>1063.14472133458</v>
      </c>
      <c r="I151" s="149">
        <v>1641.3599848794099</v>
      </c>
      <c r="J151" s="149">
        <v>1559.1974899455099</v>
      </c>
      <c r="K151" s="149">
        <v>1726.4804890601599</v>
      </c>
      <c r="L151" s="149">
        <v>82.162494933899296</v>
      </c>
      <c r="M151" s="149">
        <v>85.120504180753898</v>
      </c>
    </row>
    <row r="152" spans="1:13">
      <c r="A152" s="150" t="str">
        <f t="shared" si="4"/>
        <v>2010-2012MalesAB5</v>
      </c>
      <c r="B152" s="151" t="str">
        <f t="shared" si="5"/>
        <v>2010-2012_Males_AB5_All ages</v>
      </c>
      <c r="C152" s="149" t="s">
        <v>8</v>
      </c>
      <c r="D152" s="149" t="s">
        <v>2</v>
      </c>
      <c r="E152" s="149" t="s">
        <v>21</v>
      </c>
      <c r="F152" s="149">
        <v>1808</v>
      </c>
      <c r="G152" s="149">
        <v>602.66666666666697</v>
      </c>
      <c r="H152" s="149">
        <v>1093.1010090628199</v>
      </c>
      <c r="I152" s="149">
        <v>1675.0368073661</v>
      </c>
      <c r="J152" s="149">
        <v>1592.9194934713701</v>
      </c>
      <c r="K152" s="149">
        <v>1760.06177010235</v>
      </c>
      <c r="L152" s="149">
        <v>82.117313894721306</v>
      </c>
      <c r="M152" s="149">
        <v>85.0249627362589</v>
      </c>
    </row>
    <row r="153" spans="1:13">
      <c r="A153" s="150" t="str">
        <f t="shared" si="4"/>
        <v>2011-2013MalesAB5</v>
      </c>
      <c r="B153" s="151" t="str">
        <f t="shared" si="5"/>
        <v>2011-2013_Males_AB5_All ages</v>
      </c>
      <c r="C153" s="149" t="s">
        <v>9</v>
      </c>
      <c r="D153" s="149" t="s">
        <v>2</v>
      </c>
      <c r="E153" s="149" t="s">
        <v>21</v>
      </c>
      <c r="F153" s="149">
        <v>1814</v>
      </c>
      <c r="G153" s="149">
        <v>604.66666666666697</v>
      </c>
      <c r="H153" s="149">
        <v>1092.6657671549699</v>
      </c>
      <c r="I153" s="149">
        <v>1667.1061560242799</v>
      </c>
      <c r="J153" s="149">
        <v>1585.91772615579</v>
      </c>
      <c r="K153" s="149">
        <v>1751.16449397926</v>
      </c>
      <c r="L153" s="149">
        <v>81.188429868485599</v>
      </c>
      <c r="M153" s="149">
        <v>84.058337954978199</v>
      </c>
    </row>
    <row r="154" spans="1:13">
      <c r="A154" s="150" t="str">
        <f t="shared" si="4"/>
        <v>2012-2014MalesAB5</v>
      </c>
      <c r="B154" s="151" t="str">
        <f t="shared" si="5"/>
        <v>2012-2014_Males_AB5_All ages</v>
      </c>
      <c r="C154" s="149" t="s">
        <v>216</v>
      </c>
      <c r="D154" s="149" t="s">
        <v>2</v>
      </c>
      <c r="E154" s="149" t="s">
        <v>21</v>
      </c>
      <c r="F154" s="149">
        <v>1799</v>
      </c>
      <c r="G154" s="149">
        <v>599.66666666666697</v>
      </c>
      <c r="H154" s="149">
        <v>1082.3852184324401</v>
      </c>
      <c r="I154" s="149">
        <v>1616.0026964184101</v>
      </c>
      <c r="J154" s="149">
        <v>1537.6482236781301</v>
      </c>
      <c r="K154" s="149">
        <v>1697.13864758149</v>
      </c>
      <c r="L154" s="149">
        <v>78.354472740276606</v>
      </c>
      <c r="M154" s="149">
        <v>81.1359511630817</v>
      </c>
    </row>
    <row r="155" spans="1:13">
      <c r="A155" s="150" t="str">
        <f t="shared" si="4"/>
        <v>2004-2006MalesABM1</v>
      </c>
      <c r="B155" s="151" t="str">
        <f t="shared" si="5"/>
        <v>2004-2006_Males_ABM1_All ages</v>
      </c>
      <c r="C155" s="149" t="s">
        <v>1</v>
      </c>
      <c r="D155" s="149" t="s">
        <v>2</v>
      </c>
      <c r="E155" s="149" t="s">
        <v>22</v>
      </c>
      <c r="F155" s="149">
        <v>1387</v>
      </c>
      <c r="G155" s="149">
        <v>462.33333333333297</v>
      </c>
      <c r="H155" s="149">
        <v>945.94410268301704</v>
      </c>
      <c r="I155" s="149">
        <v>1203.0970181908899</v>
      </c>
      <c r="J155" s="149">
        <v>1136.67519549657</v>
      </c>
      <c r="K155" s="149">
        <v>1272.21145117027</v>
      </c>
      <c r="L155" s="149">
        <v>66.421822694320596</v>
      </c>
      <c r="M155" s="149">
        <v>69.114432979383494</v>
      </c>
    </row>
    <row r="156" spans="1:13">
      <c r="A156" s="150" t="str">
        <f t="shared" si="4"/>
        <v>2005-2007MalesABM1</v>
      </c>
      <c r="B156" s="151" t="str">
        <f t="shared" si="5"/>
        <v>2005-2007_Males_ABM1_All ages</v>
      </c>
      <c r="C156" s="149" t="s">
        <v>3</v>
      </c>
      <c r="D156" s="149" t="s">
        <v>2</v>
      </c>
      <c r="E156" s="149" t="s">
        <v>22</v>
      </c>
      <c r="F156" s="149">
        <v>1404</v>
      </c>
      <c r="G156" s="149">
        <v>468</v>
      </c>
      <c r="H156" s="149">
        <v>953.59056733205205</v>
      </c>
      <c r="I156" s="149">
        <v>1186.66756874167</v>
      </c>
      <c r="J156" s="149">
        <v>1121.7667283406399</v>
      </c>
      <c r="K156" s="149">
        <v>1254.1830332280099</v>
      </c>
      <c r="L156" s="149">
        <v>64.900840401032596</v>
      </c>
      <c r="M156" s="149">
        <v>67.515464486345493</v>
      </c>
    </row>
    <row r="157" spans="1:13">
      <c r="A157" s="150" t="str">
        <f t="shared" si="4"/>
        <v>2006-2008MalesABM1</v>
      </c>
      <c r="B157" s="151" t="str">
        <f t="shared" si="5"/>
        <v>2006-2008_Males_ABM1_All ages</v>
      </c>
      <c r="C157" s="149" t="s">
        <v>4</v>
      </c>
      <c r="D157" s="149" t="s">
        <v>2</v>
      </c>
      <c r="E157" s="149" t="s">
        <v>22</v>
      </c>
      <c r="F157" s="149">
        <v>1384</v>
      </c>
      <c r="G157" s="149">
        <v>461.33333333333297</v>
      </c>
      <c r="H157" s="149">
        <v>935.44484322512199</v>
      </c>
      <c r="I157" s="149">
        <v>1116.88552783405</v>
      </c>
      <c r="J157" s="149">
        <v>1055.83513996741</v>
      </c>
      <c r="K157" s="149">
        <v>1180.4135188876901</v>
      </c>
      <c r="L157" s="149">
        <v>61.0503878666443</v>
      </c>
      <c r="M157" s="149">
        <v>63.5279910536347</v>
      </c>
    </row>
    <row r="158" spans="1:13">
      <c r="A158" s="150" t="str">
        <f t="shared" si="4"/>
        <v>2007-2009MalesABM1</v>
      </c>
      <c r="B158" s="151" t="str">
        <f t="shared" si="5"/>
        <v>2007-2009_Males_ABM1_All ages</v>
      </c>
      <c r="C158" s="149" t="s">
        <v>5</v>
      </c>
      <c r="D158" s="149" t="s">
        <v>2</v>
      </c>
      <c r="E158" s="149" t="s">
        <v>22</v>
      </c>
      <c r="F158" s="149">
        <v>1416</v>
      </c>
      <c r="G158" s="149">
        <v>472</v>
      </c>
      <c r="H158" s="149">
        <v>951.41469183167499</v>
      </c>
      <c r="I158" s="149">
        <v>1104.1086880453699</v>
      </c>
      <c r="J158" s="149">
        <v>1044.5962484603899</v>
      </c>
      <c r="K158" s="149">
        <v>1166.0082682039799</v>
      </c>
      <c r="L158" s="149">
        <v>59.512439584983703</v>
      </c>
      <c r="M158" s="149">
        <v>61.899580158612501</v>
      </c>
    </row>
    <row r="159" spans="1:13">
      <c r="A159" s="150" t="str">
        <f t="shared" si="4"/>
        <v>2008-2010MalesABM1</v>
      </c>
      <c r="B159" s="151" t="str">
        <f t="shared" si="5"/>
        <v>2008-2010_Males_ABM1_All ages</v>
      </c>
      <c r="C159" s="149" t="s">
        <v>6</v>
      </c>
      <c r="D159" s="149" t="s">
        <v>2</v>
      </c>
      <c r="E159" s="149" t="s">
        <v>22</v>
      </c>
      <c r="F159" s="149">
        <v>1373</v>
      </c>
      <c r="G159" s="149">
        <v>457.66666666666703</v>
      </c>
      <c r="H159" s="149">
        <v>918.32707961287099</v>
      </c>
      <c r="I159" s="149">
        <v>1045.76282523042</v>
      </c>
      <c r="J159" s="149">
        <v>988.73871668804202</v>
      </c>
      <c r="K159" s="149">
        <v>1105.11059669521</v>
      </c>
      <c r="L159" s="149">
        <v>57.0241085423756</v>
      </c>
      <c r="M159" s="149">
        <v>59.347771464791997</v>
      </c>
    </row>
    <row r="160" spans="1:13">
      <c r="A160" s="150" t="str">
        <f t="shared" si="4"/>
        <v>2009-2011MalesABM1</v>
      </c>
      <c r="B160" s="151" t="str">
        <f t="shared" si="5"/>
        <v>2009-2011_Males_ABM1_All ages</v>
      </c>
      <c r="C160" s="149" t="s">
        <v>7</v>
      </c>
      <c r="D160" s="149" t="s">
        <v>2</v>
      </c>
      <c r="E160" s="149" t="s">
        <v>22</v>
      </c>
      <c r="F160" s="149">
        <v>1405</v>
      </c>
      <c r="G160" s="149">
        <v>468.33333333333297</v>
      </c>
      <c r="H160" s="149">
        <v>936.04887440955599</v>
      </c>
      <c r="I160" s="149">
        <v>1058.2487451038901</v>
      </c>
      <c r="J160" s="149">
        <v>1001.21103541079</v>
      </c>
      <c r="K160" s="149">
        <v>1117.5834654110199</v>
      </c>
      <c r="L160" s="149">
        <v>57.037709693094001</v>
      </c>
      <c r="M160" s="149">
        <v>59.334720307131597</v>
      </c>
    </row>
    <row r="161" spans="1:13">
      <c r="A161" s="150" t="str">
        <f t="shared" si="4"/>
        <v>2010-2012MalesABM1</v>
      </c>
      <c r="B161" s="151" t="str">
        <f t="shared" si="5"/>
        <v>2010-2012_Males_ABM1_All ages</v>
      </c>
      <c r="C161" s="149" t="s">
        <v>8</v>
      </c>
      <c r="D161" s="149" t="s">
        <v>2</v>
      </c>
      <c r="E161" s="149" t="s">
        <v>22</v>
      </c>
      <c r="F161" s="149">
        <v>1413</v>
      </c>
      <c r="G161" s="149">
        <v>471</v>
      </c>
      <c r="H161" s="149">
        <v>938.03523772853396</v>
      </c>
      <c r="I161" s="149">
        <v>1036.5289182254301</v>
      </c>
      <c r="J161" s="149">
        <v>981.000187863934</v>
      </c>
      <c r="K161" s="149">
        <v>1094.28741124208</v>
      </c>
      <c r="L161" s="149">
        <v>55.528730361492201</v>
      </c>
      <c r="M161" s="149">
        <v>57.758493016649901</v>
      </c>
    </row>
    <row r="162" spans="1:13">
      <c r="A162" s="150" t="str">
        <f t="shared" si="4"/>
        <v>2011-2013MalesABM1</v>
      </c>
      <c r="B162" s="151" t="str">
        <f t="shared" si="5"/>
        <v>2011-2013_Males_ABM1_All ages</v>
      </c>
      <c r="C162" s="149" t="s">
        <v>9</v>
      </c>
      <c r="D162" s="149" t="s">
        <v>2</v>
      </c>
      <c r="E162" s="149" t="s">
        <v>22</v>
      </c>
      <c r="F162" s="149">
        <v>1494</v>
      </c>
      <c r="G162" s="149">
        <v>498</v>
      </c>
      <c r="H162" s="149">
        <v>990.58480307651496</v>
      </c>
      <c r="I162" s="149">
        <v>1060.56643788575</v>
      </c>
      <c r="J162" s="149">
        <v>1005.55573168679</v>
      </c>
      <c r="K162" s="149">
        <v>1117.7240934316301</v>
      </c>
      <c r="L162" s="149">
        <v>55.010706198959298</v>
      </c>
      <c r="M162" s="149">
        <v>57.157655545887799</v>
      </c>
    </row>
    <row r="163" spans="1:13">
      <c r="A163" s="150" t="str">
        <f t="shared" si="4"/>
        <v>2012-2014MalesABM1</v>
      </c>
      <c r="B163" s="151" t="str">
        <f t="shared" si="5"/>
        <v>2012-2014_Males_ABM1_All ages</v>
      </c>
      <c r="C163" s="149" t="s">
        <v>216</v>
      </c>
      <c r="D163" s="149" t="s">
        <v>2</v>
      </c>
      <c r="E163" s="149" t="s">
        <v>22</v>
      </c>
      <c r="F163" s="149">
        <v>1457</v>
      </c>
      <c r="G163" s="149">
        <v>485.66666666666703</v>
      </c>
      <c r="H163" s="149">
        <v>963.14658734093496</v>
      </c>
      <c r="I163" s="149">
        <v>991.42231593647398</v>
      </c>
      <c r="J163" s="149">
        <v>939.69843648485096</v>
      </c>
      <c r="K163" s="149">
        <v>1045.1908888047899</v>
      </c>
      <c r="L163" s="149">
        <v>51.723879451623098</v>
      </c>
      <c r="M163" s="149">
        <v>53.768572868311303</v>
      </c>
    </row>
    <row r="164" spans="1:13">
      <c r="A164" s="150" t="str">
        <f t="shared" si="4"/>
        <v>2004-2006MalesABM2</v>
      </c>
      <c r="B164" s="151" t="str">
        <f t="shared" si="5"/>
        <v>2004-2006_Males_ABM2_All ages</v>
      </c>
      <c r="C164" s="149" t="s">
        <v>1</v>
      </c>
      <c r="D164" s="149" t="s">
        <v>2</v>
      </c>
      <c r="E164" s="149" t="s">
        <v>23</v>
      </c>
      <c r="F164" s="149">
        <v>1387</v>
      </c>
      <c r="G164" s="149">
        <v>462.33333333333297</v>
      </c>
      <c r="H164" s="149">
        <v>920.59762516344404</v>
      </c>
      <c r="I164" s="149">
        <v>1334.15580905045</v>
      </c>
      <c r="J164" s="149">
        <v>1258.5875553962601</v>
      </c>
      <c r="K164" s="149">
        <v>1412.7874513434899</v>
      </c>
      <c r="L164" s="149">
        <v>75.568253654191693</v>
      </c>
      <c r="M164" s="149">
        <v>78.631642293042006</v>
      </c>
    </row>
    <row r="165" spans="1:13">
      <c r="A165" s="150" t="str">
        <f t="shared" si="4"/>
        <v>2005-2007MalesABM2</v>
      </c>
      <c r="B165" s="151" t="str">
        <f t="shared" si="5"/>
        <v>2005-2007_Males_ABM2_All ages</v>
      </c>
      <c r="C165" s="149" t="s">
        <v>3</v>
      </c>
      <c r="D165" s="149" t="s">
        <v>2</v>
      </c>
      <c r="E165" s="149" t="s">
        <v>23</v>
      </c>
      <c r="F165" s="149">
        <v>1361</v>
      </c>
      <c r="G165" s="149">
        <v>453.66666666666703</v>
      </c>
      <c r="H165" s="149">
        <v>895.67758239444004</v>
      </c>
      <c r="I165" s="149">
        <v>1261.96286807706</v>
      </c>
      <c r="J165" s="149">
        <v>1190.1648087619401</v>
      </c>
      <c r="K165" s="149">
        <v>1336.6997684124001</v>
      </c>
      <c r="L165" s="149">
        <v>71.798059315115793</v>
      </c>
      <c r="M165" s="149">
        <v>74.736900335341701</v>
      </c>
    </row>
    <row r="166" spans="1:13">
      <c r="A166" s="150" t="str">
        <f t="shared" si="4"/>
        <v>2006-2008MalesABM2</v>
      </c>
      <c r="B166" s="151" t="str">
        <f t="shared" si="5"/>
        <v>2006-2008_Males_ABM2_All ages</v>
      </c>
      <c r="C166" s="149" t="s">
        <v>4</v>
      </c>
      <c r="D166" s="149" t="s">
        <v>2</v>
      </c>
      <c r="E166" s="149" t="s">
        <v>23</v>
      </c>
      <c r="F166" s="149">
        <v>1393</v>
      </c>
      <c r="G166" s="149">
        <v>464.33333333333297</v>
      </c>
      <c r="H166" s="149">
        <v>907.84079874349095</v>
      </c>
      <c r="I166" s="149">
        <v>1255.18379258032</v>
      </c>
      <c r="J166" s="149">
        <v>1184.75922014413</v>
      </c>
      <c r="K166" s="149">
        <v>1328.45694783556</v>
      </c>
      <c r="L166" s="149">
        <v>70.424572436196101</v>
      </c>
      <c r="M166" s="149">
        <v>73.273155255237995</v>
      </c>
    </row>
    <row r="167" spans="1:13">
      <c r="A167" s="150" t="str">
        <f t="shared" si="4"/>
        <v>2007-2009MalesABM2</v>
      </c>
      <c r="B167" s="151" t="str">
        <f t="shared" si="5"/>
        <v>2007-2009_Males_ABM2_All ages</v>
      </c>
      <c r="C167" s="149" t="s">
        <v>5</v>
      </c>
      <c r="D167" s="149" t="s">
        <v>2</v>
      </c>
      <c r="E167" s="149" t="s">
        <v>23</v>
      </c>
      <c r="F167" s="149">
        <v>1449</v>
      </c>
      <c r="G167" s="149">
        <v>483</v>
      </c>
      <c r="H167" s="149">
        <v>934.89299378673604</v>
      </c>
      <c r="I167" s="149">
        <v>1269.9378905588501</v>
      </c>
      <c r="J167" s="149">
        <v>1200.38106773035</v>
      </c>
      <c r="K167" s="149">
        <v>1342.25210413798</v>
      </c>
      <c r="L167" s="149">
        <v>69.556822828498099</v>
      </c>
      <c r="M167" s="149">
        <v>72.314213579131803</v>
      </c>
    </row>
    <row r="168" spans="1:13">
      <c r="A168" s="150" t="str">
        <f t="shared" si="4"/>
        <v>2008-2010MalesABM2</v>
      </c>
      <c r="B168" s="151" t="str">
        <f t="shared" si="5"/>
        <v>2008-2010_Males_ABM2_All ages</v>
      </c>
      <c r="C168" s="149" t="s">
        <v>6</v>
      </c>
      <c r="D168" s="149" t="s">
        <v>2</v>
      </c>
      <c r="E168" s="149" t="s">
        <v>23</v>
      </c>
      <c r="F168" s="149">
        <v>1457</v>
      </c>
      <c r="G168" s="149">
        <v>485.66666666666703</v>
      </c>
      <c r="H168" s="149">
        <v>932.47403216619398</v>
      </c>
      <c r="I168" s="149">
        <v>1247.4921902691499</v>
      </c>
      <c r="J168" s="149">
        <v>1179.9595375788299</v>
      </c>
      <c r="K168" s="149">
        <v>1317.69447199409</v>
      </c>
      <c r="L168" s="149">
        <v>67.532652690320404</v>
      </c>
      <c r="M168" s="149">
        <v>70.202281724943305</v>
      </c>
    </row>
    <row r="169" spans="1:13">
      <c r="A169" s="150" t="str">
        <f t="shared" si="4"/>
        <v>2009-2011MalesABM2</v>
      </c>
      <c r="B169" s="151" t="str">
        <f t="shared" si="5"/>
        <v>2009-2011_Males_ABM2_All ages</v>
      </c>
      <c r="C169" s="149" t="s">
        <v>7</v>
      </c>
      <c r="D169" s="149" t="s">
        <v>2</v>
      </c>
      <c r="E169" s="149" t="s">
        <v>23</v>
      </c>
      <c r="F169" s="149">
        <v>1511</v>
      </c>
      <c r="G169" s="149">
        <v>503.66666666666703</v>
      </c>
      <c r="H169" s="149">
        <v>958.22737448236103</v>
      </c>
      <c r="I169" s="149">
        <v>1265.17341589544</v>
      </c>
      <c r="J169" s="149">
        <v>1198.4456887364499</v>
      </c>
      <c r="K169" s="149">
        <v>1334.4903792273201</v>
      </c>
      <c r="L169" s="149">
        <v>66.727727158984194</v>
      </c>
      <c r="M169" s="149">
        <v>69.316963331883002</v>
      </c>
    </row>
    <row r="170" spans="1:13">
      <c r="A170" s="150" t="str">
        <f t="shared" si="4"/>
        <v>2010-2012MalesABM2</v>
      </c>
      <c r="B170" s="151" t="str">
        <f t="shared" si="5"/>
        <v>2010-2012_Males_ABM2_All ages</v>
      </c>
      <c r="C170" s="149" t="s">
        <v>8</v>
      </c>
      <c r="D170" s="149" t="s">
        <v>2</v>
      </c>
      <c r="E170" s="149" t="s">
        <v>23</v>
      </c>
      <c r="F170" s="149">
        <v>1525</v>
      </c>
      <c r="G170" s="149">
        <v>508.33333333333297</v>
      </c>
      <c r="H170" s="149">
        <v>958.52870557769404</v>
      </c>
      <c r="I170" s="149">
        <v>1237.4195545171999</v>
      </c>
      <c r="J170" s="149">
        <v>1173.12137859159</v>
      </c>
      <c r="K170" s="149">
        <v>1304.2009714743599</v>
      </c>
      <c r="L170" s="149">
        <v>64.298175925605804</v>
      </c>
      <c r="M170" s="149">
        <v>66.781416957164794</v>
      </c>
    </row>
    <row r="171" spans="1:13">
      <c r="A171" s="150" t="str">
        <f t="shared" si="4"/>
        <v>2011-2013MalesABM2</v>
      </c>
      <c r="B171" s="151" t="str">
        <f t="shared" si="5"/>
        <v>2011-2013_Males_ABM2_All ages</v>
      </c>
      <c r="C171" s="149" t="s">
        <v>9</v>
      </c>
      <c r="D171" s="149" t="s">
        <v>2</v>
      </c>
      <c r="E171" s="149" t="s">
        <v>23</v>
      </c>
      <c r="F171" s="149">
        <v>1516</v>
      </c>
      <c r="G171" s="149">
        <v>505.33333333333297</v>
      </c>
      <c r="H171" s="149">
        <v>944.58948365349295</v>
      </c>
      <c r="I171" s="149">
        <v>1189.2961970011399</v>
      </c>
      <c r="J171" s="149">
        <v>1127.9175037126099</v>
      </c>
      <c r="K171" s="149">
        <v>1253.05255375973</v>
      </c>
      <c r="L171" s="149">
        <v>61.378693288532297</v>
      </c>
      <c r="M171" s="149">
        <v>63.756356758583301</v>
      </c>
    </row>
    <row r="172" spans="1:13">
      <c r="A172" s="150" t="str">
        <f t="shared" si="4"/>
        <v>2012-2014MalesABM2</v>
      </c>
      <c r="B172" s="151" t="str">
        <f t="shared" si="5"/>
        <v>2012-2014_Males_ABM2_All ages</v>
      </c>
      <c r="C172" s="149" t="s">
        <v>216</v>
      </c>
      <c r="D172" s="149" t="s">
        <v>2</v>
      </c>
      <c r="E172" s="149" t="s">
        <v>23</v>
      </c>
      <c r="F172" s="149">
        <v>1481</v>
      </c>
      <c r="G172" s="149">
        <v>493.66666666666703</v>
      </c>
      <c r="H172" s="149">
        <v>916.86322579846399</v>
      </c>
      <c r="I172" s="149">
        <v>1140.7558019652399</v>
      </c>
      <c r="J172" s="149">
        <v>1081.3455086797801</v>
      </c>
      <c r="K172" s="149">
        <v>1202.4951229501</v>
      </c>
      <c r="L172" s="149">
        <v>59.410293285459801</v>
      </c>
      <c r="M172" s="149">
        <v>61.739320984860299</v>
      </c>
    </row>
    <row r="173" spans="1:13">
      <c r="A173" s="150" t="str">
        <f t="shared" si="4"/>
        <v>2004-2006MalesABM3</v>
      </c>
      <c r="B173" s="151" t="str">
        <f t="shared" si="5"/>
        <v>2004-2006_Males_ABM3_All ages</v>
      </c>
      <c r="C173" s="149" t="s">
        <v>1</v>
      </c>
      <c r="D173" s="149" t="s">
        <v>2</v>
      </c>
      <c r="E173" s="149" t="s">
        <v>24</v>
      </c>
      <c r="F173" s="149">
        <v>1620</v>
      </c>
      <c r="G173" s="149">
        <v>540</v>
      </c>
      <c r="H173" s="149">
        <v>1090.5859543300301</v>
      </c>
      <c r="I173" s="149">
        <v>1495.6888220815599</v>
      </c>
      <c r="J173" s="149">
        <v>1417.7572787451099</v>
      </c>
      <c r="K173" s="149">
        <v>1576.5387180155001</v>
      </c>
      <c r="L173" s="149">
        <v>77.931543336450403</v>
      </c>
      <c r="M173" s="149">
        <v>80.849895933942193</v>
      </c>
    </row>
    <row r="174" spans="1:13">
      <c r="A174" s="150" t="str">
        <f t="shared" si="4"/>
        <v>2005-2007MalesABM3</v>
      </c>
      <c r="B174" s="151" t="str">
        <f t="shared" si="5"/>
        <v>2005-2007_Males_ABM3_All ages</v>
      </c>
      <c r="C174" s="149" t="s">
        <v>3</v>
      </c>
      <c r="D174" s="149" t="s">
        <v>2</v>
      </c>
      <c r="E174" s="149" t="s">
        <v>24</v>
      </c>
      <c r="F174" s="149">
        <v>1657</v>
      </c>
      <c r="G174" s="149">
        <v>552.33333333333303</v>
      </c>
      <c r="H174" s="149">
        <v>1106.9839530751001</v>
      </c>
      <c r="I174" s="149">
        <v>1512.69857539584</v>
      </c>
      <c r="J174" s="149">
        <v>1435.21612171929</v>
      </c>
      <c r="K174" s="149">
        <v>1593.04932620408</v>
      </c>
      <c r="L174" s="149">
        <v>77.482453676549994</v>
      </c>
      <c r="M174" s="149">
        <v>80.350750808236398</v>
      </c>
    </row>
    <row r="175" spans="1:13">
      <c r="A175" s="150" t="str">
        <f t="shared" si="4"/>
        <v>2006-2008MalesABM3</v>
      </c>
      <c r="B175" s="151" t="str">
        <f t="shared" si="5"/>
        <v>2006-2008_Males_ABM3_All ages</v>
      </c>
      <c r="C175" s="149" t="s">
        <v>4</v>
      </c>
      <c r="D175" s="149" t="s">
        <v>2</v>
      </c>
      <c r="E175" s="149" t="s">
        <v>24</v>
      </c>
      <c r="F175" s="149">
        <v>1624</v>
      </c>
      <c r="G175" s="149">
        <v>541.33333333333303</v>
      </c>
      <c r="H175" s="149">
        <v>1076.5304431407601</v>
      </c>
      <c r="I175" s="149">
        <v>1473.88738208314</v>
      </c>
      <c r="J175" s="149">
        <v>1397.4390396704</v>
      </c>
      <c r="K175" s="149">
        <v>1553.1949346788599</v>
      </c>
      <c r="L175" s="149">
        <v>76.448342412743401</v>
      </c>
      <c r="M175" s="149">
        <v>79.307552595716999</v>
      </c>
    </row>
    <row r="176" spans="1:13">
      <c r="A176" s="150" t="str">
        <f t="shared" si="4"/>
        <v>2007-2009MalesABM3</v>
      </c>
      <c r="B176" s="151" t="str">
        <f t="shared" si="5"/>
        <v>2007-2009_Males_ABM3_All ages</v>
      </c>
      <c r="C176" s="149" t="s">
        <v>5</v>
      </c>
      <c r="D176" s="149" t="s">
        <v>2</v>
      </c>
      <c r="E176" s="149" t="s">
        <v>24</v>
      </c>
      <c r="F176" s="149">
        <v>1659</v>
      </c>
      <c r="G176" s="149">
        <v>553</v>
      </c>
      <c r="H176" s="149">
        <v>1091.6412783849801</v>
      </c>
      <c r="I176" s="149">
        <v>1467.5670564398799</v>
      </c>
      <c r="J176" s="149">
        <v>1393.0592854710201</v>
      </c>
      <c r="K176" s="149">
        <v>1544.8313090066299</v>
      </c>
      <c r="L176" s="149">
        <v>74.507770968864605</v>
      </c>
      <c r="M176" s="149">
        <v>77.264252566743394</v>
      </c>
    </row>
    <row r="177" spans="1:13">
      <c r="A177" s="150" t="str">
        <f t="shared" si="4"/>
        <v>2008-2010MalesABM3</v>
      </c>
      <c r="B177" s="151" t="str">
        <f t="shared" si="5"/>
        <v>2008-2010_Males_ABM3_All ages</v>
      </c>
      <c r="C177" s="149" t="s">
        <v>6</v>
      </c>
      <c r="D177" s="149" t="s">
        <v>2</v>
      </c>
      <c r="E177" s="149" t="s">
        <v>24</v>
      </c>
      <c r="F177" s="149">
        <v>1600</v>
      </c>
      <c r="G177" s="149">
        <v>533.33333333333303</v>
      </c>
      <c r="H177" s="149">
        <v>1045.6286188552999</v>
      </c>
      <c r="I177" s="149">
        <v>1382.1185483025599</v>
      </c>
      <c r="J177" s="149">
        <v>1311.5760732660899</v>
      </c>
      <c r="K177" s="149">
        <v>1455.3194713394701</v>
      </c>
      <c r="L177" s="149">
        <v>70.542475036471401</v>
      </c>
      <c r="M177" s="149">
        <v>73.200923036910396</v>
      </c>
    </row>
    <row r="178" spans="1:13">
      <c r="A178" s="150" t="str">
        <f t="shared" si="4"/>
        <v>2009-2011MalesABM3</v>
      </c>
      <c r="B178" s="151" t="str">
        <f t="shared" si="5"/>
        <v>2009-2011_Males_ABM3_All ages</v>
      </c>
      <c r="C178" s="149" t="s">
        <v>7</v>
      </c>
      <c r="D178" s="149" t="s">
        <v>2</v>
      </c>
      <c r="E178" s="149" t="s">
        <v>24</v>
      </c>
      <c r="F178" s="149">
        <v>1602</v>
      </c>
      <c r="G178" s="149">
        <v>534</v>
      </c>
      <c r="H178" s="149">
        <v>1041.9986601016001</v>
      </c>
      <c r="I178" s="149">
        <v>1362.99227902446</v>
      </c>
      <c r="J178" s="149">
        <v>1294.2258038090899</v>
      </c>
      <c r="K178" s="149">
        <v>1434.3486207635201</v>
      </c>
      <c r="L178" s="149">
        <v>68.766475215368899</v>
      </c>
      <c r="M178" s="149">
        <v>71.356341739065797</v>
      </c>
    </row>
    <row r="179" spans="1:13">
      <c r="A179" s="150" t="str">
        <f t="shared" si="4"/>
        <v>2010-2012MalesABM3</v>
      </c>
      <c r="B179" s="151" t="str">
        <f t="shared" si="5"/>
        <v>2010-2012_Males_ABM3_All ages</v>
      </c>
      <c r="C179" s="149" t="s">
        <v>8</v>
      </c>
      <c r="D179" s="149" t="s">
        <v>2</v>
      </c>
      <c r="E179" s="149" t="s">
        <v>24</v>
      </c>
      <c r="F179" s="149">
        <v>1562</v>
      </c>
      <c r="G179" s="149">
        <v>520.66666666666697</v>
      </c>
      <c r="H179" s="149">
        <v>1011.60561628931</v>
      </c>
      <c r="I179" s="149">
        <v>1332.38510601955</v>
      </c>
      <c r="J179" s="149">
        <v>1264.4084008350901</v>
      </c>
      <c r="K179" s="149">
        <v>1402.95518663077</v>
      </c>
      <c r="L179" s="149">
        <v>67.976705184462801</v>
      </c>
      <c r="M179" s="149">
        <v>70.570080611216298</v>
      </c>
    </row>
    <row r="180" spans="1:13">
      <c r="A180" s="150" t="str">
        <f t="shared" si="4"/>
        <v>2011-2013MalesABM3</v>
      </c>
      <c r="B180" s="151" t="str">
        <f t="shared" si="5"/>
        <v>2011-2013_Males_ABM3_All ages</v>
      </c>
      <c r="C180" s="149" t="s">
        <v>9</v>
      </c>
      <c r="D180" s="149" t="s">
        <v>2</v>
      </c>
      <c r="E180" s="149" t="s">
        <v>24</v>
      </c>
      <c r="F180" s="149">
        <v>1615</v>
      </c>
      <c r="G180" s="149">
        <v>538.33333333333303</v>
      </c>
      <c r="H180" s="149">
        <v>1042.6889106967601</v>
      </c>
      <c r="I180" s="149">
        <v>1368.31107907815</v>
      </c>
      <c r="J180" s="149">
        <v>1299.5958200784801</v>
      </c>
      <c r="K180" s="149">
        <v>1439.6036245205801</v>
      </c>
      <c r="L180" s="149">
        <v>68.715258999666702</v>
      </c>
      <c r="M180" s="149">
        <v>71.292545442425805</v>
      </c>
    </row>
    <row r="181" spans="1:13">
      <c r="A181" s="150" t="str">
        <f t="shared" si="4"/>
        <v>2012-2014MalesABM3</v>
      </c>
      <c r="B181" s="151" t="str">
        <f t="shared" si="5"/>
        <v>2012-2014_Males_ABM3_All ages</v>
      </c>
      <c r="C181" s="149" t="s">
        <v>216</v>
      </c>
      <c r="D181" s="149" t="s">
        <v>2</v>
      </c>
      <c r="E181" s="149" t="s">
        <v>24</v>
      </c>
      <c r="F181" s="149">
        <v>1633</v>
      </c>
      <c r="G181" s="149">
        <v>544.33333333333303</v>
      </c>
      <c r="H181" s="149">
        <v>1050.8297887401</v>
      </c>
      <c r="I181" s="149">
        <v>1357.1936523806301</v>
      </c>
      <c r="J181" s="149">
        <v>1289.5475439054601</v>
      </c>
      <c r="K181" s="149">
        <v>1427.3626386123401</v>
      </c>
      <c r="L181" s="149">
        <v>67.646108475173406</v>
      </c>
      <c r="M181" s="149">
        <v>70.168986231714399</v>
      </c>
    </row>
    <row r="182" spans="1:13">
      <c r="A182" s="150" t="str">
        <f t="shared" si="4"/>
        <v>2004-2006MalesABM4</v>
      </c>
      <c r="B182" s="151" t="str">
        <f t="shared" si="5"/>
        <v>2004-2006_Males_ABM4_All ages</v>
      </c>
      <c r="C182" s="149" t="s">
        <v>1</v>
      </c>
      <c r="D182" s="149" t="s">
        <v>2</v>
      </c>
      <c r="E182" s="149" t="s">
        <v>25</v>
      </c>
      <c r="F182" s="149">
        <v>1715</v>
      </c>
      <c r="G182" s="149">
        <v>571.66666666666697</v>
      </c>
      <c r="H182" s="149">
        <v>1205.03938335711</v>
      </c>
      <c r="I182" s="149">
        <v>1601.37290489258</v>
      </c>
      <c r="J182" s="149">
        <v>1522.3062343147801</v>
      </c>
      <c r="K182" s="149">
        <v>1683.31560461392</v>
      </c>
      <c r="L182" s="149">
        <v>79.066670577797098</v>
      </c>
      <c r="M182" s="149">
        <v>81.9426997213466</v>
      </c>
    </row>
    <row r="183" spans="1:13">
      <c r="A183" s="150" t="str">
        <f t="shared" si="4"/>
        <v>2005-2007MalesABM4</v>
      </c>
      <c r="B183" s="151" t="str">
        <f t="shared" si="5"/>
        <v>2005-2007_Males_ABM4_All ages</v>
      </c>
      <c r="C183" s="149" t="s">
        <v>3</v>
      </c>
      <c r="D183" s="149" t="s">
        <v>2</v>
      </c>
      <c r="E183" s="149" t="s">
        <v>25</v>
      </c>
      <c r="F183" s="149">
        <v>1692</v>
      </c>
      <c r="G183" s="149">
        <v>564</v>
      </c>
      <c r="H183" s="149">
        <v>1177.5759473849</v>
      </c>
      <c r="I183" s="149">
        <v>1557.7953642180501</v>
      </c>
      <c r="J183" s="149">
        <v>1480.4125492237699</v>
      </c>
      <c r="K183" s="149">
        <v>1638.0124076332199</v>
      </c>
      <c r="L183" s="149">
        <v>77.382814994279897</v>
      </c>
      <c r="M183" s="149">
        <v>80.217043415176704</v>
      </c>
    </row>
    <row r="184" spans="1:13">
      <c r="A184" s="150" t="str">
        <f t="shared" si="4"/>
        <v>2006-2008MalesABM4</v>
      </c>
      <c r="B184" s="151" t="str">
        <f t="shared" si="5"/>
        <v>2006-2008_Males_ABM4_All ages</v>
      </c>
      <c r="C184" s="149" t="s">
        <v>4</v>
      </c>
      <c r="D184" s="149" t="s">
        <v>2</v>
      </c>
      <c r="E184" s="149" t="s">
        <v>25</v>
      </c>
      <c r="F184" s="149">
        <v>1706</v>
      </c>
      <c r="G184" s="149">
        <v>568.66666666666697</v>
      </c>
      <c r="H184" s="149">
        <v>1175.8543208855399</v>
      </c>
      <c r="I184" s="149">
        <v>1546.9279735651101</v>
      </c>
      <c r="J184" s="149">
        <v>1470.6563444625599</v>
      </c>
      <c r="K184" s="149">
        <v>1625.98141735479</v>
      </c>
      <c r="L184" s="149">
        <v>76.271629102548602</v>
      </c>
      <c r="M184" s="149">
        <v>79.053443789684493</v>
      </c>
    </row>
    <row r="185" spans="1:13">
      <c r="A185" s="150" t="str">
        <f t="shared" si="4"/>
        <v>2007-2009MalesABM4</v>
      </c>
      <c r="B185" s="151" t="str">
        <f t="shared" si="5"/>
        <v>2007-2009_Males_ABM4_All ages</v>
      </c>
      <c r="C185" s="149" t="s">
        <v>5</v>
      </c>
      <c r="D185" s="149" t="s">
        <v>2</v>
      </c>
      <c r="E185" s="149" t="s">
        <v>25</v>
      </c>
      <c r="F185" s="149">
        <v>1675</v>
      </c>
      <c r="G185" s="149">
        <v>558.33333333333303</v>
      </c>
      <c r="H185" s="149">
        <v>1143.3525143516299</v>
      </c>
      <c r="I185" s="149">
        <v>1502.70110741704</v>
      </c>
      <c r="J185" s="149">
        <v>1428.0384610998699</v>
      </c>
      <c r="K185" s="149">
        <v>1580.1124741782201</v>
      </c>
      <c r="L185" s="149">
        <v>74.662646317175401</v>
      </c>
      <c r="M185" s="149">
        <v>77.411366761175302</v>
      </c>
    </row>
    <row r="186" spans="1:13">
      <c r="A186" s="150" t="str">
        <f t="shared" si="4"/>
        <v>2008-2010MalesABM4</v>
      </c>
      <c r="B186" s="151" t="str">
        <f t="shared" si="5"/>
        <v>2008-2010_Males_ABM4_All ages</v>
      </c>
      <c r="C186" s="149" t="s">
        <v>6</v>
      </c>
      <c r="D186" s="149" t="s">
        <v>2</v>
      </c>
      <c r="E186" s="149" t="s">
        <v>25</v>
      </c>
      <c r="F186" s="149">
        <v>1678</v>
      </c>
      <c r="G186" s="149">
        <v>559.33333333333303</v>
      </c>
      <c r="H186" s="149">
        <v>1134.6270877003201</v>
      </c>
      <c r="I186" s="149">
        <v>1485.14376867088</v>
      </c>
      <c r="J186" s="149">
        <v>1411.73833178827</v>
      </c>
      <c r="K186" s="149">
        <v>1561.2491760508699</v>
      </c>
      <c r="L186" s="149">
        <v>73.405436882606395</v>
      </c>
      <c r="M186" s="149">
        <v>76.105407379991206</v>
      </c>
    </row>
    <row r="187" spans="1:13">
      <c r="A187" s="150" t="str">
        <f t="shared" si="4"/>
        <v>2009-2011MalesABM4</v>
      </c>
      <c r="B187" s="151" t="str">
        <f t="shared" si="5"/>
        <v>2009-2011_Males_ABM4_All ages</v>
      </c>
      <c r="C187" s="149" t="s">
        <v>7</v>
      </c>
      <c r="D187" s="149" t="s">
        <v>2</v>
      </c>
      <c r="E187" s="149" t="s">
        <v>25</v>
      </c>
      <c r="F187" s="149">
        <v>1695</v>
      </c>
      <c r="G187" s="149">
        <v>565</v>
      </c>
      <c r="H187" s="149">
        <v>1134.7432266875501</v>
      </c>
      <c r="I187" s="149">
        <v>1464.99444743194</v>
      </c>
      <c r="J187" s="149">
        <v>1393.3086100171199</v>
      </c>
      <c r="K187" s="149">
        <v>1539.30348423843</v>
      </c>
      <c r="L187" s="149">
        <v>71.685837414822302</v>
      </c>
      <c r="M187" s="149">
        <v>74.309036806488606</v>
      </c>
    </row>
    <row r="188" spans="1:13">
      <c r="A188" s="150" t="str">
        <f t="shared" si="4"/>
        <v>2010-2012MalesABM4</v>
      </c>
      <c r="B188" s="151" t="str">
        <f t="shared" si="5"/>
        <v>2010-2012_Males_ABM4_All ages</v>
      </c>
      <c r="C188" s="149" t="s">
        <v>8</v>
      </c>
      <c r="D188" s="149" t="s">
        <v>2</v>
      </c>
      <c r="E188" s="149" t="s">
        <v>25</v>
      </c>
      <c r="F188" s="149">
        <v>1704</v>
      </c>
      <c r="G188" s="149">
        <v>568</v>
      </c>
      <c r="H188" s="149">
        <v>1131.4816167438</v>
      </c>
      <c r="I188" s="149">
        <v>1462.13587139571</v>
      </c>
      <c r="J188" s="149">
        <v>1390.9254290691899</v>
      </c>
      <c r="K188" s="149">
        <v>1535.94508862728</v>
      </c>
      <c r="L188" s="149">
        <v>71.210442326528707</v>
      </c>
      <c r="M188" s="149">
        <v>73.809217231562599</v>
      </c>
    </row>
    <row r="189" spans="1:13">
      <c r="A189" s="150" t="str">
        <f t="shared" si="4"/>
        <v>2011-2013MalesABM4</v>
      </c>
      <c r="B189" s="151" t="str">
        <f t="shared" si="5"/>
        <v>2011-2013_Males_ABM4_All ages</v>
      </c>
      <c r="C189" s="149" t="s">
        <v>9</v>
      </c>
      <c r="D189" s="149" t="s">
        <v>2</v>
      </c>
      <c r="E189" s="149" t="s">
        <v>25</v>
      </c>
      <c r="F189" s="149">
        <v>1744</v>
      </c>
      <c r="G189" s="149">
        <v>581.33333333333303</v>
      </c>
      <c r="H189" s="149">
        <v>1150.76013513514</v>
      </c>
      <c r="I189" s="149">
        <v>1474.33528684099</v>
      </c>
      <c r="J189" s="149">
        <v>1403.5666440780201</v>
      </c>
      <c r="K189" s="149">
        <v>1547.6562035107299</v>
      </c>
      <c r="L189" s="149">
        <v>70.768642762972107</v>
      </c>
      <c r="M189" s="149">
        <v>73.320916669741607</v>
      </c>
    </row>
    <row r="190" spans="1:13">
      <c r="A190" s="150" t="str">
        <f t="shared" si="4"/>
        <v>2012-2014MalesABM4</v>
      </c>
      <c r="B190" s="151" t="str">
        <f t="shared" si="5"/>
        <v>2012-2014_Males_ABM4_All ages</v>
      </c>
      <c r="C190" s="149" t="s">
        <v>216</v>
      </c>
      <c r="D190" s="149" t="s">
        <v>2</v>
      </c>
      <c r="E190" s="149" t="s">
        <v>25</v>
      </c>
      <c r="F190" s="149">
        <v>1742</v>
      </c>
      <c r="G190" s="149">
        <v>580.66666666666697</v>
      </c>
      <c r="H190" s="149">
        <v>1144.5917710290801</v>
      </c>
      <c r="I190" s="149">
        <v>1476.69654720218</v>
      </c>
      <c r="J190" s="149">
        <v>1405.8560535161</v>
      </c>
      <c r="K190" s="149">
        <v>1550.09340129162</v>
      </c>
      <c r="L190" s="149">
        <v>70.840493686083605</v>
      </c>
      <c r="M190" s="149">
        <v>73.396854089439103</v>
      </c>
    </row>
    <row r="191" spans="1:13">
      <c r="A191" s="150" t="str">
        <f t="shared" si="4"/>
        <v>2004-2006MalesABM5</v>
      </c>
      <c r="B191" s="151" t="str">
        <f t="shared" si="5"/>
        <v>2004-2006_Males_ABM5_All ages</v>
      </c>
      <c r="C191" s="149" t="s">
        <v>1</v>
      </c>
      <c r="D191" s="149" t="s">
        <v>2</v>
      </c>
      <c r="E191" s="149" t="s">
        <v>26</v>
      </c>
      <c r="F191" s="149">
        <v>1774</v>
      </c>
      <c r="G191" s="149">
        <v>591.33333333333303</v>
      </c>
      <c r="H191" s="149">
        <v>1243.35045802115</v>
      </c>
      <c r="I191" s="149">
        <v>1774.7578310829899</v>
      </c>
      <c r="J191" s="149">
        <v>1687.82478986715</v>
      </c>
      <c r="K191" s="149">
        <v>1864.7989714426101</v>
      </c>
      <c r="L191" s="149">
        <v>86.933041215841499</v>
      </c>
      <c r="M191" s="149">
        <v>90.041140359623796</v>
      </c>
    </row>
    <row r="192" spans="1:13">
      <c r="A192" s="150" t="str">
        <f t="shared" si="4"/>
        <v>2005-2007MalesABM5</v>
      </c>
      <c r="B192" s="151" t="str">
        <f t="shared" si="5"/>
        <v>2005-2007_Males_ABM5_All ages</v>
      </c>
      <c r="C192" s="149" t="s">
        <v>3</v>
      </c>
      <c r="D192" s="149" t="s">
        <v>2</v>
      </c>
      <c r="E192" s="149" t="s">
        <v>26</v>
      </c>
      <c r="F192" s="149">
        <v>1842</v>
      </c>
      <c r="G192" s="149">
        <v>614</v>
      </c>
      <c r="H192" s="149">
        <v>1275.2788374331001</v>
      </c>
      <c r="I192" s="149">
        <v>1811.14667177655</v>
      </c>
      <c r="J192" s="149">
        <v>1725.1362191615401</v>
      </c>
      <c r="K192" s="149">
        <v>1900.1738424776399</v>
      </c>
      <c r="L192" s="149">
        <v>86.010452615018295</v>
      </c>
      <c r="M192" s="149">
        <v>89.027170701082696</v>
      </c>
    </row>
    <row r="193" spans="1:13">
      <c r="A193" s="150" t="str">
        <f t="shared" si="4"/>
        <v>2006-2008MalesABM5</v>
      </c>
      <c r="B193" s="151" t="str">
        <f t="shared" si="5"/>
        <v>2006-2008_Males_ABM5_All ages</v>
      </c>
      <c r="C193" s="149" t="s">
        <v>4</v>
      </c>
      <c r="D193" s="149" t="s">
        <v>2</v>
      </c>
      <c r="E193" s="149" t="s">
        <v>26</v>
      </c>
      <c r="F193" s="149">
        <v>1807</v>
      </c>
      <c r="G193" s="149">
        <v>602.33333333333303</v>
      </c>
      <c r="H193" s="149">
        <v>1236.14721576139</v>
      </c>
      <c r="I193" s="149">
        <v>1781.27010280779</v>
      </c>
      <c r="J193" s="149">
        <v>1695.4967744866001</v>
      </c>
      <c r="K193" s="149">
        <v>1870.08139042773</v>
      </c>
      <c r="L193" s="149">
        <v>85.773328321188302</v>
      </c>
      <c r="M193" s="149">
        <v>88.811287619945503</v>
      </c>
    </row>
    <row r="194" spans="1:13">
      <c r="A194" s="150" t="str">
        <f t="shared" si="4"/>
        <v>2007-2009MalesABM5</v>
      </c>
      <c r="B194" s="151" t="str">
        <f t="shared" si="5"/>
        <v>2007-2009_Males_ABM5_All ages</v>
      </c>
      <c r="C194" s="149" t="s">
        <v>5</v>
      </c>
      <c r="D194" s="149" t="s">
        <v>2</v>
      </c>
      <c r="E194" s="149" t="s">
        <v>26</v>
      </c>
      <c r="F194" s="149">
        <v>1824</v>
      </c>
      <c r="G194" s="149">
        <v>608</v>
      </c>
      <c r="H194" s="149">
        <v>1236.8952843367299</v>
      </c>
      <c r="I194" s="149">
        <v>1761.5327532249</v>
      </c>
      <c r="J194" s="149">
        <v>1677.58172958875</v>
      </c>
      <c r="K194" s="149">
        <v>1848.4430358438201</v>
      </c>
      <c r="L194" s="149">
        <v>83.951023636148406</v>
      </c>
      <c r="M194" s="149">
        <v>86.910282618916199</v>
      </c>
    </row>
    <row r="195" spans="1:13">
      <c r="A195" s="150" t="str">
        <f t="shared" ref="A195:A258" si="6">C195&amp;D195&amp;E195</f>
        <v>2008-2010MalesABM5</v>
      </c>
      <c r="B195" s="151" t="str">
        <f t="shared" ref="B195:B258" si="7">CONCATENATE(C195,"_",D195,"_",E195,"_","All ages")</f>
        <v>2008-2010_Males_ABM5_All ages</v>
      </c>
      <c r="C195" s="149" t="s">
        <v>6</v>
      </c>
      <c r="D195" s="149" t="s">
        <v>2</v>
      </c>
      <c r="E195" s="149" t="s">
        <v>26</v>
      </c>
      <c r="F195" s="149">
        <v>1782</v>
      </c>
      <c r="G195" s="149">
        <v>594</v>
      </c>
      <c r="H195" s="149">
        <v>1200.7843507206701</v>
      </c>
      <c r="I195" s="149">
        <v>1705.93140305661</v>
      </c>
      <c r="J195" s="149">
        <v>1623.9073999306199</v>
      </c>
      <c r="K195" s="149">
        <v>1790.8812746137201</v>
      </c>
      <c r="L195" s="149">
        <v>82.024003125988699</v>
      </c>
      <c r="M195" s="149">
        <v>84.949871557106903</v>
      </c>
    </row>
    <row r="196" spans="1:13">
      <c r="A196" s="150" t="str">
        <f t="shared" si="6"/>
        <v>2009-2011MalesABM5</v>
      </c>
      <c r="B196" s="151" t="str">
        <f t="shared" si="7"/>
        <v>2009-2011_Males_ABM5_All ages</v>
      </c>
      <c r="C196" s="149" t="s">
        <v>7</v>
      </c>
      <c r="D196" s="149" t="s">
        <v>2</v>
      </c>
      <c r="E196" s="149" t="s">
        <v>26</v>
      </c>
      <c r="F196" s="149">
        <v>1752</v>
      </c>
      <c r="G196" s="149">
        <v>584</v>
      </c>
      <c r="H196" s="149">
        <v>1172.9262904197601</v>
      </c>
      <c r="I196" s="149">
        <v>1656.9438403619899</v>
      </c>
      <c r="J196" s="149">
        <v>1577.00267780177</v>
      </c>
      <c r="K196" s="149">
        <v>1739.7613643207901</v>
      </c>
      <c r="L196" s="149">
        <v>79.941162560226502</v>
      </c>
      <c r="M196" s="149">
        <v>82.817523958799498</v>
      </c>
    </row>
    <row r="197" spans="1:13">
      <c r="A197" s="150" t="str">
        <f t="shared" si="6"/>
        <v>2010-2012MalesABM5</v>
      </c>
      <c r="B197" s="151" t="str">
        <f t="shared" si="7"/>
        <v>2010-2012_Males_ABM5_All ages</v>
      </c>
      <c r="C197" s="149" t="s">
        <v>8</v>
      </c>
      <c r="D197" s="149" t="s">
        <v>2</v>
      </c>
      <c r="E197" s="149" t="s">
        <v>26</v>
      </c>
      <c r="F197" s="149">
        <v>1773</v>
      </c>
      <c r="G197" s="149">
        <v>591</v>
      </c>
      <c r="H197" s="149">
        <v>1181.8975688773601</v>
      </c>
      <c r="I197" s="149">
        <v>1710.2385621486401</v>
      </c>
      <c r="J197" s="149">
        <v>1627.7383619898301</v>
      </c>
      <c r="K197" s="149">
        <v>1795.68922298907</v>
      </c>
      <c r="L197" s="149">
        <v>82.500200158808397</v>
      </c>
      <c r="M197" s="149">
        <v>85.4506608404308</v>
      </c>
    </row>
    <row r="198" spans="1:13">
      <c r="A198" s="150" t="str">
        <f t="shared" si="6"/>
        <v>2011-2013MalesABM5</v>
      </c>
      <c r="B198" s="151" t="str">
        <f t="shared" si="7"/>
        <v>2011-2013_Males_ABM5_All ages</v>
      </c>
      <c r="C198" s="149" t="s">
        <v>9</v>
      </c>
      <c r="D198" s="149" t="s">
        <v>2</v>
      </c>
      <c r="E198" s="149" t="s">
        <v>26</v>
      </c>
      <c r="F198" s="149">
        <v>1741</v>
      </c>
      <c r="G198" s="149">
        <v>580.33333333333303</v>
      </c>
      <c r="H198" s="149">
        <v>1155.43639126886</v>
      </c>
      <c r="I198" s="149">
        <v>1694.34044021605</v>
      </c>
      <c r="J198" s="149">
        <v>1611.56511110423</v>
      </c>
      <c r="K198" s="149">
        <v>1780.1036866352999</v>
      </c>
      <c r="L198" s="149">
        <v>82.775329111823098</v>
      </c>
      <c r="M198" s="149">
        <v>85.763246419253804</v>
      </c>
    </row>
    <row r="199" spans="1:13">
      <c r="A199" s="150" t="str">
        <f t="shared" si="6"/>
        <v>2012-2014MalesABM5</v>
      </c>
      <c r="B199" s="151" t="str">
        <f t="shared" si="7"/>
        <v>2012-2014_Males_ABM5_All ages</v>
      </c>
      <c r="C199" s="149" t="s">
        <v>216</v>
      </c>
      <c r="D199" s="149" t="s">
        <v>2</v>
      </c>
      <c r="E199" s="149" t="s">
        <v>26</v>
      </c>
      <c r="F199" s="149">
        <v>1769</v>
      </c>
      <c r="G199" s="149">
        <v>589.66666666666697</v>
      </c>
      <c r="H199" s="149">
        <v>1168.4511582131699</v>
      </c>
      <c r="I199" s="149">
        <v>1702.3567388921799</v>
      </c>
      <c r="J199" s="149">
        <v>1619.99533656731</v>
      </c>
      <c r="K199" s="149">
        <v>1787.66703159338</v>
      </c>
      <c r="L199" s="149">
        <v>82.361402324877901</v>
      </c>
      <c r="M199" s="149">
        <v>85.310292701193205</v>
      </c>
    </row>
    <row r="200" spans="1:13">
      <c r="A200" s="150" t="str">
        <f t="shared" si="6"/>
        <v>2004-2006MalesBCU1</v>
      </c>
      <c r="B200" s="151" t="str">
        <f t="shared" si="7"/>
        <v>2004-2006_Males_BCU1_All ages</v>
      </c>
      <c r="C200" s="149" t="s">
        <v>1</v>
      </c>
      <c r="D200" s="149" t="s">
        <v>2</v>
      </c>
      <c r="E200" s="149" t="s">
        <v>27</v>
      </c>
      <c r="F200" s="149">
        <v>1906</v>
      </c>
      <c r="G200" s="149">
        <v>635.33333333333303</v>
      </c>
      <c r="H200" s="149">
        <v>955.42678403143998</v>
      </c>
      <c r="I200" s="149">
        <v>1162.04544412461</v>
      </c>
      <c r="J200" s="149">
        <v>1108.48227535922</v>
      </c>
      <c r="K200" s="149">
        <v>1217.4548682853899</v>
      </c>
      <c r="L200" s="149">
        <v>53.563168765384702</v>
      </c>
      <c r="M200" s="149">
        <v>55.409424160785598</v>
      </c>
    </row>
    <row r="201" spans="1:13">
      <c r="A201" s="150" t="str">
        <f t="shared" si="6"/>
        <v>2005-2007MalesBCU1</v>
      </c>
      <c r="B201" s="151" t="str">
        <f t="shared" si="7"/>
        <v>2005-2007_Males_BCU1_All ages</v>
      </c>
      <c r="C201" s="149" t="s">
        <v>3</v>
      </c>
      <c r="D201" s="149" t="s">
        <v>2</v>
      </c>
      <c r="E201" s="149" t="s">
        <v>27</v>
      </c>
      <c r="F201" s="149">
        <v>1880</v>
      </c>
      <c r="G201" s="149">
        <v>626.66666666666697</v>
      </c>
      <c r="H201" s="149">
        <v>939.17821905832398</v>
      </c>
      <c r="I201" s="149">
        <v>1120.9387585163399</v>
      </c>
      <c r="J201" s="149">
        <v>1068.9034927592099</v>
      </c>
      <c r="K201" s="149">
        <v>1174.7802098288701</v>
      </c>
      <c r="L201" s="149">
        <v>52.035265757128201</v>
      </c>
      <c r="M201" s="149">
        <v>53.841451312532598</v>
      </c>
    </row>
    <row r="202" spans="1:13">
      <c r="A202" s="150" t="str">
        <f t="shared" si="6"/>
        <v>2006-2008MalesBCU1</v>
      </c>
      <c r="B202" s="151" t="str">
        <f t="shared" si="7"/>
        <v>2006-2008_Males_BCU1_All ages</v>
      </c>
      <c r="C202" s="149" t="s">
        <v>4</v>
      </c>
      <c r="D202" s="149" t="s">
        <v>2</v>
      </c>
      <c r="E202" s="149" t="s">
        <v>27</v>
      </c>
      <c r="F202" s="149">
        <v>1958</v>
      </c>
      <c r="G202" s="149">
        <v>652.66666666666697</v>
      </c>
      <c r="H202" s="149">
        <v>974.89083512992704</v>
      </c>
      <c r="I202" s="149">
        <v>1142.3255266332801</v>
      </c>
      <c r="J202" s="149">
        <v>1090.1638104097699</v>
      </c>
      <c r="K202" s="149">
        <v>1196.26070857326</v>
      </c>
      <c r="L202" s="149">
        <v>52.161716223507703</v>
      </c>
      <c r="M202" s="149">
        <v>53.935181939977802</v>
      </c>
    </row>
    <row r="203" spans="1:13">
      <c r="A203" s="150" t="str">
        <f t="shared" si="6"/>
        <v>2007-2009MalesBCU1</v>
      </c>
      <c r="B203" s="151" t="str">
        <f t="shared" si="7"/>
        <v>2007-2009_Males_BCU1_All ages</v>
      </c>
      <c r="C203" s="149" t="s">
        <v>5</v>
      </c>
      <c r="D203" s="149" t="s">
        <v>2</v>
      </c>
      <c r="E203" s="149" t="s">
        <v>27</v>
      </c>
      <c r="F203" s="149">
        <v>1980</v>
      </c>
      <c r="G203" s="149">
        <v>660</v>
      </c>
      <c r="H203" s="149">
        <v>982.25491995614595</v>
      </c>
      <c r="I203" s="149">
        <v>1118.77206231733</v>
      </c>
      <c r="J203" s="149">
        <v>1068.0079790382299</v>
      </c>
      <c r="K203" s="149">
        <v>1171.2522990560999</v>
      </c>
      <c r="L203" s="149">
        <v>50.764083279102998</v>
      </c>
      <c r="M203" s="149">
        <v>52.480236738771097</v>
      </c>
    </row>
    <row r="204" spans="1:13">
      <c r="A204" s="150" t="str">
        <f t="shared" si="6"/>
        <v>2008-2010MalesBCU1</v>
      </c>
      <c r="B204" s="151" t="str">
        <f t="shared" si="7"/>
        <v>2008-2010_Males_BCU1_All ages</v>
      </c>
      <c r="C204" s="149" t="s">
        <v>6</v>
      </c>
      <c r="D204" s="149" t="s">
        <v>2</v>
      </c>
      <c r="E204" s="149" t="s">
        <v>27</v>
      </c>
      <c r="F204" s="149">
        <v>1990</v>
      </c>
      <c r="G204" s="149">
        <v>663.33333333333303</v>
      </c>
      <c r="H204" s="149">
        <v>985.514423672156</v>
      </c>
      <c r="I204" s="149">
        <v>1096.25225165505</v>
      </c>
      <c r="J204" s="149">
        <v>1046.81812861811</v>
      </c>
      <c r="K204" s="149">
        <v>1147.3532849170001</v>
      </c>
      <c r="L204" s="149">
        <v>49.434123036940498</v>
      </c>
      <c r="M204" s="149">
        <v>51.101033261951002</v>
      </c>
    </row>
    <row r="205" spans="1:13">
      <c r="A205" s="150" t="str">
        <f t="shared" si="6"/>
        <v>2009-2011MalesBCU1</v>
      </c>
      <c r="B205" s="151" t="str">
        <f t="shared" si="7"/>
        <v>2009-2011_Males_BCU1_All ages</v>
      </c>
      <c r="C205" s="149" t="s">
        <v>7</v>
      </c>
      <c r="D205" s="149" t="s">
        <v>2</v>
      </c>
      <c r="E205" s="149" t="s">
        <v>27</v>
      </c>
      <c r="F205" s="149">
        <v>1959</v>
      </c>
      <c r="G205" s="149">
        <v>653</v>
      </c>
      <c r="H205" s="149">
        <v>967.24023008368897</v>
      </c>
      <c r="I205" s="149">
        <v>1039.3469855706601</v>
      </c>
      <c r="J205" s="149">
        <v>992.43551684403701</v>
      </c>
      <c r="K205" s="149">
        <v>1087.8530001587701</v>
      </c>
      <c r="L205" s="149">
        <v>46.911468726621699</v>
      </c>
      <c r="M205" s="149">
        <v>48.506014588110702</v>
      </c>
    </row>
    <row r="206" spans="1:13">
      <c r="A206" s="150" t="str">
        <f t="shared" si="6"/>
        <v>2010-2012MalesBCU1</v>
      </c>
      <c r="B206" s="151" t="str">
        <f t="shared" si="7"/>
        <v>2010-2012_Males_BCU1_All ages</v>
      </c>
      <c r="C206" s="149" t="s">
        <v>8</v>
      </c>
      <c r="D206" s="149" t="s">
        <v>2</v>
      </c>
      <c r="E206" s="149" t="s">
        <v>27</v>
      </c>
      <c r="F206" s="149">
        <v>1974</v>
      </c>
      <c r="G206" s="149">
        <v>658</v>
      </c>
      <c r="H206" s="149">
        <v>972.28447447876397</v>
      </c>
      <c r="I206" s="149">
        <v>1027.2626920483301</v>
      </c>
      <c r="J206" s="149">
        <v>981.17855300087501</v>
      </c>
      <c r="K206" s="149">
        <v>1074.90718207237</v>
      </c>
      <c r="L206" s="149">
        <v>46.084139047456098</v>
      </c>
      <c r="M206" s="149">
        <v>47.644490024039897</v>
      </c>
    </row>
    <row r="207" spans="1:13">
      <c r="A207" s="150" t="str">
        <f t="shared" si="6"/>
        <v>2011-2013MalesBCU1</v>
      </c>
      <c r="B207" s="151" t="str">
        <f t="shared" si="7"/>
        <v>2011-2013_Males_BCU1_All ages</v>
      </c>
      <c r="C207" s="149" t="s">
        <v>9</v>
      </c>
      <c r="D207" s="149" t="s">
        <v>2</v>
      </c>
      <c r="E207" s="149" t="s">
        <v>27</v>
      </c>
      <c r="F207" s="149">
        <v>2019</v>
      </c>
      <c r="G207" s="149">
        <v>673</v>
      </c>
      <c r="H207" s="149">
        <v>992.60584845922403</v>
      </c>
      <c r="I207" s="149">
        <v>1019.01204446026</v>
      </c>
      <c r="J207" s="149">
        <v>973.87594139022701</v>
      </c>
      <c r="K207" s="149">
        <v>1065.65895783056</v>
      </c>
      <c r="L207" s="149">
        <v>45.136103070032803</v>
      </c>
      <c r="M207" s="149">
        <v>46.646913370304603</v>
      </c>
    </row>
    <row r="208" spans="1:13">
      <c r="A208" s="150" t="str">
        <f t="shared" si="6"/>
        <v>2012-2014MalesBCU1</v>
      </c>
      <c r="B208" s="151" t="str">
        <f t="shared" si="7"/>
        <v>2012-2014_Males_BCU1_All ages</v>
      </c>
      <c r="C208" s="149" t="s">
        <v>216</v>
      </c>
      <c r="D208" s="149" t="s">
        <v>2</v>
      </c>
      <c r="E208" s="149" t="s">
        <v>27</v>
      </c>
      <c r="F208" s="149">
        <v>2042</v>
      </c>
      <c r="G208" s="149">
        <v>680.66666666666697</v>
      </c>
      <c r="H208" s="149">
        <v>1003.08490362132</v>
      </c>
      <c r="I208" s="149">
        <v>1001.87490418793</v>
      </c>
      <c r="J208" s="149">
        <v>957.80209000357502</v>
      </c>
      <c r="K208" s="149">
        <v>1047.4144542868</v>
      </c>
      <c r="L208" s="149">
        <v>44.072814184355899</v>
      </c>
      <c r="M208" s="149">
        <v>45.539550098865298</v>
      </c>
    </row>
    <row r="209" spans="1:13">
      <c r="A209" s="150" t="str">
        <f t="shared" si="6"/>
        <v>2004-2006MalesBCU2</v>
      </c>
      <c r="B209" s="151" t="str">
        <f t="shared" si="7"/>
        <v>2004-2006_Males_BCU2_All ages</v>
      </c>
      <c r="C209" s="149" t="s">
        <v>1</v>
      </c>
      <c r="D209" s="149" t="s">
        <v>2</v>
      </c>
      <c r="E209" s="149" t="s">
        <v>28</v>
      </c>
      <c r="F209" s="149">
        <v>2071</v>
      </c>
      <c r="G209" s="149">
        <v>690.33333333333303</v>
      </c>
      <c r="H209" s="149">
        <v>1057.36633582486</v>
      </c>
      <c r="I209" s="149">
        <v>1292.75981838335</v>
      </c>
      <c r="J209" s="149">
        <v>1234.85915339247</v>
      </c>
      <c r="K209" s="149">
        <v>1352.5736236744999</v>
      </c>
      <c r="L209" s="149">
        <v>57.900664990873601</v>
      </c>
      <c r="M209" s="149">
        <v>59.813805291151802</v>
      </c>
    </row>
    <row r="210" spans="1:13">
      <c r="A210" s="150" t="str">
        <f t="shared" si="6"/>
        <v>2005-2007MalesBCU2</v>
      </c>
      <c r="B210" s="151" t="str">
        <f t="shared" si="7"/>
        <v>2005-2007_Males_BCU2_All ages</v>
      </c>
      <c r="C210" s="149" t="s">
        <v>3</v>
      </c>
      <c r="D210" s="149" t="s">
        <v>2</v>
      </c>
      <c r="E210" s="149" t="s">
        <v>28</v>
      </c>
      <c r="F210" s="149">
        <v>2042</v>
      </c>
      <c r="G210" s="149">
        <v>680.66666666666697</v>
      </c>
      <c r="H210" s="149">
        <v>1039.3602996940999</v>
      </c>
      <c r="I210" s="149">
        <v>1241.6682333601</v>
      </c>
      <c r="J210" s="149">
        <v>1185.79965819106</v>
      </c>
      <c r="K210" s="149">
        <v>1299.39610540431</v>
      </c>
      <c r="L210" s="149">
        <v>55.8685751690412</v>
      </c>
      <c r="M210" s="149">
        <v>57.727872044210699</v>
      </c>
    </row>
    <row r="211" spans="1:13">
      <c r="A211" s="150" t="str">
        <f t="shared" si="6"/>
        <v>2006-2008MalesBCU2</v>
      </c>
      <c r="B211" s="151" t="str">
        <f t="shared" si="7"/>
        <v>2006-2008_Males_BCU2_All ages</v>
      </c>
      <c r="C211" s="149" t="s">
        <v>4</v>
      </c>
      <c r="D211" s="149" t="s">
        <v>2</v>
      </c>
      <c r="E211" s="149" t="s">
        <v>28</v>
      </c>
      <c r="F211" s="149">
        <v>2077</v>
      </c>
      <c r="G211" s="149">
        <v>692.33333333333303</v>
      </c>
      <c r="H211" s="149">
        <v>1052.81832927818</v>
      </c>
      <c r="I211" s="149">
        <v>1240.4365085556999</v>
      </c>
      <c r="J211" s="149">
        <v>1184.9664967040301</v>
      </c>
      <c r="K211" s="149">
        <v>1297.73665045489</v>
      </c>
      <c r="L211" s="149">
        <v>55.470011851679402</v>
      </c>
      <c r="M211" s="149">
        <v>57.300141899186698</v>
      </c>
    </row>
    <row r="212" spans="1:13">
      <c r="A212" s="150" t="str">
        <f t="shared" si="6"/>
        <v>2007-2009MalesBCU2</v>
      </c>
      <c r="B212" s="151" t="str">
        <f t="shared" si="7"/>
        <v>2007-2009_Males_BCU2_All ages</v>
      </c>
      <c r="C212" s="149" t="s">
        <v>5</v>
      </c>
      <c r="D212" s="149" t="s">
        <v>2</v>
      </c>
      <c r="E212" s="149" t="s">
        <v>28</v>
      </c>
      <c r="F212" s="149">
        <v>2030</v>
      </c>
      <c r="G212" s="149">
        <v>676.66666666666697</v>
      </c>
      <c r="H212" s="149">
        <v>1024.13012001998</v>
      </c>
      <c r="I212" s="149">
        <v>1200.08870729913</v>
      </c>
      <c r="J212" s="149">
        <v>1145.66118632396</v>
      </c>
      <c r="K212" s="149">
        <v>1256.3330107930899</v>
      </c>
      <c r="L212" s="149">
        <v>54.427520975168399</v>
      </c>
      <c r="M212" s="149">
        <v>56.244303493959499</v>
      </c>
    </row>
    <row r="213" spans="1:13">
      <c r="A213" s="150" t="str">
        <f t="shared" si="6"/>
        <v>2008-2010MalesBCU2</v>
      </c>
      <c r="B213" s="151" t="str">
        <f t="shared" si="7"/>
        <v>2008-2010_Males_BCU2_All ages</v>
      </c>
      <c r="C213" s="149" t="s">
        <v>6</v>
      </c>
      <c r="D213" s="149" t="s">
        <v>2</v>
      </c>
      <c r="E213" s="149" t="s">
        <v>28</v>
      </c>
      <c r="F213" s="149">
        <v>2036</v>
      </c>
      <c r="G213" s="149">
        <v>678.66666666666697</v>
      </c>
      <c r="H213" s="149">
        <v>1023.98519345575</v>
      </c>
      <c r="I213" s="149">
        <v>1175.8536027933801</v>
      </c>
      <c r="J213" s="149">
        <v>1122.7050252880899</v>
      </c>
      <c r="K213" s="149">
        <v>1230.77360804451</v>
      </c>
      <c r="L213" s="149">
        <v>53.148577505290199</v>
      </c>
      <c r="M213" s="149">
        <v>54.920005251135997</v>
      </c>
    </row>
    <row r="214" spans="1:13">
      <c r="A214" s="150" t="str">
        <f t="shared" si="6"/>
        <v>2009-2011MalesBCU2</v>
      </c>
      <c r="B214" s="151" t="str">
        <f t="shared" si="7"/>
        <v>2009-2011_Males_BCU2_All ages</v>
      </c>
      <c r="C214" s="149" t="s">
        <v>7</v>
      </c>
      <c r="D214" s="149" t="s">
        <v>2</v>
      </c>
      <c r="E214" s="149" t="s">
        <v>28</v>
      </c>
      <c r="F214" s="149">
        <v>1992</v>
      </c>
      <c r="G214" s="149">
        <v>664</v>
      </c>
      <c r="H214" s="149">
        <v>1000.12049644535</v>
      </c>
      <c r="I214" s="149">
        <v>1115.04747796129</v>
      </c>
      <c r="J214" s="149">
        <v>1064.4636449208299</v>
      </c>
      <c r="K214" s="149">
        <v>1167.33611694504</v>
      </c>
      <c r="L214" s="149">
        <v>50.583833040463098</v>
      </c>
      <c r="M214" s="149">
        <v>52.288638983745201</v>
      </c>
    </row>
    <row r="215" spans="1:13">
      <c r="A215" s="150" t="str">
        <f t="shared" si="6"/>
        <v>2010-2012MalesBCU2</v>
      </c>
      <c r="B215" s="151" t="str">
        <f t="shared" si="7"/>
        <v>2010-2012_Males_BCU2_All ages</v>
      </c>
      <c r="C215" s="149" t="s">
        <v>8</v>
      </c>
      <c r="D215" s="149" t="s">
        <v>2</v>
      </c>
      <c r="E215" s="149" t="s">
        <v>28</v>
      </c>
      <c r="F215" s="149">
        <v>2061</v>
      </c>
      <c r="G215" s="149">
        <v>687</v>
      </c>
      <c r="H215" s="149">
        <v>1031.5831623204399</v>
      </c>
      <c r="I215" s="149">
        <v>1115.4069734607001</v>
      </c>
      <c r="J215" s="149">
        <v>1066.04731347339</v>
      </c>
      <c r="K215" s="149">
        <v>1166.40158750622</v>
      </c>
      <c r="L215" s="149">
        <v>49.3596599873092</v>
      </c>
      <c r="M215" s="149">
        <v>50.994614045526298</v>
      </c>
    </row>
    <row r="216" spans="1:13">
      <c r="A216" s="150" t="str">
        <f t="shared" si="6"/>
        <v>2011-2013MalesBCU2</v>
      </c>
      <c r="B216" s="151" t="str">
        <f t="shared" si="7"/>
        <v>2011-2013_Males_BCU2_All ages</v>
      </c>
      <c r="C216" s="149" t="s">
        <v>9</v>
      </c>
      <c r="D216" s="149" t="s">
        <v>2</v>
      </c>
      <c r="E216" s="149" t="s">
        <v>28</v>
      </c>
      <c r="F216" s="149">
        <v>2062</v>
      </c>
      <c r="G216" s="149">
        <v>687.33333333333303</v>
      </c>
      <c r="H216" s="149">
        <v>1028.5930921643401</v>
      </c>
      <c r="I216" s="149">
        <v>1082.30653029429</v>
      </c>
      <c r="J216" s="149">
        <v>1034.5791852376699</v>
      </c>
      <c r="K216" s="149">
        <v>1131.61437142923</v>
      </c>
      <c r="L216" s="149">
        <v>47.727345056620202</v>
      </c>
      <c r="M216" s="149">
        <v>49.307841134946102</v>
      </c>
    </row>
    <row r="217" spans="1:13">
      <c r="A217" s="150" t="str">
        <f t="shared" si="6"/>
        <v>2012-2014MalesBCU2</v>
      </c>
      <c r="B217" s="151" t="str">
        <f t="shared" si="7"/>
        <v>2012-2014_Males_BCU2_All ages</v>
      </c>
      <c r="C217" s="149" t="s">
        <v>216</v>
      </c>
      <c r="D217" s="149" t="s">
        <v>2</v>
      </c>
      <c r="E217" s="149" t="s">
        <v>28</v>
      </c>
      <c r="F217" s="149">
        <v>2087</v>
      </c>
      <c r="G217" s="149">
        <v>695.66666666666697</v>
      </c>
      <c r="H217" s="149">
        <v>1036.1742480661701</v>
      </c>
      <c r="I217" s="149">
        <v>1065.3455095371</v>
      </c>
      <c r="J217" s="149">
        <v>1018.82992925213</v>
      </c>
      <c r="K217" s="149">
        <v>1113.39203735513</v>
      </c>
      <c r="L217" s="149">
        <v>46.5155802849712</v>
      </c>
      <c r="M217" s="149">
        <v>48.046527818028402</v>
      </c>
    </row>
    <row r="218" spans="1:13">
      <c r="A218" s="150" t="str">
        <f t="shared" si="6"/>
        <v>2004-2006MalesBCU3</v>
      </c>
      <c r="B218" s="151" t="str">
        <f t="shared" si="7"/>
        <v>2004-2006_Males_BCU3_All ages</v>
      </c>
      <c r="C218" s="149" t="s">
        <v>1</v>
      </c>
      <c r="D218" s="149" t="s">
        <v>2</v>
      </c>
      <c r="E218" s="149" t="s">
        <v>29</v>
      </c>
      <c r="F218" s="149">
        <v>2094</v>
      </c>
      <c r="G218" s="149">
        <v>698</v>
      </c>
      <c r="H218" s="149">
        <v>1058.40430640148</v>
      </c>
      <c r="I218" s="149">
        <v>1336.9380768572601</v>
      </c>
      <c r="J218" s="149">
        <v>1277.4635768220901</v>
      </c>
      <c r="K218" s="149">
        <v>1398.36670231009</v>
      </c>
      <c r="L218" s="149">
        <v>59.474500035177201</v>
      </c>
      <c r="M218" s="149">
        <v>61.428625452827397</v>
      </c>
    </row>
    <row r="219" spans="1:13">
      <c r="A219" s="150" t="str">
        <f t="shared" si="6"/>
        <v>2005-2007MalesBCU3</v>
      </c>
      <c r="B219" s="151" t="str">
        <f t="shared" si="7"/>
        <v>2005-2007_Males_BCU3_All ages</v>
      </c>
      <c r="C219" s="149" t="s">
        <v>3</v>
      </c>
      <c r="D219" s="149" t="s">
        <v>2</v>
      </c>
      <c r="E219" s="149" t="s">
        <v>29</v>
      </c>
      <c r="F219" s="149">
        <v>2090</v>
      </c>
      <c r="G219" s="149">
        <v>696.66666666666697</v>
      </c>
      <c r="H219" s="149">
        <v>1050.85325261708</v>
      </c>
      <c r="I219" s="149">
        <v>1305.0876474761701</v>
      </c>
      <c r="J219" s="149">
        <v>1247.14106290618</v>
      </c>
      <c r="K219" s="149">
        <v>1364.94000938966</v>
      </c>
      <c r="L219" s="149">
        <v>57.946584569990399</v>
      </c>
      <c r="M219" s="149">
        <v>59.852361913489197</v>
      </c>
    </row>
    <row r="220" spans="1:13">
      <c r="A220" s="150" t="str">
        <f t="shared" si="6"/>
        <v>2006-2008MalesBCU3</v>
      </c>
      <c r="B220" s="151" t="str">
        <f t="shared" si="7"/>
        <v>2006-2008_Males_BCU3_All ages</v>
      </c>
      <c r="C220" s="149" t="s">
        <v>4</v>
      </c>
      <c r="D220" s="149" t="s">
        <v>2</v>
      </c>
      <c r="E220" s="149" t="s">
        <v>29</v>
      </c>
      <c r="F220" s="149">
        <v>2071</v>
      </c>
      <c r="G220" s="149">
        <v>690.33333333333303</v>
      </c>
      <c r="H220" s="149">
        <v>1035.24118970257</v>
      </c>
      <c r="I220" s="149">
        <v>1263.6567087389701</v>
      </c>
      <c r="J220" s="149">
        <v>1207.3404991778</v>
      </c>
      <c r="K220" s="149">
        <v>1321.8337053927901</v>
      </c>
      <c r="L220" s="149">
        <v>56.316209561178098</v>
      </c>
      <c r="M220" s="149">
        <v>58.1769966538197</v>
      </c>
    </row>
    <row r="221" spans="1:13">
      <c r="A221" s="150" t="str">
        <f t="shared" si="6"/>
        <v>2007-2009MalesBCU3</v>
      </c>
      <c r="B221" s="151" t="str">
        <f t="shared" si="7"/>
        <v>2007-2009_Males_BCU3_All ages</v>
      </c>
      <c r="C221" s="149" t="s">
        <v>5</v>
      </c>
      <c r="D221" s="149" t="s">
        <v>2</v>
      </c>
      <c r="E221" s="149" t="s">
        <v>29</v>
      </c>
      <c r="F221" s="149">
        <v>2110</v>
      </c>
      <c r="G221" s="149">
        <v>703.33333333333303</v>
      </c>
      <c r="H221" s="149">
        <v>1048.2336517777701</v>
      </c>
      <c r="I221" s="149">
        <v>1247.29563904002</v>
      </c>
      <c r="J221" s="149">
        <v>1192.4347655220699</v>
      </c>
      <c r="K221" s="149">
        <v>1303.9520800298201</v>
      </c>
      <c r="L221" s="149">
        <v>54.860873517949798</v>
      </c>
      <c r="M221" s="149">
        <v>56.656440989798099</v>
      </c>
    </row>
    <row r="222" spans="1:13">
      <c r="A222" s="150" t="str">
        <f t="shared" si="6"/>
        <v>2008-2010MalesBCU3</v>
      </c>
      <c r="B222" s="151" t="str">
        <f t="shared" si="7"/>
        <v>2008-2010_Males_BCU3_All ages</v>
      </c>
      <c r="C222" s="149" t="s">
        <v>6</v>
      </c>
      <c r="D222" s="149" t="s">
        <v>2</v>
      </c>
      <c r="E222" s="149" t="s">
        <v>29</v>
      </c>
      <c r="F222" s="149">
        <v>2122</v>
      </c>
      <c r="G222" s="149">
        <v>707.33333333333303</v>
      </c>
      <c r="H222" s="149">
        <v>1048.9579625894701</v>
      </c>
      <c r="I222" s="149">
        <v>1229.06313953532</v>
      </c>
      <c r="J222" s="149">
        <v>1175.2955122936801</v>
      </c>
      <c r="K222" s="149">
        <v>1284.5854807767801</v>
      </c>
      <c r="L222" s="149">
        <v>53.767627241632503</v>
      </c>
      <c r="M222" s="149">
        <v>55.522341241465703</v>
      </c>
    </row>
    <row r="223" spans="1:13">
      <c r="A223" s="150" t="str">
        <f t="shared" si="6"/>
        <v>2009-2011MalesBCU3</v>
      </c>
      <c r="B223" s="151" t="str">
        <f t="shared" si="7"/>
        <v>2009-2011_Males_BCU3_All ages</v>
      </c>
      <c r="C223" s="149" t="s">
        <v>7</v>
      </c>
      <c r="D223" s="149" t="s">
        <v>2</v>
      </c>
      <c r="E223" s="149" t="s">
        <v>29</v>
      </c>
      <c r="F223" s="149">
        <v>2095</v>
      </c>
      <c r="G223" s="149">
        <v>698.33333333333303</v>
      </c>
      <c r="H223" s="149">
        <v>1030.9379813299299</v>
      </c>
      <c r="I223" s="149">
        <v>1186.83286207836</v>
      </c>
      <c r="J223" s="149">
        <v>1134.8320604058799</v>
      </c>
      <c r="K223" s="149">
        <v>1240.5418142393501</v>
      </c>
      <c r="L223" s="149">
        <v>52.000801672483902</v>
      </c>
      <c r="M223" s="149">
        <v>53.708952160993</v>
      </c>
    </row>
    <row r="224" spans="1:13">
      <c r="A224" s="150" t="str">
        <f t="shared" si="6"/>
        <v>2010-2012MalesBCU3</v>
      </c>
      <c r="B224" s="151" t="str">
        <f t="shared" si="7"/>
        <v>2010-2012_Males_BCU3_All ages</v>
      </c>
      <c r="C224" s="149" t="s">
        <v>8</v>
      </c>
      <c r="D224" s="149" t="s">
        <v>2</v>
      </c>
      <c r="E224" s="149" t="s">
        <v>29</v>
      </c>
      <c r="F224" s="149">
        <v>2044</v>
      </c>
      <c r="G224" s="149">
        <v>681.33333333333303</v>
      </c>
      <c r="H224" s="149">
        <v>1002.14254546168</v>
      </c>
      <c r="I224" s="149">
        <v>1138.3719541884</v>
      </c>
      <c r="J224" s="149">
        <v>1088.01021599161</v>
      </c>
      <c r="K224" s="149">
        <v>1190.40888750416</v>
      </c>
      <c r="L224" s="149">
        <v>50.3617381967886</v>
      </c>
      <c r="M224" s="149">
        <v>52.036933315762099</v>
      </c>
    </row>
    <row r="225" spans="1:13">
      <c r="A225" s="150" t="str">
        <f t="shared" si="6"/>
        <v>2011-2013MalesBCU3</v>
      </c>
      <c r="B225" s="151" t="str">
        <f t="shared" si="7"/>
        <v>2011-2013_Males_BCU3_All ages</v>
      </c>
      <c r="C225" s="149" t="s">
        <v>9</v>
      </c>
      <c r="D225" s="149" t="s">
        <v>2</v>
      </c>
      <c r="E225" s="149" t="s">
        <v>29</v>
      </c>
      <c r="F225" s="149">
        <v>2069</v>
      </c>
      <c r="G225" s="149">
        <v>689.66666666666697</v>
      </c>
      <c r="H225" s="149">
        <v>1011.21179242055</v>
      </c>
      <c r="I225" s="149">
        <v>1119.1901351004301</v>
      </c>
      <c r="J225" s="149">
        <v>1070.16678880213</v>
      </c>
      <c r="K225" s="149">
        <v>1169.8340963026999</v>
      </c>
      <c r="L225" s="149">
        <v>49.023346298295301</v>
      </c>
      <c r="M225" s="149">
        <v>50.643961202272997</v>
      </c>
    </row>
    <row r="226" spans="1:13">
      <c r="A226" s="150" t="str">
        <f t="shared" si="6"/>
        <v>2012-2014MalesBCU3</v>
      </c>
      <c r="B226" s="151" t="str">
        <f t="shared" si="7"/>
        <v>2012-2014_Males_BCU3_All ages</v>
      </c>
      <c r="C226" s="149" t="s">
        <v>216</v>
      </c>
      <c r="D226" s="149" t="s">
        <v>2</v>
      </c>
      <c r="E226" s="149" t="s">
        <v>29</v>
      </c>
      <c r="F226" s="149">
        <v>2144</v>
      </c>
      <c r="G226" s="149">
        <v>714.66666666666697</v>
      </c>
      <c r="H226" s="149">
        <v>1044.04567699837</v>
      </c>
      <c r="I226" s="149">
        <v>1127.6544809048</v>
      </c>
      <c r="J226" s="149">
        <v>1079.2987554314</v>
      </c>
      <c r="K226" s="149">
        <v>1177.58004018201</v>
      </c>
      <c r="L226" s="149">
        <v>48.355725473401201</v>
      </c>
      <c r="M226" s="149">
        <v>49.925559277200797</v>
      </c>
    </row>
    <row r="227" spans="1:13">
      <c r="A227" s="150" t="str">
        <f t="shared" si="6"/>
        <v>2004-2006MalesBCU4</v>
      </c>
      <c r="B227" s="151" t="str">
        <f t="shared" si="7"/>
        <v>2004-2006_Males_BCU4_All ages</v>
      </c>
      <c r="C227" s="149" t="s">
        <v>1</v>
      </c>
      <c r="D227" s="149" t="s">
        <v>2</v>
      </c>
      <c r="E227" s="149" t="s">
        <v>30</v>
      </c>
      <c r="F227" s="149">
        <v>2193</v>
      </c>
      <c r="G227" s="149">
        <v>731</v>
      </c>
      <c r="H227" s="149">
        <v>1102.8357916228699</v>
      </c>
      <c r="I227" s="149">
        <v>1383.65516583512</v>
      </c>
      <c r="J227" s="149">
        <v>1324.4894844534199</v>
      </c>
      <c r="K227" s="149">
        <v>1444.71965854117</v>
      </c>
      <c r="L227" s="149">
        <v>59.165681381702797</v>
      </c>
      <c r="M227" s="149">
        <v>61.064492706048</v>
      </c>
    </row>
    <row r="228" spans="1:13">
      <c r="A228" s="150" t="str">
        <f t="shared" si="6"/>
        <v>2005-2007MalesBCU4</v>
      </c>
      <c r="B228" s="151" t="str">
        <f t="shared" si="7"/>
        <v>2005-2007_Males_BCU4_All ages</v>
      </c>
      <c r="C228" s="149" t="s">
        <v>3</v>
      </c>
      <c r="D228" s="149" t="s">
        <v>2</v>
      </c>
      <c r="E228" s="149" t="s">
        <v>30</v>
      </c>
      <c r="F228" s="149">
        <v>2186</v>
      </c>
      <c r="G228" s="149">
        <v>728.66666666666697</v>
      </c>
      <c r="H228" s="149">
        <v>1094.1926700103099</v>
      </c>
      <c r="I228" s="149">
        <v>1367.83608586644</v>
      </c>
      <c r="J228" s="149">
        <v>1309.0351894273699</v>
      </c>
      <c r="K228" s="149">
        <v>1428.5271588190899</v>
      </c>
      <c r="L228" s="149">
        <v>58.800896439068502</v>
      </c>
      <c r="M228" s="149">
        <v>60.691072952649201</v>
      </c>
    </row>
    <row r="229" spans="1:13">
      <c r="A229" s="150" t="str">
        <f t="shared" si="6"/>
        <v>2006-2008MalesBCU4</v>
      </c>
      <c r="B229" s="151" t="str">
        <f t="shared" si="7"/>
        <v>2006-2008_Males_BCU4_All ages</v>
      </c>
      <c r="C229" s="149" t="s">
        <v>4</v>
      </c>
      <c r="D229" s="149" t="s">
        <v>2</v>
      </c>
      <c r="E229" s="149" t="s">
        <v>30</v>
      </c>
      <c r="F229" s="149">
        <v>2207</v>
      </c>
      <c r="G229" s="149">
        <v>735.66666666666697</v>
      </c>
      <c r="H229" s="149">
        <v>1098.0099502487601</v>
      </c>
      <c r="I229" s="149">
        <v>1367.2562680692899</v>
      </c>
      <c r="J229" s="149">
        <v>1308.4446406915499</v>
      </c>
      <c r="K229" s="149">
        <v>1427.9492428255401</v>
      </c>
      <c r="L229" s="149">
        <v>58.811627377747499</v>
      </c>
      <c r="M229" s="149">
        <v>60.692974756247899</v>
      </c>
    </row>
    <row r="230" spans="1:13">
      <c r="A230" s="150" t="str">
        <f t="shared" si="6"/>
        <v>2007-2009MalesBCU4</v>
      </c>
      <c r="B230" s="151" t="str">
        <f t="shared" si="7"/>
        <v>2007-2009_Males_BCU4_All ages</v>
      </c>
      <c r="C230" s="149" t="s">
        <v>5</v>
      </c>
      <c r="D230" s="149" t="s">
        <v>2</v>
      </c>
      <c r="E230" s="149" t="s">
        <v>30</v>
      </c>
      <c r="F230" s="149">
        <v>2237</v>
      </c>
      <c r="G230" s="149">
        <v>745.66666666666697</v>
      </c>
      <c r="H230" s="149">
        <v>1105.8162871859799</v>
      </c>
      <c r="I230" s="149">
        <v>1351.32281757023</v>
      </c>
      <c r="J230" s="149">
        <v>1293.5805172072601</v>
      </c>
      <c r="K230" s="149">
        <v>1410.89961389118</v>
      </c>
      <c r="L230" s="149">
        <v>57.742300362971498</v>
      </c>
      <c r="M230" s="149">
        <v>59.576796320945299</v>
      </c>
    </row>
    <row r="231" spans="1:13">
      <c r="A231" s="150" t="str">
        <f t="shared" si="6"/>
        <v>2008-2010MalesBCU4</v>
      </c>
      <c r="B231" s="151" t="str">
        <f t="shared" si="7"/>
        <v>2008-2010_Males_BCU4_All ages</v>
      </c>
      <c r="C231" s="149" t="s">
        <v>6</v>
      </c>
      <c r="D231" s="149" t="s">
        <v>2</v>
      </c>
      <c r="E231" s="149" t="s">
        <v>30</v>
      </c>
      <c r="F231" s="149">
        <v>2280</v>
      </c>
      <c r="G231" s="149">
        <v>760</v>
      </c>
      <c r="H231" s="149">
        <v>1119.1831926173199</v>
      </c>
      <c r="I231" s="149">
        <v>1360.9713698800299</v>
      </c>
      <c r="J231" s="149">
        <v>1303.2588509135101</v>
      </c>
      <c r="K231" s="149">
        <v>1420.4997662830799</v>
      </c>
      <c r="L231" s="149">
        <v>57.712518966513002</v>
      </c>
      <c r="M231" s="149">
        <v>59.528396403059602</v>
      </c>
    </row>
    <row r="232" spans="1:13">
      <c r="A232" s="150" t="str">
        <f t="shared" si="6"/>
        <v>2009-2011MalesBCU4</v>
      </c>
      <c r="B232" s="151" t="str">
        <f t="shared" si="7"/>
        <v>2009-2011_Males_BCU4_All ages</v>
      </c>
      <c r="C232" s="149" t="s">
        <v>7</v>
      </c>
      <c r="D232" s="149" t="s">
        <v>2</v>
      </c>
      <c r="E232" s="149" t="s">
        <v>30</v>
      </c>
      <c r="F232" s="149">
        <v>2190</v>
      </c>
      <c r="G232" s="149">
        <v>730</v>
      </c>
      <c r="H232" s="149">
        <v>1067.6104538075699</v>
      </c>
      <c r="I232" s="149">
        <v>1293.13200070578</v>
      </c>
      <c r="J232" s="149">
        <v>1237.20284498817</v>
      </c>
      <c r="K232" s="149">
        <v>1350.8573481896999</v>
      </c>
      <c r="L232" s="149">
        <v>55.929155717607998</v>
      </c>
      <c r="M232" s="149">
        <v>57.725347483923301</v>
      </c>
    </row>
    <row r="233" spans="1:13">
      <c r="A233" s="150" t="str">
        <f t="shared" si="6"/>
        <v>2010-2012MalesBCU4</v>
      </c>
      <c r="B233" s="151" t="str">
        <f t="shared" si="7"/>
        <v>2010-2012_Males_BCU4_All ages</v>
      </c>
      <c r="C233" s="149" t="s">
        <v>8</v>
      </c>
      <c r="D233" s="149" t="s">
        <v>2</v>
      </c>
      <c r="E233" s="149" t="s">
        <v>30</v>
      </c>
      <c r="F233" s="149">
        <v>2168</v>
      </c>
      <c r="G233" s="149">
        <v>722.66666666666697</v>
      </c>
      <c r="H233" s="149">
        <v>1049.7874277302701</v>
      </c>
      <c r="I233" s="149">
        <v>1274.7000130220299</v>
      </c>
      <c r="J233" s="149">
        <v>1219.2219971423599</v>
      </c>
      <c r="K233" s="149">
        <v>1331.96890900326</v>
      </c>
      <c r="L233" s="149">
        <v>55.478015879673002</v>
      </c>
      <c r="M233" s="149">
        <v>57.268895981225299</v>
      </c>
    </row>
    <row r="234" spans="1:13">
      <c r="A234" s="150" t="str">
        <f t="shared" si="6"/>
        <v>2011-2013MalesBCU4</v>
      </c>
      <c r="B234" s="151" t="str">
        <f t="shared" si="7"/>
        <v>2011-2013_Males_BCU4_All ages</v>
      </c>
      <c r="C234" s="149" t="s">
        <v>9</v>
      </c>
      <c r="D234" s="149" t="s">
        <v>2</v>
      </c>
      <c r="E234" s="149" t="s">
        <v>30</v>
      </c>
      <c r="F234" s="149">
        <v>2144</v>
      </c>
      <c r="G234" s="149">
        <v>714.66666666666697</v>
      </c>
      <c r="H234" s="149">
        <v>1031.4188262800101</v>
      </c>
      <c r="I234" s="149">
        <v>1242.4691222864601</v>
      </c>
      <c r="J234" s="149">
        <v>1188.0923886472301</v>
      </c>
      <c r="K234" s="149">
        <v>1298.6111574235299</v>
      </c>
      <c r="L234" s="149">
        <v>54.3767336392293</v>
      </c>
      <c r="M234" s="149">
        <v>56.142035137063701</v>
      </c>
    </row>
    <row r="235" spans="1:13">
      <c r="A235" s="150" t="str">
        <f t="shared" si="6"/>
        <v>2012-2014MalesBCU4</v>
      </c>
      <c r="B235" s="151" t="str">
        <f t="shared" si="7"/>
        <v>2012-2014_Males_BCU4_All ages</v>
      </c>
      <c r="C235" s="149" t="s">
        <v>216</v>
      </c>
      <c r="D235" s="149" t="s">
        <v>2</v>
      </c>
      <c r="E235" s="149" t="s">
        <v>30</v>
      </c>
      <c r="F235" s="149">
        <v>2218</v>
      </c>
      <c r="G235" s="149">
        <v>739.33333333333303</v>
      </c>
      <c r="H235" s="149">
        <v>1061.6097411548501</v>
      </c>
      <c r="I235" s="149">
        <v>1255.9008455978901</v>
      </c>
      <c r="J235" s="149">
        <v>1201.99953072065</v>
      </c>
      <c r="K235" s="149">
        <v>1311.5220740437401</v>
      </c>
      <c r="L235" s="149">
        <v>53.901314877243998</v>
      </c>
      <c r="M235" s="149">
        <v>55.6212284458502</v>
      </c>
    </row>
    <row r="236" spans="1:13">
      <c r="A236" s="150" t="str">
        <f t="shared" si="6"/>
        <v>2004-2006MalesBCU5</v>
      </c>
      <c r="B236" s="151" t="str">
        <f t="shared" si="7"/>
        <v>2004-2006_Males_BCU5_All ages</v>
      </c>
      <c r="C236" s="149" t="s">
        <v>1</v>
      </c>
      <c r="D236" s="149" t="s">
        <v>2</v>
      </c>
      <c r="E236" s="149" t="s">
        <v>31</v>
      </c>
      <c r="F236" s="149">
        <v>2398</v>
      </c>
      <c r="G236" s="149">
        <v>799.33333333333303</v>
      </c>
      <c r="H236" s="149">
        <v>1247.3147363110099</v>
      </c>
      <c r="I236" s="149">
        <v>1718.99920096347</v>
      </c>
      <c r="J236" s="149">
        <v>1647.56504840204</v>
      </c>
      <c r="K236" s="149">
        <v>1792.62403066617</v>
      </c>
      <c r="L236" s="149">
        <v>71.434152561435894</v>
      </c>
      <c r="M236" s="149">
        <v>73.624829702692296</v>
      </c>
    </row>
    <row r="237" spans="1:13">
      <c r="A237" s="150" t="str">
        <f t="shared" si="6"/>
        <v>2005-2007MalesBCU5</v>
      </c>
      <c r="B237" s="151" t="str">
        <f t="shared" si="7"/>
        <v>2005-2007_Males_BCU5_All ages</v>
      </c>
      <c r="C237" s="149" t="s">
        <v>3</v>
      </c>
      <c r="D237" s="149" t="s">
        <v>2</v>
      </c>
      <c r="E237" s="149" t="s">
        <v>31</v>
      </c>
      <c r="F237" s="149">
        <v>2369</v>
      </c>
      <c r="G237" s="149">
        <v>789.66666666666697</v>
      </c>
      <c r="H237" s="149">
        <v>1221.9591579881301</v>
      </c>
      <c r="I237" s="149">
        <v>1675.1883799950001</v>
      </c>
      <c r="J237" s="149">
        <v>1605.1704740574601</v>
      </c>
      <c r="K237" s="149">
        <v>1747.36685563026</v>
      </c>
      <c r="L237" s="149">
        <v>70.017905937538899</v>
      </c>
      <c r="M237" s="149">
        <v>72.178475635258806</v>
      </c>
    </row>
    <row r="238" spans="1:13">
      <c r="A238" s="150" t="str">
        <f t="shared" si="6"/>
        <v>2006-2008MalesBCU5</v>
      </c>
      <c r="B238" s="151" t="str">
        <f t="shared" si="7"/>
        <v>2006-2008_Males_BCU5_All ages</v>
      </c>
      <c r="C238" s="149" t="s">
        <v>4</v>
      </c>
      <c r="D238" s="149" t="s">
        <v>2</v>
      </c>
      <c r="E238" s="149" t="s">
        <v>31</v>
      </c>
      <c r="F238" s="149">
        <v>2368</v>
      </c>
      <c r="G238" s="149">
        <v>789.33333333333303</v>
      </c>
      <c r="H238" s="149">
        <v>1209.9782326551101</v>
      </c>
      <c r="I238" s="149">
        <v>1640.25934864645</v>
      </c>
      <c r="J238" s="149">
        <v>1571.6780549774401</v>
      </c>
      <c r="K238" s="149">
        <v>1710.9573362757999</v>
      </c>
      <c r="L238" s="149">
        <v>68.581293669007707</v>
      </c>
      <c r="M238" s="149">
        <v>70.697987629350607</v>
      </c>
    </row>
    <row r="239" spans="1:13">
      <c r="A239" s="150" t="str">
        <f t="shared" si="6"/>
        <v>2007-2009MalesBCU5</v>
      </c>
      <c r="B239" s="151" t="str">
        <f t="shared" si="7"/>
        <v>2007-2009_Males_BCU5_All ages</v>
      </c>
      <c r="C239" s="149" t="s">
        <v>5</v>
      </c>
      <c r="D239" s="149" t="s">
        <v>2</v>
      </c>
      <c r="E239" s="149" t="s">
        <v>31</v>
      </c>
      <c r="F239" s="149">
        <v>2389</v>
      </c>
      <c r="G239" s="149">
        <v>796.33333333333303</v>
      </c>
      <c r="H239" s="149">
        <v>1211.08582030913</v>
      </c>
      <c r="I239" s="149">
        <v>1628.4110385676299</v>
      </c>
      <c r="J239" s="149">
        <v>1560.9586643150201</v>
      </c>
      <c r="K239" s="149">
        <v>1697.9359388651201</v>
      </c>
      <c r="L239" s="149">
        <v>67.452374252617304</v>
      </c>
      <c r="M239" s="149">
        <v>69.524900297487605</v>
      </c>
    </row>
    <row r="240" spans="1:13">
      <c r="A240" s="150" t="str">
        <f t="shared" si="6"/>
        <v>2008-2010MalesBCU5</v>
      </c>
      <c r="B240" s="151" t="str">
        <f t="shared" si="7"/>
        <v>2008-2010_Males_BCU5_All ages</v>
      </c>
      <c r="C240" s="149" t="s">
        <v>6</v>
      </c>
      <c r="D240" s="149" t="s">
        <v>2</v>
      </c>
      <c r="E240" s="149" t="s">
        <v>31</v>
      </c>
      <c r="F240" s="149">
        <v>2392</v>
      </c>
      <c r="G240" s="149">
        <v>797.33333333333303</v>
      </c>
      <c r="H240" s="149">
        <v>1203.65524737329</v>
      </c>
      <c r="I240" s="149">
        <v>1615.3820206636501</v>
      </c>
      <c r="J240" s="149">
        <v>1548.65728019577</v>
      </c>
      <c r="K240" s="149">
        <v>1684.15562234257</v>
      </c>
      <c r="L240" s="149">
        <v>66.724740467879201</v>
      </c>
      <c r="M240" s="149">
        <v>68.773601678915796</v>
      </c>
    </row>
    <row r="241" spans="1:13">
      <c r="A241" s="150" t="str">
        <f t="shared" si="6"/>
        <v>2009-2011MalesBCU5</v>
      </c>
      <c r="B241" s="151" t="str">
        <f t="shared" si="7"/>
        <v>2009-2011_Males_BCU5_All ages</v>
      </c>
      <c r="C241" s="149" t="s">
        <v>7</v>
      </c>
      <c r="D241" s="149" t="s">
        <v>2</v>
      </c>
      <c r="E241" s="149" t="s">
        <v>31</v>
      </c>
      <c r="F241" s="149">
        <v>2364</v>
      </c>
      <c r="G241" s="149">
        <v>788</v>
      </c>
      <c r="H241" s="149">
        <v>1181.32074057417</v>
      </c>
      <c r="I241" s="149">
        <v>1569.5143592608699</v>
      </c>
      <c r="J241" s="149">
        <v>1504.7154618366801</v>
      </c>
      <c r="K241" s="149">
        <v>1636.3149306943501</v>
      </c>
      <c r="L241" s="149">
        <v>64.798897424191196</v>
      </c>
      <c r="M241" s="149">
        <v>66.800571433482403</v>
      </c>
    </row>
    <row r="242" spans="1:13">
      <c r="A242" s="150" t="str">
        <f t="shared" si="6"/>
        <v>2010-2012MalesBCU5</v>
      </c>
      <c r="B242" s="151" t="str">
        <f t="shared" si="7"/>
        <v>2010-2012_Males_BCU5_All ages</v>
      </c>
      <c r="C242" s="149" t="s">
        <v>8</v>
      </c>
      <c r="D242" s="149" t="s">
        <v>2</v>
      </c>
      <c r="E242" s="149" t="s">
        <v>31</v>
      </c>
      <c r="F242" s="149">
        <v>2323</v>
      </c>
      <c r="G242" s="149">
        <v>774.33333333333303</v>
      </c>
      <c r="H242" s="149">
        <v>1153.0824977663101</v>
      </c>
      <c r="I242" s="149">
        <v>1521.6053245272501</v>
      </c>
      <c r="J242" s="149">
        <v>1458.43272085747</v>
      </c>
      <c r="K242" s="149">
        <v>1586.7468041591401</v>
      </c>
      <c r="L242" s="149">
        <v>63.1726036697723</v>
      </c>
      <c r="M242" s="149">
        <v>65.141479631895905</v>
      </c>
    </row>
    <row r="243" spans="1:13">
      <c r="A243" s="150" t="str">
        <f t="shared" si="6"/>
        <v>2011-2013MalesBCU5</v>
      </c>
      <c r="B243" s="151" t="str">
        <f t="shared" si="7"/>
        <v>2011-2013_Males_BCU5_All ages</v>
      </c>
      <c r="C243" s="149" t="s">
        <v>9</v>
      </c>
      <c r="D243" s="149" t="s">
        <v>2</v>
      </c>
      <c r="E243" s="149" t="s">
        <v>31</v>
      </c>
      <c r="F243" s="149">
        <v>2385</v>
      </c>
      <c r="G243" s="149">
        <v>795</v>
      </c>
      <c r="H243" s="149">
        <v>1177.0686302573299</v>
      </c>
      <c r="I243" s="149">
        <v>1547.20546919906</v>
      </c>
      <c r="J243" s="149">
        <v>1483.9558490291599</v>
      </c>
      <c r="K243" s="149">
        <v>1612.4001390661699</v>
      </c>
      <c r="L243" s="149">
        <v>63.249620169896197</v>
      </c>
      <c r="M243" s="149">
        <v>65.194669867107905</v>
      </c>
    </row>
    <row r="244" spans="1:13">
      <c r="A244" s="150" t="str">
        <f t="shared" si="6"/>
        <v>2012-2014MalesBCU5</v>
      </c>
      <c r="B244" s="151" t="str">
        <f t="shared" si="7"/>
        <v>2012-2014_Males_BCU5_All ages</v>
      </c>
      <c r="C244" s="149" t="s">
        <v>216</v>
      </c>
      <c r="D244" s="149" t="s">
        <v>2</v>
      </c>
      <c r="E244" s="149" t="s">
        <v>31</v>
      </c>
      <c r="F244" s="149">
        <v>2435</v>
      </c>
      <c r="G244" s="149">
        <v>811.66666666666697</v>
      </c>
      <c r="H244" s="149">
        <v>1196.98369939241</v>
      </c>
      <c r="I244" s="149">
        <v>1559.35757226537</v>
      </c>
      <c r="J244" s="149">
        <v>1496.44731317889</v>
      </c>
      <c r="K244" s="149">
        <v>1624.1821458500201</v>
      </c>
      <c r="L244" s="149">
        <v>62.9102590864779</v>
      </c>
      <c r="M244" s="149">
        <v>64.824573584651901</v>
      </c>
    </row>
    <row r="245" spans="1:13">
      <c r="A245" s="150" t="str">
        <f t="shared" si="6"/>
        <v>2004-2006MalesCT1</v>
      </c>
      <c r="B245" s="151" t="str">
        <f t="shared" si="7"/>
        <v>2004-2006_Males_CT1_All ages</v>
      </c>
      <c r="C245" s="149" t="s">
        <v>1</v>
      </c>
      <c r="D245" s="149" t="s">
        <v>2</v>
      </c>
      <c r="E245" s="149" t="s">
        <v>32</v>
      </c>
      <c r="F245" s="149">
        <v>658</v>
      </c>
      <c r="G245" s="149">
        <v>219.333333333333</v>
      </c>
      <c r="H245" s="149">
        <v>755.02008032128504</v>
      </c>
      <c r="I245" s="149">
        <v>1475.6690728281801</v>
      </c>
      <c r="J245" s="149">
        <v>1346.3356713000001</v>
      </c>
      <c r="K245" s="149">
        <v>1612.6911652951701</v>
      </c>
      <c r="L245" s="149">
        <v>129.33340152817999</v>
      </c>
      <c r="M245" s="149">
        <v>137.02209246699701</v>
      </c>
    </row>
    <row r="246" spans="1:13">
      <c r="A246" s="150" t="str">
        <f t="shared" si="6"/>
        <v>2005-2007MalesCT1</v>
      </c>
      <c r="B246" s="151" t="str">
        <f t="shared" si="7"/>
        <v>2005-2007_Males_CT1_All ages</v>
      </c>
      <c r="C246" s="149" t="s">
        <v>3</v>
      </c>
      <c r="D246" s="149" t="s">
        <v>2</v>
      </c>
      <c r="E246" s="149" t="s">
        <v>32</v>
      </c>
      <c r="F246" s="149">
        <v>686</v>
      </c>
      <c r="G246" s="149">
        <v>228.666666666667</v>
      </c>
      <c r="H246" s="149">
        <v>778.11301921462803</v>
      </c>
      <c r="I246" s="149">
        <v>1466.4934678842401</v>
      </c>
      <c r="J246" s="149">
        <v>1340.0844384823099</v>
      </c>
      <c r="K246" s="149">
        <v>1600.25748522868</v>
      </c>
      <c r="L246" s="149">
        <v>126.409029401933</v>
      </c>
      <c r="M246" s="149">
        <v>133.764017344439</v>
      </c>
    </row>
    <row r="247" spans="1:13">
      <c r="A247" s="150" t="str">
        <f t="shared" si="6"/>
        <v>2006-2008MalesCT1</v>
      </c>
      <c r="B247" s="151" t="str">
        <f t="shared" si="7"/>
        <v>2006-2008_Males_CT1_All ages</v>
      </c>
      <c r="C247" s="149" t="s">
        <v>4</v>
      </c>
      <c r="D247" s="149" t="s">
        <v>2</v>
      </c>
      <c r="E247" s="149" t="s">
        <v>32</v>
      </c>
      <c r="F247" s="149">
        <v>676</v>
      </c>
      <c r="G247" s="149">
        <v>225.333333333333</v>
      </c>
      <c r="H247" s="149">
        <v>759.61030642859498</v>
      </c>
      <c r="I247" s="149">
        <v>1387.7079501542701</v>
      </c>
      <c r="J247" s="149">
        <v>1268.26407943096</v>
      </c>
      <c r="K247" s="149">
        <v>1514.1543914973699</v>
      </c>
      <c r="L247" s="149">
        <v>119.443870723307</v>
      </c>
      <c r="M247" s="149">
        <v>126.446441343104</v>
      </c>
    </row>
    <row r="248" spans="1:13">
      <c r="A248" s="150" t="str">
        <f t="shared" si="6"/>
        <v>2007-2009MalesCT1</v>
      </c>
      <c r="B248" s="151" t="str">
        <f t="shared" si="7"/>
        <v>2007-2009_Males_CT1_All ages</v>
      </c>
      <c r="C248" s="149" t="s">
        <v>5</v>
      </c>
      <c r="D248" s="149" t="s">
        <v>2</v>
      </c>
      <c r="E248" s="149" t="s">
        <v>32</v>
      </c>
      <c r="F248" s="149">
        <v>661</v>
      </c>
      <c r="G248" s="149">
        <v>220.333333333333</v>
      </c>
      <c r="H248" s="149">
        <v>735.11421517382496</v>
      </c>
      <c r="I248" s="149">
        <v>1253.8613130060301</v>
      </c>
      <c r="J248" s="149">
        <v>1146.80039980829</v>
      </c>
      <c r="K248" s="149">
        <v>1367.27192395109</v>
      </c>
      <c r="L248" s="149">
        <v>107.060913197742</v>
      </c>
      <c r="M248" s="149">
        <v>113.41061094505601</v>
      </c>
    </row>
    <row r="249" spans="1:13">
      <c r="A249" s="150" t="str">
        <f t="shared" si="6"/>
        <v>2008-2010MalesCT1</v>
      </c>
      <c r="B249" s="151" t="str">
        <f t="shared" si="7"/>
        <v>2008-2010_Males_CT1_All ages</v>
      </c>
      <c r="C249" s="149" t="s">
        <v>6</v>
      </c>
      <c r="D249" s="149" t="s">
        <v>2</v>
      </c>
      <c r="E249" s="149" t="s">
        <v>32</v>
      </c>
      <c r="F249" s="149">
        <v>636</v>
      </c>
      <c r="G249" s="149">
        <v>212</v>
      </c>
      <c r="H249" s="149">
        <v>703.17423463464797</v>
      </c>
      <c r="I249" s="149">
        <v>1197.7237924655101</v>
      </c>
      <c r="J249" s="149">
        <v>1093.6327160734199</v>
      </c>
      <c r="K249" s="149">
        <v>1308.1125363885001</v>
      </c>
      <c r="L249" s="149">
        <v>104.09107639208599</v>
      </c>
      <c r="M249" s="149">
        <v>110.388743922991</v>
      </c>
    </row>
    <row r="250" spans="1:13">
      <c r="A250" s="150" t="str">
        <f t="shared" si="6"/>
        <v>2009-2011MalesCT1</v>
      </c>
      <c r="B250" s="151" t="str">
        <f t="shared" si="7"/>
        <v>2009-2011_Males_CT1_All ages</v>
      </c>
      <c r="C250" s="149" t="s">
        <v>7</v>
      </c>
      <c r="D250" s="149" t="s">
        <v>2</v>
      </c>
      <c r="E250" s="149" t="s">
        <v>32</v>
      </c>
      <c r="F250" s="149">
        <v>645</v>
      </c>
      <c r="G250" s="149">
        <v>215</v>
      </c>
      <c r="H250" s="149">
        <v>711.16697539031497</v>
      </c>
      <c r="I250" s="149">
        <v>1184.2565398049101</v>
      </c>
      <c r="J250" s="149">
        <v>1081.8879135859099</v>
      </c>
      <c r="K250" s="149">
        <v>1292.77384869922</v>
      </c>
      <c r="L250" s="149">
        <v>102.368626219001</v>
      </c>
      <c r="M250" s="149">
        <v>108.517308894303</v>
      </c>
    </row>
    <row r="251" spans="1:13">
      <c r="A251" s="150" t="str">
        <f t="shared" si="6"/>
        <v>2010-2012MalesCT1</v>
      </c>
      <c r="B251" s="151" t="str">
        <f t="shared" si="7"/>
        <v>2010-2012_Males_CT1_All ages</v>
      </c>
      <c r="C251" s="149" t="s">
        <v>8</v>
      </c>
      <c r="D251" s="149" t="s">
        <v>2</v>
      </c>
      <c r="E251" s="149" t="s">
        <v>32</v>
      </c>
      <c r="F251" s="149">
        <v>677</v>
      </c>
      <c r="G251" s="149">
        <v>225.666666666667</v>
      </c>
      <c r="H251" s="149">
        <v>744.40595964594002</v>
      </c>
      <c r="I251" s="149">
        <v>1175.8015259158101</v>
      </c>
      <c r="J251" s="149">
        <v>1077.76055380257</v>
      </c>
      <c r="K251" s="149">
        <v>1279.58591100531</v>
      </c>
      <c r="L251" s="149">
        <v>98.040972113244393</v>
      </c>
      <c r="M251" s="149">
        <v>103.784385089495</v>
      </c>
    </row>
    <row r="252" spans="1:13">
      <c r="A252" s="150" t="str">
        <f t="shared" si="6"/>
        <v>2011-2013MalesCT1</v>
      </c>
      <c r="B252" s="151" t="str">
        <f t="shared" si="7"/>
        <v>2011-2013_Males_CT1_All ages</v>
      </c>
      <c r="C252" s="149" t="s">
        <v>9</v>
      </c>
      <c r="D252" s="149" t="s">
        <v>2</v>
      </c>
      <c r="E252" s="149" t="s">
        <v>32</v>
      </c>
      <c r="F252" s="149">
        <v>683</v>
      </c>
      <c r="G252" s="149">
        <v>227.666666666667</v>
      </c>
      <c r="H252" s="149">
        <v>748.65723994300095</v>
      </c>
      <c r="I252" s="149">
        <v>1109.79850817021</v>
      </c>
      <c r="J252" s="149">
        <v>1020.17268334083</v>
      </c>
      <c r="K252" s="149">
        <v>1204.6509276711299</v>
      </c>
      <c r="L252" s="149">
        <v>89.6258248293816</v>
      </c>
      <c r="M252" s="149">
        <v>94.852419500923602</v>
      </c>
    </row>
    <row r="253" spans="1:13">
      <c r="A253" s="150" t="str">
        <f t="shared" si="6"/>
        <v>2012-2014MalesCT1</v>
      </c>
      <c r="B253" s="151" t="str">
        <f t="shared" si="7"/>
        <v>2012-2014_Males_CT1_All ages</v>
      </c>
      <c r="C253" s="149" t="s">
        <v>216</v>
      </c>
      <c r="D253" s="149" t="s">
        <v>2</v>
      </c>
      <c r="E253" s="149" t="s">
        <v>32</v>
      </c>
      <c r="F253" s="149">
        <v>689</v>
      </c>
      <c r="G253" s="149">
        <v>229.666666666667</v>
      </c>
      <c r="H253" s="149">
        <v>752.97254764819002</v>
      </c>
      <c r="I253" s="149">
        <v>1074.40341060674</v>
      </c>
      <c r="J253" s="149">
        <v>988.99693508078997</v>
      </c>
      <c r="K253" s="149">
        <v>1164.76800838645</v>
      </c>
      <c r="L253" s="149">
        <v>85.406475525950398</v>
      </c>
      <c r="M253" s="149">
        <v>90.364597779712796</v>
      </c>
    </row>
    <row r="254" spans="1:13">
      <c r="A254" s="150" t="str">
        <f t="shared" si="6"/>
        <v>2004-2006MalesCT2</v>
      </c>
      <c r="B254" s="151" t="str">
        <f t="shared" si="7"/>
        <v>2004-2006_Males_CT2_All ages</v>
      </c>
      <c r="C254" s="149" t="s">
        <v>1</v>
      </c>
      <c r="D254" s="149" t="s">
        <v>2</v>
      </c>
      <c r="E254" s="149" t="s">
        <v>33</v>
      </c>
      <c r="F254" s="149">
        <v>927</v>
      </c>
      <c r="G254" s="149">
        <v>309</v>
      </c>
      <c r="H254" s="149">
        <v>1053.0142105801201</v>
      </c>
      <c r="I254" s="149">
        <v>1515.24248514082</v>
      </c>
      <c r="J254" s="149">
        <v>1411.94608830279</v>
      </c>
      <c r="K254" s="149">
        <v>1623.6863746937099</v>
      </c>
      <c r="L254" s="149">
        <v>103.29639683803499</v>
      </c>
      <c r="M254" s="149">
        <v>108.44388955289</v>
      </c>
    </row>
    <row r="255" spans="1:13">
      <c r="A255" s="150" t="str">
        <f t="shared" si="6"/>
        <v>2005-2007MalesCT2</v>
      </c>
      <c r="B255" s="151" t="str">
        <f t="shared" si="7"/>
        <v>2005-2007_Males_CT2_All ages</v>
      </c>
      <c r="C255" s="149" t="s">
        <v>3</v>
      </c>
      <c r="D255" s="149" t="s">
        <v>2</v>
      </c>
      <c r="E255" s="149" t="s">
        <v>33</v>
      </c>
      <c r="F255" s="149">
        <v>941</v>
      </c>
      <c r="G255" s="149">
        <v>313.66666666666703</v>
      </c>
      <c r="H255" s="149">
        <v>1064.5278066880901</v>
      </c>
      <c r="I255" s="149">
        <v>1502.0507193379101</v>
      </c>
      <c r="J255" s="149">
        <v>1400.52624265957</v>
      </c>
      <c r="K255" s="149">
        <v>1608.5955967581999</v>
      </c>
      <c r="L255" s="149">
        <v>101.524476678344</v>
      </c>
      <c r="M255" s="149">
        <v>106.544877420281</v>
      </c>
    </row>
    <row r="256" spans="1:13">
      <c r="A256" s="150" t="str">
        <f t="shared" si="6"/>
        <v>2006-2008MalesCT2</v>
      </c>
      <c r="B256" s="151" t="str">
        <f t="shared" si="7"/>
        <v>2006-2008_Males_CT2_All ages</v>
      </c>
      <c r="C256" s="149" t="s">
        <v>4</v>
      </c>
      <c r="D256" s="149" t="s">
        <v>2</v>
      </c>
      <c r="E256" s="149" t="s">
        <v>33</v>
      </c>
      <c r="F256" s="149">
        <v>927</v>
      </c>
      <c r="G256" s="149">
        <v>309</v>
      </c>
      <c r="H256" s="149">
        <v>1043.9541876414701</v>
      </c>
      <c r="I256" s="149">
        <v>1438.4467692623</v>
      </c>
      <c r="J256" s="149">
        <v>1340.52467749023</v>
      </c>
      <c r="K256" s="149">
        <v>1541.24853999171</v>
      </c>
      <c r="L256" s="149">
        <v>97.9220917720654</v>
      </c>
      <c r="M256" s="149">
        <v>102.80177072940999</v>
      </c>
    </row>
    <row r="257" spans="1:13">
      <c r="A257" s="150" t="str">
        <f t="shared" si="6"/>
        <v>2007-2009MalesCT2</v>
      </c>
      <c r="B257" s="151" t="str">
        <f t="shared" si="7"/>
        <v>2007-2009_Males_CT2_All ages</v>
      </c>
      <c r="C257" s="149" t="s">
        <v>5</v>
      </c>
      <c r="D257" s="149" t="s">
        <v>2</v>
      </c>
      <c r="E257" s="149" t="s">
        <v>33</v>
      </c>
      <c r="F257" s="149">
        <v>960</v>
      </c>
      <c r="G257" s="149">
        <v>320</v>
      </c>
      <c r="H257" s="149">
        <v>1078.90625878016</v>
      </c>
      <c r="I257" s="149">
        <v>1478.21934527402</v>
      </c>
      <c r="J257" s="149">
        <v>1379.4016349690501</v>
      </c>
      <c r="K257" s="149">
        <v>1581.8737124755501</v>
      </c>
      <c r="L257" s="149">
        <v>98.817710304969097</v>
      </c>
      <c r="M257" s="149">
        <v>103.65436720153301</v>
      </c>
    </row>
    <row r="258" spans="1:13">
      <c r="A258" s="150" t="str">
        <f t="shared" si="6"/>
        <v>2008-2010MalesCT2</v>
      </c>
      <c r="B258" s="151" t="str">
        <f t="shared" si="7"/>
        <v>2008-2010_Males_CT2_All ages</v>
      </c>
      <c r="C258" s="149" t="s">
        <v>6</v>
      </c>
      <c r="D258" s="149" t="s">
        <v>2</v>
      </c>
      <c r="E258" s="149" t="s">
        <v>33</v>
      </c>
      <c r="F258" s="149">
        <v>928</v>
      </c>
      <c r="G258" s="149">
        <v>309.33333333333297</v>
      </c>
      <c r="H258" s="149">
        <v>1040.68541694702</v>
      </c>
      <c r="I258" s="149">
        <v>1426.0066669642699</v>
      </c>
      <c r="J258" s="149">
        <v>1329.1301547619801</v>
      </c>
      <c r="K258" s="149">
        <v>1527.70808220188</v>
      </c>
      <c r="L258" s="149">
        <v>96.876512202284601</v>
      </c>
      <c r="M258" s="149">
        <v>101.701415237619</v>
      </c>
    </row>
    <row r="259" spans="1:13">
      <c r="A259" s="150" t="str">
        <f t="shared" ref="A259:A322" si="8">C259&amp;D259&amp;E259</f>
        <v>2009-2011MalesCT2</v>
      </c>
      <c r="B259" s="151" t="str">
        <f t="shared" ref="B259:B322" si="9">CONCATENATE(C259,"_",D259,"_",E259,"_","All ages")</f>
        <v>2009-2011_Males_CT2_All ages</v>
      </c>
      <c r="C259" s="149" t="s">
        <v>7</v>
      </c>
      <c r="D259" s="149" t="s">
        <v>2</v>
      </c>
      <c r="E259" s="149" t="s">
        <v>33</v>
      </c>
      <c r="F259" s="149">
        <v>944</v>
      </c>
      <c r="G259" s="149">
        <v>314.66666666666703</v>
      </c>
      <c r="H259" s="149">
        <v>1056.14105748361</v>
      </c>
      <c r="I259" s="149">
        <v>1426.2199218619501</v>
      </c>
      <c r="J259" s="149">
        <v>1331.1553485519601</v>
      </c>
      <c r="K259" s="149">
        <v>1525.9777760085101</v>
      </c>
      <c r="L259" s="149">
        <v>95.0645733099891</v>
      </c>
      <c r="M259" s="149">
        <v>99.7578541465559</v>
      </c>
    </row>
    <row r="260" spans="1:13">
      <c r="A260" s="150" t="str">
        <f t="shared" si="8"/>
        <v>2010-2012MalesCT2</v>
      </c>
      <c r="B260" s="151" t="str">
        <f t="shared" si="9"/>
        <v>2010-2012_Males_CT2_All ages</v>
      </c>
      <c r="C260" s="149" t="s">
        <v>8</v>
      </c>
      <c r="D260" s="149" t="s">
        <v>2</v>
      </c>
      <c r="E260" s="149" t="s">
        <v>33</v>
      </c>
      <c r="F260" s="149">
        <v>915</v>
      </c>
      <c r="G260" s="149">
        <v>305</v>
      </c>
      <c r="H260" s="149">
        <v>1020.95467630716</v>
      </c>
      <c r="I260" s="149">
        <v>1337.0075767860001</v>
      </c>
      <c r="J260" s="149">
        <v>1247.4705856656001</v>
      </c>
      <c r="K260" s="149">
        <v>1431.0363576080899</v>
      </c>
      <c r="L260" s="149">
        <v>89.536991120398596</v>
      </c>
      <c r="M260" s="149">
        <v>94.028780822092799</v>
      </c>
    </row>
    <row r="261" spans="1:13">
      <c r="A261" s="150" t="str">
        <f t="shared" si="8"/>
        <v>2011-2013MalesCT2</v>
      </c>
      <c r="B261" s="151" t="str">
        <f t="shared" si="9"/>
        <v>2011-2013_Males_CT2_All ages</v>
      </c>
      <c r="C261" s="149" t="s">
        <v>9</v>
      </c>
      <c r="D261" s="149" t="s">
        <v>2</v>
      </c>
      <c r="E261" s="149" t="s">
        <v>33</v>
      </c>
      <c r="F261" s="149">
        <v>970</v>
      </c>
      <c r="G261" s="149">
        <v>323.33333333333297</v>
      </c>
      <c r="H261" s="149">
        <v>1076.17547207491</v>
      </c>
      <c r="I261" s="149">
        <v>1388.36712005851</v>
      </c>
      <c r="J261" s="149">
        <v>1298.47167291542</v>
      </c>
      <c r="K261" s="149">
        <v>1482.6391796898299</v>
      </c>
      <c r="L261" s="149">
        <v>89.895447143095893</v>
      </c>
      <c r="M261" s="149">
        <v>94.272059631312004</v>
      </c>
    </row>
    <row r="262" spans="1:13">
      <c r="A262" s="150" t="str">
        <f t="shared" si="8"/>
        <v>2012-2014MalesCT2</v>
      </c>
      <c r="B262" s="151" t="str">
        <f t="shared" si="9"/>
        <v>2012-2014_Males_CT2_All ages</v>
      </c>
      <c r="C262" s="149" t="s">
        <v>216</v>
      </c>
      <c r="D262" s="149" t="s">
        <v>2</v>
      </c>
      <c r="E262" s="149" t="s">
        <v>33</v>
      </c>
      <c r="F262" s="149">
        <v>965</v>
      </c>
      <c r="G262" s="149">
        <v>321.66666666666703</v>
      </c>
      <c r="H262" s="149">
        <v>1064.81583651491</v>
      </c>
      <c r="I262" s="149">
        <v>1350.7943311224601</v>
      </c>
      <c r="J262" s="149">
        <v>1263.57525925343</v>
      </c>
      <c r="K262" s="149">
        <v>1442.2709933679901</v>
      </c>
      <c r="L262" s="149">
        <v>87.2190718690333</v>
      </c>
      <c r="M262" s="149">
        <v>91.476662245532694</v>
      </c>
    </row>
    <row r="263" spans="1:13">
      <c r="A263" s="150" t="str">
        <f t="shared" si="8"/>
        <v>2004-2006MalesCT3</v>
      </c>
      <c r="B263" s="151" t="str">
        <f t="shared" si="9"/>
        <v>2004-2006_Males_CT3_All ages</v>
      </c>
      <c r="C263" s="149" t="s">
        <v>1</v>
      </c>
      <c r="D263" s="149" t="s">
        <v>2</v>
      </c>
      <c r="E263" s="149" t="s">
        <v>34</v>
      </c>
      <c r="F263" s="149">
        <v>1003</v>
      </c>
      <c r="G263" s="149">
        <v>334.33333333333297</v>
      </c>
      <c r="H263" s="149">
        <v>1154.73175224499</v>
      </c>
      <c r="I263" s="149">
        <v>1631.2968731223</v>
      </c>
      <c r="J263" s="149">
        <v>1524.34428337701</v>
      </c>
      <c r="K263" s="149">
        <v>1743.3678840182699</v>
      </c>
      <c r="L263" s="149">
        <v>106.952589745296</v>
      </c>
      <c r="M263" s="149">
        <v>112.071010895968</v>
      </c>
    </row>
    <row r="264" spans="1:13">
      <c r="A264" s="150" t="str">
        <f t="shared" si="8"/>
        <v>2005-2007MalesCT3</v>
      </c>
      <c r="B264" s="151" t="str">
        <f t="shared" si="9"/>
        <v>2005-2007_Males_CT3_All ages</v>
      </c>
      <c r="C264" s="149" t="s">
        <v>3</v>
      </c>
      <c r="D264" s="149" t="s">
        <v>2</v>
      </c>
      <c r="E264" s="149" t="s">
        <v>34</v>
      </c>
      <c r="F264" s="149">
        <v>1021</v>
      </c>
      <c r="G264" s="149">
        <v>340.33333333333297</v>
      </c>
      <c r="H264" s="149">
        <v>1177.8821194956199</v>
      </c>
      <c r="I264" s="149">
        <v>1614.8401032860399</v>
      </c>
      <c r="J264" s="149">
        <v>1510.05133923008</v>
      </c>
      <c r="K264" s="149">
        <v>1724.59818467015</v>
      </c>
      <c r="L264" s="149">
        <v>104.788764055963</v>
      </c>
      <c r="M264" s="149">
        <v>109.758081384113</v>
      </c>
    </row>
    <row r="265" spans="1:13">
      <c r="A265" s="150" t="str">
        <f t="shared" si="8"/>
        <v>2006-2008MalesCT3</v>
      </c>
      <c r="B265" s="151" t="str">
        <f t="shared" si="9"/>
        <v>2006-2008_Males_CT3_All ages</v>
      </c>
      <c r="C265" s="149" t="s">
        <v>4</v>
      </c>
      <c r="D265" s="149" t="s">
        <v>2</v>
      </c>
      <c r="E265" s="149" t="s">
        <v>34</v>
      </c>
      <c r="F265" s="149">
        <v>1002</v>
      </c>
      <c r="G265" s="149">
        <v>334</v>
      </c>
      <c r="H265" s="149">
        <v>1158.83699951426</v>
      </c>
      <c r="I265" s="149">
        <v>1555.6275184151</v>
      </c>
      <c r="J265" s="149">
        <v>1454.0563692646699</v>
      </c>
      <c r="K265" s="149">
        <v>1662.0620378318799</v>
      </c>
      <c r="L265" s="149">
        <v>101.571149150433</v>
      </c>
      <c r="M265" s="149">
        <v>106.434519416779</v>
      </c>
    </row>
    <row r="266" spans="1:13">
      <c r="A266" s="150" t="str">
        <f t="shared" si="8"/>
        <v>2007-2009MalesCT3</v>
      </c>
      <c r="B266" s="151" t="str">
        <f t="shared" si="9"/>
        <v>2007-2009_Males_CT3_All ages</v>
      </c>
      <c r="C266" s="149" t="s">
        <v>5</v>
      </c>
      <c r="D266" s="149" t="s">
        <v>2</v>
      </c>
      <c r="E266" s="149" t="s">
        <v>34</v>
      </c>
      <c r="F266" s="149">
        <v>1022</v>
      </c>
      <c r="G266" s="149">
        <v>340.66666666666703</v>
      </c>
      <c r="H266" s="149">
        <v>1183.0209864681799</v>
      </c>
      <c r="I266" s="149">
        <v>1549.6838777718001</v>
      </c>
      <c r="J266" s="149">
        <v>1450.0743167179701</v>
      </c>
      <c r="K266" s="149">
        <v>1654.0147754705799</v>
      </c>
      <c r="L266" s="149">
        <v>99.609561053825004</v>
      </c>
      <c r="M266" s="149">
        <v>104.330897698779</v>
      </c>
    </row>
    <row r="267" spans="1:13">
      <c r="A267" s="150" t="str">
        <f t="shared" si="8"/>
        <v>2008-2010MalesCT3</v>
      </c>
      <c r="B267" s="151" t="str">
        <f t="shared" si="9"/>
        <v>2008-2010_Males_CT3_All ages</v>
      </c>
      <c r="C267" s="149" t="s">
        <v>6</v>
      </c>
      <c r="D267" s="149" t="s">
        <v>2</v>
      </c>
      <c r="E267" s="149" t="s">
        <v>34</v>
      </c>
      <c r="F267" s="149">
        <v>1012</v>
      </c>
      <c r="G267" s="149">
        <v>337.33333333333297</v>
      </c>
      <c r="H267" s="149">
        <v>1171.3912006759799</v>
      </c>
      <c r="I267" s="149">
        <v>1541.2291417027</v>
      </c>
      <c r="J267" s="149">
        <v>1442.8733880192599</v>
      </c>
      <c r="K267" s="149">
        <v>1644.2703767038799</v>
      </c>
      <c r="L267" s="149">
        <v>98.355753683443496</v>
      </c>
      <c r="M267" s="149">
        <v>103.04123500117799</v>
      </c>
    </row>
    <row r="268" spans="1:13">
      <c r="A268" s="150" t="str">
        <f t="shared" si="8"/>
        <v>2009-2011MalesCT3</v>
      </c>
      <c r="B268" s="151" t="str">
        <f t="shared" si="9"/>
        <v>2009-2011_Males_CT3_All ages</v>
      </c>
      <c r="C268" s="149" t="s">
        <v>7</v>
      </c>
      <c r="D268" s="149" t="s">
        <v>2</v>
      </c>
      <c r="E268" s="149" t="s">
        <v>34</v>
      </c>
      <c r="F268" s="149">
        <v>976</v>
      </c>
      <c r="G268" s="149">
        <v>325.33333333333297</v>
      </c>
      <c r="H268" s="149">
        <v>1127.8673369157</v>
      </c>
      <c r="I268" s="149">
        <v>1455.76946960941</v>
      </c>
      <c r="J268" s="149">
        <v>1362.44807066914</v>
      </c>
      <c r="K268" s="149">
        <v>1553.6199187371601</v>
      </c>
      <c r="L268" s="149">
        <v>93.321398940274804</v>
      </c>
      <c r="M268" s="149">
        <v>97.850449127747694</v>
      </c>
    </row>
    <row r="269" spans="1:13">
      <c r="A269" s="150" t="str">
        <f t="shared" si="8"/>
        <v>2010-2012MalesCT3</v>
      </c>
      <c r="B269" s="151" t="str">
        <f t="shared" si="9"/>
        <v>2010-2012_Males_CT3_All ages</v>
      </c>
      <c r="C269" s="149" t="s">
        <v>8</v>
      </c>
      <c r="D269" s="149" t="s">
        <v>2</v>
      </c>
      <c r="E269" s="149" t="s">
        <v>34</v>
      </c>
      <c r="F269" s="149">
        <v>934</v>
      </c>
      <c r="G269" s="149">
        <v>311.33333333333297</v>
      </c>
      <c r="H269" s="149">
        <v>1077.1785763712701</v>
      </c>
      <c r="I269" s="149">
        <v>1395.0910489150399</v>
      </c>
      <c r="J269" s="149">
        <v>1304.04077191943</v>
      </c>
      <c r="K269" s="149">
        <v>1490.66107183239</v>
      </c>
      <c r="L269" s="149">
        <v>91.050276995610105</v>
      </c>
      <c r="M269" s="149">
        <v>95.570022917347202</v>
      </c>
    </row>
    <row r="270" spans="1:13">
      <c r="A270" s="150" t="str">
        <f t="shared" si="8"/>
        <v>2011-2013MalesCT3</v>
      </c>
      <c r="B270" s="151" t="str">
        <f t="shared" si="9"/>
        <v>2011-2013_Males_CT3_All ages</v>
      </c>
      <c r="C270" s="149" t="s">
        <v>9</v>
      </c>
      <c r="D270" s="149" t="s">
        <v>2</v>
      </c>
      <c r="E270" s="149" t="s">
        <v>34</v>
      </c>
      <c r="F270" s="149">
        <v>927</v>
      </c>
      <c r="G270" s="149">
        <v>309</v>
      </c>
      <c r="H270" s="149">
        <v>1068.5139932684799</v>
      </c>
      <c r="I270" s="149">
        <v>1370.91982817603</v>
      </c>
      <c r="J270" s="149">
        <v>1280.9649524532699</v>
      </c>
      <c r="K270" s="149">
        <v>1465.3573584891001</v>
      </c>
      <c r="L270" s="149">
        <v>89.9548757227642</v>
      </c>
      <c r="M270" s="149">
        <v>94.437530313074802</v>
      </c>
    </row>
    <row r="271" spans="1:13">
      <c r="A271" s="150" t="str">
        <f t="shared" si="8"/>
        <v>2012-2014MalesCT3</v>
      </c>
      <c r="B271" s="151" t="str">
        <f t="shared" si="9"/>
        <v>2012-2014_Males_CT3_All ages</v>
      </c>
      <c r="C271" s="149" t="s">
        <v>216</v>
      </c>
      <c r="D271" s="149" t="s">
        <v>2</v>
      </c>
      <c r="E271" s="149" t="s">
        <v>34</v>
      </c>
      <c r="F271" s="149">
        <v>956</v>
      </c>
      <c r="G271" s="149">
        <v>318.66666666666703</v>
      </c>
      <c r="H271" s="149">
        <v>1099.88725005177</v>
      </c>
      <c r="I271" s="149">
        <v>1401.3108598942299</v>
      </c>
      <c r="J271" s="149">
        <v>1310.3717015745699</v>
      </c>
      <c r="K271" s="149">
        <v>1496.7106081003001</v>
      </c>
      <c r="L271" s="149">
        <v>90.939158319654297</v>
      </c>
      <c r="M271" s="149">
        <v>95.399748206076296</v>
      </c>
    </row>
    <row r="272" spans="1:13">
      <c r="A272" s="150" t="str">
        <f t="shared" si="8"/>
        <v>2004-2006MalesCT4</v>
      </c>
      <c r="B272" s="151" t="str">
        <f t="shared" si="9"/>
        <v>2004-2006_Males_CT4_All ages</v>
      </c>
      <c r="C272" s="149" t="s">
        <v>1</v>
      </c>
      <c r="D272" s="149" t="s">
        <v>2</v>
      </c>
      <c r="E272" s="149" t="s">
        <v>35</v>
      </c>
      <c r="F272" s="149">
        <v>975</v>
      </c>
      <c r="G272" s="149">
        <v>325</v>
      </c>
      <c r="H272" s="149">
        <v>1186.1025279190301</v>
      </c>
      <c r="I272" s="149">
        <v>1619.31071504847</v>
      </c>
      <c r="J272" s="149">
        <v>1511.5597653011801</v>
      </c>
      <c r="K272" s="149">
        <v>1732.2937581992901</v>
      </c>
      <c r="L272" s="149">
        <v>107.75094974728501</v>
      </c>
      <c r="M272" s="149">
        <v>112.983043150824</v>
      </c>
    </row>
    <row r="273" spans="1:13">
      <c r="A273" s="150" t="str">
        <f t="shared" si="8"/>
        <v>2005-2007MalesCT4</v>
      </c>
      <c r="B273" s="151" t="str">
        <f t="shared" si="9"/>
        <v>2005-2007_Males_CT4_All ages</v>
      </c>
      <c r="C273" s="149" t="s">
        <v>3</v>
      </c>
      <c r="D273" s="149" t="s">
        <v>2</v>
      </c>
      <c r="E273" s="149" t="s">
        <v>35</v>
      </c>
      <c r="F273" s="149">
        <v>996</v>
      </c>
      <c r="G273" s="149">
        <v>332</v>
      </c>
      <c r="H273" s="149">
        <v>1211.6198725122899</v>
      </c>
      <c r="I273" s="149">
        <v>1659.26218847062</v>
      </c>
      <c r="J273" s="149">
        <v>1548.64839893934</v>
      </c>
      <c r="K273" s="149">
        <v>1775.18866852617</v>
      </c>
      <c r="L273" s="149">
        <v>110.613789531286</v>
      </c>
      <c r="M273" s="149">
        <v>115.926480055551</v>
      </c>
    </row>
    <row r="274" spans="1:13">
      <c r="A274" s="150" t="str">
        <f t="shared" si="8"/>
        <v>2006-2008MalesCT4</v>
      </c>
      <c r="B274" s="151" t="str">
        <f t="shared" si="9"/>
        <v>2006-2008_Males_CT4_All ages</v>
      </c>
      <c r="C274" s="149" t="s">
        <v>4</v>
      </c>
      <c r="D274" s="149" t="s">
        <v>2</v>
      </c>
      <c r="E274" s="149" t="s">
        <v>35</v>
      </c>
      <c r="F274" s="149">
        <v>969</v>
      </c>
      <c r="G274" s="149">
        <v>323</v>
      </c>
      <c r="H274" s="149">
        <v>1175.9994174615899</v>
      </c>
      <c r="I274" s="149">
        <v>1612.7021976414401</v>
      </c>
      <c r="J274" s="149">
        <v>1503.48748170145</v>
      </c>
      <c r="K274" s="149">
        <v>1727.2369117173901</v>
      </c>
      <c r="L274" s="149">
        <v>109.214715939987</v>
      </c>
      <c r="M274" s="149">
        <v>114.534714075953</v>
      </c>
    </row>
    <row r="275" spans="1:13">
      <c r="A275" s="150" t="str">
        <f t="shared" si="8"/>
        <v>2007-2009MalesCT4</v>
      </c>
      <c r="B275" s="151" t="str">
        <f t="shared" si="9"/>
        <v>2007-2009_Males_CT4_All ages</v>
      </c>
      <c r="C275" s="149" t="s">
        <v>5</v>
      </c>
      <c r="D275" s="149" t="s">
        <v>2</v>
      </c>
      <c r="E275" s="149" t="s">
        <v>35</v>
      </c>
      <c r="F275" s="149">
        <v>994</v>
      </c>
      <c r="G275" s="149">
        <v>331.33333333333297</v>
      </c>
      <c r="H275" s="149">
        <v>1202.26907120481</v>
      </c>
      <c r="I275" s="149">
        <v>1626.27809310928</v>
      </c>
      <c r="J275" s="149">
        <v>1517.4957073697899</v>
      </c>
      <c r="K275" s="149">
        <v>1740.2905998168801</v>
      </c>
      <c r="L275" s="149">
        <v>108.782385739487</v>
      </c>
      <c r="M275" s="149">
        <v>114.012506707607</v>
      </c>
    </row>
    <row r="276" spans="1:13">
      <c r="A276" s="150" t="str">
        <f t="shared" si="8"/>
        <v>2008-2010MalesCT4</v>
      </c>
      <c r="B276" s="151" t="str">
        <f t="shared" si="9"/>
        <v>2008-2010_Males_CT4_All ages</v>
      </c>
      <c r="C276" s="149" t="s">
        <v>6</v>
      </c>
      <c r="D276" s="149" t="s">
        <v>2</v>
      </c>
      <c r="E276" s="149" t="s">
        <v>35</v>
      </c>
      <c r="F276" s="149">
        <v>998</v>
      </c>
      <c r="G276" s="149">
        <v>332.66666666666703</v>
      </c>
      <c r="H276" s="149">
        <v>1204.6883864659701</v>
      </c>
      <c r="I276" s="149">
        <v>1578.78369023245</v>
      </c>
      <c r="J276" s="149">
        <v>1475.46223600658</v>
      </c>
      <c r="K276" s="149">
        <v>1687.0624850668501</v>
      </c>
      <c r="L276" s="149">
        <v>103.321454225867</v>
      </c>
      <c r="M276" s="149">
        <v>108.27879483440201</v>
      </c>
    </row>
    <row r="277" spans="1:13">
      <c r="A277" s="150" t="str">
        <f t="shared" si="8"/>
        <v>2009-2011MalesCT4</v>
      </c>
      <c r="B277" s="151" t="str">
        <f t="shared" si="9"/>
        <v>2009-2011_Males_CT4_All ages</v>
      </c>
      <c r="C277" s="149" t="s">
        <v>7</v>
      </c>
      <c r="D277" s="149" t="s">
        <v>2</v>
      </c>
      <c r="E277" s="149" t="s">
        <v>35</v>
      </c>
      <c r="F277" s="149">
        <v>1019</v>
      </c>
      <c r="G277" s="149">
        <v>339.66666666666703</v>
      </c>
      <c r="H277" s="149">
        <v>1230.18603696594</v>
      </c>
      <c r="I277" s="149">
        <v>1593.94227559512</v>
      </c>
      <c r="J277" s="149">
        <v>1491.38496425073</v>
      </c>
      <c r="K277" s="149">
        <v>1701.3679777131399</v>
      </c>
      <c r="L277" s="149">
        <v>102.55731134439</v>
      </c>
      <c r="M277" s="149">
        <v>107.42570211801601</v>
      </c>
    </row>
    <row r="278" spans="1:13">
      <c r="A278" s="150" t="str">
        <f t="shared" si="8"/>
        <v>2010-2012MalesCT4</v>
      </c>
      <c r="B278" s="151" t="str">
        <f t="shared" si="9"/>
        <v>2010-2012_Males_CT4_All ages</v>
      </c>
      <c r="C278" s="149" t="s">
        <v>8</v>
      </c>
      <c r="D278" s="149" t="s">
        <v>2</v>
      </c>
      <c r="E278" s="149" t="s">
        <v>35</v>
      </c>
      <c r="F278" s="149">
        <v>979</v>
      </c>
      <c r="G278" s="149">
        <v>326.33333333333297</v>
      </c>
      <c r="H278" s="149">
        <v>1179.71706070904</v>
      </c>
      <c r="I278" s="149">
        <v>1497.54337060331</v>
      </c>
      <c r="J278" s="149">
        <v>1400.5076144233301</v>
      </c>
      <c r="K278" s="149">
        <v>1599.2810295181901</v>
      </c>
      <c r="L278" s="149">
        <v>97.035756179979202</v>
      </c>
      <c r="M278" s="149">
        <v>101.73765891487901</v>
      </c>
    </row>
    <row r="279" spans="1:13">
      <c r="A279" s="150" t="str">
        <f t="shared" si="8"/>
        <v>2011-2013MalesCT4</v>
      </c>
      <c r="B279" s="151" t="str">
        <f t="shared" si="9"/>
        <v>2011-2013_Males_CT4_All ages</v>
      </c>
      <c r="C279" s="149" t="s">
        <v>9</v>
      </c>
      <c r="D279" s="149" t="s">
        <v>2</v>
      </c>
      <c r="E279" s="149" t="s">
        <v>35</v>
      </c>
      <c r="F279" s="149">
        <v>984</v>
      </c>
      <c r="G279" s="149">
        <v>328</v>
      </c>
      <c r="H279" s="149">
        <v>1183.6881992060601</v>
      </c>
      <c r="I279" s="149">
        <v>1516.33727994678</v>
      </c>
      <c r="J279" s="149">
        <v>1417.99641831895</v>
      </c>
      <c r="K279" s="149">
        <v>1619.4308424622</v>
      </c>
      <c r="L279" s="149">
        <v>98.340861627829597</v>
      </c>
      <c r="M279" s="149">
        <v>103.09356251541701</v>
      </c>
    </row>
    <row r="280" spans="1:13">
      <c r="A280" s="150" t="str">
        <f t="shared" si="8"/>
        <v>2012-2014MalesCT4</v>
      </c>
      <c r="B280" s="151" t="str">
        <f t="shared" si="9"/>
        <v>2012-2014_Males_CT4_All ages</v>
      </c>
      <c r="C280" s="149" t="s">
        <v>216</v>
      </c>
      <c r="D280" s="149" t="s">
        <v>2</v>
      </c>
      <c r="E280" s="149" t="s">
        <v>35</v>
      </c>
      <c r="F280" s="149">
        <v>984</v>
      </c>
      <c r="G280" s="149">
        <v>328</v>
      </c>
      <c r="H280" s="149">
        <v>1178.7819253438099</v>
      </c>
      <c r="I280" s="149">
        <v>1489.74855020839</v>
      </c>
      <c r="J280" s="149">
        <v>1393.4902897243001</v>
      </c>
      <c r="K280" s="149">
        <v>1590.6588618588701</v>
      </c>
      <c r="L280" s="149">
        <v>96.258260484085895</v>
      </c>
      <c r="M280" s="149">
        <v>100.910311650484</v>
      </c>
    </row>
    <row r="281" spans="1:13">
      <c r="A281" s="150" t="str">
        <f t="shared" si="8"/>
        <v>2004-2006MalesCT5</v>
      </c>
      <c r="B281" s="151" t="str">
        <f t="shared" si="9"/>
        <v>2004-2006_Males_CT5_All ages</v>
      </c>
      <c r="C281" s="149" t="s">
        <v>1</v>
      </c>
      <c r="D281" s="149" t="s">
        <v>2</v>
      </c>
      <c r="E281" s="149" t="s">
        <v>36</v>
      </c>
      <c r="F281" s="149">
        <v>923</v>
      </c>
      <c r="G281" s="149">
        <v>307.66666666666703</v>
      </c>
      <c r="H281" s="149">
        <v>1151.08810874852</v>
      </c>
      <c r="I281" s="149">
        <v>1742.5684257176099</v>
      </c>
      <c r="J281" s="149">
        <v>1615.4273322859999</v>
      </c>
      <c r="K281" s="149">
        <v>1876.0593336213899</v>
      </c>
      <c r="L281" s="149">
        <v>127.14109343161</v>
      </c>
      <c r="M281" s="149">
        <v>133.49090790378</v>
      </c>
    </row>
    <row r="282" spans="1:13">
      <c r="A282" s="150" t="str">
        <f t="shared" si="8"/>
        <v>2005-2007MalesCT5</v>
      </c>
      <c r="B282" s="151" t="str">
        <f t="shared" si="9"/>
        <v>2005-2007_Males_CT5_All ages</v>
      </c>
      <c r="C282" s="149" t="s">
        <v>3</v>
      </c>
      <c r="D282" s="149" t="s">
        <v>2</v>
      </c>
      <c r="E282" s="149" t="s">
        <v>36</v>
      </c>
      <c r="F282" s="149">
        <v>941</v>
      </c>
      <c r="G282" s="149">
        <v>313.66666666666703</v>
      </c>
      <c r="H282" s="149">
        <v>1172.3227188917101</v>
      </c>
      <c r="I282" s="149">
        <v>1692.17761045938</v>
      </c>
      <c r="J282" s="149">
        <v>1572.34713786829</v>
      </c>
      <c r="K282" s="149">
        <v>1817.9337180617099</v>
      </c>
      <c r="L282" s="149">
        <v>119.83047259108901</v>
      </c>
      <c r="M282" s="149">
        <v>125.756107602329</v>
      </c>
    </row>
    <row r="283" spans="1:13">
      <c r="A283" s="150" t="str">
        <f t="shared" si="8"/>
        <v>2006-2008MalesCT5</v>
      </c>
      <c r="B283" s="151" t="str">
        <f t="shared" si="9"/>
        <v>2006-2008_Males_CT5_All ages</v>
      </c>
      <c r="C283" s="149" t="s">
        <v>4</v>
      </c>
      <c r="D283" s="149" t="s">
        <v>2</v>
      </c>
      <c r="E283" s="149" t="s">
        <v>36</v>
      </c>
      <c r="F283" s="149">
        <v>961</v>
      </c>
      <c r="G283" s="149">
        <v>320.33333333333297</v>
      </c>
      <c r="H283" s="149">
        <v>1195.11012174951</v>
      </c>
      <c r="I283" s="149">
        <v>1724.7522077166</v>
      </c>
      <c r="J283" s="149">
        <v>1602.2321996035</v>
      </c>
      <c r="K283" s="149">
        <v>1853.2657834128599</v>
      </c>
      <c r="L283" s="149">
        <v>122.520008113096</v>
      </c>
      <c r="M283" s="149">
        <v>128.513575696262</v>
      </c>
    </row>
    <row r="284" spans="1:13">
      <c r="A284" s="150" t="str">
        <f t="shared" si="8"/>
        <v>2007-2009MalesCT5</v>
      </c>
      <c r="B284" s="151" t="str">
        <f t="shared" si="9"/>
        <v>2007-2009_Males_CT5_All ages</v>
      </c>
      <c r="C284" s="149" t="s">
        <v>5</v>
      </c>
      <c r="D284" s="149" t="s">
        <v>2</v>
      </c>
      <c r="E284" s="149" t="s">
        <v>36</v>
      </c>
      <c r="F284" s="149">
        <v>973</v>
      </c>
      <c r="G284" s="149">
        <v>324.33333333333297</v>
      </c>
      <c r="H284" s="149">
        <v>1209.5671415429699</v>
      </c>
      <c r="I284" s="149">
        <v>1743.1540068208899</v>
      </c>
      <c r="J284" s="149">
        <v>1620.7149889412301</v>
      </c>
      <c r="K284" s="149">
        <v>1871.5445996840699</v>
      </c>
      <c r="L284" s="149">
        <v>122.439017879662</v>
      </c>
      <c r="M284" s="149">
        <v>128.39059286317701</v>
      </c>
    </row>
    <row r="285" spans="1:13">
      <c r="A285" s="150" t="str">
        <f t="shared" si="8"/>
        <v>2008-2010MalesCT5</v>
      </c>
      <c r="B285" s="151" t="str">
        <f t="shared" si="9"/>
        <v>2008-2010_Males_CT5_All ages</v>
      </c>
      <c r="C285" s="149" t="s">
        <v>6</v>
      </c>
      <c r="D285" s="149" t="s">
        <v>2</v>
      </c>
      <c r="E285" s="149" t="s">
        <v>36</v>
      </c>
      <c r="F285" s="149">
        <v>933</v>
      </c>
      <c r="G285" s="149">
        <v>311</v>
      </c>
      <c r="H285" s="149">
        <v>1161.2855044683999</v>
      </c>
      <c r="I285" s="149">
        <v>1686.3146889372599</v>
      </c>
      <c r="J285" s="149">
        <v>1565.5516354583001</v>
      </c>
      <c r="K285" s="149">
        <v>1813.0757324859301</v>
      </c>
      <c r="L285" s="149">
        <v>120.76305347895899</v>
      </c>
      <c r="M285" s="149">
        <v>126.76104354866899</v>
      </c>
    </row>
    <row r="286" spans="1:13">
      <c r="A286" s="150" t="str">
        <f t="shared" si="8"/>
        <v>2009-2011MalesCT5</v>
      </c>
      <c r="B286" s="151" t="str">
        <f t="shared" si="9"/>
        <v>2009-2011_Males_CT5_All ages</v>
      </c>
      <c r="C286" s="149" t="s">
        <v>7</v>
      </c>
      <c r="D286" s="149" t="s">
        <v>2</v>
      </c>
      <c r="E286" s="149" t="s">
        <v>36</v>
      </c>
      <c r="F286" s="149">
        <v>930</v>
      </c>
      <c r="G286" s="149">
        <v>310</v>
      </c>
      <c r="H286" s="149">
        <v>1158.2723060828</v>
      </c>
      <c r="I286" s="149">
        <v>1663.7727312291399</v>
      </c>
      <c r="J286" s="149">
        <v>1544.77195536508</v>
      </c>
      <c r="K286" s="149">
        <v>1788.69375277159</v>
      </c>
      <c r="L286" s="149">
        <v>119.00077586406501</v>
      </c>
      <c r="M286" s="149">
        <v>124.921021542452</v>
      </c>
    </row>
    <row r="287" spans="1:13">
      <c r="A287" s="150" t="str">
        <f t="shared" si="8"/>
        <v>2010-2012MalesCT5</v>
      </c>
      <c r="B287" s="151" t="str">
        <f t="shared" si="9"/>
        <v>2010-2012_Males_CT5_All ages</v>
      </c>
      <c r="C287" s="149" t="s">
        <v>8</v>
      </c>
      <c r="D287" s="149" t="s">
        <v>2</v>
      </c>
      <c r="E287" s="149" t="s">
        <v>36</v>
      </c>
      <c r="F287" s="149">
        <v>893</v>
      </c>
      <c r="G287" s="149">
        <v>297.66666666666703</v>
      </c>
      <c r="H287" s="149">
        <v>1109.8544636531999</v>
      </c>
      <c r="I287" s="149">
        <v>1592.7982588807699</v>
      </c>
      <c r="J287" s="149">
        <v>1475.8110965220901</v>
      </c>
      <c r="K287" s="149">
        <v>1715.7281401273301</v>
      </c>
      <c r="L287" s="149">
        <v>116.987162358676</v>
      </c>
      <c r="M287" s="149">
        <v>122.92988124656399</v>
      </c>
    </row>
    <row r="288" spans="1:13">
      <c r="A288" s="150" t="str">
        <f t="shared" si="8"/>
        <v>2011-2013MalesCT5</v>
      </c>
      <c r="B288" s="151" t="str">
        <f t="shared" si="9"/>
        <v>2011-2013_Males_CT5_All ages</v>
      </c>
      <c r="C288" s="149" t="s">
        <v>9</v>
      </c>
      <c r="D288" s="149" t="s">
        <v>2</v>
      </c>
      <c r="E288" s="149" t="s">
        <v>36</v>
      </c>
      <c r="F288" s="149">
        <v>940</v>
      </c>
      <c r="G288" s="149">
        <v>313.33333333333297</v>
      </c>
      <c r="H288" s="149">
        <v>1164.0001981276901</v>
      </c>
      <c r="I288" s="149">
        <v>1694.8068970613199</v>
      </c>
      <c r="J288" s="149">
        <v>1572.97372790555</v>
      </c>
      <c r="K288" s="149">
        <v>1822.66802497035</v>
      </c>
      <c r="L288" s="149">
        <v>121.833169155763</v>
      </c>
      <c r="M288" s="149">
        <v>127.861127909038</v>
      </c>
    </row>
    <row r="289" spans="1:13">
      <c r="A289" s="150" t="str">
        <f t="shared" si="8"/>
        <v>2012-2014MalesCT5</v>
      </c>
      <c r="B289" s="151" t="str">
        <f t="shared" si="9"/>
        <v>2012-2014_Males_CT5_All ages</v>
      </c>
      <c r="C289" s="149" t="s">
        <v>216</v>
      </c>
      <c r="D289" s="149" t="s">
        <v>2</v>
      </c>
      <c r="E289" s="149" t="s">
        <v>36</v>
      </c>
      <c r="F289" s="149">
        <v>937</v>
      </c>
      <c r="G289" s="149">
        <v>312.33333333333297</v>
      </c>
      <c r="H289" s="149">
        <v>1154.7657193561899</v>
      </c>
      <c r="I289" s="149">
        <v>1618.72448927562</v>
      </c>
      <c r="J289" s="149">
        <v>1506.4960857849901</v>
      </c>
      <c r="K289" s="149">
        <v>1736.51475679175</v>
      </c>
      <c r="L289" s="149">
        <v>112.22840349063399</v>
      </c>
      <c r="M289" s="149">
        <v>117.79026751612599</v>
      </c>
    </row>
    <row r="290" spans="1:13">
      <c r="A290" s="150" t="str">
        <f t="shared" si="8"/>
        <v>2004-2006MalesCV1</v>
      </c>
      <c r="B290" s="151" t="str">
        <f t="shared" si="9"/>
        <v>2004-2006_Males_CV1_All ages</v>
      </c>
      <c r="C290" s="149" t="s">
        <v>1</v>
      </c>
      <c r="D290" s="149" t="s">
        <v>2</v>
      </c>
      <c r="E290" s="149" t="s">
        <v>37</v>
      </c>
      <c r="F290" s="149">
        <v>1141</v>
      </c>
      <c r="G290" s="149">
        <v>380.33333333333297</v>
      </c>
      <c r="H290" s="149">
        <v>872.85133987653103</v>
      </c>
      <c r="I290" s="149">
        <v>1104.3255488017101</v>
      </c>
      <c r="J290" s="149">
        <v>1037.68231556361</v>
      </c>
      <c r="K290" s="149">
        <v>1173.9541744816499</v>
      </c>
      <c r="L290" s="149">
        <v>66.643233238099398</v>
      </c>
      <c r="M290" s="149">
        <v>69.628625679938494</v>
      </c>
    </row>
    <row r="291" spans="1:13">
      <c r="A291" s="150" t="str">
        <f t="shared" si="8"/>
        <v>2005-2007MalesCV1</v>
      </c>
      <c r="B291" s="151" t="str">
        <f t="shared" si="9"/>
        <v>2005-2007_Males_CV1_All ages</v>
      </c>
      <c r="C291" s="149" t="s">
        <v>3</v>
      </c>
      <c r="D291" s="149" t="s">
        <v>2</v>
      </c>
      <c r="E291" s="149" t="s">
        <v>37</v>
      </c>
      <c r="F291" s="149">
        <v>1155</v>
      </c>
      <c r="G291" s="149">
        <v>385</v>
      </c>
      <c r="H291" s="149">
        <v>881.63900890035598</v>
      </c>
      <c r="I291" s="149">
        <v>1118.75532746607</v>
      </c>
      <c r="J291" s="149">
        <v>1051.0256631251</v>
      </c>
      <c r="K291" s="149">
        <v>1189.5001602613099</v>
      </c>
      <c r="L291" s="149">
        <v>67.729664340977905</v>
      </c>
      <c r="M291" s="149">
        <v>70.744832795236306</v>
      </c>
    </row>
    <row r="292" spans="1:13">
      <c r="A292" s="150" t="str">
        <f t="shared" si="8"/>
        <v>2006-2008MalesCV1</v>
      </c>
      <c r="B292" s="151" t="str">
        <f t="shared" si="9"/>
        <v>2006-2008_Males_CV1_All ages</v>
      </c>
      <c r="C292" s="149" t="s">
        <v>4</v>
      </c>
      <c r="D292" s="149" t="s">
        <v>2</v>
      </c>
      <c r="E292" s="149" t="s">
        <v>37</v>
      </c>
      <c r="F292" s="149">
        <v>1163</v>
      </c>
      <c r="G292" s="149">
        <v>387.66666666666703</v>
      </c>
      <c r="H292" s="149">
        <v>886.79791987555802</v>
      </c>
      <c r="I292" s="149">
        <v>1091.8522761752799</v>
      </c>
      <c r="J292" s="149">
        <v>1026.16392183517</v>
      </c>
      <c r="K292" s="149">
        <v>1160.4546054898799</v>
      </c>
      <c r="L292" s="149">
        <v>65.688354340109299</v>
      </c>
      <c r="M292" s="149">
        <v>68.6023293145943</v>
      </c>
    </row>
    <row r="293" spans="1:13">
      <c r="A293" s="150" t="str">
        <f t="shared" si="8"/>
        <v>2007-2009MalesCV1</v>
      </c>
      <c r="B293" s="151" t="str">
        <f t="shared" si="9"/>
        <v>2007-2009_Males_CV1_All ages</v>
      </c>
      <c r="C293" s="149" t="s">
        <v>5</v>
      </c>
      <c r="D293" s="149" t="s">
        <v>2</v>
      </c>
      <c r="E293" s="149" t="s">
        <v>37</v>
      </c>
      <c r="F293" s="149">
        <v>1154</v>
      </c>
      <c r="G293" s="149">
        <v>384.66666666666703</v>
      </c>
      <c r="H293" s="149">
        <v>876.18729452496802</v>
      </c>
      <c r="I293" s="149">
        <v>1041.86618893953</v>
      </c>
      <c r="J293" s="149">
        <v>979.39365405146305</v>
      </c>
      <c r="K293" s="149">
        <v>1107.12109102454</v>
      </c>
      <c r="L293" s="149">
        <v>62.472534888067898</v>
      </c>
      <c r="M293" s="149">
        <v>65.254902085004204</v>
      </c>
    </row>
    <row r="294" spans="1:13">
      <c r="A294" s="150" t="str">
        <f t="shared" si="8"/>
        <v>2008-2010MalesCV1</v>
      </c>
      <c r="B294" s="151" t="str">
        <f t="shared" si="9"/>
        <v>2008-2010_Males_CV1_All ages</v>
      </c>
      <c r="C294" s="149" t="s">
        <v>6</v>
      </c>
      <c r="D294" s="149" t="s">
        <v>2</v>
      </c>
      <c r="E294" s="149" t="s">
        <v>37</v>
      </c>
      <c r="F294" s="149">
        <v>1152</v>
      </c>
      <c r="G294" s="149">
        <v>384</v>
      </c>
      <c r="H294" s="149">
        <v>873.30947904663697</v>
      </c>
      <c r="I294" s="149">
        <v>1007.18504410139</v>
      </c>
      <c r="J294" s="149">
        <v>947.35995638157601</v>
      </c>
      <c r="K294" s="149">
        <v>1069.67695662248</v>
      </c>
      <c r="L294" s="149">
        <v>59.825087719816601</v>
      </c>
      <c r="M294" s="149">
        <v>62.491912521084899</v>
      </c>
    </row>
    <row r="295" spans="1:13">
      <c r="A295" s="150" t="str">
        <f t="shared" si="8"/>
        <v>2009-2011MalesCV1</v>
      </c>
      <c r="B295" s="151" t="str">
        <f t="shared" si="9"/>
        <v>2009-2011_Males_CV1_All ages</v>
      </c>
      <c r="C295" s="149" t="s">
        <v>7</v>
      </c>
      <c r="D295" s="149" t="s">
        <v>2</v>
      </c>
      <c r="E295" s="149" t="s">
        <v>37</v>
      </c>
      <c r="F295" s="149">
        <v>1114</v>
      </c>
      <c r="G295" s="149">
        <v>371.33333333333297</v>
      </c>
      <c r="H295" s="149">
        <v>843.90742774894898</v>
      </c>
      <c r="I295" s="149">
        <v>954.67268285132195</v>
      </c>
      <c r="J295" s="149">
        <v>897.33923336785097</v>
      </c>
      <c r="K295" s="149">
        <v>1014.60618154735</v>
      </c>
      <c r="L295" s="149">
        <v>57.333449483471298</v>
      </c>
      <c r="M295" s="149">
        <v>59.933498696025602</v>
      </c>
    </row>
    <row r="296" spans="1:13">
      <c r="A296" s="150" t="str">
        <f t="shared" si="8"/>
        <v>2010-2012MalesCV1</v>
      </c>
      <c r="B296" s="151" t="str">
        <f t="shared" si="9"/>
        <v>2010-2012_Males_CV1_All ages</v>
      </c>
      <c r="C296" s="149" t="s">
        <v>8</v>
      </c>
      <c r="D296" s="149" t="s">
        <v>2</v>
      </c>
      <c r="E296" s="149" t="s">
        <v>37</v>
      </c>
      <c r="F296" s="149">
        <v>1147</v>
      </c>
      <c r="G296" s="149">
        <v>382.33333333333297</v>
      </c>
      <c r="H296" s="149">
        <v>868.20273707157605</v>
      </c>
      <c r="I296" s="149">
        <v>966.60623259232602</v>
      </c>
      <c r="J296" s="149">
        <v>909.55066429006399</v>
      </c>
      <c r="K296" s="149">
        <v>1026.2108412594901</v>
      </c>
      <c r="L296" s="149">
        <v>57.055568302262401</v>
      </c>
      <c r="M296" s="149">
        <v>59.6046086671601</v>
      </c>
    </row>
    <row r="297" spans="1:13">
      <c r="A297" s="150" t="str">
        <f t="shared" si="8"/>
        <v>2011-2013MalesCV1</v>
      </c>
      <c r="B297" s="151" t="str">
        <f t="shared" si="9"/>
        <v>2011-2013_Males_CV1_All ages</v>
      </c>
      <c r="C297" s="149" t="s">
        <v>9</v>
      </c>
      <c r="D297" s="149" t="s">
        <v>2</v>
      </c>
      <c r="E297" s="149" t="s">
        <v>37</v>
      </c>
      <c r="F297" s="149">
        <v>1153</v>
      </c>
      <c r="G297" s="149">
        <v>384.33333333333297</v>
      </c>
      <c r="H297" s="149">
        <v>870.727544593635</v>
      </c>
      <c r="I297" s="149">
        <v>948.605340433116</v>
      </c>
      <c r="J297" s="149">
        <v>892.98288024860904</v>
      </c>
      <c r="K297" s="149">
        <v>1006.70618314103</v>
      </c>
      <c r="L297" s="149">
        <v>55.622460184507297</v>
      </c>
      <c r="M297" s="149">
        <v>58.100842707915803</v>
      </c>
    </row>
    <row r="298" spans="1:13">
      <c r="A298" s="150" t="str">
        <f t="shared" si="8"/>
        <v>2012-2014MalesCV1</v>
      </c>
      <c r="B298" s="151" t="str">
        <f t="shared" si="9"/>
        <v>2012-2014_Males_CV1_All ages</v>
      </c>
      <c r="C298" s="149" t="s">
        <v>216</v>
      </c>
      <c r="D298" s="149" t="s">
        <v>2</v>
      </c>
      <c r="E298" s="149" t="s">
        <v>37</v>
      </c>
      <c r="F298" s="149">
        <v>1169</v>
      </c>
      <c r="G298" s="149">
        <v>389.66666666666703</v>
      </c>
      <c r="H298" s="149">
        <v>880.23131485023305</v>
      </c>
      <c r="I298" s="149">
        <v>940.57782099227097</v>
      </c>
      <c r="J298" s="149">
        <v>885.97727640097105</v>
      </c>
      <c r="K298" s="149">
        <v>997.59410447131404</v>
      </c>
      <c r="L298" s="149">
        <v>54.600544591299901</v>
      </c>
      <c r="M298" s="149">
        <v>57.0162834790438</v>
      </c>
    </row>
    <row r="299" spans="1:13">
      <c r="A299" s="150" t="str">
        <f t="shared" si="8"/>
        <v>2004-2006MalesCV2</v>
      </c>
      <c r="B299" s="151" t="str">
        <f t="shared" si="9"/>
        <v>2004-2006_Males_CV2_All ages</v>
      </c>
      <c r="C299" s="149" t="s">
        <v>1</v>
      </c>
      <c r="D299" s="149" t="s">
        <v>2</v>
      </c>
      <c r="E299" s="149" t="s">
        <v>38</v>
      </c>
      <c r="F299" s="149">
        <v>1022</v>
      </c>
      <c r="G299" s="149">
        <v>340.66666666666703</v>
      </c>
      <c r="H299" s="149">
        <v>803.781390337321</v>
      </c>
      <c r="I299" s="149">
        <v>1128.40042719385</v>
      </c>
      <c r="J299" s="149">
        <v>1057.3349603869499</v>
      </c>
      <c r="K299" s="149">
        <v>1202.8342854390501</v>
      </c>
      <c r="L299" s="149">
        <v>71.065466806903899</v>
      </c>
      <c r="M299" s="149">
        <v>74.433858245201506</v>
      </c>
    </row>
    <row r="300" spans="1:13">
      <c r="A300" s="150" t="str">
        <f t="shared" si="8"/>
        <v>2005-2007MalesCV2</v>
      </c>
      <c r="B300" s="151" t="str">
        <f t="shared" si="9"/>
        <v>2005-2007_Males_CV2_All ages</v>
      </c>
      <c r="C300" s="149" t="s">
        <v>3</v>
      </c>
      <c r="D300" s="149" t="s">
        <v>2</v>
      </c>
      <c r="E300" s="149" t="s">
        <v>38</v>
      </c>
      <c r="F300" s="149">
        <v>1045</v>
      </c>
      <c r="G300" s="149">
        <v>348.33333333333297</v>
      </c>
      <c r="H300" s="149">
        <v>810.44190411192596</v>
      </c>
      <c r="I300" s="149">
        <v>1132.1925155307999</v>
      </c>
      <c r="J300" s="149">
        <v>1061.48193510082</v>
      </c>
      <c r="K300" s="149">
        <v>1206.2166302778401</v>
      </c>
      <c r="L300" s="149">
        <v>70.710580429976304</v>
      </c>
      <c r="M300" s="149">
        <v>74.024114747045402</v>
      </c>
    </row>
    <row r="301" spans="1:13">
      <c r="A301" s="150" t="str">
        <f t="shared" si="8"/>
        <v>2006-2008MalesCV2</v>
      </c>
      <c r="B301" s="151" t="str">
        <f t="shared" si="9"/>
        <v>2006-2008_Males_CV2_All ages</v>
      </c>
      <c r="C301" s="149" t="s">
        <v>4</v>
      </c>
      <c r="D301" s="149" t="s">
        <v>2</v>
      </c>
      <c r="E301" s="149" t="s">
        <v>38</v>
      </c>
      <c r="F301" s="149">
        <v>1070</v>
      </c>
      <c r="G301" s="149">
        <v>356.66666666666703</v>
      </c>
      <c r="H301" s="149">
        <v>816.23934883933805</v>
      </c>
      <c r="I301" s="149">
        <v>1149.59656042552</v>
      </c>
      <c r="J301" s="149">
        <v>1078.2865609564701</v>
      </c>
      <c r="K301" s="149">
        <v>1224.20792353259</v>
      </c>
      <c r="L301" s="149">
        <v>71.3099994690497</v>
      </c>
      <c r="M301" s="149">
        <v>74.611363107072705</v>
      </c>
    </row>
    <row r="302" spans="1:13">
      <c r="A302" s="150" t="str">
        <f t="shared" si="8"/>
        <v>2007-2009MalesCV2</v>
      </c>
      <c r="B302" s="151" t="str">
        <f t="shared" si="9"/>
        <v>2007-2009_Males_CV2_All ages</v>
      </c>
      <c r="C302" s="149" t="s">
        <v>5</v>
      </c>
      <c r="D302" s="149" t="s">
        <v>2</v>
      </c>
      <c r="E302" s="149" t="s">
        <v>38</v>
      </c>
      <c r="F302" s="149">
        <v>1045</v>
      </c>
      <c r="G302" s="149">
        <v>348.33333333333297</v>
      </c>
      <c r="H302" s="149">
        <v>783.02374547607099</v>
      </c>
      <c r="I302" s="149">
        <v>1084.8338671601</v>
      </c>
      <c r="J302" s="149">
        <v>1017.00987563747</v>
      </c>
      <c r="K302" s="149">
        <v>1155.8361259528499</v>
      </c>
      <c r="L302" s="149">
        <v>67.823991522638295</v>
      </c>
      <c r="M302" s="149">
        <v>71.002258792745394</v>
      </c>
    </row>
    <row r="303" spans="1:13">
      <c r="A303" s="150" t="str">
        <f t="shared" si="8"/>
        <v>2008-2010MalesCV2</v>
      </c>
      <c r="B303" s="151" t="str">
        <f t="shared" si="9"/>
        <v>2008-2010_Males_CV2_All ages</v>
      </c>
      <c r="C303" s="149" t="s">
        <v>6</v>
      </c>
      <c r="D303" s="149" t="s">
        <v>2</v>
      </c>
      <c r="E303" s="149" t="s">
        <v>38</v>
      </c>
      <c r="F303" s="149">
        <v>1043</v>
      </c>
      <c r="G303" s="149">
        <v>347.66666666666703</v>
      </c>
      <c r="H303" s="149">
        <v>770.93650676324899</v>
      </c>
      <c r="I303" s="149">
        <v>1059.67656507171</v>
      </c>
      <c r="J303" s="149">
        <v>993.59011966467301</v>
      </c>
      <c r="K303" s="149">
        <v>1128.86289909213</v>
      </c>
      <c r="L303" s="149">
        <v>66.086445407042007</v>
      </c>
      <c r="M303" s="149">
        <v>69.186334020418798</v>
      </c>
    </row>
    <row r="304" spans="1:13">
      <c r="A304" s="150" t="str">
        <f t="shared" si="8"/>
        <v>2009-2011MalesCV2</v>
      </c>
      <c r="B304" s="151" t="str">
        <f t="shared" si="9"/>
        <v>2009-2011_Males_CV2_All ages</v>
      </c>
      <c r="C304" s="149" t="s">
        <v>7</v>
      </c>
      <c r="D304" s="149" t="s">
        <v>2</v>
      </c>
      <c r="E304" s="149" t="s">
        <v>38</v>
      </c>
      <c r="F304" s="149">
        <v>1049</v>
      </c>
      <c r="G304" s="149">
        <v>349.66666666666703</v>
      </c>
      <c r="H304" s="149">
        <v>765.34148530237906</v>
      </c>
      <c r="I304" s="149">
        <v>1047.51072458827</v>
      </c>
      <c r="J304" s="149">
        <v>982.295175082848</v>
      </c>
      <c r="K304" s="149">
        <v>1115.7763275632699</v>
      </c>
      <c r="L304" s="149">
        <v>65.215549505424505</v>
      </c>
      <c r="M304" s="149">
        <v>68.265602974999197</v>
      </c>
    </row>
    <row r="305" spans="1:13">
      <c r="A305" s="150" t="str">
        <f t="shared" si="8"/>
        <v>2010-2012MalesCV2</v>
      </c>
      <c r="B305" s="151" t="str">
        <f t="shared" si="9"/>
        <v>2010-2012_Males_CV2_All ages</v>
      </c>
      <c r="C305" s="149" t="s">
        <v>8</v>
      </c>
      <c r="D305" s="149" t="s">
        <v>2</v>
      </c>
      <c r="E305" s="149" t="s">
        <v>38</v>
      </c>
      <c r="F305" s="149">
        <v>1071</v>
      </c>
      <c r="G305" s="149">
        <v>357</v>
      </c>
      <c r="H305" s="149">
        <v>773.82156585069799</v>
      </c>
      <c r="I305" s="149">
        <v>1065.9746223851</v>
      </c>
      <c r="J305" s="149">
        <v>1000.04683072137</v>
      </c>
      <c r="K305" s="149">
        <v>1134.95314207608</v>
      </c>
      <c r="L305" s="149">
        <v>65.927791663733004</v>
      </c>
      <c r="M305" s="149">
        <v>68.978519690975006</v>
      </c>
    </row>
    <row r="306" spans="1:13">
      <c r="A306" s="150" t="str">
        <f t="shared" si="8"/>
        <v>2011-2013MalesCV2</v>
      </c>
      <c r="B306" s="151" t="str">
        <f t="shared" si="9"/>
        <v>2011-2013_Males_CV2_All ages</v>
      </c>
      <c r="C306" s="149" t="s">
        <v>9</v>
      </c>
      <c r="D306" s="149" t="s">
        <v>2</v>
      </c>
      <c r="E306" s="149" t="s">
        <v>38</v>
      </c>
      <c r="F306" s="149">
        <v>1109</v>
      </c>
      <c r="G306" s="149">
        <v>369.66666666666703</v>
      </c>
      <c r="H306" s="149">
        <v>793.03785701005404</v>
      </c>
      <c r="I306" s="149">
        <v>1063.5068518761</v>
      </c>
      <c r="J306" s="149">
        <v>999.44442598856995</v>
      </c>
      <c r="K306" s="149">
        <v>1130.4811874150801</v>
      </c>
      <c r="L306" s="149">
        <v>64.062425887529798</v>
      </c>
      <c r="M306" s="149">
        <v>66.974335538975794</v>
      </c>
    </row>
    <row r="307" spans="1:13">
      <c r="A307" s="150" t="str">
        <f t="shared" si="8"/>
        <v>2012-2014MalesCV2</v>
      </c>
      <c r="B307" s="151" t="str">
        <f t="shared" si="9"/>
        <v>2012-2014_Males_CV2_All ages</v>
      </c>
      <c r="C307" s="149" t="s">
        <v>216</v>
      </c>
      <c r="D307" s="149" t="s">
        <v>2</v>
      </c>
      <c r="E307" s="149" t="s">
        <v>38</v>
      </c>
      <c r="F307" s="149">
        <v>1135</v>
      </c>
      <c r="G307" s="149">
        <v>378.33333333333297</v>
      </c>
      <c r="H307" s="149">
        <v>805.23866280719699</v>
      </c>
      <c r="I307" s="149">
        <v>1050.1686462016701</v>
      </c>
      <c r="J307" s="149">
        <v>988.232718016288</v>
      </c>
      <c r="K307" s="149">
        <v>1114.88659881117</v>
      </c>
      <c r="L307" s="149">
        <v>61.935928185381201</v>
      </c>
      <c r="M307" s="149">
        <v>64.717952609497402</v>
      </c>
    </row>
    <row r="308" spans="1:13">
      <c r="A308" s="150" t="str">
        <f t="shared" si="8"/>
        <v>2004-2006MalesCV3</v>
      </c>
      <c r="B308" s="151" t="str">
        <f t="shared" si="9"/>
        <v>2004-2006_Males_CV3_All ages</v>
      </c>
      <c r="C308" s="149" t="s">
        <v>1</v>
      </c>
      <c r="D308" s="149" t="s">
        <v>2</v>
      </c>
      <c r="E308" s="149" t="s">
        <v>39</v>
      </c>
      <c r="F308" s="149">
        <v>996</v>
      </c>
      <c r="G308" s="149">
        <v>332</v>
      </c>
      <c r="H308" s="149">
        <v>739.46485314643803</v>
      </c>
      <c r="I308" s="149">
        <v>1446.6734761252501</v>
      </c>
      <c r="J308" s="149">
        <v>1353.01847743744</v>
      </c>
      <c r="K308" s="149">
        <v>1544.82664837882</v>
      </c>
      <c r="L308" s="149">
        <v>93.654998687804905</v>
      </c>
      <c r="M308" s="149">
        <v>98.153172253570304</v>
      </c>
    </row>
    <row r="309" spans="1:13">
      <c r="A309" s="150" t="str">
        <f t="shared" si="8"/>
        <v>2005-2007MalesCV3</v>
      </c>
      <c r="B309" s="151" t="str">
        <f t="shared" si="9"/>
        <v>2005-2007_Males_CV3_All ages</v>
      </c>
      <c r="C309" s="149" t="s">
        <v>3</v>
      </c>
      <c r="D309" s="149" t="s">
        <v>2</v>
      </c>
      <c r="E309" s="149" t="s">
        <v>39</v>
      </c>
      <c r="F309" s="149">
        <v>1003</v>
      </c>
      <c r="G309" s="149">
        <v>334.33333333333297</v>
      </c>
      <c r="H309" s="149">
        <v>734.83621870718696</v>
      </c>
      <c r="I309" s="149">
        <v>1430.8620477771401</v>
      </c>
      <c r="J309" s="149">
        <v>1338.0649203061</v>
      </c>
      <c r="K309" s="149">
        <v>1528.1001596235899</v>
      </c>
      <c r="L309" s="149">
        <v>92.797127471036006</v>
      </c>
      <c r="M309" s="149">
        <v>97.238111846454601</v>
      </c>
    </row>
    <row r="310" spans="1:13">
      <c r="A310" s="150" t="str">
        <f t="shared" si="8"/>
        <v>2006-2008MalesCV3</v>
      </c>
      <c r="B310" s="151" t="str">
        <f t="shared" si="9"/>
        <v>2006-2008_Males_CV3_All ages</v>
      </c>
      <c r="C310" s="149" t="s">
        <v>4</v>
      </c>
      <c r="D310" s="149" t="s">
        <v>2</v>
      </c>
      <c r="E310" s="149" t="s">
        <v>39</v>
      </c>
      <c r="F310" s="149">
        <v>1001</v>
      </c>
      <c r="G310" s="149">
        <v>333.66666666666703</v>
      </c>
      <c r="H310" s="149">
        <v>727.13272896327305</v>
      </c>
      <c r="I310" s="149">
        <v>1401.64173693419</v>
      </c>
      <c r="J310" s="149">
        <v>1310.9794983878701</v>
      </c>
      <c r="K310" s="149">
        <v>1496.64723608851</v>
      </c>
      <c r="L310" s="149">
        <v>90.662238546321802</v>
      </c>
      <c r="M310" s="149">
        <v>95.005499154319097</v>
      </c>
    </row>
    <row r="311" spans="1:13">
      <c r="A311" s="150" t="str">
        <f t="shared" si="8"/>
        <v>2007-2009MalesCV3</v>
      </c>
      <c r="B311" s="151" t="str">
        <f t="shared" si="9"/>
        <v>2007-2009_Males_CV3_All ages</v>
      </c>
      <c r="C311" s="149" t="s">
        <v>5</v>
      </c>
      <c r="D311" s="149" t="s">
        <v>2</v>
      </c>
      <c r="E311" s="149" t="s">
        <v>39</v>
      </c>
      <c r="F311" s="149">
        <v>975</v>
      </c>
      <c r="G311" s="149">
        <v>325</v>
      </c>
      <c r="H311" s="149">
        <v>699.37594146761398</v>
      </c>
      <c r="I311" s="149">
        <v>1354.54209715756</v>
      </c>
      <c r="J311" s="149">
        <v>1266.0298265369299</v>
      </c>
      <c r="K311" s="149">
        <v>1447.3522831871201</v>
      </c>
      <c r="L311" s="149">
        <v>88.512270620627504</v>
      </c>
      <c r="M311" s="149">
        <v>92.810186029563496</v>
      </c>
    </row>
    <row r="312" spans="1:13">
      <c r="A312" s="150" t="str">
        <f t="shared" si="8"/>
        <v>2008-2010MalesCV3</v>
      </c>
      <c r="B312" s="151" t="str">
        <f t="shared" si="9"/>
        <v>2008-2010_Males_CV3_All ages</v>
      </c>
      <c r="C312" s="149" t="s">
        <v>6</v>
      </c>
      <c r="D312" s="149" t="s">
        <v>2</v>
      </c>
      <c r="E312" s="149" t="s">
        <v>39</v>
      </c>
      <c r="F312" s="149">
        <v>963</v>
      </c>
      <c r="G312" s="149">
        <v>321</v>
      </c>
      <c r="H312" s="149">
        <v>680.680822188923</v>
      </c>
      <c r="I312" s="149">
        <v>1327.974481083</v>
      </c>
      <c r="J312" s="149">
        <v>1241.1182385724301</v>
      </c>
      <c r="K312" s="149">
        <v>1419.0751201416599</v>
      </c>
      <c r="L312" s="149">
        <v>86.856242510570596</v>
      </c>
      <c r="M312" s="149">
        <v>91.100639058659496</v>
      </c>
    </row>
    <row r="313" spans="1:13">
      <c r="A313" s="150" t="str">
        <f t="shared" si="8"/>
        <v>2009-2011MalesCV3</v>
      </c>
      <c r="B313" s="151" t="str">
        <f t="shared" si="9"/>
        <v>2009-2011_Males_CV3_All ages</v>
      </c>
      <c r="C313" s="149" t="s">
        <v>7</v>
      </c>
      <c r="D313" s="149" t="s">
        <v>2</v>
      </c>
      <c r="E313" s="149" t="s">
        <v>39</v>
      </c>
      <c r="F313" s="149">
        <v>923</v>
      </c>
      <c r="G313" s="149">
        <v>307.66666666666703</v>
      </c>
      <c r="H313" s="149">
        <v>642.79347038832202</v>
      </c>
      <c r="I313" s="149">
        <v>1242.3552380037499</v>
      </c>
      <c r="J313" s="149">
        <v>1159.76023322941</v>
      </c>
      <c r="K313" s="149">
        <v>1329.07528954692</v>
      </c>
      <c r="L313" s="149">
        <v>82.595004774343096</v>
      </c>
      <c r="M313" s="149">
        <v>86.720051543169106</v>
      </c>
    </row>
    <row r="314" spans="1:13">
      <c r="A314" s="150" t="str">
        <f t="shared" si="8"/>
        <v>2010-2012MalesCV3</v>
      </c>
      <c r="B314" s="151" t="str">
        <f t="shared" si="9"/>
        <v>2010-2012_Males_CV3_All ages</v>
      </c>
      <c r="C314" s="149" t="s">
        <v>8</v>
      </c>
      <c r="D314" s="149" t="s">
        <v>2</v>
      </c>
      <c r="E314" s="149" t="s">
        <v>39</v>
      </c>
      <c r="F314" s="149">
        <v>940</v>
      </c>
      <c r="G314" s="149">
        <v>313.33333333333297</v>
      </c>
      <c r="H314" s="149">
        <v>647.90052659149205</v>
      </c>
      <c r="I314" s="149">
        <v>1233.77798770819</v>
      </c>
      <c r="J314" s="149">
        <v>1152.9906522946701</v>
      </c>
      <c r="K314" s="149">
        <v>1318.5624507433099</v>
      </c>
      <c r="L314" s="149">
        <v>80.787335413520196</v>
      </c>
      <c r="M314" s="149">
        <v>84.784463035120794</v>
      </c>
    </row>
    <row r="315" spans="1:13">
      <c r="A315" s="150" t="str">
        <f t="shared" si="8"/>
        <v>2011-2013MalesCV3</v>
      </c>
      <c r="B315" s="151" t="str">
        <f t="shared" si="9"/>
        <v>2011-2013_Males_CV3_All ages</v>
      </c>
      <c r="C315" s="149" t="s">
        <v>9</v>
      </c>
      <c r="D315" s="149" t="s">
        <v>2</v>
      </c>
      <c r="E315" s="149" t="s">
        <v>39</v>
      </c>
      <c r="F315" s="149">
        <v>911</v>
      </c>
      <c r="G315" s="149">
        <v>303.66666666666703</v>
      </c>
      <c r="H315" s="149">
        <v>625</v>
      </c>
      <c r="I315" s="149">
        <v>1184.4457602242101</v>
      </c>
      <c r="J315" s="149">
        <v>1105.9827243315799</v>
      </c>
      <c r="K315" s="149">
        <v>1266.8539086964399</v>
      </c>
      <c r="L315" s="149">
        <v>78.463035892628994</v>
      </c>
      <c r="M315" s="149">
        <v>82.408148472230806</v>
      </c>
    </row>
    <row r="316" spans="1:13">
      <c r="A316" s="150" t="str">
        <f t="shared" si="8"/>
        <v>2012-2014MalesCV3</v>
      </c>
      <c r="B316" s="151" t="str">
        <f t="shared" si="9"/>
        <v>2012-2014_Males_CV3_All ages</v>
      </c>
      <c r="C316" s="149" t="s">
        <v>216</v>
      </c>
      <c r="D316" s="149" t="s">
        <v>2</v>
      </c>
      <c r="E316" s="149" t="s">
        <v>39</v>
      </c>
      <c r="F316" s="149">
        <v>926</v>
      </c>
      <c r="G316" s="149">
        <v>308.66666666666703</v>
      </c>
      <c r="H316" s="149">
        <v>633.22300938209503</v>
      </c>
      <c r="I316" s="149">
        <v>1189.6143428499199</v>
      </c>
      <c r="J316" s="149">
        <v>1111.81814279328</v>
      </c>
      <c r="K316" s="149">
        <v>1271.2894527717399</v>
      </c>
      <c r="L316" s="149">
        <v>77.7962000566461</v>
      </c>
      <c r="M316" s="149">
        <v>81.675109921817494</v>
      </c>
    </row>
    <row r="317" spans="1:13">
      <c r="A317" s="150" t="str">
        <f t="shared" si="8"/>
        <v>2004-2006MalesCV4</v>
      </c>
      <c r="B317" s="151" t="str">
        <f t="shared" si="9"/>
        <v>2004-2006_Males_CV4_All ages</v>
      </c>
      <c r="C317" s="149" t="s">
        <v>1</v>
      </c>
      <c r="D317" s="149" t="s">
        <v>2</v>
      </c>
      <c r="E317" s="149" t="s">
        <v>40</v>
      </c>
      <c r="F317" s="149">
        <v>1117</v>
      </c>
      <c r="G317" s="149">
        <v>372.33333333333297</v>
      </c>
      <c r="H317" s="149">
        <v>886.69794321005304</v>
      </c>
      <c r="I317" s="149">
        <v>1517.48278220824</v>
      </c>
      <c r="J317" s="149">
        <v>1423.18762781543</v>
      </c>
      <c r="K317" s="149">
        <v>1616.04829613323</v>
      </c>
      <c r="L317" s="149">
        <v>94.295154392808897</v>
      </c>
      <c r="M317" s="149">
        <v>98.565513924987499</v>
      </c>
    </row>
    <row r="318" spans="1:13">
      <c r="A318" s="150" t="str">
        <f t="shared" si="8"/>
        <v>2005-2007MalesCV4</v>
      </c>
      <c r="B318" s="151" t="str">
        <f t="shared" si="9"/>
        <v>2005-2007_Males_CV4_All ages</v>
      </c>
      <c r="C318" s="149" t="s">
        <v>3</v>
      </c>
      <c r="D318" s="149" t="s">
        <v>2</v>
      </c>
      <c r="E318" s="149" t="s">
        <v>40</v>
      </c>
      <c r="F318" s="149">
        <v>1161</v>
      </c>
      <c r="G318" s="149">
        <v>387</v>
      </c>
      <c r="H318" s="149">
        <v>899.77679955359895</v>
      </c>
      <c r="I318" s="149">
        <v>1536.6551790854401</v>
      </c>
      <c r="J318" s="149">
        <v>1442.5830544903799</v>
      </c>
      <c r="K318" s="149">
        <v>1634.9040797283301</v>
      </c>
      <c r="L318" s="149">
        <v>94.072124595057602</v>
      </c>
      <c r="M318" s="149">
        <v>98.248900642894597</v>
      </c>
    </row>
    <row r="319" spans="1:13">
      <c r="A319" s="150" t="str">
        <f t="shared" si="8"/>
        <v>2006-2008MalesCV4</v>
      </c>
      <c r="B319" s="151" t="str">
        <f t="shared" si="9"/>
        <v>2006-2008_Males_CV4_All ages</v>
      </c>
      <c r="C319" s="149" t="s">
        <v>4</v>
      </c>
      <c r="D319" s="149" t="s">
        <v>2</v>
      </c>
      <c r="E319" s="149" t="s">
        <v>40</v>
      </c>
      <c r="F319" s="149">
        <v>1178</v>
      </c>
      <c r="G319" s="149">
        <v>392.66666666666703</v>
      </c>
      <c r="H319" s="149">
        <v>894.21266775976198</v>
      </c>
      <c r="I319" s="149">
        <v>1543.38767801834</v>
      </c>
      <c r="J319" s="149">
        <v>1449.0575504308199</v>
      </c>
      <c r="K319" s="149">
        <v>1641.8749767516299</v>
      </c>
      <c r="L319" s="149">
        <v>94.330127587513502</v>
      </c>
      <c r="M319" s="149">
        <v>98.487298733297393</v>
      </c>
    </row>
    <row r="320" spans="1:13">
      <c r="A320" s="150" t="str">
        <f t="shared" si="8"/>
        <v>2007-2009MalesCV4</v>
      </c>
      <c r="B320" s="151" t="str">
        <f t="shared" si="9"/>
        <v>2007-2009_Males_CV4_All ages</v>
      </c>
      <c r="C320" s="149" t="s">
        <v>5</v>
      </c>
      <c r="D320" s="149" t="s">
        <v>2</v>
      </c>
      <c r="E320" s="149" t="s">
        <v>40</v>
      </c>
      <c r="F320" s="149">
        <v>1234</v>
      </c>
      <c r="G320" s="149">
        <v>411.33333333333297</v>
      </c>
      <c r="H320" s="149">
        <v>918.07279111983996</v>
      </c>
      <c r="I320" s="149">
        <v>1599.07971624321</v>
      </c>
      <c r="J320" s="149">
        <v>1504.5147433671</v>
      </c>
      <c r="K320" s="149">
        <v>1697.7143013559</v>
      </c>
      <c r="L320" s="149">
        <v>94.564972876104505</v>
      </c>
      <c r="M320" s="149">
        <v>98.634585112689805</v>
      </c>
    </row>
    <row r="321" spans="1:13">
      <c r="A321" s="150" t="str">
        <f t="shared" si="8"/>
        <v>2008-2010MalesCV4</v>
      </c>
      <c r="B321" s="151" t="str">
        <f t="shared" si="9"/>
        <v>2008-2010_Males_CV4_All ages</v>
      </c>
      <c r="C321" s="149" t="s">
        <v>6</v>
      </c>
      <c r="D321" s="149" t="s">
        <v>2</v>
      </c>
      <c r="E321" s="149" t="s">
        <v>40</v>
      </c>
      <c r="F321" s="149">
        <v>1173</v>
      </c>
      <c r="G321" s="149">
        <v>391</v>
      </c>
      <c r="H321" s="149">
        <v>857.65676181562901</v>
      </c>
      <c r="I321" s="149">
        <v>1514.2290835748699</v>
      </c>
      <c r="J321" s="149">
        <v>1423.52863187505</v>
      </c>
      <c r="K321" s="149">
        <v>1608.93546029805</v>
      </c>
      <c r="L321" s="149">
        <v>90.700451699823404</v>
      </c>
      <c r="M321" s="149">
        <v>94.7063767231746</v>
      </c>
    </row>
    <row r="322" spans="1:13">
      <c r="A322" s="150" t="str">
        <f t="shared" si="8"/>
        <v>2009-2011MalesCV4</v>
      </c>
      <c r="B322" s="151" t="str">
        <f t="shared" si="9"/>
        <v>2009-2011_Males_CV4_All ages</v>
      </c>
      <c r="C322" s="149" t="s">
        <v>7</v>
      </c>
      <c r="D322" s="149" t="s">
        <v>2</v>
      </c>
      <c r="E322" s="149" t="s">
        <v>40</v>
      </c>
      <c r="F322" s="149">
        <v>1137</v>
      </c>
      <c r="G322" s="149">
        <v>379</v>
      </c>
      <c r="H322" s="149">
        <v>816.681271638103</v>
      </c>
      <c r="I322" s="149">
        <v>1447.69281610651</v>
      </c>
      <c r="J322" s="149">
        <v>1360.35059500493</v>
      </c>
      <c r="K322" s="149">
        <v>1538.95471935969</v>
      </c>
      <c r="L322" s="149">
        <v>87.342221101571994</v>
      </c>
      <c r="M322" s="149">
        <v>91.261903253187</v>
      </c>
    </row>
    <row r="323" spans="1:13">
      <c r="A323" s="150" t="str">
        <f t="shared" ref="A323:A386" si="10">C323&amp;D323&amp;E323</f>
        <v>2010-2012MalesCV4</v>
      </c>
      <c r="B323" s="151" t="str">
        <f t="shared" ref="B323:B386" si="11">CONCATENATE(C323,"_",D323,"_",E323,"_","All ages")</f>
        <v>2010-2012_Males_CV4_All ages</v>
      </c>
      <c r="C323" s="149" t="s">
        <v>8</v>
      </c>
      <c r="D323" s="149" t="s">
        <v>2</v>
      </c>
      <c r="E323" s="149" t="s">
        <v>40</v>
      </c>
      <c r="F323" s="149">
        <v>1131</v>
      </c>
      <c r="G323" s="149">
        <v>377</v>
      </c>
      <c r="H323" s="149">
        <v>800.93477799022696</v>
      </c>
      <c r="I323" s="149">
        <v>1435.4999941588301</v>
      </c>
      <c r="J323" s="149">
        <v>1349.2745352234001</v>
      </c>
      <c r="K323" s="149">
        <v>1525.60552022257</v>
      </c>
      <c r="L323" s="149">
        <v>86.225458935430396</v>
      </c>
      <c r="M323" s="149">
        <v>90.105526063732398</v>
      </c>
    </row>
    <row r="324" spans="1:13">
      <c r="A324" s="150" t="str">
        <f t="shared" si="10"/>
        <v>2011-2013MalesCV4</v>
      </c>
      <c r="B324" s="151" t="str">
        <f t="shared" si="11"/>
        <v>2011-2013_Males_CV4_All ages</v>
      </c>
      <c r="C324" s="149" t="s">
        <v>9</v>
      </c>
      <c r="D324" s="149" t="s">
        <v>2</v>
      </c>
      <c r="E324" s="149" t="s">
        <v>40</v>
      </c>
      <c r="F324" s="149">
        <v>1193</v>
      </c>
      <c r="G324" s="149">
        <v>397.66666666666703</v>
      </c>
      <c r="H324" s="149">
        <v>833.87503756981005</v>
      </c>
      <c r="I324" s="149">
        <v>1513.5582109135801</v>
      </c>
      <c r="J324" s="149">
        <v>1425.31025069613</v>
      </c>
      <c r="K324" s="149">
        <v>1605.67018510867</v>
      </c>
      <c r="L324" s="149">
        <v>88.247960217444202</v>
      </c>
      <c r="M324" s="149">
        <v>92.111974195088393</v>
      </c>
    </row>
    <row r="325" spans="1:13">
      <c r="A325" s="150" t="str">
        <f t="shared" si="10"/>
        <v>2012-2014MalesCV4</v>
      </c>
      <c r="B325" s="151" t="str">
        <f t="shared" si="11"/>
        <v>2012-2014_Males_CV4_All ages</v>
      </c>
      <c r="C325" s="149" t="s">
        <v>216</v>
      </c>
      <c r="D325" s="149" t="s">
        <v>2</v>
      </c>
      <c r="E325" s="149" t="s">
        <v>40</v>
      </c>
      <c r="F325" s="149">
        <v>1236</v>
      </c>
      <c r="G325" s="149">
        <v>412</v>
      </c>
      <c r="H325" s="149">
        <v>854.22829181986594</v>
      </c>
      <c r="I325" s="149">
        <v>1542.0412293351801</v>
      </c>
      <c r="J325" s="149">
        <v>1454.1770558010601</v>
      </c>
      <c r="K325" s="149">
        <v>1633.6835132244501</v>
      </c>
      <c r="L325" s="149">
        <v>87.864173534119303</v>
      </c>
      <c r="M325" s="149">
        <v>91.642283889267404</v>
      </c>
    </row>
    <row r="326" spans="1:13">
      <c r="A326" s="150" t="str">
        <f t="shared" si="10"/>
        <v>2004-2006MalesCV5</v>
      </c>
      <c r="B326" s="151" t="str">
        <f t="shared" si="11"/>
        <v>2004-2006_Males_CV5_All ages</v>
      </c>
      <c r="C326" s="149" t="s">
        <v>1</v>
      </c>
      <c r="D326" s="149" t="s">
        <v>2</v>
      </c>
      <c r="E326" s="149" t="s">
        <v>41</v>
      </c>
      <c r="F326" s="149">
        <v>1421</v>
      </c>
      <c r="G326" s="149">
        <v>473.66666666666703</v>
      </c>
      <c r="H326" s="149">
        <v>1104.2210617928599</v>
      </c>
      <c r="I326" s="149">
        <v>1946.89970508275</v>
      </c>
      <c r="J326" s="149">
        <v>1837.1143645070899</v>
      </c>
      <c r="K326" s="149">
        <v>2061.08078981979</v>
      </c>
      <c r="L326" s="149">
        <v>109.785340575662</v>
      </c>
      <c r="M326" s="149">
        <v>114.181084737034</v>
      </c>
    </row>
    <row r="327" spans="1:13">
      <c r="A327" s="150" t="str">
        <f t="shared" si="10"/>
        <v>2005-2007MalesCV5</v>
      </c>
      <c r="B327" s="151" t="str">
        <f t="shared" si="11"/>
        <v>2005-2007_Males_CV5_All ages</v>
      </c>
      <c r="C327" s="149" t="s">
        <v>3</v>
      </c>
      <c r="D327" s="149" t="s">
        <v>2</v>
      </c>
      <c r="E327" s="149" t="s">
        <v>41</v>
      </c>
      <c r="F327" s="149">
        <v>1456</v>
      </c>
      <c r="G327" s="149">
        <v>485.33333333333297</v>
      </c>
      <c r="H327" s="149">
        <v>1121.78622884131</v>
      </c>
      <c r="I327" s="149">
        <v>2006.2225200610301</v>
      </c>
      <c r="J327" s="149">
        <v>1894.40707030718</v>
      </c>
      <c r="K327" s="149">
        <v>2122.4596897891101</v>
      </c>
      <c r="L327" s="149">
        <v>111.815449753853</v>
      </c>
      <c r="M327" s="149">
        <v>116.237169728079</v>
      </c>
    </row>
    <row r="328" spans="1:13">
      <c r="A328" s="150" t="str">
        <f t="shared" si="10"/>
        <v>2006-2008MalesCV5</v>
      </c>
      <c r="B328" s="151" t="str">
        <f t="shared" si="11"/>
        <v>2006-2008_Males_CV5_All ages</v>
      </c>
      <c r="C328" s="149" t="s">
        <v>4</v>
      </c>
      <c r="D328" s="149" t="s">
        <v>2</v>
      </c>
      <c r="E328" s="149" t="s">
        <v>41</v>
      </c>
      <c r="F328" s="149">
        <v>1464</v>
      </c>
      <c r="G328" s="149">
        <v>488</v>
      </c>
      <c r="H328" s="149">
        <v>1117.58284540867</v>
      </c>
      <c r="I328" s="149">
        <v>1966.64301408099</v>
      </c>
      <c r="J328" s="149">
        <v>1858.0302616685899</v>
      </c>
      <c r="K328" s="149">
        <v>2079.5388317185998</v>
      </c>
      <c r="L328" s="149">
        <v>108.612752412394</v>
      </c>
      <c r="M328" s="149">
        <v>112.895817637608</v>
      </c>
    </row>
    <row r="329" spans="1:13">
      <c r="A329" s="150" t="str">
        <f t="shared" si="10"/>
        <v>2007-2009MalesCV5</v>
      </c>
      <c r="B329" s="151" t="str">
        <f t="shared" si="11"/>
        <v>2007-2009_Males_CV5_All ages</v>
      </c>
      <c r="C329" s="149" t="s">
        <v>5</v>
      </c>
      <c r="D329" s="149" t="s">
        <v>2</v>
      </c>
      <c r="E329" s="149" t="s">
        <v>41</v>
      </c>
      <c r="F329" s="149">
        <v>1410</v>
      </c>
      <c r="G329" s="149">
        <v>470</v>
      </c>
      <c r="H329" s="149">
        <v>1063.99034108059</v>
      </c>
      <c r="I329" s="149">
        <v>1855.3926824145601</v>
      </c>
      <c r="J329" s="149">
        <v>1752.2776771645699</v>
      </c>
      <c r="K329" s="149">
        <v>1962.6527820701201</v>
      </c>
      <c r="L329" s="149">
        <v>103.115005249989</v>
      </c>
      <c r="M329" s="149">
        <v>107.260099655562</v>
      </c>
    </row>
    <row r="330" spans="1:13">
      <c r="A330" s="150" t="str">
        <f t="shared" si="10"/>
        <v>2008-2010MalesCV5</v>
      </c>
      <c r="B330" s="151" t="str">
        <f t="shared" si="11"/>
        <v>2008-2010_Males_CV5_All ages</v>
      </c>
      <c r="C330" s="149" t="s">
        <v>6</v>
      </c>
      <c r="D330" s="149" t="s">
        <v>2</v>
      </c>
      <c r="E330" s="149" t="s">
        <v>41</v>
      </c>
      <c r="F330" s="149">
        <v>1290</v>
      </c>
      <c r="G330" s="149">
        <v>430</v>
      </c>
      <c r="H330" s="149">
        <v>961.95433326870602</v>
      </c>
      <c r="I330" s="149">
        <v>1664.04832700927</v>
      </c>
      <c r="J330" s="149">
        <v>1568.2590247099299</v>
      </c>
      <c r="K330" s="149">
        <v>1763.8673825891999</v>
      </c>
      <c r="L330" s="149">
        <v>95.789302299346701</v>
      </c>
      <c r="M330" s="149">
        <v>99.819055579922406</v>
      </c>
    </row>
    <row r="331" spans="1:13">
      <c r="A331" s="150" t="str">
        <f t="shared" si="10"/>
        <v>2009-2011MalesCV5</v>
      </c>
      <c r="B331" s="151" t="str">
        <f t="shared" si="11"/>
        <v>2009-2011_Males_CV5_All ages</v>
      </c>
      <c r="C331" s="149" t="s">
        <v>7</v>
      </c>
      <c r="D331" s="149" t="s">
        <v>2</v>
      </c>
      <c r="E331" s="149" t="s">
        <v>41</v>
      </c>
      <c r="F331" s="149">
        <v>1269</v>
      </c>
      <c r="G331" s="149">
        <v>423</v>
      </c>
      <c r="H331" s="149">
        <v>936.72493208928802</v>
      </c>
      <c r="I331" s="149">
        <v>1625.9146493245801</v>
      </c>
      <c r="J331" s="149">
        <v>1532.3232544919099</v>
      </c>
      <c r="K331" s="149">
        <v>1723.47653017941</v>
      </c>
      <c r="L331" s="149">
        <v>93.591394832661805</v>
      </c>
      <c r="M331" s="149">
        <v>97.561880854835593</v>
      </c>
    </row>
    <row r="332" spans="1:13">
      <c r="A332" s="150" t="str">
        <f t="shared" si="10"/>
        <v>2010-2012MalesCV5</v>
      </c>
      <c r="B332" s="151" t="str">
        <f t="shared" si="11"/>
        <v>2010-2012_Males_CV5_All ages</v>
      </c>
      <c r="C332" s="149" t="s">
        <v>8</v>
      </c>
      <c r="D332" s="149" t="s">
        <v>2</v>
      </c>
      <c r="E332" s="149" t="s">
        <v>41</v>
      </c>
      <c r="F332" s="149">
        <v>1306</v>
      </c>
      <c r="G332" s="149">
        <v>435.33333333333297</v>
      </c>
      <c r="H332" s="149">
        <v>955.22999392924305</v>
      </c>
      <c r="I332" s="149">
        <v>1664.38795022607</v>
      </c>
      <c r="J332" s="149">
        <v>1570.89669952798</v>
      </c>
      <c r="K332" s="149">
        <v>1761.7875590158901</v>
      </c>
      <c r="L332" s="149">
        <v>93.491250698086802</v>
      </c>
      <c r="M332" s="149">
        <v>97.399608789823105</v>
      </c>
    </row>
    <row r="333" spans="1:13">
      <c r="A333" s="150" t="str">
        <f t="shared" si="10"/>
        <v>2011-2013MalesCV5</v>
      </c>
      <c r="B333" s="151" t="str">
        <f t="shared" si="11"/>
        <v>2011-2013_Males_CV5_All ages</v>
      </c>
      <c r="C333" s="149" t="s">
        <v>9</v>
      </c>
      <c r="D333" s="149" t="s">
        <v>2</v>
      </c>
      <c r="E333" s="149" t="s">
        <v>41</v>
      </c>
      <c r="F333" s="149">
        <v>1352</v>
      </c>
      <c r="G333" s="149">
        <v>450.66666666666703</v>
      </c>
      <c r="H333" s="149">
        <v>979.96578817662601</v>
      </c>
      <c r="I333" s="149">
        <v>1723.37631739479</v>
      </c>
      <c r="J333" s="149">
        <v>1628.62943349229</v>
      </c>
      <c r="K333" s="149">
        <v>1822.0145605775899</v>
      </c>
      <c r="L333" s="149">
        <v>94.746883902508202</v>
      </c>
      <c r="M333" s="149">
        <v>98.638243182800096</v>
      </c>
    </row>
    <row r="334" spans="1:13">
      <c r="A334" s="150" t="str">
        <f t="shared" si="10"/>
        <v>2012-2014MalesCV5</v>
      </c>
      <c r="B334" s="151" t="str">
        <f t="shared" si="11"/>
        <v>2012-2014_Males_CV5_All ages</v>
      </c>
      <c r="C334" s="149" t="s">
        <v>216</v>
      </c>
      <c r="D334" s="149" t="s">
        <v>2</v>
      </c>
      <c r="E334" s="149" t="s">
        <v>41</v>
      </c>
      <c r="F334" s="149">
        <v>1365</v>
      </c>
      <c r="G334" s="149">
        <v>455</v>
      </c>
      <c r="H334" s="149">
        <v>981.24492304595697</v>
      </c>
      <c r="I334" s="149">
        <v>1724.7695495154701</v>
      </c>
      <c r="J334" s="149">
        <v>1630.7832895717399</v>
      </c>
      <c r="K334" s="149">
        <v>1822.5970919246799</v>
      </c>
      <c r="L334" s="149">
        <v>93.986259943728101</v>
      </c>
      <c r="M334" s="149">
        <v>97.827542409212995</v>
      </c>
    </row>
    <row r="335" spans="1:13">
      <c r="A335" s="150" t="str">
        <f t="shared" si="10"/>
        <v>2004-2006MalesHD1</v>
      </c>
      <c r="B335" s="151" t="str">
        <f t="shared" si="11"/>
        <v>2004-2006_Males_HD1_All ages</v>
      </c>
      <c r="C335" s="149" t="s">
        <v>1</v>
      </c>
      <c r="D335" s="149" t="s">
        <v>2</v>
      </c>
      <c r="E335" s="149" t="s">
        <v>42</v>
      </c>
      <c r="F335" s="149">
        <v>1064</v>
      </c>
      <c r="G335" s="149">
        <v>354.66666666666703</v>
      </c>
      <c r="H335" s="149">
        <v>982.48335595630499</v>
      </c>
      <c r="I335" s="149">
        <v>1198.7402875520199</v>
      </c>
      <c r="J335" s="149">
        <v>1122.7054809429101</v>
      </c>
      <c r="K335" s="149">
        <v>1278.30535931399</v>
      </c>
      <c r="L335" s="149">
        <v>76.034806609115805</v>
      </c>
      <c r="M335" s="149">
        <v>79.565071761965598</v>
      </c>
    </row>
    <row r="336" spans="1:13">
      <c r="A336" s="150" t="str">
        <f t="shared" si="10"/>
        <v>2005-2007MalesHD1</v>
      </c>
      <c r="B336" s="151" t="str">
        <f t="shared" si="11"/>
        <v>2005-2007_Males_HD1_All ages</v>
      </c>
      <c r="C336" s="149" t="s">
        <v>3</v>
      </c>
      <c r="D336" s="149" t="s">
        <v>2</v>
      </c>
      <c r="E336" s="149" t="s">
        <v>42</v>
      </c>
      <c r="F336" s="149">
        <v>1046</v>
      </c>
      <c r="G336" s="149">
        <v>348.66666666666703</v>
      </c>
      <c r="H336" s="149">
        <v>955.44310272383495</v>
      </c>
      <c r="I336" s="149">
        <v>1156.8174628915999</v>
      </c>
      <c r="J336" s="149">
        <v>1083.1707203426699</v>
      </c>
      <c r="K336" s="149">
        <v>1233.91363761868</v>
      </c>
      <c r="L336" s="149">
        <v>73.646742548930405</v>
      </c>
      <c r="M336" s="149">
        <v>77.096174727081504</v>
      </c>
    </row>
    <row r="337" spans="1:13">
      <c r="A337" s="150" t="str">
        <f t="shared" si="10"/>
        <v>2006-2008MalesHD1</v>
      </c>
      <c r="B337" s="151" t="str">
        <f t="shared" si="11"/>
        <v>2006-2008_Males_HD1_All ages</v>
      </c>
      <c r="C337" s="149" t="s">
        <v>4</v>
      </c>
      <c r="D337" s="149" t="s">
        <v>2</v>
      </c>
      <c r="E337" s="149" t="s">
        <v>42</v>
      </c>
      <c r="F337" s="149">
        <v>1070</v>
      </c>
      <c r="G337" s="149">
        <v>356.66666666666703</v>
      </c>
      <c r="H337" s="149">
        <v>968.02793710532501</v>
      </c>
      <c r="I337" s="149">
        <v>1142.4940011767701</v>
      </c>
      <c r="J337" s="149">
        <v>1070.82522836966</v>
      </c>
      <c r="K337" s="149">
        <v>1217.4807473717599</v>
      </c>
      <c r="L337" s="149">
        <v>71.668772807115602</v>
      </c>
      <c r="M337" s="149">
        <v>74.986746194982999</v>
      </c>
    </row>
    <row r="338" spans="1:13">
      <c r="A338" s="150" t="str">
        <f t="shared" si="10"/>
        <v>2007-2009MalesHD1</v>
      </c>
      <c r="B338" s="151" t="str">
        <f t="shared" si="11"/>
        <v>2007-2009_Males_HD1_All ages</v>
      </c>
      <c r="C338" s="149" t="s">
        <v>5</v>
      </c>
      <c r="D338" s="149" t="s">
        <v>2</v>
      </c>
      <c r="E338" s="149" t="s">
        <v>42</v>
      </c>
      <c r="F338" s="149">
        <v>1074</v>
      </c>
      <c r="G338" s="149">
        <v>358</v>
      </c>
      <c r="H338" s="149">
        <v>964.77753523593901</v>
      </c>
      <c r="I338" s="149">
        <v>1114.450026082</v>
      </c>
      <c r="J338" s="149">
        <v>1044.80488765161</v>
      </c>
      <c r="K338" s="149">
        <v>1187.31329052109</v>
      </c>
      <c r="L338" s="149">
        <v>69.645138430387306</v>
      </c>
      <c r="M338" s="149">
        <v>72.863264439087999</v>
      </c>
    </row>
    <row r="339" spans="1:13">
      <c r="A339" s="150" t="str">
        <f t="shared" si="10"/>
        <v>2008-2010MalesHD1</v>
      </c>
      <c r="B339" s="151" t="str">
        <f t="shared" si="11"/>
        <v>2008-2010_Males_HD1_All ages</v>
      </c>
      <c r="C339" s="149" t="s">
        <v>6</v>
      </c>
      <c r="D339" s="149" t="s">
        <v>2</v>
      </c>
      <c r="E339" s="149" t="s">
        <v>42</v>
      </c>
      <c r="F339" s="149">
        <v>1067</v>
      </c>
      <c r="G339" s="149">
        <v>355.66666666666703</v>
      </c>
      <c r="H339" s="149">
        <v>953.09555073201705</v>
      </c>
      <c r="I339" s="149">
        <v>1058.2089617054201</v>
      </c>
      <c r="J339" s="149">
        <v>992.51658352556206</v>
      </c>
      <c r="K339" s="149">
        <v>1126.94701095969</v>
      </c>
      <c r="L339" s="149">
        <v>65.692378179858295</v>
      </c>
      <c r="M339" s="149">
        <v>68.738049254266798</v>
      </c>
    </row>
    <row r="340" spans="1:13">
      <c r="A340" s="150" t="str">
        <f t="shared" si="10"/>
        <v>2009-2011MalesHD1</v>
      </c>
      <c r="B340" s="151" t="str">
        <f t="shared" si="11"/>
        <v>2009-2011_Males_HD1_All ages</v>
      </c>
      <c r="C340" s="149" t="s">
        <v>7</v>
      </c>
      <c r="D340" s="149" t="s">
        <v>2</v>
      </c>
      <c r="E340" s="149" t="s">
        <v>42</v>
      </c>
      <c r="F340" s="149">
        <v>1061</v>
      </c>
      <c r="G340" s="149">
        <v>353.66666666666703</v>
      </c>
      <c r="H340" s="149">
        <v>942.45767379061601</v>
      </c>
      <c r="I340" s="149">
        <v>1031.25207515428</v>
      </c>
      <c r="J340" s="149">
        <v>967.50797875372598</v>
      </c>
      <c r="K340" s="149">
        <v>1097.9600712843001</v>
      </c>
      <c r="L340" s="149">
        <v>63.744096400549203</v>
      </c>
      <c r="M340" s="149">
        <v>66.707996130021201</v>
      </c>
    </row>
    <row r="341" spans="1:13">
      <c r="A341" s="150" t="str">
        <f t="shared" si="10"/>
        <v>2010-2012MalesHD1</v>
      </c>
      <c r="B341" s="151" t="str">
        <f t="shared" si="11"/>
        <v>2010-2012_Males_HD1_All ages</v>
      </c>
      <c r="C341" s="149" t="s">
        <v>8</v>
      </c>
      <c r="D341" s="149" t="s">
        <v>2</v>
      </c>
      <c r="E341" s="149" t="s">
        <v>42</v>
      </c>
      <c r="F341" s="149">
        <v>1090</v>
      </c>
      <c r="G341" s="149">
        <v>363.33333333333297</v>
      </c>
      <c r="H341" s="149">
        <v>960.47089508838098</v>
      </c>
      <c r="I341" s="149">
        <v>1028.31452092375</v>
      </c>
      <c r="J341" s="149">
        <v>966.17670711728999</v>
      </c>
      <c r="K341" s="149">
        <v>1093.3018859908</v>
      </c>
      <c r="L341" s="149">
        <v>62.137813806464798</v>
      </c>
      <c r="M341" s="149">
        <v>64.987365067049694</v>
      </c>
    </row>
    <row r="342" spans="1:13">
      <c r="A342" s="150" t="str">
        <f t="shared" si="10"/>
        <v>2011-2013MalesHD1</v>
      </c>
      <c r="B342" s="151" t="str">
        <f t="shared" si="11"/>
        <v>2011-2013_Males_HD1_All ages</v>
      </c>
      <c r="C342" s="149" t="s">
        <v>9</v>
      </c>
      <c r="D342" s="149" t="s">
        <v>2</v>
      </c>
      <c r="E342" s="149" t="s">
        <v>42</v>
      </c>
      <c r="F342" s="149">
        <v>1139</v>
      </c>
      <c r="G342" s="149">
        <v>379.66666666666703</v>
      </c>
      <c r="H342" s="149">
        <v>996.08213523629604</v>
      </c>
      <c r="I342" s="149">
        <v>1043.9970547364901</v>
      </c>
      <c r="J342" s="149">
        <v>982.75147730512595</v>
      </c>
      <c r="K342" s="149">
        <v>1107.988694439</v>
      </c>
      <c r="L342" s="149">
        <v>61.245577431364701</v>
      </c>
      <c r="M342" s="149">
        <v>63.991639702508799</v>
      </c>
    </row>
    <row r="343" spans="1:13">
      <c r="A343" s="150" t="str">
        <f t="shared" si="10"/>
        <v>2012-2014MalesHD1</v>
      </c>
      <c r="B343" s="151" t="str">
        <f t="shared" si="11"/>
        <v>2012-2014_Males_HD1_All ages</v>
      </c>
      <c r="C343" s="149" t="s">
        <v>216</v>
      </c>
      <c r="D343" s="149" t="s">
        <v>2</v>
      </c>
      <c r="E343" s="149" t="s">
        <v>42</v>
      </c>
      <c r="F343" s="149">
        <v>1181</v>
      </c>
      <c r="G343" s="149">
        <v>393.66666666666703</v>
      </c>
      <c r="H343" s="149">
        <v>1027.95766311538</v>
      </c>
      <c r="I343" s="149">
        <v>1037.1250793025899</v>
      </c>
      <c r="J343" s="149">
        <v>977.81800670695804</v>
      </c>
      <c r="K343" s="149">
        <v>1099.0424396615699</v>
      </c>
      <c r="L343" s="149">
        <v>59.307072595630103</v>
      </c>
      <c r="M343" s="149">
        <v>61.917360358977199</v>
      </c>
    </row>
    <row r="344" spans="1:13">
      <c r="A344" s="150" t="str">
        <f t="shared" si="10"/>
        <v>2004-2006MalesHD2</v>
      </c>
      <c r="B344" s="151" t="str">
        <f t="shared" si="11"/>
        <v>2004-2006_Males_HD2_All ages</v>
      </c>
      <c r="C344" s="149" t="s">
        <v>1</v>
      </c>
      <c r="D344" s="149" t="s">
        <v>2</v>
      </c>
      <c r="E344" s="149" t="s">
        <v>43</v>
      </c>
      <c r="F344" s="149">
        <v>1233</v>
      </c>
      <c r="G344" s="149">
        <v>411</v>
      </c>
      <c r="H344" s="149">
        <v>1129.4415081204399</v>
      </c>
      <c r="I344" s="149">
        <v>1322.138114786</v>
      </c>
      <c r="J344" s="149">
        <v>1244.13806940154</v>
      </c>
      <c r="K344" s="149">
        <v>1403.4962921731601</v>
      </c>
      <c r="L344" s="149">
        <v>78.000045384458204</v>
      </c>
      <c r="M344" s="149">
        <v>81.358177387163295</v>
      </c>
    </row>
    <row r="345" spans="1:13">
      <c r="A345" s="150" t="str">
        <f t="shared" si="10"/>
        <v>2005-2007MalesHD2</v>
      </c>
      <c r="B345" s="151" t="str">
        <f t="shared" si="11"/>
        <v>2005-2007_Males_HD2_All ages</v>
      </c>
      <c r="C345" s="149" t="s">
        <v>3</v>
      </c>
      <c r="D345" s="149" t="s">
        <v>2</v>
      </c>
      <c r="E345" s="149" t="s">
        <v>43</v>
      </c>
      <c r="F345" s="149">
        <v>1256</v>
      </c>
      <c r="G345" s="149">
        <v>418.66666666666703</v>
      </c>
      <c r="H345" s="149">
        <v>1141.1438695316399</v>
      </c>
      <c r="I345" s="149">
        <v>1315.8389457498399</v>
      </c>
      <c r="J345" s="149">
        <v>1239.63123026012</v>
      </c>
      <c r="K345" s="149">
        <v>1395.29674565303</v>
      </c>
      <c r="L345" s="149">
        <v>76.207715489718296</v>
      </c>
      <c r="M345" s="149">
        <v>79.457799903192594</v>
      </c>
    </row>
    <row r="346" spans="1:13">
      <c r="A346" s="150" t="str">
        <f t="shared" si="10"/>
        <v>2006-2008MalesHD2</v>
      </c>
      <c r="B346" s="151" t="str">
        <f t="shared" si="11"/>
        <v>2006-2008_Males_HD2_All ages</v>
      </c>
      <c r="C346" s="149" t="s">
        <v>4</v>
      </c>
      <c r="D346" s="149" t="s">
        <v>2</v>
      </c>
      <c r="E346" s="149" t="s">
        <v>43</v>
      </c>
      <c r="F346" s="149">
        <v>1232</v>
      </c>
      <c r="G346" s="149">
        <v>410.66666666666703</v>
      </c>
      <c r="H346" s="149">
        <v>1109.7899326198999</v>
      </c>
      <c r="I346" s="149">
        <v>1260.2068094865101</v>
      </c>
      <c r="J346" s="149">
        <v>1186.3212273608799</v>
      </c>
      <c r="K346" s="149">
        <v>1337.2747049234599</v>
      </c>
      <c r="L346" s="149">
        <v>73.8855821256263</v>
      </c>
      <c r="M346" s="149">
        <v>77.067895436950707</v>
      </c>
    </row>
    <row r="347" spans="1:13">
      <c r="A347" s="150" t="str">
        <f t="shared" si="10"/>
        <v>2007-2009MalesHD2</v>
      </c>
      <c r="B347" s="151" t="str">
        <f t="shared" si="11"/>
        <v>2007-2009_Males_HD2_All ages</v>
      </c>
      <c r="C347" s="149" t="s">
        <v>5</v>
      </c>
      <c r="D347" s="149" t="s">
        <v>2</v>
      </c>
      <c r="E347" s="149" t="s">
        <v>43</v>
      </c>
      <c r="F347" s="149">
        <v>1228</v>
      </c>
      <c r="G347" s="149">
        <v>409.33333333333297</v>
      </c>
      <c r="H347" s="149">
        <v>1098.4194566938299</v>
      </c>
      <c r="I347" s="149">
        <v>1255.81417131681</v>
      </c>
      <c r="J347" s="149">
        <v>1181.94726170385</v>
      </c>
      <c r="K347" s="149">
        <v>1332.86788938673</v>
      </c>
      <c r="L347" s="149">
        <v>73.866909612962004</v>
      </c>
      <c r="M347" s="149">
        <v>77.053718069924102</v>
      </c>
    </row>
    <row r="348" spans="1:13">
      <c r="A348" s="150" t="str">
        <f t="shared" si="10"/>
        <v>2008-2010MalesHD2</v>
      </c>
      <c r="B348" s="151" t="str">
        <f t="shared" si="11"/>
        <v>2008-2010_Males_HD2_All ages</v>
      </c>
      <c r="C348" s="149" t="s">
        <v>6</v>
      </c>
      <c r="D348" s="149" t="s">
        <v>2</v>
      </c>
      <c r="E348" s="149" t="s">
        <v>43</v>
      </c>
      <c r="F348" s="149">
        <v>1178</v>
      </c>
      <c r="G348" s="149">
        <v>392.66666666666703</v>
      </c>
      <c r="H348" s="149">
        <v>1046.94360013509</v>
      </c>
      <c r="I348" s="149">
        <v>1187.0816148034901</v>
      </c>
      <c r="J348" s="149">
        <v>1115.97895195704</v>
      </c>
      <c r="K348" s="149">
        <v>1261.31780397851</v>
      </c>
      <c r="L348" s="149">
        <v>71.102662846446705</v>
      </c>
      <c r="M348" s="149">
        <v>74.236189175025203</v>
      </c>
    </row>
    <row r="349" spans="1:13">
      <c r="A349" s="150" t="str">
        <f t="shared" si="10"/>
        <v>2009-2011MalesHD2</v>
      </c>
      <c r="B349" s="151" t="str">
        <f t="shared" si="11"/>
        <v>2009-2011_Males_HD2_All ages</v>
      </c>
      <c r="C349" s="149" t="s">
        <v>7</v>
      </c>
      <c r="D349" s="149" t="s">
        <v>2</v>
      </c>
      <c r="E349" s="149" t="s">
        <v>43</v>
      </c>
      <c r="F349" s="149">
        <v>1190</v>
      </c>
      <c r="G349" s="149">
        <v>396.66666666666703</v>
      </c>
      <c r="H349" s="149">
        <v>1052.6222678260301</v>
      </c>
      <c r="I349" s="149">
        <v>1178.8652096905601</v>
      </c>
      <c r="J349" s="149">
        <v>1109.2938384813499</v>
      </c>
      <c r="K349" s="149">
        <v>1251.4867533624699</v>
      </c>
      <c r="L349" s="149">
        <v>69.571371209213297</v>
      </c>
      <c r="M349" s="149">
        <v>72.621543671914395</v>
      </c>
    </row>
    <row r="350" spans="1:13">
      <c r="A350" s="150" t="str">
        <f t="shared" si="10"/>
        <v>2010-2012MalesHD2</v>
      </c>
      <c r="B350" s="151" t="str">
        <f t="shared" si="11"/>
        <v>2010-2012_Males_HD2_All ages</v>
      </c>
      <c r="C350" s="149" t="s">
        <v>8</v>
      </c>
      <c r="D350" s="149" t="s">
        <v>2</v>
      </c>
      <c r="E350" s="149" t="s">
        <v>43</v>
      </c>
      <c r="F350" s="149">
        <v>1166</v>
      </c>
      <c r="G350" s="149">
        <v>388.66666666666703</v>
      </c>
      <c r="H350" s="149">
        <v>1025.55081577906</v>
      </c>
      <c r="I350" s="149">
        <v>1123.0840266304101</v>
      </c>
      <c r="J350" s="149">
        <v>1056.6067712290501</v>
      </c>
      <c r="K350" s="149">
        <v>1192.50636518789</v>
      </c>
      <c r="L350" s="149">
        <v>66.477255401358704</v>
      </c>
      <c r="M350" s="149">
        <v>69.422338557482803</v>
      </c>
    </row>
    <row r="351" spans="1:13">
      <c r="A351" s="150" t="str">
        <f t="shared" si="10"/>
        <v>2011-2013MalesHD2</v>
      </c>
      <c r="B351" s="151" t="str">
        <f t="shared" si="11"/>
        <v>2011-2013_Males_HD2_All ages</v>
      </c>
      <c r="C351" s="149" t="s">
        <v>9</v>
      </c>
      <c r="D351" s="149" t="s">
        <v>2</v>
      </c>
      <c r="E351" s="149" t="s">
        <v>43</v>
      </c>
      <c r="F351" s="149">
        <v>1183</v>
      </c>
      <c r="G351" s="149">
        <v>394.33333333333297</v>
      </c>
      <c r="H351" s="149">
        <v>1037.2734526387801</v>
      </c>
      <c r="I351" s="149">
        <v>1110.07157888707</v>
      </c>
      <c r="J351" s="149">
        <v>1044.8761700816201</v>
      </c>
      <c r="K351" s="149">
        <v>1178.1339544975101</v>
      </c>
      <c r="L351" s="149">
        <v>65.1954088054501</v>
      </c>
      <c r="M351" s="149">
        <v>68.062375610434401</v>
      </c>
    </row>
    <row r="352" spans="1:13">
      <c r="A352" s="150" t="str">
        <f t="shared" si="10"/>
        <v>2012-2014MalesHD2</v>
      </c>
      <c r="B352" s="151" t="str">
        <f t="shared" si="11"/>
        <v>2012-2014_Males_HD2_All ages</v>
      </c>
      <c r="C352" s="149" t="s">
        <v>216</v>
      </c>
      <c r="D352" s="149" t="s">
        <v>2</v>
      </c>
      <c r="E352" s="149" t="s">
        <v>43</v>
      </c>
      <c r="F352" s="149">
        <v>1177</v>
      </c>
      <c r="G352" s="149">
        <v>392.33333333333297</v>
      </c>
      <c r="H352" s="149">
        <v>1027.28367692496</v>
      </c>
      <c r="I352" s="149">
        <v>1090.14222142122</v>
      </c>
      <c r="J352" s="149">
        <v>1025.9336862872101</v>
      </c>
      <c r="K352" s="149">
        <v>1157.1816863275201</v>
      </c>
      <c r="L352" s="149">
        <v>64.208535134017396</v>
      </c>
      <c r="M352" s="149">
        <v>67.039464906295706</v>
      </c>
    </row>
    <row r="353" spans="1:13">
      <c r="A353" s="150" t="str">
        <f t="shared" si="10"/>
        <v>2004-2006MalesHD3</v>
      </c>
      <c r="B353" s="151" t="str">
        <f t="shared" si="11"/>
        <v>2004-2006_Males_HD3_All ages</v>
      </c>
      <c r="C353" s="149" t="s">
        <v>1</v>
      </c>
      <c r="D353" s="149" t="s">
        <v>2</v>
      </c>
      <c r="E353" s="149" t="s">
        <v>44</v>
      </c>
      <c r="F353" s="149">
        <v>1429</v>
      </c>
      <c r="G353" s="149">
        <v>476.33333333333297</v>
      </c>
      <c r="H353" s="149">
        <v>1261.3423719238799</v>
      </c>
      <c r="I353" s="149">
        <v>1561.41991104161</v>
      </c>
      <c r="J353" s="149">
        <v>1470.6294153997401</v>
      </c>
      <c r="K353" s="149">
        <v>1655.8351955149001</v>
      </c>
      <c r="L353" s="149">
        <v>90.790495641863799</v>
      </c>
      <c r="M353" s="149">
        <v>94.415284473288693</v>
      </c>
    </row>
    <row r="354" spans="1:13">
      <c r="A354" s="150" t="str">
        <f t="shared" si="10"/>
        <v>2005-2007MalesHD3</v>
      </c>
      <c r="B354" s="151" t="str">
        <f t="shared" si="11"/>
        <v>2005-2007_Males_HD3_All ages</v>
      </c>
      <c r="C354" s="149" t="s">
        <v>3</v>
      </c>
      <c r="D354" s="149" t="s">
        <v>2</v>
      </c>
      <c r="E354" s="149" t="s">
        <v>44</v>
      </c>
      <c r="F354" s="149">
        <v>1371</v>
      </c>
      <c r="G354" s="149">
        <v>457</v>
      </c>
      <c r="H354" s="149">
        <v>1200.4728339389701</v>
      </c>
      <c r="I354" s="149">
        <v>1448.66081559401</v>
      </c>
      <c r="J354" s="149">
        <v>1363.6767316896701</v>
      </c>
      <c r="K354" s="149">
        <v>1537.1104786006799</v>
      </c>
      <c r="L354" s="149">
        <v>84.9840839043393</v>
      </c>
      <c r="M354" s="149">
        <v>88.449663006672196</v>
      </c>
    </row>
    <row r="355" spans="1:13">
      <c r="A355" s="150" t="str">
        <f t="shared" si="10"/>
        <v>2006-2008MalesHD3</v>
      </c>
      <c r="B355" s="151" t="str">
        <f t="shared" si="11"/>
        <v>2006-2008_Males_HD3_All ages</v>
      </c>
      <c r="C355" s="149" t="s">
        <v>4</v>
      </c>
      <c r="D355" s="149" t="s">
        <v>2</v>
      </c>
      <c r="E355" s="149" t="s">
        <v>44</v>
      </c>
      <c r="F355" s="149">
        <v>1339</v>
      </c>
      <c r="G355" s="149">
        <v>446.33333333333297</v>
      </c>
      <c r="H355" s="149">
        <v>1161.2981561464701</v>
      </c>
      <c r="I355" s="149">
        <v>1368.4704120931499</v>
      </c>
      <c r="J355" s="149">
        <v>1288.0439099468999</v>
      </c>
      <c r="K355" s="149">
        <v>1452.21647673037</v>
      </c>
      <c r="L355" s="149">
        <v>80.426502146255601</v>
      </c>
      <c r="M355" s="149">
        <v>83.746064637220996</v>
      </c>
    </row>
    <row r="356" spans="1:13">
      <c r="A356" s="150" t="str">
        <f t="shared" si="10"/>
        <v>2007-2009MalesHD3</v>
      </c>
      <c r="B356" s="151" t="str">
        <f t="shared" si="11"/>
        <v>2007-2009_Males_HD3_All ages</v>
      </c>
      <c r="C356" s="149" t="s">
        <v>5</v>
      </c>
      <c r="D356" s="149" t="s">
        <v>2</v>
      </c>
      <c r="E356" s="149" t="s">
        <v>44</v>
      </c>
      <c r="F356" s="149">
        <v>1309</v>
      </c>
      <c r="G356" s="149">
        <v>436.33333333333297</v>
      </c>
      <c r="H356" s="149">
        <v>1126.08931290486</v>
      </c>
      <c r="I356" s="149">
        <v>1265.49590556981</v>
      </c>
      <c r="J356" s="149">
        <v>1191.92731626352</v>
      </c>
      <c r="K356" s="149">
        <v>1342.13638867188</v>
      </c>
      <c r="L356" s="149">
        <v>73.568589306288004</v>
      </c>
      <c r="M356" s="149">
        <v>76.640483102071101</v>
      </c>
    </row>
    <row r="357" spans="1:13">
      <c r="A357" s="150" t="str">
        <f t="shared" si="10"/>
        <v>2008-2010MalesHD3</v>
      </c>
      <c r="B357" s="151" t="str">
        <f t="shared" si="11"/>
        <v>2008-2010_Males_HD3_All ages</v>
      </c>
      <c r="C357" s="149" t="s">
        <v>6</v>
      </c>
      <c r="D357" s="149" t="s">
        <v>2</v>
      </c>
      <c r="E357" s="149" t="s">
        <v>44</v>
      </c>
      <c r="F357" s="149">
        <v>1301</v>
      </c>
      <c r="G357" s="149">
        <v>433.66666666666703</v>
      </c>
      <c r="H357" s="149">
        <v>1115.3021860265801</v>
      </c>
      <c r="I357" s="149">
        <v>1227.6753650063499</v>
      </c>
      <c r="J357" s="149">
        <v>1156.82940402488</v>
      </c>
      <c r="K357" s="149">
        <v>1301.4888241569099</v>
      </c>
      <c r="L357" s="149">
        <v>70.845960981470895</v>
      </c>
      <c r="M357" s="149">
        <v>73.813459150563901</v>
      </c>
    </row>
    <row r="358" spans="1:13">
      <c r="A358" s="150" t="str">
        <f t="shared" si="10"/>
        <v>2009-2011MalesHD3</v>
      </c>
      <c r="B358" s="151" t="str">
        <f t="shared" si="11"/>
        <v>2009-2011_Males_HD3_All ages</v>
      </c>
      <c r="C358" s="149" t="s">
        <v>7</v>
      </c>
      <c r="D358" s="149" t="s">
        <v>2</v>
      </c>
      <c r="E358" s="149" t="s">
        <v>44</v>
      </c>
      <c r="F358" s="149">
        <v>1300</v>
      </c>
      <c r="G358" s="149">
        <v>433.33333333333297</v>
      </c>
      <c r="H358" s="149">
        <v>1113.2615136931199</v>
      </c>
      <c r="I358" s="149">
        <v>1193.03443186358</v>
      </c>
      <c r="J358" s="149">
        <v>1125.35993433511</v>
      </c>
      <c r="K358" s="149">
        <v>1263.5447006633201</v>
      </c>
      <c r="L358" s="149">
        <v>67.6744975284671</v>
      </c>
      <c r="M358" s="149">
        <v>70.510268799744196</v>
      </c>
    </row>
    <row r="359" spans="1:13">
      <c r="A359" s="150" t="str">
        <f t="shared" si="10"/>
        <v>2010-2012MalesHD3</v>
      </c>
      <c r="B359" s="151" t="str">
        <f t="shared" si="11"/>
        <v>2010-2012_Males_HD3_All ages</v>
      </c>
      <c r="C359" s="149" t="s">
        <v>8</v>
      </c>
      <c r="D359" s="149" t="s">
        <v>2</v>
      </c>
      <c r="E359" s="149" t="s">
        <v>44</v>
      </c>
      <c r="F359" s="149">
        <v>1355</v>
      </c>
      <c r="G359" s="149">
        <v>451.66666666666703</v>
      </c>
      <c r="H359" s="149">
        <v>1158.66432938561</v>
      </c>
      <c r="I359" s="149">
        <v>1207.4226992654601</v>
      </c>
      <c r="J359" s="149">
        <v>1141.1234008603201</v>
      </c>
      <c r="K359" s="149">
        <v>1276.4418994815001</v>
      </c>
      <c r="L359" s="149">
        <v>66.299298405137094</v>
      </c>
      <c r="M359" s="149">
        <v>69.019200216043401</v>
      </c>
    </row>
    <row r="360" spans="1:13">
      <c r="A360" s="150" t="str">
        <f t="shared" si="10"/>
        <v>2011-2013MalesHD3</v>
      </c>
      <c r="B360" s="151" t="str">
        <f t="shared" si="11"/>
        <v>2011-2013_Males_HD3_All ages</v>
      </c>
      <c r="C360" s="149" t="s">
        <v>9</v>
      </c>
      <c r="D360" s="149" t="s">
        <v>2</v>
      </c>
      <c r="E360" s="149" t="s">
        <v>44</v>
      </c>
      <c r="F360" s="149">
        <v>1389</v>
      </c>
      <c r="G360" s="149">
        <v>463</v>
      </c>
      <c r="H360" s="149">
        <v>1184.7088123912499</v>
      </c>
      <c r="I360" s="149">
        <v>1208.62878037771</v>
      </c>
      <c r="J360" s="149">
        <v>1143.60436270429</v>
      </c>
      <c r="K360" s="149">
        <v>1276.28721981027</v>
      </c>
      <c r="L360" s="149">
        <v>65.024417673415002</v>
      </c>
      <c r="M360" s="149">
        <v>67.658439432560499</v>
      </c>
    </row>
    <row r="361" spans="1:13">
      <c r="A361" s="150" t="str">
        <f t="shared" si="10"/>
        <v>2012-2014MalesHD3</v>
      </c>
      <c r="B361" s="151" t="str">
        <f t="shared" si="11"/>
        <v>2012-2014_Males_HD3_All ages</v>
      </c>
      <c r="C361" s="149" t="s">
        <v>216</v>
      </c>
      <c r="D361" s="149" t="s">
        <v>2</v>
      </c>
      <c r="E361" s="149" t="s">
        <v>44</v>
      </c>
      <c r="F361" s="149">
        <v>1364</v>
      </c>
      <c r="G361" s="149">
        <v>454.66666666666703</v>
      </c>
      <c r="H361" s="149">
        <v>1163.18733797244</v>
      </c>
      <c r="I361" s="149">
        <v>1166.65847050609</v>
      </c>
      <c r="J361" s="149">
        <v>1103.3676767719701</v>
      </c>
      <c r="K361" s="149">
        <v>1232.5369713258999</v>
      </c>
      <c r="L361" s="149">
        <v>63.290793734127</v>
      </c>
      <c r="M361" s="149">
        <v>65.878500819807897</v>
      </c>
    </row>
    <row r="362" spans="1:13">
      <c r="A362" s="150" t="str">
        <f t="shared" si="10"/>
        <v>2004-2006MalesHD4</v>
      </c>
      <c r="B362" s="151" t="str">
        <f t="shared" si="11"/>
        <v>2004-2006_Males_HD4_All ages</v>
      </c>
      <c r="C362" s="149" t="s">
        <v>1</v>
      </c>
      <c r="D362" s="149" t="s">
        <v>2</v>
      </c>
      <c r="E362" s="149" t="s">
        <v>45</v>
      </c>
      <c r="F362" s="149">
        <v>1236</v>
      </c>
      <c r="G362" s="149">
        <v>412</v>
      </c>
      <c r="H362" s="149">
        <v>1154.0185240513899</v>
      </c>
      <c r="I362" s="149">
        <v>1424.6327449599401</v>
      </c>
      <c r="J362" s="149">
        <v>1338.6348460053</v>
      </c>
      <c r="K362" s="149">
        <v>1514.32850550587</v>
      </c>
      <c r="L362" s="149">
        <v>85.997898954642096</v>
      </c>
      <c r="M362" s="149">
        <v>89.695760545924003</v>
      </c>
    </row>
    <row r="363" spans="1:13">
      <c r="A363" s="150" t="str">
        <f t="shared" si="10"/>
        <v>2005-2007MalesHD4</v>
      </c>
      <c r="B363" s="151" t="str">
        <f t="shared" si="11"/>
        <v>2005-2007_Males_HD4_All ages</v>
      </c>
      <c r="C363" s="149" t="s">
        <v>3</v>
      </c>
      <c r="D363" s="149" t="s">
        <v>2</v>
      </c>
      <c r="E363" s="149" t="s">
        <v>45</v>
      </c>
      <c r="F363" s="149">
        <v>1175</v>
      </c>
      <c r="G363" s="149">
        <v>391.66666666666703</v>
      </c>
      <c r="H363" s="149">
        <v>1092.14953618501</v>
      </c>
      <c r="I363" s="149">
        <v>1326.04639283602</v>
      </c>
      <c r="J363" s="149">
        <v>1244.81399947968</v>
      </c>
      <c r="K363" s="149">
        <v>1410.8634115560999</v>
      </c>
      <c r="L363" s="149">
        <v>81.232393356338903</v>
      </c>
      <c r="M363" s="149">
        <v>84.817018720081904</v>
      </c>
    </row>
    <row r="364" spans="1:13">
      <c r="A364" s="150" t="str">
        <f t="shared" si="10"/>
        <v>2006-2008MalesHD4</v>
      </c>
      <c r="B364" s="151" t="str">
        <f t="shared" si="11"/>
        <v>2006-2008_Males_HD4_All ages</v>
      </c>
      <c r="C364" s="149" t="s">
        <v>4</v>
      </c>
      <c r="D364" s="149" t="s">
        <v>2</v>
      </c>
      <c r="E364" s="149" t="s">
        <v>45</v>
      </c>
      <c r="F364" s="149">
        <v>1172</v>
      </c>
      <c r="G364" s="149">
        <v>390.66666666666703</v>
      </c>
      <c r="H364" s="149">
        <v>1083.9105866249899</v>
      </c>
      <c r="I364" s="149">
        <v>1283.2737417068699</v>
      </c>
      <c r="J364" s="149">
        <v>1205.27134746398</v>
      </c>
      <c r="K364" s="149">
        <v>1364.7227366059201</v>
      </c>
      <c r="L364" s="149">
        <v>78.002394242896301</v>
      </c>
      <c r="M364" s="149">
        <v>81.448994899049694</v>
      </c>
    </row>
    <row r="365" spans="1:13">
      <c r="A365" s="150" t="str">
        <f t="shared" si="10"/>
        <v>2007-2009MalesHD4</v>
      </c>
      <c r="B365" s="151" t="str">
        <f t="shared" si="11"/>
        <v>2007-2009_Males_HD4_All ages</v>
      </c>
      <c r="C365" s="149" t="s">
        <v>5</v>
      </c>
      <c r="D365" s="149" t="s">
        <v>2</v>
      </c>
      <c r="E365" s="149" t="s">
        <v>45</v>
      </c>
      <c r="F365" s="149">
        <v>1213</v>
      </c>
      <c r="G365" s="149">
        <v>404.33333333333297</v>
      </c>
      <c r="H365" s="149">
        <v>1115.76139447178</v>
      </c>
      <c r="I365" s="149">
        <v>1297.9698142514801</v>
      </c>
      <c r="J365" s="149">
        <v>1220.79335338128</v>
      </c>
      <c r="K365" s="149">
        <v>1378.4968763834299</v>
      </c>
      <c r="L365" s="149">
        <v>77.176460870195996</v>
      </c>
      <c r="M365" s="149">
        <v>80.527062131948497</v>
      </c>
    </row>
    <row r="366" spans="1:13">
      <c r="A366" s="150" t="str">
        <f t="shared" si="10"/>
        <v>2008-2010MalesHD4</v>
      </c>
      <c r="B366" s="151" t="str">
        <f t="shared" si="11"/>
        <v>2008-2010_Males_HD4_All ages</v>
      </c>
      <c r="C366" s="149" t="s">
        <v>6</v>
      </c>
      <c r="D366" s="149" t="s">
        <v>2</v>
      </c>
      <c r="E366" s="149" t="s">
        <v>45</v>
      </c>
      <c r="F366" s="149">
        <v>1267</v>
      </c>
      <c r="G366" s="149">
        <v>422.33333333333297</v>
      </c>
      <c r="H366" s="149">
        <v>1161.2879572514</v>
      </c>
      <c r="I366" s="149">
        <v>1335.6886653154299</v>
      </c>
      <c r="J366" s="149">
        <v>1258.17568695921</v>
      </c>
      <c r="K366" s="149">
        <v>1416.4926795787801</v>
      </c>
      <c r="L366" s="149">
        <v>77.5129783562234</v>
      </c>
      <c r="M366" s="149">
        <v>80.804014263349202</v>
      </c>
    </row>
    <row r="367" spans="1:13">
      <c r="A367" s="150" t="str">
        <f t="shared" si="10"/>
        <v>2009-2011MalesHD4</v>
      </c>
      <c r="B367" s="151" t="str">
        <f t="shared" si="11"/>
        <v>2009-2011_Males_HD4_All ages</v>
      </c>
      <c r="C367" s="149" t="s">
        <v>7</v>
      </c>
      <c r="D367" s="149" t="s">
        <v>2</v>
      </c>
      <c r="E367" s="149" t="s">
        <v>45</v>
      </c>
      <c r="F367" s="149">
        <v>1260</v>
      </c>
      <c r="G367" s="149">
        <v>420</v>
      </c>
      <c r="H367" s="149">
        <v>1148.9431546696301</v>
      </c>
      <c r="I367" s="149">
        <v>1293.44072656247</v>
      </c>
      <c r="J367" s="149">
        <v>1218.6456840559499</v>
      </c>
      <c r="K367" s="149">
        <v>1371.42042110227</v>
      </c>
      <c r="L367" s="149">
        <v>74.795042506513894</v>
      </c>
      <c r="M367" s="149">
        <v>77.979694539803603</v>
      </c>
    </row>
    <row r="368" spans="1:13">
      <c r="A368" s="150" t="str">
        <f t="shared" si="10"/>
        <v>2010-2012MalesHD4</v>
      </c>
      <c r="B368" s="151" t="str">
        <f t="shared" si="11"/>
        <v>2010-2012_Males_HD4_All ages</v>
      </c>
      <c r="C368" s="149" t="s">
        <v>8</v>
      </c>
      <c r="D368" s="149" t="s">
        <v>2</v>
      </c>
      <c r="E368" s="149" t="s">
        <v>45</v>
      </c>
      <c r="F368" s="149">
        <v>1215</v>
      </c>
      <c r="G368" s="149">
        <v>405</v>
      </c>
      <c r="H368" s="149">
        <v>1101.55123799853</v>
      </c>
      <c r="I368" s="149">
        <v>1203.32091687666</v>
      </c>
      <c r="J368" s="149">
        <v>1133.0826922487599</v>
      </c>
      <c r="K368" s="149">
        <v>1276.60595028392</v>
      </c>
      <c r="L368" s="149">
        <v>70.238224627896699</v>
      </c>
      <c r="M368" s="149">
        <v>73.285033407263896</v>
      </c>
    </row>
    <row r="369" spans="1:13">
      <c r="A369" s="150" t="str">
        <f t="shared" si="10"/>
        <v>2011-2013MalesHD4</v>
      </c>
      <c r="B369" s="151" t="str">
        <f t="shared" si="11"/>
        <v>2011-2013_Males_HD4_All ages</v>
      </c>
      <c r="C369" s="149" t="s">
        <v>9</v>
      </c>
      <c r="D369" s="149" t="s">
        <v>2</v>
      </c>
      <c r="E369" s="149" t="s">
        <v>45</v>
      </c>
      <c r="F369" s="149">
        <v>1221</v>
      </c>
      <c r="G369" s="149">
        <v>407</v>
      </c>
      <c r="H369" s="149">
        <v>1101.29973211628</v>
      </c>
      <c r="I369" s="149">
        <v>1159.06425479827</v>
      </c>
      <c r="J369" s="149">
        <v>1092.3395663436299</v>
      </c>
      <c r="K369" s="149">
        <v>1228.67605256353</v>
      </c>
      <c r="L369" s="149">
        <v>66.724688454645303</v>
      </c>
      <c r="M369" s="149">
        <v>69.611797765256597</v>
      </c>
    </row>
    <row r="370" spans="1:13">
      <c r="A370" s="150" t="str">
        <f t="shared" si="10"/>
        <v>2012-2014MalesHD4</v>
      </c>
      <c r="B370" s="151" t="str">
        <f t="shared" si="11"/>
        <v>2012-2014_Males_HD4_All ages</v>
      </c>
      <c r="C370" s="149" t="s">
        <v>216</v>
      </c>
      <c r="D370" s="149" t="s">
        <v>2</v>
      </c>
      <c r="E370" s="149" t="s">
        <v>45</v>
      </c>
      <c r="F370" s="149">
        <v>1243</v>
      </c>
      <c r="G370" s="149">
        <v>414.33333333333297</v>
      </c>
      <c r="H370" s="149">
        <v>1119.2551505546801</v>
      </c>
      <c r="I370" s="149">
        <v>1143.5435011802899</v>
      </c>
      <c r="J370" s="149">
        <v>1078.78731349791</v>
      </c>
      <c r="K370" s="149">
        <v>1211.0761333589701</v>
      </c>
      <c r="L370" s="149">
        <v>64.756187682377202</v>
      </c>
      <c r="M370" s="149">
        <v>67.532632178682704</v>
      </c>
    </row>
    <row r="371" spans="1:13">
      <c r="A371" s="150" t="str">
        <f t="shared" si="10"/>
        <v>2004-2006MalesHD5</v>
      </c>
      <c r="B371" s="151" t="str">
        <f t="shared" si="11"/>
        <v>2004-2006_Males_HD5_All ages</v>
      </c>
      <c r="C371" s="149" t="s">
        <v>1</v>
      </c>
      <c r="D371" s="149" t="s">
        <v>2</v>
      </c>
      <c r="E371" s="149" t="s">
        <v>46</v>
      </c>
      <c r="F371" s="149">
        <v>1331</v>
      </c>
      <c r="G371" s="149">
        <v>443.66666666666703</v>
      </c>
      <c r="H371" s="149">
        <v>1289.1915190376101</v>
      </c>
      <c r="I371" s="149">
        <v>1756.8909195731601</v>
      </c>
      <c r="J371" s="149">
        <v>1656.45241728466</v>
      </c>
      <c r="K371" s="149">
        <v>1861.48769062572</v>
      </c>
      <c r="L371" s="149">
        <v>100.43850228850199</v>
      </c>
      <c r="M371" s="149">
        <v>104.59677105256399</v>
      </c>
    </row>
    <row r="372" spans="1:13">
      <c r="A372" s="150" t="str">
        <f t="shared" si="10"/>
        <v>2005-2007MalesHD5</v>
      </c>
      <c r="B372" s="151" t="str">
        <f t="shared" si="11"/>
        <v>2005-2007_Males_HD5_All ages</v>
      </c>
      <c r="C372" s="149" t="s">
        <v>3</v>
      </c>
      <c r="D372" s="149" t="s">
        <v>2</v>
      </c>
      <c r="E372" s="149" t="s">
        <v>46</v>
      </c>
      <c r="F372" s="149">
        <v>1326</v>
      </c>
      <c r="G372" s="149">
        <v>442</v>
      </c>
      <c r="H372" s="149">
        <v>1275.0735619362699</v>
      </c>
      <c r="I372" s="149">
        <v>1715.2143599083599</v>
      </c>
      <c r="J372" s="149">
        <v>1618.19375253879</v>
      </c>
      <c r="K372" s="149">
        <v>1816.2594687685701</v>
      </c>
      <c r="L372" s="149">
        <v>97.020607369566306</v>
      </c>
      <c r="M372" s="149">
        <v>101.04510886020999</v>
      </c>
    </row>
    <row r="373" spans="1:13">
      <c r="A373" s="150" t="str">
        <f t="shared" si="10"/>
        <v>2006-2008MalesHD5</v>
      </c>
      <c r="B373" s="151" t="str">
        <f t="shared" si="11"/>
        <v>2006-2008_Males_HD5_All ages</v>
      </c>
      <c r="C373" s="149" t="s">
        <v>4</v>
      </c>
      <c r="D373" s="149" t="s">
        <v>2</v>
      </c>
      <c r="E373" s="149" t="s">
        <v>46</v>
      </c>
      <c r="F373" s="149">
        <v>1305</v>
      </c>
      <c r="G373" s="149">
        <v>435</v>
      </c>
      <c r="H373" s="149">
        <v>1243.9945092656101</v>
      </c>
      <c r="I373" s="149">
        <v>1672.85522820763</v>
      </c>
      <c r="J373" s="149">
        <v>1577.67638667694</v>
      </c>
      <c r="K373" s="149">
        <v>1772.0145358022</v>
      </c>
      <c r="L373" s="149">
        <v>95.178841530685105</v>
      </c>
      <c r="M373" s="149">
        <v>99.159307594573903</v>
      </c>
    </row>
    <row r="374" spans="1:13">
      <c r="A374" s="150" t="str">
        <f t="shared" si="10"/>
        <v>2007-2009MalesHD5</v>
      </c>
      <c r="B374" s="151" t="str">
        <f t="shared" si="11"/>
        <v>2007-2009_Males_HD5_All ages</v>
      </c>
      <c r="C374" s="149" t="s">
        <v>5</v>
      </c>
      <c r="D374" s="149" t="s">
        <v>2</v>
      </c>
      <c r="E374" s="149" t="s">
        <v>46</v>
      </c>
      <c r="F374" s="149">
        <v>1297</v>
      </c>
      <c r="G374" s="149">
        <v>432.33333333333297</v>
      </c>
      <c r="H374" s="149">
        <v>1227.6849099823901</v>
      </c>
      <c r="I374" s="149">
        <v>1631.0592356444399</v>
      </c>
      <c r="J374" s="149">
        <v>1538.1709357821601</v>
      </c>
      <c r="K374" s="149">
        <v>1727.8444453139</v>
      </c>
      <c r="L374" s="149">
        <v>92.888299862279197</v>
      </c>
      <c r="M374" s="149">
        <v>96.785209669463697</v>
      </c>
    </row>
    <row r="375" spans="1:13">
      <c r="A375" s="150" t="str">
        <f t="shared" si="10"/>
        <v>2008-2010MalesHD5</v>
      </c>
      <c r="B375" s="151" t="str">
        <f t="shared" si="11"/>
        <v>2008-2010_Males_HD5_All ages</v>
      </c>
      <c r="C375" s="149" t="s">
        <v>6</v>
      </c>
      <c r="D375" s="149" t="s">
        <v>2</v>
      </c>
      <c r="E375" s="149" t="s">
        <v>46</v>
      </c>
      <c r="F375" s="149">
        <v>1245</v>
      </c>
      <c r="G375" s="149">
        <v>415</v>
      </c>
      <c r="H375" s="149">
        <v>1172.09565053662</v>
      </c>
      <c r="I375" s="149">
        <v>1535.6762942227799</v>
      </c>
      <c r="J375" s="149">
        <v>1446.5719916006501</v>
      </c>
      <c r="K375" s="149">
        <v>1628.5978337572799</v>
      </c>
      <c r="L375" s="149">
        <v>89.104302622124607</v>
      </c>
      <c r="M375" s="149">
        <v>92.921539534501093</v>
      </c>
    </row>
    <row r="376" spans="1:13">
      <c r="A376" s="150" t="str">
        <f t="shared" si="10"/>
        <v>2009-2011MalesHD5</v>
      </c>
      <c r="B376" s="151" t="str">
        <f t="shared" si="11"/>
        <v>2009-2011_Males_HD5_All ages</v>
      </c>
      <c r="C376" s="149" t="s">
        <v>7</v>
      </c>
      <c r="D376" s="149" t="s">
        <v>2</v>
      </c>
      <c r="E376" s="149" t="s">
        <v>46</v>
      </c>
      <c r="F376" s="149">
        <v>1214</v>
      </c>
      <c r="G376" s="149">
        <v>404.66666666666703</v>
      </c>
      <c r="H376" s="149">
        <v>1136.5551332222401</v>
      </c>
      <c r="I376" s="149">
        <v>1474.42944522523</v>
      </c>
      <c r="J376" s="149">
        <v>1388.62045814711</v>
      </c>
      <c r="K376" s="149">
        <v>1563.9622420117801</v>
      </c>
      <c r="L376" s="149">
        <v>85.808987078120296</v>
      </c>
      <c r="M376" s="149">
        <v>89.5327967865489</v>
      </c>
    </row>
    <row r="377" spans="1:13">
      <c r="A377" s="150" t="str">
        <f t="shared" si="10"/>
        <v>2010-2012MalesHD5</v>
      </c>
      <c r="B377" s="151" t="str">
        <f t="shared" si="11"/>
        <v>2010-2012_Males_HD5_All ages</v>
      </c>
      <c r="C377" s="149" t="s">
        <v>8</v>
      </c>
      <c r="D377" s="149" t="s">
        <v>2</v>
      </c>
      <c r="E377" s="149" t="s">
        <v>46</v>
      </c>
      <c r="F377" s="149">
        <v>1149</v>
      </c>
      <c r="G377" s="149">
        <v>383</v>
      </c>
      <c r="H377" s="149">
        <v>1069.87224850088</v>
      </c>
      <c r="I377" s="149">
        <v>1357.2614551207801</v>
      </c>
      <c r="J377" s="149">
        <v>1276.95897446087</v>
      </c>
      <c r="K377" s="149">
        <v>1441.14836585992</v>
      </c>
      <c r="L377" s="149">
        <v>80.302480659910799</v>
      </c>
      <c r="M377" s="149">
        <v>83.886910739140603</v>
      </c>
    </row>
    <row r="378" spans="1:13">
      <c r="A378" s="150" t="str">
        <f t="shared" si="10"/>
        <v>2011-2013MalesHD5</v>
      </c>
      <c r="B378" s="151" t="str">
        <f t="shared" si="11"/>
        <v>2011-2013_Males_HD5_All ages</v>
      </c>
      <c r="C378" s="149" t="s">
        <v>9</v>
      </c>
      <c r="D378" s="149" t="s">
        <v>2</v>
      </c>
      <c r="E378" s="149" t="s">
        <v>46</v>
      </c>
      <c r="F378" s="149">
        <v>1164</v>
      </c>
      <c r="G378" s="149">
        <v>388</v>
      </c>
      <c r="H378" s="149">
        <v>1078.08722874158</v>
      </c>
      <c r="I378" s="149">
        <v>1357.32000861505</v>
      </c>
      <c r="J378" s="149">
        <v>1278.0621986194101</v>
      </c>
      <c r="K378" s="149">
        <v>1440.0921956506199</v>
      </c>
      <c r="L378" s="149">
        <v>79.257809995641097</v>
      </c>
      <c r="M378" s="149">
        <v>82.772187035568606</v>
      </c>
    </row>
    <row r="379" spans="1:13">
      <c r="A379" s="150" t="str">
        <f t="shared" si="10"/>
        <v>2012-2014MalesHD5</v>
      </c>
      <c r="B379" s="151" t="str">
        <f t="shared" si="11"/>
        <v>2012-2014_Males_HD5_All ages</v>
      </c>
      <c r="C379" s="149" t="s">
        <v>216</v>
      </c>
      <c r="D379" s="149" t="s">
        <v>2</v>
      </c>
      <c r="E379" s="149" t="s">
        <v>46</v>
      </c>
      <c r="F379" s="149">
        <v>1155</v>
      </c>
      <c r="G379" s="149">
        <v>385</v>
      </c>
      <c r="H379" s="149">
        <v>1065.4293541929901</v>
      </c>
      <c r="I379" s="149">
        <v>1308.61227096332</v>
      </c>
      <c r="J379" s="149">
        <v>1232.5979027829301</v>
      </c>
      <c r="K379" s="149">
        <v>1388.0106235062201</v>
      </c>
      <c r="L379" s="149">
        <v>76.014368180388402</v>
      </c>
      <c r="M379" s="149">
        <v>79.398352542897797</v>
      </c>
    </row>
    <row r="380" spans="1:13">
      <c r="A380" s="150" t="str">
        <f t="shared" si="10"/>
        <v>2004-2006MalesNA</v>
      </c>
      <c r="B380" s="151" t="str">
        <f t="shared" si="11"/>
        <v>2004-2006_Males_NA_All ages</v>
      </c>
      <c r="C380" s="149" t="s">
        <v>1</v>
      </c>
      <c r="D380" s="149" t="s">
        <v>2</v>
      </c>
      <c r="E380" s="149" t="s">
        <v>47</v>
      </c>
      <c r="F380" s="149">
        <v>1103</v>
      </c>
      <c r="G380" s="149">
        <v>367.66666666666703</v>
      </c>
      <c r="H380" s="149">
        <v>1088.36153732301</v>
      </c>
      <c r="I380" s="149">
        <v>1306.70732676222</v>
      </c>
      <c r="J380" s="149">
        <v>1227.3284821995701</v>
      </c>
      <c r="K380" s="149">
        <v>1389.7043212538499</v>
      </c>
      <c r="L380" s="149">
        <v>79.378844562652404</v>
      </c>
      <c r="M380" s="149">
        <v>82.996994491624903</v>
      </c>
    </row>
    <row r="381" spans="1:13">
      <c r="A381" s="150" t="str">
        <f t="shared" si="10"/>
        <v>2005-2007MalesNA</v>
      </c>
      <c r="B381" s="151" t="str">
        <f t="shared" si="11"/>
        <v>2005-2007_Males_NA_All ages</v>
      </c>
      <c r="C381" s="149" t="s">
        <v>3</v>
      </c>
      <c r="D381" s="149" t="s">
        <v>2</v>
      </c>
      <c r="E381" s="149" t="s">
        <v>47</v>
      </c>
      <c r="F381" s="149">
        <v>1127</v>
      </c>
      <c r="G381" s="149">
        <v>375.66666666666703</v>
      </c>
      <c r="H381" s="149">
        <v>1105.3354256571199</v>
      </c>
      <c r="I381" s="149">
        <v>1312.4334166697799</v>
      </c>
      <c r="J381" s="149">
        <v>1233.20086019269</v>
      </c>
      <c r="K381" s="149">
        <v>1395.2378431673201</v>
      </c>
      <c r="L381" s="149">
        <v>79.232556477092203</v>
      </c>
      <c r="M381" s="149">
        <v>82.804426497538103</v>
      </c>
    </row>
    <row r="382" spans="1:13">
      <c r="A382" s="150" t="str">
        <f t="shared" si="10"/>
        <v>2006-2008MalesNA</v>
      </c>
      <c r="B382" s="151" t="str">
        <f t="shared" si="11"/>
        <v>2006-2008_Males_NA_All ages</v>
      </c>
      <c r="C382" s="149" t="s">
        <v>4</v>
      </c>
      <c r="D382" s="149" t="s">
        <v>2</v>
      </c>
      <c r="E382" s="149" t="s">
        <v>47</v>
      </c>
      <c r="F382" s="149">
        <v>1148</v>
      </c>
      <c r="G382" s="149">
        <v>382.66666666666703</v>
      </c>
      <c r="H382" s="149">
        <v>1121.7181438886901</v>
      </c>
      <c r="I382" s="149">
        <v>1301.24295625475</v>
      </c>
      <c r="J382" s="149">
        <v>1223.53504644284</v>
      </c>
      <c r="K382" s="149">
        <v>1382.42103051763</v>
      </c>
      <c r="L382" s="149">
        <v>77.707909811907896</v>
      </c>
      <c r="M382" s="149">
        <v>81.178074262880997</v>
      </c>
    </row>
    <row r="383" spans="1:13">
      <c r="A383" s="150" t="str">
        <f t="shared" si="10"/>
        <v>2007-2009MalesNA</v>
      </c>
      <c r="B383" s="151" t="str">
        <f t="shared" si="11"/>
        <v>2007-2009_Males_NA_All ages</v>
      </c>
      <c r="C383" s="149" t="s">
        <v>5</v>
      </c>
      <c r="D383" s="149" t="s">
        <v>2</v>
      </c>
      <c r="E383" s="149" t="s">
        <v>47</v>
      </c>
      <c r="F383" s="149">
        <v>1195</v>
      </c>
      <c r="G383" s="149">
        <v>398.33333333333297</v>
      </c>
      <c r="H383" s="149">
        <v>1163.9005765934201</v>
      </c>
      <c r="I383" s="149">
        <v>1320.8566461990299</v>
      </c>
      <c r="J383" s="149">
        <v>1243.8124092435901</v>
      </c>
      <c r="K383" s="149">
        <v>1401.27144071926</v>
      </c>
      <c r="L383" s="149">
        <v>77.044236955439104</v>
      </c>
      <c r="M383" s="149">
        <v>80.414794520224206</v>
      </c>
    </row>
    <row r="384" spans="1:13">
      <c r="A384" s="150" t="str">
        <f t="shared" si="10"/>
        <v>2008-2010MalesNA</v>
      </c>
      <c r="B384" s="151" t="str">
        <f t="shared" si="11"/>
        <v>2008-2010_Males_NA_All ages</v>
      </c>
      <c r="C384" s="149" t="s">
        <v>6</v>
      </c>
      <c r="D384" s="149" t="s">
        <v>2</v>
      </c>
      <c r="E384" s="149" t="s">
        <v>47</v>
      </c>
      <c r="F384" s="149">
        <v>1231</v>
      </c>
      <c r="G384" s="149">
        <v>410.33333333333297</v>
      </c>
      <c r="H384" s="149">
        <v>1197.2728245329099</v>
      </c>
      <c r="I384" s="149">
        <v>1329.3629229215301</v>
      </c>
      <c r="J384" s="149">
        <v>1253.4163383386001</v>
      </c>
      <c r="K384" s="149">
        <v>1408.58194951926</v>
      </c>
      <c r="L384" s="149">
        <v>75.946584582931294</v>
      </c>
      <c r="M384" s="149">
        <v>79.219026597737596</v>
      </c>
    </row>
    <row r="385" spans="1:13">
      <c r="A385" s="150" t="str">
        <f t="shared" si="10"/>
        <v>2009-2011MalesNA</v>
      </c>
      <c r="B385" s="151" t="str">
        <f t="shared" si="11"/>
        <v>2009-2011_Males_NA_All ages</v>
      </c>
      <c r="C385" s="149" t="s">
        <v>7</v>
      </c>
      <c r="D385" s="149" t="s">
        <v>2</v>
      </c>
      <c r="E385" s="149" t="s">
        <v>47</v>
      </c>
      <c r="F385" s="149">
        <v>1202</v>
      </c>
      <c r="G385" s="149">
        <v>400.66666666666703</v>
      </c>
      <c r="H385" s="149">
        <v>1167.52304449603</v>
      </c>
      <c r="I385" s="149">
        <v>1272.10032200058</v>
      </c>
      <c r="J385" s="149">
        <v>1198.8520433927099</v>
      </c>
      <c r="K385" s="149">
        <v>1348.5435242460801</v>
      </c>
      <c r="L385" s="149">
        <v>73.2482786078685</v>
      </c>
      <c r="M385" s="149">
        <v>76.443202245505702</v>
      </c>
    </row>
    <row r="386" spans="1:13">
      <c r="A386" s="150" t="str">
        <f t="shared" si="10"/>
        <v>2010-2012MalesNA</v>
      </c>
      <c r="B386" s="151" t="str">
        <f t="shared" si="11"/>
        <v>2010-2012_Males_NA_All ages</v>
      </c>
      <c r="C386" s="149" t="s">
        <v>8</v>
      </c>
      <c r="D386" s="149" t="s">
        <v>2</v>
      </c>
      <c r="E386" s="149" t="s">
        <v>47</v>
      </c>
      <c r="F386" s="149">
        <v>1155</v>
      </c>
      <c r="G386" s="149">
        <v>385</v>
      </c>
      <c r="H386" s="149">
        <v>1120.17379666179</v>
      </c>
      <c r="I386" s="149">
        <v>1213.9358612777701</v>
      </c>
      <c r="J386" s="149">
        <v>1142.75161655746</v>
      </c>
      <c r="K386" s="149">
        <v>1288.28906440368</v>
      </c>
      <c r="L386" s="149">
        <v>71.184244720316002</v>
      </c>
      <c r="M386" s="149">
        <v>74.353203125902596</v>
      </c>
    </row>
    <row r="387" spans="1:13">
      <c r="A387" s="150" t="str">
        <f t="shared" ref="A387:A450" si="12">C387&amp;D387&amp;E387</f>
        <v>2011-2013MalesNA</v>
      </c>
      <c r="B387" s="151" t="str">
        <f t="shared" ref="B387:B450" si="13">CONCATENATE(C387,"_",D387,"_",E387,"_","All ages")</f>
        <v>2011-2013_Males_NA_All ages</v>
      </c>
      <c r="C387" s="149" t="s">
        <v>9</v>
      </c>
      <c r="D387" s="149" t="s">
        <v>2</v>
      </c>
      <c r="E387" s="149" t="s">
        <v>47</v>
      </c>
      <c r="F387" s="149">
        <v>1163</v>
      </c>
      <c r="G387" s="149">
        <v>387.66666666666703</v>
      </c>
      <c r="H387" s="149">
        <v>1126.8943064222301</v>
      </c>
      <c r="I387" s="149">
        <v>1211.27732631453</v>
      </c>
      <c r="J387" s="149">
        <v>1140.17840849145</v>
      </c>
      <c r="K387" s="149">
        <v>1285.53023496796</v>
      </c>
      <c r="L387" s="149">
        <v>71.098917823080001</v>
      </c>
      <c r="M387" s="149">
        <v>74.252908653428705</v>
      </c>
    </row>
    <row r="388" spans="1:13">
      <c r="A388" s="150" t="str">
        <f t="shared" si="12"/>
        <v>2012-2014MalesNA</v>
      </c>
      <c r="B388" s="151" t="str">
        <f t="shared" si="13"/>
        <v>2012-2014_Males_NA_All ages</v>
      </c>
      <c r="C388" s="149" t="s">
        <v>216</v>
      </c>
      <c r="D388" s="149" t="s">
        <v>2</v>
      </c>
      <c r="E388" s="149" t="s">
        <v>47</v>
      </c>
      <c r="F388" s="149">
        <v>1162</v>
      </c>
      <c r="G388" s="149">
        <v>387.33333333333297</v>
      </c>
      <c r="H388" s="149">
        <v>1124.48711001006</v>
      </c>
      <c r="I388" s="149">
        <v>1190.2912095793099</v>
      </c>
      <c r="J388" s="149">
        <v>1120.31958474915</v>
      </c>
      <c r="K388" s="149">
        <v>1263.36818552504</v>
      </c>
      <c r="L388" s="149">
        <v>69.971624830160394</v>
      </c>
      <c r="M388" s="149">
        <v>73.076975945734404</v>
      </c>
    </row>
    <row r="389" spans="1:13">
      <c r="A389" s="150" t="str">
        <f t="shared" si="12"/>
        <v>2004-2006MalesNA1</v>
      </c>
      <c r="B389" s="151" t="str">
        <f t="shared" si="13"/>
        <v>2004-2006_Males_NA1_All ages</v>
      </c>
      <c r="C389" s="149" t="s">
        <v>1</v>
      </c>
      <c r="D389" s="149" t="s">
        <v>2</v>
      </c>
      <c r="E389" s="149" t="s">
        <v>48</v>
      </c>
      <c r="F389" s="149">
        <v>215</v>
      </c>
      <c r="G389" s="149">
        <v>71.6666666666667</v>
      </c>
      <c r="H389" s="149">
        <v>1051.7561882399</v>
      </c>
      <c r="I389" s="149">
        <v>1148.78267187749</v>
      </c>
      <c r="J389" s="149">
        <v>997.35761312074499</v>
      </c>
      <c r="K389" s="149">
        <v>1316.3421000435701</v>
      </c>
      <c r="L389" s="149">
        <v>151.425058756742</v>
      </c>
      <c r="M389" s="149">
        <v>167.55942816608101</v>
      </c>
    </row>
    <row r="390" spans="1:13">
      <c r="A390" s="150" t="str">
        <f t="shared" si="12"/>
        <v>2005-2007MalesNA1</v>
      </c>
      <c r="B390" s="151" t="str">
        <f t="shared" si="13"/>
        <v>2005-2007_Males_NA1_All ages</v>
      </c>
      <c r="C390" s="149" t="s">
        <v>3</v>
      </c>
      <c r="D390" s="149" t="s">
        <v>2</v>
      </c>
      <c r="E390" s="149" t="s">
        <v>48</v>
      </c>
      <c r="F390" s="149">
        <v>218</v>
      </c>
      <c r="G390" s="149">
        <v>72.6666666666667</v>
      </c>
      <c r="H390" s="149">
        <v>1055.8946042816999</v>
      </c>
      <c r="I390" s="149">
        <v>1139.3571069745899</v>
      </c>
      <c r="J390" s="149">
        <v>988.75824203812397</v>
      </c>
      <c r="K390" s="149">
        <v>1305.8852827804301</v>
      </c>
      <c r="L390" s="149">
        <v>150.59886493646701</v>
      </c>
      <c r="M390" s="149">
        <v>166.52817580583999</v>
      </c>
    </row>
    <row r="391" spans="1:13">
      <c r="A391" s="150" t="str">
        <f t="shared" si="12"/>
        <v>2006-2008MalesNA1</v>
      </c>
      <c r="B391" s="151" t="str">
        <f t="shared" si="13"/>
        <v>2006-2008_Males_NA1_All ages</v>
      </c>
      <c r="C391" s="149" t="s">
        <v>4</v>
      </c>
      <c r="D391" s="149" t="s">
        <v>2</v>
      </c>
      <c r="E391" s="149" t="s">
        <v>48</v>
      </c>
      <c r="F391" s="149">
        <v>211</v>
      </c>
      <c r="G391" s="149">
        <v>70.3333333333333</v>
      </c>
      <c r="H391" s="149">
        <v>1017.4558780981801</v>
      </c>
      <c r="I391" s="149">
        <v>1078.88948029208</v>
      </c>
      <c r="J391" s="149">
        <v>933.33711979670204</v>
      </c>
      <c r="K391" s="149">
        <v>1240.1051572031499</v>
      </c>
      <c r="L391" s="149">
        <v>145.55236049537999</v>
      </c>
      <c r="M391" s="149">
        <v>161.21567691107299</v>
      </c>
    </row>
    <row r="392" spans="1:13">
      <c r="A392" s="150" t="str">
        <f t="shared" si="12"/>
        <v>2007-2009MalesNA1</v>
      </c>
      <c r="B392" s="151" t="str">
        <f t="shared" si="13"/>
        <v>2007-2009_Males_NA1_All ages</v>
      </c>
      <c r="C392" s="149" t="s">
        <v>5</v>
      </c>
      <c r="D392" s="149" t="s">
        <v>2</v>
      </c>
      <c r="E392" s="149" t="s">
        <v>48</v>
      </c>
      <c r="F392" s="149">
        <v>237</v>
      </c>
      <c r="G392" s="149">
        <v>79</v>
      </c>
      <c r="H392" s="149">
        <v>1141.67349101594</v>
      </c>
      <c r="I392" s="149">
        <v>1166.09208857358</v>
      </c>
      <c r="J392" s="149">
        <v>1018.11659363494</v>
      </c>
      <c r="K392" s="149">
        <v>1329.04438923825</v>
      </c>
      <c r="L392" s="149">
        <v>147.97549493864901</v>
      </c>
      <c r="M392" s="149">
        <v>162.952300664669</v>
      </c>
    </row>
    <row r="393" spans="1:13">
      <c r="A393" s="150" t="str">
        <f t="shared" si="12"/>
        <v>2008-2010MalesNA1</v>
      </c>
      <c r="B393" s="151" t="str">
        <f t="shared" si="13"/>
        <v>2008-2010_Males_NA1_All ages</v>
      </c>
      <c r="C393" s="149" t="s">
        <v>6</v>
      </c>
      <c r="D393" s="149" t="s">
        <v>2</v>
      </c>
      <c r="E393" s="149" t="s">
        <v>48</v>
      </c>
      <c r="F393" s="149">
        <v>232</v>
      </c>
      <c r="G393" s="149">
        <v>77.3333333333333</v>
      </c>
      <c r="H393" s="149">
        <v>1117.31843575419</v>
      </c>
      <c r="I393" s="149">
        <v>1139.1895196104899</v>
      </c>
      <c r="J393" s="149">
        <v>993.18928742447099</v>
      </c>
      <c r="K393" s="149">
        <v>1300.1336629916</v>
      </c>
      <c r="L393" s="149">
        <v>146.00023218602001</v>
      </c>
      <c r="M393" s="149">
        <v>160.94414338111</v>
      </c>
    </row>
    <row r="394" spans="1:13">
      <c r="A394" s="150" t="str">
        <f t="shared" si="12"/>
        <v>2009-2011MalesNA1</v>
      </c>
      <c r="B394" s="151" t="str">
        <f t="shared" si="13"/>
        <v>2009-2011_Males_NA1_All ages</v>
      </c>
      <c r="C394" s="149" t="s">
        <v>7</v>
      </c>
      <c r="D394" s="149" t="s">
        <v>2</v>
      </c>
      <c r="E394" s="149" t="s">
        <v>48</v>
      </c>
      <c r="F394" s="149">
        <v>239</v>
      </c>
      <c r="G394" s="149">
        <v>79.6666666666667</v>
      </c>
      <c r="H394" s="149">
        <v>1143.4859576096801</v>
      </c>
      <c r="I394" s="149">
        <v>1134.2011407236</v>
      </c>
      <c r="J394" s="149">
        <v>991.13807344882503</v>
      </c>
      <c r="K394" s="149">
        <v>1291.6798473578399</v>
      </c>
      <c r="L394" s="149">
        <v>143.063067274779</v>
      </c>
      <c r="M394" s="149">
        <v>157.47870663423799</v>
      </c>
    </row>
    <row r="395" spans="1:13">
      <c r="A395" s="150" t="str">
        <f t="shared" si="12"/>
        <v>2010-2012MalesNA1</v>
      </c>
      <c r="B395" s="151" t="str">
        <f t="shared" si="13"/>
        <v>2010-2012_Males_NA1_All ages</v>
      </c>
      <c r="C395" s="149" t="s">
        <v>8</v>
      </c>
      <c r="D395" s="149" t="s">
        <v>2</v>
      </c>
      <c r="E395" s="149" t="s">
        <v>48</v>
      </c>
      <c r="F395" s="149">
        <v>219</v>
      </c>
      <c r="G395" s="149">
        <v>73</v>
      </c>
      <c r="H395" s="149">
        <v>1044.4984976391499</v>
      </c>
      <c r="I395" s="149">
        <v>1043.8393091688599</v>
      </c>
      <c r="J395" s="149">
        <v>906.03093528431805</v>
      </c>
      <c r="K395" s="149">
        <v>1196.1889156283501</v>
      </c>
      <c r="L395" s="149">
        <v>137.80837388453901</v>
      </c>
      <c r="M395" s="149">
        <v>152.34960645949701</v>
      </c>
    </row>
    <row r="396" spans="1:13">
      <c r="A396" s="150" t="str">
        <f t="shared" si="12"/>
        <v>2011-2013MalesNA1</v>
      </c>
      <c r="B396" s="151" t="str">
        <f t="shared" si="13"/>
        <v>2011-2013_Males_NA1_All ages</v>
      </c>
      <c r="C396" s="149" t="s">
        <v>9</v>
      </c>
      <c r="D396" s="149" t="s">
        <v>2</v>
      </c>
      <c r="E396" s="149" t="s">
        <v>48</v>
      </c>
      <c r="F396" s="149">
        <v>222</v>
      </c>
      <c r="G396" s="149">
        <v>74</v>
      </c>
      <c r="H396" s="149">
        <v>1058.2515015730801</v>
      </c>
      <c r="I396" s="149">
        <v>1003.5906828710999</v>
      </c>
      <c r="J396" s="149">
        <v>871.17457417111598</v>
      </c>
      <c r="K396" s="149">
        <v>1149.8790344752099</v>
      </c>
      <c r="L396" s="149">
        <v>132.41610869998601</v>
      </c>
      <c r="M396" s="149">
        <v>146.28835160410799</v>
      </c>
    </row>
    <row r="397" spans="1:13">
      <c r="A397" s="150" t="str">
        <f t="shared" si="12"/>
        <v>2012-2014MalesNA1</v>
      </c>
      <c r="B397" s="151" t="str">
        <f t="shared" si="13"/>
        <v>2012-2014_Males_NA1_All ages</v>
      </c>
      <c r="C397" s="149" t="s">
        <v>216</v>
      </c>
      <c r="D397" s="149" t="s">
        <v>2</v>
      </c>
      <c r="E397" s="149" t="s">
        <v>48</v>
      </c>
      <c r="F397" s="149">
        <v>227</v>
      </c>
      <c r="G397" s="149">
        <v>75.6666666666667</v>
      </c>
      <c r="H397" s="149">
        <v>1081.77659168891</v>
      </c>
      <c r="I397" s="149">
        <v>1012.54365390194</v>
      </c>
      <c r="J397" s="149">
        <v>880.25712815722397</v>
      </c>
      <c r="K397" s="149">
        <v>1158.5269080894</v>
      </c>
      <c r="L397" s="149">
        <v>132.286525744713</v>
      </c>
      <c r="M397" s="149">
        <v>145.98325418746299</v>
      </c>
    </row>
    <row r="398" spans="1:13">
      <c r="A398" s="150" t="str">
        <f t="shared" si="12"/>
        <v>2004-2006MalesNA2</v>
      </c>
      <c r="B398" s="151" t="str">
        <f t="shared" si="13"/>
        <v>2004-2006_Males_NA2_All ages</v>
      </c>
      <c r="C398" s="149" t="s">
        <v>1</v>
      </c>
      <c r="D398" s="149" t="s">
        <v>2</v>
      </c>
      <c r="E398" s="149" t="s">
        <v>49</v>
      </c>
      <c r="F398" s="149">
        <v>202</v>
      </c>
      <c r="G398" s="149">
        <v>67.3333333333333</v>
      </c>
      <c r="H398" s="149">
        <v>1023.4584789988299</v>
      </c>
      <c r="I398" s="149">
        <v>1085.2043831962001</v>
      </c>
      <c r="J398" s="149">
        <v>930.07137162155004</v>
      </c>
      <c r="K398" s="149">
        <v>1257.42109032385</v>
      </c>
      <c r="L398" s="149">
        <v>155.13301157464599</v>
      </c>
      <c r="M398" s="149">
        <v>172.21670712765601</v>
      </c>
    </row>
    <row r="399" spans="1:13">
      <c r="A399" s="150" t="str">
        <f t="shared" si="12"/>
        <v>2005-2007MalesNA2</v>
      </c>
      <c r="B399" s="151" t="str">
        <f t="shared" si="13"/>
        <v>2005-2007_Males_NA2_All ages</v>
      </c>
      <c r="C399" s="149" t="s">
        <v>3</v>
      </c>
      <c r="D399" s="149" t="s">
        <v>2</v>
      </c>
      <c r="E399" s="149" t="s">
        <v>49</v>
      </c>
      <c r="F399" s="149">
        <v>200</v>
      </c>
      <c r="G399" s="149">
        <v>66.6666666666667</v>
      </c>
      <c r="H399" s="149">
        <v>1014.91931391454</v>
      </c>
      <c r="I399" s="149">
        <v>1070.24754130832</v>
      </c>
      <c r="J399" s="149">
        <v>916.16983002870802</v>
      </c>
      <c r="K399" s="149">
        <v>1241.3823372142499</v>
      </c>
      <c r="L399" s="149">
        <v>154.077711279607</v>
      </c>
      <c r="M399" s="149">
        <v>171.134795905939</v>
      </c>
    </row>
    <row r="400" spans="1:13">
      <c r="A400" s="150" t="str">
        <f t="shared" si="12"/>
        <v>2006-2008MalesNA2</v>
      </c>
      <c r="B400" s="151" t="str">
        <f t="shared" si="13"/>
        <v>2006-2008_Males_NA2_All ages</v>
      </c>
      <c r="C400" s="149" t="s">
        <v>4</v>
      </c>
      <c r="D400" s="149" t="s">
        <v>2</v>
      </c>
      <c r="E400" s="149" t="s">
        <v>49</v>
      </c>
      <c r="F400" s="149">
        <v>234</v>
      </c>
      <c r="G400" s="149">
        <v>78</v>
      </c>
      <c r="H400" s="149">
        <v>1192.0529801324501</v>
      </c>
      <c r="I400" s="149">
        <v>1228.74851145769</v>
      </c>
      <c r="J400" s="149">
        <v>1066.0221010298601</v>
      </c>
      <c r="K400" s="149">
        <v>1408.05564276118</v>
      </c>
      <c r="L400" s="149">
        <v>162.72641042783599</v>
      </c>
      <c r="M400" s="149">
        <v>179.307131303484</v>
      </c>
    </row>
    <row r="401" spans="1:13">
      <c r="A401" s="150" t="str">
        <f t="shared" si="12"/>
        <v>2007-2009MalesNA2</v>
      </c>
      <c r="B401" s="151" t="str">
        <f t="shared" si="13"/>
        <v>2007-2009_Males_NA2_All ages</v>
      </c>
      <c r="C401" s="149" t="s">
        <v>5</v>
      </c>
      <c r="D401" s="149" t="s">
        <v>2</v>
      </c>
      <c r="E401" s="149" t="s">
        <v>49</v>
      </c>
      <c r="F401" s="149">
        <v>244</v>
      </c>
      <c r="G401" s="149">
        <v>81.3333333333333</v>
      </c>
      <c r="H401" s="149">
        <v>1239.20771965465</v>
      </c>
      <c r="I401" s="149">
        <v>1268.6742283292299</v>
      </c>
      <c r="J401" s="149">
        <v>1102.73714726508</v>
      </c>
      <c r="K401" s="149">
        <v>1451.1504745219499</v>
      </c>
      <c r="L401" s="149">
        <v>165.937081064143</v>
      </c>
      <c r="M401" s="149">
        <v>182.47624619272599</v>
      </c>
    </row>
    <row r="402" spans="1:13">
      <c r="A402" s="150" t="str">
        <f t="shared" si="12"/>
        <v>2008-2010MalesNA2</v>
      </c>
      <c r="B402" s="151" t="str">
        <f t="shared" si="13"/>
        <v>2008-2010_Males_NA2_All ages</v>
      </c>
      <c r="C402" s="149" t="s">
        <v>6</v>
      </c>
      <c r="D402" s="149" t="s">
        <v>2</v>
      </c>
      <c r="E402" s="149" t="s">
        <v>49</v>
      </c>
      <c r="F402" s="149">
        <v>265</v>
      </c>
      <c r="G402" s="149">
        <v>88.3333333333333</v>
      </c>
      <c r="H402" s="149">
        <v>1349.49330345776</v>
      </c>
      <c r="I402" s="149">
        <v>1326.38082065155</v>
      </c>
      <c r="J402" s="149">
        <v>1160.99192594171</v>
      </c>
      <c r="K402" s="149">
        <v>1507.5536378178001</v>
      </c>
      <c r="L402" s="149">
        <v>165.38889470984401</v>
      </c>
      <c r="M402" s="149">
        <v>181.172817166242</v>
      </c>
    </row>
    <row r="403" spans="1:13">
      <c r="A403" s="150" t="str">
        <f t="shared" si="12"/>
        <v>2009-2011MalesNA2</v>
      </c>
      <c r="B403" s="151" t="str">
        <f t="shared" si="13"/>
        <v>2009-2011_Males_NA2_All ages</v>
      </c>
      <c r="C403" s="149" t="s">
        <v>7</v>
      </c>
      <c r="D403" s="149" t="s">
        <v>2</v>
      </c>
      <c r="E403" s="149" t="s">
        <v>49</v>
      </c>
      <c r="F403" s="149">
        <v>234</v>
      </c>
      <c r="G403" s="149">
        <v>78</v>
      </c>
      <c r="H403" s="149">
        <v>1196.38018303594</v>
      </c>
      <c r="I403" s="149">
        <v>1131.1804234277899</v>
      </c>
      <c r="J403" s="149">
        <v>982.30800932544503</v>
      </c>
      <c r="K403" s="149">
        <v>1295.2219298601799</v>
      </c>
      <c r="L403" s="149">
        <v>148.87241410234799</v>
      </c>
      <c r="M403" s="149">
        <v>164.04150643238199</v>
      </c>
    </row>
    <row r="404" spans="1:13">
      <c r="A404" s="150" t="str">
        <f t="shared" si="12"/>
        <v>2010-2012MalesNA2</v>
      </c>
      <c r="B404" s="151" t="str">
        <f t="shared" si="13"/>
        <v>2010-2012_Males_NA2_All ages</v>
      </c>
      <c r="C404" s="149" t="s">
        <v>8</v>
      </c>
      <c r="D404" s="149" t="s">
        <v>2</v>
      </c>
      <c r="E404" s="149" t="s">
        <v>49</v>
      </c>
      <c r="F404" s="149">
        <v>232</v>
      </c>
      <c r="G404" s="149">
        <v>77.3333333333333</v>
      </c>
      <c r="H404" s="149">
        <v>1187.6119785001299</v>
      </c>
      <c r="I404" s="149">
        <v>1080.5444215774601</v>
      </c>
      <c r="J404" s="149">
        <v>940.20593339112895</v>
      </c>
      <c r="K404" s="149">
        <v>1235.2473109247201</v>
      </c>
      <c r="L404" s="149">
        <v>140.338488186327</v>
      </c>
      <c r="M404" s="149">
        <v>154.70288934726301</v>
      </c>
    </row>
    <row r="405" spans="1:13">
      <c r="A405" s="150" t="str">
        <f t="shared" si="12"/>
        <v>2011-2013MalesNA2</v>
      </c>
      <c r="B405" s="151" t="str">
        <f t="shared" si="13"/>
        <v>2011-2013_Males_NA2_All ages</v>
      </c>
      <c r="C405" s="149" t="s">
        <v>9</v>
      </c>
      <c r="D405" s="149" t="s">
        <v>2</v>
      </c>
      <c r="E405" s="149" t="s">
        <v>49</v>
      </c>
      <c r="F405" s="149">
        <v>236</v>
      </c>
      <c r="G405" s="149">
        <v>78.6666666666667</v>
      </c>
      <c r="H405" s="149">
        <v>1208.5829876581099</v>
      </c>
      <c r="I405" s="149">
        <v>1074.3186655776999</v>
      </c>
      <c r="J405" s="149">
        <v>936.04184683463302</v>
      </c>
      <c r="K405" s="149">
        <v>1226.6218945237899</v>
      </c>
      <c r="L405" s="149">
        <v>138.27681874306299</v>
      </c>
      <c r="M405" s="149">
        <v>152.303228946091</v>
      </c>
    </row>
    <row r="406" spans="1:13">
      <c r="A406" s="150" t="str">
        <f t="shared" si="12"/>
        <v>2012-2014MalesNA2</v>
      </c>
      <c r="B406" s="151" t="str">
        <f t="shared" si="13"/>
        <v>2012-2014_Males_NA2_All ages</v>
      </c>
      <c r="C406" s="149" t="s">
        <v>216</v>
      </c>
      <c r="D406" s="149" t="s">
        <v>2</v>
      </c>
      <c r="E406" s="149" t="s">
        <v>49</v>
      </c>
      <c r="F406" s="149">
        <v>244</v>
      </c>
      <c r="G406" s="149">
        <v>81.3333333333333</v>
      </c>
      <c r="H406" s="149">
        <v>1252.3738643946001</v>
      </c>
      <c r="I406" s="149">
        <v>1080.0967667074301</v>
      </c>
      <c r="J406" s="149">
        <v>945.01818510580301</v>
      </c>
      <c r="K406" s="149">
        <v>1228.63880657961</v>
      </c>
      <c r="L406" s="149">
        <v>135.07858160162999</v>
      </c>
      <c r="M406" s="149">
        <v>148.54203987218099</v>
      </c>
    </row>
    <row r="407" spans="1:13">
      <c r="A407" s="150" t="str">
        <f t="shared" si="12"/>
        <v>2004-2006MalesNA3</v>
      </c>
      <c r="B407" s="151" t="str">
        <f t="shared" si="13"/>
        <v>2004-2006_Males_NA3_All ages</v>
      </c>
      <c r="C407" s="149" t="s">
        <v>1</v>
      </c>
      <c r="D407" s="149" t="s">
        <v>2</v>
      </c>
      <c r="E407" s="149" t="s">
        <v>50</v>
      </c>
      <c r="F407" s="149">
        <v>237</v>
      </c>
      <c r="G407" s="149">
        <v>79</v>
      </c>
      <c r="H407" s="149">
        <v>1281.28885765259</v>
      </c>
      <c r="I407" s="149">
        <v>1468.2061413333299</v>
      </c>
      <c r="J407" s="149">
        <v>1283.0745680796899</v>
      </c>
      <c r="K407" s="149">
        <v>1672.07513869575</v>
      </c>
      <c r="L407" s="149">
        <v>185.13157325364199</v>
      </c>
      <c r="M407" s="149">
        <v>203.86899736242199</v>
      </c>
    </row>
    <row r="408" spans="1:13">
      <c r="A408" s="150" t="str">
        <f t="shared" si="12"/>
        <v>2005-2007MalesNA3</v>
      </c>
      <c r="B408" s="151" t="str">
        <f t="shared" si="13"/>
        <v>2005-2007_Males_NA3_All ages</v>
      </c>
      <c r="C408" s="149" t="s">
        <v>3</v>
      </c>
      <c r="D408" s="149" t="s">
        <v>2</v>
      </c>
      <c r="E408" s="149" t="s">
        <v>50</v>
      </c>
      <c r="F408" s="149">
        <v>241</v>
      </c>
      <c r="G408" s="149">
        <v>80.3333333333333</v>
      </c>
      <c r="H408" s="149">
        <v>1287.0493991989299</v>
      </c>
      <c r="I408" s="149">
        <v>1480.63617239051</v>
      </c>
      <c r="J408" s="149">
        <v>1295.05801897683</v>
      </c>
      <c r="K408" s="149">
        <v>1684.83205221196</v>
      </c>
      <c r="L408" s="149">
        <v>185.57815341367899</v>
      </c>
      <c r="M408" s="149">
        <v>204.19587982144901</v>
      </c>
    </row>
    <row r="409" spans="1:13">
      <c r="A409" s="150" t="str">
        <f t="shared" si="12"/>
        <v>2006-2008MalesNA3</v>
      </c>
      <c r="B409" s="151" t="str">
        <f t="shared" si="13"/>
        <v>2006-2008_Males_NA3_All ages</v>
      </c>
      <c r="C409" s="149" t="s">
        <v>4</v>
      </c>
      <c r="D409" s="149" t="s">
        <v>2</v>
      </c>
      <c r="E409" s="149" t="s">
        <v>50</v>
      </c>
      <c r="F409" s="149">
        <v>230</v>
      </c>
      <c r="G409" s="149">
        <v>76.6666666666667</v>
      </c>
      <c r="H409" s="149">
        <v>1217.8333156835699</v>
      </c>
      <c r="I409" s="149">
        <v>1355.1522370831001</v>
      </c>
      <c r="J409" s="149">
        <v>1181.6789698322</v>
      </c>
      <c r="K409" s="149">
        <v>1546.46268128563</v>
      </c>
      <c r="L409" s="149">
        <v>173.47326725090099</v>
      </c>
      <c r="M409" s="149">
        <v>191.310444202534</v>
      </c>
    </row>
    <row r="410" spans="1:13">
      <c r="A410" s="150" t="str">
        <f t="shared" si="12"/>
        <v>2007-2009MalesNA3</v>
      </c>
      <c r="B410" s="151" t="str">
        <f t="shared" si="13"/>
        <v>2007-2009_Males_NA3_All ages</v>
      </c>
      <c r="C410" s="149" t="s">
        <v>5</v>
      </c>
      <c r="D410" s="149" t="s">
        <v>2</v>
      </c>
      <c r="E410" s="149" t="s">
        <v>50</v>
      </c>
      <c r="F410" s="149">
        <v>235</v>
      </c>
      <c r="G410" s="149">
        <v>78.3333333333333</v>
      </c>
      <c r="H410" s="149">
        <v>1235.47657851848</v>
      </c>
      <c r="I410" s="149">
        <v>1352.9170507460401</v>
      </c>
      <c r="J410" s="149">
        <v>1181.4501081231101</v>
      </c>
      <c r="K410" s="149">
        <v>1541.81608651437</v>
      </c>
      <c r="L410" s="149">
        <v>171.46694262293099</v>
      </c>
      <c r="M410" s="149">
        <v>188.899035768331</v>
      </c>
    </row>
    <row r="411" spans="1:13">
      <c r="A411" s="150" t="str">
        <f t="shared" si="12"/>
        <v>2008-2010MalesNA3</v>
      </c>
      <c r="B411" s="151" t="str">
        <f t="shared" si="13"/>
        <v>2008-2010_Males_NA3_All ages</v>
      </c>
      <c r="C411" s="149" t="s">
        <v>6</v>
      </c>
      <c r="D411" s="149" t="s">
        <v>2</v>
      </c>
      <c r="E411" s="149" t="s">
        <v>50</v>
      </c>
      <c r="F411" s="149">
        <v>242</v>
      </c>
      <c r="G411" s="149">
        <v>80.6666666666667</v>
      </c>
      <c r="H411" s="149">
        <v>1269.4748990190401</v>
      </c>
      <c r="I411" s="149">
        <v>1342.5213382822301</v>
      </c>
      <c r="J411" s="149">
        <v>1175.7870656254499</v>
      </c>
      <c r="K411" s="149">
        <v>1525.9464227420201</v>
      </c>
      <c r="L411" s="149">
        <v>166.734272656776</v>
      </c>
      <c r="M411" s="149">
        <v>183.425084459792</v>
      </c>
    </row>
    <row r="412" spans="1:13">
      <c r="A412" s="150" t="str">
        <f t="shared" si="12"/>
        <v>2009-2011MalesNA3</v>
      </c>
      <c r="B412" s="151" t="str">
        <f t="shared" si="13"/>
        <v>2009-2011_Males_NA3_All ages</v>
      </c>
      <c r="C412" s="149" t="s">
        <v>7</v>
      </c>
      <c r="D412" s="149" t="s">
        <v>2</v>
      </c>
      <c r="E412" s="149" t="s">
        <v>50</v>
      </c>
      <c r="F412" s="149">
        <v>243</v>
      </c>
      <c r="G412" s="149">
        <v>81</v>
      </c>
      <c r="H412" s="149">
        <v>1274.1191275167801</v>
      </c>
      <c r="I412" s="149">
        <v>1354.23795595607</v>
      </c>
      <c r="J412" s="149">
        <v>1186.4709763845201</v>
      </c>
      <c r="K412" s="149">
        <v>1538.7626913670999</v>
      </c>
      <c r="L412" s="149">
        <v>167.76697957155301</v>
      </c>
      <c r="M412" s="149">
        <v>184.52473541102901</v>
      </c>
    </row>
    <row r="413" spans="1:13">
      <c r="A413" s="150" t="str">
        <f t="shared" si="12"/>
        <v>2010-2012MalesNA3</v>
      </c>
      <c r="B413" s="151" t="str">
        <f t="shared" si="13"/>
        <v>2010-2012_Males_NA3_All ages</v>
      </c>
      <c r="C413" s="149" t="s">
        <v>8</v>
      </c>
      <c r="D413" s="149" t="s">
        <v>2</v>
      </c>
      <c r="E413" s="149" t="s">
        <v>50</v>
      </c>
      <c r="F413" s="149">
        <v>236</v>
      </c>
      <c r="G413" s="149">
        <v>78.6666666666667</v>
      </c>
      <c r="H413" s="149">
        <v>1238.5200734715299</v>
      </c>
      <c r="I413" s="149">
        <v>1307.8409864370401</v>
      </c>
      <c r="J413" s="149">
        <v>1143.2670211764901</v>
      </c>
      <c r="K413" s="149">
        <v>1489.1088702189099</v>
      </c>
      <c r="L413" s="149">
        <v>164.573965260552</v>
      </c>
      <c r="M413" s="149">
        <v>181.267883781867</v>
      </c>
    </row>
    <row r="414" spans="1:13">
      <c r="A414" s="150" t="str">
        <f t="shared" si="12"/>
        <v>2011-2013MalesNA3</v>
      </c>
      <c r="B414" s="151" t="str">
        <f t="shared" si="13"/>
        <v>2011-2013_Males_NA3_All ages</v>
      </c>
      <c r="C414" s="149" t="s">
        <v>9</v>
      </c>
      <c r="D414" s="149" t="s">
        <v>2</v>
      </c>
      <c r="E414" s="149" t="s">
        <v>50</v>
      </c>
      <c r="F414" s="149">
        <v>239</v>
      </c>
      <c r="G414" s="149">
        <v>79.6666666666667</v>
      </c>
      <c r="H414" s="149">
        <v>1254.5931758530201</v>
      </c>
      <c r="I414" s="149">
        <v>1341.66617383269</v>
      </c>
      <c r="J414" s="149">
        <v>1172.8889208216101</v>
      </c>
      <c r="K414" s="149">
        <v>1527.4501362470801</v>
      </c>
      <c r="L414" s="149">
        <v>168.77725301108001</v>
      </c>
      <c r="M414" s="149">
        <v>185.78396241438699</v>
      </c>
    </row>
    <row r="415" spans="1:13">
      <c r="A415" s="150" t="str">
        <f t="shared" si="12"/>
        <v>2012-2014MalesNA3</v>
      </c>
      <c r="B415" s="151" t="str">
        <f t="shared" si="13"/>
        <v>2012-2014_Males_NA3_All ages</v>
      </c>
      <c r="C415" s="149" t="s">
        <v>216</v>
      </c>
      <c r="D415" s="149" t="s">
        <v>2</v>
      </c>
      <c r="E415" s="149" t="s">
        <v>50</v>
      </c>
      <c r="F415" s="149">
        <v>238</v>
      </c>
      <c r="G415" s="149">
        <v>79.3333333333333</v>
      </c>
      <c r="H415" s="149">
        <v>1244.0541529454799</v>
      </c>
      <c r="I415" s="149">
        <v>1330.6961857139199</v>
      </c>
      <c r="J415" s="149">
        <v>1162.2496463242501</v>
      </c>
      <c r="K415" s="149">
        <v>1516.1536492083401</v>
      </c>
      <c r="L415" s="149">
        <v>168.44653938967599</v>
      </c>
      <c r="M415" s="149">
        <v>185.457463494412</v>
      </c>
    </row>
    <row r="416" spans="1:13">
      <c r="A416" s="150" t="str">
        <f t="shared" si="12"/>
        <v>2004-2006MalesNA4</v>
      </c>
      <c r="B416" s="151" t="str">
        <f t="shared" si="13"/>
        <v>2004-2006_Males_NA4_All ages</v>
      </c>
      <c r="C416" s="149" t="s">
        <v>1</v>
      </c>
      <c r="D416" s="149" t="s">
        <v>2</v>
      </c>
      <c r="E416" s="149" t="s">
        <v>51</v>
      </c>
      <c r="F416" s="149">
        <v>215</v>
      </c>
      <c r="G416" s="149">
        <v>71.6666666666667</v>
      </c>
      <c r="H416" s="149">
        <v>1030.33497867446</v>
      </c>
      <c r="I416" s="149">
        <v>1381.89710679723</v>
      </c>
      <c r="J416" s="149">
        <v>1188.48429903443</v>
      </c>
      <c r="K416" s="149">
        <v>1595.91808677779</v>
      </c>
      <c r="L416" s="149">
        <v>193.41280776280399</v>
      </c>
      <c r="M416" s="149">
        <v>214.020979980558</v>
      </c>
    </row>
    <row r="417" spans="1:13">
      <c r="A417" s="150" t="str">
        <f t="shared" si="12"/>
        <v>2005-2007MalesNA4</v>
      </c>
      <c r="B417" s="151" t="str">
        <f t="shared" si="13"/>
        <v>2005-2007_Males_NA4_All ages</v>
      </c>
      <c r="C417" s="149" t="s">
        <v>3</v>
      </c>
      <c r="D417" s="149" t="s">
        <v>2</v>
      </c>
      <c r="E417" s="149" t="s">
        <v>51</v>
      </c>
      <c r="F417" s="149">
        <v>234</v>
      </c>
      <c r="G417" s="149">
        <v>78</v>
      </c>
      <c r="H417" s="149">
        <v>1118.7072715972699</v>
      </c>
      <c r="I417" s="149">
        <v>1425.6920567714801</v>
      </c>
      <c r="J417" s="149">
        <v>1235.2954853741401</v>
      </c>
      <c r="K417" s="149">
        <v>1635.4887513431599</v>
      </c>
      <c r="L417" s="149">
        <v>190.396571397337</v>
      </c>
      <c r="M417" s="149">
        <v>209.796694571686</v>
      </c>
    </row>
    <row r="418" spans="1:13">
      <c r="A418" s="150" t="str">
        <f t="shared" si="12"/>
        <v>2006-2008MalesNA4</v>
      </c>
      <c r="B418" s="151" t="str">
        <f t="shared" si="13"/>
        <v>2006-2008_Males_NA4_All ages</v>
      </c>
      <c r="C418" s="149" t="s">
        <v>4</v>
      </c>
      <c r="D418" s="149" t="s">
        <v>2</v>
      </c>
      <c r="E418" s="149" t="s">
        <v>51</v>
      </c>
      <c r="F418" s="149">
        <v>236</v>
      </c>
      <c r="G418" s="149">
        <v>78.6666666666667</v>
      </c>
      <c r="H418" s="149">
        <v>1127.1910971008299</v>
      </c>
      <c r="I418" s="149">
        <v>1418.0109346371701</v>
      </c>
      <c r="J418" s="149">
        <v>1228.9099496653901</v>
      </c>
      <c r="K418" s="149">
        <v>1626.29378978156</v>
      </c>
      <c r="L418" s="149">
        <v>189.10098497178001</v>
      </c>
      <c r="M418" s="149">
        <v>208.282855144389</v>
      </c>
    </row>
    <row r="419" spans="1:13">
      <c r="A419" s="150" t="str">
        <f t="shared" si="12"/>
        <v>2007-2009MalesNA4</v>
      </c>
      <c r="B419" s="151" t="str">
        <f t="shared" si="13"/>
        <v>2007-2009_Males_NA4_All ages</v>
      </c>
      <c r="C419" s="149" t="s">
        <v>5</v>
      </c>
      <c r="D419" s="149" t="s">
        <v>2</v>
      </c>
      <c r="E419" s="149" t="s">
        <v>51</v>
      </c>
      <c r="F419" s="149">
        <v>236</v>
      </c>
      <c r="G419" s="149">
        <v>78.6666666666667</v>
      </c>
      <c r="H419" s="149">
        <v>1127.2449369507101</v>
      </c>
      <c r="I419" s="149">
        <v>1408.73680676085</v>
      </c>
      <c r="J419" s="149">
        <v>1222.6003628291701</v>
      </c>
      <c r="K419" s="149">
        <v>1613.7544061895201</v>
      </c>
      <c r="L419" s="149">
        <v>186.13644393167499</v>
      </c>
      <c r="M419" s="149">
        <v>205.01759942867699</v>
      </c>
    </row>
    <row r="420" spans="1:13">
      <c r="A420" s="150" t="str">
        <f t="shared" si="12"/>
        <v>2008-2010MalesNA4</v>
      </c>
      <c r="B420" s="151" t="str">
        <f t="shared" si="13"/>
        <v>2008-2010_Males_NA4_All ages</v>
      </c>
      <c r="C420" s="149" t="s">
        <v>6</v>
      </c>
      <c r="D420" s="149" t="s">
        <v>2</v>
      </c>
      <c r="E420" s="149" t="s">
        <v>51</v>
      </c>
      <c r="F420" s="149">
        <v>231</v>
      </c>
      <c r="G420" s="149">
        <v>77</v>
      </c>
      <c r="H420" s="149">
        <v>1100.9436659994301</v>
      </c>
      <c r="I420" s="149">
        <v>1364.1984268429001</v>
      </c>
      <c r="J420" s="149">
        <v>1183.4658095474399</v>
      </c>
      <c r="K420" s="149">
        <v>1563.4721862587601</v>
      </c>
      <c r="L420" s="149">
        <v>180.732617295457</v>
      </c>
      <c r="M420" s="149">
        <v>199.27375941585601</v>
      </c>
    </row>
    <row r="421" spans="1:13">
      <c r="A421" s="150" t="str">
        <f t="shared" si="12"/>
        <v>2009-2011MalesNA4</v>
      </c>
      <c r="B421" s="151" t="str">
        <f t="shared" si="13"/>
        <v>2009-2011_Males_NA4_All ages</v>
      </c>
      <c r="C421" s="149" t="s">
        <v>7</v>
      </c>
      <c r="D421" s="149" t="s">
        <v>2</v>
      </c>
      <c r="E421" s="149" t="s">
        <v>51</v>
      </c>
      <c r="F421" s="149">
        <v>231</v>
      </c>
      <c r="G421" s="149">
        <v>77</v>
      </c>
      <c r="H421" s="149">
        <v>1098.74429223744</v>
      </c>
      <c r="I421" s="149">
        <v>1336.75503241617</v>
      </c>
      <c r="J421" s="149">
        <v>1160.95821385564</v>
      </c>
      <c r="K421" s="149">
        <v>1530.5866354335501</v>
      </c>
      <c r="L421" s="149">
        <v>175.79681856053</v>
      </c>
      <c r="M421" s="149">
        <v>193.831603017373</v>
      </c>
    </row>
    <row r="422" spans="1:13">
      <c r="A422" s="150" t="str">
        <f t="shared" si="12"/>
        <v>2010-2012MalesNA4</v>
      </c>
      <c r="B422" s="151" t="str">
        <f t="shared" si="13"/>
        <v>2010-2012_Males_NA4_All ages</v>
      </c>
      <c r="C422" s="149" t="s">
        <v>8</v>
      </c>
      <c r="D422" s="149" t="s">
        <v>2</v>
      </c>
      <c r="E422" s="149" t="s">
        <v>51</v>
      </c>
      <c r="F422" s="149">
        <v>221</v>
      </c>
      <c r="G422" s="149">
        <v>73.6666666666667</v>
      </c>
      <c r="H422" s="149">
        <v>1049.0838317668299</v>
      </c>
      <c r="I422" s="149">
        <v>1262.7001085874699</v>
      </c>
      <c r="J422" s="149">
        <v>1094.0711375358601</v>
      </c>
      <c r="K422" s="149">
        <v>1449.0372273037301</v>
      </c>
      <c r="L422" s="149">
        <v>168.62897105160999</v>
      </c>
      <c r="M422" s="149">
        <v>186.33711871626599</v>
      </c>
    </row>
    <row r="423" spans="1:13">
      <c r="A423" s="150" t="str">
        <f t="shared" si="12"/>
        <v>2011-2013MalesNA4</v>
      </c>
      <c r="B423" s="151" t="str">
        <f t="shared" si="13"/>
        <v>2011-2013_Males_NA4_All ages</v>
      </c>
      <c r="C423" s="149" t="s">
        <v>9</v>
      </c>
      <c r="D423" s="149" t="s">
        <v>2</v>
      </c>
      <c r="E423" s="149" t="s">
        <v>51</v>
      </c>
      <c r="F423" s="149">
        <v>227</v>
      </c>
      <c r="G423" s="149">
        <v>75.6666666666667</v>
      </c>
      <c r="H423" s="149">
        <v>1078.0775075987799</v>
      </c>
      <c r="I423" s="149">
        <v>1301.1312356557801</v>
      </c>
      <c r="J423" s="149">
        <v>1128.4206328180901</v>
      </c>
      <c r="K423" s="149">
        <v>1491.7240091297799</v>
      </c>
      <c r="L423" s="149">
        <v>172.710602837686</v>
      </c>
      <c r="M423" s="149">
        <v>190.59277347399501</v>
      </c>
    </row>
    <row r="424" spans="1:13">
      <c r="A424" s="150" t="str">
        <f t="shared" si="12"/>
        <v>2012-2014MalesNA4</v>
      </c>
      <c r="B424" s="151" t="str">
        <f t="shared" si="13"/>
        <v>2012-2014_Males_NA4_All ages</v>
      </c>
      <c r="C424" s="149" t="s">
        <v>216</v>
      </c>
      <c r="D424" s="149" t="s">
        <v>2</v>
      </c>
      <c r="E424" s="149" t="s">
        <v>51</v>
      </c>
      <c r="F424" s="149">
        <v>224</v>
      </c>
      <c r="G424" s="149">
        <v>74.6666666666667</v>
      </c>
      <c r="H424" s="149">
        <v>1064.13301662708</v>
      </c>
      <c r="I424" s="149">
        <v>1263.1423404720999</v>
      </c>
      <c r="J424" s="149">
        <v>1092.38479475543</v>
      </c>
      <c r="K424" s="149">
        <v>1451.7043906016099</v>
      </c>
      <c r="L424" s="149">
        <v>170.75754571667201</v>
      </c>
      <c r="M424" s="149">
        <v>188.56205012951401</v>
      </c>
    </row>
    <row r="425" spans="1:13">
      <c r="A425" s="150" t="str">
        <f t="shared" si="12"/>
        <v>2004-2006MalesNA5</v>
      </c>
      <c r="B425" s="151" t="str">
        <f t="shared" si="13"/>
        <v>2004-2006_Males_NA5_All ages</v>
      </c>
      <c r="C425" s="149" t="s">
        <v>1</v>
      </c>
      <c r="D425" s="149" t="s">
        <v>2</v>
      </c>
      <c r="E425" s="149" t="s">
        <v>52</v>
      </c>
      <c r="F425" s="149">
        <v>234</v>
      </c>
      <c r="G425" s="149">
        <v>78</v>
      </c>
      <c r="H425" s="149">
        <v>1073.29602788735</v>
      </c>
      <c r="I425" s="149">
        <v>1535.7463053786801</v>
      </c>
      <c r="J425" s="149">
        <v>1331.3621136244799</v>
      </c>
      <c r="K425" s="149">
        <v>1760.95586423807</v>
      </c>
      <c r="L425" s="149">
        <v>204.38419175419401</v>
      </c>
      <c r="M425" s="149">
        <v>225.20955885939401</v>
      </c>
    </row>
    <row r="426" spans="1:13">
      <c r="A426" s="150" t="str">
        <f t="shared" si="12"/>
        <v>2005-2007MalesNA5</v>
      </c>
      <c r="B426" s="151" t="str">
        <f t="shared" si="13"/>
        <v>2005-2007_Males_NA5_All ages</v>
      </c>
      <c r="C426" s="149" t="s">
        <v>3</v>
      </c>
      <c r="D426" s="149" t="s">
        <v>2</v>
      </c>
      <c r="E426" s="149" t="s">
        <v>52</v>
      </c>
      <c r="F426" s="149">
        <v>234</v>
      </c>
      <c r="G426" s="149">
        <v>78</v>
      </c>
      <c r="H426" s="149">
        <v>1065.2827096421699</v>
      </c>
      <c r="I426" s="149">
        <v>1516.99861158361</v>
      </c>
      <c r="J426" s="149">
        <v>1313.50376730279</v>
      </c>
      <c r="K426" s="149">
        <v>1741.2282044758001</v>
      </c>
      <c r="L426" s="149">
        <v>203.49484428081101</v>
      </c>
      <c r="M426" s="149">
        <v>224.22959289219199</v>
      </c>
    </row>
    <row r="427" spans="1:13">
      <c r="A427" s="150" t="str">
        <f t="shared" si="12"/>
        <v>2006-2008MalesNA5</v>
      </c>
      <c r="B427" s="151" t="str">
        <f t="shared" si="13"/>
        <v>2006-2008_Males_NA5_All ages</v>
      </c>
      <c r="C427" s="149" t="s">
        <v>4</v>
      </c>
      <c r="D427" s="149" t="s">
        <v>2</v>
      </c>
      <c r="E427" s="149" t="s">
        <v>52</v>
      </c>
      <c r="F427" s="149">
        <v>237</v>
      </c>
      <c r="G427" s="149">
        <v>79</v>
      </c>
      <c r="H427" s="149">
        <v>1069.88082340195</v>
      </c>
      <c r="I427" s="149">
        <v>1482.37086251715</v>
      </c>
      <c r="J427" s="149">
        <v>1286.0724793187601</v>
      </c>
      <c r="K427" s="149">
        <v>1698.5368781955799</v>
      </c>
      <c r="L427" s="149">
        <v>196.29838319839001</v>
      </c>
      <c r="M427" s="149">
        <v>216.166015678436</v>
      </c>
    </row>
    <row r="428" spans="1:13">
      <c r="A428" s="150" t="str">
        <f t="shared" si="12"/>
        <v>2007-2009MalesNA5</v>
      </c>
      <c r="B428" s="151" t="str">
        <f t="shared" si="13"/>
        <v>2007-2009_Males_NA5_All ages</v>
      </c>
      <c r="C428" s="149" t="s">
        <v>5</v>
      </c>
      <c r="D428" s="149" t="s">
        <v>2</v>
      </c>
      <c r="E428" s="149" t="s">
        <v>52</v>
      </c>
      <c r="F428" s="149">
        <v>243</v>
      </c>
      <c r="G428" s="149">
        <v>81</v>
      </c>
      <c r="H428" s="149">
        <v>1091.3500404203701</v>
      </c>
      <c r="I428" s="149">
        <v>1485.2202347974201</v>
      </c>
      <c r="J428" s="149">
        <v>1293.7034535109899</v>
      </c>
      <c r="K428" s="149">
        <v>1695.86707056868</v>
      </c>
      <c r="L428" s="149">
        <v>191.51678128642999</v>
      </c>
      <c r="M428" s="149">
        <v>210.64683577126701</v>
      </c>
    </row>
    <row r="429" spans="1:13">
      <c r="A429" s="150" t="str">
        <f t="shared" si="12"/>
        <v>2008-2010MalesNA5</v>
      </c>
      <c r="B429" s="151" t="str">
        <f t="shared" si="13"/>
        <v>2008-2010_Males_NA5_All ages</v>
      </c>
      <c r="C429" s="149" t="s">
        <v>6</v>
      </c>
      <c r="D429" s="149" t="s">
        <v>2</v>
      </c>
      <c r="E429" s="149" t="s">
        <v>52</v>
      </c>
      <c r="F429" s="149">
        <v>261</v>
      </c>
      <c r="G429" s="149">
        <v>87</v>
      </c>
      <c r="H429" s="149">
        <v>1166.68901703098</v>
      </c>
      <c r="I429" s="149">
        <v>1582.43606680162</v>
      </c>
      <c r="J429" s="149">
        <v>1387.36992380532</v>
      </c>
      <c r="K429" s="149">
        <v>1796.2678002380701</v>
      </c>
      <c r="L429" s="149">
        <v>195.06614299630201</v>
      </c>
      <c r="M429" s="149">
        <v>213.831733436457</v>
      </c>
    </row>
    <row r="430" spans="1:13">
      <c r="A430" s="150" t="str">
        <f t="shared" si="12"/>
        <v>2009-2011MalesNA5</v>
      </c>
      <c r="B430" s="151" t="str">
        <f t="shared" si="13"/>
        <v>2009-2011_Males_NA5_All ages</v>
      </c>
      <c r="C430" s="149" t="s">
        <v>7</v>
      </c>
      <c r="D430" s="149" t="s">
        <v>2</v>
      </c>
      <c r="E430" s="149" t="s">
        <v>52</v>
      </c>
      <c r="F430" s="149">
        <v>255</v>
      </c>
      <c r="G430" s="149">
        <v>85</v>
      </c>
      <c r="H430" s="149">
        <v>1138.5453408938699</v>
      </c>
      <c r="I430" s="149">
        <v>1531.76903632269</v>
      </c>
      <c r="J430" s="149">
        <v>1341.5524940028999</v>
      </c>
      <c r="K430" s="149">
        <v>1740.5097938649101</v>
      </c>
      <c r="L430" s="149">
        <v>190.21654231979599</v>
      </c>
      <c r="M430" s="149">
        <v>208.740757542213</v>
      </c>
    </row>
    <row r="431" spans="1:13">
      <c r="A431" s="150" t="str">
        <f t="shared" si="12"/>
        <v>2010-2012MalesNA5</v>
      </c>
      <c r="B431" s="151" t="str">
        <f t="shared" si="13"/>
        <v>2010-2012_Males_NA5_All ages</v>
      </c>
      <c r="C431" s="149" t="s">
        <v>8</v>
      </c>
      <c r="D431" s="149" t="s">
        <v>2</v>
      </c>
      <c r="E431" s="149" t="s">
        <v>52</v>
      </c>
      <c r="F431" s="149">
        <v>247</v>
      </c>
      <c r="G431" s="149">
        <v>82.3333333333333</v>
      </c>
      <c r="H431" s="149">
        <v>1098.4612647869801</v>
      </c>
      <c r="I431" s="149">
        <v>1456.8925261309801</v>
      </c>
      <c r="J431" s="149">
        <v>1273.48242407718</v>
      </c>
      <c r="K431" s="149">
        <v>1658.4661134959999</v>
      </c>
      <c r="L431" s="149">
        <v>183.410102053809</v>
      </c>
      <c r="M431" s="149">
        <v>201.573587365017</v>
      </c>
    </row>
    <row r="432" spans="1:13">
      <c r="A432" s="150" t="str">
        <f t="shared" si="12"/>
        <v>2011-2013MalesNA5</v>
      </c>
      <c r="B432" s="151" t="str">
        <f t="shared" si="13"/>
        <v>2011-2013_Males_NA5_All ages</v>
      </c>
      <c r="C432" s="149" t="s">
        <v>9</v>
      </c>
      <c r="D432" s="149" t="s">
        <v>2</v>
      </c>
      <c r="E432" s="149" t="s">
        <v>52</v>
      </c>
      <c r="F432" s="149">
        <v>239</v>
      </c>
      <c r="G432" s="149">
        <v>79.6666666666667</v>
      </c>
      <c r="H432" s="149">
        <v>1057.8497764794399</v>
      </c>
      <c r="I432" s="149">
        <v>1418.22628540553</v>
      </c>
      <c r="J432" s="149">
        <v>1235.26408468414</v>
      </c>
      <c r="K432" s="149">
        <v>1619.6245308186401</v>
      </c>
      <c r="L432" s="149">
        <v>182.96220072138701</v>
      </c>
      <c r="M432" s="149">
        <v>201.39824541310799</v>
      </c>
    </row>
    <row r="433" spans="1:13">
      <c r="A433" s="150" t="str">
        <f t="shared" si="12"/>
        <v>2012-2014MalesNA5</v>
      </c>
      <c r="B433" s="151" t="str">
        <f t="shared" si="13"/>
        <v>2012-2014_Males_NA5_All ages</v>
      </c>
      <c r="C433" s="149" t="s">
        <v>216</v>
      </c>
      <c r="D433" s="149" t="s">
        <v>2</v>
      </c>
      <c r="E433" s="149" t="s">
        <v>52</v>
      </c>
      <c r="F433" s="149">
        <v>229</v>
      </c>
      <c r="G433" s="149">
        <v>76.3333333333333</v>
      </c>
      <c r="H433" s="149">
        <v>1009.34414668547</v>
      </c>
      <c r="I433" s="149">
        <v>1366.1565480627401</v>
      </c>
      <c r="J433" s="149">
        <v>1183.0333427205801</v>
      </c>
      <c r="K433" s="149">
        <v>1568.152495494</v>
      </c>
      <c r="L433" s="149">
        <v>183.12320534215999</v>
      </c>
      <c r="M433" s="149">
        <v>201.99594743126301</v>
      </c>
    </row>
    <row r="434" spans="1:13">
      <c r="A434" s="150" t="str">
        <f t="shared" si="12"/>
        <v>2004-2006MalesNC</v>
      </c>
      <c r="B434" s="151" t="str">
        <f t="shared" si="13"/>
        <v>2004-2006_Males_NC_All ages</v>
      </c>
      <c r="C434" s="149" t="s">
        <v>1</v>
      </c>
      <c r="D434" s="149" t="s">
        <v>2</v>
      </c>
      <c r="E434" s="149" t="s">
        <v>53</v>
      </c>
      <c r="F434" s="149">
        <v>1835</v>
      </c>
      <c r="G434" s="149">
        <v>611.66666666666697</v>
      </c>
      <c r="H434" s="149">
        <v>1063.8852975110301</v>
      </c>
      <c r="I434" s="149">
        <v>1362.15262510607</v>
      </c>
      <c r="J434" s="149">
        <v>1296.3347955034401</v>
      </c>
      <c r="K434" s="149">
        <v>1430.28342330641</v>
      </c>
      <c r="L434" s="149">
        <v>65.817829602625096</v>
      </c>
      <c r="M434" s="149">
        <v>68.130798200347698</v>
      </c>
    </row>
    <row r="435" spans="1:13">
      <c r="A435" s="150" t="str">
        <f t="shared" si="12"/>
        <v>2005-2007MalesNC</v>
      </c>
      <c r="B435" s="151" t="str">
        <f t="shared" si="13"/>
        <v>2005-2007_Males_NC_All ages</v>
      </c>
      <c r="C435" s="149" t="s">
        <v>3</v>
      </c>
      <c r="D435" s="149" t="s">
        <v>2</v>
      </c>
      <c r="E435" s="149" t="s">
        <v>53</v>
      </c>
      <c r="F435" s="149">
        <v>1819</v>
      </c>
      <c r="G435" s="149">
        <v>606.33333333333303</v>
      </c>
      <c r="H435" s="149">
        <v>1050.9651661957801</v>
      </c>
      <c r="I435" s="149">
        <v>1311.20514859851</v>
      </c>
      <c r="J435" s="149">
        <v>1247.83378126824</v>
      </c>
      <c r="K435" s="149">
        <v>1376.81347297863</v>
      </c>
      <c r="L435" s="149">
        <v>63.371367330269798</v>
      </c>
      <c r="M435" s="149">
        <v>65.608324380124898</v>
      </c>
    </row>
    <row r="436" spans="1:13">
      <c r="A436" s="150" t="str">
        <f t="shared" si="12"/>
        <v>2006-2008MalesNC</v>
      </c>
      <c r="B436" s="151" t="str">
        <f t="shared" si="13"/>
        <v>2006-2008_Males_NC_All ages</v>
      </c>
      <c r="C436" s="149" t="s">
        <v>4</v>
      </c>
      <c r="D436" s="149" t="s">
        <v>2</v>
      </c>
      <c r="E436" s="149" t="s">
        <v>53</v>
      </c>
      <c r="F436" s="149">
        <v>1857</v>
      </c>
      <c r="G436" s="149">
        <v>619</v>
      </c>
      <c r="H436" s="149">
        <v>1067.6463486149901</v>
      </c>
      <c r="I436" s="149">
        <v>1305.5287811189501</v>
      </c>
      <c r="J436" s="149">
        <v>1243.01064646745</v>
      </c>
      <c r="K436" s="149">
        <v>1370.2306238645399</v>
      </c>
      <c r="L436" s="149">
        <v>62.518134651498897</v>
      </c>
      <c r="M436" s="149">
        <v>64.701842745589104</v>
      </c>
    </row>
    <row r="437" spans="1:13">
      <c r="A437" s="150" t="str">
        <f t="shared" si="12"/>
        <v>2007-2009MalesNC</v>
      </c>
      <c r="B437" s="151" t="str">
        <f t="shared" si="13"/>
        <v>2007-2009_Males_NC_All ages</v>
      </c>
      <c r="C437" s="149" t="s">
        <v>5</v>
      </c>
      <c r="D437" s="149" t="s">
        <v>2</v>
      </c>
      <c r="E437" s="149" t="s">
        <v>53</v>
      </c>
      <c r="F437" s="149">
        <v>1909</v>
      </c>
      <c r="G437" s="149">
        <v>636.33333333333303</v>
      </c>
      <c r="H437" s="149">
        <v>1091.4558843708501</v>
      </c>
      <c r="I437" s="149">
        <v>1298.01637419035</v>
      </c>
      <c r="J437" s="149">
        <v>1237.1572023220999</v>
      </c>
      <c r="K437" s="149">
        <v>1360.9716054682301</v>
      </c>
      <c r="L437" s="149">
        <v>60.8591718682503</v>
      </c>
      <c r="M437" s="149">
        <v>62.955231277879903</v>
      </c>
    </row>
    <row r="438" spans="1:13">
      <c r="A438" s="150" t="str">
        <f t="shared" si="12"/>
        <v>2008-2010MalesNC</v>
      </c>
      <c r="B438" s="151" t="str">
        <f t="shared" si="13"/>
        <v>2008-2010_Males_NC_All ages</v>
      </c>
      <c r="C438" s="149" t="s">
        <v>6</v>
      </c>
      <c r="D438" s="149" t="s">
        <v>2</v>
      </c>
      <c r="E438" s="149" t="s">
        <v>53</v>
      </c>
      <c r="F438" s="149">
        <v>1977</v>
      </c>
      <c r="G438" s="149">
        <v>659</v>
      </c>
      <c r="H438" s="149">
        <v>1121.5494060383301</v>
      </c>
      <c r="I438" s="149">
        <v>1327.58762083227</v>
      </c>
      <c r="J438" s="149">
        <v>1266.4580686023901</v>
      </c>
      <c r="K438" s="149">
        <v>1390.78534267653</v>
      </c>
      <c r="L438" s="149">
        <v>61.129552229876701</v>
      </c>
      <c r="M438" s="149">
        <v>63.197721844258197</v>
      </c>
    </row>
    <row r="439" spans="1:13">
      <c r="A439" s="150" t="str">
        <f t="shared" si="12"/>
        <v>2009-2011MalesNC</v>
      </c>
      <c r="B439" s="151" t="str">
        <f t="shared" si="13"/>
        <v>2009-2011_Males_NC_All ages</v>
      </c>
      <c r="C439" s="149" t="s">
        <v>7</v>
      </c>
      <c r="D439" s="149" t="s">
        <v>2</v>
      </c>
      <c r="E439" s="149" t="s">
        <v>53</v>
      </c>
      <c r="F439" s="149">
        <v>1916</v>
      </c>
      <c r="G439" s="149">
        <v>638.66666666666697</v>
      </c>
      <c r="H439" s="149">
        <v>1078.09431637229</v>
      </c>
      <c r="I439" s="149">
        <v>1256.08005735199</v>
      </c>
      <c r="J439" s="149">
        <v>1197.81684744627</v>
      </c>
      <c r="K439" s="149">
        <v>1316.34618068135</v>
      </c>
      <c r="L439" s="149">
        <v>58.2632099057207</v>
      </c>
      <c r="M439" s="149">
        <v>60.266123329357697</v>
      </c>
    </row>
    <row r="440" spans="1:13">
      <c r="A440" s="150" t="str">
        <f t="shared" si="12"/>
        <v>2010-2012MalesNC</v>
      </c>
      <c r="B440" s="151" t="str">
        <f t="shared" si="13"/>
        <v>2010-2012_Males_NC_All ages</v>
      </c>
      <c r="C440" s="149" t="s">
        <v>8</v>
      </c>
      <c r="D440" s="149" t="s">
        <v>2</v>
      </c>
      <c r="E440" s="149" t="s">
        <v>53</v>
      </c>
      <c r="F440" s="149">
        <v>1895</v>
      </c>
      <c r="G440" s="149">
        <v>631.66666666666697</v>
      </c>
      <c r="H440" s="149">
        <v>1056.99990517679</v>
      </c>
      <c r="I440" s="149">
        <v>1217.6795656255899</v>
      </c>
      <c r="J440" s="149">
        <v>1161.0800941832599</v>
      </c>
      <c r="K440" s="149">
        <v>1276.23571124919</v>
      </c>
      <c r="L440" s="149">
        <v>56.599471442326802</v>
      </c>
      <c r="M440" s="149">
        <v>58.556145623603697</v>
      </c>
    </row>
    <row r="441" spans="1:13">
      <c r="A441" s="150" t="str">
        <f t="shared" si="12"/>
        <v>2011-2013MalesNC</v>
      </c>
      <c r="B441" s="151" t="str">
        <f t="shared" si="13"/>
        <v>2011-2013_Males_NC_All ages</v>
      </c>
      <c r="C441" s="149" t="s">
        <v>9</v>
      </c>
      <c r="D441" s="149" t="s">
        <v>2</v>
      </c>
      <c r="E441" s="149" t="s">
        <v>53</v>
      </c>
      <c r="F441" s="149">
        <v>1821</v>
      </c>
      <c r="G441" s="149">
        <v>607</v>
      </c>
      <c r="H441" s="149">
        <v>1010.73454480868</v>
      </c>
      <c r="I441" s="149">
        <v>1138.37912153908</v>
      </c>
      <c r="J441" s="149">
        <v>1084.8336410217601</v>
      </c>
      <c r="K441" s="149">
        <v>1193.81365508913</v>
      </c>
      <c r="L441" s="149">
        <v>53.545480517323298</v>
      </c>
      <c r="M441" s="149">
        <v>55.434533550046602</v>
      </c>
    </row>
    <row r="442" spans="1:13">
      <c r="A442" s="150" t="str">
        <f t="shared" si="12"/>
        <v>2012-2014MalesNC</v>
      </c>
      <c r="B442" s="151" t="str">
        <f t="shared" si="13"/>
        <v>2012-2014_Males_NC_All ages</v>
      </c>
      <c r="C442" s="149" t="s">
        <v>216</v>
      </c>
      <c r="D442" s="149" t="s">
        <v>2</v>
      </c>
      <c r="E442" s="149" t="s">
        <v>53</v>
      </c>
      <c r="F442" s="149">
        <v>1803</v>
      </c>
      <c r="G442" s="149">
        <v>601</v>
      </c>
      <c r="H442" s="149">
        <v>996.314245138616</v>
      </c>
      <c r="I442" s="149">
        <v>1094.1041272088</v>
      </c>
      <c r="J442" s="149">
        <v>1042.69338736448</v>
      </c>
      <c r="K442" s="149">
        <v>1147.3378142930201</v>
      </c>
      <c r="L442" s="149">
        <v>51.4107398443184</v>
      </c>
      <c r="M442" s="149">
        <v>53.2336870842175</v>
      </c>
    </row>
    <row r="443" spans="1:13">
      <c r="A443" s="150" t="str">
        <f t="shared" si="12"/>
        <v>2004-2006MalesNC1</v>
      </c>
      <c r="B443" s="151" t="str">
        <f t="shared" si="13"/>
        <v>2004-2006_Males_NC1_All ages</v>
      </c>
      <c r="C443" s="149" t="s">
        <v>1</v>
      </c>
      <c r="D443" s="149" t="s">
        <v>2</v>
      </c>
      <c r="E443" s="149" t="s">
        <v>54</v>
      </c>
      <c r="F443" s="149">
        <v>388</v>
      </c>
      <c r="G443" s="149">
        <v>129.333333333333</v>
      </c>
      <c r="H443" s="149">
        <v>1081.02084029867</v>
      </c>
      <c r="I443" s="149">
        <v>1330.0019990231899</v>
      </c>
      <c r="J443" s="149">
        <v>1194.53768640664</v>
      </c>
      <c r="K443" s="149">
        <v>1476.0564135120501</v>
      </c>
      <c r="L443" s="149">
        <v>135.464312616554</v>
      </c>
      <c r="M443" s="149">
        <v>146.054414488861</v>
      </c>
    </row>
    <row r="444" spans="1:13">
      <c r="A444" s="150" t="str">
        <f t="shared" si="12"/>
        <v>2005-2007MalesNC1</v>
      </c>
      <c r="B444" s="151" t="str">
        <f t="shared" si="13"/>
        <v>2005-2007_Males_NC1_All ages</v>
      </c>
      <c r="C444" s="149" t="s">
        <v>3</v>
      </c>
      <c r="D444" s="149" t="s">
        <v>2</v>
      </c>
      <c r="E444" s="149" t="s">
        <v>54</v>
      </c>
      <c r="F444" s="149">
        <v>356</v>
      </c>
      <c r="G444" s="149">
        <v>118.666666666667</v>
      </c>
      <c r="H444" s="149">
        <v>989.87876765654505</v>
      </c>
      <c r="I444" s="149">
        <v>1183.881338512</v>
      </c>
      <c r="J444" s="149">
        <v>1058.33286737004</v>
      </c>
      <c r="K444" s="149">
        <v>1319.6953339613401</v>
      </c>
      <c r="L444" s="149">
        <v>125.548471141966</v>
      </c>
      <c r="M444" s="149">
        <v>135.81399544933399</v>
      </c>
    </row>
    <row r="445" spans="1:13">
      <c r="A445" s="150" t="str">
        <f t="shared" si="12"/>
        <v>2006-2008MalesNC1</v>
      </c>
      <c r="B445" s="151" t="str">
        <f t="shared" si="13"/>
        <v>2006-2008_Males_NC1_All ages</v>
      </c>
      <c r="C445" s="149" t="s">
        <v>4</v>
      </c>
      <c r="D445" s="149" t="s">
        <v>2</v>
      </c>
      <c r="E445" s="149" t="s">
        <v>54</v>
      </c>
      <c r="F445" s="149">
        <v>375</v>
      </c>
      <c r="G445" s="149">
        <v>125</v>
      </c>
      <c r="H445" s="149">
        <v>1036.19784470848</v>
      </c>
      <c r="I445" s="149">
        <v>1218.92067730642</v>
      </c>
      <c r="J445" s="149">
        <v>1093.13165703287</v>
      </c>
      <c r="K445" s="149">
        <v>1354.71965449204</v>
      </c>
      <c r="L445" s="149">
        <v>125.789020273552</v>
      </c>
      <c r="M445" s="149">
        <v>135.79897718562299</v>
      </c>
    </row>
    <row r="446" spans="1:13">
      <c r="A446" s="150" t="str">
        <f t="shared" si="12"/>
        <v>2007-2009MalesNC1</v>
      </c>
      <c r="B446" s="151" t="str">
        <f t="shared" si="13"/>
        <v>2007-2009_Males_NC1_All ages</v>
      </c>
      <c r="C446" s="149" t="s">
        <v>5</v>
      </c>
      <c r="D446" s="149" t="s">
        <v>2</v>
      </c>
      <c r="E446" s="149" t="s">
        <v>54</v>
      </c>
      <c r="F446" s="149">
        <v>395</v>
      </c>
      <c r="G446" s="149">
        <v>131.666666666667</v>
      </c>
      <c r="H446" s="149">
        <v>1079.5004236014299</v>
      </c>
      <c r="I446" s="149">
        <v>1221.1703498894699</v>
      </c>
      <c r="J446" s="149">
        <v>1099.4336317964301</v>
      </c>
      <c r="K446" s="149">
        <v>1352.3357619743299</v>
      </c>
      <c r="L446" s="149">
        <v>121.736718093037</v>
      </c>
      <c r="M446" s="149">
        <v>131.16541208485901</v>
      </c>
    </row>
    <row r="447" spans="1:13">
      <c r="A447" s="150" t="str">
        <f t="shared" si="12"/>
        <v>2008-2010MalesNC1</v>
      </c>
      <c r="B447" s="151" t="str">
        <f t="shared" si="13"/>
        <v>2008-2010_Males_NC1_All ages</v>
      </c>
      <c r="C447" s="149" t="s">
        <v>6</v>
      </c>
      <c r="D447" s="149" t="s">
        <v>2</v>
      </c>
      <c r="E447" s="149" t="s">
        <v>54</v>
      </c>
      <c r="F447" s="149">
        <v>434</v>
      </c>
      <c r="G447" s="149">
        <v>144.666666666667</v>
      </c>
      <c r="H447" s="149">
        <v>1167.7025318158601</v>
      </c>
      <c r="I447" s="149">
        <v>1323.4028068632299</v>
      </c>
      <c r="J447" s="149">
        <v>1197.3337597560101</v>
      </c>
      <c r="K447" s="149">
        <v>1458.7692128413901</v>
      </c>
      <c r="L447" s="149">
        <v>126.069047107221</v>
      </c>
      <c r="M447" s="149">
        <v>135.36640597815901</v>
      </c>
    </row>
    <row r="448" spans="1:13">
      <c r="A448" s="150" t="str">
        <f t="shared" si="12"/>
        <v>2009-2011MalesNC1</v>
      </c>
      <c r="B448" s="151" t="str">
        <f t="shared" si="13"/>
        <v>2009-2011_Males_NC1_All ages</v>
      </c>
      <c r="C448" s="149" t="s">
        <v>7</v>
      </c>
      <c r="D448" s="149" t="s">
        <v>2</v>
      </c>
      <c r="E448" s="149" t="s">
        <v>54</v>
      </c>
      <c r="F448" s="149">
        <v>424</v>
      </c>
      <c r="G448" s="149">
        <v>141.333333333333</v>
      </c>
      <c r="H448" s="149">
        <v>1121.18888330645</v>
      </c>
      <c r="I448" s="149">
        <v>1246.2036740978299</v>
      </c>
      <c r="J448" s="149">
        <v>1126.75108542371</v>
      </c>
      <c r="K448" s="149">
        <v>1374.57310470675</v>
      </c>
      <c r="L448" s="149">
        <v>119.45258867411999</v>
      </c>
      <c r="M448" s="149">
        <v>128.36943060892199</v>
      </c>
    </row>
    <row r="449" spans="1:13">
      <c r="A449" s="150" t="str">
        <f t="shared" si="12"/>
        <v>2010-2012MalesNC1</v>
      </c>
      <c r="B449" s="151" t="str">
        <f t="shared" si="13"/>
        <v>2010-2012_Males_NC1_All ages</v>
      </c>
      <c r="C449" s="149" t="s">
        <v>8</v>
      </c>
      <c r="D449" s="149" t="s">
        <v>2</v>
      </c>
      <c r="E449" s="149" t="s">
        <v>54</v>
      </c>
      <c r="F449" s="149">
        <v>448</v>
      </c>
      <c r="G449" s="149">
        <v>149.333333333333</v>
      </c>
      <c r="H449" s="149">
        <v>1165.6042669441899</v>
      </c>
      <c r="I449" s="149">
        <v>1262.4872056494701</v>
      </c>
      <c r="J449" s="149">
        <v>1145.13198753385</v>
      </c>
      <c r="K449" s="149">
        <v>1388.35551852966</v>
      </c>
      <c r="L449" s="149">
        <v>117.355218115623</v>
      </c>
      <c r="M449" s="149">
        <v>125.868312880191</v>
      </c>
    </row>
    <row r="450" spans="1:13">
      <c r="A450" s="150" t="str">
        <f t="shared" si="12"/>
        <v>2011-2013MalesNC1</v>
      </c>
      <c r="B450" s="151" t="str">
        <f t="shared" si="13"/>
        <v>2011-2013_Males_NC1_All ages</v>
      </c>
      <c r="C450" s="149" t="s">
        <v>9</v>
      </c>
      <c r="D450" s="149" t="s">
        <v>2</v>
      </c>
      <c r="E450" s="149" t="s">
        <v>54</v>
      </c>
      <c r="F450" s="149">
        <v>438</v>
      </c>
      <c r="G450" s="149">
        <v>146</v>
      </c>
      <c r="H450" s="149">
        <v>1128.86597938144</v>
      </c>
      <c r="I450" s="149">
        <v>1201.4800885377001</v>
      </c>
      <c r="J450" s="149">
        <v>1089.0777490297701</v>
      </c>
      <c r="K450" s="149">
        <v>1322.13245297804</v>
      </c>
      <c r="L450" s="149">
        <v>112.402339507932</v>
      </c>
      <c r="M450" s="149">
        <v>120.652364440338</v>
      </c>
    </row>
    <row r="451" spans="1:13">
      <c r="A451" s="150" t="str">
        <f t="shared" ref="A451:A514" si="14">C451&amp;D451&amp;E451</f>
        <v>2012-2014MalesNC1</v>
      </c>
      <c r="B451" s="151" t="str">
        <f t="shared" ref="B451:B514" si="15">CONCATENATE(C451,"_",D451,"_",E451,"_","All ages")</f>
        <v>2012-2014_Males_NC1_All ages</v>
      </c>
      <c r="C451" s="149" t="s">
        <v>216</v>
      </c>
      <c r="D451" s="149" t="s">
        <v>2</v>
      </c>
      <c r="E451" s="149" t="s">
        <v>54</v>
      </c>
      <c r="F451" s="149">
        <v>426</v>
      </c>
      <c r="G451" s="149">
        <v>142</v>
      </c>
      <c r="H451" s="149">
        <v>1093.4572242613999</v>
      </c>
      <c r="I451" s="149">
        <v>1134.5343796355</v>
      </c>
      <c r="J451" s="149">
        <v>1027.2239873379101</v>
      </c>
      <c r="K451" s="149">
        <v>1249.83564724758</v>
      </c>
      <c r="L451" s="149">
        <v>107.310392297593</v>
      </c>
      <c r="M451" s="149">
        <v>115.301267612082</v>
      </c>
    </row>
    <row r="452" spans="1:13">
      <c r="A452" s="150" t="str">
        <f t="shared" si="14"/>
        <v>2004-2006MalesNC2</v>
      </c>
      <c r="B452" s="151" t="str">
        <f t="shared" si="15"/>
        <v>2004-2006_Males_NC2_All ages</v>
      </c>
      <c r="C452" s="149" t="s">
        <v>1</v>
      </c>
      <c r="D452" s="149" t="s">
        <v>2</v>
      </c>
      <c r="E452" s="149" t="s">
        <v>55</v>
      </c>
      <c r="F452" s="149">
        <v>337</v>
      </c>
      <c r="G452" s="149">
        <v>112.333333333333</v>
      </c>
      <c r="H452" s="149">
        <v>1023.9737473793</v>
      </c>
      <c r="I452" s="149">
        <v>1264.25952392104</v>
      </c>
      <c r="J452" s="149">
        <v>1120.4165051078101</v>
      </c>
      <c r="K452" s="149">
        <v>1420.20571204513</v>
      </c>
      <c r="L452" s="149">
        <v>143.84301881323401</v>
      </c>
      <c r="M452" s="149">
        <v>155.946188124087</v>
      </c>
    </row>
    <row r="453" spans="1:13">
      <c r="A453" s="150" t="str">
        <f t="shared" si="14"/>
        <v>2005-2007MalesNC2</v>
      </c>
      <c r="B453" s="151" t="str">
        <f t="shared" si="15"/>
        <v>2005-2007_Males_NC2_All ages</v>
      </c>
      <c r="C453" s="149" t="s">
        <v>3</v>
      </c>
      <c r="D453" s="149" t="s">
        <v>2</v>
      </c>
      <c r="E453" s="149" t="s">
        <v>55</v>
      </c>
      <c r="F453" s="149">
        <v>358</v>
      </c>
      <c r="G453" s="149">
        <v>119.333333333333</v>
      </c>
      <c r="H453" s="149">
        <v>1081.83246706153</v>
      </c>
      <c r="I453" s="149">
        <v>1301.7555808729501</v>
      </c>
      <c r="J453" s="149">
        <v>1158.66435868078</v>
      </c>
      <c r="K453" s="149">
        <v>1456.51255708454</v>
      </c>
      <c r="L453" s="149">
        <v>143.09122219216499</v>
      </c>
      <c r="M453" s="149">
        <v>154.75697621158901</v>
      </c>
    </row>
    <row r="454" spans="1:13">
      <c r="A454" s="150" t="str">
        <f t="shared" si="14"/>
        <v>2006-2008MalesNC2</v>
      </c>
      <c r="B454" s="151" t="str">
        <f t="shared" si="15"/>
        <v>2006-2008_Males_NC2_All ages</v>
      </c>
      <c r="C454" s="149" t="s">
        <v>4</v>
      </c>
      <c r="D454" s="149" t="s">
        <v>2</v>
      </c>
      <c r="E454" s="149" t="s">
        <v>55</v>
      </c>
      <c r="F454" s="149">
        <v>363</v>
      </c>
      <c r="G454" s="149">
        <v>121</v>
      </c>
      <c r="H454" s="149">
        <v>1092.81392058283</v>
      </c>
      <c r="I454" s="149">
        <v>1281.45104872044</v>
      </c>
      <c r="J454" s="149">
        <v>1141.9820816389699</v>
      </c>
      <c r="K454" s="149">
        <v>1432.2084607535101</v>
      </c>
      <c r="L454" s="149">
        <v>139.46896708147099</v>
      </c>
      <c r="M454" s="149">
        <v>150.75741203306899</v>
      </c>
    </row>
    <row r="455" spans="1:13">
      <c r="A455" s="150" t="str">
        <f t="shared" si="14"/>
        <v>2007-2009MalesNC2</v>
      </c>
      <c r="B455" s="151" t="str">
        <f t="shared" si="15"/>
        <v>2007-2009_Males_NC2_All ages</v>
      </c>
      <c r="C455" s="149" t="s">
        <v>5</v>
      </c>
      <c r="D455" s="149" t="s">
        <v>2</v>
      </c>
      <c r="E455" s="149" t="s">
        <v>55</v>
      </c>
      <c r="F455" s="149">
        <v>363</v>
      </c>
      <c r="G455" s="149">
        <v>121</v>
      </c>
      <c r="H455" s="149">
        <v>1091.00745371484</v>
      </c>
      <c r="I455" s="149">
        <v>1267.68226199987</v>
      </c>
      <c r="J455" s="149">
        <v>1129.77847621569</v>
      </c>
      <c r="K455" s="149">
        <v>1416.7478089056599</v>
      </c>
      <c r="L455" s="149">
        <v>137.90378578417699</v>
      </c>
      <c r="M455" s="149">
        <v>149.06554690579301</v>
      </c>
    </row>
    <row r="456" spans="1:13">
      <c r="A456" s="150" t="str">
        <f t="shared" si="14"/>
        <v>2008-2010MalesNC2</v>
      </c>
      <c r="B456" s="151" t="str">
        <f t="shared" si="15"/>
        <v>2008-2010_Males_NC2_All ages</v>
      </c>
      <c r="C456" s="149" t="s">
        <v>6</v>
      </c>
      <c r="D456" s="149" t="s">
        <v>2</v>
      </c>
      <c r="E456" s="149" t="s">
        <v>55</v>
      </c>
      <c r="F456" s="149">
        <v>363</v>
      </c>
      <c r="G456" s="149">
        <v>121</v>
      </c>
      <c r="H456" s="149">
        <v>1089.89371284453</v>
      </c>
      <c r="I456" s="149">
        <v>1243.55418923704</v>
      </c>
      <c r="J456" s="149">
        <v>1109.48272294249</v>
      </c>
      <c r="K456" s="149">
        <v>1388.4772334740901</v>
      </c>
      <c r="L456" s="149">
        <v>134.07146629454499</v>
      </c>
      <c r="M456" s="149">
        <v>144.92304423705701</v>
      </c>
    </row>
    <row r="457" spans="1:13">
      <c r="A457" s="150" t="str">
        <f t="shared" si="14"/>
        <v>2009-2011MalesNC2</v>
      </c>
      <c r="B457" s="151" t="str">
        <f t="shared" si="15"/>
        <v>2009-2011_Males_NC2_All ages</v>
      </c>
      <c r="C457" s="149" t="s">
        <v>7</v>
      </c>
      <c r="D457" s="149" t="s">
        <v>2</v>
      </c>
      <c r="E457" s="149" t="s">
        <v>55</v>
      </c>
      <c r="F457" s="149">
        <v>353</v>
      </c>
      <c r="G457" s="149">
        <v>117.666666666667</v>
      </c>
      <c r="H457" s="149">
        <v>1056.0009572813201</v>
      </c>
      <c r="I457" s="149">
        <v>1153.8852563539001</v>
      </c>
      <c r="J457" s="149">
        <v>1030.3475756108801</v>
      </c>
      <c r="K457" s="149">
        <v>1287.5687700000201</v>
      </c>
      <c r="L457" s="149">
        <v>123.537680743018</v>
      </c>
      <c r="M457" s="149">
        <v>133.68351364613</v>
      </c>
    </row>
    <row r="458" spans="1:13">
      <c r="A458" s="150" t="str">
        <f t="shared" si="14"/>
        <v>2010-2012MalesNC2</v>
      </c>
      <c r="B458" s="151" t="str">
        <f t="shared" si="15"/>
        <v>2010-2012_Males_NC2_All ages</v>
      </c>
      <c r="C458" s="149" t="s">
        <v>8</v>
      </c>
      <c r="D458" s="149" t="s">
        <v>2</v>
      </c>
      <c r="E458" s="149" t="s">
        <v>55</v>
      </c>
      <c r="F458" s="149">
        <v>350</v>
      </c>
      <c r="G458" s="149">
        <v>116.666666666667</v>
      </c>
      <c r="H458" s="149">
        <v>1039.5627895924899</v>
      </c>
      <c r="I458" s="149">
        <v>1114.36147975676</v>
      </c>
      <c r="J458" s="149">
        <v>995.31268071619604</v>
      </c>
      <c r="K458" s="149">
        <v>1243.23111708747</v>
      </c>
      <c r="L458" s="149">
        <v>119.048799040562</v>
      </c>
      <c r="M458" s="149">
        <v>128.86963733071099</v>
      </c>
    </row>
    <row r="459" spans="1:13">
      <c r="A459" s="150" t="str">
        <f t="shared" si="14"/>
        <v>2011-2013MalesNC2</v>
      </c>
      <c r="B459" s="151" t="str">
        <f t="shared" si="15"/>
        <v>2011-2013_Males_NC2_All ages</v>
      </c>
      <c r="C459" s="149" t="s">
        <v>9</v>
      </c>
      <c r="D459" s="149" t="s">
        <v>2</v>
      </c>
      <c r="E459" s="149" t="s">
        <v>55</v>
      </c>
      <c r="F459" s="149">
        <v>330</v>
      </c>
      <c r="G459" s="149">
        <v>110</v>
      </c>
      <c r="H459" s="149">
        <v>977.69087192249594</v>
      </c>
      <c r="I459" s="149">
        <v>1018.15579286193</v>
      </c>
      <c r="J459" s="149">
        <v>907.15371679147802</v>
      </c>
      <c r="K459" s="149">
        <v>1138.60079010257</v>
      </c>
      <c r="L459" s="149">
        <v>111.002076070453</v>
      </c>
      <c r="M459" s="149">
        <v>120.44499724064001</v>
      </c>
    </row>
    <row r="460" spans="1:13">
      <c r="A460" s="150" t="str">
        <f t="shared" si="14"/>
        <v>2012-2014MalesNC2</v>
      </c>
      <c r="B460" s="151" t="str">
        <f t="shared" si="15"/>
        <v>2012-2014_Males_NC2_All ages</v>
      </c>
      <c r="C460" s="149" t="s">
        <v>216</v>
      </c>
      <c r="D460" s="149" t="s">
        <v>2</v>
      </c>
      <c r="E460" s="149" t="s">
        <v>55</v>
      </c>
      <c r="F460" s="149">
        <v>332</v>
      </c>
      <c r="G460" s="149">
        <v>110.666666666667</v>
      </c>
      <c r="H460" s="149">
        <v>979.64001180289199</v>
      </c>
      <c r="I460" s="149">
        <v>1001.83517554708</v>
      </c>
      <c r="J460" s="149">
        <v>893.42247713811798</v>
      </c>
      <c r="K460" s="149">
        <v>1119.44143033002</v>
      </c>
      <c r="L460" s="149">
        <v>108.412698408959</v>
      </c>
      <c r="M460" s="149">
        <v>117.606254782947</v>
      </c>
    </row>
    <row r="461" spans="1:13">
      <c r="A461" s="150" t="str">
        <f t="shared" si="14"/>
        <v>2004-2006MalesNC3</v>
      </c>
      <c r="B461" s="151" t="str">
        <f t="shared" si="15"/>
        <v>2004-2006_Males_NC3_All ages</v>
      </c>
      <c r="C461" s="149" t="s">
        <v>1</v>
      </c>
      <c r="D461" s="149" t="s">
        <v>2</v>
      </c>
      <c r="E461" s="149" t="s">
        <v>56</v>
      </c>
      <c r="F461" s="149">
        <v>350</v>
      </c>
      <c r="G461" s="149">
        <v>116.666666666667</v>
      </c>
      <c r="H461" s="149">
        <v>1070.63106053654</v>
      </c>
      <c r="I461" s="149">
        <v>1290.32621994848</v>
      </c>
      <c r="J461" s="149">
        <v>1149.2176973261401</v>
      </c>
      <c r="K461" s="149">
        <v>1443.0753806386101</v>
      </c>
      <c r="L461" s="149">
        <v>141.10852262234201</v>
      </c>
      <c r="M461" s="149">
        <v>152.749160690129</v>
      </c>
    </row>
    <row r="462" spans="1:13">
      <c r="A462" s="150" t="str">
        <f t="shared" si="14"/>
        <v>2005-2007MalesNC3</v>
      </c>
      <c r="B462" s="151" t="str">
        <f t="shared" si="15"/>
        <v>2005-2007_Males_NC3_All ages</v>
      </c>
      <c r="C462" s="149" t="s">
        <v>3</v>
      </c>
      <c r="D462" s="149" t="s">
        <v>2</v>
      </c>
      <c r="E462" s="149" t="s">
        <v>56</v>
      </c>
      <c r="F462" s="149">
        <v>360</v>
      </c>
      <c r="G462" s="149">
        <v>120</v>
      </c>
      <c r="H462" s="149">
        <v>1100.51357300073</v>
      </c>
      <c r="I462" s="149">
        <v>1303.48946347579</v>
      </c>
      <c r="J462" s="149">
        <v>1164.1796097013901</v>
      </c>
      <c r="K462" s="149">
        <v>1454.12381621392</v>
      </c>
      <c r="L462" s="149">
        <v>139.30985377439799</v>
      </c>
      <c r="M462" s="149">
        <v>150.634352738129</v>
      </c>
    </row>
    <row r="463" spans="1:13">
      <c r="A463" s="150" t="str">
        <f t="shared" si="14"/>
        <v>2006-2008MalesNC3</v>
      </c>
      <c r="B463" s="151" t="str">
        <f t="shared" si="15"/>
        <v>2006-2008_Males_NC3_All ages</v>
      </c>
      <c r="C463" s="149" t="s">
        <v>4</v>
      </c>
      <c r="D463" s="149" t="s">
        <v>2</v>
      </c>
      <c r="E463" s="149" t="s">
        <v>56</v>
      </c>
      <c r="F463" s="149">
        <v>343</v>
      </c>
      <c r="G463" s="149">
        <v>114.333333333333</v>
      </c>
      <c r="H463" s="149">
        <v>1041.8881564958499</v>
      </c>
      <c r="I463" s="149">
        <v>1189.6870017526901</v>
      </c>
      <c r="J463" s="149">
        <v>1060.12003417186</v>
      </c>
      <c r="K463" s="149">
        <v>1330.0558702486601</v>
      </c>
      <c r="L463" s="149">
        <v>129.56696758083399</v>
      </c>
      <c r="M463" s="149">
        <v>140.368868495973</v>
      </c>
    </row>
    <row r="464" spans="1:13">
      <c r="A464" s="150" t="str">
        <f t="shared" si="14"/>
        <v>2007-2009MalesNC3</v>
      </c>
      <c r="B464" s="151" t="str">
        <f t="shared" si="15"/>
        <v>2007-2009_Males_NC3_All ages</v>
      </c>
      <c r="C464" s="149" t="s">
        <v>5</v>
      </c>
      <c r="D464" s="149" t="s">
        <v>2</v>
      </c>
      <c r="E464" s="149" t="s">
        <v>56</v>
      </c>
      <c r="F464" s="149">
        <v>354</v>
      </c>
      <c r="G464" s="149">
        <v>118</v>
      </c>
      <c r="H464" s="149">
        <v>1069.00196285671</v>
      </c>
      <c r="I464" s="149">
        <v>1226.31792897169</v>
      </c>
      <c r="J464" s="149">
        <v>1094.8162259067101</v>
      </c>
      <c r="K464" s="149">
        <v>1368.60359224585</v>
      </c>
      <c r="L464" s="149">
        <v>131.50170306498001</v>
      </c>
      <c r="M464" s="149">
        <v>142.285663274158</v>
      </c>
    </row>
    <row r="465" spans="1:13">
      <c r="A465" s="150" t="str">
        <f t="shared" si="14"/>
        <v>2008-2010MalesNC3</v>
      </c>
      <c r="B465" s="151" t="str">
        <f t="shared" si="15"/>
        <v>2008-2010_Males_NC3_All ages</v>
      </c>
      <c r="C465" s="149" t="s">
        <v>6</v>
      </c>
      <c r="D465" s="149" t="s">
        <v>2</v>
      </c>
      <c r="E465" s="149" t="s">
        <v>56</v>
      </c>
      <c r="F465" s="149">
        <v>360</v>
      </c>
      <c r="G465" s="149">
        <v>120</v>
      </c>
      <c r="H465" s="149">
        <v>1079.2984560036</v>
      </c>
      <c r="I465" s="149">
        <v>1212.1440549689501</v>
      </c>
      <c r="J465" s="149">
        <v>1083.8429944335201</v>
      </c>
      <c r="K465" s="149">
        <v>1350.8747095906101</v>
      </c>
      <c r="L465" s="149">
        <v>128.30106053543</v>
      </c>
      <c r="M465" s="149">
        <v>138.73065462165999</v>
      </c>
    </row>
    <row r="466" spans="1:13">
      <c r="A466" s="150" t="str">
        <f t="shared" si="14"/>
        <v>2009-2011MalesNC3</v>
      </c>
      <c r="B466" s="151" t="str">
        <f t="shared" si="15"/>
        <v>2009-2011_Males_NC3_All ages</v>
      </c>
      <c r="C466" s="149" t="s">
        <v>7</v>
      </c>
      <c r="D466" s="149" t="s">
        <v>2</v>
      </c>
      <c r="E466" s="149" t="s">
        <v>56</v>
      </c>
      <c r="F466" s="149">
        <v>341</v>
      </c>
      <c r="G466" s="149">
        <v>113.666666666667</v>
      </c>
      <c r="H466" s="149">
        <v>1020.2860391359</v>
      </c>
      <c r="I466" s="149">
        <v>1137.2658937813001</v>
      </c>
      <c r="J466" s="149">
        <v>1014.13435702557</v>
      </c>
      <c r="K466" s="149">
        <v>1270.69422387653</v>
      </c>
      <c r="L466" s="149">
        <v>123.131536755724</v>
      </c>
      <c r="M466" s="149">
        <v>133.42833009523599</v>
      </c>
    </row>
    <row r="467" spans="1:13">
      <c r="A467" s="150" t="str">
        <f t="shared" si="14"/>
        <v>2010-2012MalesNC3</v>
      </c>
      <c r="B467" s="151" t="str">
        <f t="shared" si="15"/>
        <v>2010-2012_Males_NC3_All ages</v>
      </c>
      <c r="C467" s="149" t="s">
        <v>8</v>
      </c>
      <c r="D467" s="149" t="s">
        <v>2</v>
      </c>
      <c r="E467" s="149" t="s">
        <v>56</v>
      </c>
      <c r="F467" s="149">
        <v>326</v>
      </c>
      <c r="G467" s="149">
        <v>108.666666666667</v>
      </c>
      <c r="H467" s="149">
        <v>971.626132570339</v>
      </c>
      <c r="I467" s="149">
        <v>1069.8252719162799</v>
      </c>
      <c r="J467" s="149">
        <v>951.08254603000705</v>
      </c>
      <c r="K467" s="149">
        <v>1198.73403517631</v>
      </c>
      <c r="L467" s="149">
        <v>118.742725886277</v>
      </c>
      <c r="M467" s="149">
        <v>128.90876326002899</v>
      </c>
    </row>
    <row r="468" spans="1:13">
      <c r="A468" s="150" t="str">
        <f t="shared" si="14"/>
        <v>2011-2013MalesNC3</v>
      </c>
      <c r="B468" s="151" t="str">
        <f t="shared" si="15"/>
        <v>2011-2013_Males_NC3_All ages</v>
      </c>
      <c r="C468" s="149" t="s">
        <v>9</v>
      </c>
      <c r="D468" s="149" t="s">
        <v>2</v>
      </c>
      <c r="E468" s="149" t="s">
        <v>56</v>
      </c>
      <c r="F468" s="149">
        <v>302</v>
      </c>
      <c r="G468" s="149">
        <v>100.666666666667</v>
      </c>
      <c r="H468" s="149">
        <v>897.92763060089806</v>
      </c>
      <c r="I468" s="149">
        <v>979.43095008830596</v>
      </c>
      <c r="J468" s="149">
        <v>867.44448621302297</v>
      </c>
      <c r="K468" s="149">
        <v>1101.3965541094401</v>
      </c>
      <c r="L468" s="149">
        <v>111.986463875284</v>
      </c>
      <c r="M468" s="149">
        <v>121.965604021137</v>
      </c>
    </row>
    <row r="469" spans="1:13">
      <c r="A469" s="150" t="str">
        <f t="shared" si="14"/>
        <v>2012-2014MalesNC3</v>
      </c>
      <c r="B469" s="151" t="str">
        <f t="shared" si="15"/>
        <v>2012-2014_Males_NC3_All ages</v>
      </c>
      <c r="C469" s="149" t="s">
        <v>216</v>
      </c>
      <c r="D469" s="149" t="s">
        <v>2</v>
      </c>
      <c r="E469" s="149" t="s">
        <v>56</v>
      </c>
      <c r="F469" s="149">
        <v>320</v>
      </c>
      <c r="G469" s="149">
        <v>106.666666666667</v>
      </c>
      <c r="H469" s="149">
        <v>947.47438858293401</v>
      </c>
      <c r="I469" s="149">
        <v>999.87597941499996</v>
      </c>
      <c r="J469" s="149">
        <v>889.26088979897804</v>
      </c>
      <c r="K469" s="149">
        <v>1120.05373563131</v>
      </c>
      <c r="L469" s="149">
        <v>110.615089616022</v>
      </c>
      <c r="M469" s="149">
        <v>120.17775621630901</v>
      </c>
    </row>
    <row r="470" spans="1:13">
      <c r="A470" s="150" t="str">
        <f t="shared" si="14"/>
        <v>2004-2006MalesNC4</v>
      </c>
      <c r="B470" s="151" t="str">
        <f t="shared" si="15"/>
        <v>2004-2006_Males_NC4_All ages</v>
      </c>
      <c r="C470" s="149" t="s">
        <v>1</v>
      </c>
      <c r="D470" s="149" t="s">
        <v>2</v>
      </c>
      <c r="E470" s="149" t="s">
        <v>57</v>
      </c>
      <c r="F470" s="149">
        <v>358</v>
      </c>
      <c r="G470" s="149">
        <v>119.333333333333</v>
      </c>
      <c r="H470" s="149">
        <v>1031.25450093619</v>
      </c>
      <c r="I470" s="149">
        <v>1405.9163959098</v>
      </c>
      <c r="J470" s="149">
        <v>1251.27756317224</v>
      </c>
      <c r="K470" s="149">
        <v>1573.16242115667</v>
      </c>
      <c r="L470" s="149">
        <v>154.63883273756599</v>
      </c>
      <c r="M470" s="149">
        <v>167.246025246865</v>
      </c>
    </row>
    <row r="471" spans="1:13">
      <c r="A471" s="150" t="str">
        <f t="shared" si="14"/>
        <v>2005-2007MalesNC4</v>
      </c>
      <c r="B471" s="151" t="str">
        <f t="shared" si="15"/>
        <v>2005-2007_Males_NC4_All ages</v>
      </c>
      <c r="C471" s="149" t="s">
        <v>3</v>
      </c>
      <c r="D471" s="149" t="s">
        <v>2</v>
      </c>
      <c r="E471" s="149" t="s">
        <v>57</v>
      </c>
      <c r="F471" s="149">
        <v>363</v>
      </c>
      <c r="G471" s="149">
        <v>121</v>
      </c>
      <c r="H471" s="149">
        <v>1041.3678352171701</v>
      </c>
      <c r="I471" s="149">
        <v>1374.9939614182199</v>
      </c>
      <c r="J471" s="149">
        <v>1224.39946299545</v>
      </c>
      <c r="K471" s="149">
        <v>1537.77739147958</v>
      </c>
      <c r="L471" s="149">
        <v>150.59449842277701</v>
      </c>
      <c r="M471" s="149">
        <v>162.78343006135501</v>
      </c>
    </row>
    <row r="472" spans="1:13">
      <c r="A472" s="150" t="str">
        <f t="shared" si="14"/>
        <v>2006-2008MalesNC4</v>
      </c>
      <c r="B472" s="151" t="str">
        <f t="shared" si="15"/>
        <v>2006-2008_Males_NC4_All ages</v>
      </c>
      <c r="C472" s="149" t="s">
        <v>4</v>
      </c>
      <c r="D472" s="149" t="s">
        <v>2</v>
      </c>
      <c r="E472" s="149" t="s">
        <v>57</v>
      </c>
      <c r="F472" s="149">
        <v>367</v>
      </c>
      <c r="G472" s="149">
        <v>122.333333333333</v>
      </c>
      <c r="H472" s="149">
        <v>1046.5083121845501</v>
      </c>
      <c r="I472" s="149">
        <v>1382.77014801732</v>
      </c>
      <c r="J472" s="149">
        <v>1230.43506045494</v>
      </c>
      <c r="K472" s="149">
        <v>1547.36475703117</v>
      </c>
      <c r="L472" s="149">
        <v>152.33508756237899</v>
      </c>
      <c r="M472" s="149">
        <v>164.59460901385401</v>
      </c>
    </row>
    <row r="473" spans="1:13">
      <c r="A473" s="150" t="str">
        <f t="shared" si="14"/>
        <v>2007-2009MalesNC4</v>
      </c>
      <c r="B473" s="151" t="str">
        <f t="shared" si="15"/>
        <v>2007-2009_Males_NC4_All ages</v>
      </c>
      <c r="C473" s="149" t="s">
        <v>5</v>
      </c>
      <c r="D473" s="149" t="s">
        <v>2</v>
      </c>
      <c r="E473" s="149" t="s">
        <v>57</v>
      </c>
      <c r="F473" s="149">
        <v>378</v>
      </c>
      <c r="G473" s="149">
        <v>126</v>
      </c>
      <c r="H473" s="149">
        <v>1067.4347678752999</v>
      </c>
      <c r="I473" s="149">
        <v>1365.28203685776</v>
      </c>
      <c r="J473" s="149">
        <v>1217.9783293846699</v>
      </c>
      <c r="K473" s="149">
        <v>1524.2591877595601</v>
      </c>
      <c r="L473" s="149">
        <v>147.30370747309101</v>
      </c>
      <c r="M473" s="149">
        <v>158.977150901806</v>
      </c>
    </row>
    <row r="474" spans="1:13">
      <c r="A474" s="150" t="str">
        <f t="shared" si="14"/>
        <v>2008-2010MalesNC4</v>
      </c>
      <c r="B474" s="151" t="str">
        <f t="shared" si="15"/>
        <v>2008-2010_Males_NC4_All ages</v>
      </c>
      <c r="C474" s="149" t="s">
        <v>6</v>
      </c>
      <c r="D474" s="149" t="s">
        <v>2</v>
      </c>
      <c r="E474" s="149" t="s">
        <v>57</v>
      </c>
      <c r="F474" s="149">
        <v>367</v>
      </c>
      <c r="G474" s="149">
        <v>122.333333333333</v>
      </c>
      <c r="H474" s="149">
        <v>1022.113295828</v>
      </c>
      <c r="I474" s="149">
        <v>1297.5155185732999</v>
      </c>
      <c r="J474" s="149">
        <v>1156.3446936683199</v>
      </c>
      <c r="K474" s="149">
        <v>1450.0473948548099</v>
      </c>
      <c r="L474" s="149">
        <v>141.17082490497901</v>
      </c>
      <c r="M474" s="149">
        <v>152.53187628151301</v>
      </c>
    </row>
    <row r="475" spans="1:13">
      <c r="A475" s="150" t="str">
        <f t="shared" si="14"/>
        <v>2009-2011MalesNC4</v>
      </c>
      <c r="B475" s="151" t="str">
        <f t="shared" si="15"/>
        <v>2009-2011_Males_NC4_All ages</v>
      </c>
      <c r="C475" s="149" t="s">
        <v>7</v>
      </c>
      <c r="D475" s="149" t="s">
        <v>2</v>
      </c>
      <c r="E475" s="149" t="s">
        <v>57</v>
      </c>
      <c r="F475" s="149">
        <v>374</v>
      </c>
      <c r="G475" s="149">
        <v>124.666666666667</v>
      </c>
      <c r="H475" s="149">
        <v>1029.7923894487601</v>
      </c>
      <c r="I475" s="149">
        <v>1288.8424859115701</v>
      </c>
      <c r="J475" s="149">
        <v>1151.86217875686</v>
      </c>
      <c r="K475" s="149">
        <v>1436.7385102241601</v>
      </c>
      <c r="L475" s="149">
        <v>136.98030715471</v>
      </c>
      <c r="M475" s="149">
        <v>147.89602431258299</v>
      </c>
    </row>
    <row r="476" spans="1:13">
      <c r="A476" s="150" t="str">
        <f t="shared" si="14"/>
        <v>2010-2012MalesNC4</v>
      </c>
      <c r="B476" s="151" t="str">
        <f t="shared" si="15"/>
        <v>2010-2012_Males_NC4_All ages</v>
      </c>
      <c r="C476" s="149" t="s">
        <v>8</v>
      </c>
      <c r="D476" s="149" t="s">
        <v>2</v>
      </c>
      <c r="E476" s="149" t="s">
        <v>57</v>
      </c>
      <c r="F476" s="149">
        <v>375</v>
      </c>
      <c r="G476" s="149">
        <v>125</v>
      </c>
      <c r="H476" s="149">
        <v>1024.70215324079</v>
      </c>
      <c r="I476" s="149">
        <v>1271.87628106741</v>
      </c>
      <c r="J476" s="149">
        <v>1138.97718110752</v>
      </c>
      <c r="K476" s="149">
        <v>1415.3511392401999</v>
      </c>
      <c r="L476" s="149">
        <v>132.89909995988799</v>
      </c>
      <c r="M476" s="149">
        <v>143.474858172794</v>
      </c>
    </row>
    <row r="477" spans="1:13">
      <c r="A477" s="150" t="str">
        <f t="shared" si="14"/>
        <v>2011-2013MalesNC4</v>
      </c>
      <c r="B477" s="151" t="str">
        <f t="shared" si="15"/>
        <v>2011-2013_Males_NC4_All ages</v>
      </c>
      <c r="C477" s="149" t="s">
        <v>9</v>
      </c>
      <c r="D477" s="149" t="s">
        <v>2</v>
      </c>
      <c r="E477" s="149" t="s">
        <v>57</v>
      </c>
      <c r="F477" s="149">
        <v>367</v>
      </c>
      <c r="G477" s="149">
        <v>122.333333333333</v>
      </c>
      <c r="H477" s="149">
        <v>1000.43615745284</v>
      </c>
      <c r="I477" s="149">
        <v>1207.8559442763101</v>
      </c>
      <c r="J477" s="149">
        <v>1082.7614494678</v>
      </c>
      <c r="K477" s="149">
        <v>1343.0177103031999</v>
      </c>
      <c r="L477" s="149">
        <v>125.09449480851001</v>
      </c>
      <c r="M477" s="149">
        <v>135.161766026892</v>
      </c>
    </row>
    <row r="478" spans="1:13">
      <c r="A478" s="150" t="str">
        <f t="shared" si="14"/>
        <v>2012-2014MalesNC4</v>
      </c>
      <c r="B478" s="151" t="str">
        <f t="shared" si="15"/>
        <v>2012-2014_Males_NC4_All ages</v>
      </c>
      <c r="C478" s="149" t="s">
        <v>216</v>
      </c>
      <c r="D478" s="149" t="s">
        <v>2</v>
      </c>
      <c r="E478" s="149" t="s">
        <v>57</v>
      </c>
      <c r="F478" s="149">
        <v>347</v>
      </c>
      <c r="G478" s="149">
        <v>115.666666666667</v>
      </c>
      <c r="H478" s="149">
        <v>942.29463679565504</v>
      </c>
      <c r="I478" s="149">
        <v>1114.54779290747</v>
      </c>
      <c r="J478" s="149">
        <v>997.32432259685504</v>
      </c>
      <c r="K478" s="149">
        <v>1241.4850913047601</v>
      </c>
      <c r="L478" s="149">
        <v>117.22347031061101</v>
      </c>
      <c r="M478" s="149">
        <v>126.937298397296</v>
      </c>
    </row>
    <row r="479" spans="1:13">
      <c r="A479" s="150" t="str">
        <f t="shared" si="14"/>
        <v>2004-2006MalesNC5</v>
      </c>
      <c r="B479" s="151" t="str">
        <f t="shared" si="15"/>
        <v>2004-2006_Males_NC5_All ages</v>
      </c>
      <c r="C479" s="149" t="s">
        <v>1</v>
      </c>
      <c r="D479" s="149" t="s">
        <v>2</v>
      </c>
      <c r="E479" s="149" t="s">
        <v>58</v>
      </c>
      <c r="F479" s="149">
        <v>402</v>
      </c>
      <c r="G479" s="149">
        <v>134</v>
      </c>
      <c r="H479" s="149">
        <v>1108.2928981032201</v>
      </c>
      <c r="I479" s="149">
        <v>1521.4096511913599</v>
      </c>
      <c r="J479" s="149">
        <v>1367.78934717223</v>
      </c>
      <c r="K479" s="149">
        <v>1686.8197369905999</v>
      </c>
      <c r="L479" s="149">
        <v>153.62030401912301</v>
      </c>
      <c r="M479" s="149">
        <v>165.41008579924301</v>
      </c>
    </row>
    <row r="480" spans="1:13">
      <c r="A480" s="150" t="str">
        <f t="shared" si="14"/>
        <v>2005-2007MalesNC5</v>
      </c>
      <c r="B480" s="151" t="str">
        <f t="shared" si="15"/>
        <v>2005-2007_Males_NC5_All ages</v>
      </c>
      <c r="C480" s="149" t="s">
        <v>3</v>
      </c>
      <c r="D480" s="149" t="s">
        <v>2</v>
      </c>
      <c r="E480" s="149" t="s">
        <v>58</v>
      </c>
      <c r="F480" s="149">
        <v>382</v>
      </c>
      <c r="G480" s="149">
        <v>127.333333333333</v>
      </c>
      <c r="H480" s="149">
        <v>1047.9247249883399</v>
      </c>
      <c r="I480" s="149">
        <v>1419.3406983811699</v>
      </c>
      <c r="J480" s="149">
        <v>1273.0650876949401</v>
      </c>
      <c r="K480" s="149">
        <v>1577.1448479527901</v>
      </c>
      <c r="L480" s="149">
        <v>146.27561068622401</v>
      </c>
      <c r="M480" s="149">
        <v>157.80414957162699</v>
      </c>
    </row>
    <row r="481" spans="1:13">
      <c r="A481" s="150" t="str">
        <f t="shared" si="14"/>
        <v>2006-2008MalesNC5</v>
      </c>
      <c r="B481" s="151" t="str">
        <f t="shared" si="15"/>
        <v>2006-2008_Males_NC5_All ages</v>
      </c>
      <c r="C481" s="149" t="s">
        <v>4</v>
      </c>
      <c r="D481" s="149" t="s">
        <v>2</v>
      </c>
      <c r="E481" s="149" t="s">
        <v>58</v>
      </c>
      <c r="F481" s="149">
        <v>409</v>
      </c>
      <c r="G481" s="149">
        <v>136.333333333333</v>
      </c>
      <c r="H481" s="149">
        <v>1119.4131975805301</v>
      </c>
      <c r="I481" s="149">
        <v>1491.2653427023999</v>
      </c>
      <c r="J481" s="149">
        <v>1342.32953057584</v>
      </c>
      <c r="K481" s="149">
        <v>1651.52915961094</v>
      </c>
      <c r="L481" s="149">
        <v>148.93581212656201</v>
      </c>
      <c r="M481" s="149">
        <v>160.26381690853799</v>
      </c>
    </row>
    <row r="482" spans="1:13">
      <c r="A482" s="150" t="str">
        <f t="shared" si="14"/>
        <v>2007-2009MalesNC5</v>
      </c>
      <c r="B482" s="151" t="str">
        <f t="shared" si="15"/>
        <v>2007-2009_Males_NC5_All ages</v>
      </c>
      <c r="C482" s="149" t="s">
        <v>5</v>
      </c>
      <c r="D482" s="149" t="s">
        <v>2</v>
      </c>
      <c r="E482" s="149" t="s">
        <v>58</v>
      </c>
      <c r="F482" s="149">
        <v>419</v>
      </c>
      <c r="G482" s="149">
        <v>139.666666666667</v>
      </c>
      <c r="H482" s="149">
        <v>1147.50506654982</v>
      </c>
      <c r="I482" s="149">
        <v>1462.32194254053</v>
      </c>
      <c r="J482" s="149">
        <v>1319.32076557644</v>
      </c>
      <c r="K482" s="149">
        <v>1616.0638783551899</v>
      </c>
      <c r="L482" s="149">
        <v>143.001176964096</v>
      </c>
      <c r="M482" s="149">
        <v>153.74193581465499</v>
      </c>
    </row>
    <row r="483" spans="1:13">
      <c r="A483" s="150" t="str">
        <f t="shared" si="14"/>
        <v>2008-2010MalesNC5</v>
      </c>
      <c r="B483" s="151" t="str">
        <f t="shared" si="15"/>
        <v>2008-2010_Males_NC5_All ages</v>
      </c>
      <c r="C483" s="149" t="s">
        <v>6</v>
      </c>
      <c r="D483" s="149" t="s">
        <v>2</v>
      </c>
      <c r="E483" s="149" t="s">
        <v>58</v>
      </c>
      <c r="F483" s="149">
        <v>453</v>
      </c>
      <c r="G483" s="149">
        <v>151</v>
      </c>
      <c r="H483" s="149">
        <v>1239.73727422003</v>
      </c>
      <c r="I483" s="149">
        <v>1592.3240484402299</v>
      </c>
      <c r="J483" s="149">
        <v>1441.70838515388</v>
      </c>
      <c r="K483" s="149">
        <v>1753.8027440026899</v>
      </c>
      <c r="L483" s="149">
        <v>150.615663286347</v>
      </c>
      <c r="M483" s="149">
        <v>161.47869556245999</v>
      </c>
    </row>
    <row r="484" spans="1:13">
      <c r="A484" s="150" t="str">
        <f t="shared" si="14"/>
        <v>2009-2011MalesNC5</v>
      </c>
      <c r="B484" s="151" t="str">
        <f t="shared" si="15"/>
        <v>2009-2011_Males_NC5_All ages</v>
      </c>
      <c r="C484" s="149" t="s">
        <v>7</v>
      </c>
      <c r="D484" s="149" t="s">
        <v>2</v>
      </c>
      <c r="E484" s="149" t="s">
        <v>58</v>
      </c>
      <c r="F484" s="149">
        <v>424</v>
      </c>
      <c r="G484" s="149">
        <v>141.333333333333</v>
      </c>
      <c r="H484" s="149">
        <v>1154.18118466899</v>
      </c>
      <c r="I484" s="149">
        <v>1481.5033915086899</v>
      </c>
      <c r="J484" s="149">
        <v>1336.99185544751</v>
      </c>
      <c r="K484" s="149">
        <v>1636.8023582912699</v>
      </c>
      <c r="L484" s="149">
        <v>144.51153606118399</v>
      </c>
      <c r="M484" s="149">
        <v>155.298966782576</v>
      </c>
    </row>
    <row r="485" spans="1:13">
      <c r="A485" s="150" t="str">
        <f t="shared" si="14"/>
        <v>2010-2012MalesNC5</v>
      </c>
      <c r="B485" s="151" t="str">
        <f t="shared" si="15"/>
        <v>2010-2012_Males_NC5_All ages</v>
      </c>
      <c r="C485" s="149" t="s">
        <v>8</v>
      </c>
      <c r="D485" s="149" t="s">
        <v>2</v>
      </c>
      <c r="E485" s="149" t="s">
        <v>58</v>
      </c>
      <c r="F485" s="149">
        <v>396</v>
      </c>
      <c r="G485" s="149">
        <v>132</v>
      </c>
      <c r="H485" s="149">
        <v>1069.40318660546</v>
      </c>
      <c r="I485" s="149">
        <v>1374.0245192730299</v>
      </c>
      <c r="J485" s="149">
        <v>1234.58182268371</v>
      </c>
      <c r="K485" s="149">
        <v>1524.25305164113</v>
      </c>
      <c r="L485" s="149">
        <v>139.442696589316</v>
      </c>
      <c r="M485" s="149">
        <v>150.22853236810701</v>
      </c>
    </row>
    <row r="486" spans="1:13">
      <c r="A486" s="150" t="str">
        <f t="shared" si="14"/>
        <v>2011-2013MalesNC5</v>
      </c>
      <c r="B486" s="151" t="str">
        <f t="shared" si="15"/>
        <v>2011-2013_Males_NC5_All ages</v>
      </c>
      <c r="C486" s="149" t="s">
        <v>9</v>
      </c>
      <c r="D486" s="149" t="s">
        <v>2</v>
      </c>
      <c r="E486" s="149" t="s">
        <v>58</v>
      </c>
      <c r="F486" s="149">
        <v>384</v>
      </c>
      <c r="G486" s="149">
        <v>128</v>
      </c>
      <c r="H486" s="149">
        <v>1029.6010296010299</v>
      </c>
      <c r="I486" s="149">
        <v>1280.6173046973499</v>
      </c>
      <c r="J486" s="149">
        <v>1149.0861700964299</v>
      </c>
      <c r="K486" s="149">
        <v>1422.4867354540399</v>
      </c>
      <c r="L486" s="149">
        <v>131.531134600922</v>
      </c>
      <c r="M486" s="149">
        <v>141.86943075669001</v>
      </c>
    </row>
    <row r="487" spans="1:13">
      <c r="A487" s="150" t="str">
        <f t="shared" si="14"/>
        <v>2012-2014MalesNC5</v>
      </c>
      <c r="B487" s="151" t="str">
        <f t="shared" si="15"/>
        <v>2012-2014_Males_NC5_All ages</v>
      </c>
      <c r="C487" s="149" t="s">
        <v>216</v>
      </c>
      <c r="D487" s="149" t="s">
        <v>2</v>
      </c>
      <c r="E487" s="149" t="s">
        <v>58</v>
      </c>
      <c r="F487" s="149">
        <v>378</v>
      </c>
      <c r="G487" s="149">
        <v>126</v>
      </c>
      <c r="H487" s="149">
        <v>1007.48953863376</v>
      </c>
      <c r="I487" s="149">
        <v>1219.40631331945</v>
      </c>
      <c r="J487" s="149">
        <v>1093.8963409093201</v>
      </c>
      <c r="K487" s="149">
        <v>1354.86263119366</v>
      </c>
      <c r="L487" s="149">
        <v>125.509972410122</v>
      </c>
      <c r="M487" s="149">
        <v>135.45631787421601</v>
      </c>
    </row>
    <row r="488" spans="1:13">
      <c r="A488" s="150" t="str">
        <f t="shared" si="14"/>
        <v>2004-2006MalesNE</v>
      </c>
      <c r="B488" s="151" t="str">
        <f t="shared" si="15"/>
        <v>2004-2006_Males_NE_All ages</v>
      </c>
      <c r="C488" s="149" t="s">
        <v>1</v>
      </c>
      <c r="D488" s="149" t="s">
        <v>2</v>
      </c>
      <c r="E488" s="149" t="s">
        <v>59</v>
      </c>
      <c r="F488" s="149">
        <v>2138</v>
      </c>
      <c r="G488" s="149">
        <v>712.66666666666697</v>
      </c>
      <c r="H488" s="149">
        <v>1319.7938207969401</v>
      </c>
      <c r="I488" s="149">
        <v>1346.9306126536401</v>
      </c>
      <c r="J488" s="149">
        <v>1289.0193139222299</v>
      </c>
      <c r="K488" s="149">
        <v>1406.72464321333</v>
      </c>
      <c r="L488" s="149">
        <v>57.9112987314086</v>
      </c>
      <c r="M488" s="149">
        <v>59.794030559687101</v>
      </c>
    </row>
    <row r="489" spans="1:13">
      <c r="A489" s="150" t="str">
        <f t="shared" si="14"/>
        <v>2005-2007MalesNE</v>
      </c>
      <c r="B489" s="151" t="str">
        <f t="shared" si="15"/>
        <v>2005-2007_Males_NE_All ages</v>
      </c>
      <c r="C489" s="149" t="s">
        <v>3</v>
      </c>
      <c r="D489" s="149" t="s">
        <v>2</v>
      </c>
      <c r="E489" s="149" t="s">
        <v>59</v>
      </c>
      <c r="F489" s="149">
        <v>2123</v>
      </c>
      <c r="G489" s="149">
        <v>707.66666666666697</v>
      </c>
      <c r="H489" s="149">
        <v>1302.5978328895201</v>
      </c>
      <c r="I489" s="149">
        <v>1313.9496535432099</v>
      </c>
      <c r="J489" s="149">
        <v>1257.2998529039901</v>
      </c>
      <c r="K489" s="149">
        <v>1372.4477850509099</v>
      </c>
      <c r="L489" s="149">
        <v>56.649800639216899</v>
      </c>
      <c r="M489" s="149">
        <v>58.498131507697103</v>
      </c>
    </row>
    <row r="490" spans="1:13">
      <c r="A490" s="150" t="str">
        <f t="shared" si="14"/>
        <v>2006-2008MalesNE</v>
      </c>
      <c r="B490" s="151" t="str">
        <f t="shared" si="15"/>
        <v>2006-2008_Males_NE_All ages</v>
      </c>
      <c r="C490" s="149" t="s">
        <v>4</v>
      </c>
      <c r="D490" s="149" t="s">
        <v>2</v>
      </c>
      <c r="E490" s="149" t="s">
        <v>59</v>
      </c>
      <c r="F490" s="149">
        <v>2136</v>
      </c>
      <c r="G490" s="149">
        <v>712</v>
      </c>
      <c r="H490" s="149">
        <v>1301.3202064079101</v>
      </c>
      <c r="I490" s="149">
        <v>1300.5366299899799</v>
      </c>
      <c r="J490" s="149">
        <v>1244.4568046571001</v>
      </c>
      <c r="K490" s="149">
        <v>1358.44051340943</v>
      </c>
      <c r="L490" s="149">
        <v>56.079825332884603</v>
      </c>
      <c r="M490" s="149">
        <v>57.903883419448903</v>
      </c>
    </row>
    <row r="491" spans="1:13">
      <c r="A491" s="150" t="str">
        <f t="shared" si="14"/>
        <v>2007-2009MalesNE</v>
      </c>
      <c r="B491" s="151" t="str">
        <f t="shared" si="15"/>
        <v>2007-2009_Males_NE_All ages</v>
      </c>
      <c r="C491" s="149" t="s">
        <v>5</v>
      </c>
      <c r="D491" s="149" t="s">
        <v>2</v>
      </c>
      <c r="E491" s="149" t="s">
        <v>59</v>
      </c>
      <c r="F491" s="149">
        <v>2124</v>
      </c>
      <c r="G491" s="149">
        <v>708</v>
      </c>
      <c r="H491" s="149">
        <v>1285.6909378159</v>
      </c>
      <c r="I491" s="149">
        <v>1264.3072083749901</v>
      </c>
      <c r="J491" s="149">
        <v>1209.5975700538299</v>
      </c>
      <c r="K491" s="149">
        <v>1320.8014475037801</v>
      </c>
      <c r="L491" s="149">
        <v>54.709638321161002</v>
      </c>
      <c r="M491" s="149">
        <v>56.494239128786802</v>
      </c>
    </row>
    <row r="492" spans="1:13">
      <c r="A492" s="150" t="str">
        <f t="shared" si="14"/>
        <v>2008-2010MalesNE</v>
      </c>
      <c r="B492" s="151" t="str">
        <f t="shared" si="15"/>
        <v>2008-2010_Males_NE_All ages</v>
      </c>
      <c r="C492" s="149" t="s">
        <v>6</v>
      </c>
      <c r="D492" s="149" t="s">
        <v>2</v>
      </c>
      <c r="E492" s="149" t="s">
        <v>59</v>
      </c>
      <c r="F492" s="149">
        <v>2095</v>
      </c>
      <c r="G492" s="149">
        <v>698.33333333333303</v>
      </c>
      <c r="H492" s="149">
        <v>1263.48674092792</v>
      </c>
      <c r="I492" s="149">
        <v>1225.35151356046</v>
      </c>
      <c r="J492" s="149">
        <v>1172.05843925043</v>
      </c>
      <c r="K492" s="149">
        <v>1280.3951876302899</v>
      </c>
      <c r="L492" s="149">
        <v>53.293074310031201</v>
      </c>
      <c r="M492" s="149">
        <v>55.043674069823098</v>
      </c>
    </row>
    <row r="493" spans="1:13">
      <c r="A493" s="150" t="str">
        <f t="shared" si="14"/>
        <v>2009-2011MalesNE</v>
      </c>
      <c r="B493" s="151" t="str">
        <f t="shared" si="15"/>
        <v>2009-2011_Males_NE_All ages</v>
      </c>
      <c r="C493" s="149" t="s">
        <v>7</v>
      </c>
      <c r="D493" s="149" t="s">
        <v>2</v>
      </c>
      <c r="E493" s="149" t="s">
        <v>59</v>
      </c>
      <c r="F493" s="149">
        <v>2079</v>
      </c>
      <c r="G493" s="149">
        <v>693</v>
      </c>
      <c r="H493" s="149">
        <v>1248.7461483479201</v>
      </c>
      <c r="I493" s="149">
        <v>1190.8430948789201</v>
      </c>
      <c r="J493" s="149">
        <v>1139.0037087785399</v>
      </c>
      <c r="K493" s="149">
        <v>1244.3919875123099</v>
      </c>
      <c r="L493" s="149">
        <v>51.839386100388303</v>
      </c>
      <c r="M493" s="149">
        <v>53.548892633389201</v>
      </c>
    </row>
    <row r="494" spans="1:13">
      <c r="A494" s="150" t="str">
        <f t="shared" si="14"/>
        <v>2010-2012MalesNE</v>
      </c>
      <c r="B494" s="151" t="str">
        <f t="shared" si="15"/>
        <v>2010-2012_Males_NE_All ages</v>
      </c>
      <c r="C494" s="149" t="s">
        <v>8</v>
      </c>
      <c r="D494" s="149" t="s">
        <v>2</v>
      </c>
      <c r="E494" s="149" t="s">
        <v>59</v>
      </c>
      <c r="F494" s="149">
        <v>2059</v>
      </c>
      <c r="G494" s="149">
        <v>686.33333333333303</v>
      </c>
      <c r="H494" s="149">
        <v>1232.6388888888901</v>
      </c>
      <c r="I494" s="149">
        <v>1153.18233602386</v>
      </c>
      <c r="J494" s="149">
        <v>1102.8954446113601</v>
      </c>
      <c r="K494" s="149">
        <v>1205.13571791815</v>
      </c>
      <c r="L494" s="149">
        <v>50.286891412499898</v>
      </c>
      <c r="M494" s="149">
        <v>51.953381894295902</v>
      </c>
    </row>
    <row r="495" spans="1:13">
      <c r="A495" s="150" t="str">
        <f t="shared" si="14"/>
        <v>2011-2013MalesNE</v>
      </c>
      <c r="B495" s="151" t="str">
        <f t="shared" si="15"/>
        <v>2011-2013_Males_NE_All ages</v>
      </c>
      <c r="C495" s="149" t="s">
        <v>9</v>
      </c>
      <c r="D495" s="149" t="s">
        <v>2</v>
      </c>
      <c r="E495" s="149" t="s">
        <v>59</v>
      </c>
      <c r="F495" s="149">
        <v>2128</v>
      </c>
      <c r="G495" s="149">
        <v>709.33333333333303</v>
      </c>
      <c r="H495" s="149">
        <v>1267.9572660267299</v>
      </c>
      <c r="I495" s="149">
        <v>1154.5241927347699</v>
      </c>
      <c r="J495" s="149">
        <v>1105.13895566768</v>
      </c>
      <c r="K495" s="149">
        <v>1205.51880950907</v>
      </c>
      <c r="L495" s="149">
        <v>49.385237067091097</v>
      </c>
      <c r="M495" s="149">
        <v>50.994616774306202</v>
      </c>
    </row>
    <row r="496" spans="1:13">
      <c r="A496" s="150" t="str">
        <f t="shared" si="14"/>
        <v>2012-2014MalesNE</v>
      </c>
      <c r="B496" s="151" t="str">
        <f t="shared" si="15"/>
        <v>2012-2014_Males_NE_All ages</v>
      </c>
      <c r="C496" s="149" t="s">
        <v>216</v>
      </c>
      <c r="D496" s="149" t="s">
        <v>2</v>
      </c>
      <c r="E496" s="149" t="s">
        <v>59</v>
      </c>
      <c r="F496" s="149">
        <v>2196</v>
      </c>
      <c r="G496" s="149">
        <v>732</v>
      </c>
      <c r="H496" s="149">
        <v>1303.4497495192199</v>
      </c>
      <c r="I496" s="149">
        <v>1161.9304404960201</v>
      </c>
      <c r="J496" s="149">
        <v>1113.2141390172401</v>
      </c>
      <c r="K496" s="149">
        <v>1212.20911299268</v>
      </c>
      <c r="L496" s="149">
        <v>48.716301478781801</v>
      </c>
      <c r="M496" s="149">
        <v>50.278672496666097</v>
      </c>
    </row>
    <row r="497" spans="1:13">
      <c r="A497" s="150" t="str">
        <f t="shared" si="14"/>
        <v>2004-2006MalesNE1</v>
      </c>
      <c r="B497" s="151" t="str">
        <f t="shared" si="15"/>
        <v>2004-2006_Males_NE1_All ages</v>
      </c>
      <c r="C497" s="149" t="s">
        <v>1</v>
      </c>
      <c r="D497" s="149" t="s">
        <v>2</v>
      </c>
      <c r="E497" s="149" t="s">
        <v>60</v>
      </c>
      <c r="F497" s="149">
        <v>502</v>
      </c>
      <c r="G497" s="149">
        <v>167.333333333333</v>
      </c>
      <c r="H497" s="149">
        <v>1381.6260252105501</v>
      </c>
      <c r="I497" s="149">
        <v>1089.3377564545301</v>
      </c>
      <c r="J497" s="149">
        <v>993.44080974060398</v>
      </c>
      <c r="K497" s="149">
        <v>1191.79218713508</v>
      </c>
      <c r="L497" s="149">
        <v>95.896946713928898</v>
      </c>
      <c r="M497" s="149">
        <v>102.454430680545</v>
      </c>
    </row>
    <row r="498" spans="1:13">
      <c r="A498" s="150" t="str">
        <f t="shared" si="14"/>
        <v>2005-2007MalesNE1</v>
      </c>
      <c r="B498" s="151" t="str">
        <f t="shared" si="15"/>
        <v>2005-2007_Males_NE1_All ages</v>
      </c>
      <c r="C498" s="149" t="s">
        <v>3</v>
      </c>
      <c r="D498" s="149" t="s">
        <v>2</v>
      </c>
      <c r="E498" s="149" t="s">
        <v>60</v>
      </c>
      <c r="F498" s="149">
        <v>495</v>
      </c>
      <c r="G498" s="149">
        <v>165</v>
      </c>
      <c r="H498" s="149">
        <v>1358.6583591798601</v>
      </c>
      <c r="I498" s="149">
        <v>1043.87282122949</v>
      </c>
      <c r="J498" s="149">
        <v>951.67770237737795</v>
      </c>
      <c r="K498" s="149">
        <v>1142.4183638450399</v>
      </c>
      <c r="L498" s="149">
        <v>92.195118852115598</v>
      </c>
      <c r="M498" s="149">
        <v>98.545542615548101</v>
      </c>
    </row>
    <row r="499" spans="1:13">
      <c r="A499" s="150" t="str">
        <f t="shared" si="14"/>
        <v>2006-2008MalesNE1</v>
      </c>
      <c r="B499" s="151" t="str">
        <f t="shared" si="15"/>
        <v>2006-2008_Males_NE1_All ages</v>
      </c>
      <c r="C499" s="149" t="s">
        <v>4</v>
      </c>
      <c r="D499" s="149" t="s">
        <v>2</v>
      </c>
      <c r="E499" s="149" t="s">
        <v>60</v>
      </c>
      <c r="F499" s="149">
        <v>543</v>
      </c>
      <c r="G499" s="149">
        <v>181</v>
      </c>
      <c r="H499" s="149">
        <v>1485.4329093147301</v>
      </c>
      <c r="I499" s="149">
        <v>1131.9236334305999</v>
      </c>
      <c r="J499" s="149">
        <v>1035.9023879497399</v>
      </c>
      <c r="K499" s="149">
        <v>1234.24913932252</v>
      </c>
      <c r="L499" s="149">
        <v>96.021245480864806</v>
      </c>
      <c r="M499" s="149">
        <v>102.325505891915</v>
      </c>
    </row>
    <row r="500" spans="1:13">
      <c r="A500" s="150" t="str">
        <f t="shared" si="14"/>
        <v>2007-2009MalesNE1</v>
      </c>
      <c r="B500" s="151" t="str">
        <f t="shared" si="15"/>
        <v>2007-2009_Males_NE1_All ages</v>
      </c>
      <c r="C500" s="149" t="s">
        <v>5</v>
      </c>
      <c r="D500" s="149" t="s">
        <v>2</v>
      </c>
      <c r="E500" s="149" t="s">
        <v>60</v>
      </c>
      <c r="F500" s="149">
        <v>551</v>
      </c>
      <c r="G500" s="149">
        <v>183.666666666667</v>
      </c>
      <c r="H500" s="149">
        <v>1501.40330799204</v>
      </c>
      <c r="I500" s="149">
        <v>1139.7596536337501</v>
      </c>
      <c r="J500" s="149">
        <v>1043.52346552534</v>
      </c>
      <c r="K500" s="149">
        <v>1242.26655524833</v>
      </c>
      <c r="L500" s="149">
        <v>96.236188108415703</v>
      </c>
      <c r="M500" s="149">
        <v>102.50690161457599</v>
      </c>
    </row>
    <row r="501" spans="1:13">
      <c r="A501" s="150" t="str">
        <f t="shared" si="14"/>
        <v>2008-2010MalesNE1</v>
      </c>
      <c r="B501" s="151" t="str">
        <f t="shared" si="15"/>
        <v>2008-2010_Males_NE1_All ages</v>
      </c>
      <c r="C501" s="149" t="s">
        <v>6</v>
      </c>
      <c r="D501" s="149" t="s">
        <v>2</v>
      </c>
      <c r="E501" s="149" t="s">
        <v>60</v>
      </c>
      <c r="F501" s="149">
        <v>537</v>
      </c>
      <c r="G501" s="149">
        <v>179</v>
      </c>
      <c r="H501" s="149">
        <v>1463.85345109585</v>
      </c>
      <c r="I501" s="149">
        <v>1097.39619580258</v>
      </c>
      <c r="J501" s="149">
        <v>1003.47747413062</v>
      </c>
      <c r="K501" s="149">
        <v>1197.51671644147</v>
      </c>
      <c r="L501" s="149">
        <v>93.918721671959403</v>
      </c>
      <c r="M501" s="149">
        <v>100.12052063888601</v>
      </c>
    </row>
    <row r="502" spans="1:13">
      <c r="A502" s="150" t="str">
        <f t="shared" si="14"/>
        <v>2009-2011MalesNE1</v>
      </c>
      <c r="B502" s="151" t="str">
        <f t="shared" si="15"/>
        <v>2009-2011_Males_NE1_All ages</v>
      </c>
      <c r="C502" s="149" t="s">
        <v>7</v>
      </c>
      <c r="D502" s="149" t="s">
        <v>2</v>
      </c>
      <c r="E502" s="149" t="s">
        <v>60</v>
      </c>
      <c r="F502" s="149">
        <v>517</v>
      </c>
      <c r="G502" s="149">
        <v>172.333333333333</v>
      </c>
      <c r="H502" s="149">
        <v>1407.3005416882199</v>
      </c>
      <c r="I502" s="149">
        <v>1026.63124905888</v>
      </c>
      <c r="J502" s="149">
        <v>937.52184452431595</v>
      </c>
      <c r="K502" s="149">
        <v>1121.74171552856</v>
      </c>
      <c r="L502" s="149">
        <v>89.109404534559602</v>
      </c>
      <c r="M502" s="149">
        <v>95.110466469684496</v>
      </c>
    </row>
    <row r="503" spans="1:13">
      <c r="A503" s="150" t="str">
        <f t="shared" si="14"/>
        <v>2010-2012MalesNE1</v>
      </c>
      <c r="B503" s="151" t="str">
        <f t="shared" si="15"/>
        <v>2010-2012_Males_NE1_All ages</v>
      </c>
      <c r="C503" s="149" t="s">
        <v>8</v>
      </c>
      <c r="D503" s="149" t="s">
        <v>2</v>
      </c>
      <c r="E503" s="149" t="s">
        <v>60</v>
      </c>
      <c r="F503" s="149">
        <v>517</v>
      </c>
      <c r="G503" s="149">
        <v>172.333333333333</v>
      </c>
      <c r="H503" s="149">
        <v>1406.3817632817399</v>
      </c>
      <c r="I503" s="149">
        <v>1007.83420217777</v>
      </c>
      <c r="J503" s="149">
        <v>920.27152412151895</v>
      </c>
      <c r="K503" s="149">
        <v>1101.2937780638899</v>
      </c>
      <c r="L503" s="149">
        <v>87.562678056249496</v>
      </c>
      <c r="M503" s="149">
        <v>93.459575886121002</v>
      </c>
    </row>
    <row r="504" spans="1:13">
      <c r="A504" s="150" t="str">
        <f t="shared" si="14"/>
        <v>2011-2013MalesNE1</v>
      </c>
      <c r="B504" s="151" t="str">
        <f t="shared" si="15"/>
        <v>2011-2013_Males_NE1_All ages</v>
      </c>
      <c r="C504" s="149" t="s">
        <v>9</v>
      </c>
      <c r="D504" s="149" t="s">
        <v>2</v>
      </c>
      <c r="E504" s="149" t="s">
        <v>60</v>
      </c>
      <c r="F504" s="149">
        <v>527</v>
      </c>
      <c r="G504" s="149">
        <v>175.666666666667</v>
      </c>
      <c r="H504" s="149">
        <v>1430.1221166892799</v>
      </c>
      <c r="I504" s="149">
        <v>992.85209813433596</v>
      </c>
      <c r="J504" s="149">
        <v>907.54284651098396</v>
      </c>
      <c r="K504" s="149">
        <v>1083.8497474487001</v>
      </c>
      <c r="L504" s="149">
        <v>85.309251623351201</v>
      </c>
      <c r="M504" s="149">
        <v>90.997649314364097</v>
      </c>
    </row>
    <row r="505" spans="1:13">
      <c r="A505" s="150" t="str">
        <f t="shared" si="14"/>
        <v>2012-2014MalesNE1</v>
      </c>
      <c r="B505" s="151" t="str">
        <f t="shared" si="15"/>
        <v>2012-2014_Males_NE1_All ages</v>
      </c>
      <c r="C505" s="149" t="s">
        <v>216</v>
      </c>
      <c r="D505" s="149" t="s">
        <v>2</v>
      </c>
      <c r="E505" s="149" t="s">
        <v>60</v>
      </c>
      <c r="F505" s="149">
        <v>519</v>
      </c>
      <c r="G505" s="149">
        <v>173</v>
      </c>
      <c r="H505" s="149">
        <v>1405.9325477448201</v>
      </c>
      <c r="I505" s="149">
        <v>961.49214425640196</v>
      </c>
      <c r="J505" s="149">
        <v>877.95656280129003</v>
      </c>
      <c r="K505" s="149">
        <v>1050.6421750659599</v>
      </c>
      <c r="L505" s="149">
        <v>83.535581455111995</v>
      </c>
      <c r="M505" s="149">
        <v>89.150030809557705</v>
      </c>
    </row>
    <row r="506" spans="1:13">
      <c r="A506" s="150" t="str">
        <f t="shared" si="14"/>
        <v>2004-2006MalesNE2</v>
      </c>
      <c r="B506" s="151" t="str">
        <f t="shared" si="15"/>
        <v>2004-2006_Males_NE2_All ages</v>
      </c>
      <c r="C506" s="149" t="s">
        <v>1</v>
      </c>
      <c r="D506" s="149" t="s">
        <v>2</v>
      </c>
      <c r="E506" s="149" t="s">
        <v>61</v>
      </c>
      <c r="F506" s="149">
        <v>411</v>
      </c>
      <c r="G506" s="149">
        <v>137</v>
      </c>
      <c r="H506" s="149">
        <v>1311.5905029359201</v>
      </c>
      <c r="I506" s="149">
        <v>1279.3874252707601</v>
      </c>
      <c r="J506" s="149">
        <v>1155.73210143918</v>
      </c>
      <c r="K506" s="149">
        <v>1412.42408116612</v>
      </c>
      <c r="L506" s="149">
        <v>123.655323831573</v>
      </c>
      <c r="M506" s="149">
        <v>133.03665589536399</v>
      </c>
    </row>
    <row r="507" spans="1:13">
      <c r="A507" s="150" t="str">
        <f t="shared" si="14"/>
        <v>2005-2007MalesNE2</v>
      </c>
      <c r="B507" s="151" t="str">
        <f t="shared" si="15"/>
        <v>2005-2007_Males_NE2_All ages</v>
      </c>
      <c r="C507" s="149" t="s">
        <v>3</v>
      </c>
      <c r="D507" s="149" t="s">
        <v>2</v>
      </c>
      <c r="E507" s="149" t="s">
        <v>61</v>
      </c>
      <c r="F507" s="149">
        <v>406</v>
      </c>
      <c r="G507" s="149">
        <v>135.333333333333</v>
      </c>
      <c r="H507" s="149">
        <v>1287.62170562304</v>
      </c>
      <c r="I507" s="149">
        <v>1236.5321082381599</v>
      </c>
      <c r="J507" s="149">
        <v>1116.34318607467</v>
      </c>
      <c r="K507" s="149">
        <v>1365.89765516586</v>
      </c>
      <c r="L507" s="149">
        <v>120.18892216348399</v>
      </c>
      <c r="M507" s="149">
        <v>129.36554692770099</v>
      </c>
    </row>
    <row r="508" spans="1:13">
      <c r="A508" s="150" t="str">
        <f t="shared" si="14"/>
        <v>2006-2008MalesNE2</v>
      </c>
      <c r="B508" s="151" t="str">
        <f t="shared" si="15"/>
        <v>2006-2008_Males_NE2_All ages</v>
      </c>
      <c r="C508" s="149" t="s">
        <v>4</v>
      </c>
      <c r="D508" s="149" t="s">
        <v>2</v>
      </c>
      <c r="E508" s="149" t="s">
        <v>61</v>
      </c>
      <c r="F508" s="149">
        <v>425</v>
      </c>
      <c r="G508" s="149">
        <v>141.666666666667</v>
      </c>
      <c r="H508" s="149">
        <v>1337.10869907189</v>
      </c>
      <c r="I508" s="149">
        <v>1259.4867715504599</v>
      </c>
      <c r="J508" s="149">
        <v>1139.64063431207</v>
      </c>
      <c r="K508" s="149">
        <v>1388.2681738541801</v>
      </c>
      <c r="L508" s="149">
        <v>119.84613723838601</v>
      </c>
      <c r="M508" s="149">
        <v>128.78140230371901</v>
      </c>
    </row>
    <row r="509" spans="1:13">
      <c r="A509" s="150" t="str">
        <f t="shared" si="14"/>
        <v>2007-2009MalesNE2</v>
      </c>
      <c r="B509" s="151" t="str">
        <f t="shared" si="15"/>
        <v>2007-2009_Males_NE2_All ages</v>
      </c>
      <c r="C509" s="149" t="s">
        <v>5</v>
      </c>
      <c r="D509" s="149" t="s">
        <v>2</v>
      </c>
      <c r="E509" s="149" t="s">
        <v>61</v>
      </c>
      <c r="F509" s="149">
        <v>383</v>
      </c>
      <c r="G509" s="149">
        <v>127.666666666667</v>
      </c>
      <c r="H509" s="149">
        <v>1200.28831990974</v>
      </c>
      <c r="I509" s="149">
        <v>1121.9991008054401</v>
      </c>
      <c r="J509" s="149">
        <v>1009.38429724636</v>
      </c>
      <c r="K509" s="149">
        <v>1243.4774211608999</v>
      </c>
      <c r="L509" s="149">
        <v>112.614803559088</v>
      </c>
      <c r="M509" s="149">
        <v>121.478320355455</v>
      </c>
    </row>
    <row r="510" spans="1:13">
      <c r="A510" s="150" t="str">
        <f t="shared" si="14"/>
        <v>2008-2010MalesNE2</v>
      </c>
      <c r="B510" s="151" t="str">
        <f t="shared" si="15"/>
        <v>2008-2010_Males_NE2_All ages</v>
      </c>
      <c r="C510" s="149" t="s">
        <v>6</v>
      </c>
      <c r="D510" s="149" t="s">
        <v>2</v>
      </c>
      <c r="E510" s="149" t="s">
        <v>61</v>
      </c>
      <c r="F510" s="149">
        <v>368</v>
      </c>
      <c r="G510" s="149">
        <v>122.666666666667</v>
      </c>
      <c r="H510" s="149">
        <v>1150.10782260837</v>
      </c>
      <c r="I510" s="149">
        <v>1063.7935403391</v>
      </c>
      <c r="J510" s="149">
        <v>954.98339261807598</v>
      </c>
      <c r="K510" s="149">
        <v>1181.3480182250401</v>
      </c>
      <c r="L510" s="149">
        <v>108.810147721025</v>
      </c>
      <c r="M510" s="149">
        <v>117.554477885935</v>
      </c>
    </row>
    <row r="511" spans="1:13">
      <c r="A511" s="150" t="str">
        <f t="shared" si="14"/>
        <v>2009-2011MalesNE2</v>
      </c>
      <c r="B511" s="151" t="str">
        <f t="shared" si="15"/>
        <v>2009-2011_Males_NE2_All ages</v>
      </c>
      <c r="C511" s="149" t="s">
        <v>7</v>
      </c>
      <c r="D511" s="149" t="s">
        <v>2</v>
      </c>
      <c r="E511" s="149" t="s">
        <v>61</v>
      </c>
      <c r="F511" s="149">
        <v>347</v>
      </c>
      <c r="G511" s="149">
        <v>115.666666666667</v>
      </c>
      <c r="H511" s="149">
        <v>1083.4946605882701</v>
      </c>
      <c r="I511" s="149">
        <v>999.84601194347294</v>
      </c>
      <c r="J511" s="149">
        <v>894.71845870000004</v>
      </c>
      <c r="K511" s="149">
        <v>1113.68505424861</v>
      </c>
      <c r="L511" s="149">
        <v>105.127553243473</v>
      </c>
      <c r="M511" s="149">
        <v>113.839042305135</v>
      </c>
    </row>
    <row r="512" spans="1:13">
      <c r="A512" s="150" t="str">
        <f t="shared" si="14"/>
        <v>2010-2012MalesNE2</v>
      </c>
      <c r="B512" s="151" t="str">
        <f t="shared" si="15"/>
        <v>2010-2012_Males_NE2_All ages</v>
      </c>
      <c r="C512" s="149" t="s">
        <v>8</v>
      </c>
      <c r="D512" s="149" t="s">
        <v>2</v>
      </c>
      <c r="E512" s="149" t="s">
        <v>61</v>
      </c>
      <c r="F512" s="149">
        <v>388</v>
      </c>
      <c r="G512" s="149">
        <v>129.333333333333</v>
      </c>
      <c r="H512" s="149">
        <v>1209.74027998628</v>
      </c>
      <c r="I512" s="149">
        <v>1103.2542548745801</v>
      </c>
      <c r="J512" s="149">
        <v>993.52177196192395</v>
      </c>
      <c r="K512" s="149">
        <v>1221.56521982652</v>
      </c>
      <c r="L512" s="149">
        <v>109.732482912652</v>
      </c>
      <c r="M512" s="149">
        <v>118.310964951944</v>
      </c>
    </row>
    <row r="513" spans="1:13">
      <c r="A513" s="150" t="str">
        <f t="shared" si="14"/>
        <v>2011-2013MalesNE2</v>
      </c>
      <c r="B513" s="151" t="str">
        <f t="shared" si="15"/>
        <v>2011-2013_Males_NE2_All ages</v>
      </c>
      <c r="C513" s="149" t="s">
        <v>9</v>
      </c>
      <c r="D513" s="149" t="s">
        <v>2</v>
      </c>
      <c r="E513" s="149" t="s">
        <v>61</v>
      </c>
      <c r="F513" s="149">
        <v>409</v>
      </c>
      <c r="G513" s="149">
        <v>136.333333333333</v>
      </c>
      <c r="H513" s="149">
        <v>1271.17327117327</v>
      </c>
      <c r="I513" s="149">
        <v>1108.6807081412701</v>
      </c>
      <c r="J513" s="149">
        <v>1001.67723630501</v>
      </c>
      <c r="K513" s="149">
        <v>1223.8228259038699</v>
      </c>
      <c r="L513" s="149">
        <v>107.00347183626199</v>
      </c>
      <c r="M513" s="149">
        <v>115.142117762596</v>
      </c>
    </row>
    <row r="514" spans="1:13">
      <c r="A514" s="150" t="str">
        <f t="shared" si="14"/>
        <v>2012-2014MalesNE2</v>
      </c>
      <c r="B514" s="151" t="str">
        <f t="shared" si="15"/>
        <v>2012-2014_Males_NE2_All ages</v>
      </c>
      <c r="C514" s="149" t="s">
        <v>216</v>
      </c>
      <c r="D514" s="149" t="s">
        <v>2</v>
      </c>
      <c r="E514" s="149" t="s">
        <v>61</v>
      </c>
      <c r="F514" s="149">
        <v>424</v>
      </c>
      <c r="G514" s="149">
        <v>141.333333333333</v>
      </c>
      <c r="H514" s="149">
        <v>1317.7933177933201</v>
      </c>
      <c r="I514" s="149">
        <v>1113.13658638932</v>
      </c>
      <c r="J514" s="149">
        <v>1008.26956902466</v>
      </c>
      <c r="K514" s="149">
        <v>1225.8316686657199</v>
      </c>
      <c r="L514" s="149">
        <v>104.867017364665</v>
      </c>
      <c r="M514" s="149">
        <v>112.69508227639101</v>
      </c>
    </row>
    <row r="515" spans="1:13">
      <c r="A515" s="150" t="str">
        <f t="shared" ref="A515:A578" si="16">C515&amp;D515&amp;E515</f>
        <v>2004-2006MalesNE3</v>
      </c>
      <c r="B515" s="151" t="str">
        <f t="shared" ref="B515:B578" si="17">CONCATENATE(C515,"_",D515,"_",E515,"_","All ages")</f>
        <v>2004-2006_Males_NE3_All ages</v>
      </c>
      <c r="C515" s="149" t="s">
        <v>1</v>
      </c>
      <c r="D515" s="149" t="s">
        <v>2</v>
      </c>
      <c r="E515" s="149" t="s">
        <v>62</v>
      </c>
      <c r="F515" s="149">
        <v>363</v>
      </c>
      <c r="G515" s="149">
        <v>121</v>
      </c>
      <c r="H515" s="149">
        <v>1120.9931443394501</v>
      </c>
      <c r="I515" s="149">
        <v>1376.6745683572599</v>
      </c>
      <c r="J515" s="149">
        <v>1230.9995384751501</v>
      </c>
      <c r="K515" s="149">
        <v>1534.14035420508</v>
      </c>
      <c r="L515" s="149">
        <v>145.67502988211399</v>
      </c>
      <c r="M515" s="149">
        <v>157.46578584782</v>
      </c>
    </row>
    <row r="516" spans="1:13">
      <c r="A516" s="150" t="str">
        <f t="shared" si="16"/>
        <v>2005-2007MalesNE3</v>
      </c>
      <c r="B516" s="151" t="str">
        <f t="shared" si="17"/>
        <v>2005-2007_Males_NE3_All ages</v>
      </c>
      <c r="C516" s="149" t="s">
        <v>3</v>
      </c>
      <c r="D516" s="149" t="s">
        <v>2</v>
      </c>
      <c r="E516" s="149" t="s">
        <v>62</v>
      </c>
      <c r="F516" s="149">
        <v>354</v>
      </c>
      <c r="G516" s="149">
        <v>118</v>
      </c>
      <c r="H516" s="149">
        <v>1085.0907307503701</v>
      </c>
      <c r="I516" s="149">
        <v>1313.0432631610499</v>
      </c>
      <c r="J516" s="149">
        <v>1172.39212049302</v>
      </c>
      <c r="K516" s="149">
        <v>1465.2286771773299</v>
      </c>
      <c r="L516" s="149">
        <v>140.65114266803201</v>
      </c>
      <c r="M516" s="149">
        <v>152.18541401627499</v>
      </c>
    </row>
    <row r="517" spans="1:13">
      <c r="A517" s="150" t="str">
        <f t="shared" si="16"/>
        <v>2006-2008MalesNE3</v>
      </c>
      <c r="B517" s="151" t="str">
        <f t="shared" si="17"/>
        <v>2006-2008_Males_NE3_All ages</v>
      </c>
      <c r="C517" s="149" t="s">
        <v>4</v>
      </c>
      <c r="D517" s="149" t="s">
        <v>2</v>
      </c>
      <c r="E517" s="149" t="s">
        <v>62</v>
      </c>
      <c r="F517" s="149">
        <v>340</v>
      </c>
      <c r="G517" s="149">
        <v>113.333333333333</v>
      </c>
      <c r="H517" s="149">
        <v>1035.3858334856</v>
      </c>
      <c r="I517" s="149">
        <v>1248.85027707622</v>
      </c>
      <c r="J517" s="149">
        <v>1112.1362976723301</v>
      </c>
      <c r="K517" s="149">
        <v>1397.0144283809</v>
      </c>
      <c r="L517" s="149">
        <v>136.713979403889</v>
      </c>
      <c r="M517" s="149">
        <v>148.16415130467499</v>
      </c>
    </row>
    <row r="518" spans="1:13">
      <c r="A518" s="150" t="str">
        <f t="shared" si="16"/>
        <v>2007-2009MalesNE3</v>
      </c>
      <c r="B518" s="151" t="str">
        <f t="shared" si="17"/>
        <v>2007-2009_Males_NE3_All ages</v>
      </c>
      <c r="C518" s="149" t="s">
        <v>5</v>
      </c>
      <c r="D518" s="149" t="s">
        <v>2</v>
      </c>
      <c r="E518" s="149" t="s">
        <v>62</v>
      </c>
      <c r="F518" s="149">
        <v>357</v>
      </c>
      <c r="G518" s="149">
        <v>119</v>
      </c>
      <c r="H518" s="149">
        <v>1083.0653479764601</v>
      </c>
      <c r="I518" s="149">
        <v>1245.1434002726101</v>
      </c>
      <c r="J518" s="149">
        <v>1112.8239279372201</v>
      </c>
      <c r="K518" s="149">
        <v>1388.26620196878</v>
      </c>
      <c r="L518" s="149">
        <v>132.31947233538699</v>
      </c>
      <c r="M518" s="149">
        <v>143.12280169617401</v>
      </c>
    </row>
    <row r="519" spans="1:13">
      <c r="A519" s="150" t="str">
        <f t="shared" si="16"/>
        <v>2008-2010MalesNE3</v>
      </c>
      <c r="B519" s="151" t="str">
        <f t="shared" si="17"/>
        <v>2008-2010_Males_NE3_All ages</v>
      </c>
      <c r="C519" s="149" t="s">
        <v>6</v>
      </c>
      <c r="D519" s="149" t="s">
        <v>2</v>
      </c>
      <c r="E519" s="149" t="s">
        <v>62</v>
      </c>
      <c r="F519" s="149">
        <v>363</v>
      </c>
      <c r="G519" s="149">
        <v>121</v>
      </c>
      <c r="H519" s="149">
        <v>1103.07524006321</v>
      </c>
      <c r="I519" s="149">
        <v>1255.3595572663501</v>
      </c>
      <c r="J519" s="149">
        <v>1123.23179261217</v>
      </c>
      <c r="K519" s="149">
        <v>1398.1815790666799</v>
      </c>
      <c r="L519" s="149">
        <v>132.12776465418301</v>
      </c>
      <c r="M519" s="149">
        <v>142.822021800328</v>
      </c>
    </row>
    <row r="520" spans="1:13">
      <c r="A520" s="150" t="str">
        <f t="shared" si="16"/>
        <v>2009-2011MalesNE3</v>
      </c>
      <c r="B520" s="151" t="str">
        <f t="shared" si="17"/>
        <v>2009-2011_Males_NE3_All ages</v>
      </c>
      <c r="C520" s="149" t="s">
        <v>7</v>
      </c>
      <c r="D520" s="149" t="s">
        <v>2</v>
      </c>
      <c r="E520" s="149" t="s">
        <v>62</v>
      </c>
      <c r="F520" s="149">
        <v>372</v>
      </c>
      <c r="G520" s="149">
        <v>124</v>
      </c>
      <c r="H520" s="149">
        <v>1129.01757261222</v>
      </c>
      <c r="I520" s="149">
        <v>1262.03328574942</v>
      </c>
      <c r="J520" s="149">
        <v>1130.09058772767</v>
      </c>
      <c r="K520" s="149">
        <v>1404.51970208379</v>
      </c>
      <c r="L520" s="149">
        <v>131.94269802175</v>
      </c>
      <c r="M520" s="149">
        <v>142.486416334365</v>
      </c>
    </row>
    <row r="521" spans="1:13">
      <c r="A521" s="150" t="str">
        <f t="shared" si="16"/>
        <v>2010-2012MalesNE3</v>
      </c>
      <c r="B521" s="151" t="str">
        <f t="shared" si="17"/>
        <v>2010-2012_Males_NE3_All ages</v>
      </c>
      <c r="C521" s="149" t="s">
        <v>8</v>
      </c>
      <c r="D521" s="149" t="s">
        <v>2</v>
      </c>
      <c r="E521" s="149" t="s">
        <v>62</v>
      </c>
      <c r="F521" s="149">
        <v>344</v>
      </c>
      <c r="G521" s="149">
        <v>114.666666666667</v>
      </c>
      <c r="H521" s="149">
        <v>1044.03775531883</v>
      </c>
      <c r="I521" s="149">
        <v>1131.76834333837</v>
      </c>
      <c r="J521" s="149">
        <v>1010.15284234425</v>
      </c>
      <c r="K521" s="149">
        <v>1263.50743059557</v>
      </c>
      <c r="L521" s="149">
        <v>121.615500994127</v>
      </c>
      <c r="M521" s="149">
        <v>131.739087257195</v>
      </c>
    </row>
    <row r="522" spans="1:13">
      <c r="A522" s="150" t="str">
        <f t="shared" si="16"/>
        <v>2011-2013MalesNE3</v>
      </c>
      <c r="B522" s="151" t="str">
        <f t="shared" si="17"/>
        <v>2011-2013_Males_NE3_All ages</v>
      </c>
      <c r="C522" s="149" t="s">
        <v>9</v>
      </c>
      <c r="D522" s="149" t="s">
        <v>2</v>
      </c>
      <c r="E522" s="149" t="s">
        <v>62</v>
      </c>
      <c r="F522" s="149">
        <v>356</v>
      </c>
      <c r="G522" s="149">
        <v>118.666666666667</v>
      </c>
      <c r="H522" s="149">
        <v>1078.10181399715</v>
      </c>
      <c r="I522" s="149">
        <v>1121.4841355999699</v>
      </c>
      <c r="J522" s="149">
        <v>1003.56887225347</v>
      </c>
      <c r="K522" s="149">
        <v>1249.04079076179</v>
      </c>
      <c r="L522" s="149">
        <v>117.91526334650599</v>
      </c>
      <c r="M522" s="149">
        <v>127.55665516181899</v>
      </c>
    </row>
    <row r="523" spans="1:13">
      <c r="A523" s="150" t="str">
        <f t="shared" si="16"/>
        <v>2012-2014MalesNE3</v>
      </c>
      <c r="B523" s="151" t="str">
        <f t="shared" si="17"/>
        <v>2012-2014_Males_NE3_All ages</v>
      </c>
      <c r="C523" s="149" t="s">
        <v>216</v>
      </c>
      <c r="D523" s="149" t="s">
        <v>2</v>
      </c>
      <c r="E523" s="149" t="s">
        <v>62</v>
      </c>
      <c r="F523" s="149">
        <v>366</v>
      </c>
      <c r="G523" s="149">
        <v>122</v>
      </c>
      <c r="H523" s="149">
        <v>1107.9493854816301</v>
      </c>
      <c r="I523" s="149">
        <v>1100.10286630583</v>
      </c>
      <c r="J523" s="149">
        <v>987.71059950750805</v>
      </c>
      <c r="K523" s="149">
        <v>1221.5530460622799</v>
      </c>
      <c r="L523" s="149">
        <v>112.39226679832301</v>
      </c>
      <c r="M523" s="149">
        <v>121.450179756449</v>
      </c>
    </row>
    <row r="524" spans="1:13">
      <c r="A524" s="150" t="str">
        <f t="shared" si="16"/>
        <v>2004-2006MalesNE4</v>
      </c>
      <c r="B524" s="151" t="str">
        <f t="shared" si="17"/>
        <v>2004-2006_Males_NE4_All ages</v>
      </c>
      <c r="C524" s="149" t="s">
        <v>1</v>
      </c>
      <c r="D524" s="149" t="s">
        <v>2</v>
      </c>
      <c r="E524" s="149" t="s">
        <v>63</v>
      </c>
      <c r="F524" s="149">
        <v>393</v>
      </c>
      <c r="G524" s="149">
        <v>131</v>
      </c>
      <c r="H524" s="149">
        <v>1283.60061403795</v>
      </c>
      <c r="I524" s="149">
        <v>1419.43863142185</v>
      </c>
      <c r="J524" s="149">
        <v>1280.4030369255399</v>
      </c>
      <c r="K524" s="149">
        <v>1569.2712541200799</v>
      </c>
      <c r="L524" s="149">
        <v>139.03559449630899</v>
      </c>
      <c r="M524" s="149">
        <v>149.83262269822899</v>
      </c>
    </row>
    <row r="525" spans="1:13">
      <c r="A525" s="150" t="str">
        <f t="shared" si="16"/>
        <v>2005-2007MalesNE4</v>
      </c>
      <c r="B525" s="151" t="str">
        <f t="shared" si="17"/>
        <v>2005-2007_Males_NE4_All ages</v>
      </c>
      <c r="C525" s="149" t="s">
        <v>3</v>
      </c>
      <c r="D525" s="149" t="s">
        <v>2</v>
      </c>
      <c r="E525" s="149" t="s">
        <v>63</v>
      </c>
      <c r="F525" s="149">
        <v>399</v>
      </c>
      <c r="G525" s="149">
        <v>133</v>
      </c>
      <c r="H525" s="149">
        <v>1297.2234865726</v>
      </c>
      <c r="I525" s="149">
        <v>1428.3923070538999</v>
      </c>
      <c r="J525" s="149">
        <v>1289.0696725551099</v>
      </c>
      <c r="K525" s="149">
        <v>1578.4492172566099</v>
      </c>
      <c r="L525" s="149">
        <v>139.32263449879099</v>
      </c>
      <c r="M525" s="149">
        <v>150.056910202701</v>
      </c>
    </row>
    <row r="526" spans="1:13">
      <c r="A526" s="150" t="str">
        <f t="shared" si="16"/>
        <v>2006-2008MalesNE4</v>
      </c>
      <c r="B526" s="151" t="str">
        <f t="shared" si="17"/>
        <v>2006-2008_Males_NE4_All ages</v>
      </c>
      <c r="C526" s="149" t="s">
        <v>4</v>
      </c>
      <c r="D526" s="149" t="s">
        <v>2</v>
      </c>
      <c r="E526" s="149" t="s">
        <v>63</v>
      </c>
      <c r="F526" s="149">
        <v>376</v>
      </c>
      <c r="G526" s="149">
        <v>125.333333333333</v>
      </c>
      <c r="H526" s="149">
        <v>1216.0413971539499</v>
      </c>
      <c r="I526" s="149">
        <v>1359.7857095736299</v>
      </c>
      <c r="J526" s="149">
        <v>1222.1755190152201</v>
      </c>
      <c r="K526" s="149">
        <v>1508.3313599360299</v>
      </c>
      <c r="L526" s="149">
        <v>137.61019055840799</v>
      </c>
      <c r="M526" s="149">
        <v>148.54565036240299</v>
      </c>
    </row>
    <row r="527" spans="1:13">
      <c r="A527" s="150" t="str">
        <f t="shared" si="16"/>
        <v>2007-2009MalesNE4</v>
      </c>
      <c r="B527" s="151" t="str">
        <f t="shared" si="17"/>
        <v>2007-2009_Males_NE4_All ages</v>
      </c>
      <c r="C527" s="149" t="s">
        <v>5</v>
      </c>
      <c r="D527" s="149" t="s">
        <v>2</v>
      </c>
      <c r="E527" s="149" t="s">
        <v>63</v>
      </c>
      <c r="F527" s="149">
        <v>356</v>
      </c>
      <c r="G527" s="149">
        <v>118.666666666667</v>
      </c>
      <c r="H527" s="149">
        <v>1144.40015430114</v>
      </c>
      <c r="I527" s="149">
        <v>1284.70267063548</v>
      </c>
      <c r="J527" s="149">
        <v>1149.87036146217</v>
      </c>
      <c r="K527" s="149">
        <v>1430.5596010936799</v>
      </c>
      <c r="L527" s="149">
        <v>134.83230917330999</v>
      </c>
      <c r="M527" s="149">
        <v>145.85693045820099</v>
      </c>
    </row>
    <row r="528" spans="1:13">
      <c r="A528" s="150" t="str">
        <f t="shared" si="16"/>
        <v>2008-2010MalesNE4</v>
      </c>
      <c r="B528" s="151" t="str">
        <f t="shared" si="17"/>
        <v>2008-2010_Males_NE4_All ages</v>
      </c>
      <c r="C528" s="149" t="s">
        <v>6</v>
      </c>
      <c r="D528" s="149" t="s">
        <v>2</v>
      </c>
      <c r="E528" s="149" t="s">
        <v>63</v>
      </c>
      <c r="F528" s="149">
        <v>342</v>
      </c>
      <c r="G528" s="149">
        <v>114</v>
      </c>
      <c r="H528" s="149">
        <v>1092.1981285728</v>
      </c>
      <c r="I528" s="149">
        <v>1221.88102644776</v>
      </c>
      <c r="J528" s="149">
        <v>1091.0666304097399</v>
      </c>
      <c r="K528" s="149">
        <v>1363.6179675502301</v>
      </c>
      <c r="L528" s="149">
        <v>130.81439603801201</v>
      </c>
      <c r="M528" s="149">
        <v>141.736941102473</v>
      </c>
    </row>
    <row r="529" spans="1:13">
      <c r="A529" s="150" t="str">
        <f t="shared" si="16"/>
        <v>2009-2011MalesNE4</v>
      </c>
      <c r="B529" s="151" t="str">
        <f t="shared" si="17"/>
        <v>2009-2011_Males_NE4_All ages</v>
      </c>
      <c r="C529" s="149" t="s">
        <v>7</v>
      </c>
      <c r="D529" s="149" t="s">
        <v>2</v>
      </c>
      <c r="E529" s="149" t="s">
        <v>63</v>
      </c>
      <c r="F529" s="149">
        <v>351</v>
      </c>
      <c r="G529" s="149">
        <v>117</v>
      </c>
      <c r="H529" s="149">
        <v>1112.3787792355999</v>
      </c>
      <c r="I529" s="149">
        <v>1232.2106883209301</v>
      </c>
      <c r="J529" s="149">
        <v>1102.0769422431299</v>
      </c>
      <c r="K529" s="149">
        <v>1373.06373632288</v>
      </c>
      <c r="L529" s="149">
        <v>130.13374607780699</v>
      </c>
      <c r="M529" s="149">
        <v>140.853048001942</v>
      </c>
    </row>
    <row r="530" spans="1:13">
      <c r="A530" s="150" t="str">
        <f t="shared" si="16"/>
        <v>2010-2012MalesNE4</v>
      </c>
      <c r="B530" s="151" t="str">
        <f t="shared" si="17"/>
        <v>2010-2012_Males_NE4_All ages</v>
      </c>
      <c r="C530" s="149" t="s">
        <v>8</v>
      </c>
      <c r="D530" s="149" t="s">
        <v>2</v>
      </c>
      <c r="E530" s="149" t="s">
        <v>63</v>
      </c>
      <c r="F530" s="149">
        <v>345</v>
      </c>
      <c r="G530" s="149">
        <v>115</v>
      </c>
      <c r="H530" s="149">
        <v>1083.7469372369201</v>
      </c>
      <c r="I530" s="149">
        <v>1181.95933434685</v>
      </c>
      <c r="J530" s="149">
        <v>1056.9889514250401</v>
      </c>
      <c r="K530" s="149">
        <v>1317.3168115472799</v>
      </c>
      <c r="L530" s="149">
        <v>124.97038292181399</v>
      </c>
      <c r="M530" s="149">
        <v>135.35747720042801</v>
      </c>
    </row>
    <row r="531" spans="1:13">
      <c r="A531" s="150" t="str">
        <f t="shared" si="16"/>
        <v>2011-2013MalesNE4</v>
      </c>
      <c r="B531" s="151" t="str">
        <f t="shared" si="17"/>
        <v>2011-2013_Males_NE4_All ages</v>
      </c>
      <c r="C531" s="149" t="s">
        <v>9</v>
      </c>
      <c r="D531" s="149" t="s">
        <v>2</v>
      </c>
      <c r="E531" s="149" t="s">
        <v>63</v>
      </c>
      <c r="F531" s="149">
        <v>348</v>
      </c>
      <c r="G531" s="149">
        <v>116</v>
      </c>
      <c r="H531" s="149">
        <v>1079.53840426852</v>
      </c>
      <c r="I531" s="149">
        <v>1164.21446771351</v>
      </c>
      <c r="J531" s="149">
        <v>1042.12127549466</v>
      </c>
      <c r="K531" s="149">
        <v>1296.4098285397199</v>
      </c>
      <c r="L531" s="149">
        <v>122.093192218857</v>
      </c>
      <c r="M531" s="149">
        <v>132.19536082620101</v>
      </c>
    </row>
    <row r="532" spans="1:13">
      <c r="A532" s="150" t="str">
        <f t="shared" si="16"/>
        <v>2012-2014MalesNE4</v>
      </c>
      <c r="B532" s="151" t="str">
        <f t="shared" si="17"/>
        <v>2012-2014_Males_NE4_All ages</v>
      </c>
      <c r="C532" s="149" t="s">
        <v>216</v>
      </c>
      <c r="D532" s="149" t="s">
        <v>2</v>
      </c>
      <c r="E532" s="149" t="s">
        <v>63</v>
      </c>
      <c r="F532" s="149">
        <v>368</v>
      </c>
      <c r="G532" s="149">
        <v>122.666666666667</v>
      </c>
      <c r="H532" s="149">
        <v>1128.5920201183801</v>
      </c>
      <c r="I532" s="149">
        <v>1191.66886831748</v>
      </c>
      <c r="J532" s="149">
        <v>1071.287112941</v>
      </c>
      <c r="K532" s="149">
        <v>1321.7248851198499</v>
      </c>
      <c r="L532" s="149">
        <v>120.381755376478</v>
      </c>
      <c r="M532" s="149">
        <v>130.056016802372</v>
      </c>
    </row>
    <row r="533" spans="1:13">
      <c r="A533" s="150" t="str">
        <f t="shared" si="16"/>
        <v>2004-2006MalesNE5</v>
      </c>
      <c r="B533" s="151" t="str">
        <f t="shared" si="17"/>
        <v>2004-2006_Males_NE5_All ages</v>
      </c>
      <c r="C533" s="149" t="s">
        <v>1</v>
      </c>
      <c r="D533" s="149" t="s">
        <v>2</v>
      </c>
      <c r="E533" s="149" t="s">
        <v>64</v>
      </c>
      <c r="F533" s="149">
        <v>469</v>
      </c>
      <c r="G533" s="149">
        <v>156.333333333333</v>
      </c>
      <c r="H533" s="149">
        <v>1497.1589095320201</v>
      </c>
      <c r="I533" s="149">
        <v>1770.20140404992</v>
      </c>
      <c r="J533" s="149">
        <v>1607.1025168170499</v>
      </c>
      <c r="K533" s="149">
        <v>1944.8535337184401</v>
      </c>
      <c r="L533" s="149">
        <v>163.09888723287</v>
      </c>
      <c r="M533" s="149">
        <v>174.652129668524</v>
      </c>
    </row>
    <row r="534" spans="1:13">
      <c r="A534" s="150" t="str">
        <f t="shared" si="16"/>
        <v>2005-2007MalesNE5</v>
      </c>
      <c r="B534" s="151" t="str">
        <f t="shared" si="17"/>
        <v>2005-2007_Males_NE5_All ages</v>
      </c>
      <c r="C534" s="149" t="s">
        <v>3</v>
      </c>
      <c r="D534" s="149" t="s">
        <v>2</v>
      </c>
      <c r="E534" s="149" t="s">
        <v>64</v>
      </c>
      <c r="F534" s="149">
        <v>469</v>
      </c>
      <c r="G534" s="149">
        <v>156.333333333333</v>
      </c>
      <c r="H534" s="149">
        <v>1482.48830446327</v>
      </c>
      <c r="I534" s="149">
        <v>1747.88098349609</v>
      </c>
      <c r="J534" s="149">
        <v>1587.27858158916</v>
      </c>
      <c r="K534" s="149">
        <v>1919.85978726853</v>
      </c>
      <c r="L534" s="149">
        <v>160.60240190693199</v>
      </c>
      <c r="M534" s="149">
        <v>171.97880377244499</v>
      </c>
    </row>
    <row r="535" spans="1:13">
      <c r="A535" s="150" t="str">
        <f t="shared" si="16"/>
        <v>2006-2008MalesNE5</v>
      </c>
      <c r="B535" s="151" t="str">
        <f t="shared" si="17"/>
        <v>2006-2008_Males_NE5_All ages</v>
      </c>
      <c r="C535" s="149" t="s">
        <v>4</v>
      </c>
      <c r="D535" s="149" t="s">
        <v>2</v>
      </c>
      <c r="E535" s="149" t="s">
        <v>64</v>
      </c>
      <c r="F535" s="149">
        <v>452</v>
      </c>
      <c r="G535" s="149">
        <v>150.666666666667</v>
      </c>
      <c r="H535" s="149">
        <v>1410.60450020285</v>
      </c>
      <c r="I535" s="149">
        <v>1629.21641923622</v>
      </c>
      <c r="J535" s="149">
        <v>1476.51069310449</v>
      </c>
      <c r="K535" s="149">
        <v>1792.9485726979001</v>
      </c>
      <c r="L535" s="149">
        <v>152.705726131733</v>
      </c>
      <c r="M535" s="149">
        <v>163.732153461678</v>
      </c>
    </row>
    <row r="536" spans="1:13">
      <c r="A536" s="150" t="str">
        <f t="shared" si="16"/>
        <v>2007-2009MalesNE5</v>
      </c>
      <c r="B536" s="151" t="str">
        <f t="shared" si="17"/>
        <v>2007-2009_Males_NE5_All ages</v>
      </c>
      <c r="C536" s="149" t="s">
        <v>5</v>
      </c>
      <c r="D536" s="149" t="s">
        <v>2</v>
      </c>
      <c r="E536" s="149" t="s">
        <v>64</v>
      </c>
      <c r="F536" s="149">
        <v>477</v>
      </c>
      <c r="G536" s="149">
        <v>159</v>
      </c>
      <c r="H536" s="149">
        <v>1466.56418139892</v>
      </c>
      <c r="I536" s="149">
        <v>1634.9471271852501</v>
      </c>
      <c r="J536" s="149">
        <v>1487.0610376967199</v>
      </c>
      <c r="K536" s="149">
        <v>1793.2172868606001</v>
      </c>
      <c r="L536" s="149">
        <v>147.88608948853201</v>
      </c>
      <c r="M536" s="149">
        <v>158.27015967534399</v>
      </c>
    </row>
    <row r="537" spans="1:13">
      <c r="A537" s="150" t="str">
        <f t="shared" si="16"/>
        <v>2008-2010MalesNE5</v>
      </c>
      <c r="B537" s="151" t="str">
        <f t="shared" si="17"/>
        <v>2008-2010_Males_NE5_All ages</v>
      </c>
      <c r="C537" s="149" t="s">
        <v>6</v>
      </c>
      <c r="D537" s="149" t="s">
        <v>2</v>
      </c>
      <c r="E537" s="149" t="s">
        <v>64</v>
      </c>
      <c r="F537" s="149">
        <v>485</v>
      </c>
      <c r="G537" s="149">
        <v>161.666666666667</v>
      </c>
      <c r="H537" s="149">
        <v>1473.76097724027</v>
      </c>
      <c r="I537" s="149">
        <v>1611.9639608126299</v>
      </c>
      <c r="J537" s="149">
        <v>1468.4283409567699</v>
      </c>
      <c r="K537" s="149">
        <v>1765.49156975289</v>
      </c>
      <c r="L537" s="149">
        <v>143.53561985585901</v>
      </c>
      <c r="M537" s="149">
        <v>153.527608940259</v>
      </c>
    </row>
    <row r="538" spans="1:13">
      <c r="A538" s="150" t="str">
        <f t="shared" si="16"/>
        <v>2009-2011MalesNE5</v>
      </c>
      <c r="B538" s="151" t="str">
        <f t="shared" si="17"/>
        <v>2009-2011_Males_NE5_All ages</v>
      </c>
      <c r="C538" s="149" t="s">
        <v>7</v>
      </c>
      <c r="D538" s="149" t="s">
        <v>2</v>
      </c>
      <c r="E538" s="149" t="s">
        <v>64</v>
      </c>
      <c r="F538" s="149">
        <v>492</v>
      </c>
      <c r="G538" s="149">
        <v>164</v>
      </c>
      <c r="H538" s="149">
        <v>1480.9909394660001</v>
      </c>
      <c r="I538" s="149">
        <v>1587.9773810347799</v>
      </c>
      <c r="J538" s="149">
        <v>1448.5818111977601</v>
      </c>
      <c r="K538" s="149">
        <v>1737.0048736394299</v>
      </c>
      <c r="L538" s="149">
        <v>139.39556983702201</v>
      </c>
      <c r="M538" s="149">
        <v>149.027492604652</v>
      </c>
    </row>
    <row r="539" spans="1:13">
      <c r="A539" s="150" t="str">
        <f t="shared" si="16"/>
        <v>2010-2012MalesNE5</v>
      </c>
      <c r="B539" s="151" t="str">
        <f t="shared" si="17"/>
        <v>2010-2012_Males_NE5_All ages</v>
      </c>
      <c r="C539" s="149" t="s">
        <v>8</v>
      </c>
      <c r="D539" s="149" t="s">
        <v>2</v>
      </c>
      <c r="E539" s="149" t="s">
        <v>64</v>
      </c>
      <c r="F539" s="149">
        <v>465</v>
      </c>
      <c r="G539" s="149">
        <v>155</v>
      </c>
      <c r="H539" s="149">
        <v>1391.25751727852</v>
      </c>
      <c r="I539" s="149">
        <v>1449.29603731067</v>
      </c>
      <c r="J539" s="149">
        <v>1319.1281076513501</v>
      </c>
      <c r="K539" s="149">
        <v>1588.7256113052599</v>
      </c>
      <c r="L539" s="149">
        <v>130.16792965931799</v>
      </c>
      <c r="M539" s="149">
        <v>139.42957399458899</v>
      </c>
    </row>
    <row r="540" spans="1:13">
      <c r="A540" s="150" t="str">
        <f t="shared" si="16"/>
        <v>2011-2013MalesNE5</v>
      </c>
      <c r="B540" s="151" t="str">
        <f t="shared" si="17"/>
        <v>2011-2013_Males_NE5_All ages</v>
      </c>
      <c r="C540" s="149" t="s">
        <v>9</v>
      </c>
      <c r="D540" s="149" t="s">
        <v>2</v>
      </c>
      <c r="E540" s="149" t="s">
        <v>64</v>
      </c>
      <c r="F540" s="149">
        <v>488</v>
      </c>
      <c r="G540" s="149">
        <v>162.666666666667</v>
      </c>
      <c r="H540" s="149">
        <v>1454.67552985364</v>
      </c>
      <c r="I540" s="149">
        <v>1491.65094756692</v>
      </c>
      <c r="J540" s="149">
        <v>1361.12212227688</v>
      </c>
      <c r="K540" s="149">
        <v>1631.2372946507401</v>
      </c>
      <c r="L540" s="149">
        <v>130.528825290047</v>
      </c>
      <c r="M540" s="149">
        <v>139.58634708381999</v>
      </c>
    </row>
    <row r="541" spans="1:13">
      <c r="A541" s="150" t="str">
        <f t="shared" si="16"/>
        <v>2012-2014MalesNE5</v>
      </c>
      <c r="B541" s="151" t="str">
        <f t="shared" si="17"/>
        <v>2012-2014_Males_NE5_All ages</v>
      </c>
      <c r="C541" s="149" t="s">
        <v>216</v>
      </c>
      <c r="D541" s="149" t="s">
        <v>2</v>
      </c>
      <c r="E541" s="149" t="s">
        <v>64</v>
      </c>
      <c r="F541" s="149">
        <v>519</v>
      </c>
      <c r="G541" s="149">
        <v>173</v>
      </c>
      <c r="H541" s="149">
        <v>1538.0056304637701</v>
      </c>
      <c r="I541" s="149">
        <v>1564.17149694719</v>
      </c>
      <c r="J541" s="149">
        <v>1431.47499779036</v>
      </c>
      <c r="K541" s="149">
        <v>1705.7865642285401</v>
      </c>
      <c r="L541" s="149">
        <v>132.69649915682999</v>
      </c>
      <c r="M541" s="149">
        <v>141.61506728134299</v>
      </c>
    </row>
    <row r="542" spans="1:13">
      <c r="A542" s="150" t="str">
        <f t="shared" si="16"/>
        <v>2004-2006MalesNG</v>
      </c>
      <c r="B542" s="151" t="str">
        <f t="shared" si="17"/>
        <v>2004-2006_Males_NG_All ages</v>
      </c>
      <c r="C542" s="149" t="s">
        <v>1</v>
      </c>
      <c r="D542" s="149" t="s">
        <v>2</v>
      </c>
      <c r="E542" s="149" t="s">
        <v>65</v>
      </c>
      <c r="F542" s="149">
        <v>1666</v>
      </c>
      <c r="G542" s="149">
        <v>555.33333333333303</v>
      </c>
      <c r="H542" s="149">
        <v>1222.3396137817699</v>
      </c>
      <c r="I542" s="149">
        <v>1393.9715155480001</v>
      </c>
      <c r="J542" s="149">
        <v>1326.4859660990101</v>
      </c>
      <c r="K542" s="149">
        <v>1463.9483964262899</v>
      </c>
      <c r="L542" s="149">
        <v>67.485549448991193</v>
      </c>
      <c r="M542" s="149">
        <v>69.976880878285996</v>
      </c>
    </row>
    <row r="543" spans="1:13">
      <c r="A543" s="150" t="str">
        <f t="shared" si="16"/>
        <v>2005-2007MalesNG</v>
      </c>
      <c r="B543" s="151" t="str">
        <f t="shared" si="17"/>
        <v>2005-2007_Males_NG_All ages</v>
      </c>
      <c r="C543" s="149" t="s">
        <v>3</v>
      </c>
      <c r="D543" s="149" t="s">
        <v>2</v>
      </c>
      <c r="E543" s="149" t="s">
        <v>65</v>
      </c>
      <c r="F543" s="149">
        <v>1640</v>
      </c>
      <c r="G543" s="149">
        <v>546.66666666666697</v>
      </c>
      <c r="H543" s="149">
        <v>1198.9706398409201</v>
      </c>
      <c r="I543" s="149">
        <v>1363.43625791212</v>
      </c>
      <c r="J543" s="149">
        <v>1296.80955244303</v>
      </c>
      <c r="K543" s="149">
        <v>1432.54240537081</v>
      </c>
      <c r="L543" s="149">
        <v>66.6267054690923</v>
      </c>
      <c r="M543" s="149">
        <v>69.106147458686294</v>
      </c>
    </row>
    <row r="544" spans="1:13">
      <c r="A544" s="150" t="str">
        <f t="shared" si="16"/>
        <v>2006-2008MalesNG</v>
      </c>
      <c r="B544" s="151" t="str">
        <f t="shared" si="17"/>
        <v>2006-2008_Males_NG_All ages</v>
      </c>
      <c r="C544" s="149" t="s">
        <v>4</v>
      </c>
      <c r="D544" s="149" t="s">
        <v>2</v>
      </c>
      <c r="E544" s="149" t="s">
        <v>65</v>
      </c>
      <c r="F544" s="149">
        <v>1628</v>
      </c>
      <c r="G544" s="149">
        <v>542.66666666666697</v>
      </c>
      <c r="H544" s="149">
        <v>1184.2325402079</v>
      </c>
      <c r="I544" s="149">
        <v>1341.4644986795599</v>
      </c>
      <c r="J544" s="149">
        <v>1275.3487843855401</v>
      </c>
      <c r="K544" s="149">
        <v>1410.0498753399199</v>
      </c>
      <c r="L544" s="149">
        <v>66.115714294013998</v>
      </c>
      <c r="M544" s="149">
        <v>68.585376660361106</v>
      </c>
    </row>
    <row r="545" spans="1:13">
      <c r="A545" s="150" t="str">
        <f t="shared" si="16"/>
        <v>2007-2009MalesNG</v>
      </c>
      <c r="B545" s="151" t="str">
        <f t="shared" si="17"/>
        <v>2007-2009_Males_NG_All ages</v>
      </c>
      <c r="C545" s="149" t="s">
        <v>5</v>
      </c>
      <c r="D545" s="149" t="s">
        <v>2</v>
      </c>
      <c r="E545" s="149" t="s">
        <v>65</v>
      </c>
      <c r="F545" s="149">
        <v>1579</v>
      </c>
      <c r="G545" s="149">
        <v>526.33333333333303</v>
      </c>
      <c r="H545" s="149">
        <v>1142.78683660102</v>
      </c>
      <c r="I545" s="149">
        <v>1278.66608062194</v>
      </c>
      <c r="J545" s="149">
        <v>1214.64528028014</v>
      </c>
      <c r="K545" s="149">
        <v>1345.11587743223</v>
      </c>
      <c r="L545" s="149">
        <v>64.0208003417995</v>
      </c>
      <c r="M545" s="149">
        <v>66.449796810287594</v>
      </c>
    </row>
    <row r="546" spans="1:13">
      <c r="A546" s="150" t="str">
        <f t="shared" si="16"/>
        <v>2008-2010MalesNG</v>
      </c>
      <c r="B546" s="151" t="str">
        <f t="shared" si="17"/>
        <v>2008-2010_Males_NG_All ages</v>
      </c>
      <c r="C546" s="149" t="s">
        <v>6</v>
      </c>
      <c r="D546" s="149" t="s">
        <v>2</v>
      </c>
      <c r="E546" s="149" t="s">
        <v>65</v>
      </c>
      <c r="F546" s="149">
        <v>1597</v>
      </c>
      <c r="G546" s="149">
        <v>532.33333333333303</v>
      </c>
      <c r="H546" s="149">
        <v>1153.64333133474</v>
      </c>
      <c r="I546" s="149">
        <v>1278.0205742946</v>
      </c>
      <c r="J546" s="149">
        <v>1214.41305685665</v>
      </c>
      <c r="K546" s="149">
        <v>1344.02748738068</v>
      </c>
      <c r="L546" s="149">
        <v>63.607517437950897</v>
      </c>
      <c r="M546" s="149">
        <v>66.006913086086797</v>
      </c>
    </row>
    <row r="547" spans="1:13">
      <c r="A547" s="150" t="str">
        <f t="shared" si="16"/>
        <v>2009-2011MalesNG</v>
      </c>
      <c r="B547" s="151" t="str">
        <f t="shared" si="17"/>
        <v>2009-2011_Males_NG_All ages</v>
      </c>
      <c r="C547" s="149" t="s">
        <v>7</v>
      </c>
      <c r="D547" s="149" t="s">
        <v>2</v>
      </c>
      <c r="E547" s="149" t="s">
        <v>65</v>
      </c>
      <c r="F547" s="149">
        <v>1563</v>
      </c>
      <c r="G547" s="149">
        <v>521</v>
      </c>
      <c r="H547" s="149">
        <v>1129.7679024481899</v>
      </c>
      <c r="I547" s="149">
        <v>1228.80412662562</v>
      </c>
      <c r="J547" s="149">
        <v>1167.3000806238699</v>
      </c>
      <c r="K547" s="149">
        <v>1292.6538435902901</v>
      </c>
      <c r="L547" s="149">
        <v>61.504046001745998</v>
      </c>
      <c r="M547" s="149">
        <v>63.849716964671899</v>
      </c>
    </row>
    <row r="548" spans="1:13">
      <c r="A548" s="150" t="str">
        <f t="shared" si="16"/>
        <v>2010-2012MalesNG</v>
      </c>
      <c r="B548" s="151" t="str">
        <f t="shared" si="17"/>
        <v>2010-2012_Males_NG_All ages</v>
      </c>
      <c r="C548" s="149" t="s">
        <v>8</v>
      </c>
      <c r="D548" s="149" t="s">
        <v>2</v>
      </c>
      <c r="E548" s="149" t="s">
        <v>65</v>
      </c>
      <c r="F548" s="149">
        <v>1595</v>
      </c>
      <c r="G548" s="149">
        <v>531.66666666666697</v>
      </c>
      <c r="H548" s="149">
        <v>1151.92396579616</v>
      </c>
      <c r="I548" s="149">
        <v>1243.99406137644</v>
      </c>
      <c r="J548" s="149">
        <v>1182.3528073811799</v>
      </c>
      <c r="K548" s="149">
        <v>1307.96202732692</v>
      </c>
      <c r="L548" s="149">
        <v>61.641253995267803</v>
      </c>
      <c r="M548" s="149">
        <v>63.967965950480902</v>
      </c>
    </row>
    <row r="549" spans="1:13">
      <c r="A549" s="150" t="str">
        <f t="shared" si="16"/>
        <v>2011-2013MalesNG</v>
      </c>
      <c r="B549" s="151" t="str">
        <f t="shared" si="17"/>
        <v>2011-2013_Males_NG_All ages</v>
      </c>
      <c r="C549" s="149" t="s">
        <v>9</v>
      </c>
      <c r="D549" s="149" t="s">
        <v>2</v>
      </c>
      <c r="E549" s="149" t="s">
        <v>65</v>
      </c>
      <c r="F549" s="149">
        <v>1639</v>
      </c>
      <c r="G549" s="149">
        <v>546.33333333333303</v>
      </c>
      <c r="H549" s="149">
        <v>1180.07055943552</v>
      </c>
      <c r="I549" s="149">
        <v>1254.99173433223</v>
      </c>
      <c r="J549" s="149">
        <v>1193.5718845439901</v>
      </c>
      <c r="K549" s="149">
        <v>1318.6979698934399</v>
      </c>
      <c r="L549" s="149">
        <v>61.419849788239802</v>
      </c>
      <c r="M549" s="149">
        <v>63.706235561207002</v>
      </c>
    </row>
    <row r="550" spans="1:13">
      <c r="A550" s="150" t="str">
        <f t="shared" si="16"/>
        <v>2012-2014MalesNG</v>
      </c>
      <c r="B550" s="151" t="str">
        <f t="shared" si="17"/>
        <v>2012-2014_Males_NG_All ages</v>
      </c>
      <c r="C550" s="149" t="s">
        <v>216</v>
      </c>
      <c r="D550" s="149" t="s">
        <v>2</v>
      </c>
      <c r="E550" s="149" t="s">
        <v>65</v>
      </c>
      <c r="F550" s="149">
        <v>1736</v>
      </c>
      <c r="G550" s="149">
        <v>578.66666666666697</v>
      </c>
      <c r="H550" s="149">
        <v>1243.9450829774401</v>
      </c>
      <c r="I550" s="149">
        <v>1308.96205136553</v>
      </c>
      <c r="J550" s="149">
        <v>1246.56076851488</v>
      </c>
      <c r="K550" s="149">
        <v>1373.6191210561501</v>
      </c>
      <c r="L550" s="149">
        <v>62.4012828506443</v>
      </c>
      <c r="M550" s="149">
        <v>64.657069690619906</v>
      </c>
    </row>
    <row r="551" spans="1:13">
      <c r="A551" s="150" t="str">
        <f t="shared" si="16"/>
        <v>2004-2006MalesNG1</v>
      </c>
      <c r="B551" s="151" t="str">
        <f t="shared" si="17"/>
        <v>2004-2006_Males_NG1_All ages</v>
      </c>
      <c r="C551" s="149" t="s">
        <v>1</v>
      </c>
      <c r="D551" s="149" t="s">
        <v>2</v>
      </c>
      <c r="E551" s="149" t="s">
        <v>66</v>
      </c>
      <c r="F551" s="149">
        <v>336</v>
      </c>
      <c r="G551" s="149">
        <v>112</v>
      </c>
      <c r="H551" s="149">
        <v>1168.4111694543899</v>
      </c>
      <c r="I551" s="149">
        <v>1263.5763552067799</v>
      </c>
      <c r="J551" s="149">
        <v>1129.6685776045599</v>
      </c>
      <c r="K551" s="149">
        <v>1408.76884798934</v>
      </c>
      <c r="L551" s="149">
        <v>133.90777760222599</v>
      </c>
      <c r="M551" s="149">
        <v>145.192492782557</v>
      </c>
    </row>
    <row r="552" spans="1:13">
      <c r="A552" s="150" t="str">
        <f t="shared" si="16"/>
        <v>2005-2007MalesNG1</v>
      </c>
      <c r="B552" s="151" t="str">
        <f t="shared" si="17"/>
        <v>2005-2007_Males_NG1_All ages</v>
      </c>
      <c r="C552" s="149" t="s">
        <v>3</v>
      </c>
      <c r="D552" s="149" t="s">
        <v>2</v>
      </c>
      <c r="E552" s="149" t="s">
        <v>66</v>
      </c>
      <c r="F552" s="149">
        <v>341</v>
      </c>
      <c r="G552" s="149">
        <v>113.666666666667</v>
      </c>
      <c r="H552" s="149">
        <v>1182.42657512396</v>
      </c>
      <c r="I552" s="149">
        <v>1282.29116913081</v>
      </c>
      <c r="J552" s="149">
        <v>1147.04577437389</v>
      </c>
      <c r="K552" s="149">
        <v>1428.8463705921999</v>
      </c>
      <c r="L552" s="149">
        <v>135.24539475692001</v>
      </c>
      <c r="M552" s="149">
        <v>146.55520146139901</v>
      </c>
    </row>
    <row r="553" spans="1:13">
      <c r="A553" s="150" t="str">
        <f t="shared" si="16"/>
        <v>2006-2008MalesNG1</v>
      </c>
      <c r="B553" s="151" t="str">
        <f t="shared" si="17"/>
        <v>2006-2008_Males_NG1_All ages</v>
      </c>
      <c r="C553" s="149" t="s">
        <v>4</v>
      </c>
      <c r="D553" s="149" t="s">
        <v>2</v>
      </c>
      <c r="E553" s="149" t="s">
        <v>66</v>
      </c>
      <c r="F553" s="149">
        <v>322</v>
      </c>
      <c r="G553" s="149">
        <v>107.333333333333</v>
      </c>
      <c r="H553" s="149">
        <v>1112.9160474199</v>
      </c>
      <c r="I553" s="149">
        <v>1205.1941414820001</v>
      </c>
      <c r="J553" s="149">
        <v>1073.92238102134</v>
      </c>
      <c r="K553" s="149">
        <v>1347.77740651513</v>
      </c>
      <c r="L553" s="149">
        <v>131.271760460655</v>
      </c>
      <c r="M553" s="149">
        <v>142.58326503313199</v>
      </c>
    </row>
    <row r="554" spans="1:13">
      <c r="A554" s="150" t="str">
        <f t="shared" si="16"/>
        <v>2007-2009MalesNG1</v>
      </c>
      <c r="B554" s="151" t="str">
        <f t="shared" si="17"/>
        <v>2007-2009_Males_NG1_All ages</v>
      </c>
      <c r="C554" s="149" t="s">
        <v>5</v>
      </c>
      <c r="D554" s="149" t="s">
        <v>2</v>
      </c>
      <c r="E554" s="149" t="s">
        <v>66</v>
      </c>
      <c r="F554" s="149">
        <v>312</v>
      </c>
      <c r="G554" s="149">
        <v>104</v>
      </c>
      <c r="H554" s="149">
        <v>1072.4966484479701</v>
      </c>
      <c r="I554" s="149">
        <v>1140.49206680371</v>
      </c>
      <c r="J554" s="149">
        <v>1014.56351665172</v>
      </c>
      <c r="K554" s="149">
        <v>1277.45233241715</v>
      </c>
      <c r="L554" s="149">
        <v>125.928550151991</v>
      </c>
      <c r="M554" s="149">
        <v>136.96026561344101</v>
      </c>
    </row>
    <row r="555" spans="1:13">
      <c r="A555" s="150" t="str">
        <f t="shared" si="16"/>
        <v>2008-2010MalesNG1</v>
      </c>
      <c r="B555" s="151" t="str">
        <f t="shared" si="17"/>
        <v>2008-2010_Males_NG1_All ages</v>
      </c>
      <c r="C555" s="149" t="s">
        <v>6</v>
      </c>
      <c r="D555" s="149" t="s">
        <v>2</v>
      </c>
      <c r="E555" s="149" t="s">
        <v>66</v>
      </c>
      <c r="F555" s="149">
        <v>296</v>
      </c>
      <c r="G555" s="149">
        <v>98.6666666666667</v>
      </c>
      <c r="H555" s="149">
        <v>1015.5767515268</v>
      </c>
      <c r="I555" s="149">
        <v>1043.3101674340101</v>
      </c>
      <c r="J555" s="149">
        <v>926.21299813098005</v>
      </c>
      <c r="K555" s="149">
        <v>1170.9521932794401</v>
      </c>
      <c r="L555" s="149">
        <v>117.097169303032</v>
      </c>
      <c r="M555" s="149">
        <v>127.642025845433</v>
      </c>
    </row>
    <row r="556" spans="1:13">
      <c r="A556" s="150" t="str">
        <f t="shared" si="16"/>
        <v>2009-2011MalesNG1</v>
      </c>
      <c r="B556" s="151" t="str">
        <f t="shared" si="17"/>
        <v>2009-2011_Males_NG1_All ages</v>
      </c>
      <c r="C556" s="149" t="s">
        <v>7</v>
      </c>
      <c r="D556" s="149" t="s">
        <v>2</v>
      </c>
      <c r="E556" s="149" t="s">
        <v>66</v>
      </c>
      <c r="F556" s="149">
        <v>297</v>
      </c>
      <c r="G556" s="149">
        <v>99</v>
      </c>
      <c r="H556" s="149">
        <v>1013.75567464245</v>
      </c>
      <c r="I556" s="149">
        <v>997.67501673991796</v>
      </c>
      <c r="J556" s="149">
        <v>886.53782526698706</v>
      </c>
      <c r="K556" s="149">
        <v>1118.80268100282</v>
      </c>
      <c r="L556" s="149">
        <v>111.13719147293099</v>
      </c>
      <c r="M556" s="149">
        <v>121.12766426290401</v>
      </c>
    </row>
    <row r="557" spans="1:13">
      <c r="A557" s="150" t="str">
        <f t="shared" si="16"/>
        <v>2010-2012MalesNG1</v>
      </c>
      <c r="B557" s="151" t="str">
        <f t="shared" si="17"/>
        <v>2010-2012_Males_NG1_All ages</v>
      </c>
      <c r="C557" s="149" t="s">
        <v>8</v>
      </c>
      <c r="D557" s="149" t="s">
        <v>2</v>
      </c>
      <c r="E557" s="149" t="s">
        <v>66</v>
      </c>
      <c r="F557" s="149">
        <v>301</v>
      </c>
      <c r="G557" s="149">
        <v>100.333333333333</v>
      </c>
      <c r="H557" s="149">
        <v>1021.86311787072</v>
      </c>
      <c r="I557" s="149">
        <v>973.20964981145505</v>
      </c>
      <c r="J557" s="149">
        <v>865.54697784812004</v>
      </c>
      <c r="K557" s="149">
        <v>1090.48285263257</v>
      </c>
      <c r="L557" s="149">
        <v>107.662671963335</v>
      </c>
      <c r="M557" s="149">
        <v>117.273202821111</v>
      </c>
    </row>
    <row r="558" spans="1:13">
      <c r="A558" s="150" t="str">
        <f t="shared" si="16"/>
        <v>2011-2013MalesNG1</v>
      </c>
      <c r="B558" s="151" t="str">
        <f t="shared" si="17"/>
        <v>2011-2013_Males_NG1_All ages</v>
      </c>
      <c r="C558" s="149" t="s">
        <v>9</v>
      </c>
      <c r="D558" s="149" t="s">
        <v>2</v>
      </c>
      <c r="E558" s="149" t="s">
        <v>66</v>
      </c>
      <c r="F558" s="149">
        <v>329</v>
      </c>
      <c r="G558" s="149">
        <v>109.666666666667</v>
      </c>
      <c r="H558" s="149">
        <v>1111.9372718669699</v>
      </c>
      <c r="I558" s="149">
        <v>1036.76384025531</v>
      </c>
      <c r="J558" s="149">
        <v>927.03655537172097</v>
      </c>
      <c r="K558" s="149">
        <v>1155.84042356297</v>
      </c>
      <c r="L558" s="149">
        <v>109.72728488359</v>
      </c>
      <c r="M558" s="149">
        <v>119.076583307655</v>
      </c>
    </row>
    <row r="559" spans="1:13">
      <c r="A559" s="150" t="str">
        <f t="shared" si="16"/>
        <v>2012-2014MalesNG1</v>
      </c>
      <c r="B559" s="151" t="str">
        <f t="shared" si="17"/>
        <v>2012-2014_Males_NG1_All ages</v>
      </c>
      <c r="C559" s="149" t="s">
        <v>216</v>
      </c>
      <c r="D559" s="149" t="s">
        <v>2</v>
      </c>
      <c r="E559" s="149" t="s">
        <v>66</v>
      </c>
      <c r="F559" s="149">
        <v>330</v>
      </c>
      <c r="G559" s="149">
        <v>110</v>
      </c>
      <c r="H559" s="149">
        <v>1108.01463922372</v>
      </c>
      <c r="I559" s="149">
        <v>1011.50110203953</v>
      </c>
      <c r="J559" s="149">
        <v>904.63175839211704</v>
      </c>
      <c r="K559" s="149">
        <v>1127.4617962571101</v>
      </c>
      <c r="L559" s="149">
        <v>106.869343647417</v>
      </c>
      <c r="M559" s="149">
        <v>115.960694217579</v>
      </c>
    </row>
    <row r="560" spans="1:13">
      <c r="A560" s="150" t="str">
        <f t="shared" si="16"/>
        <v>2004-2006MalesNG2</v>
      </c>
      <c r="B560" s="151" t="str">
        <f t="shared" si="17"/>
        <v>2004-2006_Males_NG2_All ages</v>
      </c>
      <c r="C560" s="149" t="s">
        <v>1</v>
      </c>
      <c r="D560" s="149" t="s">
        <v>2</v>
      </c>
      <c r="E560" s="149" t="s">
        <v>67</v>
      </c>
      <c r="F560" s="149">
        <v>311</v>
      </c>
      <c r="G560" s="149">
        <v>103.666666666667</v>
      </c>
      <c r="H560" s="149">
        <v>1120.1555971762</v>
      </c>
      <c r="I560" s="149">
        <v>1298.0484488356401</v>
      </c>
      <c r="J560" s="149">
        <v>1153.1650051242</v>
      </c>
      <c r="K560" s="149">
        <v>1455.64546118109</v>
      </c>
      <c r="L560" s="149">
        <v>144.883443711441</v>
      </c>
      <c r="M560" s="149">
        <v>157.59701234545699</v>
      </c>
    </row>
    <row r="561" spans="1:13">
      <c r="A561" s="150" t="str">
        <f t="shared" si="16"/>
        <v>2005-2007MalesNG2</v>
      </c>
      <c r="B561" s="151" t="str">
        <f t="shared" si="17"/>
        <v>2005-2007_Males_NG2_All ages</v>
      </c>
      <c r="C561" s="149" t="s">
        <v>3</v>
      </c>
      <c r="D561" s="149" t="s">
        <v>2</v>
      </c>
      <c r="E561" s="149" t="s">
        <v>67</v>
      </c>
      <c r="F561" s="149">
        <v>310</v>
      </c>
      <c r="G561" s="149">
        <v>103.333333333333</v>
      </c>
      <c r="H561" s="149">
        <v>1116.8756304943099</v>
      </c>
      <c r="I561" s="149">
        <v>1259.42577609148</v>
      </c>
      <c r="J561" s="149">
        <v>1118.7821509713399</v>
      </c>
      <c r="K561" s="149">
        <v>1412.43175109873</v>
      </c>
      <c r="L561" s="149">
        <v>140.64362512014699</v>
      </c>
      <c r="M561" s="149">
        <v>153.00597500724601</v>
      </c>
    </row>
    <row r="562" spans="1:13">
      <c r="A562" s="150" t="str">
        <f t="shared" si="16"/>
        <v>2006-2008MalesNG2</v>
      </c>
      <c r="B562" s="151" t="str">
        <f t="shared" si="17"/>
        <v>2006-2008_Males_NG2_All ages</v>
      </c>
      <c r="C562" s="149" t="s">
        <v>4</v>
      </c>
      <c r="D562" s="149" t="s">
        <v>2</v>
      </c>
      <c r="E562" s="149" t="s">
        <v>67</v>
      </c>
      <c r="F562" s="149">
        <v>288</v>
      </c>
      <c r="G562" s="149">
        <v>96</v>
      </c>
      <c r="H562" s="149">
        <v>1038.6238234339501</v>
      </c>
      <c r="I562" s="149">
        <v>1141.69264289024</v>
      </c>
      <c r="J562" s="149">
        <v>1009.8997451335</v>
      </c>
      <c r="K562" s="149">
        <v>1285.5254937068601</v>
      </c>
      <c r="L562" s="149">
        <v>131.79289775673701</v>
      </c>
      <c r="M562" s="149">
        <v>143.83285081662299</v>
      </c>
    </row>
    <row r="563" spans="1:13">
      <c r="A563" s="150" t="str">
        <f t="shared" si="16"/>
        <v>2007-2009MalesNG2</v>
      </c>
      <c r="B563" s="151" t="str">
        <f t="shared" si="17"/>
        <v>2007-2009_Males_NG2_All ages</v>
      </c>
      <c r="C563" s="149" t="s">
        <v>5</v>
      </c>
      <c r="D563" s="149" t="s">
        <v>2</v>
      </c>
      <c r="E563" s="149" t="s">
        <v>67</v>
      </c>
      <c r="F563" s="149">
        <v>265</v>
      </c>
      <c r="G563" s="149">
        <v>88.3333333333333</v>
      </c>
      <c r="H563" s="149">
        <v>954.71412616637201</v>
      </c>
      <c r="I563" s="149">
        <v>1056.16581407285</v>
      </c>
      <c r="J563" s="149">
        <v>928.68643407800596</v>
      </c>
      <c r="K563" s="149">
        <v>1195.8112143567701</v>
      </c>
      <c r="L563" s="149">
        <v>127.479379994841</v>
      </c>
      <c r="M563" s="149">
        <v>139.645400283919</v>
      </c>
    </row>
    <row r="564" spans="1:13">
      <c r="A564" s="150" t="str">
        <f t="shared" si="16"/>
        <v>2008-2010MalesNG2</v>
      </c>
      <c r="B564" s="151" t="str">
        <f t="shared" si="17"/>
        <v>2008-2010_Males_NG2_All ages</v>
      </c>
      <c r="C564" s="149" t="s">
        <v>6</v>
      </c>
      <c r="D564" s="149" t="s">
        <v>2</v>
      </c>
      <c r="E564" s="149" t="s">
        <v>67</v>
      </c>
      <c r="F564" s="149">
        <v>269</v>
      </c>
      <c r="G564" s="149">
        <v>89.6666666666667</v>
      </c>
      <c r="H564" s="149">
        <v>972.66415967601995</v>
      </c>
      <c r="I564" s="149">
        <v>1051.4835928503601</v>
      </c>
      <c r="J564" s="149">
        <v>925.66148664475202</v>
      </c>
      <c r="K564" s="149">
        <v>1189.21941056637</v>
      </c>
      <c r="L564" s="149">
        <v>125.822106205606</v>
      </c>
      <c r="M564" s="149">
        <v>137.73581771601701</v>
      </c>
    </row>
    <row r="565" spans="1:13">
      <c r="A565" s="150" t="str">
        <f t="shared" si="16"/>
        <v>2009-2011MalesNG2</v>
      </c>
      <c r="B565" s="151" t="str">
        <f t="shared" si="17"/>
        <v>2009-2011_Males_NG2_All ages</v>
      </c>
      <c r="C565" s="149" t="s">
        <v>7</v>
      </c>
      <c r="D565" s="149" t="s">
        <v>2</v>
      </c>
      <c r="E565" s="149" t="s">
        <v>67</v>
      </c>
      <c r="F565" s="149">
        <v>269</v>
      </c>
      <c r="G565" s="149">
        <v>89.6666666666667</v>
      </c>
      <c r="H565" s="149">
        <v>976.79654308435295</v>
      </c>
      <c r="I565" s="149">
        <v>1026.04977045943</v>
      </c>
      <c r="J565" s="149">
        <v>903.61007795626006</v>
      </c>
      <c r="K565" s="149">
        <v>1160.08290403504</v>
      </c>
      <c r="L565" s="149">
        <v>122.439692503166</v>
      </c>
      <c r="M565" s="149">
        <v>134.03313357561601</v>
      </c>
    </row>
    <row r="566" spans="1:13">
      <c r="A566" s="150" t="str">
        <f t="shared" si="16"/>
        <v>2010-2012MalesNG2</v>
      </c>
      <c r="B566" s="151" t="str">
        <f t="shared" si="17"/>
        <v>2010-2012_Males_NG2_All ages</v>
      </c>
      <c r="C566" s="149" t="s">
        <v>8</v>
      </c>
      <c r="D566" s="149" t="s">
        <v>2</v>
      </c>
      <c r="E566" s="149" t="s">
        <v>67</v>
      </c>
      <c r="F566" s="149">
        <v>282</v>
      </c>
      <c r="G566" s="149">
        <v>94</v>
      </c>
      <c r="H566" s="149">
        <v>1025.11905194664</v>
      </c>
      <c r="I566" s="149">
        <v>1058.93399495108</v>
      </c>
      <c r="J566" s="149">
        <v>935.00540333271999</v>
      </c>
      <c r="K566" s="149">
        <v>1194.3098244937601</v>
      </c>
      <c r="L566" s="149">
        <v>123.928591618363</v>
      </c>
      <c r="M566" s="149">
        <v>135.375829542681</v>
      </c>
    </row>
    <row r="567" spans="1:13">
      <c r="A567" s="150" t="str">
        <f t="shared" si="16"/>
        <v>2011-2013MalesNG2</v>
      </c>
      <c r="B567" s="151" t="str">
        <f t="shared" si="17"/>
        <v>2011-2013_Males_NG2_All ages</v>
      </c>
      <c r="C567" s="149" t="s">
        <v>9</v>
      </c>
      <c r="D567" s="149" t="s">
        <v>2</v>
      </c>
      <c r="E567" s="149" t="s">
        <v>67</v>
      </c>
      <c r="F567" s="149">
        <v>275</v>
      </c>
      <c r="G567" s="149">
        <v>91.6666666666667</v>
      </c>
      <c r="H567" s="149">
        <v>998.98285382156303</v>
      </c>
      <c r="I567" s="149">
        <v>1010.53809730148</v>
      </c>
      <c r="J567" s="149">
        <v>889.86904327717605</v>
      </c>
      <c r="K567" s="149">
        <v>1142.50133257165</v>
      </c>
      <c r="L567" s="149">
        <v>120.6690540243</v>
      </c>
      <c r="M567" s="149">
        <v>131.96323527017799</v>
      </c>
    </row>
    <row r="568" spans="1:13">
      <c r="A568" s="150" t="str">
        <f t="shared" si="16"/>
        <v>2012-2014MalesNG2</v>
      </c>
      <c r="B568" s="151" t="str">
        <f t="shared" si="17"/>
        <v>2012-2014_Males_NG2_All ages</v>
      </c>
      <c r="C568" s="149" t="s">
        <v>216</v>
      </c>
      <c r="D568" s="149" t="s">
        <v>2</v>
      </c>
      <c r="E568" s="149" t="s">
        <v>67</v>
      </c>
      <c r="F568" s="149">
        <v>296</v>
      </c>
      <c r="G568" s="149">
        <v>98.6666666666667</v>
      </c>
      <c r="H568" s="149">
        <v>1073.4750126931201</v>
      </c>
      <c r="I568" s="149">
        <v>1075.6845259979</v>
      </c>
      <c r="J568" s="149">
        <v>950.30816721762505</v>
      </c>
      <c r="K568" s="149">
        <v>1212.3513004647</v>
      </c>
      <c r="L568" s="149">
        <v>125.376358780274</v>
      </c>
      <c r="M568" s="149">
        <v>136.66677446679799</v>
      </c>
    </row>
    <row r="569" spans="1:13">
      <c r="A569" s="150" t="str">
        <f t="shared" si="16"/>
        <v>2004-2006MalesNG3</v>
      </c>
      <c r="B569" s="151" t="str">
        <f t="shared" si="17"/>
        <v>2004-2006_Males_NG3_All ages</v>
      </c>
      <c r="C569" s="149" t="s">
        <v>1</v>
      </c>
      <c r="D569" s="149" t="s">
        <v>2</v>
      </c>
      <c r="E569" s="149" t="s">
        <v>68</v>
      </c>
      <c r="F569" s="149">
        <v>348</v>
      </c>
      <c r="G569" s="149">
        <v>116</v>
      </c>
      <c r="H569" s="149">
        <v>1259.8197154545101</v>
      </c>
      <c r="I569" s="149">
        <v>1379.12814644372</v>
      </c>
      <c r="J569" s="149">
        <v>1235.2279918014599</v>
      </c>
      <c r="K569" s="149">
        <v>1534.9348095358</v>
      </c>
      <c r="L569" s="149">
        <v>143.900154642264</v>
      </c>
      <c r="M569" s="149">
        <v>155.806663092082</v>
      </c>
    </row>
    <row r="570" spans="1:13">
      <c r="A570" s="150" t="str">
        <f t="shared" si="16"/>
        <v>2005-2007MalesNG3</v>
      </c>
      <c r="B570" s="151" t="str">
        <f t="shared" si="17"/>
        <v>2005-2007_Males_NG3_All ages</v>
      </c>
      <c r="C570" s="149" t="s">
        <v>3</v>
      </c>
      <c r="D570" s="149" t="s">
        <v>2</v>
      </c>
      <c r="E570" s="149" t="s">
        <v>68</v>
      </c>
      <c r="F570" s="149">
        <v>340</v>
      </c>
      <c r="G570" s="149">
        <v>113.333333333333</v>
      </c>
      <c r="H570" s="149">
        <v>1221.0889240051699</v>
      </c>
      <c r="I570" s="149">
        <v>1332.1681822449</v>
      </c>
      <c r="J570" s="149">
        <v>1191.66691396756</v>
      </c>
      <c r="K570" s="149">
        <v>1484.4368182857099</v>
      </c>
      <c r="L570" s="149">
        <v>140.501268277337</v>
      </c>
      <c r="M570" s="149">
        <v>152.26863604081299</v>
      </c>
    </row>
    <row r="571" spans="1:13">
      <c r="A571" s="150" t="str">
        <f t="shared" si="16"/>
        <v>2006-2008MalesNG3</v>
      </c>
      <c r="B571" s="151" t="str">
        <f t="shared" si="17"/>
        <v>2006-2008_Males_NG3_All ages</v>
      </c>
      <c r="C571" s="149" t="s">
        <v>4</v>
      </c>
      <c r="D571" s="149" t="s">
        <v>2</v>
      </c>
      <c r="E571" s="149" t="s">
        <v>68</v>
      </c>
      <c r="F571" s="149">
        <v>342</v>
      </c>
      <c r="G571" s="149">
        <v>114</v>
      </c>
      <c r="H571" s="149">
        <v>1214.5748987854299</v>
      </c>
      <c r="I571" s="149">
        <v>1326.9673615372701</v>
      </c>
      <c r="J571" s="149">
        <v>1186.4825574301001</v>
      </c>
      <c r="K571" s="149">
        <v>1479.18215599877</v>
      </c>
      <c r="L571" s="149">
        <v>140.48480410717301</v>
      </c>
      <c r="M571" s="149">
        <v>152.21479446149701</v>
      </c>
    </row>
    <row r="572" spans="1:13">
      <c r="A572" s="150" t="str">
        <f t="shared" si="16"/>
        <v>2007-2009MalesNG3</v>
      </c>
      <c r="B572" s="151" t="str">
        <f t="shared" si="17"/>
        <v>2007-2009_Males_NG3_All ages</v>
      </c>
      <c r="C572" s="149" t="s">
        <v>5</v>
      </c>
      <c r="D572" s="149" t="s">
        <v>2</v>
      </c>
      <c r="E572" s="149" t="s">
        <v>68</v>
      </c>
      <c r="F572" s="149">
        <v>327</v>
      </c>
      <c r="G572" s="149">
        <v>109</v>
      </c>
      <c r="H572" s="149">
        <v>1149.5060990614099</v>
      </c>
      <c r="I572" s="149">
        <v>1226.6318663227501</v>
      </c>
      <c r="J572" s="149">
        <v>1094.0850971990201</v>
      </c>
      <c r="K572" s="149">
        <v>1370.50833086036</v>
      </c>
      <c r="L572" s="149">
        <v>132.54676912373</v>
      </c>
      <c r="M572" s="149">
        <v>143.87646453760399</v>
      </c>
    </row>
    <row r="573" spans="1:13">
      <c r="A573" s="150" t="str">
        <f t="shared" si="16"/>
        <v>2008-2010MalesNG3</v>
      </c>
      <c r="B573" s="151" t="str">
        <f t="shared" si="17"/>
        <v>2008-2010_Males_NG3_All ages</v>
      </c>
      <c r="C573" s="149" t="s">
        <v>6</v>
      </c>
      <c r="D573" s="149" t="s">
        <v>2</v>
      </c>
      <c r="E573" s="149" t="s">
        <v>68</v>
      </c>
      <c r="F573" s="149">
        <v>331</v>
      </c>
      <c r="G573" s="149">
        <v>110.333333333333</v>
      </c>
      <c r="H573" s="149">
        <v>1154.1546079012501</v>
      </c>
      <c r="I573" s="149">
        <v>1222.8376402973399</v>
      </c>
      <c r="J573" s="149">
        <v>1090.97789616409</v>
      </c>
      <c r="K573" s="149">
        <v>1365.8969324382499</v>
      </c>
      <c r="L573" s="149">
        <v>131.859744133249</v>
      </c>
      <c r="M573" s="149">
        <v>143.059292140911</v>
      </c>
    </row>
    <row r="574" spans="1:13">
      <c r="A574" s="150" t="str">
        <f t="shared" si="16"/>
        <v>2009-2011MalesNG3</v>
      </c>
      <c r="B574" s="151" t="str">
        <f t="shared" si="17"/>
        <v>2009-2011_Males_NG3_All ages</v>
      </c>
      <c r="C574" s="149" t="s">
        <v>7</v>
      </c>
      <c r="D574" s="149" t="s">
        <v>2</v>
      </c>
      <c r="E574" s="149" t="s">
        <v>68</v>
      </c>
      <c r="F574" s="149">
        <v>325</v>
      </c>
      <c r="G574" s="149">
        <v>108.333333333333</v>
      </c>
      <c r="H574" s="149">
        <v>1134.4992494851101</v>
      </c>
      <c r="I574" s="149">
        <v>1187.3032561396201</v>
      </c>
      <c r="J574" s="149">
        <v>1058.42223672297</v>
      </c>
      <c r="K574" s="149">
        <v>1327.23603526222</v>
      </c>
      <c r="L574" s="149">
        <v>128.881019416648</v>
      </c>
      <c r="M574" s="149">
        <v>139.932779122601</v>
      </c>
    </row>
    <row r="575" spans="1:13">
      <c r="A575" s="150" t="str">
        <f t="shared" si="16"/>
        <v>2010-2012MalesNG3</v>
      </c>
      <c r="B575" s="151" t="str">
        <f t="shared" si="17"/>
        <v>2010-2012_Males_NG3_All ages</v>
      </c>
      <c r="C575" s="149" t="s">
        <v>8</v>
      </c>
      <c r="D575" s="149" t="s">
        <v>2</v>
      </c>
      <c r="E575" s="149" t="s">
        <v>68</v>
      </c>
      <c r="F575" s="149">
        <v>309</v>
      </c>
      <c r="G575" s="149">
        <v>103</v>
      </c>
      <c r="H575" s="149">
        <v>1078.72229010298</v>
      </c>
      <c r="I575" s="149">
        <v>1118.5985419687099</v>
      </c>
      <c r="J575" s="149">
        <v>994.19434662783397</v>
      </c>
      <c r="K575" s="149">
        <v>1253.9561813258899</v>
      </c>
      <c r="L575" s="149">
        <v>124.404195340877</v>
      </c>
      <c r="M575" s="149">
        <v>135.35763935717901</v>
      </c>
    </row>
    <row r="576" spans="1:13">
      <c r="A576" s="150" t="str">
        <f t="shared" si="16"/>
        <v>2011-2013MalesNG3</v>
      </c>
      <c r="B576" s="151" t="str">
        <f t="shared" si="17"/>
        <v>2011-2013_Males_NG3_All ages</v>
      </c>
      <c r="C576" s="149" t="s">
        <v>9</v>
      </c>
      <c r="D576" s="149" t="s">
        <v>2</v>
      </c>
      <c r="E576" s="149" t="s">
        <v>68</v>
      </c>
      <c r="F576" s="149">
        <v>333</v>
      </c>
      <c r="G576" s="149">
        <v>111</v>
      </c>
      <c r="H576" s="149">
        <v>1162.2225324584699</v>
      </c>
      <c r="I576" s="149">
        <v>1184.02720930076</v>
      </c>
      <c r="J576" s="149">
        <v>1056.9138808263299</v>
      </c>
      <c r="K576" s="149">
        <v>1321.9030016650299</v>
      </c>
      <c r="L576" s="149">
        <v>127.11332847443801</v>
      </c>
      <c r="M576" s="149">
        <v>137.87579236426799</v>
      </c>
    </row>
    <row r="577" spans="1:13">
      <c r="A577" s="150" t="str">
        <f t="shared" si="16"/>
        <v>2012-2014MalesNG3</v>
      </c>
      <c r="B577" s="151" t="str">
        <f t="shared" si="17"/>
        <v>2012-2014_Males_NG3_All ages</v>
      </c>
      <c r="C577" s="149" t="s">
        <v>216</v>
      </c>
      <c r="D577" s="149" t="s">
        <v>2</v>
      </c>
      <c r="E577" s="149" t="s">
        <v>68</v>
      </c>
      <c r="F577" s="149">
        <v>363</v>
      </c>
      <c r="G577" s="149">
        <v>121</v>
      </c>
      <c r="H577" s="149">
        <v>1258.58123569794</v>
      </c>
      <c r="I577" s="149">
        <v>1250.3042611256701</v>
      </c>
      <c r="J577" s="149">
        <v>1121.43456671473</v>
      </c>
      <c r="K577" s="149">
        <v>1389.60450852433</v>
      </c>
      <c r="L577" s="149">
        <v>128.86969441093399</v>
      </c>
      <c r="M577" s="149">
        <v>139.300247398664</v>
      </c>
    </row>
    <row r="578" spans="1:13">
      <c r="A578" s="150" t="str">
        <f t="shared" si="16"/>
        <v>2004-2006MalesNG4</v>
      </c>
      <c r="B578" s="151" t="str">
        <f t="shared" si="17"/>
        <v>2004-2006_Males_NG4_All ages</v>
      </c>
      <c r="C578" s="149" t="s">
        <v>1</v>
      </c>
      <c r="D578" s="149" t="s">
        <v>2</v>
      </c>
      <c r="E578" s="149" t="s">
        <v>69</v>
      </c>
      <c r="F578" s="149">
        <v>291</v>
      </c>
      <c r="G578" s="149">
        <v>97</v>
      </c>
      <c r="H578" s="149">
        <v>1104.1967063823299</v>
      </c>
      <c r="I578" s="149">
        <v>1257.5944987499799</v>
      </c>
      <c r="J578" s="149">
        <v>1115.41238616436</v>
      </c>
      <c r="K578" s="149">
        <v>1412.69528010472</v>
      </c>
      <c r="L578" s="149">
        <v>142.18211258562599</v>
      </c>
      <c r="M578" s="149">
        <v>155.100781354741</v>
      </c>
    </row>
    <row r="579" spans="1:13">
      <c r="A579" s="150" t="str">
        <f t="shared" ref="A579:A642" si="18">C579&amp;D579&amp;E579</f>
        <v>2005-2007MalesNG4</v>
      </c>
      <c r="B579" s="151" t="str">
        <f t="shared" ref="B579:B642" si="19">CONCATENATE(C579,"_",D579,"_",E579,"_","All ages")</f>
        <v>2005-2007_Males_NG4_All ages</v>
      </c>
      <c r="C579" s="149" t="s">
        <v>3</v>
      </c>
      <c r="D579" s="149" t="s">
        <v>2</v>
      </c>
      <c r="E579" s="149" t="s">
        <v>69</v>
      </c>
      <c r="F579" s="149">
        <v>275</v>
      </c>
      <c r="G579" s="149">
        <v>91.6666666666667</v>
      </c>
      <c r="H579" s="149">
        <v>1042.97037964122</v>
      </c>
      <c r="I579" s="149">
        <v>1191.8778384648899</v>
      </c>
      <c r="J579" s="149">
        <v>1052.6262593133999</v>
      </c>
      <c r="K579" s="149">
        <v>1344.16285511558</v>
      </c>
      <c r="L579" s="149">
        <v>139.25157915149299</v>
      </c>
      <c r="M579" s="149">
        <v>152.285016650681</v>
      </c>
    </row>
    <row r="580" spans="1:13">
      <c r="A580" s="150" t="str">
        <f t="shared" si="18"/>
        <v>2006-2008MalesNG4</v>
      </c>
      <c r="B580" s="151" t="str">
        <f t="shared" si="19"/>
        <v>2006-2008_Males_NG4_All ages</v>
      </c>
      <c r="C580" s="149" t="s">
        <v>4</v>
      </c>
      <c r="D580" s="149" t="s">
        <v>2</v>
      </c>
      <c r="E580" s="149" t="s">
        <v>69</v>
      </c>
      <c r="F580" s="149">
        <v>299</v>
      </c>
      <c r="G580" s="149">
        <v>99.6666666666667</v>
      </c>
      <c r="H580" s="149">
        <v>1130.00755857899</v>
      </c>
      <c r="I580" s="149">
        <v>1289.1834631674701</v>
      </c>
      <c r="J580" s="149">
        <v>1143.8405027676899</v>
      </c>
      <c r="K580" s="149">
        <v>1447.54589091708</v>
      </c>
      <c r="L580" s="149">
        <v>145.34296039978199</v>
      </c>
      <c r="M580" s="149">
        <v>158.36242774961499</v>
      </c>
    </row>
    <row r="581" spans="1:13">
      <c r="A581" s="150" t="str">
        <f t="shared" si="18"/>
        <v>2007-2009MalesNG4</v>
      </c>
      <c r="B581" s="151" t="str">
        <f t="shared" si="19"/>
        <v>2007-2009_Males_NG4_All ages</v>
      </c>
      <c r="C581" s="149" t="s">
        <v>5</v>
      </c>
      <c r="D581" s="149" t="s">
        <v>2</v>
      </c>
      <c r="E581" s="149" t="s">
        <v>69</v>
      </c>
      <c r="F581" s="149">
        <v>288</v>
      </c>
      <c r="G581" s="149">
        <v>96</v>
      </c>
      <c r="H581" s="149">
        <v>1084.7457627118599</v>
      </c>
      <c r="I581" s="149">
        <v>1227.1811257756999</v>
      </c>
      <c r="J581" s="149">
        <v>1085.8043062745</v>
      </c>
      <c r="K581" s="149">
        <v>1381.47343844477</v>
      </c>
      <c r="L581" s="149">
        <v>141.37681950120401</v>
      </c>
      <c r="M581" s="149">
        <v>154.29231266907101</v>
      </c>
    </row>
    <row r="582" spans="1:13">
      <c r="A582" s="150" t="str">
        <f t="shared" si="18"/>
        <v>2008-2010MalesNG4</v>
      </c>
      <c r="B582" s="151" t="str">
        <f t="shared" si="19"/>
        <v>2008-2010_Males_NG4_All ages</v>
      </c>
      <c r="C582" s="149" t="s">
        <v>6</v>
      </c>
      <c r="D582" s="149" t="s">
        <v>2</v>
      </c>
      <c r="E582" s="149" t="s">
        <v>69</v>
      </c>
      <c r="F582" s="149">
        <v>312</v>
      </c>
      <c r="G582" s="149">
        <v>104</v>
      </c>
      <c r="H582" s="149">
        <v>1176.1158021712899</v>
      </c>
      <c r="I582" s="149">
        <v>1339.4549201961499</v>
      </c>
      <c r="J582" s="149">
        <v>1190.6289531221701</v>
      </c>
      <c r="K582" s="149">
        <v>1501.3184845429701</v>
      </c>
      <c r="L582" s="149">
        <v>148.82596707397599</v>
      </c>
      <c r="M582" s="149">
        <v>161.863564346825</v>
      </c>
    </row>
    <row r="583" spans="1:13">
      <c r="A583" s="150" t="str">
        <f t="shared" si="18"/>
        <v>2009-2011MalesNG4</v>
      </c>
      <c r="B583" s="151" t="str">
        <f t="shared" si="19"/>
        <v>2009-2011_Males_NG4_All ages</v>
      </c>
      <c r="C583" s="149" t="s">
        <v>7</v>
      </c>
      <c r="D583" s="149" t="s">
        <v>2</v>
      </c>
      <c r="E583" s="149" t="s">
        <v>69</v>
      </c>
      <c r="F583" s="149">
        <v>292</v>
      </c>
      <c r="G583" s="149">
        <v>97.3333333333333</v>
      </c>
      <c r="H583" s="149">
        <v>1104.93056343891</v>
      </c>
      <c r="I583" s="149">
        <v>1274.2555052739899</v>
      </c>
      <c r="J583" s="149">
        <v>1128.2456317380399</v>
      </c>
      <c r="K583" s="149">
        <v>1433.5079980738301</v>
      </c>
      <c r="L583" s="149">
        <v>146.009873535943</v>
      </c>
      <c r="M583" s="149">
        <v>159.252492799847</v>
      </c>
    </row>
    <row r="584" spans="1:13">
      <c r="A584" s="150" t="str">
        <f t="shared" si="18"/>
        <v>2010-2012MalesNG4</v>
      </c>
      <c r="B584" s="151" t="str">
        <f t="shared" si="19"/>
        <v>2010-2012_Males_NG4_All ages</v>
      </c>
      <c r="C584" s="149" t="s">
        <v>8</v>
      </c>
      <c r="D584" s="149" t="s">
        <v>2</v>
      </c>
      <c r="E584" s="149" t="s">
        <v>69</v>
      </c>
      <c r="F584" s="149">
        <v>307</v>
      </c>
      <c r="G584" s="149">
        <v>102.333333333333</v>
      </c>
      <c r="H584" s="149">
        <v>1164.7317702405301</v>
      </c>
      <c r="I584" s="149">
        <v>1352.15864806934</v>
      </c>
      <c r="J584" s="149">
        <v>1200.21773481473</v>
      </c>
      <c r="K584" s="149">
        <v>1517.52310241126</v>
      </c>
      <c r="L584" s="149">
        <v>151.940913254609</v>
      </c>
      <c r="M584" s="149">
        <v>165.36445434192299</v>
      </c>
    </row>
    <row r="585" spans="1:13">
      <c r="A585" s="150" t="str">
        <f t="shared" si="18"/>
        <v>2011-2013MalesNG4</v>
      </c>
      <c r="B585" s="151" t="str">
        <f t="shared" si="19"/>
        <v>2011-2013_Males_NG4_All ages</v>
      </c>
      <c r="C585" s="149" t="s">
        <v>9</v>
      </c>
      <c r="D585" s="149" t="s">
        <v>2</v>
      </c>
      <c r="E585" s="149" t="s">
        <v>69</v>
      </c>
      <c r="F585" s="149">
        <v>299</v>
      </c>
      <c r="G585" s="149">
        <v>99.6666666666667</v>
      </c>
      <c r="H585" s="149">
        <v>1135.02638272027</v>
      </c>
      <c r="I585" s="149">
        <v>1299.9387362417201</v>
      </c>
      <c r="J585" s="149">
        <v>1151.2264508778901</v>
      </c>
      <c r="K585" s="149">
        <v>1461.97230485509</v>
      </c>
      <c r="L585" s="149">
        <v>148.71228536382301</v>
      </c>
      <c r="M585" s="149">
        <v>162.03356861337201</v>
      </c>
    </row>
    <row r="586" spans="1:13">
      <c r="A586" s="150" t="str">
        <f t="shared" si="18"/>
        <v>2012-2014MalesNG4</v>
      </c>
      <c r="B586" s="151" t="str">
        <f t="shared" si="19"/>
        <v>2012-2014_Males_NG4_All ages</v>
      </c>
      <c r="C586" s="149" t="s">
        <v>216</v>
      </c>
      <c r="D586" s="149" t="s">
        <v>2</v>
      </c>
      <c r="E586" s="149" t="s">
        <v>69</v>
      </c>
      <c r="F586" s="149">
        <v>316</v>
      </c>
      <c r="G586" s="149">
        <v>105.333333333333</v>
      </c>
      <c r="H586" s="149">
        <v>1199.2409867172701</v>
      </c>
      <c r="I586" s="149">
        <v>1352.3435954680201</v>
      </c>
      <c r="J586" s="149">
        <v>1201.0004378179499</v>
      </c>
      <c r="K586" s="149">
        <v>1516.8567573642799</v>
      </c>
      <c r="L586" s="149">
        <v>151.34315765006201</v>
      </c>
      <c r="M586" s="149">
        <v>164.513161896268</v>
      </c>
    </row>
    <row r="587" spans="1:13">
      <c r="A587" s="150" t="str">
        <f t="shared" si="18"/>
        <v>2004-2006MalesNG5</v>
      </c>
      <c r="B587" s="151" t="str">
        <f t="shared" si="19"/>
        <v>2004-2006_Males_NG5_All ages</v>
      </c>
      <c r="C587" s="149" t="s">
        <v>1</v>
      </c>
      <c r="D587" s="149" t="s">
        <v>2</v>
      </c>
      <c r="E587" s="149" t="s">
        <v>70</v>
      </c>
      <c r="F587" s="149">
        <v>380</v>
      </c>
      <c r="G587" s="149">
        <v>126.666666666667</v>
      </c>
      <c r="H587" s="149">
        <v>1472.98240173657</v>
      </c>
      <c r="I587" s="149">
        <v>1910.4238874078901</v>
      </c>
      <c r="J587" s="149">
        <v>1716.0946323698199</v>
      </c>
      <c r="K587" s="149">
        <v>2120.11093556164</v>
      </c>
      <c r="L587" s="149">
        <v>194.329255038073</v>
      </c>
      <c r="M587" s="149">
        <v>209.68704815375199</v>
      </c>
    </row>
    <row r="588" spans="1:13">
      <c r="A588" s="150" t="str">
        <f t="shared" si="18"/>
        <v>2005-2007MalesNG5</v>
      </c>
      <c r="B588" s="151" t="str">
        <f t="shared" si="19"/>
        <v>2005-2007_Males_NG5_All ages</v>
      </c>
      <c r="C588" s="149" t="s">
        <v>3</v>
      </c>
      <c r="D588" s="149" t="s">
        <v>2</v>
      </c>
      <c r="E588" s="149" t="s">
        <v>70</v>
      </c>
      <c r="F588" s="149">
        <v>374</v>
      </c>
      <c r="G588" s="149">
        <v>124.666666666667</v>
      </c>
      <c r="H588" s="149">
        <v>1439.6797290014599</v>
      </c>
      <c r="I588" s="149">
        <v>1868.32726333453</v>
      </c>
      <c r="J588" s="149">
        <v>1676.69742076793</v>
      </c>
      <c r="K588" s="149">
        <v>2075.2277473817499</v>
      </c>
      <c r="L588" s="149">
        <v>191.629842566603</v>
      </c>
      <c r="M588" s="149">
        <v>206.90048404722299</v>
      </c>
    </row>
    <row r="589" spans="1:13">
      <c r="A589" s="150" t="str">
        <f t="shared" si="18"/>
        <v>2006-2008MalesNG5</v>
      </c>
      <c r="B589" s="151" t="str">
        <f t="shared" si="19"/>
        <v>2006-2008_Males_NG5_All ages</v>
      </c>
      <c r="C589" s="149" t="s">
        <v>4</v>
      </c>
      <c r="D589" s="149" t="s">
        <v>2</v>
      </c>
      <c r="E589" s="149" t="s">
        <v>70</v>
      </c>
      <c r="F589" s="149">
        <v>377</v>
      </c>
      <c r="G589" s="149">
        <v>125.666666666667</v>
      </c>
      <c r="H589" s="149">
        <v>1439.31584774558</v>
      </c>
      <c r="I589" s="149">
        <v>1872.31334279414</v>
      </c>
      <c r="J589" s="149">
        <v>1679.7107840584899</v>
      </c>
      <c r="K589" s="149">
        <v>2080.2002566032502</v>
      </c>
      <c r="L589" s="149">
        <v>192.60255873564699</v>
      </c>
      <c r="M589" s="149">
        <v>207.886913809107</v>
      </c>
    </row>
    <row r="590" spans="1:13">
      <c r="A590" s="150" t="str">
        <f t="shared" si="18"/>
        <v>2007-2009MalesNG5</v>
      </c>
      <c r="B590" s="151" t="str">
        <f t="shared" si="19"/>
        <v>2007-2009_Males_NG5_All ages</v>
      </c>
      <c r="C590" s="149" t="s">
        <v>5</v>
      </c>
      <c r="D590" s="149" t="s">
        <v>2</v>
      </c>
      <c r="E590" s="149" t="s">
        <v>70</v>
      </c>
      <c r="F590" s="149">
        <v>387</v>
      </c>
      <c r="G590" s="149">
        <v>129</v>
      </c>
      <c r="H590" s="149">
        <v>1470.02962850414</v>
      </c>
      <c r="I590" s="149">
        <v>1891.31363317462</v>
      </c>
      <c r="J590" s="149">
        <v>1699.75909580405</v>
      </c>
      <c r="K590" s="149">
        <v>2097.8633495218101</v>
      </c>
      <c r="L590" s="149">
        <v>191.55453737056899</v>
      </c>
      <c r="M590" s="149">
        <v>206.54971634719001</v>
      </c>
    </row>
    <row r="591" spans="1:13">
      <c r="A591" s="150" t="str">
        <f t="shared" si="18"/>
        <v>2008-2010MalesNG5</v>
      </c>
      <c r="B591" s="151" t="str">
        <f t="shared" si="19"/>
        <v>2008-2010_Males_NG5_All ages</v>
      </c>
      <c r="C591" s="149" t="s">
        <v>6</v>
      </c>
      <c r="D591" s="149" t="s">
        <v>2</v>
      </c>
      <c r="E591" s="149" t="s">
        <v>70</v>
      </c>
      <c r="F591" s="149">
        <v>389</v>
      </c>
      <c r="G591" s="149">
        <v>129.666666666667</v>
      </c>
      <c r="H591" s="149">
        <v>1472.25796684581</v>
      </c>
      <c r="I591" s="149">
        <v>1928.5085889112299</v>
      </c>
      <c r="J591" s="149">
        <v>1730.5646681785399</v>
      </c>
      <c r="K591" s="149">
        <v>2141.9062984325201</v>
      </c>
      <c r="L591" s="149">
        <v>197.94392073269401</v>
      </c>
      <c r="M591" s="149">
        <v>213.39770952128899</v>
      </c>
    </row>
    <row r="592" spans="1:13">
      <c r="A592" s="150" t="str">
        <f t="shared" si="18"/>
        <v>2009-2011MalesNG5</v>
      </c>
      <c r="B592" s="151" t="str">
        <f t="shared" si="19"/>
        <v>2009-2011_Males_NG5_All ages</v>
      </c>
      <c r="C592" s="149" t="s">
        <v>7</v>
      </c>
      <c r="D592" s="149" t="s">
        <v>2</v>
      </c>
      <c r="E592" s="149" t="s">
        <v>70</v>
      </c>
      <c r="F592" s="149">
        <v>380</v>
      </c>
      <c r="G592" s="149">
        <v>126.666666666667</v>
      </c>
      <c r="H592" s="149">
        <v>1437.3794303438401</v>
      </c>
      <c r="I592" s="149">
        <v>1852.1374418819901</v>
      </c>
      <c r="J592" s="149">
        <v>1659.7581817052801</v>
      </c>
      <c r="K592" s="149">
        <v>2059.7203875612299</v>
      </c>
      <c r="L592" s="149">
        <v>192.37926017670799</v>
      </c>
      <c r="M592" s="149">
        <v>207.582945679245</v>
      </c>
    </row>
    <row r="593" spans="1:13">
      <c r="A593" s="150" t="str">
        <f t="shared" si="18"/>
        <v>2010-2012MalesNG5</v>
      </c>
      <c r="B593" s="151" t="str">
        <f t="shared" si="19"/>
        <v>2010-2012_Males_NG5_All ages</v>
      </c>
      <c r="C593" s="149" t="s">
        <v>8</v>
      </c>
      <c r="D593" s="149" t="s">
        <v>2</v>
      </c>
      <c r="E593" s="149" t="s">
        <v>70</v>
      </c>
      <c r="F593" s="149">
        <v>396</v>
      </c>
      <c r="G593" s="149">
        <v>132</v>
      </c>
      <c r="H593" s="149">
        <v>1494.5652173912999</v>
      </c>
      <c r="I593" s="149">
        <v>1995.7883968467099</v>
      </c>
      <c r="J593" s="149">
        <v>1791.7340244997199</v>
      </c>
      <c r="K593" s="149">
        <v>2215.6262917725899</v>
      </c>
      <c r="L593" s="149">
        <v>204.054372346989</v>
      </c>
      <c r="M593" s="149">
        <v>219.83789492587999</v>
      </c>
    </row>
    <row r="594" spans="1:13">
      <c r="A594" s="150" t="str">
        <f t="shared" si="18"/>
        <v>2011-2013MalesNG5</v>
      </c>
      <c r="B594" s="151" t="str">
        <f t="shared" si="19"/>
        <v>2011-2013_Males_NG5_All ages</v>
      </c>
      <c r="C594" s="149" t="s">
        <v>9</v>
      </c>
      <c r="D594" s="149" t="s">
        <v>2</v>
      </c>
      <c r="E594" s="149" t="s">
        <v>70</v>
      </c>
      <c r="F594" s="149">
        <v>403</v>
      </c>
      <c r="G594" s="149">
        <v>134.333333333333</v>
      </c>
      <c r="H594" s="149">
        <v>1504.9105642480999</v>
      </c>
      <c r="I594" s="149">
        <v>1988.13684016098</v>
      </c>
      <c r="J594" s="149">
        <v>1788.41478957356</v>
      </c>
      <c r="K594" s="149">
        <v>2203.1669941312898</v>
      </c>
      <c r="L594" s="149">
        <v>199.72205058741699</v>
      </c>
      <c r="M594" s="149">
        <v>215.03015397031101</v>
      </c>
    </row>
    <row r="595" spans="1:13">
      <c r="A595" s="150" t="str">
        <f t="shared" si="18"/>
        <v>2012-2014MalesNG5</v>
      </c>
      <c r="B595" s="151" t="str">
        <f t="shared" si="19"/>
        <v>2012-2014_Males_NG5_All ages</v>
      </c>
      <c r="C595" s="149" t="s">
        <v>216</v>
      </c>
      <c r="D595" s="149" t="s">
        <v>2</v>
      </c>
      <c r="E595" s="149" t="s">
        <v>70</v>
      </c>
      <c r="F595" s="149">
        <v>431</v>
      </c>
      <c r="G595" s="149">
        <v>143.666666666667</v>
      </c>
      <c r="H595" s="149">
        <v>1595.8825489687899</v>
      </c>
      <c r="I595" s="149">
        <v>2153.1510729154802</v>
      </c>
      <c r="J595" s="149">
        <v>1944.9014266767199</v>
      </c>
      <c r="K595" s="149">
        <v>2376.8142315702999</v>
      </c>
      <c r="L595" s="149">
        <v>208.24964623876201</v>
      </c>
      <c r="M595" s="149">
        <v>223.66315865482099</v>
      </c>
    </row>
    <row r="596" spans="1:13">
      <c r="A596" s="150" t="str">
        <f t="shared" si="18"/>
        <v>2004-2006MalesNJ</v>
      </c>
      <c r="B596" s="151" t="str">
        <f t="shared" si="19"/>
        <v>2004-2006_Males_NJ_All ages</v>
      </c>
      <c r="C596" s="149" t="s">
        <v>1</v>
      </c>
      <c r="D596" s="149" t="s">
        <v>2</v>
      </c>
      <c r="E596" s="149" t="s">
        <v>71</v>
      </c>
      <c r="F596" s="149">
        <v>2044</v>
      </c>
      <c r="G596" s="149">
        <v>681.33333333333303</v>
      </c>
      <c r="H596" s="149">
        <v>924.51456200896496</v>
      </c>
      <c r="I596" s="149">
        <v>1368.2881738802701</v>
      </c>
      <c r="J596" s="149">
        <v>1304.8172056748699</v>
      </c>
      <c r="K596" s="149">
        <v>1433.87039280777</v>
      </c>
      <c r="L596" s="149">
        <v>63.470968205400801</v>
      </c>
      <c r="M596" s="149">
        <v>65.582218927501103</v>
      </c>
    </row>
    <row r="597" spans="1:13">
      <c r="A597" s="150" t="str">
        <f t="shared" si="18"/>
        <v>2005-2007MalesNJ</v>
      </c>
      <c r="B597" s="151" t="str">
        <f t="shared" si="19"/>
        <v>2005-2007_Males_NJ_All ages</v>
      </c>
      <c r="C597" s="149" t="s">
        <v>3</v>
      </c>
      <c r="D597" s="149" t="s">
        <v>2</v>
      </c>
      <c r="E597" s="149" t="s">
        <v>71</v>
      </c>
      <c r="F597" s="149">
        <v>1996</v>
      </c>
      <c r="G597" s="149">
        <v>665.33333333333303</v>
      </c>
      <c r="H597" s="149">
        <v>899.52454989972705</v>
      </c>
      <c r="I597" s="149">
        <v>1298.4750212664301</v>
      </c>
      <c r="J597" s="149">
        <v>1237.7964892627999</v>
      </c>
      <c r="K597" s="149">
        <v>1361.19648866599</v>
      </c>
      <c r="L597" s="149">
        <v>60.678532003631702</v>
      </c>
      <c r="M597" s="149">
        <v>62.721467399565697</v>
      </c>
    </row>
    <row r="598" spans="1:13">
      <c r="A598" s="150" t="str">
        <f t="shared" si="18"/>
        <v>2006-2008MalesNJ</v>
      </c>
      <c r="B598" s="151" t="str">
        <f t="shared" si="19"/>
        <v>2006-2008_Males_NJ_All ages</v>
      </c>
      <c r="C598" s="149" t="s">
        <v>4</v>
      </c>
      <c r="D598" s="149" t="s">
        <v>2</v>
      </c>
      <c r="E598" s="149" t="s">
        <v>71</v>
      </c>
      <c r="F598" s="149">
        <v>2040</v>
      </c>
      <c r="G598" s="149">
        <v>680</v>
      </c>
      <c r="H598" s="149">
        <v>915.47146780592004</v>
      </c>
      <c r="I598" s="149">
        <v>1303.57109296312</v>
      </c>
      <c r="J598" s="149">
        <v>1243.53373436979</v>
      </c>
      <c r="K598" s="149">
        <v>1365.6074819190201</v>
      </c>
      <c r="L598" s="149">
        <v>60.037358593323198</v>
      </c>
      <c r="M598" s="149">
        <v>62.036388955906702</v>
      </c>
    </row>
    <row r="599" spans="1:13">
      <c r="A599" s="150" t="str">
        <f t="shared" si="18"/>
        <v>2007-2009MalesNJ</v>
      </c>
      <c r="B599" s="151" t="str">
        <f t="shared" si="19"/>
        <v>2007-2009_Males_NJ_All ages</v>
      </c>
      <c r="C599" s="149" t="s">
        <v>5</v>
      </c>
      <c r="D599" s="149" t="s">
        <v>2</v>
      </c>
      <c r="E599" s="149" t="s">
        <v>71</v>
      </c>
      <c r="F599" s="149">
        <v>2051</v>
      </c>
      <c r="G599" s="149">
        <v>683.66666666666697</v>
      </c>
      <c r="H599" s="149">
        <v>916.77915947755696</v>
      </c>
      <c r="I599" s="149">
        <v>1278.47243722083</v>
      </c>
      <c r="J599" s="149">
        <v>1220.11487698676</v>
      </c>
      <c r="K599" s="149">
        <v>1338.7677838319501</v>
      </c>
      <c r="L599" s="149">
        <v>58.357560234077297</v>
      </c>
      <c r="M599" s="149">
        <v>60.295346611117303</v>
      </c>
    </row>
    <row r="600" spans="1:13">
      <c r="A600" s="150" t="str">
        <f t="shared" si="18"/>
        <v>2008-2010MalesNJ</v>
      </c>
      <c r="B600" s="151" t="str">
        <f t="shared" si="19"/>
        <v>2008-2010_Males_NJ_All ages</v>
      </c>
      <c r="C600" s="149" t="s">
        <v>6</v>
      </c>
      <c r="D600" s="149" t="s">
        <v>2</v>
      </c>
      <c r="E600" s="149" t="s">
        <v>71</v>
      </c>
      <c r="F600" s="149">
        <v>2051</v>
      </c>
      <c r="G600" s="149">
        <v>683.66666666666697</v>
      </c>
      <c r="H600" s="149">
        <v>913.81369072018003</v>
      </c>
      <c r="I600" s="149">
        <v>1243.1700216515201</v>
      </c>
      <c r="J600" s="149">
        <v>1186.66945339215</v>
      </c>
      <c r="K600" s="149">
        <v>1301.5467141187801</v>
      </c>
      <c r="L600" s="149">
        <v>56.500568259372599</v>
      </c>
      <c r="M600" s="149">
        <v>58.376692467253399</v>
      </c>
    </row>
    <row r="601" spans="1:13">
      <c r="A601" s="150" t="str">
        <f t="shared" si="18"/>
        <v>2009-2011MalesNJ</v>
      </c>
      <c r="B601" s="151" t="str">
        <f t="shared" si="19"/>
        <v>2009-2011_Males_NJ_All ages</v>
      </c>
      <c r="C601" s="149" t="s">
        <v>7</v>
      </c>
      <c r="D601" s="149" t="s">
        <v>2</v>
      </c>
      <c r="E601" s="149" t="s">
        <v>71</v>
      </c>
      <c r="F601" s="149">
        <v>2023</v>
      </c>
      <c r="G601" s="149">
        <v>674.33333333333303</v>
      </c>
      <c r="H601" s="149">
        <v>898.73563933290097</v>
      </c>
      <c r="I601" s="149">
        <v>1190.4460364878801</v>
      </c>
      <c r="J601" s="149">
        <v>1136.24748214905</v>
      </c>
      <c r="K601" s="149">
        <v>1246.4569151194401</v>
      </c>
      <c r="L601" s="149">
        <v>54.198554338831599</v>
      </c>
      <c r="M601" s="149">
        <v>56.0108786315609</v>
      </c>
    </row>
    <row r="602" spans="1:13">
      <c r="A602" s="150" t="str">
        <f t="shared" si="18"/>
        <v>2010-2012MalesNJ</v>
      </c>
      <c r="B602" s="151" t="str">
        <f t="shared" si="19"/>
        <v>2010-2012_Males_NJ_All ages</v>
      </c>
      <c r="C602" s="149" t="s">
        <v>8</v>
      </c>
      <c r="D602" s="149" t="s">
        <v>2</v>
      </c>
      <c r="E602" s="149" t="s">
        <v>71</v>
      </c>
      <c r="F602" s="149">
        <v>2029</v>
      </c>
      <c r="G602" s="149">
        <v>676.33333333333303</v>
      </c>
      <c r="H602" s="149">
        <v>899.33159583710096</v>
      </c>
      <c r="I602" s="149">
        <v>1166.9490017810399</v>
      </c>
      <c r="J602" s="149">
        <v>1114.2631189481001</v>
      </c>
      <c r="K602" s="149">
        <v>1221.39397277072</v>
      </c>
      <c r="L602" s="149">
        <v>52.685882832933402</v>
      </c>
      <c r="M602" s="149">
        <v>54.444970989682403</v>
      </c>
    </row>
    <row r="603" spans="1:13">
      <c r="A603" s="150" t="str">
        <f t="shared" si="18"/>
        <v>2011-2013MalesNJ</v>
      </c>
      <c r="B603" s="151" t="str">
        <f t="shared" si="19"/>
        <v>2011-2013_Males_NJ_All ages</v>
      </c>
      <c r="C603" s="149" t="s">
        <v>9</v>
      </c>
      <c r="D603" s="149" t="s">
        <v>2</v>
      </c>
      <c r="E603" s="149" t="s">
        <v>71</v>
      </c>
      <c r="F603" s="149">
        <v>2084</v>
      </c>
      <c r="G603" s="149">
        <v>694.66666666666697</v>
      </c>
      <c r="H603" s="149">
        <v>921.80982585579204</v>
      </c>
      <c r="I603" s="149">
        <v>1183.0405309428299</v>
      </c>
      <c r="J603" s="149">
        <v>1130.4611227627199</v>
      </c>
      <c r="K603" s="149">
        <v>1237.3517304736699</v>
      </c>
      <c r="L603" s="149">
        <v>52.579408180102099</v>
      </c>
      <c r="M603" s="149">
        <v>54.311199530846999</v>
      </c>
    </row>
    <row r="604" spans="1:13">
      <c r="A604" s="150" t="str">
        <f t="shared" si="18"/>
        <v>2012-2014MalesNJ</v>
      </c>
      <c r="B604" s="151" t="str">
        <f t="shared" si="19"/>
        <v>2012-2014_Males_NJ_All ages</v>
      </c>
      <c r="C604" s="149" t="s">
        <v>216</v>
      </c>
      <c r="D604" s="149" t="s">
        <v>2</v>
      </c>
      <c r="E604" s="149" t="s">
        <v>71</v>
      </c>
      <c r="F604" s="149">
        <v>2113</v>
      </c>
      <c r="G604" s="149">
        <v>704.33333333333303</v>
      </c>
      <c r="H604" s="149">
        <v>932.68594129331302</v>
      </c>
      <c r="I604" s="149">
        <v>1165.1789845467399</v>
      </c>
      <c r="J604" s="149">
        <v>1113.8974857958201</v>
      </c>
      <c r="K604" s="149">
        <v>1218.13768641875</v>
      </c>
      <c r="L604" s="149">
        <v>51.281498750918203</v>
      </c>
      <c r="M604" s="149">
        <v>52.958701872007602</v>
      </c>
    </row>
    <row r="605" spans="1:13">
      <c r="A605" s="150" t="str">
        <f t="shared" si="18"/>
        <v>2004-2006MalesNJ1</v>
      </c>
      <c r="B605" s="151" t="str">
        <f t="shared" si="19"/>
        <v>2004-2006_Males_NJ1_All ages</v>
      </c>
      <c r="C605" s="149" t="s">
        <v>1</v>
      </c>
      <c r="D605" s="149" t="s">
        <v>2</v>
      </c>
      <c r="E605" s="149" t="s">
        <v>72</v>
      </c>
      <c r="F605" s="149">
        <v>296</v>
      </c>
      <c r="G605" s="149">
        <v>98.6666666666667</v>
      </c>
      <c r="H605" s="149">
        <v>641.69268123482505</v>
      </c>
      <c r="I605" s="149">
        <v>1102.92408122657</v>
      </c>
      <c r="J605" s="149">
        <v>966.11866788446196</v>
      </c>
      <c r="K605" s="149">
        <v>1252.0491216485</v>
      </c>
      <c r="L605" s="149">
        <v>136.80541334210599</v>
      </c>
      <c r="M605" s="149">
        <v>149.125040421931</v>
      </c>
    </row>
    <row r="606" spans="1:13">
      <c r="A606" s="150" t="str">
        <f t="shared" si="18"/>
        <v>2005-2007MalesNJ1</v>
      </c>
      <c r="B606" s="151" t="str">
        <f t="shared" si="19"/>
        <v>2005-2007_Males_NJ1_All ages</v>
      </c>
      <c r="C606" s="149" t="s">
        <v>3</v>
      </c>
      <c r="D606" s="149" t="s">
        <v>2</v>
      </c>
      <c r="E606" s="149" t="s">
        <v>72</v>
      </c>
      <c r="F606" s="149">
        <v>306</v>
      </c>
      <c r="G606" s="149">
        <v>102</v>
      </c>
      <c r="H606" s="149">
        <v>659.19862128392901</v>
      </c>
      <c r="I606" s="149">
        <v>1067.6660194077199</v>
      </c>
      <c r="J606" s="149">
        <v>937.86150368788196</v>
      </c>
      <c r="K606" s="149">
        <v>1208.95800030993</v>
      </c>
      <c r="L606" s="149">
        <v>129.80451571984</v>
      </c>
      <c r="M606" s="149">
        <v>141.29198090220899</v>
      </c>
    </row>
    <row r="607" spans="1:13">
      <c r="A607" s="150" t="str">
        <f t="shared" si="18"/>
        <v>2006-2008MalesNJ1</v>
      </c>
      <c r="B607" s="151" t="str">
        <f t="shared" si="19"/>
        <v>2006-2008_Males_NJ1_All ages</v>
      </c>
      <c r="C607" s="149" t="s">
        <v>4</v>
      </c>
      <c r="D607" s="149" t="s">
        <v>2</v>
      </c>
      <c r="E607" s="149" t="s">
        <v>72</v>
      </c>
      <c r="F607" s="149">
        <v>333</v>
      </c>
      <c r="G607" s="149">
        <v>111</v>
      </c>
      <c r="H607" s="149">
        <v>711.59928198991395</v>
      </c>
      <c r="I607" s="149">
        <v>1095.42686670894</v>
      </c>
      <c r="J607" s="149">
        <v>967.65238649289404</v>
      </c>
      <c r="K607" s="149">
        <v>1234.01978938002</v>
      </c>
      <c r="L607" s="149">
        <v>127.774480216049</v>
      </c>
      <c r="M607" s="149">
        <v>138.59292267107199</v>
      </c>
    </row>
    <row r="608" spans="1:13">
      <c r="A608" s="150" t="str">
        <f t="shared" si="18"/>
        <v>2007-2009MalesNJ1</v>
      </c>
      <c r="B608" s="151" t="str">
        <f t="shared" si="19"/>
        <v>2007-2009_Males_NJ1_All ages</v>
      </c>
      <c r="C608" s="149" t="s">
        <v>5</v>
      </c>
      <c r="D608" s="149" t="s">
        <v>2</v>
      </c>
      <c r="E608" s="149" t="s">
        <v>72</v>
      </c>
      <c r="F608" s="149">
        <v>343</v>
      </c>
      <c r="G608" s="149">
        <v>114.333333333333</v>
      </c>
      <c r="H608" s="149">
        <v>730.54887009861295</v>
      </c>
      <c r="I608" s="149">
        <v>1115.0304345223101</v>
      </c>
      <c r="J608" s="149">
        <v>987.15025437254496</v>
      </c>
      <c r="K608" s="149">
        <v>1253.5718893841399</v>
      </c>
      <c r="L608" s="149">
        <v>127.88018014976799</v>
      </c>
      <c r="M608" s="149">
        <v>138.54145486182901</v>
      </c>
    </row>
    <row r="609" spans="1:13">
      <c r="A609" s="150" t="str">
        <f t="shared" si="18"/>
        <v>2008-2010MalesNJ1</v>
      </c>
      <c r="B609" s="151" t="str">
        <f t="shared" si="19"/>
        <v>2008-2010_Males_NJ1_All ages</v>
      </c>
      <c r="C609" s="149" t="s">
        <v>6</v>
      </c>
      <c r="D609" s="149" t="s">
        <v>2</v>
      </c>
      <c r="E609" s="149" t="s">
        <v>72</v>
      </c>
      <c r="F609" s="149">
        <v>351</v>
      </c>
      <c r="G609" s="149">
        <v>117</v>
      </c>
      <c r="H609" s="149">
        <v>747.68345936734499</v>
      </c>
      <c r="I609" s="149">
        <v>1109.45189534112</v>
      </c>
      <c r="J609" s="149">
        <v>985.42034470948795</v>
      </c>
      <c r="K609" s="149">
        <v>1243.70010137083</v>
      </c>
      <c r="L609" s="149">
        <v>124.031550631627</v>
      </c>
      <c r="M609" s="149">
        <v>134.248206029714</v>
      </c>
    </row>
    <row r="610" spans="1:13">
      <c r="A610" s="150" t="str">
        <f t="shared" si="18"/>
        <v>2009-2011MalesNJ1</v>
      </c>
      <c r="B610" s="151" t="str">
        <f t="shared" si="19"/>
        <v>2009-2011_Males_NJ1_All ages</v>
      </c>
      <c r="C610" s="149" t="s">
        <v>7</v>
      </c>
      <c r="D610" s="149" t="s">
        <v>2</v>
      </c>
      <c r="E610" s="149" t="s">
        <v>72</v>
      </c>
      <c r="F610" s="149">
        <v>346</v>
      </c>
      <c r="G610" s="149">
        <v>115.333333333333</v>
      </c>
      <c r="H610" s="149">
        <v>739.09514247874597</v>
      </c>
      <c r="I610" s="149">
        <v>1078.6799925190701</v>
      </c>
      <c r="J610" s="149">
        <v>957.41068541096695</v>
      </c>
      <c r="K610" s="149">
        <v>1210.01354772941</v>
      </c>
      <c r="L610" s="149">
        <v>121.269307108107</v>
      </c>
      <c r="M610" s="149">
        <v>131.333555210334</v>
      </c>
    </row>
    <row r="611" spans="1:13">
      <c r="A611" s="150" t="str">
        <f t="shared" si="18"/>
        <v>2010-2012MalesNJ1</v>
      </c>
      <c r="B611" s="151" t="str">
        <f t="shared" si="19"/>
        <v>2010-2012_Males_NJ1_All ages</v>
      </c>
      <c r="C611" s="149" t="s">
        <v>8</v>
      </c>
      <c r="D611" s="149" t="s">
        <v>2</v>
      </c>
      <c r="E611" s="149" t="s">
        <v>72</v>
      </c>
      <c r="F611" s="149">
        <v>349</v>
      </c>
      <c r="G611" s="149">
        <v>116.333333333333</v>
      </c>
      <c r="H611" s="149">
        <v>747.33934345489195</v>
      </c>
      <c r="I611" s="149">
        <v>1048.2084293360599</v>
      </c>
      <c r="J611" s="149">
        <v>932.07082994645998</v>
      </c>
      <c r="K611" s="149">
        <v>1173.94103463326</v>
      </c>
      <c r="L611" s="149">
        <v>116.137599389605</v>
      </c>
      <c r="M611" s="149">
        <v>125.732605297197</v>
      </c>
    </row>
    <row r="612" spans="1:13">
      <c r="A612" s="150" t="str">
        <f t="shared" si="18"/>
        <v>2011-2013MalesNJ1</v>
      </c>
      <c r="B612" s="151" t="str">
        <f t="shared" si="19"/>
        <v>2011-2013_Males_NJ1_All ages</v>
      </c>
      <c r="C612" s="149" t="s">
        <v>9</v>
      </c>
      <c r="D612" s="149" t="s">
        <v>2</v>
      </c>
      <c r="E612" s="149" t="s">
        <v>72</v>
      </c>
      <c r="F612" s="149">
        <v>366</v>
      </c>
      <c r="G612" s="149">
        <v>122</v>
      </c>
      <c r="H612" s="149">
        <v>786.01494716948696</v>
      </c>
      <c r="I612" s="149">
        <v>1095.7992488976199</v>
      </c>
      <c r="J612" s="149">
        <v>976.79068206980605</v>
      </c>
      <c r="K612" s="149">
        <v>1224.39894926429</v>
      </c>
      <c r="L612" s="149">
        <v>119.00856682781399</v>
      </c>
      <c r="M612" s="149">
        <v>128.59970036667099</v>
      </c>
    </row>
    <row r="613" spans="1:13">
      <c r="A613" s="150" t="str">
        <f t="shared" si="18"/>
        <v>2012-2014MalesNJ1</v>
      </c>
      <c r="B613" s="151" t="str">
        <f t="shared" si="19"/>
        <v>2012-2014_Males_NJ1_All ages</v>
      </c>
      <c r="C613" s="149" t="s">
        <v>216</v>
      </c>
      <c r="D613" s="149" t="s">
        <v>2</v>
      </c>
      <c r="E613" s="149" t="s">
        <v>72</v>
      </c>
      <c r="F613" s="149">
        <v>366</v>
      </c>
      <c r="G613" s="149">
        <v>122</v>
      </c>
      <c r="H613" s="149">
        <v>787.520172135557</v>
      </c>
      <c r="I613" s="149">
        <v>1071.1140373513099</v>
      </c>
      <c r="J613" s="149">
        <v>955.47155650880097</v>
      </c>
      <c r="K613" s="149">
        <v>1196.0763722689501</v>
      </c>
      <c r="L613" s="149">
        <v>115.642480842509</v>
      </c>
      <c r="M613" s="149">
        <v>124.962334917635</v>
      </c>
    </row>
    <row r="614" spans="1:13">
      <c r="A614" s="150" t="str">
        <f t="shared" si="18"/>
        <v>2004-2006MalesNJ2</v>
      </c>
      <c r="B614" s="151" t="str">
        <f t="shared" si="19"/>
        <v>2004-2006_Males_NJ2_All ages</v>
      </c>
      <c r="C614" s="149" t="s">
        <v>1</v>
      </c>
      <c r="D614" s="149" t="s">
        <v>2</v>
      </c>
      <c r="E614" s="149" t="s">
        <v>73</v>
      </c>
      <c r="F614" s="149">
        <v>341</v>
      </c>
      <c r="G614" s="149">
        <v>113.666666666667</v>
      </c>
      <c r="H614" s="149">
        <v>813.35718545020904</v>
      </c>
      <c r="I614" s="149">
        <v>1324.1584006716801</v>
      </c>
      <c r="J614" s="149">
        <v>1164.9028894709199</v>
      </c>
      <c r="K614" s="149">
        <v>1496.73154868765</v>
      </c>
      <c r="L614" s="149">
        <v>159.255511200754</v>
      </c>
      <c r="M614" s="149">
        <v>172.57314801597201</v>
      </c>
    </row>
    <row r="615" spans="1:13">
      <c r="A615" s="150" t="str">
        <f t="shared" si="18"/>
        <v>2005-2007MalesNJ2</v>
      </c>
      <c r="B615" s="151" t="str">
        <f t="shared" si="19"/>
        <v>2005-2007_Males_NJ2_All ages</v>
      </c>
      <c r="C615" s="149" t="s">
        <v>3</v>
      </c>
      <c r="D615" s="149" t="s">
        <v>2</v>
      </c>
      <c r="E615" s="149" t="s">
        <v>73</v>
      </c>
      <c r="F615" s="149">
        <v>316</v>
      </c>
      <c r="G615" s="149">
        <v>105.333333333333</v>
      </c>
      <c r="H615" s="149">
        <v>751.87969924812</v>
      </c>
      <c r="I615" s="149">
        <v>1194.30400106514</v>
      </c>
      <c r="J615" s="149">
        <v>1047.73978292333</v>
      </c>
      <c r="K615" s="149">
        <v>1353.6223562637001</v>
      </c>
      <c r="L615" s="149">
        <v>146.56421814181601</v>
      </c>
      <c r="M615" s="149">
        <v>159.31835519856199</v>
      </c>
    </row>
    <row r="616" spans="1:13">
      <c r="A616" s="150" t="str">
        <f t="shared" si="18"/>
        <v>2006-2008MalesNJ2</v>
      </c>
      <c r="B616" s="151" t="str">
        <f t="shared" si="19"/>
        <v>2006-2008_Males_NJ2_All ages</v>
      </c>
      <c r="C616" s="149" t="s">
        <v>4</v>
      </c>
      <c r="D616" s="149" t="s">
        <v>2</v>
      </c>
      <c r="E616" s="149" t="s">
        <v>73</v>
      </c>
      <c r="F616" s="149">
        <v>344</v>
      </c>
      <c r="G616" s="149">
        <v>114.666666666667</v>
      </c>
      <c r="H616" s="149">
        <v>817.76256359054798</v>
      </c>
      <c r="I616" s="149">
        <v>1266.42242720217</v>
      </c>
      <c r="J616" s="149">
        <v>1120.1409139192001</v>
      </c>
      <c r="K616" s="149">
        <v>1424.8807888828001</v>
      </c>
      <c r="L616" s="149">
        <v>146.28151328296499</v>
      </c>
      <c r="M616" s="149">
        <v>158.45836168063599</v>
      </c>
    </row>
    <row r="617" spans="1:13">
      <c r="A617" s="150" t="str">
        <f t="shared" si="18"/>
        <v>2007-2009MalesNJ2</v>
      </c>
      <c r="B617" s="151" t="str">
        <f t="shared" si="19"/>
        <v>2007-2009_Males_NJ2_All ages</v>
      </c>
      <c r="C617" s="149" t="s">
        <v>5</v>
      </c>
      <c r="D617" s="149" t="s">
        <v>2</v>
      </c>
      <c r="E617" s="149" t="s">
        <v>73</v>
      </c>
      <c r="F617" s="149">
        <v>327</v>
      </c>
      <c r="G617" s="149">
        <v>109</v>
      </c>
      <c r="H617" s="149">
        <v>774.40439539620104</v>
      </c>
      <c r="I617" s="149">
        <v>1144.0613482031399</v>
      </c>
      <c r="J617" s="149">
        <v>1011.73567140509</v>
      </c>
      <c r="K617" s="149">
        <v>1287.6978221142899</v>
      </c>
      <c r="L617" s="149">
        <v>132.32567679804299</v>
      </c>
      <c r="M617" s="149">
        <v>143.63647391115299</v>
      </c>
    </row>
    <row r="618" spans="1:13">
      <c r="A618" s="150" t="str">
        <f t="shared" si="18"/>
        <v>2008-2010MalesNJ2</v>
      </c>
      <c r="B618" s="151" t="str">
        <f t="shared" si="19"/>
        <v>2008-2010_Males_NJ2_All ages</v>
      </c>
      <c r="C618" s="149" t="s">
        <v>6</v>
      </c>
      <c r="D618" s="149" t="s">
        <v>2</v>
      </c>
      <c r="E618" s="149" t="s">
        <v>73</v>
      </c>
      <c r="F618" s="149">
        <v>343</v>
      </c>
      <c r="G618" s="149">
        <v>114.333333333333</v>
      </c>
      <c r="H618" s="149">
        <v>811.69983671344403</v>
      </c>
      <c r="I618" s="149">
        <v>1106.8773569252301</v>
      </c>
      <c r="J618" s="149">
        <v>983.85936079695205</v>
      </c>
      <c r="K618" s="149">
        <v>1240.15127113022</v>
      </c>
      <c r="L618" s="149">
        <v>123.01799612828</v>
      </c>
      <c r="M618" s="149">
        <v>133.27391420498799</v>
      </c>
    </row>
    <row r="619" spans="1:13">
      <c r="A619" s="150" t="str">
        <f t="shared" si="18"/>
        <v>2009-2011MalesNJ2</v>
      </c>
      <c r="B619" s="151" t="str">
        <f t="shared" si="19"/>
        <v>2009-2011_Males_NJ2_All ages</v>
      </c>
      <c r="C619" s="149" t="s">
        <v>7</v>
      </c>
      <c r="D619" s="149" t="s">
        <v>2</v>
      </c>
      <c r="E619" s="149" t="s">
        <v>73</v>
      </c>
      <c r="F619" s="149">
        <v>336</v>
      </c>
      <c r="G619" s="149">
        <v>112</v>
      </c>
      <c r="H619" s="149">
        <v>793.144961405</v>
      </c>
      <c r="I619" s="149">
        <v>1060.41417264959</v>
      </c>
      <c r="J619" s="149">
        <v>941.96108834438598</v>
      </c>
      <c r="K619" s="149">
        <v>1188.8495697266901</v>
      </c>
      <c r="L619" s="149">
        <v>118.453084305202</v>
      </c>
      <c r="M619" s="149">
        <v>128.43539707710599</v>
      </c>
    </row>
    <row r="620" spans="1:13">
      <c r="A620" s="150" t="str">
        <f t="shared" si="18"/>
        <v>2010-2012MalesNJ2</v>
      </c>
      <c r="B620" s="151" t="str">
        <f t="shared" si="19"/>
        <v>2010-2012_Males_NJ2_All ages</v>
      </c>
      <c r="C620" s="149" t="s">
        <v>8</v>
      </c>
      <c r="D620" s="149" t="s">
        <v>2</v>
      </c>
      <c r="E620" s="149" t="s">
        <v>73</v>
      </c>
      <c r="F620" s="149">
        <v>330</v>
      </c>
      <c r="G620" s="149">
        <v>110</v>
      </c>
      <c r="H620" s="149">
        <v>778.43040124548895</v>
      </c>
      <c r="I620" s="149">
        <v>1004.41816463997</v>
      </c>
      <c r="J620" s="149">
        <v>892.608019983639</v>
      </c>
      <c r="K620" s="149">
        <v>1125.7399726758899</v>
      </c>
      <c r="L620" s="149">
        <v>111.810144656332</v>
      </c>
      <c r="M620" s="149">
        <v>121.321808035915</v>
      </c>
    </row>
    <row r="621" spans="1:13">
      <c r="A621" s="150" t="str">
        <f t="shared" si="18"/>
        <v>2011-2013MalesNJ2</v>
      </c>
      <c r="B621" s="151" t="str">
        <f t="shared" si="19"/>
        <v>2011-2013_Males_NJ2_All ages</v>
      </c>
      <c r="C621" s="149" t="s">
        <v>9</v>
      </c>
      <c r="D621" s="149" t="s">
        <v>2</v>
      </c>
      <c r="E621" s="149" t="s">
        <v>73</v>
      </c>
      <c r="F621" s="149">
        <v>330</v>
      </c>
      <c r="G621" s="149">
        <v>110</v>
      </c>
      <c r="H621" s="149">
        <v>776.67160912236102</v>
      </c>
      <c r="I621" s="149">
        <v>992.30548323124401</v>
      </c>
      <c r="J621" s="149">
        <v>882.40019323233798</v>
      </c>
      <c r="K621" s="149">
        <v>1111.5603910606101</v>
      </c>
      <c r="L621" s="149">
        <v>109.905289998905</v>
      </c>
      <c r="M621" s="149">
        <v>119.254907829364</v>
      </c>
    </row>
    <row r="622" spans="1:13">
      <c r="A622" s="150" t="str">
        <f t="shared" si="18"/>
        <v>2012-2014MalesNJ2</v>
      </c>
      <c r="B622" s="151" t="str">
        <f t="shared" si="19"/>
        <v>2012-2014_Males_NJ2_All ages</v>
      </c>
      <c r="C622" s="149" t="s">
        <v>216</v>
      </c>
      <c r="D622" s="149" t="s">
        <v>2</v>
      </c>
      <c r="E622" s="149" t="s">
        <v>73</v>
      </c>
      <c r="F622" s="149">
        <v>318</v>
      </c>
      <c r="G622" s="149">
        <v>106</v>
      </c>
      <c r="H622" s="149">
        <v>747.14534091443102</v>
      </c>
      <c r="I622" s="149">
        <v>891.75554821496996</v>
      </c>
      <c r="J622" s="149">
        <v>791.56361437265105</v>
      </c>
      <c r="K622" s="149">
        <v>1000.63752745771</v>
      </c>
      <c r="L622" s="149">
        <v>100.19193384232</v>
      </c>
      <c r="M622" s="149">
        <v>108.881979242743</v>
      </c>
    </row>
    <row r="623" spans="1:13">
      <c r="A623" s="150" t="str">
        <f t="shared" si="18"/>
        <v>2004-2006MalesNJ3</v>
      </c>
      <c r="B623" s="151" t="str">
        <f t="shared" si="19"/>
        <v>2004-2006_Males_NJ3_All ages</v>
      </c>
      <c r="C623" s="149" t="s">
        <v>1</v>
      </c>
      <c r="D623" s="149" t="s">
        <v>2</v>
      </c>
      <c r="E623" s="149" t="s">
        <v>74</v>
      </c>
      <c r="F623" s="149">
        <v>412</v>
      </c>
      <c r="G623" s="149">
        <v>137.333333333333</v>
      </c>
      <c r="H623" s="149">
        <v>956.98225401839602</v>
      </c>
      <c r="I623" s="149">
        <v>1356.25267817602</v>
      </c>
      <c r="J623" s="149">
        <v>1221.49603901514</v>
      </c>
      <c r="K623" s="149">
        <v>1501.2199490661999</v>
      </c>
      <c r="L623" s="149">
        <v>134.75663916088601</v>
      </c>
      <c r="M623" s="149">
        <v>144.96727089017801</v>
      </c>
    </row>
    <row r="624" spans="1:13">
      <c r="A624" s="150" t="str">
        <f t="shared" si="18"/>
        <v>2005-2007MalesNJ3</v>
      </c>
      <c r="B624" s="151" t="str">
        <f t="shared" si="19"/>
        <v>2005-2007_Males_NJ3_All ages</v>
      </c>
      <c r="C624" s="149" t="s">
        <v>3</v>
      </c>
      <c r="D624" s="149" t="s">
        <v>2</v>
      </c>
      <c r="E624" s="149" t="s">
        <v>74</v>
      </c>
      <c r="F624" s="149">
        <v>406</v>
      </c>
      <c r="G624" s="149">
        <v>135.333333333333</v>
      </c>
      <c r="H624" s="149">
        <v>944.38370821799901</v>
      </c>
      <c r="I624" s="149">
        <v>1307.16412193254</v>
      </c>
      <c r="J624" s="149">
        <v>1177.13022592363</v>
      </c>
      <c r="K624" s="149">
        <v>1447.1263228869</v>
      </c>
      <c r="L624" s="149">
        <v>130.033896008911</v>
      </c>
      <c r="M624" s="149">
        <v>139.96220095435299</v>
      </c>
    </row>
    <row r="625" spans="1:13">
      <c r="A625" s="150" t="str">
        <f t="shared" si="18"/>
        <v>2006-2008MalesNJ3</v>
      </c>
      <c r="B625" s="151" t="str">
        <f t="shared" si="19"/>
        <v>2006-2008_Males_NJ3_All ages</v>
      </c>
      <c r="C625" s="149" t="s">
        <v>4</v>
      </c>
      <c r="D625" s="149" t="s">
        <v>2</v>
      </c>
      <c r="E625" s="149" t="s">
        <v>74</v>
      </c>
      <c r="F625" s="149">
        <v>387</v>
      </c>
      <c r="G625" s="149">
        <v>129</v>
      </c>
      <c r="H625" s="149">
        <v>902.32926857702398</v>
      </c>
      <c r="I625" s="149">
        <v>1261.6753738605501</v>
      </c>
      <c r="J625" s="149">
        <v>1132.8399731649699</v>
      </c>
      <c r="K625" s="149">
        <v>1400.59620462984</v>
      </c>
      <c r="L625" s="149">
        <v>128.83540069557401</v>
      </c>
      <c r="M625" s="149">
        <v>138.92083076929501</v>
      </c>
    </row>
    <row r="626" spans="1:13">
      <c r="A626" s="150" t="str">
        <f t="shared" si="18"/>
        <v>2007-2009MalesNJ3</v>
      </c>
      <c r="B626" s="151" t="str">
        <f t="shared" si="19"/>
        <v>2007-2009_Males_NJ3_All ages</v>
      </c>
      <c r="C626" s="149" t="s">
        <v>5</v>
      </c>
      <c r="D626" s="149" t="s">
        <v>2</v>
      </c>
      <c r="E626" s="149" t="s">
        <v>74</v>
      </c>
      <c r="F626" s="149">
        <v>381</v>
      </c>
      <c r="G626" s="149">
        <v>127</v>
      </c>
      <c r="H626" s="149">
        <v>887.51193831675596</v>
      </c>
      <c r="I626" s="149">
        <v>1226.9378723668699</v>
      </c>
      <c r="J626" s="149">
        <v>1100.6616789075799</v>
      </c>
      <c r="K626" s="149">
        <v>1363.1799807192101</v>
      </c>
      <c r="L626" s="149">
        <v>126.27619345928601</v>
      </c>
      <c r="M626" s="149">
        <v>136.242108352337</v>
      </c>
    </row>
    <row r="627" spans="1:13">
      <c r="A627" s="150" t="str">
        <f t="shared" si="18"/>
        <v>2008-2010MalesNJ3</v>
      </c>
      <c r="B627" s="151" t="str">
        <f t="shared" si="19"/>
        <v>2008-2010_Males_NJ3_All ages</v>
      </c>
      <c r="C627" s="149" t="s">
        <v>6</v>
      </c>
      <c r="D627" s="149" t="s">
        <v>2</v>
      </c>
      <c r="E627" s="149" t="s">
        <v>74</v>
      </c>
      <c r="F627" s="149">
        <v>374</v>
      </c>
      <c r="G627" s="149">
        <v>124.666666666667</v>
      </c>
      <c r="H627" s="149">
        <v>869.60565476190504</v>
      </c>
      <c r="I627" s="149">
        <v>1172.82843997895</v>
      </c>
      <c r="J627" s="149">
        <v>1051.5805294767899</v>
      </c>
      <c r="K627" s="149">
        <v>1303.73838091829</v>
      </c>
      <c r="L627" s="149">
        <v>121.247910502154</v>
      </c>
      <c r="M627" s="149">
        <v>130.909940939346</v>
      </c>
    </row>
    <row r="628" spans="1:13">
      <c r="A628" s="150" t="str">
        <f t="shared" si="18"/>
        <v>2009-2011MalesNJ3</v>
      </c>
      <c r="B628" s="151" t="str">
        <f t="shared" si="19"/>
        <v>2009-2011_Males_NJ3_All ages</v>
      </c>
      <c r="C628" s="149" t="s">
        <v>7</v>
      </c>
      <c r="D628" s="149" t="s">
        <v>2</v>
      </c>
      <c r="E628" s="149" t="s">
        <v>74</v>
      </c>
      <c r="F628" s="149">
        <v>401</v>
      </c>
      <c r="G628" s="149">
        <v>133.666666666667</v>
      </c>
      <c r="H628" s="149">
        <v>931.73474603838497</v>
      </c>
      <c r="I628" s="149">
        <v>1199.37071262264</v>
      </c>
      <c r="J628" s="149">
        <v>1080.0638909762399</v>
      </c>
      <c r="K628" s="149">
        <v>1327.8457669373799</v>
      </c>
      <c r="L628" s="149">
        <v>119.306821646402</v>
      </c>
      <c r="M628" s="149">
        <v>128.47505431474099</v>
      </c>
    </row>
    <row r="629" spans="1:13">
      <c r="A629" s="150" t="str">
        <f t="shared" si="18"/>
        <v>2010-2012MalesNJ3</v>
      </c>
      <c r="B629" s="151" t="str">
        <f t="shared" si="19"/>
        <v>2010-2012_Males_NJ3_All ages</v>
      </c>
      <c r="C629" s="149" t="s">
        <v>8</v>
      </c>
      <c r="D629" s="149" t="s">
        <v>2</v>
      </c>
      <c r="E629" s="149" t="s">
        <v>74</v>
      </c>
      <c r="F629" s="149">
        <v>419</v>
      </c>
      <c r="G629" s="149">
        <v>139.666666666667</v>
      </c>
      <c r="H629" s="149">
        <v>972.49622838574896</v>
      </c>
      <c r="I629" s="149">
        <v>1207.7251641369801</v>
      </c>
      <c r="J629" s="149">
        <v>1090.52145067267</v>
      </c>
      <c r="K629" s="149">
        <v>1333.73199971143</v>
      </c>
      <c r="L629" s="149">
        <v>117.20371346430601</v>
      </c>
      <c r="M629" s="149">
        <v>126.006835574457</v>
      </c>
    </row>
    <row r="630" spans="1:13">
      <c r="A630" s="150" t="str">
        <f t="shared" si="18"/>
        <v>2011-2013MalesNJ3</v>
      </c>
      <c r="B630" s="151" t="str">
        <f t="shared" si="19"/>
        <v>2011-2013_Males_NJ3_All ages</v>
      </c>
      <c r="C630" s="149" t="s">
        <v>9</v>
      </c>
      <c r="D630" s="149" t="s">
        <v>2</v>
      </c>
      <c r="E630" s="149" t="s">
        <v>74</v>
      </c>
      <c r="F630" s="149">
        <v>422</v>
      </c>
      <c r="G630" s="149">
        <v>140.666666666667</v>
      </c>
      <c r="H630" s="149">
        <v>978.23315329516197</v>
      </c>
      <c r="I630" s="149">
        <v>1183.4495856758101</v>
      </c>
      <c r="J630" s="149">
        <v>1068.8484069869801</v>
      </c>
      <c r="K630" s="149">
        <v>1306.62652481542</v>
      </c>
      <c r="L630" s="149">
        <v>114.601178688834</v>
      </c>
      <c r="M630" s="149">
        <v>123.17693913961</v>
      </c>
    </row>
    <row r="631" spans="1:13">
      <c r="A631" s="150" t="str">
        <f t="shared" si="18"/>
        <v>2012-2014MalesNJ3</v>
      </c>
      <c r="B631" s="151" t="str">
        <f t="shared" si="19"/>
        <v>2012-2014_Males_NJ3_All ages</v>
      </c>
      <c r="C631" s="149" t="s">
        <v>216</v>
      </c>
      <c r="D631" s="149" t="s">
        <v>2</v>
      </c>
      <c r="E631" s="149" t="s">
        <v>74</v>
      </c>
      <c r="F631" s="149">
        <v>403</v>
      </c>
      <c r="G631" s="149">
        <v>134.333333333333</v>
      </c>
      <c r="H631" s="149">
        <v>930.07154396492001</v>
      </c>
      <c r="I631" s="149">
        <v>1091.7531413198999</v>
      </c>
      <c r="J631" s="149">
        <v>984.15957127767695</v>
      </c>
      <c r="K631" s="149">
        <v>1207.5934396963</v>
      </c>
      <c r="L631" s="149">
        <v>107.593570042219</v>
      </c>
      <c r="M631" s="149">
        <v>115.84029837640399</v>
      </c>
    </row>
    <row r="632" spans="1:13">
      <c r="A632" s="150" t="str">
        <f t="shared" si="18"/>
        <v>2004-2006MalesNJ4</v>
      </c>
      <c r="B632" s="151" t="str">
        <f t="shared" si="19"/>
        <v>2004-2006_Males_NJ4_All ages</v>
      </c>
      <c r="C632" s="149" t="s">
        <v>1</v>
      </c>
      <c r="D632" s="149" t="s">
        <v>2</v>
      </c>
      <c r="E632" s="149" t="s">
        <v>75</v>
      </c>
      <c r="F632" s="149">
        <v>421</v>
      </c>
      <c r="G632" s="149">
        <v>140.333333333333</v>
      </c>
      <c r="H632" s="149">
        <v>916.65215119317202</v>
      </c>
      <c r="I632" s="149">
        <v>1391.45241979211</v>
      </c>
      <c r="J632" s="149">
        <v>1251.78986437409</v>
      </c>
      <c r="K632" s="149">
        <v>1541.5790179545399</v>
      </c>
      <c r="L632" s="149">
        <v>139.662555418018</v>
      </c>
      <c r="M632" s="149">
        <v>150.12659816243101</v>
      </c>
    </row>
    <row r="633" spans="1:13">
      <c r="A633" s="150" t="str">
        <f t="shared" si="18"/>
        <v>2005-2007MalesNJ4</v>
      </c>
      <c r="B633" s="151" t="str">
        <f t="shared" si="19"/>
        <v>2005-2007_Males_NJ4_All ages</v>
      </c>
      <c r="C633" s="149" t="s">
        <v>3</v>
      </c>
      <c r="D633" s="149" t="s">
        <v>2</v>
      </c>
      <c r="E633" s="149" t="s">
        <v>75</v>
      </c>
      <c r="F633" s="149">
        <v>407</v>
      </c>
      <c r="G633" s="149">
        <v>135.666666666667</v>
      </c>
      <c r="H633" s="149">
        <v>882.55703009801402</v>
      </c>
      <c r="I633" s="149">
        <v>1330.5800622458501</v>
      </c>
      <c r="J633" s="149">
        <v>1193.2860383863699</v>
      </c>
      <c r="K633" s="149">
        <v>1478.3432989200101</v>
      </c>
      <c r="L633" s="149">
        <v>137.29402385948001</v>
      </c>
      <c r="M633" s="149">
        <v>147.76323667415599</v>
      </c>
    </row>
    <row r="634" spans="1:13">
      <c r="A634" s="150" t="str">
        <f t="shared" si="18"/>
        <v>2006-2008MalesNJ4</v>
      </c>
      <c r="B634" s="151" t="str">
        <f t="shared" si="19"/>
        <v>2006-2008_Males_NJ4_All ages</v>
      </c>
      <c r="C634" s="149" t="s">
        <v>4</v>
      </c>
      <c r="D634" s="149" t="s">
        <v>2</v>
      </c>
      <c r="E634" s="149" t="s">
        <v>75</v>
      </c>
      <c r="F634" s="149">
        <v>409</v>
      </c>
      <c r="G634" s="149">
        <v>136.333333333333</v>
      </c>
      <c r="H634" s="149">
        <v>880.83905842827301</v>
      </c>
      <c r="I634" s="149">
        <v>1313.0379739216</v>
      </c>
      <c r="J634" s="149">
        <v>1179.0630413491699</v>
      </c>
      <c r="K634" s="149">
        <v>1457.2029921099399</v>
      </c>
      <c r="L634" s="149">
        <v>133.97493257243099</v>
      </c>
      <c r="M634" s="149">
        <v>144.16501818834399</v>
      </c>
    </row>
    <row r="635" spans="1:13">
      <c r="A635" s="150" t="str">
        <f t="shared" si="18"/>
        <v>2007-2009MalesNJ4</v>
      </c>
      <c r="B635" s="151" t="str">
        <f t="shared" si="19"/>
        <v>2007-2009_Males_NJ4_All ages</v>
      </c>
      <c r="C635" s="149" t="s">
        <v>5</v>
      </c>
      <c r="D635" s="149" t="s">
        <v>2</v>
      </c>
      <c r="E635" s="149" t="s">
        <v>75</v>
      </c>
      <c r="F635" s="149">
        <v>446</v>
      </c>
      <c r="G635" s="149">
        <v>148.666666666667</v>
      </c>
      <c r="H635" s="149">
        <v>952.84893285192402</v>
      </c>
      <c r="I635" s="149">
        <v>1332.28565231487</v>
      </c>
      <c r="J635" s="149">
        <v>1203.56989272859</v>
      </c>
      <c r="K635" s="149">
        <v>1470.36034672138</v>
      </c>
      <c r="L635" s="149">
        <v>128.71575958627801</v>
      </c>
      <c r="M635" s="149">
        <v>138.07469440651701</v>
      </c>
    </row>
    <row r="636" spans="1:13">
      <c r="A636" s="150" t="str">
        <f t="shared" si="18"/>
        <v>2008-2010MalesNJ4</v>
      </c>
      <c r="B636" s="151" t="str">
        <f t="shared" si="19"/>
        <v>2008-2010_Males_NJ4_All ages</v>
      </c>
      <c r="C636" s="149" t="s">
        <v>6</v>
      </c>
      <c r="D636" s="149" t="s">
        <v>2</v>
      </c>
      <c r="E636" s="149" t="s">
        <v>75</v>
      </c>
      <c r="F636" s="149">
        <v>457</v>
      </c>
      <c r="G636" s="149">
        <v>152.333333333333</v>
      </c>
      <c r="H636" s="149">
        <v>967.85124316997701</v>
      </c>
      <c r="I636" s="149">
        <v>1351.43911701517</v>
      </c>
      <c r="J636" s="149">
        <v>1221.59058349426</v>
      </c>
      <c r="K636" s="149">
        <v>1490.61020368239</v>
      </c>
      <c r="L636" s="149">
        <v>129.848533520904</v>
      </c>
      <c r="M636" s="149">
        <v>139.171086667227</v>
      </c>
    </row>
    <row r="637" spans="1:13">
      <c r="A637" s="150" t="str">
        <f t="shared" si="18"/>
        <v>2009-2011MalesNJ4</v>
      </c>
      <c r="B637" s="151" t="str">
        <f t="shared" si="19"/>
        <v>2009-2011_Males_NJ4_All ages</v>
      </c>
      <c r="C637" s="149" t="s">
        <v>7</v>
      </c>
      <c r="D637" s="149" t="s">
        <v>2</v>
      </c>
      <c r="E637" s="149" t="s">
        <v>75</v>
      </c>
      <c r="F637" s="149">
        <v>436</v>
      </c>
      <c r="G637" s="149">
        <v>145.333333333333</v>
      </c>
      <c r="H637" s="149">
        <v>914.27612816641499</v>
      </c>
      <c r="I637" s="149">
        <v>1232.1876896368501</v>
      </c>
      <c r="J637" s="149">
        <v>1111.36966631973</v>
      </c>
      <c r="K637" s="149">
        <v>1361.89454750247</v>
      </c>
      <c r="L637" s="149">
        <v>120.818023317124</v>
      </c>
      <c r="M637" s="149">
        <v>129.70685786562299</v>
      </c>
    </row>
    <row r="638" spans="1:13">
      <c r="A638" s="150" t="str">
        <f t="shared" si="18"/>
        <v>2010-2012MalesNJ4</v>
      </c>
      <c r="B638" s="151" t="str">
        <f t="shared" si="19"/>
        <v>2010-2012_Males_NJ4_All ages</v>
      </c>
      <c r="C638" s="149" t="s">
        <v>8</v>
      </c>
      <c r="D638" s="149" t="s">
        <v>2</v>
      </c>
      <c r="E638" s="149" t="s">
        <v>75</v>
      </c>
      <c r="F638" s="149">
        <v>424</v>
      </c>
      <c r="G638" s="149">
        <v>141.333333333333</v>
      </c>
      <c r="H638" s="149">
        <v>881.51520821638701</v>
      </c>
      <c r="I638" s="149">
        <v>1228.4334280305</v>
      </c>
      <c r="J638" s="149">
        <v>1105.5325622437599</v>
      </c>
      <c r="K638" s="149">
        <v>1360.5085411569901</v>
      </c>
      <c r="L638" s="149">
        <v>122.90086578674</v>
      </c>
      <c r="M638" s="149">
        <v>132.075113126497</v>
      </c>
    </row>
    <row r="639" spans="1:13">
      <c r="A639" s="150" t="str">
        <f t="shared" si="18"/>
        <v>2011-2013MalesNJ4</v>
      </c>
      <c r="B639" s="151" t="str">
        <f t="shared" si="19"/>
        <v>2011-2013_Males_NJ4_All ages</v>
      </c>
      <c r="C639" s="149" t="s">
        <v>9</v>
      </c>
      <c r="D639" s="149" t="s">
        <v>2</v>
      </c>
      <c r="E639" s="149" t="s">
        <v>75</v>
      </c>
      <c r="F639" s="149">
        <v>423</v>
      </c>
      <c r="G639" s="149">
        <v>141</v>
      </c>
      <c r="H639" s="149">
        <v>871.26673532440805</v>
      </c>
      <c r="I639" s="149">
        <v>1214.1366244486201</v>
      </c>
      <c r="J639" s="149">
        <v>1093.6586346382601</v>
      </c>
      <c r="K639" s="149">
        <v>1343.61905198061</v>
      </c>
      <c r="L639" s="149">
        <v>120.477989810357</v>
      </c>
      <c r="M639" s="149">
        <v>129.48242753199401</v>
      </c>
    </row>
    <row r="640" spans="1:13">
      <c r="A640" s="150" t="str">
        <f t="shared" si="18"/>
        <v>2012-2014MalesNJ4</v>
      </c>
      <c r="B640" s="151" t="str">
        <f t="shared" si="19"/>
        <v>2012-2014_Males_NJ4_All ages</v>
      </c>
      <c r="C640" s="149" t="s">
        <v>216</v>
      </c>
      <c r="D640" s="149" t="s">
        <v>2</v>
      </c>
      <c r="E640" s="149" t="s">
        <v>75</v>
      </c>
      <c r="F640" s="149">
        <v>454</v>
      </c>
      <c r="G640" s="149">
        <v>151.333333333333</v>
      </c>
      <c r="H640" s="149">
        <v>930.97650002050602</v>
      </c>
      <c r="I640" s="149">
        <v>1291.12967061778</v>
      </c>
      <c r="J640" s="149">
        <v>1167.35214852575</v>
      </c>
      <c r="K640" s="149">
        <v>1423.8243262321</v>
      </c>
      <c r="L640" s="149">
        <v>123.777522092027</v>
      </c>
      <c r="M640" s="149">
        <v>132.694655614319</v>
      </c>
    </row>
    <row r="641" spans="1:13">
      <c r="A641" s="150" t="str">
        <f t="shared" si="18"/>
        <v>2004-2006MalesNJ5</v>
      </c>
      <c r="B641" s="151" t="str">
        <f t="shared" si="19"/>
        <v>2004-2006_Males_NJ5_All ages</v>
      </c>
      <c r="C641" s="149" t="s">
        <v>1</v>
      </c>
      <c r="D641" s="149" t="s">
        <v>2</v>
      </c>
      <c r="E641" s="149" t="s">
        <v>76</v>
      </c>
      <c r="F641" s="149">
        <v>574</v>
      </c>
      <c r="G641" s="149">
        <v>191.333333333333</v>
      </c>
      <c r="H641" s="149">
        <v>1302.88723442891</v>
      </c>
      <c r="I641" s="149">
        <v>1673.0166675950099</v>
      </c>
      <c r="J641" s="149">
        <v>1532.4733197371299</v>
      </c>
      <c r="K641" s="149">
        <v>1822.52601740963</v>
      </c>
      <c r="L641" s="149">
        <v>140.543347857876</v>
      </c>
      <c r="M641" s="149">
        <v>149.50934981461899</v>
      </c>
    </row>
    <row r="642" spans="1:13">
      <c r="A642" s="150" t="str">
        <f t="shared" si="18"/>
        <v>2005-2007MalesNJ5</v>
      </c>
      <c r="B642" s="151" t="str">
        <f t="shared" si="19"/>
        <v>2005-2007_Males_NJ5_All ages</v>
      </c>
      <c r="C642" s="149" t="s">
        <v>3</v>
      </c>
      <c r="D642" s="149" t="s">
        <v>2</v>
      </c>
      <c r="E642" s="149" t="s">
        <v>76</v>
      </c>
      <c r="F642" s="149">
        <v>561</v>
      </c>
      <c r="G642" s="149">
        <v>187</v>
      </c>
      <c r="H642" s="149">
        <v>1265.2232746955301</v>
      </c>
      <c r="I642" s="149">
        <v>1605.92387717375</v>
      </c>
      <c r="J642" s="149">
        <v>1470.75118181674</v>
      </c>
      <c r="K642" s="149">
        <v>1749.82276563807</v>
      </c>
      <c r="L642" s="149">
        <v>135.17269535701701</v>
      </c>
      <c r="M642" s="149">
        <v>143.898888464317</v>
      </c>
    </row>
    <row r="643" spans="1:13">
      <c r="A643" s="150" t="str">
        <f t="shared" ref="A643:A706" si="20">C643&amp;D643&amp;E643</f>
        <v>2006-2008MalesNJ5</v>
      </c>
      <c r="B643" s="151" t="str">
        <f t="shared" ref="B643:B706" si="21">CONCATENATE(C643,"_",D643,"_",E643,"_","All ages")</f>
        <v>2006-2008_Males_NJ5_All ages</v>
      </c>
      <c r="C643" s="149" t="s">
        <v>4</v>
      </c>
      <c r="D643" s="149" t="s">
        <v>2</v>
      </c>
      <c r="E643" s="149" t="s">
        <v>76</v>
      </c>
      <c r="F643" s="149">
        <v>567</v>
      </c>
      <c r="G643" s="149">
        <v>189</v>
      </c>
      <c r="H643" s="149">
        <v>1269.81994087611</v>
      </c>
      <c r="I643" s="149">
        <v>1604.3275346886001</v>
      </c>
      <c r="J643" s="149">
        <v>1470.39709438054</v>
      </c>
      <c r="K643" s="149">
        <v>1746.8565117470901</v>
      </c>
      <c r="L643" s="149">
        <v>133.93044030806701</v>
      </c>
      <c r="M643" s="149">
        <v>142.52897705848599</v>
      </c>
    </row>
    <row r="644" spans="1:13">
      <c r="A644" s="150" t="str">
        <f t="shared" si="20"/>
        <v>2007-2009MalesNJ5</v>
      </c>
      <c r="B644" s="151" t="str">
        <f t="shared" si="21"/>
        <v>2007-2009_Males_NJ5_All ages</v>
      </c>
      <c r="C644" s="149" t="s">
        <v>5</v>
      </c>
      <c r="D644" s="149" t="s">
        <v>2</v>
      </c>
      <c r="E644" s="149" t="s">
        <v>76</v>
      </c>
      <c r="F644" s="149">
        <v>554</v>
      </c>
      <c r="G644" s="149">
        <v>184.666666666667</v>
      </c>
      <c r="H644" s="149">
        <v>1236.46914406874</v>
      </c>
      <c r="I644" s="149">
        <v>1574.42063719665</v>
      </c>
      <c r="J644" s="149">
        <v>1441.6339921863901</v>
      </c>
      <c r="K644" s="149">
        <v>1715.83532619999</v>
      </c>
      <c r="L644" s="149">
        <v>132.786645010261</v>
      </c>
      <c r="M644" s="149">
        <v>141.414689003343</v>
      </c>
    </row>
    <row r="645" spans="1:13">
      <c r="A645" s="150" t="str">
        <f t="shared" si="20"/>
        <v>2008-2010MalesNJ5</v>
      </c>
      <c r="B645" s="151" t="str">
        <f t="shared" si="21"/>
        <v>2008-2010_Males_NJ5_All ages</v>
      </c>
      <c r="C645" s="149" t="s">
        <v>6</v>
      </c>
      <c r="D645" s="149" t="s">
        <v>2</v>
      </c>
      <c r="E645" s="149" t="s">
        <v>76</v>
      </c>
      <c r="F645" s="149">
        <v>526</v>
      </c>
      <c r="G645" s="149">
        <v>175.333333333333</v>
      </c>
      <c r="H645" s="149">
        <v>1168.47343166874</v>
      </c>
      <c r="I645" s="149">
        <v>1480.6326669155601</v>
      </c>
      <c r="J645" s="149">
        <v>1352.5071050474901</v>
      </c>
      <c r="K645" s="149">
        <v>1617.3100165625101</v>
      </c>
      <c r="L645" s="149">
        <v>128.12556186806799</v>
      </c>
      <c r="M645" s="149">
        <v>136.677349646951</v>
      </c>
    </row>
    <row r="646" spans="1:13">
      <c r="A646" s="150" t="str">
        <f t="shared" si="20"/>
        <v>2009-2011MalesNJ5</v>
      </c>
      <c r="B646" s="151" t="str">
        <f t="shared" si="21"/>
        <v>2009-2011_Males_NJ5_All ages</v>
      </c>
      <c r="C646" s="149" t="s">
        <v>7</v>
      </c>
      <c r="D646" s="149" t="s">
        <v>2</v>
      </c>
      <c r="E646" s="149" t="s">
        <v>76</v>
      </c>
      <c r="F646" s="149">
        <v>504</v>
      </c>
      <c r="G646" s="149">
        <v>168</v>
      </c>
      <c r="H646" s="149">
        <v>1115.26631408909</v>
      </c>
      <c r="I646" s="149">
        <v>1400.32347172151</v>
      </c>
      <c r="J646" s="149">
        <v>1277.48588172829</v>
      </c>
      <c r="K646" s="149">
        <v>1531.5434633607399</v>
      </c>
      <c r="L646" s="149">
        <v>122.837589993218</v>
      </c>
      <c r="M646" s="149">
        <v>131.21999163922899</v>
      </c>
    </row>
    <row r="647" spans="1:13">
      <c r="A647" s="150" t="str">
        <f t="shared" si="20"/>
        <v>2010-2012MalesNJ5</v>
      </c>
      <c r="B647" s="151" t="str">
        <f t="shared" si="21"/>
        <v>2010-2012_Males_NJ5_All ages</v>
      </c>
      <c r="C647" s="149" t="s">
        <v>8</v>
      </c>
      <c r="D647" s="149" t="s">
        <v>2</v>
      </c>
      <c r="E647" s="149" t="s">
        <v>76</v>
      </c>
      <c r="F647" s="149">
        <v>507</v>
      </c>
      <c r="G647" s="149">
        <v>169</v>
      </c>
      <c r="H647" s="149">
        <v>1118.31656961355</v>
      </c>
      <c r="I647" s="149">
        <v>1389.58267196727</v>
      </c>
      <c r="J647" s="149">
        <v>1268.91153406688</v>
      </c>
      <c r="K647" s="149">
        <v>1518.4630777457601</v>
      </c>
      <c r="L647" s="149">
        <v>120.671137900391</v>
      </c>
      <c r="M647" s="149">
        <v>128.880405778491</v>
      </c>
    </row>
    <row r="648" spans="1:13">
      <c r="A648" s="150" t="str">
        <f t="shared" si="20"/>
        <v>2011-2013MalesNJ5</v>
      </c>
      <c r="B648" s="151" t="str">
        <f t="shared" si="21"/>
        <v>2011-2013_Males_NJ5_All ages</v>
      </c>
      <c r="C648" s="149" t="s">
        <v>9</v>
      </c>
      <c r="D648" s="149" t="s">
        <v>2</v>
      </c>
      <c r="E648" s="149" t="s">
        <v>76</v>
      </c>
      <c r="F648" s="149">
        <v>543</v>
      </c>
      <c r="G648" s="149">
        <v>181</v>
      </c>
      <c r="H648" s="149">
        <v>1197.75008271755</v>
      </c>
      <c r="I648" s="149">
        <v>1490.2659968554899</v>
      </c>
      <c r="J648" s="149">
        <v>1365.53160416218</v>
      </c>
      <c r="K648" s="149">
        <v>1623.18980731582</v>
      </c>
      <c r="L648" s="149">
        <v>124.734392693307</v>
      </c>
      <c r="M648" s="149">
        <v>132.923810460331</v>
      </c>
    </row>
    <row r="649" spans="1:13">
      <c r="A649" s="150" t="str">
        <f t="shared" si="20"/>
        <v>2012-2014MalesNJ5</v>
      </c>
      <c r="B649" s="151" t="str">
        <f t="shared" si="21"/>
        <v>2012-2014_Males_NJ5_All ages</v>
      </c>
      <c r="C649" s="149" t="s">
        <v>216</v>
      </c>
      <c r="D649" s="149" t="s">
        <v>2</v>
      </c>
      <c r="E649" s="149" t="s">
        <v>76</v>
      </c>
      <c r="F649" s="149">
        <v>572</v>
      </c>
      <c r="G649" s="149">
        <v>190.666666666667</v>
      </c>
      <c r="H649" s="149">
        <v>1259.4402976858901</v>
      </c>
      <c r="I649" s="149">
        <v>1550.5709358434799</v>
      </c>
      <c r="J649" s="149">
        <v>1424.1837923851599</v>
      </c>
      <c r="K649" s="149">
        <v>1685.03555321108</v>
      </c>
      <c r="L649" s="149">
        <v>126.387143458319</v>
      </c>
      <c r="M649" s="149">
        <v>134.46461736760301</v>
      </c>
    </row>
    <row r="650" spans="1:13">
      <c r="A650" s="150" t="str">
        <f t="shared" si="20"/>
        <v>2004-2006MalesNL</v>
      </c>
      <c r="B650" s="151" t="str">
        <f t="shared" si="21"/>
        <v>2004-2006_Males_NL_All ages</v>
      </c>
      <c r="C650" s="149" t="s">
        <v>1</v>
      </c>
      <c r="D650" s="149" t="s">
        <v>2</v>
      </c>
      <c r="E650" s="149" t="s">
        <v>77</v>
      </c>
      <c r="F650" s="149">
        <v>1876</v>
      </c>
      <c r="G650" s="149">
        <v>625.33333333333303</v>
      </c>
      <c r="H650" s="149">
        <v>981.69011873426905</v>
      </c>
      <c r="I650" s="149">
        <v>1429.4837729583101</v>
      </c>
      <c r="J650" s="149">
        <v>1362.5631202173299</v>
      </c>
      <c r="K650" s="149">
        <v>1498.7298171310799</v>
      </c>
      <c r="L650" s="149">
        <v>66.920652740976294</v>
      </c>
      <c r="M650" s="149">
        <v>69.246044172775299</v>
      </c>
    </row>
    <row r="651" spans="1:13">
      <c r="A651" s="150" t="str">
        <f t="shared" si="20"/>
        <v>2005-2007MalesNL</v>
      </c>
      <c r="B651" s="151" t="str">
        <f t="shared" si="21"/>
        <v>2005-2007_Males_NL_All ages</v>
      </c>
      <c r="C651" s="149" t="s">
        <v>3</v>
      </c>
      <c r="D651" s="149" t="s">
        <v>2</v>
      </c>
      <c r="E651" s="149" t="s">
        <v>77</v>
      </c>
      <c r="F651" s="149">
        <v>1862</v>
      </c>
      <c r="G651" s="149">
        <v>620.66666666666697</v>
      </c>
      <c r="H651" s="149">
        <v>967.378259446485</v>
      </c>
      <c r="I651" s="149">
        <v>1400.63814920044</v>
      </c>
      <c r="J651" s="149">
        <v>1334.7643981318299</v>
      </c>
      <c r="K651" s="149">
        <v>1468.8096668579501</v>
      </c>
      <c r="L651" s="149">
        <v>65.873751068613302</v>
      </c>
      <c r="M651" s="149">
        <v>68.171517657504594</v>
      </c>
    </row>
    <row r="652" spans="1:13">
      <c r="A652" s="150" t="str">
        <f t="shared" si="20"/>
        <v>2006-2008MalesNL</v>
      </c>
      <c r="B652" s="151" t="str">
        <f t="shared" si="21"/>
        <v>2006-2008_Males_NL_All ages</v>
      </c>
      <c r="C652" s="149" t="s">
        <v>4</v>
      </c>
      <c r="D652" s="149" t="s">
        <v>2</v>
      </c>
      <c r="E652" s="149" t="s">
        <v>77</v>
      </c>
      <c r="F652" s="149">
        <v>1872</v>
      </c>
      <c r="G652" s="149">
        <v>624</v>
      </c>
      <c r="H652" s="149">
        <v>964.19300342000099</v>
      </c>
      <c r="I652" s="149">
        <v>1377.95485195525</v>
      </c>
      <c r="J652" s="149">
        <v>1312.9693954028401</v>
      </c>
      <c r="K652" s="149">
        <v>1445.20091203577</v>
      </c>
      <c r="L652" s="149">
        <v>64.985456552408095</v>
      </c>
      <c r="M652" s="149">
        <v>67.246060080527698</v>
      </c>
    </row>
    <row r="653" spans="1:13">
      <c r="A653" s="150" t="str">
        <f t="shared" si="20"/>
        <v>2007-2009MalesNL</v>
      </c>
      <c r="B653" s="151" t="str">
        <f t="shared" si="21"/>
        <v>2007-2009_Males_NL_All ages</v>
      </c>
      <c r="C653" s="149" t="s">
        <v>5</v>
      </c>
      <c r="D653" s="149" t="s">
        <v>2</v>
      </c>
      <c r="E653" s="149" t="s">
        <v>77</v>
      </c>
      <c r="F653" s="149">
        <v>1888</v>
      </c>
      <c r="G653" s="149">
        <v>629.33333333333303</v>
      </c>
      <c r="H653" s="149">
        <v>963.40293511317896</v>
      </c>
      <c r="I653" s="149">
        <v>1365.17440827104</v>
      </c>
      <c r="J653" s="149">
        <v>1300.79939150462</v>
      </c>
      <c r="K653" s="149">
        <v>1431.7791040634199</v>
      </c>
      <c r="L653" s="149">
        <v>64.375016766412301</v>
      </c>
      <c r="M653" s="149">
        <v>66.604695792384305</v>
      </c>
    </row>
    <row r="654" spans="1:13">
      <c r="A654" s="150" t="str">
        <f t="shared" si="20"/>
        <v>2008-2010MalesNL</v>
      </c>
      <c r="B654" s="151" t="str">
        <f t="shared" si="21"/>
        <v>2008-2010_Males_NL_All ages</v>
      </c>
      <c r="C654" s="149" t="s">
        <v>6</v>
      </c>
      <c r="D654" s="149" t="s">
        <v>2</v>
      </c>
      <c r="E654" s="149" t="s">
        <v>77</v>
      </c>
      <c r="F654" s="149">
        <v>1869</v>
      </c>
      <c r="G654" s="149">
        <v>623</v>
      </c>
      <c r="H654" s="149">
        <v>945.26180565741004</v>
      </c>
      <c r="I654" s="149">
        <v>1324.8567241444</v>
      </c>
      <c r="J654" s="149">
        <v>1261.83990877003</v>
      </c>
      <c r="K654" s="149">
        <v>1390.0674534852601</v>
      </c>
      <c r="L654" s="149">
        <v>63.016815374365699</v>
      </c>
      <c r="M654" s="149">
        <v>65.210729340861207</v>
      </c>
    </row>
    <row r="655" spans="1:13">
      <c r="A655" s="150" t="str">
        <f t="shared" si="20"/>
        <v>2009-2011MalesNL</v>
      </c>
      <c r="B655" s="151" t="str">
        <f t="shared" si="21"/>
        <v>2009-2011_Males_NL_All ages</v>
      </c>
      <c r="C655" s="149" t="s">
        <v>7</v>
      </c>
      <c r="D655" s="149" t="s">
        <v>2</v>
      </c>
      <c r="E655" s="149" t="s">
        <v>77</v>
      </c>
      <c r="F655" s="149">
        <v>1817</v>
      </c>
      <c r="G655" s="149">
        <v>605.66666666666697</v>
      </c>
      <c r="H655" s="149">
        <v>910.46660787300596</v>
      </c>
      <c r="I655" s="149">
        <v>1256.7907046691901</v>
      </c>
      <c r="J655" s="149">
        <v>1196.6319486288701</v>
      </c>
      <c r="K655" s="149">
        <v>1319.07420623395</v>
      </c>
      <c r="L655" s="149">
        <v>60.158756040317897</v>
      </c>
      <c r="M655" s="149">
        <v>62.283501564759902</v>
      </c>
    </row>
    <row r="656" spans="1:13">
      <c r="A656" s="150" t="str">
        <f t="shared" si="20"/>
        <v>2010-2012MalesNL</v>
      </c>
      <c r="B656" s="151" t="str">
        <f t="shared" si="21"/>
        <v>2010-2012_Males_NL_All ages</v>
      </c>
      <c r="C656" s="149" t="s">
        <v>8</v>
      </c>
      <c r="D656" s="149" t="s">
        <v>2</v>
      </c>
      <c r="E656" s="149" t="s">
        <v>77</v>
      </c>
      <c r="F656" s="149">
        <v>1837</v>
      </c>
      <c r="G656" s="149">
        <v>612.33333333333303</v>
      </c>
      <c r="H656" s="149">
        <v>912.78595989108203</v>
      </c>
      <c r="I656" s="149">
        <v>1242.42062605356</v>
      </c>
      <c r="J656" s="149">
        <v>1183.4328493323901</v>
      </c>
      <c r="K656" s="149">
        <v>1303.4801993425999</v>
      </c>
      <c r="L656" s="149">
        <v>58.987776721165801</v>
      </c>
      <c r="M656" s="149">
        <v>61.059573289037203</v>
      </c>
    </row>
    <row r="657" spans="1:13">
      <c r="A657" s="150" t="str">
        <f t="shared" si="20"/>
        <v>2011-2013MalesNL</v>
      </c>
      <c r="B657" s="151" t="str">
        <f t="shared" si="21"/>
        <v>2011-2013_Males_NL_All ages</v>
      </c>
      <c r="C657" s="149" t="s">
        <v>9</v>
      </c>
      <c r="D657" s="149" t="s">
        <v>2</v>
      </c>
      <c r="E657" s="149" t="s">
        <v>77</v>
      </c>
      <c r="F657" s="149">
        <v>1844</v>
      </c>
      <c r="G657" s="149">
        <v>614.66666666666697</v>
      </c>
      <c r="H657" s="149">
        <v>909.256766418643</v>
      </c>
      <c r="I657" s="149">
        <v>1205.0054893977001</v>
      </c>
      <c r="J657" s="149">
        <v>1148.13620008409</v>
      </c>
      <c r="K657" s="149">
        <v>1263.8683011176099</v>
      </c>
      <c r="L657" s="149">
        <v>56.869289313607901</v>
      </c>
      <c r="M657" s="149">
        <v>58.862811719909999</v>
      </c>
    </row>
    <row r="658" spans="1:13">
      <c r="A658" s="150" t="str">
        <f t="shared" si="20"/>
        <v>2012-2014MalesNL</v>
      </c>
      <c r="B658" s="151" t="str">
        <f t="shared" si="21"/>
        <v>2012-2014_Males_NL_All ages</v>
      </c>
      <c r="C658" s="149" t="s">
        <v>216</v>
      </c>
      <c r="D658" s="149" t="s">
        <v>2</v>
      </c>
      <c r="E658" s="149" t="s">
        <v>77</v>
      </c>
      <c r="F658" s="149">
        <v>1916</v>
      </c>
      <c r="G658" s="149">
        <v>638.66666666666697</v>
      </c>
      <c r="H658" s="149">
        <v>940.08203638647399</v>
      </c>
      <c r="I658" s="149">
        <v>1219.3593253534</v>
      </c>
      <c r="J658" s="149">
        <v>1163.00181520044</v>
      </c>
      <c r="K658" s="149">
        <v>1277.6542367204399</v>
      </c>
      <c r="L658" s="149">
        <v>56.357510152955001</v>
      </c>
      <c r="M658" s="149">
        <v>58.294911367044499</v>
      </c>
    </row>
    <row r="659" spans="1:13">
      <c r="A659" s="150" t="str">
        <f t="shared" si="20"/>
        <v>2004-2006MalesNL1</v>
      </c>
      <c r="B659" s="151" t="str">
        <f t="shared" si="21"/>
        <v>2004-2006_Males_NL1_All ages</v>
      </c>
      <c r="C659" s="149" t="s">
        <v>1</v>
      </c>
      <c r="D659" s="149" t="s">
        <v>2</v>
      </c>
      <c r="E659" s="149" t="s">
        <v>78</v>
      </c>
      <c r="F659" s="149">
        <v>277</v>
      </c>
      <c r="G659" s="149">
        <v>92.3333333333333</v>
      </c>
      <c r="H659" s="149">
        <v>792.492776013504</v>
      </c>
      <c r="I659" s="149">
        <v>1126.87047689826</v>
      </c>
      <c r="J659" s="149">
        <v>987.7615291331</v>
      </c>
      <c r="K659" s="149">
        <v>1278.95007540605</v>
      </c>
      <c r="L659" s="149">
        <v>139.10894776515801</v>
      </c>
      <c r="M659" s="149">
        <v>152.079598507789</v>
      </c>
    </row>
    <row r="660" spans="1:13">
      <c r="A660" s="150" t="str">
        <f t="shared" si="20"/>
        <v>2005-2007MalesNL1</v>
      </c>
      <c r="B660" s="151" t="str">
        <f t="shared" si="21"/>
        <v>2005-2007_Males_NL1_All ages</v>
      </c>
      <c r="C660" s="149" t="s">
        <v>3</v>
      </c>
      <c r="D660" s="149" t="s">
        <v>2</v>
      </c>
      <c r="E660" s="149" t="s">
        <v>78</v>
      </c>
      <c r="F660" s="149">
        <v>264</v>
      </c>
      <c r="G660" s="149">
        <v>88</v>
      </c>
      <c r="H660" s="149">
        <v>758.40275782821004</v>
      </c>
      <c r="I660" s="149">
        <v>1040.0702677280301</v>
      </c>
      <c r="J660" s="149">
        <v>909.55899589889304</v>
      </c>
      <c r="K660" s="149">
        <v>1183.06168057073</v>
      </c>
      <c r="L660" s="149">
        <v>130.51127182913999</v>
      </c>
      <c r="M660" s="149">
        <v>142.99141284269399</v>
      </c>
    </row>
    <row r="661" spans="1:13">
      <c r="A661" s="150" t="str">
        <f t="shared" si="20"/>
        <v>2006-2008MalesNL1</v>
      </c>
      <c r="B661" s="151" t="str">
        <f t="shared" si="21"/>
        <v>2006-2008_Males_NL1_All ages</v>
      </c>
      <c r="C661" s="149" t="s">
        <v>4</v>
      </c>
      <c r="D661" s="149" t="s">
        <v>2</v>
      </c>
      <c r="E661" s="149" t="s">
        <v>78</v>
      </c>
      <c r="F661" s="149">
        <v>278</v>
      </c>
      <c r="G661" s="149">
        <v>92.6666666666667</v>
      </c>
      <c r="H661" s="149">
        <v>803.16644035477998</v>
      </c>
      <c r="I661" s="149">
        <v>1061.24266169</v>
      </c>
      <c r="J661" s="149">
        <v>929.64186843347898</v>
      </c>
      <c r="K661" s="149">
        <v>1205.09084950853</v>
      </c>
      <c r="L661" s="149">
        <v>131.600793256526</v>
      </c>
      <c r="M661" s="149">
        <v>143.84818781852701</v>
      </c>
    </row>
    <row r="662" spans="1:13">
      <c r="A662" s="150" t="str">
        <f t="shared" si="20"/>
        <v>2007-2009MalesNL1</v>
      </c>
      <c r="B662" s="151" t="str">
        <f t="shared" si="21"/>
        <v>2007-2009_Males_NL1_All ages</v>
      </c>
      <c r="C662" s="149" t="s">
        <v>5</v>
      </c>
      <c r="D662" s="149" t="s">
        <v>2</v>
      </c>
      <c r="E662" s="149" t="s">
        <v>78</v>
      </c>
      <c r="F662" s="149">
        <v>280</v>
      </c>
      <c r="G662" s="149">
        <v>93.3333333333333</v>
      </c>
      <c r="H662" s="149">
        <v>813.03173727460103</v>
      </c>
      <c r="I662" s="149">
        <v>1035.17458475935</v>
      </c>
      <c r="J662" s="149">
        <v>905.56123824485803</v>
      </c>
      <c r="K662" s="149">
        <v>1176.80506709109</v>
      </c>
      <c r="L662" s="149">
        <v>129.61334651448999</v>
      </c>
      <c r="M662" s="149">
        <v>141.63048233173799</v>
      </c>
    </row>
    <row r="663" spans="1:13">
      <c r="A663" s="150" t="str">
        <f t="shared" si="20"/>
        <v>2008-2010MalesNL1</v>
      </c>
      <c r="B663" s="151" t="str">
        <f t="shared" si="21"/>
        <v>2008-2010_Males_NL1_All ages</v>
      </c>
      <c r="C663" s="149" t="s">
        <v>6</v>
      </c>
      <c r="D663" s="149" t="s">
        <v>2</v>
      </c>
      <c r="E663" s="149" t="s">
        <v>78</v>
      </c>
      <c r="F663" s="149">
        <v>287</v>
      </c>
      <c r="G663" s="149">
        <v>95.6666666666667</v>
      </c>
      <c r="H663" s="149">
        <v>839.23036434879202</v>
      </c>
      <c r="I663" s="149">
        <v>1029.04651004273</v>
      </c>
      <c r="J663" s="149">
        <v>900.85942819342802</v>
      </c>
      <c r="K663" s="149">
        <v>1168.96551761976</v>
      </c>
      <c r="L663" s="149">
        <v>128.18708184930199</v>
      </c>
      <c r="M663" s="149">
        <v>139.919007577028</v>
      </c>
    </row>
    <row r="664" spans="1:13">
      <c r="A664" s="150" t="str">
        <f t="shared" si="20"/>
        <v>2009-2011MalesNL1</v>
      </c>
      <c r="B664" s="151" t="str">
        <f t="shared" si="21"/>
        <v>2009-2011_Males_NL1_All ages</v>
      </c>
      <c r="C664" s="149" t="s">
        <v>7</v>
      </c>
      <c r="D664" s="149" t="s">
        <v>2</v>
      </c>
      <c r="E664" s="149" t="s">
        <v>78</v>
      </c>
      <c r="F664" s="149">
        <v>293</v>
      </c>
      <c r="G664" s="149">
        <v>97.6666666666667</v>
      </c>
      <c r="H664" s="149">
        <v>861.10621289602102</v>
      </c>
      <c r="I664" s="149">
        <v>1024.23366217432</v>
      </c>
      <c r="J664" s="149">
        <v>899.52481125323595</v>
      </c>
      <c r="K664" s="149">
        <v>1160.23294475425</v>
      </c>
      <c r="L664" s="149">
        <v>124.70885092108701</v>
      </c>
      <c r="M664" s="149">
        <v>135.99928257993099</v>
      </c>
    </row>
    <row r="665" spans="1:13">
      <c r="A665" s="150" t="str">
        <f t="shared" si="20"/>
        <v>2010-2012MalesNL1</v>
      </c>
      <c r="B665" s="151" t="str">
        <f t="shared" si="21"/>
        <v>2010-2012_Males_NL1_All ages</v>
      </c>
      <c r="C665" s="149" t="s">
        <v>8</v>
      </c>
      <c r="D665" s="149" t="s">
        <v>2</v>
      </c>
      <c r="E665" s="149" t="s">
        <v>78</v>
      </c>
      <c r="F665" s="149">
        <v>300</v>
      </c>
      <c r="G665" s="149">
        <v>100</v>
      </c>
      <c r="H665" s="149">
        <v>886.91796008869198</v>
      </c>
      <c r="I665" s="149">
        <v>1038.3202229262199</v>
      </c>
      <c r="J665" s="149">
        <v>913.57079559827298</v>
      </c>
      <c r="K665" s="149">
        <v>1174.22486632101</v>
      </c>
      <c r="L665" s="149">
        <v>124.74942732794401</v>
      </c>
      <c r="M665" s="149">
        <v>135.904643394793</v>
      </c>
    </row>
    <row r="666" spans="1:13">
      <c r="A666" s="150" t="str">
        <f t="shared" si="20"/>
        <v>2011-2013MalesNL1</v>
      </c>
      <c r="B666" s="151" t="str">
        <f t="shared" si="21"/>
        <v>2011-2013_Males_NL1_All ages</v>
      </c>
      <c r="C666" s="149" t="s">
        <v>9</v>
      </c>
      <c r="D666" s="149" t="s">
        <v>2</v>
      </c>
      <c r="E666" s="149" t="s">
        <v>78</v>
      </c>
      <c r="F666" s="149">
        <v>286</v>
      </c>
      <c r="G666" s="149">
        <v>95.3333333333333</v>
      </c>
      <c r="H666" s="149">
        <v>847.809331831387</v>
      </c>
      <c r="I666" s="149">
        <v>944.48027114137005</v>
      </c>
      <c r="J666" s="149">
        <v>829.07983782319604</v>
      </c>
      <c r="K666" s="149">
        <v>1070.46172533344</v>
      </c>
      <c r="L666" s="149">
        <v>115.400433318174</v>
      </c>
      <c r="M666" s="149">
        <v>125.981454192073</v>
      </c>
    </row>
    <row r="667" spans="1:13">
      <c r="A667" s="150" t="str">
        <f t="shared" si="20"/>
        <v>2012-2014MalesNL1</v>
      </c>
      <c r="B667" s="151" t="str">
        <f t="shared" si="21"/>
        <v>2012-2014_Males_NL1_All ages</v>
      </c>
      <c r="C667" s="149" t="s">
        <v>216</v>
      </c>
      <c r="D667" s="149" t="s">
        <v>2</v>
      </c>
      <c r="E667" s="149" t="s">
        <v>78</v>
      </c>
      <c r="F667" s="149">
        <v>316</v>
      </c>
      <c r="G667" s="149">
        <v>105.333333333333</v>
      </c>
      <c r="H667" s="149">
        <v>938.43732367178495</v>
      </c>
      <c r="I667" s="149">
        <v>980.47398890890395</v>
      </c>
      <c r="J667" s="149">
        <v>866.85705175913404</v>
      </c>
      <c r="K667" s="149">
        <v>1103.9779640188799</v>
      </c>
      <c r="L667" s="149">
        <v>113.61693714977</v>
      </c>
      <c r="M667" s="149">
        <v>123.50397510997399</v>
      </c>
    </row>
    <row r="668" spans="1:13">
      <c r="A668" s="150" t="str">
        <f t="shared" si="20"/>
        <v>2004-2006MalesNL2</v>
      </c>
      <c r="B668" s="151" t="str">
        <f t="shared" si="21"/>
        <v>2004-2006_Males_NL2_All ages</v>
      </c>
      <c r="C668" s="149" t="s">
        <v>1</v>
      </c>
      <c r="D668" s="149" t="s">
        <v>2</v>
      </c>
      <c r="E668" s="149" t="s">
        <v>79</v>
      </c>
      <c r="F668" s="149">
        <v>353</v>
      </c>
      <c r="G668" s="149">
        <v>117.666666666667</v>
      </c>
      <c r="H668" s="149">
        <v>888.69867324588995</v>
      </c>
      <c r="I668" s="149">
        <v>1383.0130740166201</v>
      </c>
      <c r="J668" s="149">
        <v>1231.51093679115</v>
      </c>
      <c r="K668" s="149">
        <v>1546.95769324037</v>
      </c>
      <c r="L668" s="149">
        <v>151.502137225469</v>
      </c>
      <c r="M668" s="149">
        <v>163.944619223746</v>
      </c>
    </row>
    <row r="669" spans="1:13">
      <c r="A669" s="150" t="str">
        <f t="shared" si="20"/>
        <v>2005-2007MalesNL2</v>
      </c>
      <c r="B669" s="151" t="str">
        <f t="shared" si="21"/>
        <v>2005-2007_Males_NL2_All ages</v>
      </c>
      <c r="C669" s="149" t="s">
        <v>3</v>
      </c>
      <c r="D669" s="149" t="s">
        <v>2</v>
      </c>
      <c r="E669" s="149" t="s">
        <v>79</v>
      </c>
      <c r="F669" s="149">
        <v>363</v>
      </c>
      <c r="G669" s="149">
        <v>121</v>
      </c>
      <c r="H669" s="149">
        <v>905.75641889362998</v>
      </c>
      <c r="I669" s="149">
        <v>1403.6636347701699</v>
      </c>
      <c r="J669" s="149">
        <v>1252.9858874433801</v>
      </c>
      <c r="K669" s="149">
        <v>1566.53705179843</v>
      </c>
      <c r="L669" s="149">
        <v>150.677747326797</v>
      </c>
      <c r="M669" s="149">
        <v>162.87341702825799</v>
      </c>
    </row>
    <row r="670" spans="1:13">
      <c r="A670" s="150" t="str">
        <f t="shared" si="20"/>
        <v>2006-2008MalesNL2</v>
      </c>
      <c r="B670" s="151" t="str">
        <f t="shared" si="21"/>
        <v>2006-2008_Males_NL2_All ages</v>
      </c>
      <c r="C670" s="149" t="s">
        <v>4</v>
      </c>
      <c r="D670" s="149" t="s">
        <v>2</v>
      </c>
      <c r="E670" s="149" t="s">
        <v>79</v>
      </c>
      <c r="F670" s="149">
        <v>359</v>
      </c>
      <c r="G670" s="149">
        <v>119.666666666667</v>
      </c>
      <c r="H670" s="149">
        <v>884.258232961403</v>
      </c>
      <c r="I670" s="149">
        <v>1339.9806054835401</v>
      </c>
      <c r="J670" s="149">
        <v>1195.04150462385</v>
      </c>
      <c r="K670" s="149">
        <v>1496.7189224579799</v>
      </c>
      <c r="L670" s="149">
        <v>144.93910085969</v>
      </c>
      <c r="M670" s="149">
        <v>156.738316974437</v>
      </c>
    </row>
    <row r="671" spans="1:13">
      <c r="A671" s="150" t="str">
        <f t="shared" si="20"/>
        <v>2007-2009MalesNL2</v>
      </c>
      <c r="B671" s="151" t="str">
        <f t="shared" si="21"/>
        <v>2007-2009_Males_NL2_All ages</v>
      </c>
      <c r="C671" s="149" t="s">
        <v>5</v>
      </c>
      <c r="D671" s="149" t="s">
        <v>2</v>
      </c>
      <c r="E671" s="149" t="s">
        <v>79</v>
      </c>
      <c r="F671" s="149">
        <v>352</v>
      </c>
      <c r="G671" s="149">
        <v>117.333333333333</v>
      </c>
      <c r="H671" s="149">
        <v>854.49337282128499</v>
      </c>
      <c r="I671" s="149">
        <v>1266.1372737658</v>
      </c>
      <c r="J671" s="149">
        <v>1127.1474272308201</v>
      </c>
      <c r="K671" s="149">
        <v>1416.5589187161399</v>
      </c>
      <c r="L671" s="149">
        <v>138.98984653497601</v>
      </c>
      <c r="M671" s="149">
        <v>150.42164495033899</v>
      </c>
    </row>
    <row r="672" spans="1:13">
      <c r="A672" s="150" t="str">
        <f t="shared" si="20"/>
        <v>2008-2010MalesNL2</v>
      </c>
      <c r="B672" s="151" t="str">
        <f t="shared" si="21"/>
        <v>2008-2010_Males_NL2_All ages</v>
      </c>
      <c r="C672" s="149" t="s">
        <v>6</v>
      </c>
      <c r="D672" s="149" t="s">
        <v>2</v>
      </c>
      <c r="E672" s="149" t="s">
        <v>79</v>
      </c>
      <c r="F672" s="149">
        <v>349</v>
      </c>
      <c r="G672" s="149">
        <v>116.333333333333</v>
      </c>
      <c r="H672" s="149">
        <v>836.46909378520195</v>
      </c>
      <c r="I672" s="149">
        <v>1200.7900242641099</v>
      </c>
      <c r="J672" s="149">
        <v>1066.0995636554001</v>
      </c>
      <c r="K672" s="149">
        <v>1346.6082830366299</v>
      </c>
      <c r="L672" s="149">
        <v>134.69046060871199</v>
      </c>
      <c r="M672" s="149">
        <v>145.81825877252101</v>
      </c>
    </row>
    <row r="673" spans="1:13">
      <c r="A673" s="150" t="str">
        <f t="shared" si="20"/>
        <v>2009-2011MalesNL2</v>
      </c>
      <c r="B673" s="151" t="str">
        <f t="shared" si="21"/>
        <v>2009-2011_Males_NL2_All ages</v>
      </c>
      <c r="C673" s="149" t="s">
        <v>7</v>
      </c>
      <c r="D673" s="149" t="s">
        <v>2</v>
      </c>
      <c r="E673" s="149" t="s">
        <v>79</v>
      </c>
      <c r="F673" s="149">
        <v>326</v>
      </c>
      <c r="G673" s="149">
        <v>108.666666666667</v>
      </c>
      <c r="H673" s="149">
        <v>774.56757270480898</v>
      </c>
      <c r="I673" s="149">
        <v>1077.74980526012</v>
      </c>
      <c r="J673" s="149">
        <v>953.83020737098798</v>
      </c>
      <c r="K673" s="149">
        <v>1212.2786531397501</v>
      </c>
      <c r="L673" s="149">
        <v>123.919597889131</v>
      </c>
      <c r="M673" s="149">
        <v>134.52884787963399</v>
      </c>
    </row>
    <row r="674" spans="1:13">
      <c r="A674" s="150" t="str">
        <f t="shared" si="20"/>
        <v>2010-2012MalesNL2</v>
      </c>
      <c r="B674" s="151" t="str">
        <f t="shared" si="21"/>
        <v>2010-2012_Males_NL2_All ages</v>
      </c>
      <c r="C674" s="149" t="s">
        <v>8</v>
      </c>
      <c r="D674" s="149" t="s">
        <v>2</v>
      </c>
      <c r="E674" s="149" t="s">
        <v>79</v>
      </c>
      <c r="F674" s="149">
        <v>345</v>
      </c>
      <c r="G674" s="149">
        <v>115</v>
      </c>
      <c r="H674" s="149">
        <v>812.64427380223299</v>
      </c>
      <c r="I674" s="149">
        <v>1099.9191733412899</v>
      </c>
      <c r="J674" s="149">
        <v>978.20973055620505</v>
      </c>
      <c r="K674" s="149">
        <v>1231.7446726451201</v>
      </c>
      <c r="L674" s="149">
        <v>121.70944278508701</v>
      </c>
      <c r="M674" s="149">
        <v>131.825499303832</v>
      </c>
    </row>
    <row r="675" spans="1:13">
      <c r="A675" s="150" t="str">
        <f t="shared" si="20"/>
        <v>2011-2013MalesNL2</v>
      </c>
      <c r="B675" s="151" t="str">
        <f t="shared" si="21"/>
        <v>2011-2013_Males_NL2_All ages</v>
      </c>
      <c r="C675" s="149" t="s">
        <v>9</v>
      </c>
      <c r="D675" s="149" t="s">
        <v>2</v>
      </c>
      <c r="E675" s="149" t="s">
        <v>79</v>
      </c>
      <c r="F675" s="149">
        <v>352</v>
      </c>
      <c r="G675" s="149">
        <v>117.333333333333</v>
      </c>
      <c r="H675" s="149">
        <v>821.968989351765</v>
      </c>
      <c r="I675" s="149">
        <v>1083.8931542851301</v>
      </c>
      <c r="J675" s="149">
        <v>966.00194221246204</v>
      </c>
      <c r="K675" s="149">
        <v>1211.48081976756</v>
      </c>
      <c r="L675" s="149">
        <v>117.891212072665</v>
      </c>
      <c r="M675" s="149">
        <v>127.587665482435</v>
      </c>
    </row>
    <row r="676" spans="1:13">
      <c r="A676" s="150" t="str">
        <f t="shared" si="20"/>
        <v>2012-2014MalesNL2</v>
      </c>
      <c r="B676" s="151" t="str">
        <f t="shared" si="21"/>
        <v>2012-2014_Males_NL2_All ages</v>
      </c>
      <c r="C676" s="149" t="s">
        <v>216</v>
      </c>
      <c r="D676" s="149" t="s">
        <v>2</v>
      </c>
      <c r="E676" s="149" t="s">
        <v>79</v>
      </c>
      <c r="F676" s="149">
        <v>366</v>
      </c>
      <c r="G676" s="149">
        <v>122</v>
      </c>
      <c r="H676" s="149">
        <v>845.91027804100099</v>
      </c>
      <c r="I676" s="149">
        <v>1090.0945701160001</v>
      </c>
      <c r="J676" s="149">
        <v>974.01420326868595</v>
      </c>
      <c r="K676" s="149">
        <v>1215.5300811294001</v>
      </c>
      <c r="L676" s="149">
        <v>116.080366847318</v>
      </c>
      <c r="M676" s="149">
        <v>125.435511013393</v>
      </c>
    </row>
    <row r="677" spans="1:13">
      <c r="A677" s="150" t="str">
        <f t="shared" si="20"/>
        <v>2004-2006MalesNL3</v>
      </c>
      <c r="B677" s="151" t="str">
        <f t="shared" si="21"/>
        <v>2004-2006_Males_NL3_All ages</v>
      </c>
      <c r="C677" s="149" t="s">
        <v>1</v>
      </c>
      <c r="D677" s="149" t="s">
        <v>2</v>
      </c>
      <c r="E677" s="149" t="s">
        <v>80</v>
      </c>
      <c r="F677" s="149">
        <v>442</v>
      </c>
      <c r="G677" s="149">
        <v>147.333333333333</v>
      </c>
      <c r="H677" s="149">
        <v>1039.95106112654</v>
      </c>
      <c r="I677" s="149">
        <v>1443.28875402213</v>
      </c>
      <c r="J677" s="149">
        <v>1307.5356719977899</v>
      </c>
      <c r="K677" s="149">
        <v>1588.9587737166701</v>
      </c>
      <c r="L677" s="149">
        <v>135.753082024343</v>
      </c>
      <c r="M677" s="149">
        <v>145.67001969453599</v>
      </c>
    </row>
    <row r="678" spans="1:13">
      <c r="A678" s="150" t="str">
        <f t="shared" si="20"/>
        <v>2005-2007MalesNL3</v>
      </c>
      <c r="B678" s="151" t="str">
        <f t="shared" si="21"/>
        <v>2005-2007_Males_NL3_All ages</v>
      </c>
      <c r="C678" s="149" t="s">
        <v>3</v>
      </c>
      <c r="D678" s="149" t="s">
        <v>2</v>
      </c>
      <c r="E678" s="149" t="s">
        <v>80</v>
      </c>
      <c r="F678" s="149">
        <v>425</v>
      </c>
      <c r="G678" s="149">
        <v>141.666666666667</v>
      </c>
      <c r="H678" s="149">
        <v>991.50802538260496</v>
      </c>
      <c r="I678" s="149">
        <v>1355.4453300709899</v>
      </c>
      <c r="J678" s="149">
        <v>1225.03516620289</v>
      </c>
      <c r="K678" s="149">
        <v>1495.5783720244799</v>
      </c>
      <c r="L678" s="149">
        <v>130.410163868099</v>
      </c>
      <c r="M678" s="149">
        <v>140.13304195349801</v>
      </c>
    </row>
    <row r="679" spans="1:13">
      <c r="A679" s="150" t="str">
        <f t="shared" si="20"/>
        <v>2006-2008MalesNL3</v>
      </c>
      <c r="B679" s="151" t="str">
        <f t="shared" si="21"/>
        <v>2006-2008_Males_NL3_All ages</v>
      </c>
      <c r="C679" s="149" t="s">
        <v>4</v>
      </c>
      <c r="D679" s="149" t="s">
        <v>2</v>
      </c>
      <c r="E679" s="149" t="s">
        <v>80</v>
      </c>
      <c r="F679" s="149">
        <v>424</v>
      </c>
      <c r="G679" s="149">
        <v>141.333333333333</v>
      </c>
      <c r="H679" s="149">
        <v>982.61877172653499</v>
      </c>
      <c r="I679" s="149">
        <v>1349.7491855414901</v>
      </c>
      <c r="J679" s="149">
        <v>1219.1373536036799</v>
      </c>
      <c r="K679" s="149">
        <v>1490.1108694760801</v>
      </c>
      <c r="L679" s="149">
        <v>130.611831937815</v>
      </c>
      <c r="M679" s="149">
        <v>140.36168393458999</v>
      </c>
    </row>
    <row r="680" spans="1:13">
      <c r="A680" s="150" t="str">
        <f t="shared" si="20"/>
        <v>2007-2009MalesNL3</v>
      </c>
      <c r="B680" s="151" t="str">
        <f t="shared" si="21"/>
        <v>2007-2009_Males_NL3_All ages</v>
      </c>
      <c r="C680" s="149" t="s">
        <v>5</v>
      </c>
      <c r="D680" s="149" t="s">
        <v>2</v>
      </c>
      <c r="E680" s="149" t="s">
        <v>80</v>
      </c>
      <c r="F680" s="149">
        <v>439</v>
      </c>
      <c r="G680" s="149">
        <v>146.333333333333</v>
      </c>
      <c r="H680" s="149">
        <v>1007.45840504877</v>
      </c>
      <c r="I680" s="149">
        <v>1367.5644009447701</v>
      </c>
      <c r="J680" s="149">
        <v>1236.79412619715</v>
      </c>
      <c r="K680" s="149">
        <v>1507.9214864657499</v>
      </c>
      <c r="L680" s="149">
        <v>130.770274747618</v>
      </c>
      <c r="M680" s="149">
        <v>140.35708552097501</v>
      </c>
    </row>
    <row r="681" spans="1:13">
      <c r="A681" s="150" t="str">
        <f t="shared" si="20"/>
        <v>2008-2010MalesNL3</v>
      </c>
      <c r="B681" s="151" t="str">
        <f t="shared" si="21"/>
        <v>2008-2010_Males_NL3_All ages</v>
      </c>
      <c r="C681" s="149" t="s">
        <v>6</v>
      </c>
      <c r="D681" s="149" t="s">
        <v>2</v>
      </c>
      <c r="E681" s="149" t="s">
        <v>80</v>
      </c>
      <c r="F681" s="149">
        <v>427</v>
      </c>
      <c r="G681" s="149">
        <v>142.333333333333</v>
      </c>
      <c r="H681" s="149">
        <v>968.18810511756601</v>
      </c>
      <c r="I681" s="149">
        <v>1321.6526544374899</v>
      </c>
      <c r="J681" s="149">
        <v>1193.5201743677701</v>
      </c>
      <c r="K681" s="149">
        <v>1459.31490068218</v>
      </c>
      <c r="L681" s="149">
        <v>128.132480069721</v>
      </c>
      <c r="M681" s="149">
        <v>137.66224624468899</v>
      </c>
    </row>
    <row r="682" spans="1:13">
      <c r="A682" s="150" t="str">
        <f t="shared" si="20"/>
        <v>2009-2011MalesNL3</v>
      </c>
      <c r="B682" s="151" t="str">
        <f t="shared" si="21"/>
        <v>2009-2011_Males_NL3_All ages</v>
      </c>
      <c r="C682" s="149" t="s">
        <v>7</v>
      </c>
      <c r="D682" s="149" t="s">
        <v>2</v>
      </c>
      <c r="E682" s="149" t="s">
        <v>80</v>
      </c>
      <c r="F682" s="149">
        <v>417</v>
      </c>
      <c r="G682" s="149">
        <v>139</v>
      </c>
      <c r="H682" s="149">
        <v>930.61661719743802</v>
      </c>
      <c r="I682" s="149">
        <v>1238.46074658477</v>
      </c>
      <c r="J682" s="149">
        <v>1118.2708963374901</v>
      </c>
      <c r="K682" s="149">
        <v>1367.70050620183</v>
      </c>
      <c r="L682" s="149">
        <v>120.18985024728499</v>
      </c>
      <c r="M682" s="149">
        <v>129.239759617055</v>
      </c>
    </row>
    <row r="683" spans="1:13">
      <c r="A683" s="150" t="str">
        <f t="shared" si="20"/>
        <v>2010-2012MalesNL3</v>
      </c>
      <c r="B683" s="151" t="str">
        <f t="shared" si="21"/>
        <v>2010-2012_Males_NL3_All ages</v>
      </c>
      <c r="C683" s="149" t="s">
        <v>8</v>
      </c>
      <c r="D683" s="149" t="s">
        <v>2</v>
      </c>
      <c r="E683" s="149" t="s">
        <v>80</v>
      </c>
      <c r="F683" s="149">
        <v>433</v>
      </c>
      <c r="G683" s="149">
        <v>144.333333333333</v>
      </c>
      <c r="H683" s="149">
        <v>954.39617359871295</v>
      </c>
      <c r="I683" s="149">
        <v>1241.2601961206601</v>
      </c>
      <c r="J683" s="149">
        <v>1123.9180177073499</v>
      </c>
      <c r="K683" s="149">
        <v>1367.26652757171</v>
      </c>
      <c r="L683" s="149">
        <v>117.342178413309</v>
      </c>
      <c r="M683" s="149">
        <v>126.006331451043</v>
      </c>
    </row>
    <row r="684" spans="1:13">
      <c r="A684" s="150" t="str">
        <f t="shared" si="20"/>
        <v>2011-2013MalesNL3</v>
      </c>
      <c r="B684" s="151" t="str">
        <f t="shared" si="21"/>
        <v>2011-2013_Males_NL3_All ages</v>
      </c>
      <c r="C684" s="149" t="s">
        <v>9</v>
      </c>
      <c r="D684" s="149" t="s">
        <v>2</v>
      </c>
      <c r="E684" s="149" t="s">
        <v>80</v>
      </c>
      <c r="F684" s="149">
        <v>442</v>
      </c>
      <c r="G684" s="149">
        <v>147.333333333333</v>
      </c>
      <c r="H684" s="149">
        <v>964.43377700196402</v>
      </c>
      <c r="I684" s="149">
        <v>1198.1525194609801</v>
      </c>
      <c r="J684" s="149">
        <v>1086.7468515759599</v>
      </c>
      <c r="K684" s="149">
        <v>1317.69651502185</v>
      </c>
      <c r="L684" s="149">
        <v>111.405667885013</v>
      </c>
      <c r="M684" s="149">
        <v>119.54399556087201</v>
      </c>
    </row>
    <row r="685" spans="1:13">
      <c r="A685" s="150" t="str">
        <f t="shared" si="20"/>
        <v>2012-2014MalesNL3</v>
      </c>
      <c r="B685" s="151" t="str">
        <f t="shared" si="21"/>
        <v>2012-2014_Males_NL3_All ages</v>
      </c>
      <c r="C685" s="149" t="s">
        <v>216</v>
      </c>
      <c r="D685" s="149" t="s">
        <v>2</v>
      </c>
      <c r="E685" s="149" t="s">
        <v>80</v>
      </c>
      <c r="F685" s="149">
        <v>472</v>
      </c>
      <c r="G685" s="149">
        <v>157.333333333333</v>
      </c>
      <c r="H685" s="149">
        <v>1024.77257430687</v>
      </c>
      <c r="I685" s="149">
        <v>1264.3037000576601</v>
      </c>
      <c r="J685" s="149">
        <v>1150.2202981407099</v>
      </c>
      <c r="K685" s="149">
        <v>1386.4415896236701</v>
      </c>
      <c r="L685" s="149">
        <v>114.083401916949</v>
      </c>
      <c r="M685" s="149">
        <v>122.13788956601201</v>
      </c>
    </row>
    <row r="686" spans="1:13">
      <c r="A686" s="150" t="str">
        <f t="shared" si="20"/>
        <v>2004-2006MalesNL4</v>
      </c>
      <c r="B686" s="151" t="str">
        <f t="shared" si="21"/>
        <v>2004-2006_Males_NL4_All ages</v>
      </c>
      <c r="C686" s="149" t="s">
        <v>1</v>
      </c>
      <c r="D686" s="149" t="s">
        <v>2</v>
      </c>
      <c r="E686" s="149" t="s">
        <v>81</v>
      </c>
      <c r="F686" s="149">
        <v>423</v>
      </c>
      <c r="G686" s="149">
        <v>141</v>
      </c>
      <c r="H686" s="149">
        <v>1244.8499117127701</v>
      </c>
      <c r="I686" s="149">
        <v>1613.1683939161801</v>
      </c>
      <c r="J686" s="149">
        <v>1459.8838212815101</v>
      </c>
      <c r="K686" s="149">
        <v>1777.9093445178901</v>
      </c>
      <c r="L686" s="149">
        <v>153.284572634672</v>
      </c>
      <c r="M686" s="149">
        <v>164.740950601712</v>
      </c>
    </row>
    <row r="687" spans="1:13">
      <c r="A687" s="150" t="str">
        <f t="shared" si="20"/>
        <v>2005-2007MalesNL4</v>
      </c>
      <c r="B687" s="151" t="str">
        <f t="shared" si="21"/>
        <v>2005-2007_Males_NL4_All ages</v>
      </c>
      <c r="C687" s="149" t="s">
        <v>3</v>
      </c>
      <c r="D687" s="149" t="s">
        <v>2</v>
      </c>
      <c r="E687" s="149" t="s">
        <v>81</v>
      </c>
      <c r="F687" s="149">
        <v>406</v>
      </c>
      <c r="G687" s="149">
        <v>135.333333333333</v>
      </c>
      <c r="H687" s="149">
        <v>1183.4664490176599</v>
      </c>
      <c r="I687" s="149">
        <v>1547.69687996981</v>
      </c>
      <c r="J687" s="149">
        <v>1398.1650136196899</v>
      </c>
      <c r="K687" s="149">
        <v>1708.64575383683</v>
      </c>
      <c r="L687" s="149">
        <v>149.53186635011801</v>
      </c>
      <c r="M687" s="149">
        <v>160.94887386701501</v>
      </c>
    </row>
    <row r="688" spans="1:13">
      <c r="A688" s="150" t="str">
        <f t="shared" si="20"/>
        <v>2006-2008MalesNL4</v>
      </c>
      <c r="B688" s="151" t="str">
        <f t="shared" si="21"/>
        <v>2006-2008_Males_NL4_All ages</v>
      </c>
      <c r="C688" s="149" t="s">
        <v>4</v>
      </c>
      <c r="D688" s="149" t="s">
        <v>2</v>
      </c>
      <c r="E688" s="149" t="s">
        <v>81</v>
      </c>
      <c r="F688" s="149">
        <v>402</v>
      </c>
      <c r="G688" s="149">
        <v>134</v>
      </c>
      <c r="H688" s="149">
        <v>1151.5984874527301</v>
      </c>
      <c r="I688" s="149">
        <v>1514.0334842549901</v>
      </c>
      <c r="J688" s="149">
        <v>1367.1460249956499</v>
      </c>
      <c r="K688" s="149">
        <v>1672.1940047282101</v>
      </c>
      <c r="L688" s="149">
        <v>146.887459259335</v>
      </c>
      <c r="M688" s="149">
        <v>158.16052047322501</v>
      </c>
    </row>
    <row r="689" spans="1:13">
      <c r="A689" s="150" t="str">
        <f t="shared" si="20"/>
        <v>2007-2009MalesNL4</v>
      </c>
      <c r="B689" s="151" t="str">
        <f t="shared" si="21"/>
        <v>2007-2009_Males_NL4_All ages</v>
      </c>
      <c r="C689" s="149" t="s">
        <v>5</v>
      </c>
      <c r="D689" s="149" t="s">
        <v>2</v>
      </c>
      <c r="E689" s="149" t="s">
        <v>81</v>
      </c>
      <c r="F689" s="149">
        <v>411</v>
      </c>
      <c r="G689" s="149">
        <v>137</v>
      </c>
      <c r="H689" s="149">
        <v>1160.8201999661101</v>
      </c>
      <c r="I689" s="149">
        <v>1510.9468341609399</v>
      </c>
      <c r="J689" s="149">
        <v>1366.1452400985299</v>
      </c>
      <c r="K689" s="149">
        <v>1666.7340598579001</v>
      </c>
      <c r="L689" s="149">
        <v>144.80159406240301</v>
      </c>
      <c r="M689" s="149">
        <v>155.787225696961</v>
      </c>
    </row>
    <row r="690" spans="1:13">
      <c r="A690" s="150" t="str">
        <f t="shared" si="20"/>
        <v>2008-2010MalesNL4</v>
      </c>
      <c r="B690" s="151" t="str">
        <f t="shared" si="21"/>
        <v>2008-2010_Males_NL4_All ages</v>
      </c>
      <c r="C690" s="149" t="s">
        <v>6</v>
      </c>
      <c r="D690" s="149" t="s">
        <v>2</v>
      </c>
      <c r="E690" s="149" t="s">
        <v>81</v>
      </c>
      <c r="F690" s="149">
        <v>411</v>
      </c>
      <c r="G690" s="149">
        <v>137</v>
      </c>
      <c r="H690" s="149">
        <v>1141.4447190824001</v>
      </c>
      <c r="I690" s="149">
        <v>1484.9990311290901</v>
      </c>
      <c r="J690" s="149">
        <v>1342.3484422187501</v>
      </c>
      <c r="K690" s="149">
        <v>1638.4720618251599</v>
      </c>
      <c r="L690" s="149">
        <v>142.65058891033701</v>
      </c>
      <c r="M690" s="149">
        <v>153.47303069607099</v>
      </c>
    </row>
    <row r="691" spans="1:13">
      <c r="A691" s="150" t="str">
        <f t="shared" si="20"/>
        <v>2009-2011MalesNL4</v>
      </c>
      <c r="B691" s="151" t="str">
        <f t="shared" si="21"/>
        <v>2009-2011_Males_NL4_All ages</v>
      </c>
      <c r="C691" s="149" t="s">
        <v>7</v>
      </c>
      <c r="D691" s="149" t="s">
        <v>2</v>
      </c>
      <c r="E691" s="149" t="s">
        <v>81</v>
      </c>
      <c r="F691" s="149">
        <v>386</v>
      </c>
      <c r="G691" s="149">
        <v>128.666666666667</v>
      </c>
      <c r="H691" s="149">
        <v>1057.9980265321799</v>
      </c>
      <c r="I691" s="149">
        <v>1375.81726124497</v>
      </c>
      <c r="J691" s="149">
        <v>1239.8098017455</v>
      </c>
      <c r="K691" s="149">
        <v>1522.4859541176099</v>
      </c>
      <c r="L691" s="149">
        <v>136.00745949946301</v>
      </c>
      <c r="M691" s="149">
        <v>146.66869287264001</v>
      </c>
    </row>
    <row r="692" spans="1:13">
      <c r="A692" s="150" t="str">
        <f t="shared" si="20"/>
        <v>2010-2012MalesNL4</v>
      </c>
      <c r="B692" s="151" t="str">
        <f t="shared" si="21"/>
        <v>2010-2012_Males_NL4_All ages</v>
      </c>
      <c r="C692" s="149" t="s">
        <v>8</v>
      </c>
      <c r="D692" s="149" t="s">
        <v>2</v>
      </c>
      <c r="E692" s="149" t="s">
        <v>81</v>
      </c>
      <c r="F692" s="149">
        <v>375</v>
      </c>
      <c r="G692" s="149">
        <v>125</v>
      </c>
      <c r="H692" s="149">
        <v>1013.95197923426</v>
      </c>
      <c r="I692" s="149">
        <v>1352.85620424947</v>
      </c>
      <c r="J692" s="149">
        <v>1216.2562525815799</v>
      </c>
      <c r="K692" s="149">
        <v>1500.3264181024999</v>
      </c>
      <c r="L692" s="149">
        <v>136.59995166788499</v>
      </c>
      <c r="M692" s="149">
        <v>147.47021385303299</v>
      </c>
    </row>
    <row r="693" spans="1:13">
      <c r="A693" s="150" t="str">
        <f t="shared" si="20"/>
        <v>2011-2013MalesNL4</v>
      </c>
      <c r="B693" s="151" t="str">
        <f t="shared" si="21"/>
        <v>2011-2013_Males_NL4_All ages</v>
      </c>
      <c r="C693" s="149" t="s">
        <v>9</v>
      </c>
      <c r="D693" s="149" t="s">
        <v>2</v>
      </c>
      <c r="E693" s="149" t="s">
        <v>81</v>
      </c>
      <c r="F693" s="149">
        <v>380</v>
      </c>
      <c r="G693" s="149">
        <v>126.666666666667</v>
      </c>
      <c r="H693" s="149">
        <v>1016.83123277408</v>
      </c>
      <c r="I693" s="149">
        <v>1368.8509987073101</v>
      </c>
      <c r="J693" s="149">
        <v>1230.9518852047199</v>
      </c>
      <c r="K693" s="149">
        <v>1517.64824515232</v>
      </c>
      <c r="L693" s="149">
        <v>137.89911350258501</v>
      </c>
      <c r="M693" s="149">
        <v>148.79724644501499</v>
      </c>
    </row>
    <row r="694" spans="1:13">
      <c r="A694" s="150" t="str">
        <f t="shared" si="20"/>
        <v>2012-2014MalesNL4</v>
      </c>
      <c r="B694" s="151" t="str">
        <f t="shared" si="21"/>
        <v>2012-2014_Males_NL4_All ages</v>
      </c>
      <c r="C694" s="149" t="s">
        <v>216</v>
      </c>
      <c r="D694" s="149" t="s">
        <v>2</v>
      </c>
      <c r="E694" s="149" t="s">
        <v>81</v>
      </c>
      <c r="F694" s="149">
        <v>390</v>
      </c>
      <c r="G694" s="149">
        <v>130</v>
      </c>
      <c r="H694" s="149">
        <v>1035.6365181369199</v>
      </c>
      <c r="I694" s="149">
        <v>1396.6154243032399</v>
      </c>
      <c r="J694" s="149">
        <v>1257.4412008243501</v>
      </c>
      <c r="K694" s="149">
        <v>1546.64067119431</v>
      </c>
      <c r="L694" s="149">
        <v>139.174223478892</v>
      </c>
      <c r="M694" s="149">
        <v>150.025246891064</v>
      </c>
    </row>
    <row r="695" spans="1:13">
      <c r="A695" s="150" t="str">
        <f t="shared" si="20"/>
        <v>2004-2006MalesNL5</v>
      </c>
      <c r="B695" s="151" t="str">
        <f t="shared" si="21"/>
        <v>2004-2006_Males_NL5_All ages</v>
      </c>
      <c r="C695" s="149" t="s">
        <v>1</v>
      </c>
      <c r="D695" s="149" t="s">
        <v>2</v>
      </c>
      <c r="E695" s="149" t="s">
        <v>82</v>
      </c>
      <c r="F695" s="149">
        <v>381</v>
      </c>
      <c r="G695" s="149">
        <v>127</v>
      </c>
      <c r="H695" s="149">
        <v>953.85924943043801</v>
      </c>
      <c r="I695" s="149">
        <v>1689.3760258863899</v>
      </c>
      <c r="J695" s="149">
        <v>1514.1958166254401</v>
      </c>
      <c r="K695" s="149">
        <v>1878.3817315343799</v>
      </c>
      <c r="L695" s="149">
        <v>175.18020926094599</v>
      </c>
      <c r="M695" s="149">
        <v>189.00570564799401</v>
      </c>
    </row>
    <row r="696" spans="1:13">
      <c r="A696" s="150" t="str">
        <f t="shared" si="20"/>
        <v>2005-2007MalesNL5</v>
      </c>
      <c r="B696" s="151" t="str">
        <f t="shared" si="21"/>
        <v>2005-2007_Males_NL5_All ages</v>
      </c>
      <c r="C696" s="149" t="s">
        <v>3</v>
      </c>
      <c r="D696" s="149" t="s">
        <v>2</v>
      </c>
      <c r="E696" s="149" t="s">
        <v>82</v>
      </c>
      <c r="F696" s="149">
        <v>404</v>
      </c>
      <c r="G696" s="149">
        <v>134.666666666667</v>
      </c>
      <c r="H696" s="149">
        <v>999.45574192271499</v>
      </c>
      <c r="I696" s="149">
        <v>1797.0250954363</v>
      </c>
      <c r="J696" s="149">
        <v>1612.14466815439</v>
      </c>
      <c r="K696" s="149">
        <v>1996.0577876526499</v>
      </c>
      <c r="L696" s="149">
        <v>184.88042728190101</v>
      </c>
      <c r="M696" s="149">
        <v>199.03269221635401</v>
      </c>
    </row>
    <row r="697" spans="1:13">
      <c r="A697" s="150" t="str">
        <f t="shared" si="20"/>
        <v>2006-2008MalesNL5</v>
      </c>
      <c r="B697" s="151" t="str">
        <f t="shared" si="21"/>
        <v>2006-2008_Males_NL5_All ages</v>
      </c>
      <c r="C697" s="149" t="s">
        <v>4</v>
      </c>
      <c r="D697" s="149" t="s">
        <v>2</v>
      </c>
      <c r="E697" s="149" t="s">
        <v>82</v>
      </c>
      <c r="F697" s="149">
        <v>409</v>
      </c>
      <c r="G697" s="149">
        <v>136.333333333333</v>
      </c>
      <c r="H697" s="149">
        <v>1000.44029157086</v>
      </c>
      <c r="I697" s="149">
        <v>1759.3189156371</v>
      </c>
      <c r="J697" s="149">
        <v>1577.04491059419</v>
      </c>
      <c r="K697" s="149">
        <v>1955.4566165317499</v>
      </c>
      <c r="L697" s="149">
        <v>182.27400504290901</v>
      </c>
      <c r="M697" s="149">
        <v>196.137700894658</v>
      </c>
    </row>
    <row r="698" spans="1:13">
      <c r="A698" s="150" t="str">
        <f t="shared" si="20"/>
        <v>2007-2009MalesNL5</v>
      </c>
      <c r="B698" s="151" t="str">
        <f t="shared" si="21"/>
        <v>2007-2009_Males_NL5_All ages</v>
      </c>
      <c r="C698" s="149" t="s">
        <v>5</v>
      </c>
      <c r="D698" s="149" t="s">
        <v>2</v>
      </c>
      <c r="E698" s="149" t="s">
        <v>82</v>
      </c>
      <c r="F698" s="149">
        <v>406</v>
      </c>
      <c r="G698" s="149">
        <v>135.333333333333</v>
      </c>
      <c r="H698" s="149">
        <v>981.67222786401703</v>
      </c>
      <c r="I698" s="149">
        <v>1810.16752024485</v>
      </c>
      <c r="J698" s="149">
        <v>1619.1404724008901</v>
      </c>
      <c r="K698" s="149">
        <v>2015.779801955</v>
      </c>
      <c r="L698" s="149">
        <v>191.02704784395701</v>
      </c>
      <c r="M698" s="149">
        <v>205.612281710151</v>
      </c>
    </row>
    <row r="699" spans="1:13">
      <c r="A699" s="150" t="str">
        <f t="shared" si="20"/>
        <v>2008-2010MalesNL5</v>
      </c>
      <c r="B699" s="151" t="str">
        <f t="shared" si="21"/>
        <v>2008-2010_Males_NL5_All ages</v>
      </c>
      <c r="C699" s="149" t="s">
        <v>6</v>
      </c>
      <c r="D699" s="149" t="s">
        <v>2</v>
      </c>
      <c r="E699" s="149" t="s">
        <v>82</v>
      </c>
      <c r="F699" s="149">
        <v>395</v>
      </c>
      <c r="G699" s="149">
        <v>131.666666666667</v>
      </c>
      <c r="H699" s="149">
        <v>947.423966228533</v>
      </c>
      <c r="I699" s="149">
        <v>1734.66489736787</v>
      </c>
      <c r="J699" s="149">
        <v>1551.6322324359301</v>
      </c>
      <c r="K699" s="149">
        <v>1931.8737206124799</v>
      </c>
      <c r="L699" s="149">
        <v>183.03266493194201</v>
      </c>
      <c r="M699" s="149">
        <v>197.20882324460399</v>
      </c>
    </row>
    <row r="700" spans="1:13">
      <c r="A700" s="150" t="str">
        <f t="shared" si="20"/>
        <v>2009-2011MalesNL5</v>
      </c>
      <c r="B700" s="151" t="str">
        <f t="shared" si="21"/>
        <v>2009-2011_Males_NL5_All ages</v>
      </c>
      <c r="C700" s="149" t="s">
        <v>7</v>
      </c>
      <c r="D700" s="149" t="s">
        <v>2</v>
      </c>
      <c r="E700" s="149" t="s">
        <v>82</v>
      </c>
      <c r="F700" s="149">
        <v>395</v>
      </c>
      <c r="G700" s="149">
        <v>131.666666666667</v>
      </c>
      <c r="H700" s="149">
        <v>936.88479874765801</v>
      </c>
      <c r="I700" s="149">
        <v>1736.12222968932</v>
      </c>
      <c r="J700" s="149">
        <v>1552.4684977944901</v>
      </c>
      <c r="K700" s="149">
        <v>1934.0002224778</v>
      </c>
      <c r="L700" s="149">
        <v>183.653731894825</v>
      </c>
      <c r="M700" s="149">
        <v>197.87799278847601</v>
      </c>
    </row>
    <row r="701" spans="1:13">
      <c r="A701" s="150" t="str">
        <f t="shared" si="20"/>
        <v>2010-2012MalesNL5</v>
      </c>
      <c r="B701" s="151" t="str">
        <f t="shared" si="21"/>
        <v>2010-2012_Males_NL5_All ages</v>
      </c>
      <c r="C701" s="149" t="s">
        <v>8</v>
      </c>
      <c r="D701" s="149" t="s">
        <v>2</v>
      </c>
      <c r="E701" s="149" t="s">
        <v>82</v>
      </c>
      <c r="F701" s="149">
        <v>384</v>
      </c>
      <c r="G701" s="149">
        <v>128</v>
      </c>
      <c r="H701" s="149">
        <v>900.98545283904298</v>
      </c>
      <c r="I701" s="149">
        <v>1616.7522544338599</v>
      </c>
      <c r="J701" s="149">
        <v>1445.03975261755</v>
      </c>
      <c r="K701" s="149">
        <v>1801.9612922818301</v>
      </c>
      <c r="L701" s="149">
        <v>171.71250181631399</v>
      </c>
      <c r="M701" s="149">
        <v>185.209037847963</v>
      </c>
    </row>
    <row r="702" spans="1:13">
      <c r="A702" s="150" t="str">
        <f t="shared" si="20"/>
        <v>2011-2013MalesNL5</v>
      </c>
      <c r="B702" s="151" t="str">
        <f t="shared" si="21"/>
        <v>2011-2013_Males_NL5_All ages</v>
      </c>
      <c r="C702" s="149" t="s">
        <v>9</v>
      </c>
      <c r="D702" s="149" t="s">
        <v>2</v>
      </c>
      <c r="E702" s="149" t="s">
        <v>82</v>
      </c>
      <c r="F702" s="149">
        <v>384</v>
      </c>
      <c r="G702" s="149">
        <v>128</v>
      </c>
      <c r="H702" s="149">
        <v>892.11039866183398</v>
      </c>
      <c r="I702" s="149">
        <v>1592.0528861417899</v>
      </c>
      <c r="J702" s="149">
        <v>1422.88744225918</v>
      </c>
      <c r="K702" s="149">
        <v>1774.5146682905099</v>
      </c>
      <c r="L702" s="149">
        <v>169.16544388260201</v>
      </c>
      <c r="M702" s="149">
        <v>182.46178214872199</v>
      </c>
    </row>
    <row r="703" spans="1:13">
      <c r="A703" s="150" t="str">
        <f t="shared" si="20"/>
        <v>2012-2014MalesNL5</v>
      </c>
      <c r="B703" s="151" t="str">
        <f t="shared" si="21"/>
        <v>2012-2014_Males_NL5_All ages</v>
      </c>
      <c r="C703" s="149" t="s">
        <v>216</v>
      </c>
      <c r="D703" s="149" t="s">
        <v>2</v>
      </c>
      <c r="E703" s="149" t="s">
        <v>82</v>
      </c>
      <c r="F703" s="149">
        <v>372</v>
      </c>
      <c r="G703" s="149">
        <v>124</v>
      </c>
      <c r="H703" s="149">
        <v>862.00903719151904</v>
      </c>
      <c r="I703" s="149">
        <v>1482.2733316696799</v>
      </c>
      <c r="J703" s="149">
        <v>1325.7882415814399</v>
      </c>
      <c r="K703" s="149">
        <v>1651.26335560233</v>
      </c>
      <c r="L703" s="149">
        <v>156.485090088242</v>
      </c>
      <c r="M703" s="149">
        <v>168.990023932649</v>
      </c>
    </row>
    <row r="704" spans="1:13">
      <c r="A704" s="150" t="str">
        <f t="shared" si="20"/>
        <v>2004-2006MalesNN</v>
      </c>
      <c r="B704" s="151" t="str">
        <f t="shared" si="21"/>
        <v>2004-2006_Males_NN_All ages</v>
      </c>
      <c r="C704" s="149" t="s">
        <v>1</v>
      </c>
      <c r="D704" s="149" t="s">
        <v>2</v>
      </c>
      <c r="E704" s="149" t="s">
        <v>83</v>
      </c>
      <c r="F704" s="149">
        <v>2147</v>
      </c>
      <c r="G704" s="149">
        <v>715.66666666666697</v>
      </c>
      <c r="H704" s="149">
        <v>1111.3009001175001</v>
      </c>
      <c r="I704" s="149">
        <v>1267.0489078759699</v>
      </c>
      <c r="J704" s="149">
        <v>1211.58309572915</v>
      </c>
      <c r="K704" s="149">
        <v>1324.31409680298</v>
      </c>
      <c r="L704" s="149">
        <v>55.465812146823701</v>
      </c>
      <c r="M704" s="149">
        <v>57.2651889270048</v>
      </c>
    </row>
    <row r="705" spans="1:13">
      <c r="A705" s="150" t="str">
        <f t="shared" si="20"/>
        <v>2005-2007MalesNN</v>
      </c>
      <c r="B705" s="151" t="str">
        <f t="shared" si="21"/>
        <v>2005-2007_Males_NN_All ages</v>
      </c>
      <c r="C705" s="149" t="s">
        <v>3</v>
      </c>
      <c r="D705" s="149" t="s">
        <v>2</v>
      </c>
      <c r="E705" s="149" t="s">
        <v>83</v>
      </c>
      <c r="F705" s="149">
        <v>2190</v>
      </c>
      <c r="G705" s="149">
        <v>730</v>
      </c>
      <c r="H705" s="149">
        <v>1127.3260752065501</v>
      </c>
      <c r="I705" s="149">
        <v>1256.1344997793699</v>
      </c>
      <c r="J705" s="149">
        <v>1201.85097399714</v>
      </c>
      <c r="K705" s="149">
        <v>1312.16136713016</v>
      </c>
      <c r="L705" s="149">
        <v>54.283525782235799</v>
      </c>
      <c r="M705" s="149">
        <v>56.026867350789402</v>
      </c>
    </row>
    <row r="706" spans="1:13">
      <c r="A706" s="150" t="str">
        <f t="shared" si="20"/>
        <v>2006-2008MalesNN</v>
      </c>
      <c r="B706" s="151" t="str">
        <f t="shared" si="21"/>
        <v>2006-2008_Males_NN_All ages</v>
      </c>
      <c r="C706" s="149" t="s">
        <v>4</v>
      </c>
      <c r="D706" s="149" t="s">
        <v>2</v>
      </c>
      <c r="E706" s="149" t="s">
        <v>83</v>
      </c>
      <c r="F706" s="149">
        <v>2159</v>
      </c>
      <c r="G706" s="149">
        <v>719.66666666666697</v>
      </c>
      <c r="H706" s="149">
        <v>1104.5625236618901</v>
      </c>
      <c r="I706" s="149">
        <v>1224.39388029161</v>
      </c>
      <c r="J706" s="149">
        <v>1170.9010905656201</v>
      </c>
      <c r="K706" s="149">
        <v>1279.6171244683901</v>
      </c>
      <c r="L706" s="149">
        <v>53.492789725991301</v>
      </c>
      <c r="M706" s="149">
        <v>55.223244176778699</v>
      </c>
    </row>
    <row r="707" spans="1:13">
      <c r="A707" s="150" t="str">
        <f t="shared" ref="A707:A770" si="22">C707&amp;D707&amp;E707</f>
        <v>2007-2009MalesNN</v>
      </c>
      <c r="B707" s="151" t="str">
        <f t="shared" ref="B707:B770" si="23">CONCATENATE(C707,"_",D707,"_",E707,"_","All ages")</f>
        <v>2007-2009_Males_NN_All ages</v>
      </c>
      <c r="C707" s="149" t="s">
        <v>5</v>
      </c>
      <c r="D707" s="149" t="s">
        <v>2</v>
      </c>
      <c r="E707" s="149" t="s">
        <v>83</v>
      </c>
      <c r="F707" s="149">
        <v>2158</v>
      </c>
      <c r="G707" s="149">
        <v>719.33333333333303</v>
      </c>
      <c r="H707" s="149">
        <v>1098.26354253608</v>
      </c>
      <c r="I707" s="149">
        <v>1192.89838996396</v>
      </c>
      <c r="J707" s="149">
        <v>1141.0393631142299</v>
      </c>
      <c r="K707" s="149">
        <v>1246.4354157233199</v>
      </c>
      <c r="L707" s="149">
        <v>51.859026849722603</v>
      </c>
      <c r="M707" s="149">
        <v>53.537025759367701</v>
      </c>
    </row>
    <row r="708" spans="1:13">
      <c r="A708" s="150" t="str">
        <f t="shared" si="22"/>
        <v>2008-2010MalesNN</v>
      </c>
      <c r="B708" s="151" t="str">
        <f t="shared" si="23"/>
        <v>2008-2010_Males_NN_All ages</v>
      </c>
      <c r="C708" s="149" t="s">
        <v>6</v>
      </c>
      <c r="D708" s="149" t="s">
        <v>2</v>
      </c>
      <c r="E708" s="149" t="s">
        <v>83</v>
      </c>
      <c r="F708" s="149">
        <v>2156</v>
      </c>
      <c r="G708" s="149">
        <v>718.66666666666697</v>
      </c>
      <c r="H708" s="149">
        <v>1094.6996430547999</v>
      </c>
      <c r="I708" s="149">
        <v>1169.8795864844899</v>
      </c>
      <c r="J708" s="149">
        <v>1119.09608286247</v>
      </c>
      <c r="K708" s="149">
        <v>1222.3070638947299</v>
      </c>
      <c r="L708" s="149">
        <v>50.783503622011899</v>
      </c>
      <c r="M708" s="149">
        <v>52.427477410243</v>
      </c>
    </row>
    <row r="709" spans="1:13">
      <c r="A709" s="150" t="str">
        <f t="shared" si="22"/>
        <v>2009-2011MalesNN</v>
      </c>
      <c r="B709" s="151" t="str">
        <f t="shared" si="23"/>
        <v>2009-2011_Males_NN_All ages</v>
      </c>
      <c r="C709" s="149" t="s">
        <v>7</v>
      </c>
      <c r="D709" s="149" t="s">
        <v>2</v>
      </c>
      <c r="E709" s="149" t="s">
        <v>83</v>
      </c>
      <c r="F709" s="149">
        <v>2169</v>
      </c>
      <c r="G709" s="149">
        <v>723</v>
      </c>
      <c r="H709" s="149">
        <v>1100.35054966797</v>
      </c>
      <c r="I709" s="149">
        <v>1142.3001874598899</v>
      </c>
      <c r="J709" s="149">
        <v>1093.0549351217801</v>
      </c>
      <c r="K709" s="149">
        <v>1193.1347477163299</v>
      </c>
      <c r="L709" s="149">
        <v>49.2452523381098</v>
      </c>
      <c r="M709" s="149">
        <v>50.834560256442003</v>
      </c>
    </row>
    <row r="710" spans="1:13">
      <c r="A710" s="150" t="str">
        <f t="shared" si="22"/>
        <v>2010-2012MalesNN</v>
      </c>
      <c r="B710" s="151" t="str">
        <f t="shared" si="23"/>
        <v>2010-2012_Males_NN_All ages</v>
      </c>
      <c r="C710" s="149" t="s">
        <v>8</v>
      </c>
      <c r="D710" s="149" t="s">
        <v>2</v>
      </c>
      <c r="E710" s="149" t="s">
        <v>83</v>
      </c>
      <c r="F710" s="149">
        <v>2160</v>
      </c>
      <c r="G710" s="149">
        <v>720</v>
      </c>
      <c r="H710" s="149">
        <v>1096.2574987058099</v>
      </c>
      <c r="I710" s="149">
        <v>1113.1811584547399</v>
      </c>
      <c r="J710" s="149">
        <v>1065.1414363092699</v>
      </c>
      <c r="K710" s="149">
        <v>1162.77456595681</v>
      </c>
      <c r="L710" s="149">
        <v>48.039722145468701</v>
      </c>
      <c r="M710" s="149">
        <v>49.593407502066199</v>
      </c>
    </row>
    <row r="711" spans="1:13">
      <c r="A711" s="150" t="str">
        <f t="shared" si="22"/>
        <v>2011-2013MalesNN</v>
      </c>
      <c r="B711" s="151" t="str">
        <f t="shared" si="23"/>
        <v>2011-2013_Males_NN_All ages</v>
      </c>
      <c r="C711" s="149" t="s">
        <v>9</v>
      </c>
      <c r="D711" s="149" t="s">
        <v>2</v>
      </c>
      <c r="E711" s="149" t="s">
        <v>83</v>
      </c>
      <c r="F711" s="149">
        <v>2136</v>
      </c>
      <c r="G711" s="149">
        <v>712</v>
      </c>
      <c r="H711" s="149">
        <v>1083.8458259757699</v>
      </c>
      <c r="I711" s="149">
        <v>1080.2098061515201</v>
      </c>
      <c r="J711" s="149">
        <v>1033.3353537880901</v>
      </c>
      <c r="K711" s="149">
        <v>1128.6089017066799</v>
      </c>
      <c r="L711" s="149">
        <v>46.874452363437499</v>
      </c>
      <c r="M711" s="149">
        <v>48.399095555160599</v>
      </c>
    </row>
    <row r="712" spans="1:13">
      <c r="A712" s="150" t="str">
        <f t="shared" si="22"/>
        <v>2012-2014MalesNN</v>
      </c>
      <c r="B712" s="151" t="str">
        <f t="shared" si="23"/>
        <v>2012-2014_Males_NN_All ages</v>
      </c>
      <c r="C712" s="149" t="s">
        <v>216</v>
      </c>
      <c r="D712" s="149" t="s">
        <v>2</v>
      </c>
      <c r="E712" s="149" t="s">
        <v>83</v>
      </c>
      <c r="F712" s="149">
        <v>2125</v>
      </c>
      <c r="G712" s="149">
        <v>708.33333333333303</v>
      </c>
      <c r="H712" s="149">
        <v>1078.8664033386499</v>
      </c>
      <c r="I712" s="149">
        <v>1043.7512879031001</v>
      </c>
      <c r="J712" s="149">
        <v>998.60279841066097</v>
      </c>
      <c r="K712" s="149">
        <v>1090.37214558708</v>
      </c>
      <c r="L712" s="149">
        <v>45.148489492436397</v>
      </c>
      <c r="M712" s="149">
        <v>46.620857683982898</v>
      </c>
    </row>
    <row r="713" spans="1:13">
      <c r="A713" s="150" t="str">
        <f t="shared" si="22"/>
        <v>2004-2006MalesNN1</v>
      </c>
      <c r="B713" s="151" t="str">
        <f t="shared" si="23"/>
        <v>2004-2006_Males_NN1_All ages</v>
      </c>
      <c r="C713" s="149" t="s">
        <v>1</v>
      </c>
      <c r="D713" s="149" t="s">
        <v>2</v>
      </c>
      <c r="E713" s="149" t="s">
        <v>84</v>
      </c>
      <c r="F713" s="149">
        <v>385</v>
      </c>
      <c r="G713" s="149">
        <v>128.333333333333</v>
      </c>
      <c r="H713" s="149">
        <v>1044.4360045575399</v>
      </c>
      <c r="I713" s="149">
        <v>1149.26665289175</v>
      </c>
      <c r="J713" s="149">
        <v>1031.9527271817201</v>
      </c>
      <c r="K713" s="149">
        <v>1275.7889187009</v>
      </c>
      <c r="L713" s="149">
        <v>117.313925710032</v>
      </c>
      <c r="M713" s="149">
        <v>126.522265809148</v>
      </c>
    </row>
    <row r="714" spans="1:13">
      <c r="A714" s="150" t="str">
        <f t="shared" si="22"/>
        <v>2005-2007MalesNN1</v>
      </c>
      <c r="B714" s="151" t="str">
        <f t="shared" si="23"/>
        <v>2005-2007_Males_NN1_All ages</v>
      </c>
      <c r="C714" s="149" t="s">
        <v>3</v>
      </c>
      <c r="D714" s="149" t="s">
        <v>2</v>
      </c>
      <c r="E714" s="149" t="s">
        <v>84</v>
      </c>
      <c r="F714" s="149">
        <v>376</v>
      </c>
      <c r="G714" s="149">
        <v>125.333333333333</v>
      </c>
      <c r="H714" s="149">
        <v>1015.4203462151301</v>
      </c>
      <c r="I714" s="149">
        <v>1086.77650668247</v>
      </c>
      <c r="J714" s="149">
        <v>974.70800681889</v>
      </c>
      <c r="K714" s="149">
        <v>1207.7507465249</v>
      </c>
      <c r="L714" s="149">
        <v>112.06849986358201</v>
      </c>
      <c r="M714" s="149">
        <v>120.974239842426</v>
      </c>
    </row>
    <row r="715" spans="1:13">
      <c r="A715" s="150" t="str">
        <f t="shared" si="22"/>
        <v>2006-2008MalesNN1</v>
      </c>
      <c r="B715" s="151" t="str">
        <f t="shared" si="23"/>
        <v>2006-2008_Males_NN1_All ages</v>
      </c>
      <c r="C715" s="149" t="s">
        <v>4</v>
      </c>
      <c r="D715" s="149" t="s">
        <v>2</v>
      </c>
      <c r="E715" s="149" t="s">
        <v>84</v>
      </c>
      <c r="F715" s="149">
        <v>387</v>
      </c>
      <c r="G715" s="149">
        <v>129</v>
      </c>
      <c r="H715" s="149">
        <v>1039.3447025647899</v>
      </c>
      <c r="I715" s="149">
        <v>1090.9183782422001</v>
      </c>
      <c r="J715" s="149">
        <v>979.97799981337505</v>
      </c>
      <c r="K715" s="149">
        <v>1210.54333732941</v>
      </c>
      <c r="L715" s="149">
        <v>110.940378428828</v>
      </c>
      <c r="M715" s="149">
        <v>119.62495908721201</v>
      </c>
    </row>
    <row r="716" spans="1:13">
      <c r="A716" s="150" t="str">
        <f t="shared" si="22"/>
        <v>2007-2009MalesNN1</v>
      </c>
      <c r="B716" s="151" t="str">
        <f t="shared" si="23"/>
        <v>2007-2009_Males_NN1_All ages</v>
      </c>
      <c r="C716" s="149" t="s">
        <v>5</v>
      </c>
      <c r="D716" s="149" t="s">
        <v>2</v>
      </c>
      <c r="E716" s="149" t="s">
        <v>84</v>
      </c>
      <c r="F716" s="149">
        <v>399</v>
      </c>
      <c r="G716" s="149">
        <v>133</v>
      </c>
      <c r="H716" s="149">
        <v>1063.9148868090599</v>
      </c>
      <c r="I716" s="149">
        <v>1110.8075511255599</v>
      </c>
      <c r="J716" s="149">
        <v>999.58444519463103</v>
      </c>
      <c r="K716" s="149">
        <v>1230.59997164061</v>
      </c>
      <c r="L716" s="149">
        <v>111.22310593093199</v>
      </c>
      <c r="M716" s="149">
        <v>119.79242051504799</v>
      </c>
    </row>
    <row r="717" spans="1:13">
      <c r="A717" s="150" t="str">
        <f t="shared" si="22"/>
        <v>2008-2010MalesNN1</v>
      </c>
      <c r="B717" s="151" t="str">
        <f t="shared" si="23"/>
        <v>2008-2010_Males_NN1_All ages</v>
      </c>
      <c r="C717" s="149" t="s">
        <v>6</v>
      </c>
      <c r="D717" s="149" t="s">
        <v>2</v>
      </c>
      <c r="E717" s="149" t="s">
        <v>84</v>
      </c>
      <c r="F717" s="149">
        <v>418</v>
      </c>
      <c r="G717" s="149">
        <v>139.333333333333</v>
      </c>
      <c r="H717" s="149">
        <v>1108.5180863477201</v>
      </c>
      <c r="I717" s="149">
        <v>1152.50104928365</v>
      </c>
      <c r="J717" s="149">
        <v>1039.5751768576799</v>
      </c>
      <c r="K717" s="149">
        <v>1273.91928746074</v>
      </c>
      <c r="L717" s="149">
        <v>112.925872425976</v>
      </c>
      <c r="M717" s="149">
        <v>121.418238177085</v>
      </c>
    </row>
    <row r="718" spans="1:13">
      <c r="A718" s="150" t="str">
        <f t="shared" si="22"/>
        <v>2009-2011MalesNN1</v>
      </c>
      <c r="B718" s="151" t="str">
        <f t="shared" si="23"/>
        <v>2009-2011_Males_NN1_All ages</v>
      </c>
      <c r="C718" s="149" t="s">
        <v>7</v>
      </c>
      <c r="D718" s="149" t="s">
        <v>2</v>
      </c>
      <c r="E718" s="149" t="s">
        <v>84</v>
      </c>
      <c r="F718" s="149">
        <v>412</v>
      </c>
      <c r="G718" s="149">
        <v>137.333333333333</v>
      </c>
      <c r="H718" s="149">
        <v>1088.5935477052301</v>
      </c>
      <c r="I718" s="149">
        <v>1122.56118385232</v>
      </c>
      <c r="J718" s="149">
        <v>1012.05552028749</v>
      </c>
      <c r="K718" s="149">
        <v>1241.4399609178099</v>
      </c>
      <c r="L718" s="149">
        <v>110.505663564831</v>
      </c>
      <c r="M718" s="149">
        <v>118.87877706549099</v>
      </c>
    </row>
    <row r="719" spans="1:13">
      <c r="A719" s="150" t="str">
        <f t="shared" si="22"/>
        <v>2010-2012MalesNN1</v>
      </c>
      <c r="B719" s="151" t="str">
        <f t="shared" si="23"/>
        <v>2010-2012_Males_NN1_All ages</v>
      </c>
      <c r="C719" s="149" t="s">
        <v>8</v>
      </c>
      <c r="D719" s="149" t="s">
        <v>2</v>
      </c>
      <c r="E719" s="149" t="s">
        <v>84</v>
      </c>
      <c r="F719" s="149">
        <v>393</v>
      </c>
      <c r="G719" s="149">
        <v>131</v>
      </c>
      <c r="H719" s="149">
        <v>1033.6664913203599</v>
      </c>
      <c r="I719" s="149">
        <v>1047.5619753380499</v>
      </c>
      <c r="J719" s="149">
        <v>942.15750410454802</v>
      </c>
      <c r="K719" s="149">
        <v>1161.1517968959699</v>
      </c>
      <c r="L719" s="149">
        <v>105.4044712335</v>
      </c>
      <c r="M719" s="149">
        <v>113.58982155792199</v>
      </c>
    </row>
    <row r="720" spans="1:13">
      <c r="A720" s="150" t="str">
        <f t="shared" si="22"/>
        <v>2011-2013MalesNN1</v>
      </c>
      <c r="B720" s="151" t="str">
        <f t="shared" si="23"/>
        <v>2011-2013_Males_NN1_All ages</v>
      </c>
      <c r="C720" s="149" t="s">
        <v>9</v>
      </c>
      <c r="D720" s="149" t="s">
        <v>2</v>
      </c>
      <c r="E720" s="149" t="s">
        <v>84</v>
      </c>
      <c r="F720" s="149">
        <v>365</v>
      </c>
      <c r="G720" s="149">
        <v>121.666666666667</v>
      </c>
      <c r="H720" s="149">
        <v>954.47294788316196</v>
      </c>
      <c r="I720" s="149">
        <v>936.41783347022499</v>
      </c>
      <c r="J720" s="149">
        <v>839.23914999597696</v>
      </c>
      <c r="K720" s="149">
        <v>1041.43952374694</v>
      </c>
      <c r="L720" s="149">
        <v>97.178683474248302</v>
      </c>
      <c r="M720" s="149">
        <v>105.02169027671</v>
      </c>
    </row>
    <row r="721" spans="1:13">
      <c r="A721" s="150" t="str">
        <f t="shared" si="22"/>
        <v>2012-2014MalesNN1</v>
      </c>
      <c r="B721" s="151" t="str">
        <f t="shared" si="23"/>
        <v>2012-2014_Males_NN1_All ages</v>
      </c>
      <c r="C721" s="149" t="s">
        <v>216</v>
      </c>
      <c r="D721" s="149" t="s">
        <v>2</v>
      </c>
      <c r="E721" s="149" t="s">
        <v>84</v>
      </c>
      <c r="F721" s="149">
        <v>362</v>
      </c>
      <c r="G721" s="149">
        <v>120.666666666667</v>
      </c>
      <c r="H721" s="149">
        <v>946.94987966935196</v>
      </c>
      <c r="I721" s="149">
        <v>891.51847274151498</v>
      </c>
      <c r="J721" s="149">
        <v>799.34876136290302</v>
      </c>
      <c r="K721" s="149">
        <v>991.15903157133505</v>
      </c>
      <c r="L721" s="149">
        <v>92.169711378611296</v>
      </c>
      <c r="M721" s="149">
        <v>99.640558829820606</v>
      </c>
    </row>
    <row r="722" spans="1:13">
      <c r="A722" s="150" t="str">
        <f t="shared" si="22"/>
        <v>2004-2006MalesNN2</v>
      </c>
      <c r="B722" s="151" t="str">
        <f t="shared" si="23"/>
        <v>2004-2006_Males_NN2_All ages</v>
      </c>
      <c r="C722" s="149" t="s">
        <v>1</v>
      </c>
      <c r="D722" s="149" t="s">
        <v>2</v>
      </c>
      <c r="E722" s="149" t="s">
        <v>85</v>
      </c>
      <c r="F722" s="149">
        <v>408</v>
      </c>
      <c r="G722" s="149">
        <v>136</v>
      </c>
      <c r="H722" s="149">
        <v>1019.94900254987</v>
      </c>
      <c r="I722" s="149">
        <v>1096.7402911050399</v>
      </c>
      <c r="J722" s="149">
        <v>986.36598990166397</v>
      </c>
      <c r="K722" s="149">
        <v>1215.52032576702</v>
      </c>
      <c r="L722" s="149">
        <v>110.37430120338</v>
      </c>
      <c r="M722" s="149">
        <v>118.780034661977</v>
      </c>
    </row>
    <row r="723" spans="1:13">
      <c r="A723" s="150" t="str">
        <f t="shared" si="22"/>
        <v>2005-2007MalesNN2</v>
      </c>
      <c r="B723" s="151" t="str">
        <f t="shared" si="23"/>
        <v>2005-2007_Males_NN2_All ages</v>
      </c>
      <c r="C723" s="149" t="s">
        <v>3</v>
      </c>
      <c r="D723" s="149" t="s">
        <v>2</v>
      </c>
      <c r="E723" s="149" t="s">
        <v>85</v>
      </c>
      <c r="F723" s="149">
        <v>443</v>
      </c>
      <c r="G723" s="149">
        <v>147.666666666667</v>
      </c>
      <c r="H723" s="149">
        <v>1103.88477735417</v>
      </c>
      <c r="I723" s="149">
        <v>1162.5253349885199</v>
      </c>
      <c r="J723" s="149">
        <v>1051.15136991181</v>
      </c>
      <c r="K723" s="149">
        <v>1282.02576222742</v>
      </c>
      <c r="L723" s="149">
        <v>111.373965076717</v>
      </c>
      <c r="M723" s="149">
        <v>119.500427238898</v>
      </c>
    </row>
    <row r="724" spans="1:13">
      <c r="A724" s="150" t="str">
        <f t="shared" si="22"/>
        <v>2006-2008MalesNN2</v>
      </c>
      <c r="B724" s="151" t="str">
        <f t="shared" si="23"/>
        <v>2006-2008_Males_NN2_All ages</v>
      </c>
      <c r="C724" s="149" t="s">
        <v>4</v>
      </c>
      <c r="D724" s="149" t="s">
        <v>2</v>
      </c>
      <c r="E724" s="149" t="s">
        <v>85</v>
      </c>
      <c r="F724" s="149">
        <v>439</v>
      </c>
      <c r="G724" s="149">
        <v>146.333333333333</v>
      </c>
      <c r="H724" s="149">
        <v>1088.5736956953001</v>
      </c>
      <c r="I724" s="149">
        <v>1149.03732254237</v>
      </c>
      <c r="J724" s="149">
        <v>1037.94494443944</v>
      </c>
      <c r="K724" s="149">
        <v>1268.2739185058999</v>
      </c>
      <c r="L724" s="149">
        <v>111.09237810293</v>
      </c>
      <c r="M724" s="149">
        <v>119.236595963529</v>
      </c>
    </row>
    <row r="725" spans="1:13">
      <c r="A725" s="150" t="str">
        <f t="shared" si="22"/>
        <v>2007-2009MalesNN2</v>
      </c>
      <c r="B725" s="151" t="str">
        <f t="shared" si="23"/>
        <v>2007-2009_Males_NN2_All ages</v>
      </c>
      <c r="C725" s="149" t="s">
        <v>5</v>
      </c>
      <c r="D725" s="149" t="s">
        <v>2</v>
      </c>
      <c r="E725" s="149" t="s">
        <v>85</v>
      </c>
      <c r="F725" s="149">
        <v>427</v>
      </c>
      <c r="G725" s="149">
        <v>142.333333333333</v>
      </c>
      <c r="H725" s="149">
        <v>1054.29495568011</v>
      </c>
      <c r="I725" s="149">
        <v>1084.6360797718401</v>
      </c>
      <c r="J725" s="149">
        <v>978.74349483530398</v>
      </c>
      <c r="K725" s="149">
        <v>1198.4043537886</v>
      </c>
      <c r="L725" s="149">
        <v>105.89258493653099</v>
      </c>
      <c r="M725" s="149">
        <v>113.768274016763</v>
      </c>
    </row>
    <row r="726" spans="1:13">
      <c r="A726" s="150" t="str">
        <f t="shared" si="22"/>
        <v>2008-2010MalesNN2</v>
      </c>
      <c r="B726" s="151" t="str">
        <f t="shared" si="23"/>
        <v>2008-2010_Males_NN2_All ages</v>
      </c>
      <c r="C726" s="149" t="s">
        <v>6</v>
      </c>
      <c r="D726" s="149" t="s">
        <v>2</v>
      </c>
      <c r="E726" s="149" t="s">
        <v>85</v>
      </c>
      <c r="F726" s="149">
        <v>392</v>
      </c>
      <c r="G726" s="149">
        <v>130.666666666667</v>
      </c>
      <c r="H726" s="149">
        <v>965.49346075219796</v>
      </c>
      <c r="I726" s="149">
        <v>963.75515090373904</v>
      </c>
      <c r="J726" s="149">
        <v>865.67838600427399</v>
      </c>
      <c r="K726" s="149">
        <v>1069.45833635344</v>
      </c>
      <c r="L726" s="149">
        <v>98.076764899464607</v>
      </c>
      <c r="M726" s="149">
        <v>105.70318544970399</v>
      </c>
    </row>
    <row r="727" spans="1:13">
      <c r="A727" s="150" t="str">
        <f t="shared" si="22"/>
        <v>2009-2011MalesNN2</v>
      </c>
      <c r="B727" s="151" t="str">
        <f t="shared" si="23"/>
        <v>2009-2011_Males_NN2_All ages</v>
      </c>
      <c r="C727" s="149" t="s">
        <v>7</v>
      </c>
      <c r="D727" s="149" t="s">
        <v>2</v>
      </c>
      <c r="E727" s="149" t="s">
        <v>85</v>
      </c>
      <c r="F727" s="149">
        <v>400</v>
      </c>
      <c r="G727" s="149">
        <v>133.333333333333</v>
      </c>
      <c r="H727" s="149">
        <v>986.41217232620602</v>
      </c>
      <c r="I727" s="149">
        <v>943.59005285911201</v>
      </c>
      <c r="J727" s="149">
        <v>849.033130463985</v>
      </c>
      <c r="K727" s="149">
        <v>1045.4227344424401</v>
      </c>
      <c r="L727" s="149">
        <v>94.556922395126904</v>
      </c>
      <c r="M727" s="149">
        <v>101.832681583333</v>
      </c>
    </row>
    <row r="728" spans="1:13">
      <c r="A728" s="150" t="str">
        <f t="shared" si="22"/>
        <v>2010-2012MalesNN2</v>
      </c>
      <c r="B728" s="151" t="str">
        <f t="shared" si="23"/>
        <v>2010-2012_Males_NN2_All ages</v>
      </c>
      <c r="C728" s="149" t="s">
        <v>8</v>
      </c>
      <c r="D728" s="149" t="s">
        <v>2</v>
      </c>
      <c r="E728" s="149" t="s">
        <v>85</v>
      </c>
      <c r="F728" s="149">
        <v>423</v>
      </c>
      <c r="G728" s="149">
        <v>141</v>
      </c>
      <c r="H728" s="149">
        <v>1046.56341234104</v>
      </c>
      <c r="I728" s="149">
        <v>982.89802271537201</v>
      </c>
      <c r="J728" s="149">
        <v>886.75423024705196</v>
      </c>
      <c r="K728" s="149">
        <v>1086.22753261611</v>
      </c>
      <c r="L728" s="149">
        <v>96.143792468320001</v>
      </c>
      <c r="M728" s="149">
        <v>103.329509900738</v>
      </c>
    </row>
    <row r="729" spans="1:13">
      <c r="A729" s="150" t="str">
        <f t="shared" si="22"/>
        <v>2011-2013MalesNN2</v>
      </c>
      <c r="B729" s="151" t="str">
        <f t="shared" si="23"/>
        <v>2011-2013_Males_NN2_All ages</v>
      </c>
      <c r="C729" s="149" t="s">
        <v>9</v>
      </c>
      <c r="D729" s="149" t="s">
        <v>2</v>
      </c>
      <c r="E729" s="149" t="s">
        <v>85</v>
      </c>
      <c r="F729" s="149">
        <v>431</v>
      </c>
      <c r="G729" s="149">
        <v>143.666666666667</v>
      </c>
      <c r="H729" s="149">
        <v>1070.3819599662199</v>
      </c>
      <c r="I729" s="149">
        <v>985.71895707802003</v>
      </c>
      <c r="J729" s="149">
        <v>890.05919540657897</v>
      </c>
      <c r="K729" s="149">
        <v>1088.4589368956599</v>
      </c>
      <c r="L729" s="149">
        <v>95.659761671441501</v>
      </c>
      <c r="M729" s="149">
        <v>102.739979817644</v>
      </c>
    </row>
    <row r="730" spans="1:13">
      <c r="A730" s="150" t="str">
        <f t="shared" si="22"/>
        <v>2012-2014MalesNN2</v>
      </c>
      <c r="B730" s="151" t="str">
        <f t="shared" si="23"/>
        <v>2012-2014_Males_NN2_All ages</v>
      </c>
      <c r="C730" s="149" t="s">
        <v>216</v>
      </c>
      <c r="D730" s="149" t="s">
        <v>2</v>
      </c>
      <c r="E730" s="149" t="s">
        <v>85</v>
      </c>
      <c r="F730" s="149">
        <v>431</v>
      </c>
      <c r="G730" s="149">
        <v>143.666666666667</v>
      </c>
      <c r="H730" s="149">
        <v>1073.7419033383201</v>
      </c>
      <c r="I730" s="149">
        <v>973.15496887246297</v>
      </c>
      <c r="J730" s="149">
        <v>879.10970702724205</v>
      </c>
      <c r="K730" s="149">
        <v>1074.1609523193999</v>
      </c>
      <c r="L730" s="149">
        <v>94.045261845221304</v>
      </c>
      <c r="M730" s="149">
        <v>101.00598344693201</v>
      </c>
    </row>
    <row r="731" spans="1:13">
      <c r="A731" s="150" t="str">
        <f t="shared" si="22"/>
        <v>2004-2006MalesNN3</v>
      </c>
      <c r="B731" s="151" t="str">
        <f t="shared" si="23"/>
        <v>2004-2006_Males_NN3_All ages</v>
      </c>
      <c r="C731" s="149" t="s">
        <v>1</v>
      </c>
      <c r="D731" s="149" t="s">
        <v>2</v>
      </c>
      <c r="E731" s="149" t="s">
        <v>86</v>
      </c>
      <c r="F731" s="149">
        <v>336</v>
      </c>
      <c r="G731" s="149">
        <v>112</v>
      </c>
      <c r="H731" s="149">
        <v>947.09248245342098</v>
      </c>
      <c r="I731" s="149">
        <v>1119.86996309339</v>
      </c>
      <c r="J731" s="149">
        <v>995.860166413201</v>
      </c>
      <c r="K731" s="149">
        <v>1254.33034942688</v>
      </c>
      <c r="L731" s="149">
        <v>124.00979668018699</v>
      </c>
      <c r="M731" s="149">
        <v>134.46038633349099</v>
      </c>
    </row>
    <row r="732" spans="1:13">
      <c r="A732" s="150" t="str">
        <f t="shared" si="22"/>
        <v>2005-2007MalesNN3</v>
      </c>
      <c r="B732" s="151" t="str">
        <f t="shared" si="23"/>
        <v>2005-2007_Males_NN3_All ages</v>
      </c>
      <c r="C732" s="149" t="s">
        <v>3</v>
      </c>
      <c r="D732" s="149" t="s">
        <v>2</v>
      </c>
      <c r="E732" s="149" t="s">
        <v>86</v>
      </c>
      <c r="F732" s="149">
        <v>340</v>
      </c>
      <c r="G732" s="149">
        <v>113.333333333333</v>
      </c>
      <c r="H732" s="149">
        <v>952.75458162865004</v>
      </c>
      <c r="I732" s="149">
        <v>1091.48174739262</v>
      </c>
      <c r="J732" s="149">
        <v>971.17061334244795</v>
      </c>
      <c r="K732" s="149">
        <v>1221.8692699179001</v>
      </c>
      <c r="L732" s="149">
        <v>120.311134050167</v>
      </c>
      <c r="M732" s="149">
        <v>130.38752252528599</v>
      </c>
    </row>
    <row r="733" spans="1:13">
      <c r="A733" s="150" t="str">
        <f t="shared" si="22"/>
        <v>2006-2008MalesNN3</v>
      </c>
      <c r="B733" s="151" t="str">
        <f t="shared" si="23"/>
        <v>2006-2008_Males_NN3_All ages</v>
      </c>
      <c r="C733" s="149" t="s">
        <v>4</v>
      </c>
      <c r="D733" s="149" t="s">
        <v>2</v>
      </c>
      <c r="E733" s="149" t="s">
        <v>86</v>
      </c>
      <c r="F733" s="149">
        <v>350</v>
      </c>
      <c r="G733" s="149">
        <v>116.666666666667</v>
      </c>
      <c r="H733" s="149">
        <v>974.38752783964401</v>
      </c>
      <c r="I733" s="149">
        <v>1111.199562707</v>
      </c>
      <c r="J733" s="149">
        <v>989.73253084572195</v>
      </c>
      <c r="K733" s="149">
        <v>1242.68692309832</v>
      </c>
      <c r="L733" s="149">
        <v>121.46703186127699</v>
      </c>
      <c r="M733" s="149">
        <v>131.48736039132399</v>
      </c>
    </row>
    <row r="734" spans="1:13">
      <c r="A734" s="150" t="str">
        <f t="shared" si="22"/>
        <v>2007-2009MalesNN3</v>
      </c>
      <c r="B734" s="151" t="str">
        <f t="shared" si="23"/>
        <v>2007-2009_Males_NN3_All ages</v>
      </c>
      <c r="C734" s="149" t="s">
        <v>5</v>
      </c>
      <c r="D734" s="149" t="s">
        <v>2</v>
      </c>
      <c r="E734" s="149" t="s">
        <v>86</v>
      </c>
      <c r="F734" s="149">
        <v>377</v>
      </c>
      <c r="G734" s="149">
        <v>125.666666666667</v>
      </c>
      <c r="H734" s="149">
        <v>1045.18990851123</v>
      </c>
      <c r="I734" s="149">
        <v>1192.5605929666201</v>
      </c>
      <c r="J734" s="149">
        <v>1066.9365608830899</v>
      </c>
      <c r="K734" s="149">
        <v>1328.15376733326</v>
      </c>
      <c r="L734" s="149">
        <v>125.624032083537</v>
      </c>
      <c r="M734" s="149">
        <v>135.59317436663599</v>
      </c>
    </row>
    <row r="735" spans="1:13">
      <c r="A735" s="150" t="str">
        <f t="shared" si="22"/>
        <v>2008-2010MalesNN3</v>
      </c>
      <c r="B735" s="151" t="str">
        <f t="shared" si="23"/>
        <v>2008-2010_Males_NN3_All ages</v>
      </c>
      <c r="C735" s="149" t="s">
        <v>6</v>
      </c>
      <c r="D735" s="149" t="s">
        <v>2</v>
      </c>
      <c r="E735" s="149" t="s">
        <v>86</v>
      </c>
      <c r="F735" s="149">
        <v>389</v>
      </c>
      <c r="G735" s="149">
        <v>129.666666666667</v>
      </c>
      <c r="H735" s="149">
        <v>1077.9206384393699</v>
      </c>
      <c r="I735" s="149">
        <v>1223.1507861853299</v>
      </c>
      <c r="J735" s="149">
        <v>1096.22680123707</v>
      </c>
      <c r="K735" s="149">
        <v>1359.9839234244801</v>
      </c>
      <c r="L735" s="149">
        <v>126.92398494826</v>
      </c>
      <c r="M735" s="149">
        <v>136.833137239156</v>
      </c>
    </row>
    <row r="736" spans="1:13">
      <c r="A736" s="150" t="str">
        <f t="shared" si="22"/>
        <v>2009-2011MalesNN3</v>
      </c>
      <c r="B736" s="151" t="str">
        <f t="shared" si="23"/>
        <v>2009-2011_Males_NN3_All ages</v>
      </c>
      <c r="C736" s="149" t="s">
        <v>7</v>
      </c>
      <c r="D736" s="149" t="s">
        <v>2</v>
      </c>
      <c r="E736" s="149" t="s">
        <v>86</v>
      </c>
      <c r="F736" s="149">
        <v>375</v>
      </c>
      <c r="G736" s="149">
        <v>125</v>
      </c>
      <c r="H736" s="149">
        <v>1035.2252650176699</v>
      </c>
      <c r="I736" s="149">
        <v>1134.9174853236</v>
      </c>
      <c r="J736" s="149">
        <v>1015.7310357319</v>
      </c>
      <c r="K736" s="149">
        <v>1263.5884767483001</v>
      </c>
      <c r="L736" s="149">
        <v>119.186449591704</v>
      </c>
      <c r="M736" s="149">
        <v>128.67099142469701</v>
      </c>
    </row>
    <row r="737" spans="1:13">
      <c r="A737" s="150" t="str">
        <f t="shared" si="22"/>
        <v>2010-2012MalesNN3</v>
      </c>
      <c r="B737" s="151" t="str">
        <f t="shared" si="23"/>
        <v>2010-2012_Males_NN3_All ages</v>
      </c>
      <c r="C737" s="149" t="s">
        <v>8</v>
      </c>
      <c r="D737" s="149" t="s">
        <v>2</v>
      </c>
      <c r="E737" s="149" t="s">
        <v>86</v>
      </c>
      <c r="F737" s="149">
        <v>362</v>
      </c>
      <c r="G737" s="149">
        <v>120.666666666667</v>
      </c>
      <c r="H737" s="149">
        <v>994.42353652171505</v>
      </c>
      <c r="I737" s="149">
        <v>1028.3791995865199</v>
      </c>
      <c r="J737" s="149">
        <v>919.92351747263001</v>
      </c>
      <c r="K737" s="149">
        <v>1145.62579407466</v>
      </c>
      <c r="L737" s="149">
        <v>108.455682113889</v>
      </c>
      <c r="M737" s="149">
        <v>117.246594488144</v>
      </c>
    </row>
    <row r="738" spans="1:13">
      <c r="A738" s="150" t="str">
        <f t="shared" si="22"/>
        <v>2011-2013MalesNN3</v>
      </c>
      <c r="B738" s="151" t="str">
        <f t="shared" si="23"/>
        <v>2011-2013_Males_NN3_All ages</v>
      </c>
      <c r="C738" s="149" t="s">
        <v>9</v>
      </c>
      <c r="D738" s="149" t="s">
        <v>2</v>
      </c>
      <c r="E738" s="149" t="s">
        <v>86</v>
      </c>
      <c r="F738" s="149">
        <v>362</v>
      </c>
      <c r="G738" s="149">
        <v>120.666666666667</v>
      </c>
      <c r="H738" s="149">
        <v>990.93920232131597</v>
      </c>
      <c r="I738" s="149">
        <v>979.20636006352595</v>
      </c>
      <c r="J738" s="149">
        <v>877.41704971755098</v>
      </c>
      <c r="K738" s="149">
        <v>1089.24623774213</v>
      </c>
      <c r="L738" s="149">
        <v>101.78931034597601</v>
      </c>
      <c r="M738" s="149">
        <v>110.03987767860799</v>
      </c>
    </row>
    <row r="739" spans="1:13">
      <c r="A739" s="150" t="str">
        <f t="shared" si="22"/>
        <v>2012-2014MalesNN3</v>
      </c>
      <c r="B739" s="151" t="str">
        <f t="shared" si="23"/>
        <v>2012-2014_Males_NN3_All ages</v>
      </c>
      <c r="C739" s="149" t="s">
        <v>216</v>
      </c>
      <c r="D739" s="149" t="s">
        <v>2</v>
      </c>
      <c r="E739" s="149" t="s">
        <v>86</v>
      </c>
      <c r="F739" s="149">
        <v>379</v>
      </c>
      <c r="G739" s="149">
        <v>126.333333333333</v>
      </c>
      <c r="H739" s="149">
        <v>1039.38130759105</v>
      </c>
      <c r="I739" s="149">
        <v>962.88613567521702</v>
      </c>
      <c r="J739" s="149">
        <v>866.49255401705705</v>
      </c>
      <c r="K739" s="149">
        <v>1066.9081493358999</v>
      </c>
      <c r="L739" s="149">
        <v>96.393581658159306</v>
      </c>
      <c r="M739" s="149">
        <v>104.022013660685</v>
      </c>
    </row>
    <row r="740" spans="1:13">
      <c r="A740" s="150" t="str">
        <f t="shared" si="22"/>
        <v>2004-2006MalesNN4</v>
      </c>
      <c r="B740" s="151" t="str">
        <f t="shared" si="23"/>
        <v>2004-2006_Males_NN4_All ages</v>
      </c>
      <c r="C740" s="149" t="s">
        <v>1</v>
      </c>
      <c r="D740" s="149" t="s">
        <v>2</v>
      </c>
      <c r="E740" s="149" t="s">
        <v>87</v>
      </c>
      <c r="F740" s="149">
        <v>541</v>
      </c>
      <c r="G740" s="149">
        <v>180.333333333333</v>
      </c>
      <c r="H740" s="149">
        <v>1214.6657985136601</v>
      </c>
      <c r="I740" s="149">
        <v>1370.5225153685501</v>
      </c>
      <c r="J740" s="149">
        <v>1252.9792373871001</v>
      </c>
      <c r="K740" s="149">
        <v>1495.79783836467</v>
      </c>
      <c r="L740" s="149">
        <v>117.543277981448</v>
      </c>
      <c r="M740" s="149">
        <v>125.275322996127</v>
      </c>
    </row>
    <row r="741" spans="1:13">
      <c r="A741" s="150" t="str">
        <f t="shared" si="22"/>
        <v>2005-2007MalesNN4</v>
      </c>
      <c r="B741" s="151" t="str">
        <f t="shared" si="23"/>
        <v>2005-2007_Males_NN4_All ages</v>
      </c>
      <c r="C741" s="149" t="s">
        <v>3</v>
      </c>
      <c r="D741" s="149" t="s">
        <v>2</v>
      </c>
      <c r="E741" s="149" t="s">
        <v>87</v>
      </c>
      <c r="F741" s="149">
        <v>543</v>
      </c>
      <c r="G741" s="149">
        <v>181</v>
      </c>
      <c r="H741" s="149">
        <v>1212.3783156202601</v>
      </c>
      <c r="I741" s="149">
        <v>1338.2595549707401</v>
      </c>
      <c r="J741" s="149">
        <v>1224.2024538247599</v>
      </c>
      <c r="K741" s="149">
        <v>1459.80505791524</v>
      </c>
      <c r="L741" s="149">
        <v>114.057101145987</v>
      </c>
      <c r="M741" s="149">
        <v>121.545502944495</v>
      </c>
    </row>
    <row r="742" spans="1:13">
      <c r="A742" s="150" t="str">
        <f t="shared" si="22"/>
        <v>2006-2008MalesNN4</v>
      </c>
      <c r="B742" s="151" t="str">
        <f t="shared" si="23"/>
        <v>2006-2008_Males_NN4_All ages</v>
      </c>
      <c r="C742" s="149" t="s">
        <v>4</v>
      </c>
      <c r="D742" s="149" t="s">
        <v>2</v>
      </c>
      <c r="E742" s="149" t="s">
        <v>87</v>
      </c>
      <c r="F742" s="149">
        <v>519</v>
      </c>
      <c r="G742" s="149">
        <v>173</v>
      </c>
      <c r="H742" s="149">
        <v>1152.76975700769</v>
      </c>
      <c r="I742" s="149">
        <v>1279.45647023223</v>
      </c>
      <c r="J742" s="149">
        <v>1167.4725490527501</v>
      </c>
      <c r="K742" s="149">
        <v>1398.9668614861801</v>
      </c>
      <c r="L742" s="149">
        <v>111.983921179487</v>
      </c>
      <c r="M742" s="149">
        <v>119.51039125394701</v>
      </c>
    </row>
    <row r="743" spans="1:13">
      <c r="A743" s="150" t="str">
        <f t="shared" si="22"/>
        <v>2007-2009MalesNN4</v>
      </c>
      <c r="B743" s="151" t="str">
        <f t="shared" si="23"/>
        <v>2007-2009_Males_NN4_All ages</v>
      </c>
      <c r="C743" s="149" t="s">
        <v>5</v>
      </c>
      <c r="D743" s="149" t="s">
        <v>2</v>
      </c>
      <c r="E743" s="149" t="s">
        <v>87</v>
      </c>
      <c r="F743" s="149">
        <v>528</v>
      </c>
      <c r="G743" s="149">
        <v>176</v>
      </c>
      <c r="H743" s="149">
        <v>1165.5114564478399</v>
      </c>
      <c r="I743" s="149">
        <v>1254.13053838161</v>
      </c>
      <c r="J743" s="149">
        <v>1146.0800742615299</v>
      </c>
      <c r="K743" s="149">
        <v>1369.3787062532199</v>
      </c>
      <c r="L743" s="149">
        <v>108.05046412008799</v>
      </c>
      <c r="M743" s="149">
        <v>115.248167871609</v>
      </c>
    </row>
    <row r="744" spans="1:13">
      <c r="A744" s="150" t="str">
        <f t="shared" si="22"/>
        <v>2008-2010MalesNN4</v>
      </c>
      <c r="B744" s="151" t="str">
        <f t="shared" si="23"/>
        <v>2008-2010_Males_NN4_All ages</v>
      </c>
      <c r="C744" s="149" t="s">
        <v>6</v>
      </c>
      <c r="D744" s="149" t="s">
        <v>2</v>
      </c>
      <c r="E744" s="149" t="s">
        <v>87</v>
      </c>
      <c r="F744" s="149">
        <v>513</v>
      </c>
      <c r="G744" s="149">
        <v>171</v>
      </c>
      <c r="H744" s="149">
        <v>1128.83705578171</v>
      </c>
      <c r="I744" s="149">
        <v>1188.1540569783999</v>
      </c>
      <c r="J744" s="149">
        <v>1084.89564936079</v>
      </c>
      <c r="K744" s="149">
        <v>1298.3944365174</v>
      </c>
      <c r="L744" s="149">
        <v>103.258407617611</v>
      </c>
      <c r="M744" s="149">
        <v>110.24037953899899</v>
      </c>
    </row>
    <row r="745" spans="1:13">
      <c r="A745" s="150" t="str">
        <f t="shared" si="22"/>
        <v>2009-2011MalesNN4</v>
      </c>
      <c r="B745" s="151" t="str">
        <f t="shared" si="23"/>
        <v>2009-2011_Males_NN4_All ages</v>
      </c>
      <c r="C745" s="149" t="s">
        <v>7</v>
      </c>
      <c r="D745" s="149" t="s">
        <v>2</v>
      </c>
      <c r="E745" s="149" t="s">
        <v>87</v>
      </c>
      <c r="F745" s="149">
        <v>530</v>
      </c>
      <c r="G745" s="149">
        <v>176.666666666667</v>
      </c>
      <c r="H745" s="149">
        <v>1163.7098190760601</v>
      </c>
      <c r="I745" s="149">
        <v>1175.61478693096</v>
      </c>
      <c r="J745" s="149">
        <v>1075.49391489139</v>
      </c>
      <c r="K745" s="149">
        <v>1282.3920900236201</v>
      </c>
      <c r="L745" s="149">
        <v>100.120872039568</v>
      </c>
      <c r="M745" s="149">
        <v>106.777303092663</v>
      </c>
    </row>
    <row r="746" spans="1:13">
      <c r="A746" s="150" t="str">
        <f t="shared" si="22"/>
        <v>2010-2012MalesNN4</v>
      </c>
      <c r="B746" s="151" t="str">
        <f t="shared" si="23"/>
        <v>2010-2012_Males_NN4_All ages</v>
      </c>
      <c r="C746" s="149" t="s">
        <v>8</v>
      </c>
      <c r="D746" s="149" t="s">
        <v>2</v>
      </c>
      <c r="E746" s="149" t="s">
        <v>87</v>
      </c>
      <c r="F746" s="149">
        <v>508</v>
      </c>
      <c r="G746" s="149">
        <v>169.333333333333</v>
      </c>
      <c r="H746" s="149">
        <v>1117.8839425214001</v>
      </c>
      <c r="I746" s="149">
        <v>1115.4427995874601</v>
      </c>
      <c r="J746" s="149">
        <v>1018.46148137841</v>
      </c>
      <c r="K746" s="149">
        <v>1219.0150296499</v>
      </c>
      <c r="L746" s="149">
        <v>96.981318209055402</v>
      </c>
      <c r="M746" s="149">
        <v>103.572230062437</v>
      </c>
    </row>
    <row r="747" spans="1:13">
      <c r="A747" s="150" t="str">
        <f t="shared" si="22"/>
        <v>2011-2013MalesNN4</v>
      </c>
      <c r="B747" s="151" t="str">
        <f t="shared" si="23"/>
        <v>2011-2013_Males_NN4_All ages</v>
      </c>
      <c r="C747" s="149" t="s">
        <v>9</v>
      </c>
      <c r="D747" s="149" t="s">
        <v>2</v>
      </c>
      <c r="E747" s="149" t="s">
        <v>87</v>
      </c>
      <c r="F747" s="149">
        <v>517</v>
      </c>
      <c r="G747" s="149">
        <v>172.333333333333</v>
      </c>
      <c r="H747" s="149">
        <v>1138.5408178995399</v>
      </c>
      <c r="I747" s="149">
        <v>1139.77838238762</v>
      </c>
      <c r="J747" s="149">
        <v>1040.98320028124</v>
      </c>
      <c r="K747" s="149">
        <v>1245.2269139334701</v>
      </c>
      <c r="L747" s="149">
        <v>98.795182106372494</v>
      </c>
      <c r="M747" s="149">
        <v>105.448531545851</v>
      </c>
    </row>
    <row r="748" spans="1:13">
      <c r="A748" s="150" t="str">
        <f t="shared" si="22"/>
        <v>2012-2014MalesNN4</v>
      </c>
      <c r="B748" s="151" t="str">
        <f t="shared" si="23"/>
        <v>2012-2014_Males_NN4_All ages</v>
      </c>
      <c r="C748" s="149" t="s">
        <v>216</v>
      </c>
      <c r="D748" s="149" t="s">
        <v>2</v>
      </c>
      <c r="E748" s="149" t="s">
        <v>87</v>
      </c>
      <c r="F748" s="149">
        <v>491</v>
      </c>
      <c r="G748" s="149">
        <v>163.666666666667</v>
      </c>
      <c r="H748" s="149">
        <v>1080.14167234969</v>
      </c>
      <c r="I748" s="149">
        <v>1074.0142415248199</v>
      </c>
      <c r="J748" s="149">
        <v>978.21582245160505</v>
      </c>
      <c r="K748" s="149">
        <v>1176.4391066372</v>
      </c>
      <c r="L748" s="149">
        <v>95.798419073219605</v>
      </c>
      <c r="M748" s="149">
        <v>102.42486511237701</v>
      </c>
    </row>
    <row r="749" spans="1:13">
      <c r="A749" s="150" t="str">
        <f t="shared" si="22"/>
        <v>2004-2006MalesNN5</v>
      </c>
      <c r="B749" s="151" t="str">
        <f t="shared" si="23"/>
        <v>2004-2006_Males_NN5_All ages</v>
      </c>
      <c r="C749" s="149" t="s">
        <v>1</v>
      </c>
      <c r="D749" s="149" t="s">
        <v>2</v>
      </c>
      <c r="E749" s="149" t="s">
        <v>88</v>
      </c>
      <c r="F749" s="149">
        <v>477</v>
      </c>
      <c r="G749" s="149">
        <v>159</v>
      </c>
      <c r="H749" s="149">
        <v>1313.43447972024</v>
      </c>
      <c r="I749" s="149">
        <v>1637.2811212470699</v>
      </c>
      <c r="J749" s="149">
        <v>1490.1576454582</v>
      </c>
      <c r="K749" s="149">
        <v>1794.7351190208201</v>
      </c>
      <c r="L749" s="149">
        <v>147.12347578886499</v>
      </c>
      <c r="M749" s="149">
        <v>157.45399777374601</v>
      </c>
    </row>
    <row r="750" spans="1:13">
      <c r="A750" s="150" t="str">
        <f t="shared" si="22"/>
        <v>2005-2007MalesNN5</v>
      </c>
      <c r="B750" s="151" t="str">
        <f t="shared" si="23"/>
        <v>2005-2007_Males_NN5_All ages</v>
      </c>
      <c r="C750" s="149" t="s">
        <v>3</v>
      </c>
      <c r="D750" s="149" t="s">
        <v>2</v>
      </c>
      <c r="E750" s="149" t="s">
        <v>88</v>
      </c>
      <c r="F750" s="149">
        <v>488</v>
      </c>
      <c r="G750" s="149">
        <v>162.666666666667</v>
      </c>
      <c r="H750" s="149">
        <v>1332.20496300947</v>
      </c>
      <c r="I750" s="149">
        <v>1634.3919452277601</v>
      </c>
      <c r="J750" s="149">
        <v>1489.34322609127</v>
      </c>
      <c r="K750" s="149">
        <v>1789.5057356756599</v>
      </c>
      <c r="L750" s="149">
        <v>145.048719136497</v>
      </c>
      <c r="M750" s="149">
        <v>155.113790447898</v>
      </c>
    </row>
    <row r="751" spans="1:13">
      <c r="A751" s="150" t="str">
        <f t="shared" si="22"/>
        <v>2006-2008MalesNN5</v>
      </c>
      <c r="B751" s="151" t="str">
        <f t="shared" si="23"/>
        <v>2006-2008_Males_NN5_All ages</v>
      </c>
      <c r="C751" s="149" t="s">
        <v>4</v>
      </c>
      <c r="D751" s="149" t="s">
        <v>2</v>
      </c>
      <c r="E751" s="149" t="s">
        <v>88</v>
      </c>
      <c r="F751" s="149">
        <v>464</v>
      </c>
      <c r="G751" s="149">
        <v>154.666666666667</v>
      </c>
      <c r="H751" s="149">
        <v>1255.51316394729</v>
      </c>
      <c r="I751" s="149">
        <v>1542.7289252784501</v>
      </c>
      <c r="J751" s="149">
        <v>1401.9150088164499</v>
      </c>
      <c r="K751" s="149">
        <v>1693.57316955442</v>
      </c>
      <c r="L751" s="149">
        <v>140.81391646200501</v>
      </c>
      <c r="M751" s="149">
        <v>150.84424427596599</v>
      </c>
    </row>
    <row r="752" spans="1:13">
      <c r="A752" s="150" t="str">
        <f t="shared" si="22"/>
        <v>2007-2009MalesNN5</v>
      </c>
      <c r="B752" s="151" t="str">
        <f t="shared" si="23"/>
        <v>2007-2009_Males_NN5_All ages</v>
      </c>
      <c r="C752" s="149" t="s">
        <v>5</v>
      </c>
      <c r="D752" s="149" t="s">
        <v>2</v>
      </c>
      <c r="E752" s="149" t="s">
        <v>88</v>
      </c>
      <c r="F752" s="149">
        <v>427</v>
      </c>
      <c r="G752" s="149">
        <v>142.333333333333</v>
      </c>
      <c r="H752" s="149">
        <v>1150.44724647052</v>
      </c>
      <c r="I752" s="149">
        <v>1367.2640123763799</v>
      </c>
      <c r="J752" s="149">
        <v>1238.01623750519</v>
      </c>
      <c r="K752" s="149">
        <v>1506.12450271585</v>
      </c>
      <c r="L752" s="149">
        <v>129.247774871182</v>
      </c>
      <c r="M752" s="149">
        <v>138.86049033947799</v>
      </c>
    </row>
    <row r="753" spans="1:13">
      <c r="A753" s="150" t="str">
        <f t="shared" si="22"/>
        <v>2008-2010MalesNN5</v>
      </c>
      <c r="B753" s="151" t="str">
        <f t="shared" si="23"/>
        <v>2008-2010_Males_NN5_All ages</v>
      </c>
      <c r="C753" s="149" t="s">
        <v>6</v>
      </c>
      <c r="D753" s="149" t="s">
        <v>2</v>
      </c>
      <c r="E753" s="149" t="s">
        <v>88</v>
      </c>
      <c r="F753" s="149">
        <v>444</v>
      </c>
      <c r="G753" s="149">
        <v>148</v>
      </c>
      <c r="H753" s="149">
        <v>1196.53973643787</v>
      </c>
      <c r="I753" s="149">
        <v>1387.2453133546501</v>
      </c>
      <c r="J753" s="149">
        <v>1258.7449474539301</v>
      </c>
      <c r="K753" s="149">
        <v>1525.1107987493201</v>
      </c>
      <c r="L753" s="149">
        <v>128.50036590072301</v>
      </c>
      <c r="M753" s="149">
        <v>137.86548539466401</v>
      </c>
    </row>
    <row r="754" spans="1:13">
      <c r="A754" s="150" t="str">
        <f t="shared" si="22"/>
        <v>2009-2011MalesNN5</v>
      </c>
      <c r="B754" s="151" t="str">
        <f t="shared" si="23"/>
        <v>2009-2011_Males_NN5_All ages</v>
      </c>
      <c r="C754" s="149" t="s">
        <v>7</v>
      </c>
      <c r="D754" s="149" t="s">
        <v>2</v>
      </c>
      <c r="E754" s="149" t="s">
        <v>88</v>
      </c>
      <c r="F754" s="149">
        <v>452</v>
      </c>
      <c r="G754" s="149">
        <v>150.666666666667</v>
      </c>
      <c r="H754" s="149">
        <v>1223.1753849484501</v>
      </c>
      <c r="I754" s="149">
        <v>1382.24282074957</v>
      </c>
      <c r="J754" s="149">
        <v>1255.3261793127799</v>
      </c>
      <c r="K754" s="149">
        <v>1518.32373623955</v>
      </c>
      <c r="L754" s="149">
        <v>126.91664143679</v>
      </c>
      <c r="M754" s="149">
        <v>136.08091548998499</v>
      </c>
    </row>
    <row r="755" spans="1:13">
      <c r="A755" s="150" t="str">
        <f t="shared" si="22"/>
        <v>2010-2012MalesNN5</v>
      </c>
      <c r="B755" s="151" t="str">
        <f t="shared" si="23"/>
        <v>2010-2012_Males_NN5_All ages</v>
      </c>
      <c r="C755" s="149" t="s">
        <v>8</v>
      </c>
      <c r="D755" s="149" t="s">
        <v>2</v>
      </c>
      <c r="E755" s="149" t="s">
        <v>88</v>
      </c>
      <c r="F755" s="149">
        <v>474</v>
      </c>
      <c r="G755" s="149">
        <v>158</v>
      </c>
      <c r="H755" s="149">
        <v>1289.7959183673499</v>
      </c>
      <c r="I755" s="149">
        <v>1435.4848051240999</v>
      </c>
      <c r="J755" s="149">
        <v>1306.7612750000601</v>
      </c>
      <c r="K755" s="149">
        <v>1573.2765181340999</v>
      </c>
      <c r="L755" s="149">
        <v>128.723530124034</v>
      </c>
      <c r="M755" s="149">
        <v>137.79171301000201</v>
      </c>
    </row>
    <row r="756" spans="1:13">
      <c r="A756" s="150" t="str">
        <f t="shared" si="22"/>
        <v>2011-2013MalesNN5</v>
      </c>
      <c r="B756" s="151" t="str">
        <f t="shared" si="23"/>
        <v>2011-2013_Males_NN5_All ages</v>
      </c>
      <c r="C756" s="149" t="s">
        <v>9</v>
      </c>
      <c r="D756" s="149" t="s">
        <v>2</v>
      </c>
      <c r="E756" s="149" t="s">
        <v>88</v>
      </c>
      <c r="F756" s="149">
        <v>461</v>
      </c>
      <c r="G756" s="149">
        <v>153.666666666667</v>
      </c>
      <c r="H756" s="149">
        <v>1258.56561740697</v>
      </c>
      <c r="I756" s="149">
        <v>1394.9493683174601</v>
      </c>
      <c r="J756" s="149">
        <v>1267.8942937171</v>
      </c>
      <c r="K756" s="149">
        <v>1531.08524744634</v>
      </c>
      <c r="L756" s="149">
        <v>127.05507460035101</v>
      </c>
      <c r="M756" s="149">
        <v>136.13587912888499</v>
      </c>
    </row>
    <row r="757" spans="1:13">
      <c r="A757" s="150" t="str">
        <f t="shared" si="22"/>
        <v>2012-2014MalesNN5</v>
      </c>
      <c r="B757" s="151" t="str">
        <f t="shared" si="23"/>
        <v>2012-2014_Males_NN5_All ages</v>
      </c>
      <c r="C757" s="149" t="s">
        <v>216</v>
      </c>
      <c r="D757" s="149" t="s">
        <v>2</v>
      </c>
      <c r="E757" s="149" t="s">
        <v>88</v>
      </c>
      <c r="F757" s="149">
        <v>462</v>
      </c>
      <c r="G757" s="149">
        <v>154</v>
      </c>
      <c r="H757" s="149">
        <v>1259.6450091337899</v>
      </c>
      <c r="I757" s="149">
        <v>1365.59662396045</v>
      </c>
      <c r="J757" s="149">
        <v>1242.09850194828</v>
      </c>
      <c r="K757" s="149">
        <v>1497.9114041405501</v>
      </c>
      <c r="L757" s="149">
        <v>123.498122012168</v>
      </c>
      <c r="M757" s="149">
        <v>132.31478018009901</v>
      </c>
    </row>
    <row r="758" spans="1:13">
      <c r="A758" s="150" t="str">
        <f t="shared" si="22"/>
        <v>2004-2006MalesNQ</v>
      </c>
      <c r="B758" s="151" t="str">
        <f t="shared" si="23"/>
        <v>2004-2006_Males_NQ_All ages</v>
      </c>
      <c r="C758" s="149" t="s">
        <v>1</v>
      </c>
      <c r="D758" s="149" t="s">
        <v>2</v>
      </c>
      <c r="E758" s="149" t="s">
        <v>89</v>
      </c>
      <c r="F758" s="149">
        <v>1118</v>
      </c>
      <c r="G758" s="149">
        <v>372.66666666666703</v>
      </c>
      <c r="H758" s="149">
        <v>1003.7438388263899</v>
      </c>
      <c r="I758" s="149">
        <v>1256.1775386280699</v>
      </c>
      <c r="J758" s="149">
        <v>1178.9572063565399</v>
      </c>
      <c r="K758" s="149">
        <v>1336.89335728837</v>
      </c>
      <c r="L758" s="149">
        <v>77.220332271529102</v>
      </c>
      <c r="M758" s="149">
        <v>80.7158186603003</v>
      </c>
    </row>
    <row r="759" spans="1:13">
      <c r="A759" s="150" t="str">
        <f t="shared" si="22"/>
        <v>2005-2007MalesNQ</v>
      </c>
      <c r="B759" s="151" t="str">
        <f t="shared" si="23"/>
        <v>2005-2007_Males_NQ_All ages</v>
      </c>
      <c r="C759" s="149" t="s">
        <v>3</v>
      </c>
      <c r="D759" s="149" t="s">
        <v>2</v>
      </c>
      <c r="E759" s="149" t="s">
        <v>89</v>
      </c>
      <c r="F759" s="149">
        <v>1057</v>
      </c>
      <c r="G759" s="149">
        <v>352.33333333333297</v>
      </c>
      <c r="H759" s="149">
        <v>947.74406427085603</v>
      </c>
      <c r="I759" s="149">
        <v>1177.5054709180899</v>
      </c>
      <c r="J759" s="149">
        <v>1102.8031154586899</v>
      </c>
      <c r="K759" s="149">
        <v>1255.6879834794399</v>
      </c>
      <c r="L759" s="149">
        <v>74.702355459407499</v>
      </c>
      <c r="M759" s="149">
        <v>78.182512561343898</v>
      </c>
    </row>
    <row r="760" spans="1:13">
      <c r="A760" s="150" t="str">
        <f t="shared" si="22"/>
        <v>2006-2008MalesNQ</v>
      </c>
      <c r="B760" s="151" t="str">
        <f t="shared" si="23"/>
        <v>2006-2008_Males_NQ_All ages</v>
      </c>
      <c r="C760" s="149" t="s">
        <v>4</v>
      </c>
      <c r="D760" s="149" t="s">
        <v>2</v>
      </c>
      <c r="E760" s="149" t="s">
        <v>89</v>
      </c>
      <c r="F760" s="149">
        <v>1037</v>
      </c>
      <c r="G760" s="149">
        <v>345.66666666666703</v>
      </c>
      <c r="H760" s="149">
        <v>931.11374492691198</v>
      </c>
      <c r="I760" s="149">
        <v>1118.95407133341</v>
      </c>
      <c r="J760" s="149">
        <v>1047.4514909454399</v>
      </c>
      <c r="K760" s="149">
        <v>1193.8205300098</v>
      </c>
      <c r="L760" s="149">
        <v>71.502580387969402</v>
      </c>
      <c r="M760" s="149">
        <v>74.866458676396903</v>
      </c>
    </row>
    <row r="761" spans="1:13">
      <c r="A761" s="150" t="str">
        <f t="shared" si="22"/>
        <v>2007-2009MalesNQ</v>
      </c>
      <c r="B761" s="151" t="str">
        <f t="shared" si="23"/>
        <v>2007-2009_Males_NQ_All ages</v>
      </c>
      <c r="C761" s="149" t="s">
        <v>5</v>
      </c>
      <c r="D761" s="149" t="s">
        <v>2</v>
      </c>
      <c r="E761" s="149" t="s">
        <v>89</v>
      </c>
      <c r="F761" s="149">
        <v>1079</v>
      </c>
      <c r="G761" s="149">
        <v>359.66666666666703</v>
      </c>
      <c r="H761" s="149">
        <v>970.44591945029003</v>
      </c>
      <c r="I761" s="149">
        <v>1142.3338972247</v>
      </c>
      <c r="J761" s="149">
        <v>1070.89713921158</v>
      </c>
      <c r="K761" s="149">
        <v>1217.06371798446</v>
      </c>
      <c r="L761" s="149">
        <v>71.436758013123793</v>
      </c>
      <c r="M761" s="149">
        <v>74.729820759755697</v>
      </c>
    </row>
    <row r="762" spans="1:13">
      <c r="A762" s="150" t="str">
        <f t="shared" si="22"/>
        <v>2008-2010MalesNQ</v>
      </c>
      <c r="B762" s="151" t="str">
        <f t="shared" si="23"/>
        <v>2008-2010_Males_NQ_All ages</v>
      </c>
      <c r="C762" s="149" t="s">
        <v>6</v>
      </c>
      <c r="D762" s="149" t="s">
        <v>2</v>
      </c>
      <c r="E762" s="149" t="s">
        <v>89</v>
      </c>
      <c r="F762" s="149">
        <v>1082</v>
      </c>
      <c r="G762" s="149">
        <v>360.66666666666703</v>
      </c>
      <c r="H762" s="149">
        <v>972.00761795249605</v>
      </c>
      <c r="I762" s="149">
        <v>1132.15491029483</v>
      </c>
      <c r="J762" s="149">
        <v>1061.68147507757</v>
      </c>
      <c r="K762" s="149">
        <v>1205.8723814300699</v>
      </c>
      <c r="L762" s="149">
        <v>70.473435217257204</v>
      </c>
      <c r="M762" s="149">
        <v>73.717471135242704</v>
      </c>
    </row>
    <row r="763" spans="1:13">
      <c r="A763" s="150" t="str">
        <f t="shared" si="22"/>
        <v>2009-2011MalesNQ</v>
      </c>
      <c r="B763" s="151" t="str">
        <f t="shared" si="23"/>
        <v>2009-2011_Males_NQ_All ages</v>
      </c>
      <c r="C763" s="149" t="s">
        <v>7</v>
      </c>
      <c r="D763" s="149" t="s">
        <v>2</v>
      </c>
      <c r="E763" s="149" t="s">
        <v>89</v>
      </c>
      <c r="F763" s="149">
        <v>1106</v>
      </c>
      <c r="G763" s="149">
        <v>368.66666666666703</v>
      </c>
      <c r="H763" s="149">
        <v>989.42584673739998</v>
      </c>
      <c r="I763" s="149">
        <v>1140.74699643962</v>
      </c>
      <c r="J763" s="149">
        <v>1071.1770359616501</v>
      </c>
      <c r="K763" s="149">
        <v>1213.48359972869</v>
      </c>
      <c r="L763" s="149">
        <v>69.569960477976295</v>
      </c>
      <c r="M763" s="149">
        <v>72.736603289068398</v>
      </c>
    </row>
    <row r="764" spans="1:13">
      <c r="A764" s="150" t="str">
        <f t="shared" si="22"/>
        <v>2010-2012MalesNQ</v>
      </c>
      <c r="B764" s="151" t="str">
        <f t="shared" si="23"/>
        <v>2010-2012_Males_NQ_All ages</v>
      </c>
      <c r="C764" s="149" t="s">
        <v>8</v>
      </c>
      <c r="D764" s="149" t="s">
        <v>2</v>
      </c>
      <c r="E764" s="149" t="s">
        <v>89</v>
      </c>
      <c r="F764" s="149">
        <v>1087</v>
      </c>
      <c r="G764" s="149">
        <v>362.33333333333297</v>
      </c>
      <c r="H764" s="149">
        <v>963.26819974300997</v>
      </c>
      <c r="I764" s="149">
        <v>1082.7877479870499</v>
      </c>
      <c r="J764" s="149">
        <v>1017.10529729311</v>
      </c>
      <c r="K764" s="149">
        <v>1151.4865596428399</v>
      </c>
      <c r="L764" s="149">
        <v>65.682450693934399</v>
      </c>
      <c r="M764" s="149">
        <v>68.698811655786798</v>
      </c>
    </row>
    <row r="765" spans="1:13">
      <c r="A765" s="150" t="str">
        <f t="shared" si="22"/>
        <v>2011-2013MalesNQ</v>
      </c>
      <c r="B765" s="151" t="str">
        <f t="shared" si="23"/>
        <v>2011-2013_Males_NQ_All ages</v>
      </c>
      <c r="C765" s="149" t="s">
        <v>9</v>
      </c>
      <c r="D765" s="149" t="s">
        <v>2</v>
      </c>
      <c r="E765" s="149" t="s">
        <v>89</v>
      </c>
      <c r="F765" s="149">
        <v>1101</v>
      </c>
      <c r="G765" s="149">
        <v>367</v>
      </c>
      <c r="H765" s="149">
        <v>969.32666572756705</v>
      </c>
      <c r="I765" s="149">
        <v>1073.80970875661</v>
      </c>
      <c r="J765" s="149">
        <v>1009.46676788485</v>
      </c>
      <c r="K765" s="149">
        <v>1141.0881801099499</v>
      </c>
      <c r="L765" s="149">
        <v>64.3429408717586</v>
      </c>
      <c r="M765" s="149">
        <v>67.278471353338801</v>
      </c>
    </row>
    <row r="766" spans="1:13">
      <c r="A766" s="150" t="str">
        <f t="shared" si="22"/>
        <v>2012-2014MalesNQ</v>
      </c>
      <c r="B766" s="151" t="str">
        <f t="shared" si="23"/>
        <v>2012-2014_Males_NQ_All ages</v>
      </c>
      <c r="C766" s="149" t="s">
        <v>216</v>
      </c>
      <c r="D766" s="149" t="s">
        <v>2</v>
      </c>
      <c r="E766" s="149" t="s">
        <v>89</v>
      </c>
      <c r="F766" s="149">
        <v>1098</v>
      </c>
      <c r="G766" s="149">
        <v>366</v>
      </c>
      <c r="H766" s="149">
        <v>963.36915990348803</v>
      </c>
      <c r="I766" s="149">
        <v>1036.1069435264701</v>
      </c>
      <c r="J766" s="149">
        <v>974.29187500221997</v>
      </c>
      <c r="K766" s="149">
        <v>1100.74615898714</v>
      </c>
      <c r="L766" s="149">
        <v>61.815068524248296</v>
      </c>
      <c r="M766" s="149">
        <v>64.639215460674507</v>
      </c>
    </row>
    <row r="767" spans="1:13">
      <c r="A767" s="150" t="str">
        <f t="shared" si="22"/>
        <v>2004-2006MalesNQ1</v>
      </c>
      <c r="B767" s="151" t="str">
        <f t="shared" si="23"/>
        <v>2004-2006_Males_NQ1_All ages</v>
      </c>
      <c r="C767" s="149" t="s">
        <v>1</v>
      </c>
      <c r="D767" s="149" t="s">
        <v>2</v>
      </c>
      <c r="E767" s="149" t="s">
        <v>90</v>
      </c>
      <c r="F767" s="149">
        <v>174</v>
      </c>
      <c r="G767" s="149">
        <v>58</v>
      </c>
      <c r="H767" s="149">
        <v>689.76452866090494</v>
      </c>
      <c r="I767" s="149">
        <v>1060.33169080416</v>
      </c>
      <c r="J767" s="149">
        <v>896.51565179666102</v>
      </c>
      <c r="K767" s="149">
        <v>1243.6732949084501</v>
      </c>
      <c r="L767" s="149">
        <v>163.81603900750301</v>
      </c>
      <c r="M767" s="149">
        <v>183.34160410428299</v>
      </c>
    </row>
    <row r="768" spans="1:13">
      <c r="A768" s="150" t="str">
        <f t="shared" si="22"/>
        <v>2005-2007MalesNQ1</v>
      </c>
      <c r="B768" s="151" t="str">
        <f t="shared" si="23"/>
        <v>2005-2007_Males_NQ1_All ages</v>
      </c>
      <c r="C768" s="149" t="s">
        <v>3</v>
      </c>
      <c r="D768" s="149" t="s">
        <v>2</v>
      </c>
      <c r="E768" s="149" t="s">
        <v>90</v>
      </c>
      <c r="F768" s="149">
        <v>181</v>
      </c>
      <c r="G768" s="149">
        <v>60.3333333333333</v>
      </c>
      <c r="H768" s="149">
        <v>706.36902903527903</v>
      </c>
      <c r="I768" s="149">
        <v>1094.9192546690399</v>
      </c>
      <c r="J768" s="149">
        <v>927.94449289346096</v>
      </c>
      <c r="K768" s="149">
        <v>1281.3834167729501</v>
      </c>
      <c r="L768" s="149">
        <v>166.97476177558099</v>
      </c>
      <c r="M768" s="149">
        <v>186.46416210390501</v>
      </c>
    </row>
    <row r="769" spans="1:13">
      <c r="A769" s="150" t="str">
        <f t="shared" si="22"/>
        <v>2006-2008MalesNQ1</v>
      </c>
      <c r="B769" s="151" t="str">
        <f t="shared" si="23"/>
        <v>2006-2008_Males_NQ1_All ages</v>
      </c>
      <c r="C769" s="149" t="s">
        <v>4</v>
      </c>
      <c r="D769" s="149" t="s">
        <v>2</v>
      </c>
      <c r="E769" s="149" t="s">
        <v>90</v>
      </c>
      <c r="F769" s="149">
        <v>191</v>
      </c>
      <c r="G769" s="149">
        <v>63.6666666666667</v>
      </c>
      <c r="H769" s="149">
        <v>737.42326551098404</v>
      </c>
      <c r="I769" s="149">
        <v>1079.3445159548401</v>
      </c>
      <c r="J769" s="149">
        <v>920.74554277530603</v>
      </c>
      <c r="K769" s="149">
        <v>1255.93461445875</v>
      </c>
      <c r="L769" s="149">
        <v>158.598973179529</v>
      </c>
      <c r="M769" s="149">
        <v>176.59009850391101</v>
      </c>
    </row>
    <row r="770" spans="1:13">
      <c r="A770" s="150" t="str">
        <f t="shared" si="22"/>
        <v>2007-2009MalesNQ1</v>
      </c>
      <c r="B770" s="151" t="str">
        <f t="shared" si="23"/>
        <v>2007-2009_Males_NQ1_All ages</v>
      </c>
      <c r="C770" s="149" t="s">
        <v>5</v>
      </c>
      <c r="D770" s="149" t="s">
        <v>2</v>
      </c>
      <c r="E770" s="149" t="s">
        <v>90</v>
      </c>
      <c r="F770" s="149">
        <v>186</v>
      </c>
      <c r="G770" s="149">
        <v>62</v>
      </c>
      <c r="H770" s="149">
        <v>716.32134329507801</v>
      </c>
      <c r="I770" s="149">
        <v>1025.62831803123</v>
      </c>
      <c r="J770" s="149">
        <v>873.83032136770498</v>
      </c>
      <c r="K770" s="149">
        <v>1194.8898893251901</v>
      </c>
      <c r="L770" s="149">
        <v>151.79799666352801</v>
      </c>
      <c r="M770" s="149">
        <v>169.26157129396</v>
      </c>
    </row>
    <row r="771" spans="1:13">
      <c r="A771" s="150" t="str">
        <f t="shared" ref="A771:A834" si="24">C771&amp;D771&amp;E771</f>
        <v>2008-2010MalesNQ1</v>
      </c>
      <c r="B771" s="151" t="str">
        <f t="shared" ref="B771:B834" si="25">CONCATENATE(C771,"_",D771,"_",E771,"_","All ages")</f>
        <v>2008-2010_Males_NQ1_All ages</v>
      </c>
      <c r="C771" s="149" t="s">
        <v>6</v>
      </c>
      <c r="D771" s="149" t="s">
        <v>2</v>
      </c>
      <c r="E771" s="149" t="s">
        <v>90</v>
      </c>
      <c r="F771" s="149">
        <v>172</v>
      </c>
      <c r="G771" s="149">
        <v>57.3333333333333</v>
      </c>
      <c r="H771" s="149">
        <v>658.146475855208</v>
      </c>
      <c r="I771" s="149">
        <v>918.25341827718898</v>
      </c>
      <c r="J771" s="149">
        <v>777.505211513826</v>
      </c>
      <c r="K771" s="149">
        <v>1075.8811133561501</v>
      </c>
      <c r="L771" s="149">
        <v>140.74820676336199</v>
      </c>
      <c r="M771" s="149">
        <v>157.62769507895999</v>
      </c>
    </row>
    <row r="772" spans="1:13">
      <c r="A772" s="150" t="str">
        <f t="shared" si="24"/>
        <v>2009-2011MalesNQ1</v>
      </c>
      <c r="B772" s="151" t="str">
        <f t="shared" si="25"/>
        <v>2009-2011_Males_NQ1_All ages</v>
      </c>
      <c r="C772" s="149" t="s">
        <v>7</v>
      </c>
      <c r="D772" s="149" t="s">
        <v>2</v>
      </c>
      <c r="E772" s="149" t="s">
        <v>90</v>
      </c>
      <c r="F772" s="149">
        <v>177</v>
      </c>
      <c r="G772" s="149">
        <v>59</v>
      </c>
      <c r="H772" s="149">
        <v>668.73205380081595</v>
      </c>
      <c r="I772" s="149">
        <v>955.38624658485901</v>
      </c>
      <c r="J772" s="149">
        <v>812.64125998596205</v>
      </c>
      <c r="K772" s="149">
        <v>1114.9914405039201</v>
      </c>
      <c r="L772" s="149">
        <v>142.74498659889699</v>
      </c>
      <c r="M772" s="149">
        <v>159.605193919058</v>
      </c>
    </row>
    <row r="773" spans="1:13">
      <c r="A773" s="150" t="str">
        <f t="shared" si="24"/>
        <v>2010-2012MalesNQ1</v>
      </c>
      <c r="B773" s="151" t="str">
        <f t="shared" si="25"/>
        <v>2010-2012_Males_NQ1_All ages</v>
      </c>
      <c r="C773" s="149" t="s">
        <v>8</v>
      </c>
      <c r="D773" s="149" t="s">
        <v>2</v>
      </c>
      <c r="E773" s="149" t="s">
        <v>90</v>
      </c>
      <c r="F773" s="149">
        <v>183</v>
      </c>
      <c r="G773" s="149">
        <v>61</v>
      </c>
      <c r="H773" s="149">
        <v>673.93385873167904</v>
      </c>
      <c r="I773" s="149">
        <v>937.079617873507</v>
      </c>
      <c r="J773" s="149">
        <v>802.257771476024</v>
      </c>
      <c r="K773" s="149">
        <v>1087.5464265968001</v>
      </c>
      <c r="L773" s="149">
        <v>134.821846397483</v>
      </c>
      <c r="M773" s="149">
        <v>150.466808723291</v>
      </c>
    </row>
    <row r="774" spans="1:13">
      <c r="A774" s="150" t="str">
        <f t="shared" si="24"/>
        <v>2011-2013MalesNQ1</v>
      </c>
      <c r="B774" s="151" t="str">
        <f t="shared" si="25"/>
        <v>2011-2013_Males_NQ1_All ages</v>
      </c>
      <c r="C774" s="149" t="s">
        <v>9</v>
      </c>
      <c r="D774" s="149" t="s">
        <v>2</v>
      </c>
      <c r="E774" s="149" t="s">
        <v>90</v>
      </c>
      <c r="F774" s="149">
        <v>209</v>
      </c>
      <c r="G774" s="149">
        <v>69.6666666666667</v>
      </c>
      <c r="H774" s="149">
        <v>753.37034099920697</v>
      </c>
      <c r="I774" s="149">
        <v>1043.8645894481899</v>
      </c>
      <c r="J774" s="149">
        <v>904.69897877543804</v>
      </c>
      <c r="K774" s="149">
        <v>1198.0818148846399</v>
      </c>
      <c r="L774" s="149">
        <v>139.165610672752</v>
      </c>
      <c r="M774" s="149">
        <v>154.21722543644699</v>
      </c>
    </row>
    <row r="775" spans="1:13">
      <c r="A775" s="150" t="str">
        <f t="shared" si="24"/>
        <v>2012-2014MalesNQ1</v>
      </c>
      <c r="B775" s="151" t="str">
        <f t="shared" si="25"/>
        <v>2012-2014_Males_NQ1_All ages</v>
      </c>
      <c r="C775" s="149" t="s">
        <v>216</v>
      </c>
      <c r="D775" s="149" t="s">
        <v>2</v>
      </c>
      <c r="E775" s="149" t="s">
        <v>90</v>
      </c>
      <c r="F775" s="149">
        <v>214</v>
      </c>
      <c r="G775" s="149">
        <v>71.3333333333333</v>
      </c>
      <c r="H775" s="149">
        <v>765.84475539491098</v>
      </c>
      <c r="I775" s="149">
        <v>1021.01053826359</v>
      </c>
      <c r="J775" s="149">
        <v>887.37688669051795</v>
      </c>
      <c r="K775" s="149">
        <v>1168.9179983542999</v>
      </c>
      <c r="L775" s="149">
        <v>133.633651573072</v>
      </c>
      <c r="M775" s="149">
        <v>147.90746009070801</v>
      </c>
    </row>
    <row r="776" spans="1:13">
      <c r="A776" s="150" t="str">
        <f t="shared" si="24"/>
        <v>2004-2006MalesNQ2</v>
      </c>
      <c r="B776" s="151" t="str">
        <f t="shared" si="25"/>
        <v>2004-2006_Males_NQ2_All ages</v>
      </c>
      <c r="C776" s="149" t="s">
        <v>1</v>
      </c>
      <c r="D776" s="149" t="s">
        <v>2</v>
      </c>
      <c r="E776" s="149" t="s">
        <v>91</v>
      </c>
      <c r="F776" s="149">
        <v>217</v>
      </c>
      <c r="G776" s="149">
        <v>72.3333333333333</v>
      </c>
      <c r="H776" s="149">
        <v>849.21535631824099</v>
      </c>
      <c r="I776" s="149">
        <v>1051.3496453048599</v>
      </c>
      <c r="J776" s="149">
        <v>909.61243060211996</v>
      </c>
      <c r="K776" s="149">
        <v>1208.1152970573</v>
      </c>
      <c r="L776" s="149">
        <v>141.73721470274199</v>
      </c>
      <c r="M776" s="149">
        <v>156.76565175243601</v>
      </c>
    </row>
    <row r="777" spans="1:13">
      <c r="A777" s="150" t="str">
        <f t="shared" si="24"/>
        <v>2005-2007MalesNQ2</v>
      </c>
      <c r="B777" s="151" t="str">
        <f t="shared" si="25"/>
        <v>2005-2007_Males_NQ2_All ages</v>
      </c>
      <c r="C777" s="149" t="s">
        <v>3</v>
      </c>
      <c r="D777" s="149" t="s">
        <v>2</v>
      </c>
      <c r="E777" s="149" t="s">
        <v>91</v>
      </c>
      <c r="F777" s="149">
        <v>208</v>
      </c>
      <c r="G777" s="149">
        <v>69.3333333333333</v>
      </c>
      <c r="H777" s="149">
        <v>815.84624436163904</v>
      </c>
      <c r="I777" s="149">
        <v>1016.49132766026</v>
      </c>
      <c r="J777" s="149">
        <v>876.41844697297904</v>
      </c>
      <c r="K777" s="149">
        <v>1171.7524203078101</v>
      </c>
      <c r="L777" s="149">
        <v>140.07288068727601</v>
      </c>
      <c r="M777" s="149">
        <v>155.26109264755701</v>
      </c>
    </row>
    <row r="778" spans="1:13">
      <c r="A778" s="150" t="str">
        <f t="shared" si="24"/>
        <v>2006-2008MalesNQ2</v>
      </c>
      <c r="B778" s="151" t="str">
        <f t="shared" si="25"/>
        <v>2006-2008_Males_NQ2_All ages</v>
      </c>
      <c r="C778" s="149" t="s">
        <v>4</v>
      </c>
      <c r="D778" s="149" t="s">
        <v>2</v>
      </c>
      <c r="E778" s="149" t="s">
        <v>91</v>
      </c>
      <c r="F778" s="149">
        <v>215</v>
      </c>
      <c r="G778" s="149">
        <v>71.6666666666667</v>
      </c>
      <c r="H778" s="149">
        <v>849.56731339155203</v>
      </c>
      <c r="I778" s="149">
        <v>1022.79278954756</v>
      </c>
      <c r="J778" s="149">
        <v>883.44671591292797</v>
      </c>
      <c r="K778" s="149">
        <v>1176.9862143816599</v>
      </c>
      <c r="L778" s="149">
        <v>139.34607363463201</v>
      </c>
      <c r="M778" s="149">
        <v>154.19342483410401</v>
      </c>
    </row>
    <row r="779" spans="1:13">
      <c r="A779" s="150" t="str">
        <f t="shared" si="24"/>
        <v>2007-2009MalesNQ2</v>
      </c>
      <c r="B779" s="151" t="str">
        <f t="shared" si="25"/>
        <v>2007-2009_Males_NQ2_All ages</v>
      </c>
      <c r="C779" s="149" t="s">
        <v>5</v>
      </c>
      <c r="D779" s="149" t="s">
        <v>2</v>
      </c>
      <c r="E779" s="149" t="s">
        <v>91</v>
      </c>
      <c r="F779" s="149">
        <v>227</v>
      </c>
      <c r="G779" s="149">
        <v>75.6666666666667</v>
      </c>
      <c r="H779" s="149">
        <v>899.40171956099698</v>
      </c>
      <c r="I779" s="149">
        <v>1081.76207525779</v>
      </c>
      <c r="J779" s="149">
        <v>937.02487710937601</v>
      </c>
      <c r="K779" s="149">
        <v>1241.4851239109501</v>
      </c>
      <c r="L779" s="149">
        <v>144.73719814840999</v>
      </c>
      <c r="M779" s="149">
        <v>159.723048653163</v>
      </c>
    </row>
    <row r="780" spans="1:13">
      <c r="A780" s="150" t="str">
        <f t="shared" si="24"/>
        <v>2008-2010MalesNQ2</v>
      </c>
      <c r="B780" s="151" t="str">
        <f t="shared" si="25"/>
        <v>2008-2010_Males_NQ2_All ages</v>
      </c>
      <c r="C780" s="149" t="s">
        <v>6</v>
      </c>
      <c r="D780" s="149" t="s">
        <v>2</v>
      </c>
      <c r="E780" s="149" t="s">
        <v>91</v>
      </c>
      <c r="F780" s="149">
        <v>234</v>
      </c>
      <c r="G780" s="149">
        <v>78</v>
      </c>
      <c r="H780" s="149">
        <v>924.38966579758198</v>
      </c>
      <c r="I780" s="149">
        <v>1107.6644023179799</v>
      </c>
      <c r="J780" s="149">
        <v>962.57767881703001</v>
      </c>
      <c r="K780" s="149">
        <v>1267.5344818753099</v>
      </c>
      <c r="L780" s="149">
        <v>145.086723500951</v>
      </c>
      <c r="M780" s="149">
        <v>159.87007955733199</v>
      </c>
    </row>
    <row r="781" spans="1:13">
      <c r="A781" s="150" t="str">
        <f t="shared" si="24"/>
        <v>2009-2011MalesNQ2</v>
      </c>
      <c r="B781" s="151" t="str">
        <f t="shared" si="25"/>
        <v>2009-2011_Males_NQ2_All ages</v>
      </c>
      <c r="C781" s="149" t="s">
        <v>7</v>
      </c>
      <c r="D781" s="149" t="s">
        <v>2</v>
      </c>
      <c r="E781" s="149" t="s">
        <v>91</v>
      </c>
      <c r="F781" s="149">
        <v>253</v>
      </c>
      <c r="G781" s="149">
        <v>84.3333333333333</v>
      </c>
      <c r="H781" s="149">
        <v>992.50715938958797</v>
      </c>
      <c r="I781" s="149">
        <v>1180.48878576625</v>
      </c>
      <c r="J781" s="149">
        <v>1033.7982998135201</v>
      </c>
      <c r="K781" s="149">
        <v>1341.5240020295701</v>
      </c>
      <c r="L781" s="149">
        <v>146.69048595272901</v>
      </c>
      <c r="M781" s="149">
        <v>161.03521626332201</v>
      </c>
    </row>
    <row r="782" spans="1:13">
      <c r="A782" s="150" t="str">
        <f t="shared" si="24"/>
        <v>2010-2012MalesNQ2</v>
      </c>
      <c r="B782" s="151" t="str">
        <f t="shared" si="25"/>
        <v>2010-2012_Males_NQ2_All ages</v>
      </c>
      <c r="C782" s="149" t="s">
        <v>8</v>
      </c>
      <c r="D782" s="149" t="s">
        <v>2</v>
      </c>
      <c r="E782" s="149" t="s">
        <v>91</v>
      </c>
      <c r="F782" s="149">
        <v>264</v>
      </c>
      <c r="G782" s="149">
        <v>88</v>
      </c>
      <c r="H782" s="149">
        <v>1022.89898872486</v>
      </c>
      <c r="I782" s="149">
        <v>1193.2417773642601</v>
      </c>
      <c r="J782" s="149">
        <v>1049.4107348441501</v>
      </c>
      <c r="K782" s="149">
        <v>1350.82666403606</v>
      </c>
      <c r="L782" s="149">
        <v>143.83104252010901</v>
      </c>
      <c r="M782" s="149">
        <v>157.58488667180399</v>
      </c>
    </row>
    <row r="783" spans="1:13">
      <c r="A783" s="150" t="str">
        <f t="shared" si="24"/>
        <v>2011-2013MalesNQ2</v>
      </c>
      <c r="B783" s="151" t="str">
        <f t="shared" si="25"/>
        <v>2011-2013_Males_NQ2_All ages</v>
      </c>
      <c r="C783" s="149" t="s">
        <v>9</v>
      </c>
      <c r="D783" s="149" t="s">
        <v>2</v>
      </c>
      <c r="E783" s="149" t="s">
        <v>91</v>
      </c>
      <c r="F783" s="149">
        <v>237</v>
      </c>
      <c r="G783" s="149">
        <v>79</v>
      </c>
      <c r="H783" s="149">
        <v>912.20507293791604</v>
      </c>
      <c r="I783" s="149">
        <v>1047.33035493937</v>
      </c>
      <c r="J783" s="149">
        <v>914.15083108037902</v>
      </c>
      <c r="K783" s="149">
        <v>1193.9891637052799</v>
      </c>
      <c r="L783" s="149">
        <v>133.17952385899201</v>
      </c>
      <c r="M783" s="149">
        <v>146.658808765907</v>
      </c>
    </row>
    <row r="784" spans="1:13">
      <c r="A784" s="150" t="str">
        <f t="shared" si="24"/>
        <v>2012-2014MalesNQ2</v>
      </c>
      <c r="B784" s="151" t="str">
        <f t="shared" si="25"/>
        <v>2012-2014_Males_NQ2_All ages</v>
      </c>
      <c r="C784" s="149" t="s">
        <v>216</v>
      </c>
      <c r="D784" s="149" t="s">
        <v>2</v>
      </c>
      <c r="E784" s="149" t="s">
        <v>91</v>
      </c>
      <c r="F784" s="149">
        <v>230</v>
      </c>
      <c r="G784" s="149">
        <v>76.6666666666667</v>
      </c>
      <c r="H784" s="149">
        <v>875.690081857986</v>
      </c>
      <c r="I784" s="149">
        <v>989.96768805835302</v>
      </c>
      <c r="J784" s="149">
        <v>861.70193809020702</v>
      </c>
      <c r="K784" s="149">
        <v>1131.42220719695</v>
      </c>
      <c r="L784" s="149">
        <v>128.265749968145</v>
      </c>
      <c r="M784" s="149">
        <v>141.454519138595</v>
      </c>
    </row>
    <row r="785" spans="1:13">
      <c r="A785" s="150" t="str">
        <f t="shared" si="24"/>
        <v>2004-2006MalesNQ3</v>
      </c>
      <c r="B785" s="151" t="str">
        <f t="shared" si="25"/>
        <v>2004-2006_Males_NQ3_All ages</v>
      </c>
      <c r="C785" s="149" t="s">
        <v>1</v>
      </c>
      <c r="D785" s="149" t="s">
        <v>2</v>
      </c>
      <c r="E785" s="149" t="s">
        <v>92</v>
      </c>
      <c r="F785" s="149">
        <v>280</v>
      </c>
      <c r="G785" s="149">
        <v>93.3333333333333</v>
      </c>
      <c r="H785" s="149">
        <v>1301.05478369964</v>
      </c>
      <c r="I785" s="149">
        <v>1457.24090526284</v>
      </c>
      <c r="J785" s="149">
        <v>1282.0476503261</v>
      </c>
      <c r="K785" s="149">
        <v>1648.6772493216199</v>
      </c>
      <c r="L785" s="149">
        <v>175.19325493674199</v>
      </c>
      <c r="M785" s="149">
        <v>191.436344058781</v>
      </c>
    </row>
    <row r="786" spans="1:13">
      <c r="A786" s="150" t="str">
        <f t="shared" si="24"/>
        <v>2005-2007MalesNQ3</v>
      </c>
      <c r="B786" s="151" t="str">
        <f t="shared" si="25"/>
        <v>2005-2007_Males_NQ3_All ages</v>
      </c>
      <c r="C786" s="149" t="s">
        <v>3</v>
      </c>
      <c r="D786" s="149" t="s">
        <v>2</v>
      </c>
      <c r="E786" s="149" t="s">
        <v>92</v>
      </c>
      <c r="F786" s="149">
        <v>253</v>
      </c>
      <c r="G786" s="149">
        <v>84.3333333333333</v>
      </c>
      <c r="H786" s="149">
        <v>1171.5674924751099</v>
      </c>
      <c r="I786" s="149">
        <v>1305.1383486365701</v>
      </c>
      <c r="J786" s="149">
        <v>1140.60822865163</v>
      </c>
      <c r="K786" s="149">
        <v>1485.7577206532701</v>
      </c>
      <c r="L786" s="149">
        <v>164.530119984945</v>
      </c>
      <c r="M786" s="149">
        <v>180.619372016695</v>
      </c>
    </row>
    <row r="787" spans="1:13">
      <c r="A787" s="150" t="str">
        <f t="shared" si="24"/>
        <v>2006-2008MalesNQ3</v>
      </c>
      <c r="B787" s="151" t="str">
        <f t="shared" si="25"/>
        <v>2006-2008_Males_NQ3_All ages</v>
      </c>
      <c r="C787" s="149" t="s">
        <v>4</v>
      </c>
      <c r="D787" s="149" t="s">
        <v>2</v>
      </c>
      <c r="E787" s="149" t="s">
        <v>92</v>
      </c>
      <c r="F787" s="149">
        <v>233</v>
      </c>
      <c r="G787" s="149">
        <v>77.6666666666667</v>
      </c>
      <c r="H787" s="149">
        <v>1077.20758206195</v>
      </c>
      <c r="I787" s="149">
        <v>1169.2978487512401</v>
      </c>
      <c r="J787" s="149">
        <v>1015.64080655062</v>
      </c>
      <c r="K787" s="149">
        <v>1338.64689288713</v>
      </c>
      <c r="L787" s="149">
        <v>153.65704220062801</v>
      </c>
      <c r="M787" s="149">
        <v>169.349044135886</v>
      </c>
    </row>
    <row r="788" spans="1:13">
      <c r="A788" s="150" t="str">
        <f t="shared" si="24"/>
        <v>2007-2009MalesNQ3</v>
      </c>
      <c r="B788" s="151" t="str">
        <f t="shared" si="25"/>
        <v>2007-2009_Males_NQ3_All ages</v>
      </c>
      <c r="C788" s="149" t="s">
        <v>5</v>
      </c>
      <c r="D788" s="149" t="s">
        <v>2</v>
      </c>
      <c r="E788" s="149" t="s">
        <v>92</v>
      </c>
      <c r="F788" s="149">
        <v>228</v>
      </c>
      <c r="G788" s="149">
        <v>76</v>
      </c>
      <c r="H788" s="149">
        <v>1055.8977446394699</v>
      </c>
      <c r="I788" s="149">
        <v>1104.22056770474</v>
      </c>
      <c r="J788" s="149">
        <v>958.35144025215595</v>
      </c>
      <c r="K788" s="149">
        <v>1265.157762503</v>
      </c>
      <c r="L788" s="149">
        <v>145.869127452584</v>
      </c>
      <c r="M788" s="149">
        <v>160.93719479825799</v>
      </c>
    </row>
    <row r="789" spans="1:13">
      <c r="A789" s="150" t="str">
        <f t="shared" si="24"/>
        <v>2008-2010MalesNQ3</v>
      </c>
      <c r="B789" s="151" t="str">
        <f t="shared" si="25"/>
        <v>2008-2010_Males_NQ3_All ages</v>
      </c>
      <c r="C789" s="149" t="s">
        <v>6</v>
      </c>
      <c r="D789" s="149" t="s">
        <v>2</v>
      </c>
      <c r="E789" s="149" t="s">
        <v>92</v>
      </c>
      <c r="F789" s="149">
        <v>235</v>
      </c>
      <c r="G789" s="149">
        <v>78.3333333333333</v>
      </c>
      <c r="H789" s="149">
        <v>1093.8881906623801</v>
      </c>
      <c r="I789" s="149">
        <v>1132.4655053065601</v>
      </c>
      <c r="J789" s="149">
        <v>985.52886612237501</v>
      </c>
      <c r="K789" s="149">
        <v>1294.3403777242199</v>
      </c>
      <c r="L789" s="149">
        <v>146.93663918419</v>
      </c>
      <c r="M789" s="149">
        <v>161.874872417657</v>
      </c>
    </row>
    <row r="790" spans="1:13">
      <c r="A790" s="150" t="str">
        <f t="shared" si="24"/>
        <v>2009-2011MalesNQ3</v>
      </c>
      <c r="B790" s="151" t="str">
        <f t="shared" si="25"/>
        <v>2009-2011_Males_NQ3_All ages</v>
      </c>
      <c r="C790" s="149" t="s">
        <v>7</v>
      </c>
      <c r="D790" s="149" t="s">
        <v>2</v>
      </c>
      <c r="E790" s="149" t="s">
        <v>92</v>
      </c>
      <c r="F790" s="149">
        <v>231</v>
      </c>
      <c r="G790" s="149">
        <v>77</v>
      </c>
      <c r="H790" s="149">
        <v>1083.9981229469699</v>
      </c>
      <c r="I790" s="149">
        <v>1104.07987665923</v>
      </c>
      <c r="J790" s="149">
        <v>960.745005297175</v>
      </c>
      <c r="K790" s="149">
        <v>1262.1193003068699</v>
      </c>
      <c r="L790" s="149">
        <v>143.33487136205301</v>
      </c>
      <c r="M790" s="149">
        <v>158.03942364764501</v>
      </c>
    </row>
    <row r="791" spans="1:13">
      <c r="A791" s="150" t="str">
        <f t="shared" si="24"/>
        <v>2010-2012MalesNQ3</v>
      </c>
      <c r="B791" s="151" t="str">
        <f t="shared" si="25"/>
        <v>2010-2012_Males_NQ3_All ages</v>
      </c>
      <c r="C791" s="149" t="s">
        <v>8</v>
      </c>
      <c r="D791" s="149" t="s">
        <v>2</v>
      </c>
      <c r="E791" s="149" t="s">
        <v>92</v>
      </c>
      <c r="F791" s="149">
        <v>228</v>
      </c>
      <c r="G791" s="149">
        <v>76</v>
      </c>
      <c r="H791" s="149">
        <v>1077.0975056689299</v>
      </c>
      <c r="I791" s="149">
        <v>1062.37132100894</v>
      </c>
      <c r="J791" s="149">
        <v>924.62051299825305</v>
      </c>
      <c r="K791" s="149">
        <v>1214.3515858503799</v>
      </c>
      <c r="L791" s="149">
        <v>137.750808010687</v>
      </c>
      <c r="M791" s="149">
        <v>151.98026484143901</v>
      </c>
    </row>
    <row r="792" spans="1:13">
      <c r="A792" s="150" t="str">
        <f t="shared" si="24"/>
        <v>2011-2013MalesNQ3</v>
      </c>
      <c r="B792" s="151" t="str">
        <f t="shared" si="25"/>
        <v>2011-2013_Males_NQ3_All ages</v>
      </c>
      <c r="C792" s="149" t="s">
        <v>9</v>
      </c>
      <c r="D792" s="149" t="s">
        <v>2</v>
      </c>
      <c r="E792" s="149" t="s">
        <v>92</v>
      </c>
      <c r="F792" s="149">
        <v>230</v>
      </c>
      <c r="G792" s="149">
        <v>76.6666666666667</v>
      </c>
      <c r="H792" s="149">
        <v>1090.5125408942199</v>
      </c>
      <c r="I792" s="149">
        <v>1034.2434080133401</v>
      </c>
      <c r="J792" s="149">
        <v>901.29491174858697</v>
      </c>
      <c r="K792" s="149">
        <v>1180.86217112041</v>
      </c>
      <c r="L792" s="149">
        <v>132.94849626475599</v>
      </c>
      <c r="M792" s="149">
        <v>146.618763107071</v>
      </c>
    </row>
    <row r="793" spans="1:13">
      <c r="A793" s="150" t="str">
        <f t="shared" si="24"/>
        <v>2012-2014MalesNQ3</v>
      </c>
      <c r="B793" s="151" t="str">
        <f t="shared" si="25"/>
        <v>2012-2014_Males_NQ3_All ages</v>
      </c>
      <c r="C793" s="149" t="s">
        <v>216</v>
      </c>
      <c r="D793" s="149" t="s">
        <v>2</v>
      </c>
      <c r="E793" s="149" t="s">
        <v>92</v>
      </c>
      <c r="F793" s="149">
        <v>232</v>
      </c>
      <c r="G793" s="149">
        <v>77.3333333333333</v>
      </c>
      <c r="H793" s="149">
        <v>1101.7713824381401</v>
      </c>
      <c r="I793" s="149">
        <v>1009.00927127572</v>
      </c>
      <c r="J793" s="149">
        <v>880.04320655401295</v>
      </c>
      <c r="K793" s="149">
        <v>1151.1757082812601</v>
      </c>
      <c r="L793" s="149">
        <v>128.96606472170799</v>
      </c>
      <c r="M793" s="149">
        <v>142.16643700554101</v>
      </c>
    </row>
    <row r="794" spans="1:13">
      <c r="A794" s="150" t="str">
        <f t="shared" si="24"/>
        <v>2004-2006MalesNQ4</v>
      </c>
      <c r="B794" s="151" t="str">
        <f t="shared" si="25"/>
        <v>2004-2006_Males_NQ4_All ages</v>
      </c>
      <c r="C794" s="149" t="s">
        <v>1</v>
      </c>
      <c r="D794" s="149" t="s">
        <v>2</v>
      </c>
      <c r="E794" s="149" t="s">
        <v>93</v>
      </c>
      <c r="F794" s="149">
        <v>229</v>
      </c>
      <c r="G794" s="149">
        <v>76.3333333333333</v>
      </c>
      <c r="H794" s="149">
        <v>1211.7684411048799</v>
      </c>
      <c r="I794" s="149">
        <v>1424.906665165</v>
      </c>
      <c r="J794" s="149">
        <v>1229.8100313790601</v>
      </c>
      <c r="K794" s="149">
        <v>1640.1100267958</v>
      </c>
      <c r="L794" s="149">
        <v>195.096633785938</v>
      </c>
      <c r="M794" s="149">
        <v>215.20336163080401</v>
      </c>
    </row>
    <row r="795" spans="1:13">
      <c r="A795" s="150" t="str">
        <f t="shared" si="24"/>
        <v>2005-2007MalesNQ4</v>
      </c>
      <c r="B795" s="151" t="str">
        <f t="shared" si="25"/>
        <v>2005-2007_Males_NQ4_All ages</v>
      </c>
      <c r="C795" s="149" t="s">
        <v>3</v>
      </c>
      <c r="D795" s="149" t="s">
        <v>2</v>
      </c>
      <c r="E795" s="149" t="s">
        <v>93</v>
      </c>
      <c r="F795" s="149">
        <v>206</v>
      </c>
      <c r="G795" s="149">
        <v>68.6666666666667</v>
      </c>
      <c r="H795" s="149">
        <v>1096.6196433324501</v>
      </c>
      <c r="I795" s="149">
        <v>1243.45914201345</v>
      </c>
      <c r="J795" s="149">
        <v>1063.1059064327501</v>
      </c>
      <c r="K795" s="149">
        <v>1443.4684070388</v>
      </c>
      <c r="L795" s="149">
        <v>180.35323558069601</v>
      </c>
      <c r="M795" s="149">
        <v>200.00926502535501</v>
      </c>
    </row>
    <row r="796" spans="1:13">
      <c r="A796" s="150" t="str">
        <f t="shared" si="24"/>
        <v>2006-2008MalesNQ4</v>
      </c>
      <c r="B796" s="151" t="str">
        <f t="shared" si="25"/>
        <v>2006-2008_Males_NQ4_All ages</v>
      </c>
      <c r="C796" s="149" t="s">
        <v>4</v>
      </c>
      <c r="D796" s="149" t="s">
        <v>2</v>
      </c>
      <c r="E796" s="149" t="s">
        <v>93</v>
      </c>
      <c r="F796" s="149">
        <v>189</v>
      </c>
      <c r="G796" s="149">
        <v>63</v>
      </c>
      <c r="H796" s="149">
        <v>1012.80745940732</v>
      </c>
      <c r="I796" s="149">
        <v>1127.60714306351</v>
      </c>
      <c r="J796" s="149">
        <v>957.28171973543999</v>
      </c>
      <c r="K796" s="149">
        <v>1317.3620438753001</v>
      </c>
      <c r="L796" s="149">
        <v>170.325423328065</v>
      </c>
      <c r="M796" s="149">
        <v>189.75490081179501</v>
      </c>
    </row>
    <row r="797" spans="1:13">
      <c r="A797" s="150" t="str">
        <f t="shared" si="24"/>
        <v>2007-2009MalesNQ4</v>
      </c>
      <c r="B797" s="151" t="str">
        <f t="shared" si="25"/>
        <v>2007-2009_Males_NQ4_All ages</v>
      </c>
      <c r="C797" s="149" t="s">
        <v>5</v>
      </c>
      <c r="D797" s="149" t="s">
        <v>2</v>
      </c>
      <c r="E797" s="149" t="s">
        <v>93</v>
      </c>
      <c r="F797" s="149">
        <v>218</v>
      </c>
      <c r="G797" s="149">
        <v>72.6666666666667</v>
      </c>
      <c r="H797" s="149">
        <v>1176.2166828531299</v>
      </c>
      <c r="I797" s="149">
        <v>1241.61135695191</v>
      </c>
      <c r="J797" s="149">
        <v>1068.8882668444701</v>
      </c>
      <c r="K797" s="149">
        <v>1432.60390611404</v>
      </c>
      <c r="L797" s="149">
        <v>172.72309010743601</v>
      </c>
      <c r="M797" s="149">
        <v>190.992549162129</v>
      </c>
    </row>
    <row r="798" spans="1:13">
      <c r="A798" s="150" t="str">
        <f t="shared" si="24"/>
        <v>2008-2010MalesNQ4</v>
      </c>
      <c r="B798" s="151" t="str">
        <f t="shared" si="25"/>
        <v>2008-2010_Males_NQ4_All ages</v>
      </c>
      <c r="C798" s="149" t="s">
        <v>6</v>
      </c>
      <c r="D798" s="149" t="s">
        <v>2</v>
      </c>
      <c r="E798" s="149" t="s">
        <v>93</v>
      </c>
      <c r="F798" s="149">
        <v>213</v>
      </c>
      <c r="G798" s="149">
        <v>71</v>
      </c>
      <c r="H798" s="149">
        <v>1153.28388109806</v>
      </c>
      <c r="I798" s="149">
        <v>1213.31547201274</v>
      </c>
      <c r="J798" s="149">
        <v>1043.07882685754</v>
      </c>
      <c r="K798" s="149">
        <v>1401.7806626091001</v>
      </c>
      <c r="L798" s="149">
        <v>170.23664515520099</v>
      </c>
      <c r="M798" s="149">
        <v>188.46519059635801</v>
      </c>
    </row>
    <row r="799" spans="1:13">
      <c r="A799" s="150" t="str">
        <f t="shared" si="24"/>
        <v>2009-2011MalesNQ4</v>
      </c>
      <c r="B799" s="151" t="str">
        <f t="shared" si="25"/>
        <v>2009-2011_Males_NQ4_All ages</v>
      </c>
      <c r="C799" s="149" t="s">
        <v>7</v>
      </c>
      <c r="D799" s="149" t="s">
        <v>2</v>
      </c>
      <c r="E799" s="149" t="s">
        <v>93</v>
      </c>
      <c r="F799" s="149">
        <v>208</v>
      </c>
      <c r="G799" s="149">
        <v>69.3333333333333</v>
      </c>
      <c r="H799" s="149">
        <v>1128.83968305655</v>
      </c>
      <c r="I799" s="149">
        <v>1160.5046552464901</v>
      </c>
      <c r="J799" s="149">
        <v>995.26680722287301</v>
      </c>
      <c r="K799" s="149">
        <v>1343.6593723123401</v>
      </c>
      <c r="L799" s="149">
        <v>165.237848023612</v>
      </c>
      <c r="M799" s="149">
        <v>183.15471706585299</v>
      </c>
    </row>
    <row r="800" spans="1:13">
      <c r="A800" s="150" t="str">
        <f t="shared" si="24"/>
        <v>2010-2012MalesNQ4</v>
      </c>
      <c r="B800" s="151" t="str">
        <f t="shared" si="25"/>
        <v>2010-2012_Males_NQ4_All ages</v>
      </c>
      <c r="C800" s="149" t="s">
        <v>8</v>
      </c>
      <c r="D800" s="149" t="s">
        <v>2</v>
      </c>
      <c r="E800" s="149" t="s">
        <v>93</v>
      </c>
      <c r="F800" s="149">
        <v>187</v>
      </c>
      <c r="G800" s="149">
        <v>62.3333333333333</v>
      </c>
      <c r="H800" s="149">
        <v>1009.99189846071</v>
      </c>
      <c r="I800" s="149">
        <v>1014.50621125808</v>
      </c>
      <c r="J800" s="149">
        <v>864.28771087706298</v>
      </c>
      <c r="K800" s="149">
        <v>1181.95748934068</v>
      </c>
      <c r="L800" s="149">
        <v>150.218500381018</v>
      </c>
      <c r="M800" s="149">
        <v>167.45127808260099</v>
      </c>
    </row>
    <row r="801" spans="1:13">
      <c r="A801" s="150" t="str">
        <f t="shared" si="24"/>
        <v>2011-2013MalesNQ4</v>
      </c>
      <c r="B801" s="151" t="str">
        <f t="shared" si="25"/>
        <v>2011-2013_Males_NQ4_All ages</v>
      </c>
      <c r="C801" s="149" t="s">
        <v>9</v>
      </c>
      <c r="D801" s="149" t="s">
        <v>2</v>
      </c>
      <c r="E801" s="149" t="s">
        <v>93</v>
      </c>
      <c r="F801" s="149">
        <v>194</v>
      </c>
      <c r="G801" s="149">
        <v>64.6666666666667</v>
      </c>
      <c r="H801" s="149">
        <v>1044.1896765165</v>
      </c>
      <c r="I801" s="149">
        <v>1035.9879605357501</v>
      </c>
      <c r="J801" s="149">
        <v>886.37678263835801</v>
      </c>
      <c r="K801" s="149">
        <v>1202.43110999907</v>
      </c>
      <c r="L801" s="149">
        <v>149.61117789738901</v>
      </c>
      <c r="M801" s="149">
        <v>166.44314946332099</v>
      </c>
    </row>
    <row r="802" spans="1:13">
      <c r="A802" s="150" t="str">
        <f t="shared" si="24"/>
        <v>2012-2014MalesNQ4</v>
      </c>
      <c r="B802" s="151" t="str">
        <f t="shared" si="25"/>
        <v>2012-2014_Males_NQ4_All ages</v>
      </c>
      <c r="C802" s="149" t="s">
        <v>216</v>
      </c>
      <c r="D802" s="149" t="s">
        <v>2</v>
      </c>
      <c r="E802" s="149" t="s">
        <v>93</v>
      </c>
      <c r="F802" s="149">
        <v>203</v>
      </c>
      <c r="G802" s="149">
        <v>67.6666666666667</v>
      </c>
      <c r="H802" s="149">
        <v>1093.3965312937601</v>
      </c>
      <c r="I802" s="149">
        <v>1070.40826002373</v>
      </c>
      <c r="J802" s="149">
        <v>920.58807932747095</v>
      </c>
      <c r="K802" s="149">
        <v>1236.6840110405701</v>
      </c>
      <c r="L802" s="149">
        <v>149.82018069625801</v>
      </c>
      <c r="M802" s="149">
        <v>166.27575101684201</v>
      </c>
    </row>
    <row r="803" spans="1:13">
      <c r="A803" s="150" t="str">
        <f t="shared" si="24"/>
        <v>2004-2006MalesNQ5</v>
      </c>
      <c r="B803" s="151" t="str">
        <f t="shared" si="25"/>
        <v>2004-2006_Males_NQ5_All ages</v>
      </c>
      <c r="C803" s="149" t="s">
        <v>1</v>
      </c>
      <c r="D803" s="149" t="s">
        <v>2</v>
      </c>
      <c r="E803" s="149" t="s">
        <v>94</v>
      </c>
      <c r="F803" s="149">
        <v>218</v>
      </c>
      <c r="G803" s="149">
        <v>72.6666666666667</v>
      </c>
      <c r="H803" s="149">
        <v>1080.0099083477801</v>
      </c>
      <c r="I803" s="149">
        <v>1419.3325447853099</v>
      </c>
      <c r="J803" s="149">
        <v>1223.06095990581</v>
      </c>
      <c r="K803" s="149">
        <v>1636.36438633533</v>
      </c>
      <c r="L803" s="149">
        <v>196.27158487949899</v>
      </c>
      <c r="M803" s="149">
        <v>217.03184155001901</v>
      </c>
    </row>
    <row r="804" spans="1:13">
      <c r="A804" s="150" t="str">
        <f t="shared" si="24"/>
        <v>2005-2007MalesNQ5</v>
      </c>
      <c r="B804" s="151" t="str">
        <f t="shared" si="25"/>
        <v>2005-2007_Males_NQ5_All ages</v>
      </c>
      <c r="C804" s="149" t="s">
        <v>3</v>
      </c>
      <c r="D804" s="149" t="s">
        <v>2</v>
      </c>
      <c r="E804" s="149" t="s">
        <v>94</v>
      </c>
      <c r="F804" s="149">
        <v>209</v>
      </c>
      <c r="G804" s="149">
        <v>69.6666666666667</v>
      </c>
      <c r="H804" s="149">
        <v>1043.4869439312999</v>
      </c>
      <c r="I804" s="149">
        <v>1321.2850753366899</v>
      </c>
      <c r="J804" s="149">
        <v>1133.42539079478</v>
      </c>
      <c r="K804" s="149">
        <v>1529.4629375352999</v>
      </c>
      <c r="L804" s="149">
        <v>187.85968454190501</v>
      </c>
      <c r="M804" s="149">
        <v>208.17786219861799</v>
      </c>
    </row>
    <row r="805" spans="1:13">
      <c r="A805" s="150" t="str">
        <f t="shared" si="24"/>
        <v>2006-2008MalesNQ5</v>
      </c>
      <c r="B805" s="151" t="str">
        <f t="shared" si="25"/>
        <v>2006-2008_Males_NQ5_All ages</v>
      </c>
      <c r="C805" s="149" t="s">
        <v>4</v>
      </c>
      <c r="D805" s="149" t="s">
        <v>2</v>
      </c>
      <c r="E805" s="149" t="s">
        <v>94</v>
      </c>
      <c r="F805" s="149">
        <v>209</v>
      </c>
      <c r="G805" s="149">
        <v>69.6666666666667</v>
      </c>
      <c r="H805" s="149">
        <v>1051.67815629246</v>
      </c>
      <c r="I805" s="149">
        <v>1273.9767506934199</v>
      </c>
      <c r="J805" s="149">
        <v>1094.8855650420901</v>
      </c>
      <c r="K805" s="149">
        <v>1472.4377470398399</v>
      </c>
      <c r="L805" s="149">
        <v>179.09118565133099</v>
      </c>
      <c r="M805" s="149">
        <v>198.46099634641701</v>
      </c>
    </row>
    <row r="806" spans="1:13">
      <c r="A806" s="150" t="str">
        <f t="shared" si="24"/>
        <v>2007-2009MalesNQ5</v>
      </c>
      <c r="B806" s="151" t="str">
        <f t="shared" si="25"/>
        <v>2007-2009_Males_NQ5_All ages</v>
      </c>
      <c r="C806" s="149" t="s">
        <v>5</v>
      </c>
      <c r="D806" s="149" t="s">
        <v>2</v>
      </c>
      <c r="E806" s="149" t="s">
        <v>94</v>
      </c>
      <c r="F806" s="149">
        <v>220</v>
      </c>
      <c r="G806" s="149">
        <v>73.3333333333333</v>
      </c>
      <c r="H806" s="149">
        <v>1108.08905006548</v>
      </c>
      <c r="I806" s="149">
        <v>1315.40187102701</v>
      </c>
      <c r="J806" s="149">
        <v>1134.8753484101001</v>
      </c>
      <c r="K806" s="149">
        <v>1514.93138027597</v>
      </c>
      <c r="L806" s="149">
        <v>180.52652261691699</v>
      </c>
      <c r="M806" s="149">
        <v>199.52950924896101</v>
      </c>
    </row>
    <row r="807" spans="1:13">
      <c r="A807" s="150" t="str">
        <f t="shared" si="24"/>
        <v>2008-2010MalesNQ5</v>
      </c>
      <c r="B807" s="151" t="str">
        <f t="shared" si="25"/>
        <v>2008-2010_Males_NQ5_All ages</v>
      </c>
      <c r="C807" s="149" t="s">
        <v>6</v>
      </c>
      <c r="D807" s="149" t="s">
        <v>2</v>
      </c>
      <c r="E807" s="149" t="s">
        <v>94</v>
      </c>
      <c r="F807" s="149">
        <v>228</v>
      </c>
      <c r="G807" s="149">
        <v>76</v>
      </c>
      <c r="H807" s="149">
        <v>1144.8081944165499</v>
      </c>
      <c r="I807" s="149">
        <v>1354.3724449235499</v>
      </c>
      <c r="J807" s="149">
        <v>1171.51757457542</v>
      </c>
      <c r="K807" s="149">
        <v>1556.1159557195101</v>
      </c>
      <c r="L807" s="149">
        <v>182.85487034812999</v>
      </c>
      <c r="M807" s="149">
        <v>201.74351079595701</v>
      </c>
    </row>
    <row r="808" spans="1:13">
      <c r="A808" s="150" t="str">
        <f t="shared" si="24"/>
        <v>2009-2011MalesNQ5</v>
      </c>
      <c r="B808" s="151" t="str">
        <f t="shared" si="25"/>
        <v>2009-2011_Males_NQ5_All ages</v>
      </c>
      <c r="C808" s="149" t="s">
        <v>7</v>
      </c>
      <c r="D808" s="149" t="s">
        <v>2</v>
      </c>
      <c r="E808" s="149" t="s">
        <v>94</v>
      </c>
      <c r="F808" s="149">
        <v>237</v>
      </c>
      <c r="G808" s="149">
        <v>79</v>
      </c>
      <c r="H808" s="149">
        <v>1179.86757604421</v>
      </c>
      <c r="I808" s="149">
        <v>1318.54336886332</v>
      </c>
      <c r="J808" s="149">
        <v>1146.7868811312201</v>
      </c>
      <c r="K808" s="149">
        <v>1507.68356968936</v>
      </c>
      <c r="L808" s="149">
        <v>171.75648773210099</v>
      </c>
      <c r="M808" s="149">
        <v>189.14020082604</v>
      </c>
    </row>
    <row r="809" spans="1:13">
      <c r="A809" s="150" t="str">
        <f t="shared" si="24"/>
        <v>2010-2012MalesNQ5</v>
      </c>
      <c r="B809" s="151" t="str">
        <f t="shared" si="25"/>
        <v>2010-2012_Males_NQ5_All ages</v>
      </c>
      <c r="C809" s="149" t="s">
        <v>8</v>
      </c>
      <c r="D809" s="149" t="s">
        <v>2</v>
      </c>
      <c r="E809" s="149" t="s">
        <v>94</v>
      </c>
      <c r="F809" s="149">
        <v>225</v>
      </c>
      <c r="G809" s="149">
        <v>75</v>
      </c>
      <c r="H809" s="149">
        <v>1113.9165305213101</v>
      </c>
      <c r="I809" s="149">
        <v>1187.66192559417</v>
      </c>
      <c r="J809" s="149">
        <v>1032.10618983522</v>
      </c>
      <c r="K809" s="149">
        <v>1359.39902550337</v>
      </c>
      <c r="L809" s="149">
        <v>155.55573575894999</v>
      </c>
      <c r="M809" s="149">
        <v>171.73709990919599</v>
      </c>
    </row>
    <row r="810" spans="1:13">
      <c r="A810" s="150" t="str">
        <f t="shared" si="24"/>
        <v>2011-2013MalesNQ5</v>
      </c>
      <c r="B810" s="151" t="str">
        <f t="shared" si="25"/>
        <v>2011-2013_Males_NQ5_All ages</v>
      </c>
      <c r="C810" s="149" t="s">
        <v>9</v>
      </c>
      <c r="D810" s="149" t="s">
        <v>2</v>
      </c>
      <c r="E810" s="149" t="s">
        <v>94</v>
      </c>
      <c r="F810" s="149">
        <v>231</v>
      </c>
      <c r="G810" s="149">
        <v>77</v>
      </c>
      <c r="H810" s="149">
        <v>1144.0740924174099</v>
      </c>
      <c r="I810" s="149">
        <v>1222.41998938606</v>
      </c>
      <c r="J810" s="149">
        <v>1065.45582406792</v>
      </c>
      <c r="K810" s="149">
        <v>1395.4869198858501</v>
      </c>
      <c r="L810" s="149">
        <v>156.96416531814199</v>
      </c>
      <c r="M810" s="149">
        <v>173.06693049979</v>
      </c>
    </row>
    <row r="811" spans="1:13">
      <c r="A811" s="150" t="str">
        <f t="shared" si="24"/>
        <v>2012-2014MalesNQ5</v>
      </c>
      <c r="B811" s="151" t="str">
        <f t="shared" si="25"/>
        <v>2012-2014_Males_NQ5_All ages</v>
      </c>
      <c r="C811" s="149" t="s">
        <v>216</v>
      </c>
      <c r="D811" s="149" t="s">
        <v>2</v>
      </c>
      <c r="E811" s="149" t="s">
        <v>94</v>
      </c>
      <c r="F811" s="149">
        <v>219</v>
      </c>
      <c r="G811" s="149">
        <v>73</v>
      </c>
      <c r="H811" s="149">
        <v>1087.17235901509</v>
      </c>
      <c r="I811" s="149">
        <v>1130.35651432603</v>
      </c>
      <c r="J811" s="149">
        <v>982.39746086940795</v>
      </c>
      <c r="K811" s="149">
        <v>1293.92787745032</v>
      </c>
      <c r="L811" s="149">
        <v>147.959053456623</v>
      </c>
      <c r="M811" s="149">
        <v>163.57136312429199</v>
      </c>
    </row>
    <row r="812" spans="1:13">
      <c r="A812" s="150" t="str">
        <f t="shared" si="24"/>
        <v>2004-2006MalesNS</v>
      </c>
      <c r="B812" s="151" t="str">
        <f t="shared" si="25"/>
        <v>2004-2006_Males_NS_All ages</v>
      </c>
      <c r="C812" s="149" t="s">
        <v>1</v>
      </c>
      <c r="D812" s="149" t="s">
        <v>2</v>
      </c>
      <c r="E812" s="149" t="s">
        <v>95</v>
      </c>
      <c r="F812" s="149">
        <v>1979</v>
      </c>
      <c r="G812" s="149">
        <v>659.66666666666697</v>
      </c>
      <c r="H812" s="149">
        <v>1161.1805433315701</v>
      </c>
      <c r="I812" s="149">
        <v>1380.61509961822</v>
      </c>
      <c r="J812" s="149">
        <v>1316.4644552909499</v>
      </c>
      <c r="K812" s="149">
        <v>1446.9350075349601</v>
      </c>
      <c r="L812" s="149">
        <v>64.150644327269006</v>
      </c>
      <c r="M812" s="149">
        <v>66.319907916739794</v>
      </c>
    </row>
    <row r="813" spans="1:13">
      <c r="A813" s="150" t="str">
        <f t="shared" si="24"/>
        <v>2005-2007MalesNS</v>
      </c>
      <c r="B813" s="151" t="str">
        <f t="shared" si="25"/>
        <v>2005-2007_Males_NS_All ages</v>
      </c>
      <c r="C813" s="149" t="s">
        <v>3</v>
      </c>
      <c r="D813" s="149" t="s">
        <v>2</v>
      </c>
      <c r="E813" s="149" t="s">
        <v>95</v>
      </c>
      <c r="F813" s="149">
        <v>1960</v>
      </c>
      <c r="G813" s="149">
        <v>653.33333333333303</v>
      </c>
      <c r="H813" s="149">
        <v>1137.3395538843599</v>
      </c>
      <c r="I813" s="149">
        <v>1339.3711308925799</v>
      </c>
      <c r="J813" s="149">
        <v>1277.1265751539399</v>
      </c>
      <c r="K813" s="149">
        <v>1403.7308624524001</v>
      </c>
      <c r="L813" s="149">
        <v>62.244555738634702</v>
      </c>
      <c r="M813" s="149">
        <v>64.359731559818997</v>
      </c>
    </row>
    <row r="814" spans="1:13">
      <c r="A814" s="150" t="str">
        <f t="shared" si="24"/>
        <v>2006-2008MalesNS</v>
      </c>
      <c r="B814" s="151" t="str">
        <f t="shared" si="25"/>
        <v>2006-2008_Males_NS_All ages</v>
      </c>
      <c r="C814" s="149" t="s">
        <v>4</v>
      </c>
      <c r="D814" s="149" t="s">
        <v>2</v>
      </c>
      <c r="E814" s="149" t="s">
        <v>95</v>
      </c>
      <c r="F814" s="149">
        <v>1943</v>
      </c>
      <c r="G814" s="149">
        <v>647.66666666666697</v>
      </c>
      <c r="H814" s="149">
        <v>1112.70186691101</v>
      </c>
      <c r="I814" s="149">
        <v>1291.5181187471101</v>
      </c>
      <c r="J814" s="149">
        <v>1231.2786380807499</v>
      </c>
      <c r="K814" s="149">
        <v>1353.8137422340201</v>
      </c>
      <c r="L814" s="149">
        <v>60.239480666358503</v>
      </c>
      <c r="M814" s="149">
        <v>62.295623486913897</v>
      </c>
    </row>
    <row r="815" spans="1:13">
      <c r="A815" s="150" t="str">
        <f t="shared" si="24"/>
        <v>2007-2009MalesNS</v>
      </c>
      <c r="B815" s="151" t="str">
        <f t="shared" si="25"/>
        <v>2007-2009_Males_NS_All ages</v>
      </c>
      <c r="C815" s="149" t="s">
        <v>5</v>
      </c>
      <c r="D815" s="149" t="s">
        <v>2</v>
      </c>
      <c r="E815" s="149" t="s">
        <v>95</v>
      </c>
      <c r="F815" s="149">
        <v>1988</v>
      </c>
      <c r="G815" s="149">
        <v>662.66666666666697</v>
      </c>
      <c r="H815" s="149">
        <v>1125.48475670167</v>
      </c>
      <c r="I815" s="149">
        <v>1283.25006512405</v>
      </c>
      <c r="J815" s="149">
        <v>1224.1788616807501</v>
      </c>
      <c r="K815" s="149">
        <v>1344.31415973155</v>
      </c>
      <c r="L815" s="149">
        <v>59.071203443303098</v>
      </c>
      <c r="M815" s="149">
        <v>61.064094607495697</v>
      </c>
    </row>
    <row r="816" spans="1:13">
      <c r="A816" s="150" t="str">
        <f t="shared" si="24"/>
        <v>2008-2010MalesNS</v>
      </c>
      <c r="B816" s="151" t="str">
        <f t="shared" si="25"/>
        <v>2008-2010_Males_NS_All ages</v>
      </c>
      <c r="C816" s="149" t="s">
        <v>6</v>
      </c>
      <c r="D816" s="149" t="s">
        <v>2</v>
      </c>
      <c r="E816" s="149" t="s">
        <v>95</v>
      </c>
      <c r="F816" s="149">
        <v>1993</v>
      </c>
      <c r="G816" s="149">
        <v>664.33333333333303</v>
      </c>
      <c r="H816" s="149">
        <v>1119.83278362448</v>
      </c>
      <c r="I816" s="149">
        <v>1241.9792129380701</v>
      </c>
      <c r="J816" s="149">
        <v>1185.4507319448101</v>
      </c>
      <c r="K816" s="149">
        <v>1300.4123630249701</v>
      </c>
      <c r="L816" s="149">
        <v>56.528480993266399</v>
      </c>
      <c r="M816" s="149">
        <v>58.433150086902302</v>
      </c>
    </row>
    <row r="817" spans="1:13">
      <c r="A817" s="150" t="str">
        <f t="shared" si="24"/>
        <v>2009-2011MalesNS</v>
      </c>
      <c r="B817" s="151" t="str">
        <f t="shared" si="25"/>
        <v>2009-2011_Males_NS_All ages</v>
      </c>
      <c r="C817" s="149" t="s">
        <v>7</v>
      </c>
      <c r="D817" s="149" t="s">
        <v>2</v>
      </c>
      <c r="E817" s="149" t="s">
        <v>95</v>
      </c>
      <c r="F817" s="149">
        <v>1963</v>
      </c>
      <c r="G817" s="149">
        <v>654.33333333333303</v>
      </c>
      <c r="H817" s="149">
        <v>1097.5125657640899</v>
      </c>
      <c r="I817" s="149">
        <v>1198.08501899621</v>
      </c>
      <c r="J817" s="149">
        <v>1143.4955842735201</v>
      </c>
      <c r="K817" s="149">
        <v>1254.5280510667901</v>
      </c>
      <c r="L817" s="149">
        <v>54.589434722690598</v>
      </c>
      <c r="M817" s="149">
        <v>56.4430320705792</v>
      </c>
    </row>
    <row r="818" spans="1:13">
      <c r="A818" s="150" t="str">
        <f t="shared" si="24"/>
        <v>2010-2012MalesNS</v>
      </c>
      <c r="B818" s="151" t="str">
        <f t="shared" si="25"/>
        <v>2010-2012_Males_NS_All ages</v>
      </c>
      <c r="C818" s="149" t="s">
        <v>8</v>
      </c>
      <c r="D818" s="149" t="s">
        <v>2</v>
      </c>
      <c r="E818" s="149" t="s">
        <v>95</v>
      </c>
      <c r="F818" s="149">
        <v>1908</v>
      </c>
      <c r="G818" s="149">
        <v>636</v>
      </c>
      <c r="H818" s="149">
        <v>1062.10651124731</v>
      </c>
      <c r="I818" s="149">
        <v>1131.01679225558</v>
      </c>
      <c r="J818" s="149">
        <v>1079.1252671662301</v>
      </c>
      <c r="K818" s="149">
        <v>1184.69599788092</v>
      </c>
      <c r="L818" s="149">
        <v>51.891525089353799</v>
      </c>
      <c r="M818" s="149">
        <v>53.679205625335698</v>
      </c>
    </row>
    <row r="819" spans="1:13">
      <c r="A819" s="150" t="str">
        <f t="shared" si="24"/>
        <v>2011-2013MalesNS</v>
      </c>
      <c r="B819" s="151" t="str">
        <f t="shared" si="25"/>
        <v>2011-2013_Males_NS_All ages</v>
      </c>
      <c r="C819" s="149" t="s">
        <v>9</v>
      </c>
      <c r="D819" s="149" t="s">
        <v>2</v>
      </c>
      <c r="E819" s="149" t="s">
        <v>95</v>
      </c>
      <c r="F819" s="149">
        <v>1958</v>
      </c>
      <c r="G819" s="149">
        <v>652.66666666666697</v>
      </c>
      <c r="H819" s="149">
        <v>1084.64436073565</v>
      </c>
      <c r="I819" s="149">
        <v>1124.5775176329801</v>
      </c>
      <c r="J819" s="149">
        <v>1073.95984619448</v>
      </c>
      <c r="K819" s="149">
        <v>1176.9161582313</v>
      </c>
      <c r="L819" s="149">
        <v>50.617671438503997</v>
      </c>
      <c r="M819" s="149">
        <v>52.338640598319898</v>
      </c>
    </row>
    <row r="820" spans="1:13">
      <c r="A820" s="150" t="str">
        <f t="shared" si="24"/>
        <v>2012-2014MalesNS</v>
      </c>
      <c r="B820" s="151" t="str">
        <f t="shared" si="25"/>
        <v>2012-2014_Males_NS_All ages</v>
      </c>
      <c r="C820" s="149" t="s">
        <v>216</v>
      </c>
      <c r="D820" s="149" t="s">
        <v>2</v>
      </c>
      <c r="E820" s="149" t="s">
        <v>95</v>
      </c>
      <c r="F820" s="149">
        <v>1973</v>
      </c>
      <c r="G820" s="149">
        <v>657.66666666666697</v>
      </c>
      <c r="H820" s="149">
        <v>1088.5637358757101</v>
      </c>
      <c r="I820" s="149">
        <v>1102.88275524701</v>
      </c>
      <c r="J820" s="149">
        <v>1053.6798158970901</v>
      </c>
      <c r="K820" s="149">
        <v>1153.7520742009001</v>
      </c>
      <c r="L820" s="149">
        <v>49.2029393499161</v>
      </c>
      <c r="M820" s="149">
        <v>50.869318953892403</v>
      </c>
    </row>
    <row r="821" spans="1:13">
      <c r="A821" s="150" t="str">
        <f t="shared" si="24"/>
        <v>2004-2006MalesNS1</v>
      </c>
      <c r="B821" s="151" t="str">
        <f t="shared" si="25"/>
        <v>2004-2006_Males_NS1_All ages</v>
      </c>
      <c r="C821" s="149" t="s">
        <v>1</v>
      </c>
      <c r="D821" s="149" t="s">
        <v>2</v>
      </c>
      <c r="E821" s="149" t="s">
        <v>96</v>
      </c>
      <c r="F821" s="149">
        <v>371</v>
      </c>
      <c r="G821" s="149">
        <v>123.666666666667</v>
      </c>
      <c r="H821" s="149">
        <v>1080.62449027147</v>
      </c>
      <c r="I821" s="149">
        <v>1169.4163966322201</v>
      </c>
      <c r="J821" s="149">
        <v>1046.8628960343899</v>
      </c>
      <c r="K821" s="149">
        <v>1301.7770695101101</v>
      </c>
      <c r="L821" s="149">
        <v>122.553500597826</v>
      </c>
      <c r="M821" s="149">
        <v>132.36067287788799</v>
      </c>
    </row>
    <row r="822" spans="1:13">
      <c r="A822" s="150" t="str">
        <f t="shared" si="24"/>
        <v>2005-2007MalesNS1</v>
      </c>
      <c r="B822" s="151" t="str">
        <f t="shared" si="25"/>
        <v>2005-2007_Males_NS1_All ages</v>
      </c>
      <c r="C822" s="149" t="s">
        <v>3</v>
      </c>
      <c r="D822" s="149" t="s">
        <v>2</v>
      </c>
      <c r="E822" s="149" t="s">
        <v>96</v>
      </c>
      <c r="F822" s="149">
        <v>366</v>
      </c>
      <c r="G822" s="149">
        <v>122</v>
      </c>
      <c r="H822" s="149">
        <v>1056.30754134318</v>
      </c>
      <c r="I822" s="149">
        <v>1149.5048776323199</v>
      </c>
      <c r="J822" s="149">
        <v>1027.67031849914</v>
      </c>
      <c r="K822" s="149">
        <v>1281.1583225603799</v>
      </c>
      <c r="L822" s="149">
        <v>121.83455913317999</v>
      </c>
      <c r="M822" s="149">
        <v>131.65344492805499</v>
      </c>
    </row>
    <row r="823" spans="1:13">
      <c r="A823" s="150" t="str">
        <f t="shared" si="24"/>
        <v>2006-2008MalesNS1</v>
      </c>
      <c r="B823" s="151" t="str">
        <f t="shared" si="25"/>
        <v>2006-2008_Males_NS1_All ages</v>
      </c>
      <c r="C823" s="149" t="s">
        <v>4</v>
      </c>
      <c r="D823" s="149" t="s">
        <v>2</v>
      </c>
      <c r="E823" s="149" t="s">
        <v>96</v>
      </c>
      <c r="F823" s="149">
        <v>363</v>
      </c>
      <c r="G823" s="149">
        <v>121</v>
      </c>
      <c r="H823" s="149">
        <v>1037.3503272083001</v>
      </c>
      <c r="I823" s="149">
        <v>1106.04548452627</v>
      </c>
      <c r="J823" s="149">
        <v>988.39668747514702</v>
      </c>
      <c r="K823" s="149">
        <v>1233.21662907106</v>
      </c>
      <c r="L823" s="149">
        <v>117.64879705112</v>
      </c>
      <c r="M823" s="149">
        <v>127.17114454479299</v>
      </c>
    </row>
    <row r="824" spans="1:13">
      <c r="A824" s="150" t="str">
        <f t="shared" si="24"/>
        <v>2007-2009MalesNS1</v>
      </c>
      <c r="B824" s="151" t="str">
        <f t="shared" si="25"/>
        <v>2007-2009_Males_NS1_All ages</v>
      </c>
      <c r="C824" s="149" t="s">
        <v>5</v>
      </c>
      <c r="D824" s="149" t="s">
        <v>2</v>
      </c>
      <c r="E824" s="149" t="s">
        <v>96</v>
      </c>
      <c r="F824" s="149">
        <v>389</v>
      </c>
      <c r="G824" s="149">
        <v>129.666666666667</v>
      </c>
      <c r="H824" s="149">
        <v>1100.11312217195</v>
      </c>
      <c r="I824" s="149">
        <v>1139.04429088959</v>
      </c>
      <c r="J824" s="149">
        <v>1021.72225284936</v>
      </c>
      <c r="K824" s="149">
        <v>1265.5258423385301</v>
      </c>
      <c r="L824" s="149">
        <v>117.322038040237</v>
      </c>
      <c r="M824" s="149">
        <v>126.48155144893499</v>
      </c>
    </row>
    <row r="825" spans="1:13">
      <c r="A825" s="150" t="str">
        <f t="shared" si="24"/>
        <v>2008-2010MalesNS1</v>
      </c>
      <c r="B825" s="151" t="str">
        <f t="shared" si="25"/>
        <v>2008-2010_Males_NS1_All ages</v>
      </c>
      <c r="C825" s="149" t="s">
        <v>6</v>
      </c>
      <c r="D825" s="149" t="s">
        <v>2</v>
      </c>
      <c r="E825" s="149" t="s">
        <v>96</v>
      </c>
      <c r="F825" s="149">
        <v>394</v>
      </c>
      <c r="G825" s="149">
        <v>131.333333333333</v>
      </c>
      <c r="H825" s="149">
        <v>1107.2392086330899</v>
      </c>
      <c r="I825" s="149">
        <v>1090.9655112821199</v>
      </c>
      <c r="J825" s="149">
        <v>981.06399369130804</v>
      </c>
      <c r="K825" s="149">
        <v>1209.39031446482</v>
      </c>
      <c r="L825" s="149">
        <v>109.901517590813</v>
      </c>
      <c r="M825" s="149">
        <v>118.4248031827</v>
      </c>
    </row>
    <row r="826" spans="1:13">
      <c r="A826" s="150" t="str">
        <f t="shared" si="24"/>
        <v>2009-2011MalesNS1</v>
      </c>
      <c r="B826" s="151" t="str">
        <f t="shared" si="25"/>
        <v>2009-2011_Males_NS1_All ages</v>
      </c>
      <c r="C826" s="149" t="s">
        <v>7</v>
      </c>
      <c r="D826" s="149" t="s">
        <v>2</v>
      </c>
      <c r="E826" s="149" t="s">
        <v>96</v>
      </c>
      <c r="F826" s="149">
        <v>391</v>
      </c>
      <c r="G826" s="149">
        <v>130.333333333333</v>
      </c>
      <c r="H826" s="149">
        <v>1094.4103899012</v>
      </c>
      <c r="I826" s="149">
        <v>1061.45946401317</v>
      </c>
      <c r="J826" s="149">
        <v>954.74714365221803</v>
      </c>
      <c r="K826" s="149">
        <v>1176.4807519523099</v>
      </c>
      <c r="L826" s="149">
        <v>106.71232036094899</v>
      </c>
      <c r="M826" s="149">
        <v>115.021287939144</v>
      </c>
    </row>
    <row r="827" spans="1:13">
      <c r="A827" s="150" t="str">
        <f t="shared" si="24"/>
        <v>2010-2012MalesNS1</v>
      </c>
      <c r="B827" s="151" t="str">
        <f t="shared" si="25"/>
        <v>2010-2012_Males_NS1_All ages</v>
      </c>
      <c r="C827" s="149" t="s">
        <v>8</v>
      </c>
      <c r="D827" s="149" t="s">
        <v>2</v>
      </c>
      <c r="E827" s="149" t="s">
        <v>96</v>
      </c>
      <c r="F827" s="149">
        <v>378</v>
      </c>
      <c r="G827" s="149">
        <v>126</v>
      </c>
      <c r="H827" s="149">
        <v>1057.81608552079</v>
      </c>
      <c r="I827" s="149">
        <v>1001.1337529826</v>
      </c>
      <c r="J827" s="149">
        <v>899.63033493717001</v>
      </c>
      <c r="K827" s="149">
        <v>1110.6810582369801</v>
      </c>
      <c r="L827" s="149">
        <v>101.50341804542801</v>
      </c>
      <c r="M827" s="149">
        <v>109.54730525438301</v>
      </c>
    </row>
    <row r="828" spans="1:13">
      <c r="A828" s="150" t="str">
        <f t="shared" si="24"/>
        <v>2011-2013MalesNS1</v>
      </c>
      <c r="B828" s="151" t="str">
        <f t="shared" si="25"/>
        <v>2011-2013_Males_NS1_All ages</v>
      </c>
      <c r="C828" s="149" t="s">
        <v>9</v>
      </c>
      <c r="D828" s="149" t="s">
        <v>2</v>
      </c>
      <c r="E828" s="149" t="s">
        <v>96</v>
      </c>
      <c r="F828" s="149">
        <v>393</v>
      </c>
      <c r="G828" s="149">
        <v>131</v>
      </c>
      <c r="H828" s="149">
        <v>1097.79602782201</v>
      </c>
      <c r="I828" s="149">
        <v>999.71119526764198</v>
      </c>
      <c r="J828" s="149">
        <v>900.79155079187399</v>
      </c>
      <c r="K828" s="149">
        <v>1106.3126006262801</v>
      </c>
      <c r="L828" s="149">
        <v>98.919644475768493</v>
      </c>
      <c r="M828" s="149">
        <v>106.601405358642</v>
      </c>
    </row>
    <row r="829" spans="1:13">
      <c r="A829" s="150" t="str">
        <f t="shared" si="24"/>
        <v>2012-2014MalesNS1</v>
      </c>
      <c r="B829" s="151" t="str">
        <f t="shared" si="25"/>
        <v>2012-2014_Males_NS1_All ages</v>
      </c>
      <c r="C829" s="149" t="s">
        <v>216</v>
      </c>
      <c r="D829" s="149" t="s">
        <v>2</v>
      </c>
      <c r="E829" s="149" t="s">
        <v>96</v>
      </c>
      <c r="F829" s="149">
        <v>410</v>
      </c>
      <c r="G829" s="149">
        <v>136.666666666667</v>
      </c>
      <c r="H829" s="149">
        <v>1142.9527207850099</v>
      </c>
      <c r="I829" s="149">
        <v>981.80392988738095</v>
      </c>
      <c r="J829" s="149">
        <v>887.39839438742194</v>
      </c>
      <c r="K829" s="149">
        <v>1083.3807962846399</v>
      </c>
      <c r="L829" s="149">
        <v>94.405535499958901</v>
      </c>
      <c r="M829" s="149">
        <v>101.576866397263</v>
      </c>
    </row>
    <row r="830" spans="1:13">
      <c r="A830" s="150" t="str">
        <f t="shared" si="24"/>
        <v>2004-2006MalesNS2</v>
      </c>
      <c r="B830" s="151" t="str">
        <f t="shared" si="25"/>
        <v>2004-2006_Males_NS2_All ages</v>
      </c>
      <c r="C830" s="149" t="s">
        <v>1</v>
      </c>
      <c r="D830" s="149" t="s">
        <v>2</v>
      </c>
      <c r="E830" s="149" t="s">
        <v>97</v>
      </c>
      <c r="F830" s="149">
        <v>338</v>
      </c>
      <c r="G830" s="149">
        <v>112.666666666667</v>
      </c>
      <c r="H830" s="149">
        <v>1111.36684970243</v>
      </c>
      <c r="I830" s="149">
        <v>1291.6070939081701</v>
      </c>
      <c r="J830" s="149">
        <v>1146.0813965908001</v>
      </c>
      <c r="K830" s="149">
        <v>1449.3585992067799</v>
      </c>
      <c r="L830" s="149">
        <v>145.52569731737299</v>
      </c>
      <c r="M830" s="149">
        <v>157.75150529860801</v>
      </c>
    </row>
    <row r="831" spans="1:13">
      <c r="A831" s="150" t="str">
        <f t="shared" si="24"/>
        <v>2005-2007MalesNS2</v>
      </c>
      <c r="B831" s="151" t="str">
        <f t="shared" si="25"/>
        <v>2005-2007_Males_NS2_All ages</v>
      </c>
      <c r="C831" s="149" t="s">
        <v>3</v>
      </c>
      <c r="D831" s="149" t="s">
        <v>2</v>
      </c>
      <c r="E831" s="149" t="s">
        <v>97</v>
      </c>
      <c r="F831" s="149">
        <v>350</v>
      </c>
      <c r="G831" s="149">
        <v>116.666666666667</v>
      </c>
      <c r="H831" s="149">
        <v>1135.40517744761</v>
      </c>
      <c r="I831" s="149">
        <v>1295.9190665354899</v>
      </c>
      <c r="J831" s="149">
        <v>1155.4375639140901</v>
      </c>
      <c r="K831" s="149">
        <v>1447.9894816962901</v>
      </c>
      <c r="L831" s="149">
        <v>140.481502621396</v>
      </c>
      <c r="M831" s="149">
        <v>152.07041516079801</v>
      </c>
    </row>
    <row r="832" spans="1:13">
      <c r="A832" s="150" t="str">
        <f t="shared" si="24"/>
        <v>2006-2008MalesNS2</v>
      </c>
      <c r="B832" s="151" t="str">
        <f t="shared" si="25"/>
        <v>2006-2008_Males_NS2_All ages</v>
      </c>
      <c r="C832" s="149" t="s">
        <v>4</v>
      </c>
      <c r="D832" s="149" t="s">
        <v>2</v>
      </c>
      <c r="E832" s="149" t="s">
        <v>97</v>
      </c>
      <c r="F832" s="149">
        <v>337</v>
      </c>
      <c r="G832" s="149">
        <v>112.333333333333</v>
      </c>
      <c r="H832" s="149">
        <v>1073.2825886174701</v>
      </c>
      <c r="I832" s="149">
        <v>1186.0925453018001</v>
      </c>
      <c r="J832" s="149">
        <v>1056.21174029187</v>
      </c>
      <c r="K832" s="149">
        <v>1326.90171782123</v>
      </c>
      <c r="L832" s="149">
        <v>129.880805009938</v>
      </c>
      <c r="M832" s="149">
        <v>140.809172519426</v>
      </c>
    </row>
    <row r="833" spans="1:13">
      <c r="A833" s="150" t="str">
        <f t="shared" si="24"/>
        <v>2007-2009MalesNS2</v>
      </c>
      <c r="B833" s="151" t="str">
        <f t="shared" si="25"/>
        <v>2007-2009_Males_NS2_All ages</v>
      </c>
      <c r="C833" s="149" t="s">
        <v>5</v>
      </c>
      <c r="D833" s="149" t="s">
        <v>2</v>
      </c>
      <c r="E833" s="149" t="s">
        <v>97</v>
      </c>
      <c r="F833" s="149">
        <v>339</v>
      </c>
      <c r="G833" s="149">
        <v>113</v>
      </c>
      <c r="H833" s="149">
        <v>1063.5961472092399</v>
      </c>
      <c r="I833" s="149">
        <v>1173.54057053361</v>
      </c>
      <c r="J833" s="149">
        <v>1045.68331057368</v>
      </c>
      <c r="K833" s="149">
        <v>1312.1227209757501</v>
      </c>
      <c r="L833" s="149">
        <v>127.85725995993</v>
      </c>
      <c r="M833" s="149">
        <v>138.582150442136</v>
      </c>
    </row>
    <row r="834" spans="1:13">
      <c r="A834" s="150" t="str">
        <f t="shared" si="24"/>
        <v>2008-2010MalesNS2</v>
      </c>
      <c r="B834" s="151" t="str">
        <f t="shared" si="25"/>
        <v>2008-2010_Males_NS2_All ages</v>
      </c>
      <c r="C834" s="149" t="s">
        <v>6</v>
      </c>
      <c r="D834" s="149" t="s">
        <v>2</v>
      </c>
      <c r="E834" s="149" t="s">
        <v>97</v>
      </c>
      <c r="F834" s="149">
        <v>342</v>
      </c>
      <c r="G834" s="149">
        <v>114</v>
      </c>
      <c r="H834" s="149">
        <v>1058.1683168316799</v>
      </c>
      <c r="I834" s="149">
        <v>1147.28060878629</v>
      </c>
      <c r="J834" s="149">
        <v>1023.35411000918</v>
      </c>
      <c r="K834" s="149">
        <v>1281.5545372696899</v>
      </c>
      <c r="L834" s="149">
        <v>123.92649877711099</v>
      </c>
      <c r="M834" s="149">
        <v>134.2739284834</v>
      </c>
    </row>
    <row r="835" spans="1:13">
      <c r="A835" s="150" t="str">
        <f t="shared" ref="A835:A898" si="26">C835&amp;D835&amp;E835</f>
        <v>2009-2011MalesNS2</v>
      </c>
      <c r="B835" s="151" t="str">
        <f t="shared" ref="B835:B898" si="27">CONCATENATE(C835,"_",D835,"_",E835,"_","All ages")</f>
        <v>2009-2011_Males_NS2_All ages</v>
      </c>
      <c r="C835" s="149" t="s">
        <v>7</v>
      </c>
      <c r="D835" s="149" t="s">
        <v>2</v>
      </c>
      <c r="E835" s="149" t="s">
        <v>97</v>
      </c>
      <c r="F835" s="149">
        <v>362</v>
      </c>
      <c r="G835" s="149">
        <v>120.666666666667</v>
      </c>
      <c r="H835" s="149">
        <v>1113.8118827113001</v>
      </c>
      <c r="I835" s="149">
        <v>1204.49534341094</v>
      </c>
      <c r="J835" s="149">
        <v>1078.87950946111</v>
      </c>
      <c r="K835" s="149">
        <v>1340.2930117059</v>
      </c>
      <c r="L835" s="149">
        <v>125.615833949829</v>
      </c>
      <c r="M835" s="149">
        <v>135.797668294961</v>
      </c>
    </row>
    <row r="836" spans="1:13">
      <c r="A836" s="150" t="str">
        <f t="shared" si="26"/>
        <v>2010-2012MalesNS2</v>
      </c>
      <c r="B836" s="151" t="str">
        <f t="shared" si="27"/>
        <v>2010-2012_Males_NS2_All ages</v>
      </c>
      <c r="C836" s="149" t="s">
        <v>8</v>
      </c>
      <c r="D836" s="149" t="s">
        <v>2</v>
      </c>
      <c r="E836" s="149" t="s">
        <v>97</v>
      </c>
      <c r="F836" s="149">
        <v>335</v>
      </c>
      <c r="G836" s="149">
        <v>111.666666666667</v>
      </c>
      <c r="H836" s="149">
        <v>1026.4738325775199</v>
      </c>
      <c r="I836" s="149">
        <v>1090.0380702201101</v>
      </c>
      <c r="J836" s="149">
        <v>972.68509992065299</v>
      </c>
      <c r="K836" s="149">
        <v>1217.29606197919</v>
      </c>
      <c r="L836" s="149">
        <v>117.352970299452</v>
      </c>
      <c r="M836" s="149">
        <v>127.25799175908401</v>
      </c>
    </row>
    <row r="837" spans="1:13">
      <c r="A837" s="150" t="str">
        <f t="shared" si="26"/>
        <v>2011-2013MalesNS2</v>
      </c>
      <c r="B837" s="151" t="str">
        <f t="shared" si="27"/>
        <v>2011-2013_Males_NS2_All ages</v>
      </c>
      <c r="C837" s="149" t="s">
        <v>9</v>
      </c>
      <c r="D837" s="149" t="s">
        <v>2</v>
      </c>
      <c r="E837" s="149" t="s">
        <v>97</v>
      </c>
      <c r="F837" s="149">
        <v>337</v>
      </c>
      <c r="G837" s="149">
        <v>112.333333333333</v>
      </c>
      <c r="H837" s="149">
        <v>1031.3064234782901</v>
      </c>
      <c r="I837" s="149">
        <v>1069.96659056155</v>
      </c>
      <c r="J837" s="149">
        <v>955.31911174169704</v>
      </c>
      <c r="K837" s="149">
        <v>1194.26068176946</v>
      </c>
      <c r="L837" s="149">
        <v>114.647478819852</v>
      </c>
      <c r="M837" s="149">
        <v>124.294091207908</v>
      </c>
    </row>
    <row r="838" spans="1:13">
      <c r="A838" s="150" t="str">
        <f t="shared" si="26"/>
        <v>2012-2014MalesNS2</v>
      </c>
      <c r="B838" s="151" t="str">
        <f t="shared" si="27"/>
        <v>2012-2014_Males_NS2_All ages</v>
      </c>
      <c r="C838" s="149" t="s">
        <v>216</v>
      </c>
      <c r="D838" s="149" t="s">
        <v>2</v>
      </c>
      <c r="E838" s="149" t="s">
        <v>97</v>
      </c>
      <c r="F838" s="149">
        <v>328</v>
      </c>
      <c r="G838" s="149">
        <v>109.333333333333</v>
      </c>
      <c r="H838" s="149">
        <v>1001.1293227116</v>
      </c>
      <c r="I838" s="149">
        <v>1037.26272911206</v>
      </c>
      <c r="J838" s="149">
        <v>924.434065677538</v>
      </c>
      <c r="K838" s="149">
        <v>1159.72025767731</v>
      </c>
      <c r="L838" s="149">
        <v>112.82866343452</v>
      </c>
      <c r="M838" s="149">
        <v>122.457528565251</v>
      </c>
    </row>
    <row r="839" spans="1:13">
      <c r="A839" s="150" t="str">
        <f t="shared" si="26"/>
        <v>2004-2006MalesNS3</v>
      </c>
      <c r="B839" s="151" t="str">
        <f t="shared" si="27"/>
        <v>2004-2006_Males_NS3_All ages</v>
      </c>
      <c r="C839" s="149" t="s">
        <v>1</v>
      </c>
      <c r="D839" s="149" t="s">
        <v>2</v>
      </c>
      <c r="E839" s="149" t="s">
        <v>98</v>
      </c>
      <c r="F839" s="149">
        <v>493</v>
      </c>
      <c r="G839" s="149">
        <v>164.333333333333</v>
      </c>
      <c r="H839" s="149">
        <v>1343.0314917729099</v>
      </c>
      <c r="I839" s="149">
        <v>1474.7983766280299</v>
      </c>
      <c r="J839" s="149">
        <v>1340.6731217383399</v>
      </c>
      <c r="K839" s="149">
        <v>1618.1816325345801</v>
      </c>
      <c r="L839" s="149">
        <v>134.125254889697</v>
      </c>
      <c r="M839" s="149">
        <v>143.38325590654</v>
      </c>
    </row>
    <row r="840" spans="1:13">
      <c r="A840" s="150" t="str">
        <f t="shared" si="26"/>
        <v>2005-2007MalesNS3</v>
      </c>
      <c r="B840" s="151" t="str">
        <f t="shared" si="27"/>
        <v>2005-2007_Males_NS3_All ages</v>
      </c>
      <c r="C840" s="149" t="s">
        <v>3</v>
      </c>
      <c r="D840" s="149" t="s">
        <v>2</v>
      </c>
      <c r="E840" s="149" t="s">
        <v>98</v>
      </c>
      <c r="F840" s="149">
        <v>490</v>
      </c>
      <c r="G840" s="149">
        <v>163.333333333333</v>
      </c>
      <c r="H840" s="149">
        <v>1316.2136026646599</v>
      </c>
      <c r="I840" s="149">
        <v>1432.15244991338</v>
      </c>
      <c r="J840" s="149">
        <v>1302.1708823164599</v>
      </c>
      <c r="K840" s="149">
        <v>1571.1344493813899</v>
      </c>
      <c r="L840" s="149">
        <v>129.981567596915</v>
      </c>
      <c r="M840" s="149">
        <v>138.98199946801199</v>
      </c>
    </row>
    <row r="841" spans="1:13">
      <c r="A841" s="150" t="str">
        <f t="shared" si="26"/>
        <v>2006-2008MalesNS3</v>
      </c>
      <c r="B841" s="151" t="str">
        <f t="shared" si="27"/>
        <v>2006-2008_Males_NS3_All ages</v>
      </c>
      <c r="C841" s="149" t="s">
        <v>4</v>
      </c>
      <c r="D841" s="149" t="s">
        <v>2</v>
      </c>
      <c r="E841" s="149" t="s">
        <v>98</v>
      </c>
      <c r="F841" s="149">
        <v>484</v>
      </c>
      <c r="G841" s="149">
        <v>161.333333333333</v>
      </c>
      <c r="H841" s="149">
        <v>1284.2284016132501</v>
      </c>
      <c r="I841" s="149">
        <v>1405.6696822557501</v>
      </c>
      <c r="J841" s="149">
        <v>1276.1471337217899</v>
      </c>
      <c r="K841" s="149">
        <v>1544.2183837601799</v>
      </c>
      <c r="L841" s="149">
        <v>129.52254853395701</v>
      </c>
      <c r="M841" s="149">
        <v>138.548701504429</v>
      </c>
    </row>
    <row r="842" spans="1:13">
      <c r="A842" s="150" t="str">
        <f t="shared" si="26"/>
        <v>2007-2009MalesNS3</v>
      </c>
      <c r="B842" s="151" t="str">
        <f t="shared" si="27"/>
        <v>2007-2009_Males_NS3_All ages</v>
      </c>
      <c r="C842" s="149" t="s">
        <v>5</v>
      </c>
      <c r="D842" s="149" t="s">
        <v>2</v>
      </c>
      <c r="E842" s="149" t="s">
        <v>98</v>
      </c>
      <c r="F842" s="149">
        <v>474</v>
      </c>
      <c r="G842" s="149">
        <v>158</v>
      </c>
      <c r="H842" s="149">
        <v>1244.12714244468</v>
      </c>
      <c r="I842" s="149">
        <v>1362.37625868075</v>
      </c>
      <c r="J842" s="149">
        <v>1235.18781650814</v>
      </c>
      <c r="K842" s="149">
        <v>1498.52474144183</v>
      </c>
      <c r="L842" s="149">
        <v>127.188442172612</v>
      </c>
      <c r="M842" s="149">
        <v>136.14848276108299</v>
      </c>
    </row>
    <row r="843" spans="1:13">
      <c r="A843" s="150" t="str">
        <f t="shared" si="26"/>
        <v>2008-2010MalesNS3</v>
      </c>
      <c r="B843" s="151" t="str">
        <f t="shared" si="27"/>
        <v>2008-2010_Males_NS3_All ages</v>
      </c>
      <c r="C843" s="149" t="s">
        <v>6</v>
      </c>
      <c r="D843" s="149" t="s">
        <v>2</v>
      </c>
      <c r="E843" s="149" t="s">
        <v>98</v>
      </c>
      <c r="F843" s="149">
        <v>459</v>
      </c>
      <c r="G843" s="149">
        <v>153</v>
      </c>
      <c r="H843" s="149">
        <v>1198.8716502115701</v>
      </c>
      <c r="I843" s="149">
        <v>1277.68118793094</v>
      </c>
      <c r="J843" s="149">
        <v>1157.22262759553</v>
      </c>
      <c r="K843" s="149">
        <v>1406.76855123525</v>
      </c>
      <c r="L843" s="149">
        <v>120.45856033541099</v>
      </c>
      <c r="M843" s="149">
        <v>129.08736330431199</v>
      </c>
    </row>
    <row r="844" spans="1:13">
      <c r="A844" s="150" t="str">
        <f t="shared" si="26"/>
        <v>2009-2011MalesNS3</v>
      </c>
      <c r="B844" s="151" t="str">
        <f t="shared" si="27"/>
        <v>2009-2011_Males_NS3_All ages</v>
      </c>
      <c r="C844" s="149" t="s">
        <v>7</v>
      </c>
      <c r="D844" s="149" t="s">
        <v>2</v>
      </c>
      <c r="E844" s="149" t="s">
        <v>98</v>
      </c>
      <c r="F844" s="149">
        <v>429</v>
      </c>
      <c r="G844" s="149">
        <v>143</v>
      </c>
      <c r="H844" s="149">
        <v>1114.3146575235701</v>
      </c>
      <c r="I844" s="149">
        <v>1161.7236116690999</v>
      </c>
      <c r="J844" s="149">
        <v>1049.7104256632599</v>
      </c>
      <c r="K844" s="149">
        <v>1282.0474827753601</v>
      </c>
      <c r="L844" s="149">
        <v>112.013186005837</v>
      </c>
      <c r="M844" s="149">
        <v>120.323871106262</v>
      </c>
    </row>
    <row r="845" spans="1:13">
      <c r="A845" s="150" t="str">
        <f t="shared" si="26"/>
        <v>2010-2012MalesNS3</v>
      </c>
      <c r="B845" s="151" t="str">
        <f t="shared" si="27"/>
        <v>2010-2012_Males_NS3_All ages</v>
      </c>
      <c r="C845" s="149" t="s">
        <v>8</v>
      </c>
      <c r="D845" s="149" t="s">
        <v>2</v>
      </c>
      <c r="E845" s="149" t="s">
        <v>98</v>
      </c>
      <c r="F845" s="149">
        <v>437</v>
      </c>
      <c r="G845" s="149">
        <v>145.666666666667</v>
      </c>
      <c r="H845" s="149">
        <v>1127.7710392526301</v>
      </c>
      <c r="I845" s="149">
        <v>1139.4086300127999</v>
      </c>
      <c r="J845" s="149">
        <v>1031.1355924673801</v>
      </c>
      <c r="K845" s="149">
        <v>1255.6380604721501</v>
      </c>
      <c r="L845" s="149">
        <v>108.273037545421</v>
      </c>
      <c r="M845" s="149">
        <v>116.229430459349</v>
      </c>
    </row>
    <row r="846" spans="1:13">
      <c r="A846" s="150" t="str">
        <f t="shared" si="26"/>
        <v>2011-2013MalesNS3</v>
      </c>
      <c r="B846" s="151" t="str">
        <f t="shared" si="27"/>
        <v>2011-2013_Males_NS3_All ages</v>
      </c>
      <c r="C846" s="149" t="s">
        <v>9</v>
      </c>
      <c r="D846" s="149" t="s">
        <v>2</v>
      </c>
      <c r="E846" s="149" t="s">
        <v>98</v>
      </c>
      <c r="F846" s="149">
        <v>437</v>
      </c>
      <c r="G846" s="149">
        <v>145.666666666667</v>
      </c>
      <c r="H846" s="149">
        <v>1120.9439528023599</v>
      </c>
      <c r="I846" s="149">
        <v>1116.88319001583</v>
      </c>
      <c r="J846" s="149">
        <v>1011.28299449664</v>
      </c>
      <c r="K846" s="149">
        <v>1230.24336591781</v>
      </c>
      <c r="L846" s="149">
        <v>105.600195519187</v>
      </c>
      <c r="M846" s="149">
        <v>113.360175901985</v>
      </c>
    </row>
    <row r="847" spans="1:13">
      <c r="A847" s="150" t="str">
        <f t="shared" si="26"/>
        <v>2012-2014MalesNS3</v>
      </c>
      <c r="B847" s="151" t="str">
        <f t="shared" si="27"/>
        <v>2012-2014_Males_NS3_All ages</v>
      </c>
      <c r="C847" s="149" t="s">
        <v>216</v>
      </c>
      <c r="D847" s="149" t="s">
        <v>2</v>
      </c>
      <c r="E847" s="149" t="s">
        <v>98</v>
      </c>
      <c r="F847" s="149">
        <v>456</v>
      </c>
      <c r="G847" s="149">
        <v>152</v>
      </c>
      <c r="H847" s="149">
        <v>1165.3165009838699</v>
      </c>
      <c r="I847" s="149">
        <v>1151.6237752013999</v>
      </c>
      <c r="J847" s="149">
        <v>1045.1319859875</v>
      </c>
      <c r="K847" s="149">
        <v>1265.7699098543901</v>
      </c>
      <c r="L847" s="149">
        <v>106.49178921390499</v>
      </c>
      <c r="M847" s="149">
        <v>114.146134652987</v>
      </c>
    </row>
    <row r="848" spans="1:13">
      <c r="A848" s="150" t="str">
        <f t="shared" si="26"/>
        <v>2004-2006MalesNS4</v>
      </c>
      <c r="B848" s="151" t="str">
        <f t="shared" si="27"/>
        <v>2004-2006_Males_NS4_All ages</v>
      </c>
      <c r="C848" s="149" t="s">
        <v>1</v>
      </c>
      <c r="D848" s="149" t="s">
        <v>2</v>
      </c>
      <c r="E848" s="149" t="s">
        <v>99</v>
      </c>
      <c r="F848" s="149">
        <v>401</v>
      </c>
      <c r="G848" s="149">
        <v>133.666666666667</v>
      </c>
      <c r="H848" s="149">
        <v>1147.8788572737201</v>
      </c>
      <c r="I848" s="149">
        <v>1394.3706195457501</v>
      </c>
      <c r="J848" s="149">
        <v>1248.78930932309</v>
      </c>
      <c r="K848" s="149">
        <v>1551.13924752496</v>
      </c>
      <c r="L848" s="149">
        <v>145.581310222659</v>
      </c>
      <c r="M848" s="149">
        <v>156.76862797921399</v>
      </c>
    </row>
    <row r="849" spans="1:13">
      <c r="A849" s="150" t="str">
        <f t="shared" si="26"/>
        <v>2005-2007MalesNS4</v>
      </c>
      <c r="B849" s="151" t="str">
        <f t="shared" si="27"/>
        <v>2005-2007_Males_NS4_All ages</v>
      </c>
      <c r="C849" s="149" t="s">
        <v>3</v>
      </c>
      <c r="D849" s="149" t="s">
        <v>2</v>
      </c>
      <c r="E849" s="149" t="s">
        <v>99</v>
      </c>
      <c r="F849" s="149">
        <v>372</v>
      </c>
      <c r="G849" s="149">
        <v>124</v>
      </c>
      <c r="H849" s="149">
        <v>1052.51244907198</v>
      </c>
      <c r="I849" s="149">
        <v>1272.4510755155</v>
      </c>
      <c r="J849" s="149">
        <v>1134.8605925563299</v>
      </c>
      <c r="K849" s="149">
        <v>1421.03659887153</v>
      </c>
      <c r="L849" s="149">
        <v>137.590482959176</v>
      </c>
      <c r="M849" s="149">
        <v>148.585523356023</v>
      </c>
    </row>
    <row r="850" spans="1:13">
      <c r="A850" s="150" t="str">
        <f t="shared" si="26"/>
        <v>2006-2008MalesNS4</v>
      </c>
      <c r="B850" s="151" t="str">
        <f t="shared" si="27"/>
        <v>2006-2008_Males_NS4_All ages</v>
      </c>
      <c r="C850" s="149" t="s">
        <v>4</v>
      </c>
      <c r="D850" s="149" t="s">
        <v>2</v>
      </c>
      <c r="E850" s="149" t="s">
        <v>99</v>
      </c>
      <c r="F850" s="149">
        <v>370</v>
      </c>
      <c r="G850" s="149">
        <v>123.333333333333</v>
      </c>
      <c r="H850" s="149">
        <v>1028.7493744091601</v>
      </c>
      <c r="I850" s="149">
        <v>1220.02527847483</v>
      </c>
      <c r="J850" s="149">
        <v>1088.8370326504701</v>
      </c>
      <c r="K850" s="149">
        <v>1361.7264679766499</v>
      </c>
      <c r="L850" s="149">
        <v>131.18824582436599</v>
      </c>
      <c r="M850" s="149">
        <v>141.701189501816</v>
      </c>
    </row>
    <row r="851" spans="1:13">
      <c r="A851" s="150" t="str">
        <f t="shared" si="26"/>
        <v>2007-2009MalesNS4</v>
      </c>
      <c r="B851" s="151" t="str">
        <f t="shared" si="27"/>
        <v>2007-2009_Males_NS4_All ages</v>
      </c>
      <c r="C851" s="149" t="s">
        <v>5</v>
      </c>
      <c r="D851" s="149" t="s">
        <v>2</v>
      </c>
      <c r="E851" s="149" t="s">
        <v>99</v>
      </c>
      <c r="F851" s="149">
        <v>392</v>
      </c>
      <c r="G851" s="149">
        <v>130.666666666667</v>
      </c>
      <c r="H851" s="149">
        <v>1071.41880995982</v>
      </c>
      <c r="I851" s="149">
        <v>1211.20574687206</v>
      </c>
      <c r="J851" s="149">
        <v>1086.5076130227999</v>
      </c>
      <c r="K851" s="149">
        <v>1345.60037113409</v>
      </c>
      <c r="L851" s="149">
        <v>124.698133849257</v>
      </c>
      <c r="M851" s="149">
        <v>134.39462426204</v>
      </c>
    </row>
    <row r="852" spans="1:13">
      <c r="A852" s="150" t="str">
        <f t="shared" si="26"/>
        <v>2008-2010MalesNS4</v>
      </c>
      <c r="B852" s="151" t="str">
        <f t="shared" si="27"/>
        <v>2008-2010_Males_NS4_All ages</v>
      </c>
      <c r="C852" s="149" t="s">
        <v>6</v>
      </c>
      <c r="D852" s="149" t="s">
        <v>2</v>
      </c>
      <c r="E852" s="149" t="s">
        <v>99</v>
      </c>
      <c r="F852" s="149">
        <v>417</v>
      </c>
      <c r="G852" s="149">
        <v>139</v>
      </c>
      <c r="H852" s="149">
        <v>1128.2162279159099</v>
      </c>
      <c r="I852" s="149">
        <v>1237.14616526909</v>
      </c>
      <c r="J852" s="149">
        <v>1115.36582985929</v>
      </c>
      <c r="K852" s="149">
        <v>1368.09616846873</v>
      </c>
      <c r="L852" s="149">
        <v>121.780335409797</v>
      </c>
      <c r="M852" s="149">
        <v>130.950003199642</v>
      </c>
    </row>
    <row r="853" spans="1:13">
      <c r="A853" s="150" t="str">
        <f t="shared" si="26"/>
        <v>2009-2011MalesNS4</v>
      </c>
      <c r="B853" s="151" t="str">
        <f t="shared" si="27"/>
        <v>2009-2011_Males_NS4_All ages</v>
      </c>
      <c r="C853" s="149" t="s">
        <v>7</v>
      </c>
      <c r="D853" s="149" t="s">
        <v>2</v>
      </c>
      <c r="E853" s="149" t="s">
        <v>99</v>
      </c>
      <c r="F853" s="149">
        <v>425</v>
      </c>
      <c r="G853" s="149">
        <v>141.666666666667</v>
      </c>
      <c r="H853" s="149">
        <v>1140.44973970912</v>
      </c>
      <c r="I853" s="149">
        <v>1222.06077766197</v>
      </c>
      <c r="J853" s="149">
        <v>1103.6443557359</v>
      </c>
      <c r="K853" s="149">
        <v>1349.30587060222</v>
      </c>
      <c r="L853" s="149">
        <v>118.416421926075</v>
      </c>
      <c r="M853" s="149">
        <v>127.24509294025199</v>
      </c>
    </row>
    <row r="854" spans="1:13">
      <c r="A854" s="150" t="str">
        <f t="shared" si="26"/>
        <v>2010-2012MalesNS4</v>
      </c>
      <c r="B854" s="151" t="str">
        <f t="shared" si="27"/>
        <v>2010-2012_Males_NS4_All ages</v>
      </c>
      <c r="C854" s="149" t="s">
        <v>8</v>
      </c>
      <c r="D854" s="149" t="s">
        <v>2</v>
      </c>
      <c r="E854" s="149" t="s">
        <v>99</v>
      </c>
      <c r="F854" s="149">
        <v>422</v>
      </c>
      <c r="G854" s="149">
        <v>140.666666666667</v>
      </c>
      <c r="H854" s="149">
        <v>1126.8959624012</v>
      </c>
      <c r="I854" s="149">
        <v>1179.1256737133599</v>
      </c>
      <c r="J854" s="149">
        <v>1065.3015280767399</v>
      </c>
      <c r="K854" s="149">
        <v>1301.46743337159</v>
      </c>
      <c r="L854" s="149">
        <v>113.824145636615</v>
      </c>
      <c r="M854" s="149">
        <v>122.341759658231</v>
      </c>
    </row>
    <row r="855" spans="1:13">
      <c r="A855" s="150" t="str">
        <f t="shared" si="26"/>
        <v>2011-2013MalesNS4</v>
      </c>
      <c r="B855" s="151" t="str">
        <f t="shared" si="27"/>
        <v>2011-2013_Males_NS4_All ages</v>
      </c>
      <c r="C855" s="149" t="s">
        <v>9</v>
      </c>
      <c r="D855" s="149" t="s">
        <v>2</v>
      </c>
      <c r="E855" s="149" t="s">
        <v>99</v>
      </c>
      <c r="F855" s="149">
        <v>435</v>
      </c>
      <c r="G855" s="149">
        <v>145</v>
      </c>
      <c r="H855" s="149">
        <v>1154.39732498275</v>
      </c>
      <c r="I855" s="149">
        <v>1174.67371900986</v>
      </c>
      <c r="J855" s="149">
        <v>1063.91221910129</v>
      </c>
      <c r="K855" s="149">
        <v>1293.59390701799</v>
      </c>
      <c r="L855" s="149">
        <v>110.761499908575</v>
      </c>
      <c r="M855" s="149">
        <v>118.92018800813</v>
      </c>
    </row>
    <row r="856" spans="1:13">
      <c r="A856" s="150" t="str">
        <f t="shared" si="26"/>
        <v>2012-2014MalesNS4</v>
      </c>
      <c r="B856" s="151" t="str">
        <f t="shared" si="27"/>
        <v>2012-2014_Males_NS4_All ages</v>
      </c>
      <c r="C856" s="149" t="s">
        <v>216</v>
      </c>
      <c r="D856" s="149" t="s">
        <v>2</v>
      </c>
      <c r="E856" s="149" t="s">
        <v>99</v>
      </c>
      <c r="F856" s="149">
        <v>441</v>
      </c>
      <c r="G856" s="149">
        <v>147</v>
      </c>
      <c r="H856" s="149">
        <v>1169.3270403563699</v>
      </c>
      <c r="I856" s="149">
        <v>1174.8371045936799</v>
      </c>
      <c r="J856" s="149">
        <v>1065.0558160103501</v>
      </c>
      <c r="K856" s="149">
        <v>1292.6475036997099</v>
      </c>
      <c r="L856" s="149">
        <v>109.781288583338</v>
      </c>
      <c r="M856" s="149">
        <v>117.81039910602099</v>
      </c>
    </row>
    <row r="857" spans="1:13">
      <c r="A857" s="150" t="str">
        <f t="shared" si="26"/>
        <v>2004-2006MalesNS5</v>
      </c>
      <c r="B857" s="151" t="str">
        <f t="shared" si="27"/>
        <v>2004-2006_Males_NS5_All ages</v>
      </c>
      <c r="C857" s="149" t="s">
        <v>1</v>
      </c>
      <c r="D857" s="149" t="s">
        <v>2</v>
      </c>
      <c r="E857" s="149" t="s">
        <v>100</v>
      </c>
      <c r="F857" s="149">
        <v>376</v>
      </c>
      <c r="G857" s="149">
        <v>125.333333333333</v>
      </c>
      <c r="H857" s="149">
        <v>1104.48550362776</v>
      </c>
      <c r="I857" s="149">
        <v>1611.94252845854</v>
      </c>
      <c r="J857" s="149">
        <v>1442.2093187672201</v>
      </c>
      <c r="K857" s="149">
        <v>1795.16391576555</v>
      </c>
      <c r="L857" s="149">
        <v>169.733209691312</v>
      </c>
      <c r="M857" s="149">
        <v>183.221387307014</v>
      </c>
    </row>
    <row r="858" spans="1:13">
      <c r="A858" s="150" t="str">
        <f t="shared" si="26"/>
        <v>2005-2007MalesNS5</v>
      </c>
      <c r="B858" s="151" t="str">
        <f t="shared" si="27"/>
        <v>2005-2007_Males_NS5_All ages</v>
      </c>
      <c r="C858" s="149" t="s">
        <v>3</v>
      </c>
      <c r="D858" s="149" t="s">
        <v>2</v>
      </c>
      <c r="E858" s="149" t="s">
        <v>100</v>
      </c>
      <c r="F858" s="149">
        <v>382</v>
      </c>
      <c r="G858" s="149">
        <v>127.333333333333</v>
      </c>
      <c r="H858" s="149">
        <v>1114.1898789558099</v>
      </c>
      <c r="I858" s="149">
        <v>1590.14374736576</v>
      </c>
      <c r="J858" s="149">
        <v>1424.6314860372199</v>
      </c>
      <c r="K858" s="149">
        <v>1768.70066140014</v>
      </c>
      <c r="L858" s="149">
        <v>165.51226132853799</v>
      </c>
      <c r="M858" s="149">
        <v>178.556914034383</v>
      </c>
    </row>
    <row r="859" spans="1:13">
      <c r="A859" s="150" t="str">
        <f t="shared" si="26"/>
        <v>2006-2008MalesNS5</v>
      </c>
      <c r="B859" s="151" t="str">
        <f t="shared" si="27"/>
        <v>2006-2008_Males_NS5_All ages</v>
      </c>
      <c r="C859" s="149" t="s">
        <v>4</v>
      </c>
      <c r="D859" s="149" t="s">
        <v>2</v>
      </c>
      <c r="E859" s="149" t="s">
        <v>100</v>
      </c>
      <c r="F859" s="149">
        <v>389</v>
      </c>
      <c r="G859" s="149">
        <v>129.666666666667</v>
      </c>
      <c r="H859" s="149">
        <v>1125.12292474113</v>
      </c>
      <c r="I859" s="149">
        <v>1611.1825148625201</v>
      </c>
      <c r="J859" s="149">
        <v>1444.98566058044</v>
      </c>
      <c r="K859" s="149">
        <v>1790.35461523399</v>
      </c>
      <c r="L859" s="149">
        <v>166.19685428208101</v>
      </c>
      <c r="M859" s="149">
        <v>179.172100371466</v>
      </c>
    </row>
    <row r="860" spans="1:13">
      <c r="A860" s="150" t="str">
        <f t="shared" si="26"/>
        <v>2007-2009MalesNS5</v>
      </c>
      <c r="B860" s="151" t="str">
        <f t="shared" si="27"/>
        <v>2007-2009_Males_NS5_All ages</v>
      </c>
      <c r="C860" s="149" t="s">
        <v>5</v>
      </c>
      <c r="D860" s="149" t="s">
        <v>2</v>
      </c>
      <c r="E860" s="149" t="s">
        <v>100</v>
      </c>
      <c r="F860" s="149">
        <v>394</v>
      </c>
      <c r="G860" s="149">
        <v>131.333333333333</v>
      </c>
      <c r="H860" s="149">
        <v>1134.92337826939</v>
      </c>
      <c r="I860" s="149">
        <v>1609.87894450573</v>
      </c>
      <c r="J860" s="149">
        <v>1445.2736760267101</v>
      </c>
      <c r="K860" s="149">
        <v>1787.2499849588801</v>
      </c>
      <c r="L860" s="149">
        <v>164.60526847902</v>
      </c>
      <c r="M860" s="149">
        <v>177.37104045315601</v>
      </c>
    </row>
    <row r="861" spans="1:13">
      <c r="A861" s="150" t="str">
        <f t="shared" si="26"/>
        <v>2008-2010MalesNS5</v>
      </c>
      <c r="B861" s="151" t="str">
        <f t="shared" si="27"/>
        <v>2008-2010_Males_NS5_All ages</v>
      </c>
      <c r="C861" s="149" t="s">
        <v>6</v>
      </c>
      <c r="D861" s="149" t="s">
        <v>2</v>
      </c>
      <c r="E861" s="149" t="s">
        <v>100</v>
      </c>
      <c r="F861" s="149">
        <v>381</v>
      </c>
      <c r="G861" s="149">
        <v>127</v>
      </c>
      <c r="H861" s="149">
        <v>1094.1358911033301</v>
      </c>
      <c r="I861" s="149">
        <v>1529.16372058703</v>
      </c>
      <c r="J861" s="149">
        <v>1371.2935048848999</v>
      </c>
      <c r="K861" s="149">
        <v>1699.4933008830301</v>
      </c>
      <c r="L861" s="149">
        <v>157.87021570213099</v>
      </c>
      <c r="M861" s="149">
        <v>170.32958029599999</v>
      </c>
    </row>
    <row r="862" spans="1:13">
      <c r="A862" s="150" t="str">
        <f t="shared" si="26"/>
        <v>2009-2011MalesNS5</v>
      </c>
      <c r="B862" s="151" t="str">
        <f t="shared" si="27"/>
        <v>2009-2011_Males_NS5_All ages</v>
      </c>
      <c r="C862" s="149" t="s">
        <v>7</v>
      </c>
      <c r="D862" s="149" t="s">
        <v>2</v>
      </c>
      <c r="E862" s="149" t="s">
        <v>100</v>
      </c>
      <c r="F862" s="149">
        <v>356</v>
      </c>
      <c r="G862" s="149">
        <v>118.666666666667</v>
      </c>
      <c r="H862" s="149">
        <v>1021.05202776344</v>
      </c>
      <c r="I862" s="149">
        <v>1413.0605578050699</v>
      </c>
      <c r="J862" s="149">
        <v>1262.77762227625</v>
      </c>
      <c r="K862" s="149">
        <v>1575.63144167465</v>
      </c>
      <c r="L862" s="149">
        <v>150.28293552882101</v>
      </c>
      <c r="M862" s="149">
        <v>162.57088386957901</v>
      </c>
    </row>
    <row r="863" spans="1:13">
      <c r="A863" s="150" t="str">
        <f t="shared" si="26"/>
        <v>2010-2012MalesNS5</v>
      </c>
      <c r="B863" s="151" t="str">
        <f t="shared" si="27"/>
        <v>2010-2012_Males_NS5_All ages</v>
      </c>
      <c r="C863" s="149" t="s">
        <v>8</v>
      </c>
      <c r="D863" s="149" t="s">
        <v>2</v>
      </c>
      <c r="E863" s="149" t="s">
        <v>100</v>
      </c>
      <c r="F863" s="149">
        <v>336</v>
      </c>
      <c r="G863" s="149">
        <v>112</v>
      </c>
      <c r="H863" s="149">
        <v>957.91994526171698</v>
      </c>
      <c r="I863" s="149">
        <v>1290.9245132324399</v>
      </c>
      <c r="J863" s="149">
        <v>1151.0927379740299</v>
      </c>
      <c r="K863" s="149">
        <v>1442.54023252463</v>
      </c>
      <c r="L863" s="149">
        <v>139.83177525841501</v>
      </c>
      <c r="M863" s="149">
        <v>151.61571929218599</v>
      </c>
    </row>
    <row r="864" spans="1:13">
      <c r="A864" s="150" t="str">
        <f t="shared" si="26"/>
        <v>2011-2013MalesNS5</v>
      </c>
      <c r="B864" s="151" t="str">
        <f t="shared" si="27"/>
        <v>2011-2013_Males_NS5_All ages</v>
      </c>
      <c r="C864" s="149" t="s">
        <v>9</v>
      </c>
      <c r="D864" s="149" t="s">
        <v>2</v>
      </c>
      <c r="E864" s="149" t="s">
        <v>100</v>
      </c>
      <c r="F864" s="149">
        <v>356</v>
      </c>
      <c r="G864" s="149">
        <v>118.666666666667</v>
      </c>
      <c r="H864" s="149">
        <v>1006.3035305424399</v>
      </c>
      <c r="I864" s="149">
        <v>1310.23564593634</v>
      </c>
      <c r="J864" s="149">
        <v>1173.8491126940801</v>
      </c>
      <c r="K864" s="149">
        <v>1457.77388225759</v>
      </c>
      <c r="L864" s="149">
        <v>136.386533242263</v>
      </c>
      <c r="M864" s="149">
        <v>147.53823632125</v>
      </c>
    </row>
    <row r="865" spans="1:13">
      <c r="A865" s="150" t="str">
        <f t="shared" si="26"/>
        <v>2012-2014MalesNS5</v>
      </c>
      <c r="B865" s="151" t="str">
        <f t="shared" si="27"/>
        <v>2012-2014_Males_NS5_All ages</v>
      </c>
      <c r="C865" s="149" t="s">
        <v>216</v>
      </c>
      <c r="D865" s="149" t="s">
        <v>2</v>
      </c>
      <c r="E865" s="149" t="s">
        <v>100</v>
      </c>
      <c r="F865" s="149">
        <v>338</v>
      </c>
      <c r="G865" s="149">
        <v>112.666666666667</v>
      </c>
      <c r="H865" s="149">
        <v>944.97875195705706</v>
      </c>
      <c r="I865" s="149">
        <v>1204.40955629481</v>
      </c>
      <c r="J865" s="149">
        <v>1077.3530493269</v>
      </c>
      <c r="K865" s="149">
        <v>1342.1402499224801</v>
      </c>
      <c r="L865" s="149">
        <v>127.056506967914</v>
      </c>
      <c r="M865" s="149">
        <v>137.730693627665</v>
      </c>
    </row>
    <row r="866" spans="1:13">
      <c r="A866" s="150" t="str">
        <f t="shared" si="26"/>
        <v>2004-2006MalesNU</v>
      </c>
      <c r="B866" s="151" t="str">
        <f t="shared" si="27"/>
        <v>2004-2006_Males_NU_All ages</v>
      </c>
      <c r="C866" s="149" t="s">
        <v>1</v>
      </c>
      <c r="D866" s="149" t="s">
        <v>2</v>
      </c>
      <c r="E866" s="149" t="s">
        <v>101</v>
      </c>
      <c r="F866" s="149">
        <v>3196</v>
      </c>
      <c r="G866" s="149">
        <v>1065.3333333333301</v>
      </c>
      <c r="H866" s="149">
        <v>1232.58719898801</v>
      </c>
      <c r="I866" s="149">
        <v>1570.8730774937301</v>
      </c>
      <c r="J866" s="149">
        <v>1510.04694899779</v>
      </c>
      <c r="K866" s="149">
        <v>1633.31135678746</v>
      </c>
      <c r="L866" s="149">
        <v>60.826128495940097</v>
      </c>
      <c r="M866" s="149">
        <v>62.438279293729003</v>
      </c>
    </row>
    <row r="867" spans="1:13">
      <c r="A867" s="150" t="str">
        <f t="shared" si="26"/>
        <v>2005-2007MalesNU</v>
      </c>
      <c r="B867" s="151" t="str">
        <f t="shared" si="27"/>
        <v>2005-2007_Males_NU_All ages</v>
      </c>
      <c r="C867" s="149" t="s">
        <v>3</v>
      </c>
      <c r="D867" s="149" t="s">
        <v>2</v>
      </c>
      <c r="E867" s="149" t="s">
        <v>101</v>
      </c>
      <c r="F867" s="149">
        <v>3157</v>
      </c>
      <c r="G867" s="149">
        <v>1052.3333333333301</v>
      </c>
      <c r="H867" s="149">
        <v>1207.4135267030799</v>
      </c>
      <c r="I867" s="149">
        <v>1497.2910167483201</v>
      </c>
      <c r="J867" s="149">
        <v>1440.42869343295</v>
      </c>
      <c r="K867" s="149">
        <v>1555.6698496896499</v>
      </c>
      <c r="L867" s="149">
        <v>56.8623233153778</v>
      </c>
      <c r="M867" s="149">
        <v>58.378832941328298</v>
      </c>
    </row>
    <row r="868" spans="1:13">
      <c r="A868" s="150" t="str">
        <f t="shared" si="26"/>
        <v>2006-2008MalesNU</v>
      </c>
      <c r="B868" s="151" t="str">
        <f t="shared" si="27"/>
        <v>2006-2008_Males_NU_All ages</v>
      </c>
      <c r="C868" s="149" t="s">
        <v>4</v>
      </c>
      <c r="D868" s="149" t="s">
        <v>2</v>
      </c>
      <c r="E868" s="149" t="s">
        <v>101</v>
      </c>
      <c r="F868" s="149">
        <v>3138</v>
      </c>
      <c r="G868" s="149">
        <v>1046</v>
      </c>
      <c r="H868" s="149">
        <v>1189.1453538825299</v>
      </c>
      <c r="I868" s="149">
        <v>1454.0761721614199</v>
      </c>
      <c r="J868" s="149">
        <v>1399.14564020172</v>
      </c>
      <c r="K868" s="149">
        <v>1510.47618674418</v>
      </c>
      <c r="L868" s="149">
        <v>54.930531959705803</v>
      </c>
      <c r="M868" s="149">
        <v>56.400014582757201</v>
      </c>
    </row>
    <row r="869" spans="1:13">
      <c r="A869" s="150" t="str">
        <f t="shared" si="26"/>
        <v>2007-2009MalesNU</v>
      </c>
      <c r="B869" s="151" t="str">
        <f t="shared" si="27"/>
        <v>2007-2009_Males_NU_All ages</v>
      </c>
      <c r="C869" s="149" t="s">
        <v>5</v>
      </c>
      <c r="D869" s="149" t="s">
        <v>2</v>
      </c>
      <c r="E869" s="149" t="s">
        <v>101</v>
      </c>
      <c r="F869" s="149">
        <v>3054</v>
      </c>
      <c r="G869" s="149">
        <v>1018</v>
      </c>
      <c r="H869" s="149">
        <v>1148.5477677782301</v>
      </c>
      <c r="I869" s="149">
        <v>1381.3001119067301</v>
      </c>
      <c r="J869" s="149">
        <v>1328.8823589982701</v>
      </c>
      <c r="K869" s="149">
        <v>1435.13956587352</v>
      </c>
      <c r="L869" s="149">
        <v>52.417752908457302</v>
      </c>
      <c r="M869" s="149">
        <v>53.8394539667879</v>
      </c>
    </row>
    <row r="870" spans="1:13">
      <c r="A870" s="150" t="str">
        <f t="shared" si="26"/>
        <v>2008-2010MalesNU</v>
      </c>
      <c r="B870" s="151" t="str">
        <f t="shared" si="27"/>
        <v>2008-2010_Males_NU_All ages</v>
      </c>
      <c r="C870" s="149" t="s">
        <v>6</v>
      </c>
      <c r="D870" s="149" t="s">
        <v>2</v>
      </c>
      <c r="E870" s="149" t="s">
        <v>101</v>
      </c>
      <c r="F870" s="149">
        <v>2983</v>
      </c>
      <c r="G870" s="149">
        <v>994.33333333333303</v>
      </c>
      <c r="H870" s="149">
        <v>1116.58862150154</v>
      </c>
      <c r="I870" s="149">
        <v>1320.55223786344</v>
      </c>
      <c r="J870" s="149">
        <v>1269.96998623897</v>
      </c>
      <c r="K870" s="149">
        <v>1372.52288298486</v>
      </c>
      <c r="L870" s="149">
        <v>50.582251624462103</v>
      </c>
      <c r="M870" s="149">
        <v>51.9706451214265</v>
      </c>
    </row>
    <row r="871" spans="1:13">
      <c r="A871" s="150" t="str">
        <f t="shared" si="26"/>
        <v>2009-2011MalesNU</v>
      </c>
      <c r="B871" s="151" t="str">
        <f t="shared" si="27"/>
        <v>2009-2011_Males_NU_All ages</v>
      </c>
      <c r="C871" s="149" t="s">
        <v>7</v>
      </c>
      <c r="D871" s="149" t="s">
        <v>2</v>
      </c>
      <c r="E871" s="149" t="s">
        <v>101</v>
      </c>
      <c r="F871" s="149">
        <v>2956</v>
      </c>
      <c r="G871" s="149">
        <v>985.33333333333303</v>
      </c>
      <c r="H871" s="149">
        <v>1101.9899941097999</v>
      </c>
      <c r="I871" s="149">
        <v>1272.3762715994301</v>
      </c>
      <c r="J871" s="149">
        <v>1224.05095675797</v>
      </c>
      <c r="K871" s="149">
        <v>1322.0341667243299</v>
      </c>
      <c r="L871" s="149">
        <v>48.325314841463303</v>
      </c>
      <c r="M871" s="149">
        <v>49.657895124895703</v>
      </c>
    </row>
    <row r="872" spans="1:13">
      <c r="A872" s="150" t="str">
        <f t="shared" si="26"/>
        <v>2010-2012MalesNU</v>
      </c>
      <c r="B872" s="151" t="str">
        <f t="shared" si="27"/>
        <v>2010-2012_Males_NU_All ages</v>
      </c>
      <c r="C872" s="149" t="s">
        <v>8</v>
      </c>
      <c r="D872" s="149" t="s">
        <v>2</v>
      </c>
      <c r="E872" s="149" t="s">
        <v>101</v>
      </c>
      <c r="F872" s="149">
        <v>2980</v>
      </c>
      <c r="G872" s="149">
        <v>993.33333333333303</v>
      </c>
      <c r="H872" s="149">
        <v>1106.4370129171</v>
      </c>
      <c r="I872" s="149">
        <v>1248.54715669811</v>
      </c>
      <c r="J872" s="149">
        <v>1201.73559714164</v>
      </c>
      <c r="K872" s="149">
        <v>1296.6442672718099</v>
      </c>
      <c r="L872" s="149">
        <v>46.811559556474499</v>
      </c>
      <c r="M872" s="149">
        <v>48.097110573697798</v>
      </c>
    </row>
    <row r="873" spans="1:13">
      <c r="A873" s="150" t="str">
        <f t="shared" si="26"/>
        <v>2011-2013MalesNU</v>
      </c>
      <c r="B873" s="151" t="str">
        <f t="shared" si="27"/>
        <v>2011-2013_Males_NU_All ages</v>
      </c>
      <c r="C873" s="149" t="s">
        <v>9</v>
      </c>
      <c r="D873" s="149" t="s">
        <v>2</v>
      </c>
      <c r="E873" s="149" t="s">
        <v>101</v>
      </c>
      <c r="F873" s="149">
        <v>3037</v>
      </c>
      <c r="G873" s="149">
        <v>1012.33333333333</v>
      </c>
      <c r="H873" s="149">
        <v>1123.25473878872</v>
      </c>
      <c r="I873" s="149">
        <v>1239.75616230331</v>
      </c>
      <c r="J873" s="149">
        <v>1194.11219140818</v>
      </c>
      <c r="K873" s="149">
        <v>1286.6416240736201</v>
      </c>
      <c r="L873" s="149">
        <v>45.643970895132</v>
      </c>
      <c r="M873" s="149">
        <v>46.885461770307998</v>
      </c>
    </row>
    <row r="874" spans="1:13">
      <c r="A874" s="150" t="str">
        <f t="shared" si="26"/>
        <v>2012-2014MalesNU</v>
      </c>
      <c r="B874" s="151" t="str">
        <f t="shared" si="27"/>
        <v>2012-2014_Males_NU_All ages</v>
      </c>
      <c r="C874" s="149" t="s">
        <v>216</v>
      </c>
      <c r="D874" s="149" t="s">
        <v>2</v>
      </c>
      <c r="E874" s="149" t="s">
        <v>101</v>
      </c>
      <c r="F874" s="149">
        <v>3049</v>
      </c>
      <c r="G874" s="149">
        <v>1016.33333333333</v>
      </c>
      <c r="H874" s="149">
        <v>1125.2334241196299</v>
      </c>
      <c r="I874" s="149">
        <v>1211.6456585681799</v>
      </c>
      <c r="J874" s="149">
        <v>1167.3798861068699</v>
      </c>
      <c r="K874" s="149">
        <v>1257.1130286176699</v>
      </c>
      <c r="L874" s="149">
        <v>44.265772461312103</v>
      </c>
      <c r="M874" s="149">
        <v>45.467370049489297</v>
      </c>
    </row>
    <row r="875" spans="1:13">
      <c r="A875" s="150" t="str">
        <f t="shared" si="26"/>
        <v>2004-2006MalesNU1</v>
      </c>
      <c r="B875" s="151" t="str">
        <f t="shared" si="27"/>
        <v>2004-2006_Males_NU1_All ages</v>
      </c>
      <c r="C875" s="149" t="s">
        <v>1</v>
      </c>
      <c r="D875" s="149" t="s">
        <v>2</v>
      </c>
      <c r="E875" s="149" t="s">
        <v>102</v>
      </c>
      <c r="F875" s="149">
        <v>579</v>
      </c>
      <c r="G875" s="149">
        <v>193</v>
      </c>
      <c r="H875" s="149">
        <v>1100.6767546194201</v>
      </c>
      <c r="I875" s="149">
        <v>1355.0575023640199</v>
      </c>
      <c r="J875" s="149">
        <v>1233.79663010326</v>
      </c>
      <c r="K875" s="149">
        <v>1484.01962043351</v>
      </c>
      <c r="L875" s="149">
        <v>121.260872260768</v>
      </c>
      <c r="M875" s="149">
        <v>128.962118069486</v>
      </c>
    </row>
    <row r="876" spans="1:13">
      <c r="A876" s="150" t="str">
        <f t="shared" si="26"/>
        <v>2005-2007MalesNU1</v>
      </c>
      <c r="B876" s="151" t="str">
        <f t="shared" si="27"/>
        <v>2005-2007_Males_NU1_All ages</v>
      </c>
      <c r="C876" s="149" t="s">
        <v>3</v>
      </c>
      <c r="D876" s="149" t="s">
        <v>2</v>
      </c>
      <c r="E876" s="149" t="s">
        <v>102</v>
      </c>
      <c r="F876" s="149">
        <v>574</v>
      </c>
      <c r="G876" s="149">
        <v>191.333333333333</v>
      </c>
      <c r="H876" s="149">
        <v>1078.17724181975</v>
      </c>
      <c r="I876" s="149">
        <v>1304.8751951074701</v>
      </c>
      <c r="J876" s="149">
        <v>1189.39478505032</v>
      </c>
      <c r="K876" s="149">
        <v>1427.72271003526</v>
      </c>
      <c r="L876" s="149">
        <v>115.480410057155</v>
      </c>
      <c r="M876" s="149">
        <v>122.847514927782</v>
      </c>
    </row>
    <row r="877" spans="1:13">
      <c r="A877" s="150" t="str">
        <f t="shared" si="26"/>
        <v>2006-2008MalesNU1</v>
      </c>
      <c r="B877" s="151" t="str">
        <f t="shared" si="27"/>
        <v>2006-2008_Males_NU1_All ages</v>
      </c>
      <c r="C877" s="149" t="s">
        <v>4</v>
      </c>
      <c r="D877" s="149" t="s">
        <v>2</v>
      </c>
      <c r="E877" s="149" t="s">
        <v>102</v>
      </c>
      <c r="F877" s="149">
        <v>586</v>
      </c>
      <c r="G877" s="149">
        <v>195.333333333333</v>
      </c>
      <c r="H877" s="149">
        <v>1087.3599049951799</v>
      </c>
      <c r="I877" s="149">
        <v>1314.4217254187599</v>
      </c>
      <c r="J877" s="149">
        <v>1198.4247687355301</v>
      </c>
      <c r="K877" s="149">
        <v>1437.7399771088701</v>
      </c>
      <c r="L877" s="149">
        <v>115.99695668323101</v>
      </c>
      <c r="M877" s="149">
        <v>123.318251690107</v>
      </c>
    </row>
    <row r="878" spans="1:13">
      <c r="A878" s="150" t="str">
        <f t="shared" si="26"/>
        <v>2007-2009MalesNU1</v>
      </c>
      <c r="B878" s="151" t="str">
        <f t="shared" si="27"/>
        <v>2007-2009_Males_NU1_All ages</v>
      </c>
      <c r="C878" s="149" t="s">
        <v>5</v>
      </c>
      <c r="D878" s="149" t="s">
        <v>2</v>
      </c>
      <c r="E878" s="149" t="s">
        <v>102</v>
      </c>
      <c r="F878" s="149">
        <v>570</v>
      </c>
      <c r="G878" s="149">
        <v>190</v>
      </c>
      <c r="H878" s="149">
        <v>1048.8159420023201</v>
      </c>
      <c r="I878" s="149">
        <v>1245.0805285277399</v>
      </c>
      <c r="J878" s="149">
        <v>1134.6618726034301</v>
      </c>
      <c r="K878" s="149">
        <v>1362.56890171897</v>
      </c>
      <c r="L878" s="149">
        <v>110.418655924303</v>
      </c>
      <c r="M878" s="149">
        <v>117.48837319123299</v>
      </c>
    </row>
    <row r="879" spans="1:13">
      <c r="A879" s="150" t="str">
        <f t="shared" si="26"/>
        <v>2008-2010MalesNU1</v>
      </c>
      <c r="B879" s="151" t="str">
        <f t="shared" si="27"/>
        <v>2008-2010_Males_NU1_All ages</v>
      </c>
      <c r="C879" s="149" t="s">
        <v>6</v>
      </c>
      <c r="D879" s="149" t="s">
        <v>2</v>
      </c>
      <c r="E879" s="149" t="s">
        <v>102</v>
      </c>
      <c r="F879" s="149">
        <v>545</v>
      </c>
      <c r="G879" s="149">
        <v>181.666666666667</v>
      </c>
      <c r="H879" s="149">
        <v>998.73554582272004</v>
      </c>
      <c r="I879" s="149">
        <v>1132.1565427718499</v>
      </c>
      <c r="J879" s="149">
        <v>1030.6047956781599</v>
      </c>
      <c r="K879" s="149">
        <v>1240.36297552055</v>
      </c>
      <c r="L879" s="149">
        <v>101.55174709369101</v>
      </c>
      <c r="M879" s="149">
        <v>108.206432748702</v>
      </c>
    </row>
    <row r="880" spans="1:13">
      <c r="A880" s="150" t="str">
        <f t="shared" si="26"/>
        <v>2009-2011MalesNU1</v>
      </c>
      <c r="B880" s="151" t="str">
        <f t="shared" si="27"/>
        <v>2009-2011_Males_NU1_All ages</v>
      </c>
      <c r="C880" s="149" t="s">
        <v>7</v>
      </c>
      <c r="D880" s="149" t="s">
        <v>2</v>
      </c>
      <c r="E880" s="149" t="s">
        <v>102</v>
      </c>
      <c r="F880" s="149">
        <v>527</v>
      </c>
      <c r="G880" s="149">
        <v>175.666666666667</v>
      </c>
      <c r="H880" s="149">
        <v>964.44192302765202</v>
      </c>
      <c r="I880" s="149">
        <v>1034.2162685252899</v>
      </c>
      <c r="J880" s="149">
        <v>941.80566105631203</v>
      </c>
      <c r="K880" s="149">
        <v>1132.7887901612401</v>
      </c>
      <c r="L880" s="149">
        <v>92.410607468980203</v>
      </c>
      <c r="M880" s="149">
        <v>98.572521635951503</v>
      </c>
    </row>
    <row r="881" spans="1:13">
      <c r="A881" s="150" t="str">
        <f t="shared" si="26"/>
        <v>2010-2012MalesNU1</v>
      </c>
      <c r="B881" s="151" t="str">
        <f t="shared" si="27"/>
        <v>2010-2012_Males_NU1_All ages</v>
      </c>
      <c r="C881" s="149" t="s">
        <v>8</v>
      </c>
      <c r="D881" s="149" t="s">
        <v>2</v>
      </c>
      <c r="E881" s="149" t="s">
        <v>102</v>
      </c>
      <c r="F881" s="149">
        <v>559</v>
      </c>
      <c r="G881" s="149">
        <v>186.333333333333</v>
      </c>
      <c r="H881" s="149">
        <v>1020.42679031051</v>
      </c>
      <c r="I881" s="149">
        <v>1069.1026083767999</v>
      </c>
      <c r="J881" s="149">
        <v>976.75734311962901</v>
      </c>
      <c r="K881" s="149">
        <v>1167.42033190957</v>
      </c>
      <c r="L881" s="149">
        <v>92.345265257170695</v>
      </c>
      <c r="M881" s="149">
        <v>98.317723532773698</v>
      </c>
    </row>
    <row r="882" spans="1:13">
      <c r="A882" s="150" t="str">
        <f t="shared" si="26"/>
        <v>2011-2013MalesNU1</v>
      </c>
      <c r="B882" s="151" t="str">
        <f t="shared" si="27"/>
        <v>2011-2013_Males_NU1_All ages</v>
      </c>
      <c r="C882" s="149" t="s">
        <v>9</v>
      </c>
      <c r="D882" s="149" t="s">
        <v>2</v>
      </c>
      <c r="E882" s="149" t="s">
        <v>102</v>
      </c>
      <c r="F882" s="149">
        <v>583</v>
      </c>
      <c r="G882" s="149">
        <v>194.333333333333</v>
      </c>
      <c r="H882" s="149">
        <v>1061.79539949369</v>
      </c>
      <c r="I882" s="149">
        <v>1071.5668704863699</v>
      </c>
      <c r="J882" s="149">
        <v>982.14193242287399</v>
      </c>
      <c r="K882" s="149">
        <v>1166.65097714546</v>
      </c>
      <c r="L882" s="149">
        <v>89.424938063500306</v>
      </c>
      <c r="M882" s="149">
        <v>95.084106659080803</v>
      </c>
    </row>
    <row r="883" spans="1:13">
      <c r="A883" s="150" t="str">
        <f t="shared" si="26"/>
        <v>2012-2014MalesNU1</v>
      </c>
      <c r="B883" s="151" t="str">
        <f t="shared" si="27"/>
        <v>2012-2014_Males_NU1_All ages</v>
      </c>
      <c r="C883" s="149" t="s">
        <v>216</v>
      </c>
      <c r="D883" s="149" t="s">
        <v>2</v>
      </c>
      <c r="E883" s="149" t="s">
        <v>102</v>
      </c>
      <c r="F883" s="149">
        <v>604</v>
      </c>
      <c r="G883" s="149">
        <v>201.333333333333</v>
      </c>
      <c r="H883" s="149">
        <v>1095.63198374692</v>
      </c>
      <c r="I883" s="149">
        <v>1080.6850265231999</v>
      </c>
      <c r="J883" s="149">
        <v>992.80616071575901</v>
      </c>
      <c r="K883" s="149">
        <v>1174.02440292547</v>
      </c>
      <c r="L883" s="149">
        <v>87.878865807446005</v>
      </c>
      <c r="M883" s="149">
        <v>93.339376402262104</v>
      </c>
    </row>
    <row r="884" spans="1:13">
      <c r="A884" s="150" t="str">
        <f t="shared" si="26"/>
        <v>2004-2006MalesNU2</v>
      </c>
      <c r="B884" s="151" t="str">
        <f t="shared" si="27"/>
        <v>2004-2006_Males_NU2_All ages</v>
      </c>
      <c r="C884" s="149" t="s">
        <v>1</v>
      </c>
      <c r="D884" s="149" t="s">
        <v>2</v>
      </c>
      <c r="E884" s="149" t="s">
        <v>103</v>
      </c>
      <c r="F884" s="149">
        <v>602</v>
      </c>
      <c r="G884" s="149">
        <v>200.666666666667</v>
      </c>
      <c r="H884" s="149">
        <v>1133.9662447257399</v>
      </c>
      <c r="I884" s="149">
        <v>1551.3014732546601</v>
      </c>
      <c r="J884" s="149">
        <v>1411.4343264648301</v>
      </c>
      <c r="K884" s="149">
        <v>1699.87442663455</v>
      </c>
      <c r="L884" s="149">
        <v>139.867146789831</v>
      </c>
      <c r="M884" s="149">
        <v>148.572953379891</v>
      </c>
    </row>
    <row r="885" spans="1:13">
      <c r="A885" s="150" t="str">
        <f t="shared" si="26"/>
        <v>2005-2007MalesNU2</v>
      </c>
      <c r="B885" s="151" t="str">
        <f t="shared" si="27"/>
        <v>2005-2007_Males_NU2_All ages</v>
      </c>
      <c r="C885" s="149" t="s">
        <v>3</v>
      </c>
      <c r="D885" s="149" t="s">
        <v>2</v>
      </c>
      <c r="E885" s="149" t="s">
        <v>103</v>
      </c>
      <c r="F885" s="149">
        <v>605</v>
      </c>
      <c r="G885" s="149">
        <v>201.666666666667</v>
      </c>
      <c r="H885" s="149">
        <v>1135.9369132557299</v>
      </c>
      <c r="I885" s="149">
        <v>1451.24987633006</v>
      </c>
      <c r="J885" s="149">
        <v>1325.2552440392999</v>
      </c>
      <c r="K885" s="149">
        <v>1585.06672003106</v>
      </c>
      <c r="L885" s="149">
        <v>125.99463229075801</v>
      </c>
      <c r="M885" s="149">
        <v>133.816843701008</v>
      </c>
    </row>
    <row r="886" spans="1:13">
      <c r="A886" s="150" t="str">
        <f t="shared" si="26"/>
        <v>2006-2008MalesNU2</v>
      </c>
      <c r="B886" s="151" t="str">
        <f t="shared" si="27"/>
        <v>2006-2008_Males_NU2_All ages</v>
      </c>
      <c r="C886" s="149" t="s">
        <v>4</v>
      </c>
      <c r="D886" s="149" t="s">
        <v>2</v>
      </c>
      <c r="E886" s="149" t="s">
        <v>103</v>
      </c>
      <c r="F886" s="149">
        <v>582</v>
      </c>
      <c r="G886" s="149">
        <v>194</v>
      </c>
      <c r="H886" s="149">
        <v>1086.064044189</v>
      </c>
      <c r="I886" s="149">
        <v>1334.26992423916</v>
      </c>
      <c r="J886" s="149">
        <v>1218.1917181301901</v>
      </c>
      <c r="K886" s="149">
        <v>1457.70054915009</v>
      </c>
      <c r="L886" s="149">
        <v>116.07820610897799</v>
      </c>
      <c r="M886" s="149">
        <v>123.43062491093001</v>
      </c>
    </row>
    <row r="887" spans="1:13">
      <c r="A887" s="150" t="str">
        <f t="shared" si="26"/>
        <v>2007-2009MalesNU2</v>
      </c>
      <c r="B887" s="151" t="str">
        <f t="shared" si="27"/>
        <v>2007-2009_Males_NU2_All ages</v>
      </c>
      <c r="C887" s="149" t="s">
        <v>5</v>
      </c>
      <c r="D887" s="149" t="s">
        <v>2</v>
      </c>
      <c r="E887" s="149" t="s">
        <v>103</v>
      </c>
      <c r="F887" s="149">
        <v>579</v>
      </c>
      <c r="G887" s="149">
        <v>193</v>
      </c>
      <c r="H887" s="149">
        <v>1072.7784777291899</v>
      </c>
      <c r="I887" s="149">
        <v>1294.2497634569299</v>
      </c>
      <c r="J887" s="149">
        <v>1182.50366732473</v>
      </c>
      <c r="K887" s="149">
        <v>1413.0928244916099</v>
      </c>
      <c r="L887" s="149">
        <v>111.746096132201</v>
      </c>
      <c r="M887" s="149">
        <v>118.84306103468001</v>
      </c>
    </row>
    <row r="888" spans="1:13">
      <c r="A888" s="150" t="str">
        <f t="shared" si="26"/>
        <v>2008-2010MalesNU2</v>
      </c>
      <c r="B888" s="151" t="str">
        <f t="shared" si="27"/>
        <v>2008-2010_Males_NU2_All ages</v>
      </c>
      <c r="C888" s="149" t="s">
        <v>6</v>
      </c>
      <c r="D888" s="149" t="s">
        <v>2</v>
      </c>
      <c r="E888" s="149" t="s">
        <v>103</v>
      </c>
      <c r="F888" s="149">
        <v>558</v>
      </c>
      <c r="G888" s="149">
        <v>186</v>
      </c>
      <c r="H888" s="149">
        <v>1028.4576820996799</v>
      </c>
      <c r="I888" s="149">
        <v>1214.68262098272</v>
      </c>
      <c r="J888" s="149">
        <v>1108.16764622951</v>
      </c>
      <c r="K888" s="149">
        <v>1328.09287053155</v>
      </c>
      <c r="L888" s="149">
        <v>106.51497475321</v>
      </c>
      <c r="M888" s="149">
        <v>113.410249548835</v>
      </c>
    </row>
    <row r="889" spans="1:13">
      <c r="A889" s="150" t="str">
        <f t="shared" si="26"/>
        <v>2009-2011MalesNU2</v>
      </c>
      <c r="B889" s="151" t="str">
        <f t="shared" si="27"/>
        <v>2009-2011_Males_NU2_All ages</v>
      </c>
      <c r="C889" s="149" t="s">
        <v>7</v>
      </c>
      <c r="D889" s="149" t="s">
        <v>2</v>
      </c>
      <c r="E889" s="149" t="s">
        <v>103</v>
      </c>
      <c r="F889" s="149">
        <v>570</v>
      </c>
      <c r="G889" s="149">
        <v>190</v>
      </c>
      <c r="H889" s="149">
        <v>1048.2565837869599</v>
      </c>
      <c r="I889" s="149">
        <v>1186.8225225291301</v>
      </c>
      <c r="J889" s="149">
        <v>1085.25103775703</v>
      </c>
      <c r="K889" s="149">
        <v>1294.8972713892599</v>
      </c>
      <c r="L889" s="149">
        <v>101.571484772101</v>
      </c>
      <c r="M889" s="149">
        <v>108.074748860131</v>
      </c>
    </row>
    <row r="890" spans="1:13">
      <c r="A890" s="150" t="str">
        <f t="shared" si="26"/>
        <v>2010-2012MalesNU2</v>
      </c>
      <c r="B890" s="151" t="str">
        <f t="shared" si="27"/>
        <v>2010-2012_Males_NU2_All ages</v>
      </c>
      <c r="C890" s="149" t="s">
        <v>8</v>
      </c>
      <c r="D890" s="149" t="s">
        <v>2</v>
      </c>
      <c r="E890" s="149" t="s">
        <v>103</v>
      </c>
      <c r="F890" s="149">
        <v>605</v>
      </c>
      <c r="G890" s="149">
        <v>201.666666666667</v>
      </c>
      <c r="H890" s="149">
        <v>1109.27759442611</v>
      </c>
      <c r="I890" s="149">
        <v>1221.55970960932</v>
      </c>
      <c r="J890" s="149">
        <v>1121.29913497346</v>
      </c>
      <c r="K890" s="149">
        <v>1328.0448304552499</v>
      </c>
      <c r="L890" s="149">
        <v>100.260574635861</v>
      </c>
      <c r="M890" s="149">
        <v>106.485120845933</v>
      </c>
    </row>
    <row r="891" spans="1:13">
      <c r="A891" s="150" t="str">
        <f t="shared" si="26"/>
        <v>2011-2013MalesNU2</v>
      </c>
      <c r="B891" s="151" t="str">
        <f t="shared" si="27"/>
        <v>2011-2013_Males_NU2_All ages</v>
      </c>
      <c r="C891" s="149" t="s">
        <v>9</v>
      </c>
      <c r="D891" s="149" t="s">
        <v>2</v>
      </c>
      <c r="E891" s="149" t="s">
        <v>103</v>
      </c>
      <c r="F891" s="149">
        <v>625</v>
      </c>
      <c r="G891" s="149">
        <v>208.333333333333</v>
      </c>
      <c r="H891" s="149">
        <v>1140.9898314986201</v>
      </c>
      <c r="I891" s="149">
        <v>1250.8834047717401</v>
      </c>
      <c r="J891" s="149">
        <v>1149.94033603909</v>
      </c>
      <c r="K891" s="149">
        <v>1357.98896153178</v>
      </c>
      <c r="L891" s="149">
        <v>100.94306873265199</v>
      </c>
      <c r="M891" s="149">
        <v>107.105556760038</v>
      </c>
    </row>
    <row r="892" spans="1:13">
      <c r="A892" s="150" t="str">
        <f t="shared" si="26"/>
        <v>2012-2014MalesNU2</v>
      </c>
      <c r="B892" s="151" t="str">
        <f t="shared" si="27"/>
        <v>2012-2014_Males_NU2_All ages</v>
      </c>
      <c r="C892" s="149" t="s">
        <v>216</v>
      </c>
      <c r="D892" s="149" t="s">
        <v>2</v>
      </c>
      <c r="E892" s="149" t="s">
        <v>103</v>
      </c>
      <c r="F892" s="149">
        <v>604</v>
      </c>
      <c r="G892" s="149">
        <v>201.333333333333</v>
      </c>
      <c r="H892" s="149">
        <v>1099.0410684717101</v>
      </c>
      <c r="I892" s="149">
        <v>1202.1058122178699</v>
      </c>
      <c r="J892" s="149">
        <v>1103.6544593102101</v>
      </c>
      <c r="K892" s="149">
        <v>1306.67461612683</v>
      </c>
      <c r="L892" s="149">
        <v>98.451352907663704</v>
      </c>
      <c r="M892" s="149">
        <v>104.56880390895699</v>
      </c>
    </row>
    <row r="893" spans="1:13">
      <c r="A893" s="150" t="str">
        <f t="shared" si="26"/>
        <v>2004-2006MalesNU3</v>
      </c>
      <c r="B893" s="151" t="str">
        <f t="shared" si="27"/>
        <v>2004-2006_Males_NU3_All ages</v>
      </c>
      <c r="C893" s="149" t="s">
        <v>1</v>
      </c>
      <c r="D893" s="149" t="s">
        <v>2</v>
      </c>
      <c r="E893" s="149" t="s">
        <v>104</v>
      </c>
      <c r="F893" s="149">
        <v>698</v>
      </c>
      <c r="G893" s="149">
        <v>232.666666666667</v>
      </c>
      <c r="H893" s="149">
        <v>1298.84629698549</v>
      </c>
      <c r="I893" s="149">
        <v>1663.32563510923</v>
      </c>
      <c r="J893" s="149">
        <v>1521.4542952023401</v>
      </c>
      <c r="K893" s="149">
        <v>1813.3781279116799</v>
      </c>
      <c r="L893" s="149">
        <v>141.87133990688801</v>
      </c>
      <c r="M893" s="149">
        <v>150.05249280245499</v>
      </c>
    </row>
    <row r="894" spans="1:13">
      <c r="A894" s="150" t="str">
        <f t="shared" si="26"/>
        <v>2005-2007MalesNU3</v>
      </c>
      <c r="B894" s="151" t="str">
        <f t="shared" si="27"/>
        <v>2005-2007_Males_NU3_All ages</v>
      </c>
      <c r="C894" s="149" t="s">
        <v>3</v>
      </c>
      <c r="D894" s="149" t="s">
        <v>2</v>
      </c>
      <c r="E894" s="149" t="s">
        <v>104</v>
      </c>
      <c r="F894" s="149">
        <v>673</v>
      </c>
      <c r="G894" s="149">
        <v>224.333333333333</v>
      </c>
      <c r="H894" s="149">
        <v>1241.3080768024799</v>
      </c>
      <c r="I894" s="149">
        <v>1523.0211357538899</v>
      </c>
      <c r="J894" s="149">
        <v>1395.8208261949901</v>
      </c>
      <c r="K894" s="149">
        <v>1657.69588026885</v>
      </c>
      <c r="L894" s="149">
        <v>127.200309558896</v>
      </c>
      <c r="M894" s="149">
        <v>134.67474451495801</v>
      </c>
    </row>
    <row r="895" spans="1:13">
      <c r="A895" s="150" t="str">
        <f t="shared" si="26"/>
        <v>2006-2008MalesNU3</v>
      </c>
      <c r="B895" s="151" t="str">
        <f t="shared" si="27"/>
        <v>2006-2008_Males_NU3_All ages</v>
      </c>
      <c r="C895" s="149" t="s">
        <v>4</v>
      </c>
      <c r="D895" s="149" t="s">
        <v>2</v>
      </c>
      <c r="E895" s="149" t="s">
        <v>104</v>
      </c>
      <c r="F895" s="149">
        <v>659</v>
      </c>
      <c r="G895" s="149">
        <v>219.666666666667</v>
      </c>
      <c r="H895" s="149">
        <v>1203.93883479182</v>
      </c>
      <c r="I895" s="149">
        <v>1445.58627144717</v>
      </c>
      <c r="J895" s="149">
        <v>1326.30938557492</v>
      </c>
      <c r="K895" s="149">
        <v>1571.9484469412</v>
      </c>
      <c r="L895" s="149">
        <v>119.276885872249</v>
      </c>
      <c r="M895" s="149">
        <v>126.362175494035</v>
      </c>
    </row>
    <row r="896" spans="1:13">
      <c r="A896" s="150" t="str">
        <f t="shared" si="26"/>
        <v>2007-2009MalesNU3</v>
      </c>
      <c r="B896" s="151" t="str">
        <f t="shared" si="27"/>
        <v>2007-2009_Males_NU3_All ages</v>
      </c>
      <c r="C896" s="149" t="s">
        <v>5</v>
      </c>
      <c r="D896" s="149" t="s">
        <v>2</v>
      </c>
      <c r="E896" s="149" t="s">
        <v>104</v>
      </c>
      <c r="F896" s="149">
        <v>619</v>
      </c>
      <c r="G896" s="149">
        <v>206.333333333333</v>
      </c>
      <c r="H896" s="149">
        <v>1122.3120716539099</v>
      </c>
      <c r="I896" s="149">
        <v>1307.4481259893</v>
      </c>
      <c r="J896" s="149">
        <v>1198.08504564035</v>
      </c>
      <c r="K896" s="149">
        <v>1423.52108212291</v>
      </c>
      <c r="L896" s="149">
        <v>109.363080348954</v>
      </c>
      <c r="M896" s="149">
        <v>116.072956133605</v>
      </c>
    </row>
    <row r="897" spans="1:13">
      <c r="A897" s="150" t="str">
        <f t="shared" si="26"/>
        <v>2008-2010MalesNU3</v>
      </c>
      <c r="B897" s="151" t="str">
        <f t="shared" si="27"/>
        <v>2008-2010_Males_NU3_All ages</v>
      </c>
      <c r="C897" s="149" t="s">
        <v>6</v>
      </c>
      <c r="D897" s="149" t="s">
        <v>2</v>
      </c>
      <c r="E897" s="149" t="s">
        <v>104</v>
      </c>
      <c r="F897" s="149">
        <v>607</v>
      </c>
      <c r="G897" s="149">
        <v>202.333333333333</v>
      </c>
      <c r="H897" s="149">
        <v>1096.04376952384</v>
      </c>
      <c r="I897" s="149">
        <v>1278.3133169770499</v>
      </c>
      <c r="J897" s="149">
        <v>1170.12346683238</v>
      </c>
      <c r="K897" s="149">
        <v>1393.2085453976299</v>
      </c>
      <c r="L897" s="149">
        <v>108.189850144678</v>
      </c>
      <c r="M897" s="149">
        <v>114.895228420579</v>
      </c>
    </row>
    <row r="898" spans="1:13">
      <c r="A898" s="150" t="str">
        <f t="shared" si="26"/>
        <v>2009-2011MalesNU3</v>
      </c>
      <c r="B898" s="151" t="str">
        <f t="shared" si="27"/>
        <v>2009-2011_Males_NU3_All ages</v>
      </c>
      <c r="C898" s="149" t="s">
        <v>7</v>
      </c>
      <c r="D898" s="149" t="s">
        <v>2</v>
      </c>
      <c r="E898" s="149" t="s">
        <v>104</v>
      </c>
      <c r="F898" s="149">
        <v>626</v>
      </c>
      <c r="G898" s="149">
        <v>208.666666666667</v>
      </c>
      <c r="H898" s="149">
        <v>1127.07500630154</v>
      </c>
      <c r="I898" s="149">
        <v>1309.4617170914</v>
      </c>
      <c r="J898" s="149">
        <v>1201.4505930994801</v>
      </c>
      <c r="K898" s="149">
        <v>1424.06138477944</v>
      </c>
      <c r="L898" s="149">
        <v>108.011123991915</v>
      </c>
      <c r="M898" s="149">
        <v>114.599667688042</v>
      </c>
    </row>
    <row r="899" spans="1:13">
      <c r="A899" s="150" t="str">
        <f t="shared" ref="A899:A962" si="28">C899&amp;D899&amp;E899</f>
        <v>2010-2012MalesNU3</v>
      </c>
      <c r="B899" s="151" t="str">
        <f t="shared" ref="B899:B962" si="29">CONCATENATE(C899,"_",D899,"_",E899,"_","All ages")</f>
        <v>2010-2012_Males_NU3_All ages</v>
      </c>
      <c r="C899" s="149" t="s">
        <v>8</v>
      </c>
      <c r="D899" s="149" t="s">
        <v>2</v>
      </c>
      <c r="E899" s="149" t="s">
        <v>104</v>
      </c>
      <c r="F899" s="149">
        <v>621</v>
      </c>
      <c r="G899" s="149">
        <v>207</v>
      </c>
      <c r="H899" s="149">
        <v>1116.3442870496899</v>
      </c>
      <c r="I899" s="149">
        <v>1278.1829247928299</v>
      </c>
      <c r="J899" s="149">
        <v>1172.68642337444</v>
      </c>
      <c r="K899" s="149">
        <v>1390.1412938354399</v>
      </c>
      <c r="L899" s="149">
        <v>105.496501418386</v>
      </c>
      <c r="M899" s="149">
        <v>111.958369042608</v>
      </c>
    </row>
    <row r="900" spans="1:13">
      <c r="A900" s="150" t="str">
        <f t="shared" si="28"/>
        <v>2011-2013MalesNU3</v>
      </c>
      <c r="B900" s="151" t="str">
        <f t="shared" si="29"/>
        <v>2011-2013_Males_NU3_All ages</v>
      </c>
      <c r="C900" s="149" t="s">
        <v>9</v>
      </c>
      <c r="D900" s="149" t="s">
        <v>2</v>
      </c>
      <c r="E900" s="149" t="s">
        <v>104</v>
      </c>
      <c r="F900" s="149">
        <v>659</v>
      </c>
      <c r="G900" s="149">
        <v>219.666666666667</v>
      </c>
      <c r="H900" s="149">
        <v>1183.2725836280999</v>
      </c>
      <c r="I900" s="149">
        <v>1294.89543158678</v>
      </c>
      <c r="J900" s="149">
        <v>1192.2617848193099</v>
      </c>
      <c r="K900" s="149">
        <v>1403.62572572202</v>
      </c>
      <c r="L900" s="149">
        <v>102.633646767473</v>
      </c>
      <c r="M900" s="149">
        <v>108.730294135233</v>
      </c>
    </row>
    <row r="901" spans="1:13">
      <c r="A901" s="150" t="str">
        <f t="shared" si="28"/>
        <v>2012-2014MalesNU3</v>
      </c>
      <c r="B901" s="151" t="str">
        <f t="shared" si="29"/>
        <v>2012-2014_Males_NU3_All ages</v>
      </c>
      <c r="C901" s="149" t="s">
        <v>216</v>
      </c>
      <c r="D901" s="149" t="s">
        <v>2</v>
      </c>
      <c r="E901" s="149" t="s">
        <v>104</v>
      </c>
      <c r="F901" s="149">
        <v>652</v>
      </c>
      <c r="G901" s="149">
        <v>217.333333333333</v>
      </c>
      <c r="H901" s="149">
        <v>1170.2204034747599</v>
      </c>
      <c r="I901" s="149">
        <v>1239.5559543469899</v>
      </c>
      <c r="J901" s="149">
        <v>1140.7945900201601</v>
      </c>
      <c r="K901" s="149">
        <v>1344.21637056145</v>
      </c>
      <c r="L901" s="149">
        <v>98.761364326831199</v>
      </c>
      <c r="M901" s="149">
        <v>104.660416214459</v>
      </c>
    </row>
    <row r="902" spans="1:13">
      <c r="A902" s="150" t="str">
        <f t="shared" si="28"/>
        <v>2004-2006MalesNU4</v>
      </c>
      <c r="B902" s="151" t="str">
        <f t="shared" si="29"/>
        <v>2004-2006_Males_NU4_All ages</v>
      </c>
      <c r="C902" s="149" t="s">
        <v>1</v>
      </c>
      <c r="D902" s="149" t="s">
        <v>2</v>
      </c>
      <c r="E902" s="149" t="s">
        <v>105</v>
      </c>
      <c r="F902" s="149">
        <v>620</v>
      </c>
      <c r="G902" s="149">
        <v>206.666666666667</v>
      </c>
      <c r="H902" s="149">
        <v>1207.9412395035799</v>
      </c>
      <c r="I902" s="149">
        <v>1521.3741937514001</v>
      </c>
      <c r="J902" s="149">
        <v>1390.57446990573</v>
      </c>
      <c r="K902" s="149">
        <v>1660.19233026451</v>
      </c>
      <c r="L902" s="149">
        <v>130.799723845675</v>
      </c>
      <c r="M902" s="149">
        <v>138.81813651311001</v>
      </c>
    </row>
    <row r="903" spans="1:13">
      <c r="A903" s="150" t="str">
        <f t="shared" si="28"/>
        <v>2005-2007MalesNU4</v>
      </c>
      <c r="B903" s="151" t="str">
        <f t="shared" si="29"/>
        <v>2005-2007_Males_NU4_All ages</v>
      </c>
      <c r="C903" s="149" t="s">
        <v>3</v>
      </c>
      <c r="D903" s="149" t="s">
        <v>2</v>
      </c>
      <c r="E903" s="149" t="s">
        <v>105</v>
      </c>
      <c r="F903" s="149">
        <v>584</v>
      </c>
      <c r="G903" s="149">
        <v>194.666666666667</v>
      </c>
      <c r="H903" s="149">
        <v>1127.45665855825</v>
      </c>
      <c r="I903" s="149">
        <v>1427.9718882928501</v>
      </c>
      <c r="J903" s="149">
        <v>1303.41816439587</v>
      </c>
      <c r="K903" s="149">
        <v>1560.40088864073</v>
      </c>
      <c r="L903" s="149">
        <v>124.553723896973</v>
      </c>
      <c r="M903" s="149">
        <v>132.429000347883</v>
      </c>
    </row>
    <row r="904" spans="1:13">
      <c r="A904" s="150" t="str">
        <f t="shared" si="28"/>
        <v>2006-2008MalesNU4</v>
      </c>
      <c r="B904" s="151" t="str">
        <f t="shared" si="29"/>
        <v>2006-2008_Males_NU4_All ages</v>
      </c>
      <c r="C904" s="149" t="s">
        <v>4</v>
      </c>
      <c r="D904" s="149" t="s">
        <v>2</v>
      </c>
      <c r="E904" s="149" t="s">
        <v>105</v>
      </c>
      <c r="F904" s="149">
        <v>604</v>
      </c>
      <c r="G904" s="149">
        <v>201.333333333333</v>
      </c>
      <c r="H904" s="149">
        <v>1156.8443431460801</v>
      </c>
      <c r="I904" s="149">
        <v>1461.05282030286</v>
      </c>
      <c r="J904" s="149">
        <v>1335.0112163333499</v>
      </c>
      <c r="K904" s="149">
        <v>1594.92624489885</v>
      </c>
      <c r="L904" s="149">
        <v>126.041603969504</v>
      </c>
      <c r="M904" s="149">
        <v>133.87342459599199</v>
      </c>
    </row>
    <row r="905" spans="1:13">
      <c r="A905" s="150" t="str">
        <f t="shared" si="28"/>
        <v>2007-2009MalesNU4</v>
      </c>
      <c r="B905" s="151" t="str">
        <f t="shared" si="29"/>
        <v>2007-2009_Males_NU4_All ages</v>
      </c>
      <c r="C905" s="149" t="s">
        <v>5</v>
      </c>
      <c r="D905" s="149" t="s">
        <v>2</v>
      </c>
      <c r="E905" s="149" t="s">
        <v>105</v>
      </c>
      <c r="F905" s="149">
        <v>606</v>
      </c>
      <c r="G905" s="149">
        <v>202</v>
      </c>
      <c r="H905" s="149">
        <v>1153.8022162141599</v>
      </c>
      <c r="I905" s="149">
        <v>1446.2635771889099</v>
      </c>
      <c r="J905" s="149">
        <v>1321.9594458627901</v>
      </c>
      <c r="K905" s="149">
        <v>1578.2783833195899</v>
      </c>
      <c r="L905" s="149">
        <v>124.304131326115</v>
      </c>
      <c r="M905" s="149">
        <v>132.01480613068199</v>
      </c>
    </row>
    <row r="906" spans="1:13">
      <c r="A906" s="150" t="str">
        <f t="shared" si="28"/>
        <v>2008-2010MalesNU4</v>
      </c>
      <c r="B906" s="151" t="str">
        <f t="shared" si="29"/>
        <v>2008-2010_Males_NU4_All ages</v>
      </c>
      <c r="C906" s="149" t="s">
        <v>6</v>
      </c>
      <c r="D906" s="149" t="s">
        <v>2</v>
      </c>
      <c r="E906" s="149" t="s">
        <v>105</v>
      </c>
      <c r="F906" s="149">
        <v>634</v>
      </c>
      <c r="G906" s="149">
        <v>211.333333333333</v>
      </c>
      <c r="H906" s="149">
        <v>1202.4200125173099</v>
      </c>
      <c r="I906" s="149">
        <v>1467.10271566808</v>
      </c>
      <c r="J906" s="149">
        <v>1344.6272060646199</v>
      </c>
      <c r="K906" s="149">
        <v>1597.0002408851001</v>
      </c>
      <c r="L906" s="149">
        <v>122.475509603464</v>
      </c>
      <c r="M906" s="149">
        <v>129.89752521701999</v>
      </c>
    </row>
    <row r="907" spans="1:13">
      <c r="A907" s="150" t="str">
        <f t="shared" si="28"/>
        <v>2009-2011MalesNU4</v>
      </c>
      <c r="B907" s="151" t="str">
        <f t="shared" si="29"/>
        <v>2009-2011_Males_NU4_All ages</v>
      </c>
      <c r="C907" s="149" t="s">
        <v>7</v>
      </c>
      <c r="D907" s="149" t="s">
        <v>2</v>
      </c>
      <c r="E907" s="149" t="s">
        <v>105</v>
      </c>
      <c r="F907" s="149">
        <v>592</v>
      </c>
      <c r="G907" s="149">
        <v>197.333333333333</v>
      </c>
      <c r="H907" s="149">
        <v>1114.58372557141</v>
      </c>
      <c r="I907" s="149">
        <v>1311.2902918237601</v>
      </c>
      <c r="J907" s="149">
        <v>1200.43471611016</v>
      </c>
      <c r="K907" s="149">
        <v>1429.1059021184101</v>
      </c>
      <c r="L907" s="149">
        <v>110.855575713601</v>
      </c>
      <c r="M907" s="149">
        <v>117.815610294653</v>
      </c>
    </row>
    <row r="908" spans="1:13">
      <c r="A908" s="150" t="str">
        <f t="shared" si="28"/>
        <v>2010-2012MalesNU4</v>
      </c>
      <c r="B908" s="151" t="str">
        <f t="shared" si="29"/>
        <v>2010-2012_Males_NU4_All ages</v>
      </c>
      <c r="C908" s="149" t="s">
        <v>8</v>
      </c>
      <c r="D908" s="149" t="s">
        <v>2</v>
      </c>
      <c r="E908" s="149" t="s">
        <v>105</v>
      </c>
      <c r="F908" s="149">
        <v>599</v>
      </c>
      <c r="G908" s="149">
        <v>199.666666666667</v>
      </c>
      <c r="H908" s="149">
        <v>1118.62254425936</v>
      </c>
      <c r="I908" s="149">
        <v>1259.6353917609799</v>
      </c>
      <c r="J908" s="149">
        <v>1155.77525212196</v>
      </c>
      <c r="K908" s="149">
        <v>1369.9768543232001</v>
      </c>
      <c r="L908" s="149">
        <v>103.86013963901399</v>
      </c>
      <c r="M908" s="149">
        <v>110.341462562225</v>
      </c>
    </row>
    <row r="909" spans="1:13">
      <c r="A909" s="150" t="str">
        <f t="shared" si="28"/>
        <v>2011-2013MalesNU4</v>
      </c>
      <c r="B909" s="151" t="str">
        <f t="shared" si="29"/>
        <v>2011-2013_Males_NU4_All ages</v>
      </c>
      <c r="C909" s="149" t="s">
        <v>9</v>
      </c>
      <c r="D909" s="149" t="s">
        <v>2</v>
      </c>
      <c r="E909" s="149" t="s">
        <v>105</v>
      </c>
      <c r="F909" s="149">
        <v>595</v>
      </c>
      <c r="G909" s="149">
        <v>198.333333333333</v>
      </c>
      <c r="H909" s="149">
        <v>1105.16735391359</v>
      </c>
      <c r="I909" s="149">
        <v>1205.09577233817</v>
      </c>
      <c r="J909" s="149">
        <v>1106.58305818597</v>
      </c>
      <c r="K909" s="149">
        <v>1309.77743627174</v>
      </c>
      <c r="L909" s="149">
        <v>98.512714152195898</v>
      </c>
      <c r="M909" s="149">
        <v>104.681663933577</v>
      </c>
    </row>
    <row r="910" spans="1:13">
      <c r="A910" s="150" t="str">
        <f t="shared" si="28"/>
        <v>2012-2014MalesNU4</v>
      </c>
      <c r="B910" s="151" t="str">
        <f t="shared" si="29"/>
        <v>2012-2014_Males_NU4_All ages</v>
      </c>
      <c r="C910" s="149" t="s">
        <v>216</v>
      </c>
      <c r="D910" s="149" t="s">
        <v>2</v>
      </c>
      <c r="E910" s="149" t="s">
        <v>105</v>
      </c>
      <c r="F910" s="149">
        <v>623</v>
      </c>
      <c r="G910" s="149">
        <v>207.666666666667</v>
      </c>
      <c r="H910" s="149">
        <v>1157.99256505576</v>
      </c>
      <c r="I910" s="149">
        <v>1214.92268319867</v>
      </c>
      <c r="J910" s="149">
        <v>1118.94056992374</v>
      </c>
      <c r="K910" s="149">
        <v>1316.7741318416699</v>
      </c>
      <c r="L910" s="149">
        <v>95.982113274930697</v>
      </c>
      <c r="M910" s="149">
        <v>101.85144864300401</v>
      </c>
    </row>
    <row r="911" spans="1:13">
      <c r="A911" s="150" t="str">
        <f t="shared" si="28"/>
        <v>2004-2006MalesNU5</v>
      </c>
      <c r="B911" s="151" t="str">
        <f t="shared" si="29"/>
        <v>2004-2006_Males_NU5_All ages</v>
      </c>
      <c r="C911" s="149" t="s">
        <v>1</v>
      </c>
      <c r="D911" s="149" t="s">
        <v>2</v>
      </c>
      <c r="E911" s="149" t="s">
        <v>106</v>
      </c>
      <c r="F911" s="149">
        <v>697</v>
      </c>
      <c r="G911" s="149">
        <v>232.333333333333</v>
      </c>
      <c r="H911" s="149">
        <v>1436.1362371994301</v>
      </c>
      <c r="I911" s="149">
        <v>1840.87140463522</v>
      </c>
      <c r="J911" s="149">
        <v>1695.44816430744</v>
      </c>
      <c r="K911" s="149">
        <v>1994.6868237190299</v>
      </c>
      <c r="L911" s="149">
        <v>145.42324032777501</v>
      </c>
      <c r="M911" s="149">
        <v>153.815419083812</v>
      </c>
    </row>
    <row r="912" spans="1:13">
      <c r="A912" s="150" t="str">
        <f t="shared" si="28"/>
        <v>2005-2007MalesNU5</v>
      </c>
      <c r="B912" s="151" t="str">
        <f t="shared" si="29"/>
        <v>2005-2007_Males_NU5_All ages</v>
      </c>
      <c r="C912" s="149" t="s">
        <v>3</v>
      </c>
      <c r="D912" s="149" t="s">
        <v>2</v>
      </c>
      <c r="E912" s="149" t="s">
        <v>106</v>
      </c>
      <c r="F912" s="149">
        <v>721</v>
      </c>
      <c r="G912" s="149">
        <v>240.333333333333</v>
      </c>
      <c r="H912" s="149">
        <v>1472.7811255234401</v>
      </c>
      <c r="I912" s="149">
        <v>1862.9308563755801</v>
      </c>
      <c r="J912" s="149">
        <v>1721.4877051870401</v>
      </c>
      <c r="K912" s="149">
        <v>2012.3952803633999</v>
      </c>
      <c r="L912" s="149">
        <v>141.443151188538</v>
      </c>
      <c r="M912" s="149">
        <v>149.46442398782199</v>
      </c>
    </row>
    <row r="913" spans="1:13">
      <c r="A913" s="150" t="str">
        <f t="shared" si="28"/>
        <v>2006-2008MalesNU5</v>
      </c>
      <c r="B913" s="151" t="str">
        <f t="shared" si="29"/>
        <v>2006-2008_Males_NU5_All ages</v>
      </c>
      <c r="C913" s="149" t="s">
        <v>4</v>
      </c>
      <c r="D913" s="149" t="s">
        <v>2</v>
      </c>
      <c r="E913" s="149" t="s">
        <v>106</v>
      </c>
      <c r="F913" s="149">
        <v>707</v>
      </c>
      <c r="G913" s="149">
        <v>235.666666666667</v>
      </c>
      <c r="H913" s="149">
        <v>1429.46683111264</v>
      </c>
      <c r="I913" s="149">
        <v>1805.07992645481</v>
      </c>
      <c r="J913" s="149">
        <v>1668.3006842059499</v>
      </c>
      <c r="K913" s="149">
        <v>1949.6947504043501</v>
      </c>
      <c r="L913" s="149">
        <v>136.77924224886101</v>
      </c>
      <c r="M913" s="149">
        <v>144.61482394953899</v>
      </c>
    </row>
    <row r="914" spans="1:13">
      <c r="A914" s="150" t="str">
        <f t="shared" si="28"/>
        <v>2007-2009MalesNU5</v>
      </c>
      <c r="B914" s="151" t="str">
        <f t="shared" si="29"/>
        <v>2007-2009_Males_NU5_All ages</v>
      </c>
      <c r="C914" s="149" t="s">
        <v>5</v>
      </c>
      <c r="D914" s="149" t="s">
        <v>2</v>
      </c>
      <c r="E914" s="149" t="s">
        <v>106</v>
      </c>
      <c r="F914" s="149">
        <v>680</v>
      </c>
      <c r="G914" s="149">
        <v>226.666666666667</v>
      </c>
      <c r="H914" s="149">
        <v>1362.56161583777</v>
      </c>
      <c r="I914" s="149">
        <v>1707.11902309075</v>
      </c>
      <c r="J914" s="149">
        <v>1576.03125427957</v>
      </c>
      <c r="K914" s="149">
        <v>1845.8686482234</v>
      </c>
      <c r="L914" s="149">
        <v>131.08776881117399</v>
      </c>
      <c r="M914" s="149">
        <v>138.74962513265999</v>
      </c>
    </row>
    <row r="915" spans="1:13">
      <c r="A915" s="150" t="str">
        <f t="shared" si="28"/>
        <v>2008-2010MalesNU5</v>
      </c>
      <c r="B915" s="151" t="str">
        <f t="shared" si="29"/>
        <v>2008-2010_Males_NU5_All ages</v>
      </c>
      <c r="C915" s="149" t="s">
        <v>6</v>
      </c>
      <c r="D915" s="149" t="s">
        <v>2</v>
      </c>
      <c r="E915" s="149" t="s">
        <v>106</v>
      </c>
      <c r="F915" s="149">
        <v>639</v>
      </c>
      <c r="G915" s="149">
        <v>213</v>
      </c>
      <c r="H915" s="149">
        <v>1272.4014336917601</v>
      </c>
      <c r="I915" s="149">
        <v>1598.7432670333501</v>
      </c>
      <c r="J915" s="149">
        <v>1471.8553793170699</v>
      </c>
      <c r="K915" s="149">
        <v>1733.2894313877</v>
      </c>
      <c r="L915" s="149">
        <v>126.88788771627701</v>
      </c>
      <c r="M915" s="149">
        <v>134.54616435435599</v>
      </c>
    </row>
    <row r="916" spans="1:13">
      <c r="A916" s="150" t="str">
        <f t="shared" si="28"/>
        <v>2009-2011MalesNU5</v>
      </c>
      <c r="B916" s="151" t="str">
        <f t="shared" si="29"/>
        <v>2009-2011_Males_NU5_All ages</v>
      </c>
      <c r="C916" s="149" t="s">
        <v>7</v>
      </c>
      <c r="D916" s="149" t="s">
        <v>2</v>
      </c>
      <c r="E916" s="149" t="s">
        <v>106</v>
      </c>
      <c r="F916" s="149">
        <v>641</v>
      </c>
      <c r="G916" s="149">
        <v>213.666666666667</v>
      </c>
      <c r="H916" s="149">
        <v>1267.6251310143</v>
      </c>
      <c r="I916" s="149">
        <v>1606.19004623704</v>
      </c>
      <c r="J916" s="149">
        <v>1479.4800452396701</v>
      </c>
      <c r="K916" s="149">
        <v>1740.53525755188</v>
      </c>
      <c r="L916" s="149">
        <v>126.710000997365</v>
      </c>
      <c r="M916" s="149">
        <v>134.345211314848</v>
      </c>
    </row>
    <row r="917" spans="1:13">
      <c r="A917" s="150" t="str">
        <f t="shared" si="28"/>
        <v>2010-2012MalesNU5</v>
      </c>
      <c r="B917" s="151" t="str">
        <f t="shared" si="29"/>
        <v>2010-2012_Males_NU5_All ages</v>
      </c>
      <c r="C917" s="149" t="s">
        <v>8</v>
      </c>
      <c r="D917" s="149" t="s">
        <v>2</v>
      </c>
      <c r="E917" s="149" t="s">
        <v>106</v>
      </c>
      <c r="F917" s="149">
        <v>596</v>
      </c>
      <c r="G917" s="149">
        <v>198.666666666667</v>
      </c>
      <c r="H917" s="149">
        <v>1172.39751357306</v>
      </c>
      <c r="I917" s="149">
        <v>1483.4636845073701</v>
      </c>
      <c r="J917" s="149">
        <v>1362.6081121541999</v>
      </c>
      <c r="K917" s="149">
        <v>1611.88076841514</v>
      </c>
      <c r="L917" s="149">
        <v>120.85557235317</v>
      </c>
      <c r="M917" s="149">
        <v>128.417083907771</v>
      </c>
    </row>
    <row r="918" spans="1:13">
      <c r="A918" s="150" t="str">
        <f t="shared" si="28"/>
        <v>2011-2013MalesNU5</v>
      </c>
      <c r="B918" s="151" t="str">
        <f t="shared" si="29"/>
        <v>2011-2013_Males_NU5_All ages</v>
      </c>
      <c r="C918" s="149" t="s">
        <v>9</v>
      </c>
      <c r="D918" s="149" t="s">
        <v>2</v>
      </c>
      <c r="E918" s="149" t="s">
        <v>106</v>
      </c>
      <c r="F918" s="149">
        <v>575</v>
      </c>
      <c r="G918" s="149">
        <v>191.666666666667</v>
      </c>
      <c r="H918" s="149">
        <v>1123.92494136044</v>
      </c>
      <c r="I918" s="149">
        <v>1433.65375355124</v>
      </c>
      <c r="J918" s="149">
        <v>1315.2498579322601</v>
      </c>
      <c r="K918" s="149">
        <v>1559.6044606573901</v>
      </c>
      <c r="L918" s="149">
        <v>118.40389561897599</v>
      </c>
      <c r="M918" s="149">
        <v>125.950707106149</v>
      </c>
    </row>
    <row r="919" spans="1:13">
      <c r="A919" s="150" t="str">
        <f t="shared" si="28"/>
        <v>2012-2014MalesNU5</v>
      </c>
      <c r="B919" s="151" t="str">
        <f t="shared" si="29"/>
        <v>2012-2014_Males_NU5_All ages</v>
      </c>
      <c r="C919" s="149" t="s">
        <v>216</v>
      </c>
      <c r="D919" s="149" t="s">
        <v>2</v>
      </c>
      <c r="E919" s="149" t="s">
        <v>106</v>
      </c>
      <c r="F919" s="149">
        <v>566</v>
      </c>
      <c r="G919" s="149">
        <v>188.666666666667</v>
      </c>
      <c r="H919" s="149">
        <v>1101.91764820403</v>
      </c>
      <c r="I919" s="149">
        <v>1375.6874545042799</v>
      </c>
      <c r="J919" s="149">
        <v>1261.5753961351299</v>
      </c>
      <c r="K919" s="149">
        <v>1497.1323735661099</v>
      </c>
      <c r="L919" s="149">
        <v>114.112058369143</v>
      </c>
      <c r="M919" s="149">
        <v>121.444919061832</v>
      </c>
    </row>
    <row r="920" spans="1:13">
      <c r="A920" s="150" t="str">
        <f t="shared" si="28"/>
        <v>2004-2006MalesNX</v>
      </c>
      <c r="B920" s="151" t="str">
        <f t="shared" si="29"/>
        <v>2004-2006_Males_NX_All ages</v>
      </c>
      <c r="C920" s="149" t="s">
        <v>1</v>
      </c>
      <c r="D920" s="149" t="s">
        <v>2</v>
      </c>
      <c r="E920" s="149" t="s">
        <v>107</v>
      </c>
      <c r="F920" s="149">
        <v>3606</v>
      </c>
      <c r="G920" s="149">
        <v>1202</v>
      </c>
      <c r="H920" s="149">
        <v>1073.9878126507799</v>
      </c>
      <c r="I920" s="149">
        <v>1434.0324377044401</v>
      </c>
      <c r="J920" s="149">
        <v>1384.51841948023</v>
      </c>
      <c r="K920" s="149">
        <v>1484.7808772276101</v>
      </c>
      <c r="L920" s="149">
        <v>49.514018224207298</v>
      </c>
      <c r="M920" s="149">
        <v>50.748439523171797</v>
      </c>
    </row>
    <row r="921" spans="1:13">
      <c r="A921" s="150" t="str">
        <f t="shared" si="28"/>
        <v>2005-2007MalesNX</v>
      </c>
      <c r="B921" s="151" t="str">
        <f t="shared" si="29"/>
        <v>2005-2007_Males_NX_All ages</v>
      </c>
      <c r="C921" s="149" t="s">
        <v>3</v>
      </c>
      <c r="D921" s="149" t="s">
        <v>2</v>
      </c>
      <c r="E921" s="149" t="s">
        <v>107</v>
      </c>
      <c r="F921" s="149">
        <v>3632</v>
      </c>
      <c r="G921" s="149">
        <v>1210.6666666666699</v>
      </c>
      <c r="H921" s="149">
        <v>1073.45734839484</v>
      </c>
      <c r="I921" s="149">
        <v>1416.2022671715799</v>
      </c>
      <c r="J921" s="149">
        <v>1367.816283309</v>
      </c>
      <c r="K921" s="149">
        <v>1465.7901650005999</v>
      </c>
      <c r="L921" s="149">
        <v>48.385983862587899</v>
      </c>
      <c r="M921" s="149">
        <v>49.587897829016804</v>
      </c>
    </row>
    <row r="922" spans="1:13">
      <c r="A922" s="150" t="str">
        <f t="shared" si="28"/>
        <v>2006-2008MalesNX</v>
      </c>
      <c r="B922" s="151" t="str">
        <f t="shared" si="29"/>
        <v>2006-2008_Males_NX_All ages</v>
      </c>
      <c r="C922" s="149" t="s">
        <v>4</v>
      </c>
      <c r="D922" s="149" t="s">
        <v>2</v>
      </c>
      <c r="E922" s="149" t="s">
        <v>107</v>
      </c>
      <c r="F922" s="149">
        <v>3556</v>
      </c>
      <c r="G922" s="149">
        <v>1185.3333333333301</v>
      </c>
      <c r="H922" s="149">
        <v>1042.3995122179999</v>
      </c>
      <c r="I922" s="149">
        <v>1367.00470919654</v>
      </c>
      <c r="J922" s="149">
        <v>1319.9164479865201</v>
      </c>
      <c r="K922" s="149">
        <v>1415.27525390239</v>
      </c>
      <c r="L922" s="149">
        <v>47.088261210025799</v>
      </c>
      <c r="M922" s="149">
        <v>48.270544705840599</v>
      </c>
    </row>
    <row r="923" spans="1:13">
      <c r="A923" s="150" t="str">
        <f t="shared" si="28"/>
        <v>2007-2009MalesNX</v>
      </c>
      <c r="B923" s="151" t="str">
        <f t="shared" si="29"/>
        <v>2007-2009_Males_NX_All ages</v>
      </c>
      <c r="C923" s="149" t="s">
        <v>5</v>
      </c>
      <c r="D923" s="149" t="s">
        <v>2</v>
      </c>
      <c r="E923" s="149" t="s">
        <v>107</v>
      </c>
      <c r="F923" s="149">
        <v>3656</v>
      </c>
      <c r="G923" s="149">
        <v>1218.6666666666699</v>
      </c>
      <c r="H923" s="149">
        <v>1062.05898842948</v>
      </c>
      <c r="I923" s="149">
        <v>1382.29320681082</v>
      </c>
      <c r="J923" s="149">
        <v>1335.4659103604299</v>
      </c>
      <c r="K923" s="149">
        <v>1430.27982290111</v>
      </c>
      <c r="L923" s="149">
        <v>46.827296450393099</v>
      </c>
      <c r="M923" s="149">
        <v>47.986616090289999</v>
      </c>
    </row>
    <row r="924" spans="1:13">
      <c r="A924" s="150" t="str">
        <f t="shared" si="28"/>
        <v>2008-2010MalesNX</v>
      </c>
      <c r="B924" s="151" t="str">
        <f t="shared" si="29"/>
        <v>2008-2010_Males_NX_All ages</v>
      </c>
      <c r="C924" s="149" t="s">
        <v>6</v>
      </c>
      <c r="D924" s="149" t="s">
        <v>2</v>
      </c>
      <c r="E924" s="149" t="s">
        <v>107</v>
      </c>
      <c r="F924" s="149">
        <v>3584</v>
      </c>
      <c r="G924" s="149">
        <v>1194.6666666666699</v>
      </c>
      <c r="H924" s="149">
        <v>1031.58658246648</v>
      </c>
      <c r="I924" s="149">
        <v>1325.22909861636</v>
      </c>
      <c r="J924" s="149">
        <v>1280.23202906285</v>
      </c>
      <c r="K924" s="149">
        <v>1371.3514636904599</v>
      </c>
      <c r="L924" s="149">
        <v>44.997069553513903</v>
      </c>
      <c r="M924" s="149">
        <v>46.122365074095597</v>
      </c>
    </row>
    <row r="925" spans="1:13">
      <c r="A925" s="150" t="str">
        <f t="shared" si="28"/>
        <v>2009-2011MalesNX</v>
      </c>
      <c r="B925" s="151" t="str">
        <f t="shared" si="29"/>
        <v>2009-2011_Males_NX_All ages</v>
      </c>
      <c r="C925" s="149" t="s">
        <v>7</v>
      </c>
      <c r="D925" s="149" t="s">
        <v>2</v>
      </c>
      <c r="E925" s="149" t="s">
        <v>107</v>
      </c>
      <c r="F925" s="149">
        <v>3654</v>
      </c>
      <c r="G925" s="149">
        <v>1218</v>
      </c>
      <c r="H925" s="149">
        <v>1042.02907643258</v>
      </c>
      <c r="I925" s="149">
        <v>1334.43184288304</v>
      </c>
      <c r="J925" s="149">
        <v>1289.8191321659399</v>
      </c>
      <c r="K925" s="149">
        <v>1380.14935232008</v>
      </c>
      <c r="L925" s="149">
        <v>44.612710717099397</v>
      </c>
      <c r="M925" s="149">
        <v>45.7175094370482</v>
      </c>
    </row>
    <row r="926" spans="1:13">
      <c r="A926" s="150" t="str">
        <f t="shared" si="28"/>
        <v>2010-2012MalesNX</v>
      </c>
      <c r="B926" s="151" t="str">
        <f t="shared" si="29"/>
        <v>2010-2012_Males_NX_All ages</v>
      </c>
      <c r="C926" s="149" t="s">
        <v>8</v>
      </c>
      <c r="D926" s="149" t="s">
        <v>2</v>
      </c>
      <c r="E926" s="149" t="s">
        <v>107</v>
      </c>
      <c r="F926" s="149">
        <v>3584</v>
      </c>
      <c r="G926" s="149">
        <v>1194.6666666666699</v>
      </c>
      <c r="H926" s="149">
        <v>1013.80116032711</v>
      </c>
      <c r="I926" s="149">
        <v>1293.0364732917801</v>
      </c>
      <c r="J926" s="149">
        <v>1249.5847977605599</v>
      </c>
      <c r="K926" s="149">
        <v>1337.57479682747</v>
      </c>
      <c r="L926" s="149">
        <v>43.451675531224502</v>
      </c>
      <c r="M926" s="149">
        <v>44.5383235356881</v>
      </c>
    </row>
    <row r="927" spans="1:13">
      <c r="A927" s="150" t="str">
        <f t="shared" si="28"/>
        <v>2011-2013MalesNX</v>
      </c>
      <c r="B927" s="151" t="str">
        <f t="shared" si="29"/>
        <v>2011-2013_Males_NX_All ages</v>
      </c>
      <c r="C927" s="149" t="s">
        <v>9</v>
      </c>
      <c r="D927" s="149" t="s">
        <v>2</v>
      </c>
      <c r="E927" s="149" t="s">
        <v>107</v>
      </c>
      <c r="F927" s="149">
        <v>3671</v>
      </c>
      <c r="G927" s="149">
        <v>1223.6666666666699</v>
      </c>
      <c r="H927" s="149">
        <v>1031.8174152566201</v>
      </c>
      <c r="I927" s="149">
        <v>1304.8716023038601</v>
      </c>
      <c r="J927" s="149">
        <v>1261.74568115638</v>
      </c>
      <c r="K927" s="149">
        <v>1349.0629936074299</v>
      </c>
      <c r="L927" s="149">
        <v>43.125921147482103</v>
      </c>
      <c r="M927" s="149">
        <v>44.191391303573504</v>
      </c>
    </row>
    <row r="928" spans="1:13">
      <c r="A928" s="150" t="str">
        <f t="shared" si="28"/>
        <v>2012-2014MalesNX</v>
      </c>
      <c r="B928" s="151" t="str">
        <f t="shared" si="29"/>
        <v>2012-2014_Males_NX_All ages</v>
      </c>
      <c r="C928" s="149" t="s">
        <v>216</v>
      </c>
      <c r="D928" s="149" t="s">
        <v>2</v>
      </c>
      <c r="E928" s="149" t="s">
        <v>107</v>
      </c>
      <c r="F928" s="149">
        <v>3597</v>
      </c>
      <c r="G928" s="149">
        <v>1199</v>
      </c>
      <c r="H928" s="149">
        <v>1005.16976386754</v>
      </c>
      <c r="I928" s="149">
        <v>1256.34603593821</v>
      </c>
      <c r="J928" s="149">
        <v>1214.54190101018</v>
      </c>
      <c r="K928" s="149">
        <v>1299.1936999768</v>
      </c>
      <c r="L928" s="149">
        <v>41.804134928030599</v>
      </c>
      <c r="M928" s="149">
        <v>42.847664038597699</v>
      </c>
    </row>
    <row r="929" spans="1:13">
      <c r="A929" s="150" t="str">
        <f t="shared" si="28"/>
        <v>2004-2006MalesNX1</v>
      </c>
      <c r="B929" s="151" t="str">
        <f t="shared" si="29"/>
        <v>2004-2006_Males_NX1_All ages</v>
      </c>
      <c r="C929" s="149" t="s">
        <v>1</v>
      </c>
      <c r="D929" s="149" t="s">
        <v>2</v>
      </c>
      <c r="E929" s="149" t="s">
        <v>108</v>
      </c>
      <c r="F929" s="149">
        <v>660</v>
      </c>
      <c r="G929" s="149">
        <v>220</v>
      </c>
      <c r="H929" s="149">
        <v>952.161117202377</v>
      </c>
      <c r="I929" s="149">
        <v>1155.50530043046</v>
      </c>
      <c r="J929" s="149">
        <v>1063.48773245543</v>
      </c>
      <c r="K929" s="149">
        <v>1252.9846232407499</v>
      </c>
      <c r="L929" s="149">
        <v>92.017567975030502</v>
      </c>
      <c r="M929" s="149">
        <v>97.479322810284202</v>
      </c>
    </row>
    <row r="930" spans="1:13">
      <c r="A930" s="150" t="str">
        <f t="shared" si="28"/>
        <v>2005-2007MalesNX1</v>
      </c>
      <c r="B930" s="151" t="str">
        <f t="shared" si="29"/>
        <v>2005-2007_Males_NX1_All ages</v>
      </c>
      <c r="C930" s="149" t="s">
        <v>3</v>
      </c>
      <c r="D930" s="149" t="s">
        <v>2</v>
      </c>
      <c r="E930" s="149" t="s">
        <v>108</v>
      </c>
      <c r="F930" s="149">
        <v>684</v>
      </c>
      <c r="G930" s="149">
        <v>228</v>
      </c>
      <c r="H930" s="149">
        <v>984.88120950324003</v>
      </c>
      <c r="I930" s="149">
        <v>1158.7708903247201</v>
      </c>
      <c r="J930" s="149">
        <v>1068.6402671953699</v>
      </c>
      <c r="K930" s="149">
        <v>1254.1535807390901</v>
      </c>
      <c r="L930" s="149">
        <v>90.130623129350596</v>
      </c>
      <c r="M930" s="149">
        <v>95.382690414378004</v>
      </c>
    </row>
    <row r="931" spans="1:13">
      <c r="A931" s="150" t="str">
        <f t="shared" si="28"/>
        <v>2006-2008MalesNX1</v>
      </c>
      <c r="B931" s="151" t="str">
        <f t="shared" si="29"/>
        <v>2006-2008_Males_NX1_All ages</v>
      </c>
      <c r="C931" s="149" t="s">
        <v>4</v>
      </c>
      <c r="D931" s="149" t="s">
        <v>2</v>
      </c>
      <c r="E931" s="149" t="s">
        <v>108</v>
      </c>
      <c r="F931" s="149">
        <v>650</v>
      </c>
      <c r="G931" s="149">
        <v>216.666666666667</v>
      </c>
      <c r="H931" s="149">
        <v>933.76046889141105</v>
      </c>
      <c r="I931" s="149">
        <v>1070.25951398087</v>
      </c>
      <c r="J931" s="149">
        <v>985.01115546712003</v>
      </c>
      <c r="K931" s="149">
        <v>1160.6078693182101</v>
      </c>
      <c r="L931" s="149">
        <v>85.248358513751597</v>
      </c>
      <c r="M931" s="149">
        <v>90.348355337340095</v>
      </c>
    </row>
    <row r="932" spans="1:13">
      <c r="A932" s="150" t="str">
        <f t="shared" si="28"/>
        <v>2007-2009MalesNX1</v>
      </c>
      <c r="B932" s="151" t="str">
        <f t="shared" si="29"/>
        <v>2007-2009_Males_NX1_All ages</v>
      </c>
      <c r="C932" s="149" t="s">
        <v>5</v>
      </c>
      <c r="D932" s="149" t="s">
        <v>2</v>
      </c>
      <c r="E932" s="149" t="s">
        <v>108</v>
      </c>
      <c r="F932" s="149">
        <v>666</v>
      </c>
      <c r="G932" s="149">
        <v>222</v>
      </c>
      <c r="H932" s="149">
        <v>952.12226050408196</v>
      </c>
      <c r="I932" s="149">
        <v>1067.1056805194501</v>
      </c>
      <c r="J932" s="149">
        <v>982.97360623384805</v>
      </c>
      <c r="K932" s="149">
        <v>1156.20819418015</v>
      </c>
      <c r="L932" s="149">
        <v>84.132074285600297</v>
      </c>
      <c r="M932" s="149">
        <v>89.102513660703593</v>
      </c>
    </row>
    <row r="933" spans="1:13">
      <c r="A933" s="150" t="str">
        <f t="shared" si="28"/>
        <v>2008-2010MalesNX1</v>
      </c>
      <c r="B933" s="151" t="str">
        <f t="shared" si="29"/>
        <v>2008-2010_Males_NX1_All ages</v>
      </c>
      <c r="C933" s="149" t="s">
        <v>6</v>
      </c>
      <c r="D933" s="149" t="s">
        <v>2</v>
      </c>
      <c r="E933" s="149" t="s">
        <v>108</v>
      </c>
      <c r="F933" s="149">
        <v>641</v>
      </c>
      <c r="G933" s="149">
        <v>213.666666666667</v>
      </c>
      <c r="H933" s="149">
        <v>913.48277778569502</v>
      </c>
      <c r="I933" s="149">
        <v>1013.53751266396</v>
      </c>
      <c r="J933" s="149">
        <v>932.24315071259502</v>
      </c>
      <c r="K933" s="149">
        <v>1099.7304583596101</v>
      </c>
      <c r="L933" s="149">
        <v>81.294361951363399</v>
      </c>
      <c r="M933" s="149">
        <v>86.192945695650096</v>
      </c>
    </row>
    <row r="934" spans="1:13">
      <c r="A934" s="150" t="str">
        <f t="shared" si="28"/>
        <v>2009-2011MalesNX1</v>
      </c>
      <c r="B934" s="151" t="str">
        <f t="shared" si="29"/>
        <v>2009-2011_Males_NX1_All ages</v>
      </c>
      <c r="C934" s="149" t="s">
        <v>7</v>
      </c>
      <c r="D934" s="149" t="s">
        <v>2</v>
      </c>
      <c r="E934" s="149" t="s">
        <v>108</v>
      </c>
      <c r="F934" s="149">
        <v>671</v>
      </c>
      <c r="G934" s="149">
        <v>223.666666666667</v>
      </c>
      <c r="H934" s="149">
        <v>954.53510868328203</v>
      </c>
      <c r="I934" s="149">
        <v>1046.5878663856799</v>
      </c>
      <c r="J934" s="149">
        <v>964.81270885655294</v>
      </c>
      <c r="K934" s="149">
        <v>1133.1756096311301</v>
      </c>
      <c r="L934" s="149">
        <v>81.775157529130794</v>
      </c>
      <c r="M934" s="149">
        <v>86.587743245446106</v>
      </c>
    </row>
    <row r="935" spans="1:13">
      <c r="A935" s="150" t="str">
        <f t="shared" si="28"/>
        <v>2010-2012MalesNX1</v>
      </c>
      <c r="B935" s="151" t="str">
        <f t="shared" si="29"/>
        <v>2010-2012_Males_NX1_All ages</v>
      </c>
      <c r="C935" s="149" t="s">
        <v>8</v>
      </c>
      <c r="D935" s="149" t="s">
        <v>2</v>
      </c>
      <c r="E935" s="149" t="s">
        <v>108</v>
      </c>
      <c r="F935" s="149">
        <v>661</v>
      </c>
      <c r="G935" s="149">
        <v>220.333333333333</v>
      </c>
      <c r="H935" s="149">
        <v>937.46897559176796</v>
      </c>
      <c r="I935" s="149">
        <v>999.80627351386397</v>
      </c>
      <c r="J935" s="149">
        <v>921.63462826302896</v>
      </c>
      <c r="K935" s="149">
        <v>1082.6142169703401</v>
      </c>
      <c r="L935" s="149">
        <v>78.171645250835596</v>
      </c>
      <c r="M935" s="149">
        <v>82.807943456477105</v>
      </c>
    </row>
    <row r="936" spans="1:13">
      <c r="A936" s="150" t="str">
        <f t="shared" si="28"/>
        <v>2011-2013MalesNX1</v>
      </c>
      <c r="B936" s="151" t="str">
        <f t="shared" si="29"/>
        <v>2011-2013_Males_NX1_All ages</v>
      </c>
      <c r="C936" s="149" t="s">
        <v>9</v>
      </c>
      <c r="D936" s="149" t="s">
        <v>2</v>
      </c>
      <c r="E936" s="149" t="s">
        <v>108</v>
      </c>
      <c r="F936" s="149">
        <v>701</v>
      </c>
      <c r="G936" s="149">
        <v>233.666666666667</v>
      </c>
      <c r="H936" s="149">
        <v>994.07243540656305</v>
      </c>
      <c r="I936" s="149">
        <v>1023.91163817668</v>
      </c>
      <c r="J936" s="149">
        <v>946.58200797360098</v>
      </c>
      <c r="K936" s="149">
        <v>1105.6907084054999</v>
      </c>
      <c r="L936" s="149">
        <v>77.329630203078906</v>
      </c>
      <c r="M936" s="149">
        <v>81.779070228822107</v>
      </c>
    </row>
    <row r="937" spans="1:13">
      <c r="A937" s="150" t="str">
        <f t="shared" si="28"/>
        <v>2012-2014MalesNX1</v>
      </c>
      <c r="B937" s="151" t="str">
        <f t="shared" si="29"/>
        <v>2012-2014_Males_NX1_All ages</v>
      </c>
      <c r="C937" s="149" t="s">
        <v>216</v>
      </c>
      <c r="D937" s="149" t="s">
        <v>2</v>
      </c>
      <c r="E937" s="149" t="s">
        <v>108</v>
      </c>
      <c r="F937" s="149">
        <v>684</v>
      </c>
      <c r="G937" s="149">
        <v>228</v>
      </c>
      <c r="H937" s="149">
        <v>966.839114578916</v>
      </c>
      <c r="I937" s="149">
        <v>954.725084328148</v>
      </c>
      <c r="J937" s="149">
        <v>882.37026488543097</v>
      </c>
      <c r="K937" s="149">
        <v>1031.2961442329299</v>
      </c>
      <c r="L937" s="149">
        <v>72.354819442717499</v>
      </c>
      <c r="M937" s="149">
        <v>76.571059904783098</v>
      </c>
    </row>
    <row r="938" spans="1:13">
      <c r="A938" s="150" t="str">
        <f t="shared" si="28"/>
        <v>2004-2006MalesNX2</v>
      </c>
      <c r="B938" s="151" t="str">
        <f t="shared" si="29"/>
        <v>2004-2006_Males_NX2_All ages</v>
      </c>
      <c r="C938" s="149" t="s">
        <v>1</v>
      </c>
      <c r="D938" s="149" t="s">
        <v>2</v>
      </c>
      <c r="E938" s="149" t="s">
        <v>109</v>
      </c>
      <c r="F938" s="149">
        <v>630</v>
      </c>
      <c r="G938" s="149">
        <v>210</v>
      </c>
      <c r="H938" s="149">
        <v>954.96506040532995</v>
      </c>
      <c r="I938" s="149">
        <v>1333.9280932520901</v>
      </c>
      <c r="J938" s="149">
        <v>1224.66467853931</v>
      </c>
      <c r="K938" s="149">
        <v>1449.83454925768</v>
      </c>
      <c r="L938" s="149">
        <v>109.26341471278</v>
      </c>
      <c r="M938" s="149">
        <v>115.90645600558901</v>
      </c>
    </row>
    <row r="939" spans="1:13">
      <c r="A939" s="150" t="str">
        <f t="shared" si="28"/>
        <v>2005-2007MalesNX2</v>
      </c>
      <c r="B939" s="151" t="str">
        <f t="shared" si="29"/>
        <v>2005-2007_Males_NX2_All ages</v>
      </c>
      <c r="C939" s="149" t="s">
        <v>3</v>
      </c>
      <c r="D939" s="149" t="s">
        <v>2</v>
      </c>
      <c r="E939" s="149" t="s">
        <v>109</v>
      </c>
      <c r="F939" s="149">
        <v>597</v>
      </c>
      <c r="G939" s="149">
        <v>199</v>
      </c>
      <c r="H939" s="149">
        <v>900.18094089264196</v>
      </c>
      <c r="I939" s="149">
        <v>1233.49071193143</v>
      </c>
      <c r="J939" s="149">
        <v>1129.9268886587799</v>
      </c>
      <c r="K939" s="149">
        <v>1343.5285494166901</v>
      </c>
      <c r="L939" s="149">
        <v>103.56382327265599</v>
      </c>
      <c r="M939" s="149">
        <v>110.037837485254</v>
      </c>
    </row>
    <row r="940" spans="1:13">
      <c r="A940" s="150" t="str">
        <f t="shared" si="28"/>
        <v>2006-2008MalesNX2</v>
      </c>
      <c r="B940" s="151" t="str">
        <f t="shared" si="29"/>
        <v>2006-2008_Males_NX2_All ages</v>
      </c>
      <c r="C940" s="149" t="s">
        <v>4</v>
      </c>
      <c r="D940" s="149" t="s">
        <v>2</v>
      </c>
      <c r="E940" s="149" t="s">
        <v>109</v>
      </c>
      <c r="F940" s="149">
        <v>619</v>
      </c>
      <c r="G940" s="149">
        <v>206.333333333333</v>
      </c>
      <c r="H940" s="149">
        <v>930.43530543530596</v>
      </c>
      <c r="I940" s="149">
        <v>1219.0868058977501</v>
      </c>
      <c r="J940" s="149">
        <v>1119.1736760508099</v>
      </c>
      <c r="K940" s="149">
        <v>1325.13001811242</v>
      </c>
      <c r="L940" s="149">
        <v>99.913129846938304</v>
      </c>
      <c r="M940" s="149">
        <v>106.043212214676</v>
      </c>
    </row>
    <row r="941" spans="1:13">
      <c r="A941" s="150" t="str">
        <f t="shared" si="28"/>
        <v>2007-2009MalesNX2</v>
      </c>
      <c r="B941" s="151" t="str">
        <f t="shared" si="29"/>
        <v>2007-2009_Males_NX2_All ages</v>
      </c>
      <c r="C941" s="149" t="s">
        <v>5</v>
      </c>
      <c r="D941" s="149" t="s">
        <v>2</v>
      </c>
      <c r="E941" s="149" t="s">
        <v>109</v>
      </c>
      <c r="F941" s="149">
        <v>634</v>
      </c>
      <c r="G941" s="149">
        <v>211.333333333333</v>
      </c>
      <c r="H941" s="149">
        <v>950.48198731691195</v>
      </c>
      <c r="I941" s="149">
        <v>1215.90234216662</v>
      </c>
      <c r="J941" s="149">
        <v>1117.59721648493</v>
      </c>
      <c r="K941" s="149">
        <v>1320.1647582491701</v>
      </c>
      <c r="L941" s="149">
        <v>98.305125681688196</v>
      </c>
      <c r="M941" s="149">
        <v>104.262416082556</v>
      </c>
    </row>
    <row r="942" spans="1:13">
      <c r="A942" s="150" t="str">
        <f t="shared" si="28"/>
        <v>2008-2010MalesNX2</v>
      </c>
      <c r="B942" s="151" t="str">
        <f t="shared" si="29"/>
        <v>2008-2010_Males_NX2_All ages</v>
      </c>
      <c r="C942" s="149" t="s">
        <v>6</v>
      </c>
      <c r="D942" s="149" t="s">
        <v>2</v>
      </c>
      <c r="E942" s="149" t="s">
        <v>109</v>
      </c>
      <c r="F942" s="149">
        <v>638</v>
      </c>
      <c r="G942" s="149">
        <v>212.666666666667</v>
      </c>
      <c r="H942" s="149">
        <v>951.86942380568701</v>
      </c>
      <c r="I942" s="149">
        <v>1170.3296006370099</v>
      </c>
      <c r="J942" s="149">
        <v>1076.9451264920799</v>
      </c>
      <c r="K942" s="149">
        <v>1269.3548238739099</v>
      </c>
      <c r="L942" s="149">
        <v>93.3844741449293</v>
      </c>
      <c r="M942" s="149">
        <v>99.025223236906896</v>
      </c>
    </row>
    <row r="943" spans="1:13">
      <c r="A943" s="150" t="str">
        <f t="shared" si="28"/>
        <v>2009-2011MalesNX2</v>
      </c>
      <c r="B943" s="151" t="str">
        <f t="shared" si="29"/>
        <v>2009-2011_Males_NX2_All ages</v>
      </c>
      <c r="C943" s="149" t="s">
        <v>7</v>
      </c>
      <c r="D943" s="149" t="s">
        <v>2</v>
      </c>
      <c r="E943" s="149" t="s">
        <v>109</v>
      </c>
      <c r="F943" s="149">
        <v>666</v>
      </c>
      <c r="G943" s="149">
        <v>222</v>
      </c>
      <c r="H943" s="149">
        <v>986.54974225276999</v>
      </c>
      <c r="I943" s="149">
        <v>1208.03893841636</v>
      </c>
      <c r="J943" s="149">
        <v>1113.9648453341199</v>
      </c>
      <c r="K943" s="149">
        <v>1307.67083546818</v>
      </c>
      <c r="L943" s="149">
        <v>94.074093082241703</v>
      </c>
      <c r="M943" s="149">
        <v>99.631897051817305</v>
      </c>
    </row>
    <row r="944" spans="1:13">
      <c r="A944" s="150" t="str">
        <f t="shared" si="28"/>
        <v>2010-2012MalesNX2</v>
      </c>
      <c r="B944" s="151" t="str">
        <f t="shared" si="29"/>
        <v>2010-2012_Males_NX2_All ages</v>
      </c>
      <c r="C944" s="149" t="s">
        <v>8</v>
      </c>
      <c r="D944" s="149" t="s">
        <v>2</v>
      </c>
      <c r="E944" s="149" t="s">
        <v>109</v>
      </c>
      <c r="F944" s="149">
        <v>654</v>
      </c>
      <c r="G944" s="149">
        <v>218</v>
      </c>
      <c r="H944" s="149">
        <v>962.92588120969401</v>
      </c>
      <c r="I944" s="149">
        <v>1145.5953690323299</v>
      </c>
      <c r="J944" s="149">
        <v>1056.4198567942999</v>
      </c>
      <c r="K944" s="149">
        <v>1240.0889524501399</v>
      </c>
      <c r="L944" s="149">
        <v>89.175512238034301</v>
      </c>
      <c r="M944" s="149">
        <v>94.493583417803606</v>
      </c>
    </row>
    <row r="945" spans="1:13">
      <c r="A945" s="150" t="str">
        <f t="shared" si="28"/>
        <v>2011-2013MalesNX2</v>
      </c>
      <c r="B945" s="151" t="str">
        <f t="shared" si="29"/>
        <v>2011-2013_Males_NX2_All ages</v>
      </c>
      <c r="C945" s="149" t="s">
        <v>9</v>
      </c>
      <c r="D945" s="149" t="s">
        <v>2</v>
      </c>
      <c r="E945" s="149" t="s">
        <v>109</v>
      </c>
      <c r="F945" s="149">
        <v>672</v>
      </c>
      <c r="G945" s="149">
        <v>224</v>
      </c>
      <c r="H945" s="149">
        <v>986.52338588919201</v>
      </c>
      <c r="I945" s="149">
        <v>1139.4704727030401</v>
      </c>
      <c r="J945" s="149">
        <v>1052.79147131019</v>
      </c>
      <c r="K945" s="149">
        <v>1231.2467400145999</v>
      </c>
      <c r="L945" s="149">
        <v>86.679001392856406</v>
      </c>
      <c r="M945" s="149">
        <v>91.776267311557405</v>
      </c>
    </row>
    <row r="946" spans="1:13">
      <c r="A946" s="150" t="str">
        <f t="shared" si="28"/>
        <v>2012-2014MalesNX2</v>
      </c>
      <c r="B946" s="151" t="str">
        <f t="shared" si="29"/>
        <v>2012-2014_Males_NX2_All ages</v>
      </c>
      <c r="C946" s="149" t="s">
        <v>216</v>
      </c>
      <c r="D946" s="149" t="s">
        <v>2</v>
      </c>
      <c r="E946" s="149" t="s">
        <v>109</v>
      </c>
      <c r="F946" s="149">
        <v>628</v>
      </c>
      <c r="G946" s="149">
        <v>209.333333333333</v>
      </c>
      <c r="H946" s="149">
        <v>920.16000234435705</v>
      </c>
      <c r="I946" s="149">
        <v>1045.6875544058701</v>
      </c>
      <c r="J946" s="149">
        <v>963.75027137180598</v>
      </c>
      <c r="K946" s="149">
        <v>1132.6146814281899</v>
      </c>
      <c r="L946" s="149">
        <v>81.937283034064393</v>
      </c>
      <c r="M946" s="149">
        <v>86.927127022323702</v>
      </c>
    </row>
    <row r="947" spans="1:13">
      <c r="A947" s="150" t="str">
        <f t="shared" si="28"/>
        <v>2004-2006MalesNX3</v>
      </c>
      <c r="B947" s="151" t="str">
        <f t="shared" si="29"/>
        <v>2004-2006_Males_NX3_All ages</v>
      </c>
      <c r="C947" s="149" t="s">
        <v>1</v>
      </c>
      <c r="D947" s="149" t="s">
        <v>2</v>
      </c>
      <c r="E947" s="149" t="s">
        <v>110</v>
      </c>
      <c r="F947" s="149">
        <v>722</v>
      </c>
      <c r="G947" s="149">
        <v>240.666666666667</v>
      </c>
      <c r="H947" s="149">
        <v>1065.3681570016199</v>
      </c>
      <c r="I947" s="149">
        <v>1430.4220383407401</v>
      </c>
      <c r="J947" s="149">
        <v>1320.6912611562</v>
      </c>
      <c r="K947" s="149">
        <v>1546.37122888613</v>
      </c>
      <c r="L947" s="149">
        <v>109.73077718453899</v>
      </c>
      <c r="M947" s="149">
        <v>115.94919054539101</v>
      </c>
    </row>
    <row r="948" spans="1:13">
      <c r="A948" s="150" t="str">
        <f t="shared" si="28"/>
        <v>2005-2007MalesNX3</v>
      </c>
      <c r="B948" s="151" t="str">
        <f t="shared" si="29"/>
        <v>2005-2007_Males_NX3_All ages</v>
      </c>
      <c r="C948" s="149" t="s">
        <v>3</v>
      </c>
      <c r="D948" s="149" t="s">
        <v>2</v>
      </c>
      <c r="E948" s="149" t="s">
        <v>110</v>
      </c>
      <c r="F948" s="149">
        <v>737</v>
      </c>
      <c r="G948" s="149">
        <v>245.666666666667</v>
      </c>
      <c r="H948" s="149">
        <v>1078.1000863065201</v>
      </c>
      <c r="I948" s="149">
        <v>1421.12106847723</v>
      </c>
      <c r="J948" s="149">
        <v>1314.7988000663699</v>
      </c>
      <c r="K948" s="149">
        <v>1533.4050837555701</v>
      </c>
      <c r="L948" s="149">
        <v>106.322268410858</v>
      </c>
      <c r="M948" s="149">
        <v>112.28401527833999</v>
      </c>
    </row>
    <row r="949" spans="1:13">
      <c r="A949" s="150" t="str">
        <f t="shared" si="28"/>
        <v>2006-2008MalesNX3</v>
      </c>
      <c r="B949" s="151" t="str">
        <f t="shared" si="29"/>
        <v>2006-2008_Males_NX3_All ages</v>
      </c>
      <c r="C949" s="149" t="s">
        <v>4</v>
      </c>
      <c r="D949" s="149" t="s">
        <v>2</v>
      </c>
      <c r="E949" s="149" t="s">
        <v>110</v>
      </c>
      <c r="F949" s="149">
        <v>717</v>
      </c>
      <c r="G949" s="149">
        <v>239</v>
      </c>
      <c r="H949" s="149">
        <v>1039.8839738941299</v>
      </c>
      <c r="I949" s="149">
        <v>1371.25135961672</v>
      </c>
      <c r="J949" s="149">
        <v>1267.5654469326801</v>
      </c>
      <c r="K949" s="149">
        <v>1480.8342084302101</v>
      </c>
      <c r="L949" s="149">
        <v>103.68591268404001</v>
      </c>
      <c r="M949" s="149">
        <v>109.582848813485</v>
      </c>
    </row>
    <row r="950" spans="1:13">
      <c r="A950" s="150" t="str">
        <f t="shared" si="28"/>
        <v>2007-2009MalesNX3</v>
      </c>
      <c r="B950" s="151" t="str">
        <f t="shared" si="29"/>
        <v>2007-2009_Males_NX3_All ages</v>
      </c>
      <c r="C950" s="149" t="s">
        <v>5</v>
      </c>
      <c r="D950" s="149" t="s">
        <v>2</v>
      </c>
      <c r="E950" s="149" t="s">
        <v>110</v>
      </c>
      <c r="F950" s="149">
        <v>767</v>
      </c>
      <c r="G950" s="149">
        <v>255.666666666667</v>
      </c>
      <c r="H950" s="149">
        <v>1100.5251528108599</v>
      </c>
      <c r="I950" s="149">
        <v>1445.0619040433201</v>
      </c>
      <c r="J950" s="149">
        <v>1340.0434921134099</v>
      </c>
      <c r="K950" s="149">
        <v>1555.8491704221101</v>
      </c>
      <c r="L950" s="149">
        <v>105.018411929916</v>
      </c>
      <c r="M950" s="149">
        <v>110.787266378783</v>
      </c>
    </row>
    <row r="951" spans="1:13">
      <c r="A951" s="150" t="str">
        <f t="shared" si="28"/>
        <v>2008-2010MalesNX3</v>
      </c>
      <c r="B951" s="151" t="str">
        <f t="shared" si="29"/>
        <v>2008-2010_Males_NX3_All ages</v>
      </c>
      <c r="C951" s="149" t="s">
        <v>6</v>
      </c>
      <c r="D951" s="149" t="s">
        <v>2</v>
      </c>
      <c r="E951" s="149" t="s">
        <v>110</v>
      </c>
      <c r="F951" s="149">
        <v>751</v>
      </c>
      <c r="G951" s="149">
        <v>250.333333333333</v>
      </c>
      <c r="H951" s="149">
        <v>1063.5736641599799</v>
      </c>
      <c r="I951" s="149">
        <v>1373.53520963607</v>
      </c>
      <c r="J951" s="149">
        <v>1273.5631917948101</v>
      </c>
      <c r="K951" s="149">
        <v>1479.05882119021</v>
      </c>
      <c r="L951" s="149">
        <v>99.972017841264702</v>
      </c>
      <c r="M951" s="149">
        <v>105.52361155414</v>
      </c>
    </row>
    <row r="952" spans="1:13">
      <c r="A952" s="150" t="str">
        <f t="shared" si="28"/>
        <v>2009-2011MalesNX3</v>
      </c>
      <c r="B952" s="151" t="str">
        <f t="shared" si="29"/>
        <v>2009-2011_Males_NX3_All ages</v>
      </c>
      <c r="C952" s="149" t="s">
        <v>7</v>
      </c>
      <c r="D952" s="149" t="s">
        <v>2</v>
      </c>
      <c r="E952" s="149" t="s">
        <v>110</v>
      </c>
      <c r="F952" s="149">
        <v>775</v>
      </c>
      <c r="G952" s="149">
        <v>258.33333333333297</v>
      </c>
      <c r="H952" s="149">
        <v>1078.7711752342</v>
      </c>
      <c r="I952" s="149">
        <v>1385.18068633915</v>
      </c>
      <c r="J952" s="149">
        <v>1286.8830330061301</v>
      </c>
      <c r="K952" s="149">
        <v>1488.84923928634</v>
      </c>
      <c r="L952" s="149">
        <v>98.297653333028606</v>
      </c>
      <c r="M952" s="149">
        <v>103.668552947183</v>
      </c>
    </row>
    <row r="953" spans="1:13">
      <c r="A953" s="150" t="str">
        <f t="shared" si="28"/>
        <v>2010-2012MalesNX3</v>
      </c>
      <c r="B953" s="151" t="str">
        <f t="shared" si="29"/>
        <v>2010-2012_Males_NX3_All ages</v>
      </c>
      <c r="C953" s="149" t="s">
        <v>8</v>
      </c>
      <c r="D953" s="149" t="s">
        <v>2</v>
      </c>
      <c r="E953" s="149" t="s">
        <v>110</v>
      </c>
      <c r="F953" s="149">
        <v>748</v>
      </c>
      <c r="G953" s="149">
        <v>249.333333333333</v>
      </c>
      <c r="H953" s="149">
        <v>1026.79551943773</v>
      </c>
      <c r="I953" s="149">
        <v>1316.3257841264799</v>
      </c>
      <c r="J953" s="149">
        <v>1221.85381961948</v>
      </c>
      <c r="K953" s="149">
        <v>1416.054743832</v>
      </c>
      <c r="L953" s="149">
        <v>94.471964506998802</v>
      </c>
      <c r="M953" s="149">
        <v>99.7289597055249</v>
      </c>
    </row>
    <row r="954" spans="1:13">
      <c r="A954" s="150" t="str">
        <f t="shared" si="28"/>
        <v>2011-2013MalesNX3</v>
      </c>
      <c r="B954" s="151" t="str">
        <f t="shared" si="29"/>
        <v>2011-2013_Males_NX3_All ages</v>
      </c>
      <c r="C954" s="149" t="s">
        <v>9</v>
      </c>
      <c r="D954" s="149" t="s">
        <v>2</v>
      </c>
      <c r="E954" s="149" t="s">
        <v>110</v>
      </c>
      <c r="F954" s="149">
        <v>777</v>
      </c>
      <c r="G954" s="149">
        <v>259</v>
      </c>
      <c r="H954" s="149">
        <v>1052.87406162769</v>
      </c>
      <c r="I954" s="149">
        <v>1343.1394906496</v>
      </c>
      <c r="J954" s="149">
        <v>1248.8667517532399</v>
      </c>
      <c r="K954" s="149">
        <v>1442.55638097016</v>
      </c>
      <c r="L954" s="149">
        <v>94.272738896361005</v>
      </c>
      <c r="M954" s="149">
        <v>99.416890320565003</v>
      </c>
    </row>
    <row r="955" spans="1:13">
      <c r="A955" s="150" t="str">
        <f t="shared" si="28"/>
        <v>2012-2014MalesNX3</v>
      </c>
      <c r="B955" s="151" t="str">
        <f t="shared" si="29"/>
        <v>2012-2014_Males_NX3_All ages</v>
      </c>
      <c r="C955" s="149" t="s">
        <v>216</v>
      </c>
      <c r="D955" s="149" t="s">
        <v>2</v>
      </c>
      <c r="E955" s="149" t="s">
        <v>110</v>
      </c>
      <c r="F955" s="149">
        <v>802</v>
      </c>
      <c r="G955" s="149">
        <v>267.33333333333297</v>
      </c>
      <c r="H955" s="149">
        <v>1078.7544555787199</v>
      </c>
      <c r="I955" s="149">
        <v>1360.8736654136201</v>
      </c>
      <c r="J955" s="149">
        <v>1266.9646374178501</v>
      </c>
      <c r="K955" s="149">
        <v>1459.8241493235</v>
      </c>
      <c r="L955" s="149">
        <v>93.909027995772206</v>
      </c>
      <c r="M955" s="149">
        <v>98.950483909875203</v>
      </c>
    </row>
    <row r="956" spans="1:13">
      <c r="A956" s="150" t="str">
        <f t="shared" si="28"/>
        <v>2004-2006MalesNX4</v>
      </c>
      <c r="B956" s="151" t="str">
        <f t="shared" si="29"/>
        <v>2004-2006_Males_NX4_All ages</v>
      </c>
      <c r="C956" s="149" t="s">
        <v>1</v>
      </c>
      <c r="D956" s="149" t="s">
        <v>2</v>
      </c>
      <c r="E956" s="149" t="s">
        <v>111</v>
      </c>
      <c r="F956" s="149">
        <v>762</v>
      </c>
      <c r="G956" s="149">
        <v>254</v>
      </c>
      <c r="H956" s="149">
        <v>1152.3455221849199</v>
      </c>
      <c r="I956" s="149">
        <v>1544.3303811619301</v>
      </c>
      <c r="J956" s="149">
        <v>1429.5795941005599</v>
      </c>
      <c r="K956" s="149">
        <v>1665.4059051496899</v>
      </c>
      <c r="L956" s="149">
        <v>114.750787061369</v>
      </c>
      <c r="M956" s="149">
        <v>121.075523987766</v>
      </c>
    </row>
    <row r="957" spans="1:13">
      <c r="A957" s="150" t="str">
        <f t="shared" si="28"/>
        <v>2005-2007MalesNX4</v>
      </c>
      <c r="B957" s="151" t="str">
        <f t="shared" si="29"/>
        <v>2005-2007_Males_NX4_All ages</v>
      </c>
      <c r="C957" s="149" t="s">
        <v>3</v>
      </c>
      <c r="D957" s="149" t="s">
        <v>2</v>
      </c>
      <c r="E957" s="149" t="s">
        <v>111</v>
      </c>
      <c r="F957" s="149">
        <v>765</v>
      </c>
      <c r="G957" s="149">
        <v>255</v>
      </c>
      <c r="H957" s="149">
        <v>1144.3187937533701</v>
      </c>
      <c r="I957" s="149">
        <v>1556.6699151525199</v>
      </c>
      <c r="J957" s="149">
        <v>1441.0596366439599</v>
      </c>
      <c r="K957" s="149">
        <v>1678.63942290878</v>
      </c>
      <c r="L957" s="149">
        <v>115.61027850856399</v>
      </c>
      <c r="M957" s="149">
        <v>121.969507756261</v>
      </c>
    </row>
    <row r="958" spans="1:13">
      <c r="A958" s="150" t="str">
        <f t="shared" si="28"/>
        <v>2006-2008MalesNX4</v>
      </c>
      <c r="B958" s="151" t="str">
        <f t="shared" si="29"/>
        <v>2006-2008_Males_NX4_All ages</v>
      </c>
      <c r="C958" s="149" t="s">
        <v>4</v>
      </c>
      <c r="D958" s="149" t="s">
        <v>2</v>
      </c>
      <c r="E958" s="149" t="s">
        <v>111</v>
      </c>
      <c r="F958" s="149">
        <v>753</v>
      </c>
      <c r="G958" s="149">
        <v>251</v>
      </c>
      <c r="H958" s="149">
        <v>1111.7508969304999</v>
      </c>
      <c r="I958" s="149">
        <v>1520.8918812452</v>
      </c>
      <c r="J958" s="149">
        <v>1407.70006658702</v>
      </c>
      <c r="K958" s="149">
        <v>1640.36079968993</v>
      </c>
      <c r="L958" s="149">
        <v>113.191814658181</v>
      </c>
      <c r="M958" s="149">
        <v>119.468918444721</v>
      </c>
    </row>
    <row r="959" spans="1:13">
      <c r="A959" s="150" t="str">
        <f t="shared" si="28"/>
        <v>2007-2009MalesNX4</v>
      </c>
      <c r="B959" s="151" t="str">
        <f t="shared" si="29"/>
        <v>2007-2009_Males_NX4_All ages</v>
      </c>
      <c r="C959" s="149" t="s">
        <v>5</v>
      </c>
      <c r="D959" s="149" t="s">
        <v>2</v>
      </c>
      <c r="E959" s="149" t="s">
        <v>111</v>
      </c>
      <c r="F959" s="149">
        <v>747</v>
      </c>
      <c r="G959" s="149">
        <v>249</v>
      </c>
      <c r="H959" s="149">
        <v>1084.8412675360901</v>
      </c>
      <c r="I959" s="149">
        <v>1491.12021360054</v>
      </c>
      <c r="J959" s="149">
        <v>1380.4437010660499</v>
      </c>
      <c r="K959" s="149">
        <v>1607.9596866040399</v>
      </c>
      <c r="L959" s="149">
        <v>110.67651253449201</v>
      </c>
      <c r="M959" s="149">
        <v>116.8394730035</v>
      </c>
    </row>
    <row r="960" spans="1:13">
      <c r="A960" s="150" t="str">
        <f t="shared" si="28"/>
        <v>2008-2010MalesNX4</v>
      </c>
      <c r="B960" s="151" t="str">
        <f t="shared" si="29"/>
        <v>2008-2010_Males_NX4_All ages</v>
      </c>
      <c r="C960" s="149" t="s">
        <v>6</v>
      </c>
      <c r="D960" s="149" t="s">
        <v>2</v>
      </c>
      <c r="E960" s="149" t="s">
        <v>111</v>
      </c>
      <c r="F960" s="149">
        <v>717</v>
      </c>
      <c r="G960" s="149">
        <v>239</v>
      </c>
      <c r="H960" s="149">
        <v>1025.2084018473799</v>
      </c>
      <c r="I960" s="149">
        <v>1413.33935986028</v>
      </c>
      <c r="J960" s="149">
        <v>1307.45485139536</v>
      </c>
      <c r="K960" s="149">
        <v>1525.2458453455199</v>
      </c>
      <c r="L960" s="149">
        <v>105.884508464918</v>
      </c>
      <c r="M960" s="149">
        <v>111.906485485248</v>
      </c>
    </row>
    <row r="961" spans="1:13">
      <c r="A961" s="150" t="str">
        <f t="shared" si="28"/>
        <v>2009-2011MalesNX4</v>
      </c>
      <c r="B961" s="151" t="str">
        <f t="shared" si="29"/>
        <v>2009-2011_Males_NX4_All ages</v>
      </c>
      <c r="C961" s="149" t="s">
        <v>7</v>
      </c>
      <c r="D961" s="149" t="s">
        <v>2</v>
      </c>
      <c r="E961" s="149" t="s">
        <v>111</v>
      </c>
      <c r="F961" s="149">
        <v>720</v>
      </c>
      <c r="G961" s="149">
        <v>240</v>
      </c>
      <c r="H961" s="149">
        <v>1015.1568558336299</v>
      </c>
      <c r="I961" s="149">
        <v>1405.6374278273499</v>
      </c>
      <c r="J961" s="149">
        <v>1301.17703596769</v>
      </c>
      <c r="K961" s="149">
        <v>1516.02603108163</v>
      </c>
      <c r="L961" s="149">
        <v>104.460391859658</v>
      </c>
      <c r="M961" s="149">
        <v>110.388603254277</v>
      </c>
    </row>
    <row r="962" spans="1:13">
      <c r="A962" s="150" t="str">
        <f t="shared" si="28"/>
        <v>2010-2012MalesNX4</v>
      </c>
      <c r="B962" s="151" t="str">
        <f t="shared" si="29"/>
        <v>2010-2012_Males_NX4_All ages</v>
      </c>
      <c r="C962" s="149" t="s">
        <v>8</v>
      </c>
      <c r="D962" s="149" t="s">
        <v>2</v>
      </c>
      <c r="E962" s="149" t="s">
        <v>111</v>
      </c>
      <c r="F962" s="149">
        <v>718</v>
      </c>
      <c r="G962" s="149">
        <v>239.333333333333</v>
      </c>
      <c r="H962" s="149">
        <v>1000.0417844756701</v>
      </c>
      <c r="I962" s="149">
        <v>1405.3498189920499</v>
      </c>
      <c r="J962" s="149">
        <v>1300.6422758833801</v>
      </c>
      <c r="K962" s="149">
        <v>1516.00812507305</v>
      </c>
      <c r="L962" s="149">
        <v>104.707543108671</v>
      </c>
      <c r="M962" s="149">
        <v>110.658306080998</v>
      </c>
    </row>
    <row r="963" spans="1:13">
      <c r="A963" s="150" t="str">
        <f t="shared" ref="A963:A1026" si="30">C963&amp;D963&amp;E963</f>
        <v>2011-2013MalesNX4</v>
      </c>
      <c r="B963" s="151" t="str">
        <f t="shared" ref="B963:B1026" si="31">CONCATENATE(C963,"_",D963,"_",E963,"_","All ages")</f>
        <v>2011-2013_Males_NX4_All ages</v>
      </c>
      <c r="C963" s="149" t="s">
        <v>9</v>
      </c>
      <c r="D963" s="149" t="s">
        <v>2</v>
      </c>
      <c r="E963" s="149" t="s">
        <v>111</v>
      </c>
      <c r="F963" s="149">
        <v>740</v>
      </c>
      <c r="G963" s="149">
        <v>246.666666666667</v>
      </c>
      <c r="H963" s="149">
        <v>1022.01475015883</v>
      </c>
      <c r="I963" s="149">
        <v>1436.90820293603</v>
      </c>
      <c r="J963" s="149">
        <v>1331.36622912507</v>
      </c>
      <c r="K963" s="149">
        <v>1548.3557975470301</v>
      </c>
      <c r="L963" s="149">
        <v>105.541973810957</v>
      </c>
      <c r="M963" s="149">
        <v>111.44759461100401</v>
      </c>
    </row>
    <row r="964" spans="1:13">
      <c r="A964" s="150" t="str">
        <f t="shared" si="30"/>
        <v>2012-2014MalesNX4</v>
      </c>
      <c r="B964" s="151" t="str">
        <f t="shared" si="31"/>
        <v>2012-2014_Males_NX4_All ages</v>
      </c>
      <c r="C964" s="149" t="s">
        <v>216</v>
      </c>
      <c r="D964" s="149" t="s">
        <v>2</v>
      </c>
      <c r="E964" s="149" t="s">
        <v>111</v>
      </c>
      <c r="F964" s="149">
        <v>718</v>
      </c>
      <c r="G964" s="149">
        <v>239.333333333333</v>
      </c>
      <c r="H964" s="149">
        <v>985.57329343454501</v>
      </c>
      <c r="I964" s="149">
        <v>1394.1006214834699</v>
      </c>
      <c r="J964" s="149">
        <v>1289.79569133681</v>
      </c>
      <c r="K964" s="149">
        <v>1504.33343321078</v>
      </c>
      <c r="L964" s="149">
        <v>104.304930146666</v>
      </c>
      <c r="M964" s="149">
        <v>110.232811727306</v>
      </c>
    </row>
    <row r="965" spans="1:13">
      <c r="A965" s="150" t="str">
        <f t="shared" si="30"/>
        <v>2004-2006MalesNX5</v>
      </c>
      <c r="B965" s="151" t="str">
        <f t="shared" si="31"/>
        <v>2004-2006_Males_NX5_All ages</v>
      </c>
      <c r="C965" s="149" t="s">
        <v>1</v>
      </c>
      <c r="D965" s="149" t="s">
        <v>2</v>
      </c>
      <c r="E965" s="149" t="s">
        <v>112</v>
      </c>
      <c r="F965" s="149">
        <v>832</v>
      </c>
      <c r="G965" s="149">
        <v>277.33333333333297</v>
      </c>
      <c r="H965" s="149">
        <v>1249.71836274878</v>
      </c>
      <c r="I965" s="149">
        <v>1816.80433060831</v>
      </c>
      <c r="J965" s="149">
        <v>1687.8495917876301</v>
      </c>
      <c r="K965" s="149">
        <v>1952.5523701551899</v>
      </c>
      <c r="L965" s="149">
        <v>128.954738820686</v>
      </c>
      <c r="M965" s="149">
        <v>135.74803954687999</v>
      </c>
    </row>
    <row r="966" spans="1:13">
      <c r="A966" s="150" t="str">
        <f t="shared" si="30"/>
        <v>2005-2007MalesNX5</v>
      </c>
      <c r="B966" s="151" t="str">
        <f t="shared" si="31"/>
        <v>2005-2007_Males_NX5_All ages</v>
      </c>
      <c r="C966" s="149" t="s">
        <v>3</v>
      </c>
      <c r="D966" s="149" t="s">
        <v>2</v>
      </c>
      <c r="E966" s="149" t="s">
        <v>112</v>
      </c>
      <c r="F966" s="149">
        <v>849</v>
      </c>
      <c r="G966" s="149">
        <v>283</v>
      </c>
      <c r="H966" s="149">
        <v>1260.33579264581</v>
      </c>
      <c r="I966" s="149">
        <v>1829.7171372125899</v>
      </c>
      <c r="J966" s="149">
        <v>1702.58866647543</v>
      </c>
      <c r="K966" s="149">
        <v>1963.4734013730399</v>
      </c>
      <c r="L966" s="149">
        <v>127.12847073716399</v>
      </c>
      <c r="M966" s="149">
        <v>133.75626416045</v>
      </c>
    </row>
    <row r="967" spans="1:13">
      <c r="A967" s="150" t="str">
        <f t="shared" si="30"/>
        <v>2006-2008MalesNX5</v>
      </c>
      <c r="B967" s="151" t="str">
        <f t="shared" si="31"/>
        <v>2006-2008_Males_NX5_All ages</v>
      </c>
      <c r="C967" s="149" t="s">
        <v>4</v>
      </c>
      <c r="D967" s="149" t="s">
        <v>2</v>
      </c>
      <c r="E967" s="149" t="s">
        <v>112</v>
      </c>
      <c r="F967" s="149">
        <v>817</v>
      </c>
      <c r="G967" s="149">
        <v>272.33333333333297</v>
      </c>
      <c r="H967" s="149">
        <v>1195.91310966684</v>
      </c>
      <c r="I967" s="149">
        <v>1779.5393485386301</v>
      </c>
      <c r="J967" s="149">
        <v>1652.46352926692</v>
      </c>
      <c r="K967" s="149">
        <v>1913.3724305252799</v>
      </c>
      <c r="L967" s="149">
        <v>127.075819271703</v>
      </c>
      <c r="M967" s="149">
        <v>133.833081986655</v>
      </c>
    </row>
    <row r="968" spans="1:13">
      <c r="A968" s="150" t="str">
        <f t="shared" si="30"/>
        <v>2007-2009MalesNX5</v>
      </c>
      <c r="B968" s="151" t="str">
        <f t="shared" si="31"/>
        <v>2007-2009_Males_NX5_All ages</v>
      </c>
      <c r="C968" s="149" t="s">
        <v>5</v>
      </c>
      <c r="D968" s="149" t="s">
        <v>2</v>
      </c>
      <c r="E968" s="149" t="s">
        <v>112</v>
      </c>
      <c r="F968" s="149">
        <v>842</v>
      </c>
      <c r="G968" s="149">
        <v>280.66666666666703</v>
      </c>
      <c r="H968" s="149">
        <v>1219.70651717295</v>
      </c>
      <c r="I968" s="149">
        <v>1815.1263748326801</v>
      </c>
      <c r="J968" s="149">
        <v>1687.4390010331899</v>
      </c>
      <c r="K968" s="149">
        <v>1949.4990808293101</v>
      </c>
      <c r="L968" s="149">
        <v>127.68737379949</v>
      </c>
      <c r="M968" s="149">
        <v>134.37270599663199</v>
      </c>
    </row>
    <row r="969" spans="1:13">
      <c r="A969" s="150" t="str">
        <f t="shared" si="30"/>
        <v>2008-2010MalesNX5</v>
      </c>
      <c r="B969" s="151" t="str">
        <f t="shared" si="31"/>
        <v>2008-2010_Males_NX5_All ages</v>
      </c>
      <c r="C969" s="149" t="s">
        <v>6</v>
      </c>
      <c r="D969" s="149" t="s">
        <v>2</v>
      </c>
      <c r="E969" s="149" t="s">
        <v>112</v>
      </c>
      <c r="F969" s="149">
        <v>837</v>
      </c>
      <c r="G969" s="149">
        <v>279</v>
      </c>
      <c r="H969" s="149">
        <v>1201.1882722693399</v>
      </c>
      <c r="I969" s="149">
        <v>1785.9236388921699</v>
      </c>
      <c r="J969" s="149">
        <v>1660.4355402049</v>
      </c>
      <c r="K969" s="149">
        <v>1918.0020770262599</v>
      </c>
      <c r="L969" s="149">
        <v>125.488098687267</v>
      </c>
      <c r="M969" s="149">
        <v>132.07843813409301</v>
      </c>
    </row>
    <row r="970" spans="1:13">
      <c r="A970" s="150" t="str">
        <f t="shared" si="30"/>
        <v>2009-2011MalesNX5</v>
      </c>
      <c r="B970" s="151" t="str">
        <f t="shared" si="31"/>
        <v>2009-2011_Males_NX5_All ages</v>
      </c>
      <c r="C970" s="149" t="s">
        <v>7</v>
      </c>
      <c r="D970" s="149" t="s">
        <v>2</v>
      </c>
      <c r="E970" s="149" t="s">
        <v>112</v>
      </c>
      <c r="F970" s="149">
        <v>822</v>
      </c>
      <c r="G970" s="149">
        <v>274</v>
      </c>
      <c r="H970" s="149">
        <v>1172.7443930833799</v>
      </c>
      <c r="I970" s="149">
        <v>1750.9139171014699</v>
      </c>
      <c r="J970" s="149">
        <v>1627.25064236143</v>
      </c>
      <c r="K970" s="149">
        <v>1881.13238504472</v>
      </c>
      <c r="L970" s="149">
        <v>123.66327474003801</v>
      </c>
      <c r="M970" s="149">
        <v>130.218467943257</v>
      </c>
    </row>
    <row r="971" spans="1:13">
      <c r="A971" s="150" t="str">
        <f t="shared" si="30"/>
        <v>2010-2012MalesNX5</v>
      </c>
      <c r="B971" s="151" t="str">
        <f t="shared" si="31"/>
        <v>2010-2012_Males_NX5_All ages</v>
      </c>
      <c r="C971" s="149" t="s">
        <v>8</v>
      </c>
      <c r="D971" s="149" t="s">
        <v>2</v>
      </c>
      <c r="E971" s="149" t="s">
        <v>112</v>
      </c>
      <c r="F971" s="149">
        <v>803</v>
      </c>
      <c r="G971" s="149">
        <v>267.66666666666703</v>
      </c>
      <c r="H971" s="149">
        <v>1139.8316512654501</v>
      </c>
      <c r="I971" s="149">
        <v>1748.14003642841</v>
      </c>
      <c r="J971" s="149">
        <v>1622.0976159695499</v>
      </c>
      <c r="K971" s="149">
        <v>1880.9446392592199</v>
      </c>
      <c r="L971" s="149">
        <v>126.042420458864</v>
      </c>
      <c r="M971" s="149">
        <v>132.80460283080799</v>
      </c>
    </row>
    <row r="972" spans="1:13">
      <c r="A972" s="150" t="str">
        <f t="shared" si="30"/>
        <v>2011-2013MalesNX5</v>
      </c>
      <c r="B972" s="151" t="str">
        <f t="shared" si="31"/>
        <v>2011-2013_Males_NX5_All ages</v>
      </c>
      <c r="C972" s="149" t="s">
        <v>9</v>
      </c>
      <c r="D972" s="149" t="s">
        <v>2</v>
      </c>
      <c r="E972" s="149" t="s">
        <v>112</v>
      </c>
      <c r="F972" s="149">
        <v>781</v>
      </c>
      <c r="G972" s="149">
        <v>260.33333333333297</v>
      </c>
      <c r="H972" s="149">
        <v>1100.93036368762</v>
      </c>
      <c r="I972" s="149">
        <v>1743.1370302126099</v>
      </c>
      <c r="J972" s="149">
        <v>1615.23982483759</v>
      </c>
      <c r="K972" s="149">
        <v>1877.99473888067</v>
      </c>
      <c r="L972" s="149">
        <v>127.897205375018</v>
      </c>
      <c r="M972" s="149">
        <v>134.857708668068</v>
      </c>
    </row>
    <row r="973" spans="1:13">
      <c r="A973" s="150" t="str">
        <f t="shared" si="30"/>
        <v>2012-2014MalesNX5</v>
      </c>
      <c r="B973" s="151" t="str">
        <f t="shared" si="31"/>
        <v>2012-2014_Males_NX5_All ages</v>
      </c>
      <c r="C973" s="149" t="s">
        <v>216</v>
      </c>
      <c r="D973" s="149" t="s">
        <v>2</v>
      </c>
      <c r="E973" s="149" t="s">
        <v>112</v>
      </c>
      <c r="F973" s="149">
        <v>765</v>
      </c>
      <c r="G973" s="149">
        <v>255</v>
      </c>
      <c r="H973" s="149">
        <v>1067.5560641370901</v>
      </c>
      <c r="I973" s="149">
        <v>1710.4739794099301</v>
      </c>
      <c r="J973" s="149">
        <v>1583.8510420092</v>
      </c>
      <c r="K973" s="149">
        <v>1844.0619055412001</v>
      </c>
      <c r="L973" s="149">
        <v>126.622937400724</v>
      </c>
      <c r="M973" s="149">
        <v>133.587926131275</v>
      </c>
    </row>
    <row r="974" spans="1:13">
      <c r="A974" s="150" t="str">
        <f t="shared" si="30"/>
        <v>2004-2006MalesNZ</v>
      </c>
      <c r="B974" s="151" t="str">
        <f t="shared" si="31"/>
        <v>2004-2006_Males_NZ_All ages</v>
      </c>
      <c r="C974" s="149" t="s">
        <v>1</v>
      </c>
      <c r="D974" s="149" t="s">
        <v>2</v>
      </c>
      <c r="E974" s="149" t="s">
        <v>113</v>
      </c>
      <c r="F974" s="149">
        <v>2201</v>
      </c>
      <c r="G974" s="149">
        <v>733.66666666666697</v>
      </c>
      <c r="H974" s="149">
        <v>1098.7694381349399</v>
      </c>
      <c r="I974" s="149">
        <v>1447.8115544729201</v>
      </c>
      <c r="J974" s="149">
        <v>1384.5956071673299</v>
      </c>
      <c r="K974" s="149">
        <v>1513.05254350118</v>
      </c>
      <c r="L974" s="149">
        <v>63.215947305585999</v>
      </c>
      <c r="M974" s="149">
        <v>65.240989028263598</v>
      </c>
    </row>
    <row r="975" spans="1:13">
      <c r="A975" s="150" t="str">
        <f t="shared" si="30"/>
        <v>2005-2007MalesNZ</v>
      </c>
      <c r="B975" s="151" t="str">
        <f t="shared" si="31"/>
        <v>2005-2007_Males_NZ_All ages</v>
      </c>
      <c r="C975" s="149" t="s">
        <v>3</v>
      </c>
      <c r="D975" s="149" t="s">
        <v>2</v>
      </c>
      <c r="E975" s="149" t="s">
        <v>113</v>
      </c>
      <c r="F975" s="149">
        <v>2214</v>
      </c>
      <c r="G975" s="149">
        <v>738</v>
      </c>
      <c r="H975" s="149">
        <v>1098.2742113905001</v>
      </c>
      <c r="I975" s="149">
        <v>1421.62893982781</v>
      </c>
      <c r="J975" s="149">
        <v>1360.0927852213199</v>
      </c>
      <c r="K975" s="149">
        <v>1485.1304287902999</v>
      </c>
      <c r="L975" s="149">
        <v>61.536154606491003</v>
      </c>
      <c r="M975" s="149">
        <v>63.501488962484501</v>
      </c>
    </row>
    <row r="976" spans="1:13">
      <c r="A976" s="150" t="str">
        <f t="shared" si="30"/>
        <v>2006-2008MalesNZ</v>
      </c>
      <c r="B976" s="151" t="str">
        <f t="shared" si="31"/>
        <v>2006-2008_Males_NZ_All ages</v>
      </c>
      <c r="C976" s="149" t="s">
        <v>4</v>
      </c>
      <c r="D976" s="149" t="s">
        <v>2</v>
      </c>
      <c r="E976" s="149" t="s">
        <v>113</v>
      </c>
      <c r="F976" s="149">
        <v>2269</v>
      </c>
      <c r="G976" s="149">
        <v>756.33333333333303</v>
      </c>
      <c r="H976" s="149">
        <v>1118.5494843531201</v>
      </c>
      <c r="I976" s="149">
        <v>1438.96474758199</v>
      </c>
      <c r="J976" s="149">
        <v>1377.3249350317601</v>
      </c>
      <c r="K976" s="149">
        <v>1502.54878344143</v>
      </c>
      <c r="L976" s="149">
        <v>61.639812550225997</v>
      </c>
      <c r="M976" s="149">
        <v>63.584035859442103</v>
      </c>
    </row>
    <row r="977" spans="1:13">
      <c r="A977" s="150" t="str">
        <f t="shared" si="30"/>
        <v>2007-2009MalesNZ</v>
      </c>
      <c r="B977" s="151" t="str">
        <f t="shared" si="31"/>
        <v>2007-2009_Males_NZ_All ages</v>
      </c>
      <c r="C977" s="149" t="s">
        <v>5</v>
      </c>
      <c r="D977" s="149" t="s">
        <v>2</v>
      </c>
      <c r="E977" s="149" t="s">
        <v>113</v>
      </c>
      <c r="F977" s="149">
        <v>2295</v>
      </c>
      <c r="G977" s="149">
        <v>765</v>
      </c>
      <c r="H977" s="149">
        <v>1125.94380583725</v>
      </c>
      <c r="I977" s="149">
        <v>1423.6223506635199</v>
      </c>
      <c r="J977" s="149">
        <v>1363.1662212558899</v>
      </c>
      <c r="K977" s="149">
        <v>1485.9743492595601</v>
      </c>
      <c r="L977" s="149">
        <v>60.456129407626797</v>
      </c>
      <c r="M977" s="149">
        <v>62.351998596040197</v>
      </c>
    </row>
    <row r="978" spans="1:13">
      <c r="A978" s="150" t="str">
        <f t="shared" si="30"/>
        <v>2008-2010MalesNZ</v>
      </c>
      <c r="B978" s="151" t="str">
        <f t="shared" si="31"/>
        <v>2008-2010_Males_NZ_All ages</v>
      </c>
      <c r="C978" s="149" t="s">
        <v>6</v>
      </c>
      <c r="D978" s="149" t="s">
        <v>2</v>
      </c>
      <c r="E978" s="149" t="s">
        <v>113</v>
      </c>
      <c r="F978" s="149">
        <v>2259</v>
      </c>
      <c r="G978" s="149">
        <v>753</v>
      </c>
      <c r="H978" s="149">
        <v>1105.1534690762501</v>
      </c>
      <c r="I978" s="149">
        <v>1386.8910260606699</v>
      </c>
      <c r="J978" s="149">
        <v>1327.6520964056101</v>
      </c>
      <c r="K978" s="149">
        <v>1448.0026539226801</v>
      </c>
      <c r="L978" s="149">
        <v>59.238929655057497</v>
      </c>
      <c r="M978" s="149">
        <v>61.111627862010202</v>
      </c>
    </row>
    <row r="979" spans="1:13">
      <c r="A979" s="150" t="str">
        <f t="shared" si="30"/>
        <v>2009-2011MalesNZ</v>
      </c>
      <c r="B979" s="151" t="str">
        <f t="shared" si="31"/>
        <v>2009-2011_Males_NZ_All ages</v>
      </c>
      <c r="C979" s="149" t="s">
        <v>7</v>
      </c>
      <c r="D979" s="149" t="s">
        <v>2</v>
      </c>
      <c r="E979" s="149" t="s">
        <v>113</v>
      </c>
      <c r="F979" s="149">
        <v>2277</v>
      </c>
      <c r="G979" s="149">
        <v>759</v>
      </c>
      <c r="H979" s="149">
        <v>1111.7078410311501</v>
      </c>
      <c r="I979" s="149">
        <v>1377.90417127659</v>
      </c>
      <c r="J979" s="149">
        <v>1319.5744306796601</v>
      </c>
      <c r="K979" s="149">
        <v>1438.07043919892</v>
      </c>
      <c r="L979" s="149">
        <v>58.329740596927699</v>
      </c>
      <c r="M979" s="149">
        <v>60.166267922335898</v>
      </c>
    </row>
    <row r="980" spans="1:13">
      <c r="A980" s="150" t="str">
        <f t="shared" si="30"/>
        <v>2010-2012MalesNZ</v>
      </c>
      <c r="B980" s="151" t="str">
        <f t="shared" si="31"/>
        <v>2010-2012_Males_NZ_All ages</v>
      </c>
      <c r="C980" s="149" t="s">
        <v>8</v>
      </c>
      <c r="D980" s="149" t="s">
        <v>2</v>
      </c>
      <c r="E980" s="149" t="s">
        <v>113</v>
      </c>
      <c r="F980" s="149">
        <v>2308</v>
      </c>
      <c r="G980" s="149">
        <v>769.33333333333303</v>
      </c>
      <c r="H980" s="149">
        <v>1124.7727793291299</v>
      </c>
      <c r="I980" s="149">
        <v>1400.7409825351001</v>
      </c>
      <c r="J980" s="149">
        <v>1341.7713901521599</v>
      </c>
      <c r="K980" s="149">
        <v>1461.55452226079</v>
      </c>
      <c r="L980" s="149">
        <v>58.969592382941798</v>
      </c>
      <c r="M980" s="149">
        <v>60.813539725692003</v>
      </c>
    </row>
    <row r="981" spans="1:13">
      <c r="A981" s="150" t="str">
        <f t="shared" si="30"/>
        <v>2011-2013MalesNZ</v>
      </c>
      <c r="B981" s="151" t="str">
        <f t="shared" si="31"/>
        <v>2011-2013_Males_NZ_All ages</v>
      </c>
      <c r="C981" s="149" t="s">
        <v>9</v>
      </c>
      <c r="D981" s="149" t="s">
        <v>2</v>
      </c>
      <c r="E981" s="149" t="s">
        <v>113</v>
      </c>
      <c r="F981" s="149">
        <v>2328</v>
      </c>
      <c r="G981" s="149">
        <v>776</v>
      </c>
      <c r="H981" s="149">
        <v>1133.2492807664</v>
      </c>
      <c r="I981" s="149">
        <v>1392.4731341725801</v>
      </c>
      <c r="J981" s="149">
        <v>1334.1040634323799</v>
      </c>
      <c r="K981" s="149">
        <v>1452.6593830055799</v>
      </c>
      <c r="L981" s="149">
        <v>58.3690707402043</v>
      </c>
      <c r="M981" s="149">
        <v>60.186248833000498</v>
      </c>
    </row>
    <row r="982" spans="1:13">
      <c r="A982" s="150" t="str">
        <f t="shared" si="30"/>
        <v>2012-2014MalesNZ</v>
      </c>
      <c r="B982" s="151" t="str">
        <f t="shared" si="31"/>
        <v>2012-2014_Males_NZ_All ages</v>
      </c>
      <c r="C982" s="149" t="s">
        <v>216</v>
      </c>
      <c r="D982" s="149" t="s">
        <v>2</v>
      </c>
      <c r="E982" s="149" t="s">
        <v>113</v>
      </c>
      <c r="F982" s="149">
        <v>2282</v>
      </c>
      <c r="G982" s="149">
        <v>760.66666666666697</v>
      </c>
      <c r="H982" s="149">
        <v>1108.26194222663</v>
      </c>
      <c r="I982" s="149">
        <v>1352.4599471076499</v>
      </c>
      <c r="J982" s="149">
        <v>1295.08827824388</v>
      </c>
      <c r="K982" s="149">
        <v>1411.6359639653899</v>
      </c>
      <c r="L982" s="149">
        <v>57.371668863769898</v>
      </c>
      <c r="M982" s="149">
        <v>59.176016857741601</v>
      </c>
    </row>
    <row r="983" spans="1:13">
      <c r="A983" s="150" t="str">
        <f t="shared" si="30"/>
        <v>2004-2006MalesNZ1</v>
      </c>
      <c r="B983" s="151" t="str">
        <f t="shared" si="31"/>
        <v>2004-2006_Males_NZ1_All ages</v>
      </c>
      <c r="C983" s="149" t="s">
        <v>1</v>
      </c>
      <c r="D983" s="149" t="s">
        <v>2</v>
      </c>
      <c r="E983" s="149" t="s">
        <v>114</v>
      </c>
      <c r="F983" s="149">
        <v>333</v>
      </c>
      <c r="G983" s="149">
        <v>111</v>
      </c>
      <c r="H983" s="149">
        <v>790.97387173396703</v>
      </c>
      <c r="I983" s="149">
        <v>1093.07101027925</v>
      </c>
      <c r="J983" s="149">
        <v>970.88909989280296</v>
      </c>
      <c r="K983" s="149">
        <v>1225.59784998433</v>
      </c>
      <c r="L983" s="149">
        <v>122.181910386447</v>
      </c>
      <c r="M983" s="149">
        <v>132.52683970508201</v>
      </c>
    </row>
    <row r="984" spans="1:13">
      <c r="A984" s="150" t="str">
        <f t="shared" si="30"/>
        <v>2005-2007MalesNZ1</v>
      </c>
      <c r="B984" s="151" t="str">
        <f t="shared" si="31"/>
        <v>2005-2007_Males_NZ1_All ages</v>
      </c>
      <c r="C984" s="149" t="s">
        <v>3</v>
      </c>
      <c r="D984" s="149" t="s">
        <v>2</v>
      </c>
      <c r="E984" s="149" t="s">
        <v>114</v>
      </c>
      <c r="F984" s="149">
        <v>322</v>
      </c>
      <c r="G984" s="149">
        <v>107.333333333333</v>
      </c>
      <c r="H984" s="149">
        <v>764.15586881199897</v>
      </c>
      <c r="I984" s="149">
        <v>1032.01917427127</v>
      </c>
      <c r="J984" s="149">
        <v>913.99122062943502</v>
      </c>
      <c r="K984" s="149">
        <v>1160.2174321172699</v>
      </c>
      <c r="L984" s="149">
        <v>118.02795364184</v>
      </c>
      <c r="M984" s="149">
        <v>128.19825784599601</v>
      </c>
    </row>
    <row r="985" spans="1:13">
      <c r="A985" s="150" t="str">
        <f t="shared" si="30"/>
        <v>2006-2008MalesNZ1</v>
      </c>
      <c r="B985" s="151" t="str">
        <f t="shared" si="31"/>
        <v>2006-2008_Males_NZ1_All ages</v>
      </c>
      <c r="C985" s="149" t="s">
        <v>4</v>
      </c>
      <c r="D985" s="149" t="s">
        <v>2</v>
      </c>
      <c r="E985" s="149" t="s">
        <v>114</v>
      </c>
      <c r="F985" s="149">
        <v>349</v>
      </c>
      <c r="G985" s="149">
        <v>116.333333333333</v>
      </c>
      <c r="H985" s="149">
        <v>825.62513306995299</v>
      </c>
      <c r="I985" s="149">
        <v>1098.04246734907</v>
      </c>
      <c r="J985" s="149">
        <v>976.01746172483104</v>
      </c>
      <c r="K985" s="149">
        <v>1230.14888206039</v>
      </c>
      <c r="L985" s="149">
        <v>122.025005624236</v>
      </c>
      <c r="M985" s="149">
        <v>132.10641471132001</v>
      </c>
    </row>
    <row r="986" spans="1:13">
      <c r="A986" s="150" t="str">
        <f t="shared" si="30"/>
        <v>2007-2009MalesNZ1</v>
      </c>
      <c r="B986" s="151" t="str">
        <f t="shared" si="31"/>
        <v>2007-2009_Males_NZ1_All ages</v>
      </c>
      <c r="C986" s="149" t="s">
        <v>5</v>
      </c>
      <c r="D986" s="149" t="s">
        <v>2</v>
      </c>
      <c r="E986" s="149" t="s">
        <v>114</v>
      </c>
      <c r="F986" s="149">
        <v>363</v>
      </c>
      <c r="G986" s="149">
        <v>121</v>
      </c>
      <c r="H986" s="149">
        <v>857.142857142857</v>
      </c>
      <c r="I986" s="149">
        <v>1101.37433174491</v>
      </c>
      <c r="J986" s="149">
        <v>980.63172247506202</v>
      </c>
      <c r="K986" s="149">
        <v>1231.8896978263799</v>
      </c>
      <c r="L986" s="149">
        <v>120.74260926985001</v>
      </c>
      <c r="M986" s="149">
        <v>130.515366081471</v>
      </c>
    </row>
    <row r="987" spans="1:13">
      <c r="A987" s="150" t="str">
        <f t="shared" si="30"/>
        <v>2008-2010MalesNZ1</v>
      </c>
      <c r="B987" s="151" t="str">
        <f t="shared" si="31"/>
        <v>2008-2010_Males_NZ1_All ages</v>
      </c>
      <c r="C987" s="149" t="s">
        <v>6</v>
      </c>
      <c r="D987" s="149" t="s">
        <v>2</v>
      </c>
      <c r="E987" s="149" t="s">
        <v>114</v>
      </c>
      <c r="F987" s="149">
        <v>359</v>
      </c>
      <c r="G987" s="149">
        <v>119.666666666667</v>
      </c>
      <c r="H987" s="149">
        <v>848.31872208700599</v>
      </c>
      <c r="I987" s="149">
        <v>1067.34469144114</v>
      </c>
      <c r="J987" s="149">
        <v>950.34411187980095</v>
      </c>
      <c r="K987" s="149">
        <v>1193.8700653168301</v>
      </c>
      <c r="L987" s="149">
        <v>117.00057956134199</v>
      </c>
      <c r="M987" s="149">
        <v>126.525373875689</v>
      </c>
    </row>
    <row r="988" spans="1:13">
      <c r="A988" s="150" t="str">
        <f t="shared" si="30"/>
        <v>2009-2011MalesNZ1</v>
      </c>
      <c r="B988" s="151" t="str">
        <f t="shared" si="31"/>
        <v>2009-2011_Males_NZ1_All ages</v>
      </c>
      <c r="C988" s="149" t="s">
        <v>7</v>
      </c>
      <c r="D988" s="149" t="s">
        <v>2</v>
      </c>
      <c r="E988" s="149" t="s">
        <v>114</v>
      </c>
      <c r="F988" s="149">
        <v>371</v>
      </c>
      <c r="G988" s="149">
        <v>123.666666666667</v>
      </c>
      <c r="H988" s="149">
        <v>878.896996114849</v>
      </c>
      <c r="I988" s="149">
        <v>1072.8603086665801</v>
      </c>
      <c r="J988" s="149">
        <v>958.42840779285302</v>
      </c>
      <c r="K988" s="149">
        <v>1196.4494621747001</v>
      </c>
      <c r="L988" s="149">
        <v>114.431900873725</v>
      </c>
      <c r="M988" s="149">
        <v>123.589153508118</v>
      </c>
    </row>
    <row r="989" spans="1:13">
      <c r="A989" s="150" t="str">
        <f t="shared" si="30"/>
        <v>2010-2012MalesNZ1</v>
      </c>
      <c r="B989" s="151" t="str">
        <f t="shared" si="31"/>
        <v>2010-2012_Males_NZ1_All ages</v>
      </c>
      <c r="C989" s="149" t="s">
        <v>8</v>
      </c>
      <c r="D989" s="149" t="s">
        <v>2</v>
      </c>
      <c r="E989" s="149" t="s">
        <v>114</v>
      </c>
      <c r="F989" s="149">
        <v>403</v>
      </c>
      <c r="G989" s="149">
        <v>134.333333333333</v>
      </c>
      <c r="H989" s="149">
        <v>955.54238292827495</v>
      </c>
      <c r="I989" s="149">
        <v>1134.1749561838601</v>
      </c>
      <c r="J989" s="149">
        <v>1019.35837658856</v>
      </c>
      <c r="K989" s="149">
        <v>1257.79188639316</v>
      </c>
      <c r="L989" s="149">
        <v>114.8165795953</v>
      </c>
      <c r="M989" s="149">
        <v>123.616930209294</v>
      </c>
    </row>
    <row r="990" spans="1:13">
      <c r="A990" s="150" t="str">
        <f t="shared" si="30"/>
        <v>2011-2013MalesNZ1</v>
      </c>
      <c r="B990" s="151" t="str">
        <f t="shared" si="31"/>
        <v>2011-2013_Males_NZ1_All ages</v>
      </c>
      <c r="C990" s="149" t="s">
        <v>9</v>
      </c>
      <c r="D990" s="149" t="s">
        <v>2</v>
      </c>
      <c r="E990" s="149" t="s">
        <v>114</v>
      </c>
      <c r="F990" s="149">
        <v>425</v>
      </c>
      <c r="G990" s="149">
        <v>141.666666666667</v>
      </c>
      <c r="H990" s="149">
        <v>1008.4950880356899</v>
      </c>
      <c r="I990" s="149">
        <v>1154.2339790445701</v>
      </c>
      <c r="J990" s="149">
        <v>1041.5749266246301</v>
      </c>
      <c r="K990" s="149">
        <v>1275.29245524718</v>
      </c>
      <c r="L990" s="149">
        <v>112.659052419942</v>
      </c>
      <c r="M990" s="149">
        <v>121.058476202612</v>
      </c>
    </row>
    <row r="991" spans="1:13">
      <c r="A991" s="150" t="str">
        <f t="shared" si="30"/>
        <v>2012-2014MalesNZ1</v>
      </c>
      <c r="B991" s="151" t="str">
        <f t="shared" si="31"/>
        <v>2012-2014_Males_NZ1_All ages</v>
      </c>
      <c r="C991" s="149" t="s">
        <v>216</v>
      </c>
      <c r="D991" s="149" t="s">
        <v>2</v>
      </c>
      <c r="E991" s="149" t="s">
        <v>114</v>
      </c>
      <c r="F991" s="149">
        <v>403</v>
      </c>
      <c r="G991" s="149">
        <v>134.333333333333</v>
      </c>
      <c r="H991" s="149">
        <v>952.44847797315197</v>
      </c>
      <c r="I991" s="149">
        <v>1091.89190360677</v>
      </c>
      <c r="J991" s="149">
        <v>982.47619041275698</v>
      </c>
      <c r="K991" s="149">
        <v>1209.6940070083699</v>
      </c>
      <c r="L991" s="149">
        <v>109.415713194009</v>
      </c>
      <c r="M991" s="149">
        <v>117.802103401604</v>
      </c>
    </row>
    <row r="992" spans="1:13">
      <c r="A992" s="150" t="str">
        <f t="shared" si="30"/>
        <v>2004-2006MalesNZ2</v>
      </c>
      <c r="B992" s="151" t="str">
        <f t="shared" si="31"/>
        <v>2004-2006_Males_NZ2_All ages</v>
      </c>
      <c r="C992" s="149" t="s">
        <v>1</v>
      </c>
      <c r="D992" s="149" t="s">
        <v>2</v>
      </c>
      <c r="E992" s="149" t="s">
        <v>115</v>
      </c>
      <c r="F992" s="149">
        <v>408</v>
      </c>
      <c r="G992" s="149">
        <v>136</v>
      </c>
      <c r="H992" s="149">
        <v>1000.80947825447</v>
      </c>
      <c r="I992" s="149">
        <v>1370.3931726549399</v>
      </c>
      <c r="J992" s="149">
        <v>1230.2229414479</v>
      </c>
      <c r="K992" s="149">
        <v>1521.23829457033</v>
      </c>
      <c r="L992" s="149">
        <v>140.170231207043</v>
      </c>
      <c r="M992" s="149">
        <v>150.84512191539099</v>
      </c>
    </row>
    <row r="993" spans="1:13">
      <c r="A993" s="150" t="str">
        <f t="shared" si="30"/>
        <v>2005-2007MalesNZ2</v>
      </c>
      <c r="B993" s="151" t="str">
        <f t="shared" si="31"/>
        <v>2005-2007_Males_NZ2_All ages</v>
      </c>
      <c r="C993" s="149" t="s">
        <v>3</v>
      </c>
      <c r="D993" s="149" t="s">
        <v>2</v>
      </c>
      <c r="E993" s="149" t="s">
        <v>115</v>
      </c>
      <c r="F993" s="149">
        <v>408</v>
      </c>
      <c r="G993" s="149">
        <v>136</v>
      </c>
      <c r="H993" s="149">
        <v>995.43757776856103</v>
      </c>
      <c r="I993" s="149">
        <v>1315.0610624230201</v>
      </c>
      <c r="J993" s="149">
        <v>1181.9848808156801</v>
      </c>
      <c r="K993" s="149">
        <v>1458.27187591553</v>
      </c>
      <c r="L993" s="149">
        <v>133.07618160733699</v>
      </c>
      <c r="M993" s="149">
        <v>143.21081349250699</v>
      </c>
    </row>
    <row r="994" spans="1:13">
      <c r="A994" s="150" t="str">
        <f t="shared" si="30"/>
        <v>2006-2008MalesNZ2</v>
      </c>
      <c r="B994" s="151" t="str">
        <f t="shared" si="31"/>
        <v>2006-2008_Males_NZ2_All ages</v>
      </c>
      <c r="C994" s="149" t="s">
        <v>4</v>
      </c>
      <c r="D994" s="149" t="s">
        <v>2</v>
      </c>
      <c r="E994" s="149" t="s">
        <v>115</v>
      </c>
      <c r="F994" s="149">
        <v>424</v>
      </c>
      <c r="G994" s="149">
        <v>141.333333333333</v>
      </c>
      <c r="H994" s="149">
        <v>1028.9014535659701</v>
      </c>
      <c r="I994" s="149">
        <v>1319.60859898437</v>
      </c>
      <c r="J994" s="149">
        <v>1189.7150523740399</v>
      </c>
      <c r="K994" s="149">
        <v>1459.19837935849</v>
      </c>
      <c r="L994" s="149">
        <v>129.89354661032499</v>
      </c>
      <c r="M994" s="149">
        <v>139.58978037412299</v>
      </c>
    </row>
    <row r="995" spans="1:13">
      <c r="A995" s="150" t="str">
        <f t="shared" si="30"/>
        <v>2007-2009MalesNZ2</v>
      </c>
      <c r="B995" s="151" t="str">
        <f t="shared" si="31"/>
        <v>2007-2009_Males_NZ2_All ages</v>
      </c>
      <c r="C995" s="149" t="s">
        <v>5</v>
      </c>
      <c r="D995" s="149" t="s">
        <v>2</v>
      </c>
      <c r="E995" s="149" t="s">
        <v>115</v>
      </c>
      <c r="F995" s="149">
        <v>426</v>
      </c>
      <c r="G995" s="149">
        <v>142</v>
      </c>
      <c r="H995" s="149">
        <v>1027.7938621887699</v>
      </c>
      <c r="I995" s="149">
        <v>1285.0908715537601</v>
      </c>
      <c r="J995" s="149">
        <v>1160.1748152054599</v>
      </c>
      <c r="K995" s="149">
        <v>1419.3088101306701</v>
      </c>
      <c r="L995" s="149">
        <v>124.916056348306</v>
      </c>
      <c r="M995" s="149">
        <v>134.217938576905</v>
      </c>
    </row>
    <row r="996" spans="1:13">
      <c r="A996" s="150" t="str">
        <f t="shared" si="30"/>
        <v>2008-2010MalesNZ2</v>
      </c>
      <c r="B996" s="151" t="str">
        <f t="shared" si="31"/>
        <v>2008-2010_Males_NZ2_All ages</v>
      </c>
      <c r="C996" s="149" t="s">
        <v>6</v>
      </c>
      <c r="D996" s="149" t="s">
        <v>2</v>
      </c>
      <c r="E996" s="149" t="s">
        <v>115</v>
      </c>
      <c r="F996" s="149">
        <v>425</v>
      </c>
      <c r="G996" s="149">
        <v>141.666666666667</v>
      </c>
      <c r="H996" s="149">
        <v>1022.91325695581</v>
      </c>
      <c r="I996" s="149">
        <v>1258.47807151658</v>
      </c>
      <c r="J996" s="149">
        <v>1136.2133545373399</v>
      </c>
      <c r="K996" s="149">
        <v>1389.8583735244399</v>
      </c>
      <c r="L996" s="149">
        <v>122.26471697924499</v>
      </c>
      <c r="M996" s="149">
        <v>131.38030200785801</v>
      </c>
    </row>
    <row r="997" spans="1:13">
      <c r="A997" s="150" t="str">
        <f t="shared" si="30"/>
        <v>2009-2011MalesNZ2</v>
      </c>
      <c r="B997" s="151" t="str">
        <f t="shared" si="31"/>
        <v>2009-2011_Males_NZ2_All ages</v>
      </c>
      <c r="C997" s="149" t="s">
        <v>7</v>
      </c>
      <c r="D997" s="149" t="s">
        <v>2</v>
      </c>
      <c r="E997" s="149" t="s">
        <v>115</v>
      </c>
      <c r="F997" s="149">
        <v>434</v>
      </c>
      <c r="G997" s="149">
        <v>144.666666666667</v>
      </c>
      <c r="H997" s="149">
        <v>1049.12009282537</v>
      </c>
      <c r="I997" s="149">
        <v>1292.07312644986</v>
      </c>
      <c r="J997" s="149">
        <v>1167.6437738848199</v>
      </c>
      <c r="K997" s="149">
        <v>1425.67891344841</v>
      </c>
      <c r="L997" s="149">
        <v>124.429352565036</v>
      </c>
      <c r="M997" s="149">
        <v>133.605786998556</v>
      </c>
    </row>
    <row r="998" spans="1:13">
      <c r="A998" s="150" t="str">
        <f t="shared" si="30"/>
        <v>2010-2012MalesNZ2</v>
      </c>
      <c r="B998" s="151" t="str">
        <f t="shared" si="31"/>
        <v>2010-2012_Males_NZ2_All ages</v>
      </c>
      <c r="C998" s="149" t="s">
        <v>8</v>
      </c>
      <c r="D998" s="149" t="s">
        <v>2</v>
      </c>
      <c r="E998" s="149" t="s">
        <v>115</v>
      </c>
      <c r="F998" s="149">
        <v>450</v>
      </c>
      <c r="G998" s="149">
        <v>150</v>
      </c>
      <c r="H998" s="149">
        <v>1092.07396981022</v>
      </c>
      <c r="I998" s="149">
        <v>1360.1861021657701</v>
      </c>
      <c r="J998" s="149">
        <v>1230.4759939068499</v>
      </c>
      <c r="K998" s="149">
        <v>1499.28379431896</v>
      </c>
      <c r="L998" s="149">
        <v>129.71010825892401</v>
      </c>
      <c r="M998" s="149">
        <v>139.09769215318599</v>
      </c>
    </row>
    <row r="999" spans="1:13">
      <c r="A999" s="150" t="str">
        <f t="shared" si="30"/>
        <v>2011-2013MalesNZ2</v>
      </c>
      <c r="B999" s="151" t="str">
        <f t="shared" si="31"/>
        <v>2011-2013_Males_NZ2_All ages</v>
      </c>
      <c r="C999" s="149" t="s">
        <v>9</v>
      </c>
      <c r="D999" s="149" t="s">
        <v>2</v>
      </c>
      <c r="E999" s="149" t="s">
        <v>115</v>
      </c>
      <c r="F999" s="149">
        <v>441</v>
      </c>
      <c r="G999" s="149">
        <v>147</v>
      </c>
      <c r="H999" s="149">
        <v>1072.88828337875</v>
      </c>
      <c r="I999" s="149">
        <v>1322.93626981122</v>
      </c>
      <c r="J999" s="149">
        <v>1194.7694107146399</v>
      </c>
      <c r="K999" s="149">
        <v>1460.4769110004499</v>
      </c>
      <c r="L999" s="149">
        <v>128.166859096574</v>
      </c>
      <c r="M999" s="149">
        <v>137.54064118923301</v>
      </c>
    </row>
    <row r="1000" spans="1:13">
      <c r="A1000" s="150" t="str">
        <f t="shared" si="30"/>
        <v>2012-2014MalesNZ2</v>
      </c>
      <c r="B1000" s="151" t="str">
        <f t="shared" si="31"/>
        <v>2012-2014_Males_NZ2_All ages</v>
      </c>
      <c r="C1000" s="149" t="s">
        <v>216</v>
      </c>
      <c r="D1000" s="149" t="s">
        <v>2</v>
      </c>
      <c r="E1000" s="149" t="s">
        <v>115</v>
      </c>
      <c r="F1000" s="149">
        <v>442</v>
      </c>
      <c r="G1000" s="149">
        <v>147.333333333333</v>
      </c>
      <c r="H1000" s="149">
        <v>1074.4323982692399</v>
      </c>
      <c r="I1000" s="149">
        <v>1301.29093670164</v>
      </c>
      <c r="J1000" s="149">
        <v>1174.1982835034601</v>
      </c>
      <c r="K1000" s="149">
        <v>1437.66787207825</v>
      </c>
      <c r="L1000" s="149">
        <v>127.092653198183</v>
      </c>
      <c r="M1000" s="149">
        <v>136.37693537661499</v>
      </c>
    </row>
    <row r="1001" spans="1:13">
      <c r="A1001" s="150" t="str">
        <f t="shared" si="30"/>
        <v>2004-2006MalesNZ3</v>
      </c>
      <c r="B1001" s="151" t="str">
        <f t="shared" si="31"/>
        <v>2004-2006_Males_NZ3_All ages</v>
      </c>
      <c r="C1001" s="149" t="s">
        <v>1</v>
      </c>
      <c r="D1001" s="149" t="s">
        <v>2</v>
      </c>
      <c r="E1001" s="149" t="s">
        <v>116</v>
      </c>
      <c r="F1001" s="149">
        <v>448</v>
      </c>
      <c r="G1001" s="149">
        <v>149.333333333333</v>
      </c>
      <c r="H1001" s="149">
        <v>1140.0941595622901</v>
      </c>
      <c r="I1001" s="149">
        <v>1495.5484481134199</v>
      </c>
      <c r="J1001" s="149">
        <v>1352.3783903424201</v>
      </c>
      <c r="K1001" s="149">
        <v>1649.10424150679</v>
      </c>
      <c r="L1001" s="149">
        <v>143.17005777100599</v>
      </c>
      <c r="M1001" s="149">
        <v>153.555793393366</v>
      </c>
    </row>
    <row r="1002" spans="1:13">
      <c r="A1002" s="150" t="str">
        <f t="shared" si="30"/>
        <v>2005-2007MalesNZ3</v>
      </c>
      <c r="B1002" s="151" t="str">
        <f t="shared" si="31"/>
        <v>2005-2007_Males_NZ3_All ages</v>
      </c>
      <c r="C1002" s="149" t="s">
        <v>3</v>
      </c>
      <c r="D1002" s="149" t="s">
        <v>2</v>
      </c>
      <c r="E1002" s="149" t="s">
        <v>116</v>
      </c>
      <c r="F1002" s="149">
        <v>445</v>
      </c>
      <c r="G1002" s="149">
        <v>148.333333333333</v>
      </c>
      <c r="H1002" s="149">
        <v>1124.3904287844</v>
      </c>
      <c r="I1002" s="149">
        <v>1455.6926166529499</v>
      </c>
      <c r="J1002" s="149">
        <v>1316.65055517987</v>
      </c>
      <c r="K1002" s="149">
        <v>1604.8562379467601</v>
      </c>
      <c r="L1002" s="149">
        <v>139.04206147308599</v>
      </c>
      <c r="M1002" s="149">
        <v>149.163621293804</v>
      </c>
    </row>
    <row r="1003" spans="1:13">
      <c r="A1003" s="150" t="str">
        <f t="shared" si="30"/>
        <v>2006-2008MalesNZ3</v>
      </c>
      <c r="B1003" s="151" t="str">
        <f t="shared" si="31"/>
        <v>2006-2008_Males_NZ3_All ages</v>
      </c>
      <c r="C1003" s="149" t="s">
        <v>4</v>
      </c>
      <c r="D1003" s="149" t="s">
        <v>2</v>
      </c>
      <c r="E1003" s="149" t="s">
        <v>116</v>
      </c>
      <c r="F1003" s="149">
        <v>454</v>
      </c>
      <c r="G1003" s="149">
        <v>151.333333333333</v>
      </c>
      <c r="H1003" s="149">
        <v>1137.7590657344099</v>
      </c>
      <c r="I1003" s="149">
        <v>1480.18089814573</v>
      </c>
      <c r="J1003" s="149">
        <v>1339.1284254592999</v>
      </c>
      <c r="K1003" s="149">
        <v>1631.39501982411</v>
      </c>
      <c r="L1003" s="149">
        <v>141.05247268642199</v>
      </c>
      <c r="M1003" s="149">
        <v>151.21412167838599</v>
      </c>
    </row>
    <row r="1004" spans="1:13">
      <c r="A1004" s="150" t="str">
        <f t="shared" si="30"/>
        <v>2007-2009MalesNZ3</v>
      </c>
      <c r="B1004" s="151" t="str">
        <f t="shared" si="31"/>
        <v>2007-2009_Males_NZ3_All ages</v>
      </c>
      <c r="C1004" s="149" t="s">
        <v>5</v>
      </c>
      <c r="D1004" s="149" t="s">
        <v>2</v>
      </c>
      <c r="E1004" s="149" t="s">
        <v>116</v>
      </c>
      <c r="F1004" s="149">
        <v>475</v>
      </c>
      <c r="G1004" s="149">
        <v>158.333333333333</v>
      </c>
      <c r="H1004" s="149">
        <v>1183.29928752927</v>
      </c>
      <c r="I1004" s="149">
        <v>1490.0439227930301</v>
      </c>
      <c r="J1004" s="149">
        <v>1351.77415970019</v>
      </c>
      <c r="K1004" s="149">
        <v>1638.04372348881</v>
      </c>
      <c r="L1004" s="149">
        <v>138.26976309284399</v>
      </c>
      <c r="M1004" s="149">
        <v>147.99980069578299</v>
      </c>
    </row>
    <row r="1005" spans="1:13">
      <c r="A1005" s="150" t="str">
        <f t="shared" si="30"/>
        <v>2008-2010MalesNZ3</v>
      </c>
      <c r="B1005" s="151" t="str">
        <f t="shared" si="31"/>
        <v>2008-2010_Males_NZ3_All ages</v>
      </c>
      <c r="C1005" s="149" t="s">
        <v>6</v>
      </c>
      <c r="D1005" s="149" t="s">
        <v>2</v>
      </c>
      <c r="E1005" s="149" t="s">
        <v>116</v>
      </c>
      <c r="F1005" s="149">
        <v>482</v>
      </c>
      <c r="G1005" s="149">
        <v>160.666666666667</v>
      </c>
      <c r="H1005" s="149">
        <v>1194.1333861857099</v>
      </c>
      <c r="I1005" s="149">
        <v>1539.42800127702</v>
      </c>
      <c r="J1005" s="149">
        <v>1397.18517641992</v>
      </c>
      <c r="K1005" s="149">
        <v>1691.6047473680201</v>
      </c>
      <c r="L1005" s="149">
        <v>142.242824857095</v>
      </c>
      <c r="M1005" s="149">
        <v>152.176746090997</v>
      </c>
    </row>
    <row r="1006" spans="1:13">
      <c r="A1006" s="150" t="str">
        <f t="shared" si="30"/>
        <v>2009-2011MalesNZ3</v>
      </c>
      <c r="B1006" s="151" t="str">
        <f t="shared" si="31"/>
        <v>2009-2011_Males_NZ3_All ages</v>
      </c>
      <c r="C1006" s="149" t="s">
        <v>7</v>
      </c>
      <c r="D1006" s="149" t="s">
        <v>2</v>
      </c>
      <c r="E1006" s="149" t="s">
        <v>116</v>
      </c>
      <c r="F1006" s="149">
        <v>495</v>
      </c>
      <c r="G1006" s="149">
        <v>165</v>
      </c>
      <c r="H1006" s="149">
        <v>1221.86018957346</v>
      </c>
      <c r="I1006" s="149">
        <v>1552.11121307587</v>
      </c>
      <c r="J1006" s="149">
        <v>1412.3302277631001</v>
      </c>
      <c r="K1006" s="149">
        <v>1701.52034900939</v>
      </c>
      <c r="L1006" s="149">
        <v>139.78098531276899</v>
      </c>
      <c r="M1006" s="149">
        <v>149.40913593352099</v>
      </c>
    </row>
    <row r="1007" spans="1:13">
      <c r="A1007" s="150" t="str">
        <f t="shared" si="30"/>
        <v>2010-2012MalesNZ3</v>
      </c>
      <c r="B1007" s="151" t="str">
        <f t="shared" si="31"/>
        <v>2010-2012_Males_NZ3_All ages</v>
      </c>
      <c r="C1007" s="149" t="s">
        <v>8</v>
      </c>
      <c r="D1007" s="149" t="s">
        <v>2</v>
      </c>
      <c r="E1007" s="149" t="s">
        <v>116</v>
      </c>
      <c r="F1007" s="149">
        <v>478</v>
      </c>
      <c r="G1007" s="149">
        <v>159.333333333333</v>
      </c>
      <c r="H1007" s="149">
        <v>1172.9485669415001</v>
      </c>
      <c r="I1007" s="149">
        <v>1533.7269791548899</v>
      </c>
      <c r="J1007" s="149">
        <v>1393.50032559953</v>
      </c>
      <c r="K1007" s="149">
        <v>1683.78918767857</v>
      </c>
      <c r="L1007" s="149">
        <v>140.22665355536401</v>
      </c>
      <c r="M1007" s="149">
        <v>150.06220852367699</v>
      </c>
    </row>
    <row r="1008" spans="1:13">
      <c r="A1008" s="150" t="str">
        <f t="shared" si="30"/>
        <v>2011-2013MalesNZ3</v>
      </c>
      <c r="B1008" s="151" t="str">
        <f t="shared" si="31"/>
        <v>2011-2013_Males_NZ3_All ages</v>
      </c>
      <c r="C1008" s="149" t="s">
        <v>9</v>
      </c>
      <c r="D1008" s="149" t="s">
        <v>2</v>
      </c>
      <c r="E1008" s="149" t="s">
        <v>116</v>
      </c>
      <c r="F1008" s="149">
        <v>496</v>
      </c>
      <c r="G1008" s="149">
        <v>165.333333333333</v>
      </c>
      <c r="H1008" s="149">
        <v>1211.41070730754</v>
      </c>
      <c r="I1008" s="149">
        <v>1572.9355972430501</v>
      </c>
      <c r="J1008" s="149">
        <v>1431.37330956697</v>
      </c>
      <c r="K1008" s="149">
        <v>1724.23853210894</v>
      </c>
      <c r="L1008" s="149">
        <v>141.562287676073</v>
      </c>
      <c r="M1008" s="149">
        <v>151.30293486589801</v>
      </c>
    </row>
    <row r="1009" spans="1:13">
      <c r="A1009" s="150" t="str">
        <f t="shared" si="30"/>
        <v>2012-2014MalesNZ3</v>
      </c>
      <c r="B1009" s="151" t="str">
        <f t="shared" si="31"/>
        <v>2012-2014_Males_NZ3_All ages</v>
      </c>
      <c r="C1009" s="149" t="s">
        <v>216</v>
      </c>
      <c r="D1009" s="149" t="s">
        <v>2</v>
      </c>
      <c r="E1009" s="149" t="s">
        <v>116</v>
      </c>
      <c r="F1009" s="149">
        <v>467</v>
      </c>
      <c r="G1009" s="149">
        <v>155.666666666667</v>
      </c>
      <c r="H1009" s="149">
        <v>1133.2200922106299</v>
      </c>
      <c r="I1009" s="149">
        <v>1462.4380202319501</v>
      </c>
      <c r="J1009" s="149">
        <v>1326.5648190675599</v>
      </c>
      <c r="K1009" s="149">
        <v>1607.95728667548</v>
      </c>
      <c r="L1009" s="149">
        <v>135.87320116438801</v>
      </c>
      <c r="M1009" s="149">
        <v>145.51926644352801</v>
      </c>
    </row>
    <row r="1010" spans="1:13">
      <c r="A1010" s="150" t="str">
        <f t="shared" si="30"/>
        <v>2004-2006MalesNZ4</v>
      </c>
      <c r="B1010" s="151" t="str">
        <f t="shared" si="31"/>
        <v>2004-2006_Males_NZ4_All ages</v>
      </c>
      <c r="C1010" s="149" t="s">
        <v>1</v>
      </c>
      <c r="D1010" s="149" t="s">
        <v>2</v>
      </c>
      <c r="E1010" s="149" t="s">
        <v>117</v>
      </c>
      <c r="F1010" s="149">
        <v>477</v>
      </c>
      <c r="G1010" s="149">
        <v>159</v>
      </c>
      <c r="H1010" s="149">
        <v>1203.14785854815</v>
      </c>
      <c r="I1010" s="149">
        <v>1611.7254751882101</v>
      </c>
      <c r="J1010" s="149">
        <v>1464.55650331638</v>
      </c>
      <c r="K1010" s="149">
        <v>1769.2281636288101</v>
      </c>
      <c r="L1010" s="149">
        <v>147.168971871829</v>
      </c>
      <c r="M1010" s="149">
        <v>157.50268844059801</v>
      </c>
    </row>
    <row r="1011" spans="1:13">
      <c r="A1011" s="150" t="str">
        <f t="shared" si="30"/>
        <v>2005-2007MalesNZ4</v>
      </c>
      <c r="B1011" s="151" t="str">
        <f t="shared" si="31"/>
        <v>2005-2007_Males_NZ4_All ages</v>
      </c>
      <c r="C1011" s="149" t="s">
        <v>3</v>
      </c>
      <c r="D1011" s="149" t="s">
        <v>2</v>
      </c>
      <c r="E1011" s="149" t="s">
        <v>117</v>
      </c>
      <c r="F1011" s="149">
        <v>473</v>
      </c>
      <c r="G1011" s="149">
        <v>157.666666666667</v>
      </c>
      <c r="H1011" s="149">
        <v>1182.7365473094601</v>
      </c>
      <c r="I1011" s="149">
        <v>1593.10031067617</v>
      </c>
      <c r="J1011" s="149">
        <v>1446.63101463875</v>
      </c>
      <c r="K1011" s="149">
        <v>1749.89924166891</v>
      </c>
      <c r="L1011" s="149">
        <v>146.46929603741299</v>
      </c>
      <c r="M1011" s="149">
        <v>156.79893099274699</v>
      </c>
    </row>
    <row r="1012" spans="1:13">
      <c r="A1012" s="150" t="str">
        <f t="shared" si="30"/>
        <v>2006-2008MalesNZ4</v>
      </c>
      <c r="B1012" s="151" t="str">
        <f t="shared" si="31"/>
        <v>2006-2008_Males_NZ4_All ages</v>
      </c>
      <c r="C1012" s="149" t="s">
        <v>4</v>
      </c>
      <c r="D1012" s="149" t="s">
        <v>2</v>
      </c>
      <c r="E1012" s="149" t="s">
        <v>117</v>
      </c>
      <c r="F1012" s="149">
        <v>505</v>
      </c>
      <c r="G1012" s="149">
        <v>168.333333333333</v>
      </c>
      <c r="H1012" s="149">
        <v>1252.0143795710901</v>
      </c>
      <c r="I1012" s="149">
        <v>1695.0307485138201</v>
      </c>
      <c r="J1012" s="149">
        <v>1543.2241511356499</v>
      </c>
      <c r="K1012" s="149">
        <v>1857.18594447347</v>
      </c>
      <c r="L1012" s="149">
        <v>151.80659737816501</v>
      </c>
      <c r="M1012" s="149">
        <v>162.155195959656</v>
      </c>
    </row>
    <row r="1013" spans="1:13">
      <c r="A1013" s="150" t="str">
        <f t="shared" si="30"/>
        <v>2007-2009MalesNZ4</v>
      </c>
      <c r="B1013" s="151" t="str">
        <f t="shared" si="31"/>
        <v>2007-2009_Males_NZ4_All ages</v>
      </c>
      <c r="C1013" s="149" t="s">
        <v>5</v>
      </c>
      <c r="D1013" s="149" t="s">
        <v>2</v>
      </c>
      <c r="E1013" s="149" t="s">
        <v>117</v>
      </c>
      <c r="F1013" s="149">
        <v>512</v>
      </c>
      <c r="G1013" s="149">
        <v>170.666666666667</v>
      </c>
      <c r="H1013" s="149">
        <v>1261.92295368841</v>
      </c>
      <c r="I1013" s="149">
        <v>1716.1665011622099</v>
      </c>
      <c r="J1013" s="149">
        <v>1562.9155124993699</v>
      </c>
      <c r="K1013" s="149">
        <v>1879.7902695151899</v>
      </c>
      <c r="L1013" s="149">
        <v>153.25098866283099</v>
      </c>
      <c r="M1013" s="149">
        <v>163.623768352985</v>
      </c>
    </row>
    <row r="1014" spans="1:13">
      <c r="A1014" s="150" t="str">
        <f t="shared" si="30"/>
        <v>2008-2010MalesNZ4</v>
      </c>
      <c r="B1014" s="151" t="str">
        <f t="shared" si="31"/>
        <v>2008-2010_Males_NZ4_All ages</v>
      </c>
      <c r="C1014" s="149" t="s">
        <v>6</v>
      </c>
      <c r="D1014" s="149" t="s">
        <v>2</v>
      </c>
      <c r="E1014" s="149" t="s">
        <v>117</v>
      </c>
      <c r="F1014" s="149">
        <v>502</v>
      </c>
      <c r="G1014" s="149">
        <v>167.333333333333</v>
      </c>
      <c r="H1014" s="149">
        <v>1233.3546263082901</v>
      </c>
      <c r="I1014" s="149">
        <v>1634.9774622780301</v>
      </c>
      <c r="J1014" s="149">
        <v>1488.4210857601399</v>
      </c>
      <c r="K1014" s="149">
        <v>1791.55544138237</v>
      </c>
      <c r="L1014" s="149">
        <v>146.55637651788899</v>
      </c>
      <c r="M1014" s="149">
        <v>156.577979104343</v>
      </c>
    </row>
    <row r="1015" spans="1:13">
      <c r="A1015" s="150" t="str">
        <f t="shared" si="30"/>
        <v>2009-2011MalesNZ4</v>
      </c>
      <c r="B1015" s="151" t="str">
        <f t="shared" si="31"/>
        <v>2009-2011_Males_NZ4_All ages</v>
      </c>
      <c r="C1015" s="149" t="s">
        <v>7</v>
      </c>
      <c r="D1015" s="149" t="s">
        <v>2</v>
      </c>
      <c r="E1015" s="149" t="s">
        <v>117</v>
      </c>
      <c r="F1015" s="149">
        <v>482</v>
      </c>
      <c r="G1015" s="149">
        <v>160.666666666667</v>
      </c>
      <c r="H1015" s="149">
        <v>1176.90147723111</v>
      </c>
      <c r="I1015" s="149">
        <v>1544.7609410167699</v>
      </c>
      <c r="J1015" s="149">
        <v>1404.27612252667</v>
      </c>
      <c r="K1015" s="149">
        <v>1695.0569055020601</v>
      </c>
      <c r="L1015" s="149">
        <v>140.48481849010301</v>
      </c>
      <c r="M1015" s="149">
        <v>150.29596448528201</v>
      </c>
    </row>
    <row r="1016" spans="1:13">
      <c r="A1016" s="150" t="str">
        <f t="shared" si="30"/>
        <v>2010-2012MalesNZ4</v>
      </c>
      <c r="B1016" s="151" t="str">
        <f t="shared" si="31"/>
        <v>2010-2012_Males_NZ4_All ages</v>
      </c>
      <c r="C1016" s="149" t="s">
        <v>8</v>
      </c>
      <c r="D1016" s="149" t="s">
        <v>2</v>
      </c>
      <c r="E1016" s="149" t="s">
        <v>117</v>
      </c>
      <c r="F1016" s="149">
        <v>459</v>
      </c>
      <c r="G1016" s="149">
        <v>153</v>
      </c>
      <c r="H1016" s="149">
        <v>1114.1587979707299</v>
      </c>
      <c r="I1016" s="149">
        <v>1439.81525269443</v>
      </c>
      <c r="J1016" s="149">
        <v>1305.8755721202599</v>
      </c>
      <c r="K1016" s="149">
        <v>1583.34942875463</v>
      </c>
      <c r="L1016" s="149">
        <v>133.93968057416799</v>
      </c>
      <c r="M1016" s="149">
        <v>143.5341760602</v>
      </c>
    </row>
    <row r="1017" spans="1:13">
      <c r="A1017" s="150" t="str">
        <f t="shared" si="30"/>
        <v>2011-2013MalesNZ4</v>
      </c>
      <c r="B1017" s="151" t="str">
        <f t="shared" si="31"/>
        <v>2011-2013_Males_NZ4_All ages</v>
      </c>
      <c r="C1017" s="149" t="s">
        <v>9</v>
      </c>
      <c r="D1017" s="149" t="s">
        <v>2</v>
      </c>
      <c r="E1017" s="149" t="s">
        <v>117</v>
      </c>
      <c r="F1017" s="149">
        <v>465</v>
      </c>
      <c r="G1017" s="149">
        <v>155</v>
      </c>
      <c r="H1017" s="149">
        <v>1124.16594139832</v>
      </c>
      <c r="I1017" s="149">
        <v>1439.3066587697299</v>
      </c>
      <c r="J1017" s="149">
        <v>1306.57834037219</v>
      </c>
      <c r="K1017" s="149">
        <v>1581.4787970193299</v>
      </c>
      <c r="L1017" s="149">
        <v>132.72831839754801</v>
      </c>
      <c r="M1017" s="149">
        <v>142.172138249596</v>
      </c>
    </row>
    <row r="1018" spans="1:13">
      <c r="A1018" s="150" t="str">
        <f t="shared" si="30"/>
        <v>2012-2014MalesNZ4</v>
      </c>
      <c r="B1018" s="151" t="str">
        <f t="shared" si="31"/>
        <v>2012-2014_Males_NZ4_All ages</v>
      </c>
      <c r="C1018" s="149" t="s">
        <v>216</v>
      </c>
      <c r="D1018" s="149" t="s">
        <v>2</v>
      </c>
      <c r="E1018" s="149" t="s">
        <v>117</v>
      </c>
      <c r="F1018" s="149">
        <v>467</v>
      </c>
      <c r="G1018" s="149">
        <v>155.666666666667</v>
      </c>
      <c r="H1018" s="149">
        <v>1129.9845141308599</v>
      </c>
      <c r="I1018" s="149">
        <v>1446.7696328325301</v>
      </c>
      <c r="J1018" s="149">
        <v>1314.09209972948</v>
      </c>
      <c r="K1018" s="149">
        <v>1588.8663607026101</v>
      </c>
      <c r="L1018" s="149">
        <v>132.67753310305099</v>
      </c>
      <c r="M1018" s="149">
        <v>142.09672787008199</v>
      </c>
    </row>
    <row r="1019" spans="1:13">
      <c r="A1019" s="150" t="str">
        <f t="shared" si="30"/>
        <v>2004-2006MalesNZ5</v>
      </c>
      <c r="B1019" s="151" t="str">
        <f t="shared" si="31"/>
        <v>2004-2006_Males_NZ5_All ages</v>
      </c>
      <c r="C1019" s="149" t="s">
        <v>1</v>
      </c>
      <c r="D1019" s="149" t="s">
        <v>2</v>
      </c>
      <c r="E1019" s="149" t="s">
        <v>118</v>
      </c>
      <c r="F1019" s="149">
        <v>535</v>
      </c>
      <c r="G1019" s="149">
        <v>178.333333333333</v>
      </c>
      <c r="H1019" s="149">
        <v>1389.3577791051</v>
      </c>
      <c r="I1019" s="149">
        <v>1717.53967591592</v>
      </c>
      <c r="J1019" s="149">
        <v>1568.4510909410899</v>
      </c>
      <c r="K1019" s="149">
        <v>1876.49217134696</v>
      </c>
      <c r="L1019" s="149">
        <v>149.088584974832</v>
      </c>
      <c r="M1019" s="149">
        <v>158.95249543103799</v>
      </c>
    </row>
    <row r="1020" spans="1:13">
      <c r="A1020" s="150" t="str">
        <f t="shared" si="30"/>
        <v>2005-2007MalesNZ5</v>
      </c>
      <c r="B1020" s="151" t="str">
        <f t="shared" si="31"/>
        <v>2005-2007_Males_NZ5_All ages</v>
      </c>
      <c r="C1020" s="149" t="s">
        <v>3</v>
      </c>
      <c r="D1020" s="149" t="s">
        <v>2</v>
      </c>
      <c r="E1020" s="149" t="s">
        <v>118</v>
      </c>
      <c r="F1020" s="149">
        <v>566</v>
      </c>
      <c r="G1020" s="149">
        <v>188.666666666667</v>
      </c>
      <c r="H1020" s="149">
        <v>1455.1998971590201</v>
      </c>
      <c r="I1020" s="149">
        <v>1775.8459545707101</v>
      </c>
      <c r="J1020" s="149">
        <v>1628.3188033865899</v>
      </c>
      <c r="K1020" s="149">
        <v>1932.8532261161999</v>
      </c>
      <c r="L1020" s="149">
        <v>147.52715118412399</v>
      </c>
      <c r="M1020" s="149">
        <v>157.00727154548801</v>
      </c>
    </row>
    <row r="1021" spans="1:13">
      <c r="A1021" s="150" t="str">
        <f t="shared" si="30"/>
        <v>2006-2008MalesNZ5</v>
      </c>
      <c r="B1021" s="151" t="str">
        <f t="shared" si="31"/>
        <v>2006-2008_Males_NZ5_All ages</v>
      </c>
      <c r="C1021" s="149" t="s">
        <v>4</v>
      </c>
      <c r="D1021" s="149" t="s">
        <v>2</v>
      </c>
      <c r="E1021" s="149" t="s">
        <v>118</v>
      </c>
      <c r="F1021" s="149">
        <v>537</v>
      </c>
      <c r="G1021" s="149">
        <v>179</v>
      </c>
      <c r="H1021" s="149">
        <v>1372.20830990954</v>
      </c>
      <c r="I1021" s="149">
        <v>1682.2537793772001</v>
      </c>
      <c r="J1021" s="149">
        <v>1539.32418048979</v>
      </c>
      <c r="K1021" s="149">
        <v>1834.6215458944901</v>
      </c>
      <c r="L1021" s="149">
        <v>142.929598887417</v>
      </c>
      <c r="M1021" s="149">
        <v>152.367766517289</v>
      </c>
    </row>
    <row r="1022" spans="1:13">
      <c r="A1022" s="150" t="str">
        <f t="shared" si="30"/>
        <v>2007-2009MalesNZ5</v>
      </c>
      <c r="B1022" s="151" t="str">
        <f t="shared" si="31"/>
        <v>2007-2009_Males_NZ5_All ages</v>
      </c>
      <c r="C1022" s="149" t="s">
        <v>5</v>
      </c>
      <c r="D1022" s="149" t="s">
        <v>2</v>
      </c>
      <c r="E1022" s="149" t="s">
        <v>118</v>
      </c>
      <c r="F1022" s="149">
        <v>519</v>
      </c>
      <c r="G1022" s="149">
        <v>173</v>
      </c>
      <c r="H1022" s="149">
        <v>1320.0732526198001</v>
      </c>
      <c r="I1022" s="149">
        <v>1598.9117735959501</v>
      </c>
      <c r="J1022" s="149">
        <v>1461.4808366478201</v>
      </c>
      <c r="K1022" s="149">
        <v>1745.57948153183</v>
      </c>
      <c r="L1022" s="149">
        <v>137.430936948132</v>
      </c>
      <c r="M1022" s="149">
        <v>146.667707935881</v>
      </c>
    </row>
    <row r="1023" spans="1:13">
      <c r="A1023" s="150" t="str">
        <f t="shared" si="30"/>
        <v>2008-2010MalesNZ5</v>
      </c>
      <c r="B1023" s="151" t="str">
        <f t="shared" si="31"/>
        <v>2008-2010_Males_NZ5_All ages</v>
      </c>
      <c r="C1023" s="149" t="s">
        <v>6</v>
      </c>
      <c r="D1023" s="149" t="s">
        <v>2</v>
      </c>
      <c r="E1023" s="149" t="s">
        <v>118</v>
      </c>
      <c r="F1023" s="149">
        <v>491</v>
      </c>
      <c r="G1023" s="149">
        <v>163.666666666667</v>
      </c>
      <c r="H1023" s="149">
        <v>1243.88822739594</v>
      </c>
      <c r="I1023" s="149">
        <v>1501.8242859424099</v>
      </c>
      <c r="J1023" s="149">
        <v>1369.1392837011001</v>
      </c>
      <c r="K1023" s="149">
        <v>1643.68720589952</v>
      </c>
      <c r="L1023" s="149">
        <v>132.68500224131401</v>
      </c>
      <c r="M1023" s="149">
        <v>141.86291995711201</v>
      </c>
    </row>
    <row r="1024" spans="1:13">
      <c r="A1024" s="150" t="str">
        <f t="shared" si="30"/>
        <v>2009-2011MalesNZ5</v>
      </c>
      <c r="B1024" s="151" t="str">
        <f t="shared" si="31"/>
        <v>2009-2011_Males_NZ5_All ages</v>
      </c>
      <c r="C1024" s="149" t="s">
        <v>7</v>
      </c>
      <c r="D1024" s="149" t="s">
        <v>2</v>
      </c>
      <c r="E1024" s="149" t="s">
        <v>118</v>
      </c>
      <c r="F1024" s="149">
        <v>495</v>
      </c>
      <c r="G1024" s="149">
        <v>165</v>
      </c>
      <c r="H1024" s="149">
        <v>1244.5628944258699</v>
      </c>
      <c r="I1024" s="149">
        <v>1492.4329648947701</v>
      </c>
      <c r="J1024" s="149">
        <v>1361.6195046237699</v>
      </c>
      <c r="K1024" s="149">
        <v>1632.25689032949</v>
      </c>
      <c r="L1024" s="149">
        <v>130.813460271</v>
      </c>
      <c r="M1024" s="149">
        <v>139.823925434719</v>
      </c>
    </row>
    <row r="1025" spans="1:13">
      <c r="A1025" s="150" t="str">
        <f t="shared" si="30"/>
        <v>2010-2012MalesNZ5</v>
      </c>
      <c r="B1025" s="151" t="str">
        <f t="shared" si="31"/>
        <v>2010-2012_Males_NZ5_All ages</v>
      </c>
      <c r="C1025" s="149" t="s">
        <v>8</v>
      </c>
      <c r="D1025" s="149" t="s">
        <v>2</v>
      </c>
      <c r="E1025" s="149" t="s">
        <v>118</v>
      </c>
      <c r="F1025" s="149">
        <v>518</v>
      </c>
      <c r="G1025" s="149">
        <v>172.666666666667</v>
      </c>
      <c r="H1025" s="149">
        <v>1299.32023979733</v>
      </c>
      <c r="I1025" s="149">
        <v>1598.41695499399</v>
      </c>
      <c r="J1025" s="149">
        <v>1460.9467021667599</v>
      </c>
      <c r="K1025" s="149">
        <v>1745.1358594850201</v>
      </c>
      <c r="L1025" s="149">
        <v>137.470252827237</v>
      </c>
      <c r="M1025" s="149">
        <v>146.71890449102699</v>
      </c>
    </row>
    <row r="1026" spans="1:13">
      <c r="A1026" s="150" t="str">
        <f t="shared" si="30"/>
        <v>2011-2013MalesNZ5</v>
      </c>
      <c r="B1026" s="151" t="str">
        <f t="shared" si="31"/>
        <v>2011-2013_Males_NZ5_All ages</v>
      </c>
      <c r="C1026" s="149" t="s">
        <v>9</v>
      </c>
      <c r="D1026" s="149" t="s">
        <v>2</v>
      </c>
      <c r="E1026" s="149" t="s">
        <v>118</v>
      </c>
      <c r="F1026" s="149">
        <v>501</v>
      </c>
      <c r="G1026" s="149">
        <v>167</v>
      </c>
      <c r="H1026" s="149">
        <v>1256.4893536979901</v>
      </c>
      <c r="I1026" s="149">
        <v>1548.03858694</v>
      </c>
      <c r="J1026" s="149">
        <v>1412.4002352151899</v>
      </c>
      <c r="K1026" s="149">
        <v>1692.96155501456</v>
      </c>
      <c r="L1026" s="149">
        <v>135.63835172480901</v>
      </c>
      <c r="M1026" s="149">
        <v>144.92296807456299</v>
      </c>
    </row>
    <row r="1027" spans="1:13">
      <c r="A1027" s="150" t="str">
        <f t="shared" ref="A1027:A1090" si="32">C1027&amp;D1027&amp;E1027</f>
        <v>2012-2014MalesNZ5</v>
      </c>
      <c r="B1027" s="151" t="str">
        <f t="shared" ref="B1027:B1090" si="33">CONCATENATE(C1027,"_",D1027,"_",E1027,"_","All ages")</f>
        <v>2012-2014_Males_NZ5_All ages</v>
      </c>
      <c r="C1027" s="149" t="s">
        <v>216</v>
      </c>
      <c r="D1027" s="149" t="s">
        <v>2</v>
      </c>
      <c r="E1027" s="149" t="s">
        <v>118</v>
      </c>
      <c r="F1027" s="149">
        <v>503</v>
      </c>
      <c r="G1027" s="149">
        <v>167.666666666667</v>
      </c>
      <c r="H1027" s="149">
        <v>1260.02004008016</v>
      </c>
      <c r="I1027" s="149">
        <v>1549.0180309038501</v>
      </c>
      <c r="J1027" s="149">
        <v>1412.9529667683501</v>
      </c>
      <c r="K1027" s="149">
        <v>1694.3777012846699</v>
      </c>
      <c r="L1027" s="149">
        <v>136.06506413549999</v>
      </c>
      <c r="M1027" s="149">
        <v>145.35967038081699</v>
      </c>
    </row>
    <row r="1028" spans="1:13">
      <c r="A1028" s="150" t="str">
        <f t="shared" si="32"/>
        <v>2004-2006MalesPB</v>
      </c>
      <c r="B1028" s="151" t="str">
        <f t="shared" si="33"/>
        <v>2004-2006_Males_PB_All ages</v>
      </c>
      <c r="C1028" s="149" t="s">
        <v>1</v>
      </c>
      <c r="D1028" s="149" t="s">
        <v>2</v>
      </c>
      <c r="E1028" s="149" t="s">
        <v>119</v>
      </c>
      <c r="F1028" s="149">
        <v>2076</v>
      </c>
      <c r="G1028" s="149">
        <v>692</v>
      </c>
      <c r="H1028" s="149">
        <v>1065.9382413045901</v>
      </c>
      <c r="I1028" s="149">
        <v>1567.7386638427099</v>
      </c>
      <c r="J1028" s="149">
        <v>1494.4114222769999</v>
      </c>
      <c r="K1028" s="149">
        <v>1643.4857947523301</v>
      </c>
      <c r="L1028" s="149">
        <v>73.327241565705904</v>
      </c>
      <c r="M1028" s="149">
        <v>75.747130909621106</v>
      </c>
    </row>
    <row r="1029" spans="1:13">
      <c r="A1029" s="150" t="str">
        <f t="shared" si="32"/>
        <v>2005-2007MalesPB</v>
      </c>
      <c r="B1029" s="151" t="str">
        <f t="shared" si="33"/>
        <v>2005-2007_Males_PB_All ages</v>
      </c>
      <c r="C1029" s="149" t="s">
        <v>3</v>
      </c>
      <c r="D1029" s="149" t="s">
        <v>2</v>
      </c>
      <c r="E1029" s="149" t="s">
        <v>119</v>
      </c>
      <c r="F1029" s="149">
        <v>2110</v>
      </c>
      <c r="G1029" s="149">
        <v>703.33333333333303</v>
      </c>
      <c r="H1029" s="149">
        <v>1070.7398761798399</v>
      </c>
      <c r="I1029" s="149">
        <v>1557.3867589809699</v>
      </c>
      <c r="J1029" s="149">
        <v>1485.17617139662</v>
      </c>
      <c r="K1029" s="149">
        <v>1631.96076103315</v>
      </c>
      <c r="L1029" s="149">
        <v>72.210587584357</v>
      </c>
      <c r="M1029" s="149">
        <v>74.574002052176596</v>
      </c>
    </row>
    <row r="1030" spans="1:13">
      <c r="A1030" s="150" t="str">
        <f t="shared" si="32"/>
        <v>2006-2008MalesPB</v>
      </c>
      <c r="B1030" s="151" t="str">
        <f t="shared" si="33"/>
        <v>2006-2008_Males_PB_All ages</v>
      </c>
      <c r="C1030" s="149" t="s">
        <v>4</v>
      </c>
      <c r="D1030" s="149" t="s">
        <v>2</v>
      </c>
      <c r="E1030" s="149" t="s">
        <v>119</v>
      </c>
      <c r="F1030" s="149">
        <v>2089</v>
      </c>
      <c r="G1030" s="149">
        <v>696.33333333333303</v>
      </c>
      <c r="H1030" s="149">
        <v>1046.9865931587501</v>
      </c>
      <c r="I1030" s="149">
        <v>1483.8108390398399</v>
      </c>
      <c r="J1030" s="149">
        <v>1415.27921679466</v>
      </c>
      <c r="K1030" s="149">
        <v>1554.59691397906</v>
      </c>
      <c r="L1030" s="149">
        <v>68.531622245182504</v>
      </c>
      <c r="M1030" s="149">
        <v>70.786074939216604</v>
      </c>
    </row>
    <row r="1031" spans="1:13">
      <c r="A1031" s="150" t="str">
        <f t="shared" si="32"/>
        <v>2007-2009MalesPB</v>
      </c>
      <c r="B1031" s="151" t="str">
        <f t="shared" si="33"/>
        <v>2007-2009_Males_PB_All ages</v>
      </c>
      <c r="C1031" s="149" t="s">
        <v>5</v>
      </c>
      <c r="D1031" s="149" t="s">
        <v>2</v>
      </c>
      <c r="E1031" s="149" t="s">
        <v>119</v>
      </c>
      <c r="F1031" s="149">
        <v>2072</v>
      </c>
      <c r="G1031" s="149">
        <v>690.66666666666697</v>
      </c>
      <c r="H1031" s="149">
        <v>1027.298779339</v>
      </c>
      <c r="I1031" s="149">
        <v>1417.68827059095</v>
      </c>
      <c r="J1031" s="149">
        <v>1352.8245190825901</v>
      </c>
      <c r="K1031" s="149">
        <v>1484.6947084649901</v>
      </c>
      <c r="L1031" s="149">
        <v>64.863751508359002</v>
      </c>
      <c r="M1031" s="149">
        <v>67.006437874044707</v>
      </c>
    </row>
    <row r="1032" spans="1:13">
      <c r="A1032" s="150" t="str">
        <f t="shared" si="32"/>
        <v>2008-2010MalesPB</v>
      </c>
      <c r="B1032" s="151" t="str">
        <f t="shared" si="33"/>
        <v>2008-2010_Males_PB_All ages</v>
      </c>
      <c r="C1032" s="149" t="s">
        <v>6</v>
      </c>
      <c r="D1032" s="149" t="s">
        <v>2</v>
      </c>
      <c r="E1032" s="149" t="s">
        <v>119</v>
      </c>
      <c r="F1032" s="149">
        <v>2047</v>
      </c>
      <c r="G1032" s="149">
        <v>682.33333333333303</v>
      </c>
      <c r="H1032" s="149">
        <v>1007.17866965819</v>
      </c>
      <c r="I1032" s="149">
        <v>1372.2879464466901</v>
      </c>
      <c r="J1032" s="149">
        <v>1309.6703893386</v>
      </c>
      <c r="K1032" s="149">
        <v>1436.98681237593</v>
      </c>
      <c r="L1032" s="149">
        <v>62.617557108090502</v>
      </c>
      <c r="M1032" s="149">
        <v>64.698865929247603</v>
      </c>
    </row>
    <row r="1033" spans="1:13">
      <c r="A1033" s="150" t="str">
        <f t="shared" si="32"/>
        <v>2009-2011MalesPB</v>
      </c>
      <c r="B1033" s="151" t="str">
        <f t="shared" si="33"/>
        <v>2009-2011_Males_PB_All ages</v>
      </c>
      <c r="C1033" s="149" t="s">
        <v>7</v>
      </c>
      <c r="D1033" s="149" t="s">
        <v>2</v>
      </c>
      <c r="E1033" s="149" t="s">
        <v>119</v>
      </c>
      <c r="F1033" s="149">
        <v>2034</v>
      </c>
      <c r="G1033" s="149">
        <v>678</v>
      </c>
      <c r="H1033" s="149">
        <v>993.21255920699298</v>
      </c>
      <c r="I1033" s="149">
        <v>1330.7848294392199</v>
      </c>
      <c r="J1033" s="149">
        <v>1270.1986929391201</v>
      </c>
      <c r="K1033" s="149">
        <v>1393.39129620991</v>
      </c>
      <c r="L1033" s="149">
        <v>60.586136500104701</v>
      </c>
      <c r="M1033" s="149">
        <v>62.606466770686197</v>
      </c>
    </row>
    <row r="1034" spans="1:13">
      <c r="A1034" s="150" t="str">
        <f t="shared" si="32"/>
        <v>2010-2012MalesPB</v>
      </c>
      <c r="B1034" s="151" t="str">
        <f t="shared" si="33"/>
        <v>2010-2012_Males_PB_All ages</v>
      </c>
      <c r="C1034" s="149" t="s">
        <v>8</v>
      </c>
      <c r="D1034" s="149" t="s">
        <v>2</v>
      </c>
      <c r="E1034" s="149" t="s">
        <v>119</v>
      </c>
      <c r="F1034" s="149">
        <v>2085</v>
      </c>
      <c r="G1034" s="149">
        <v>695</v>
      </c>
      <c r="H1034" s="149">
        <v>1011.96889833717</v>
      </c>
      <c r="I1034" s="149">
        <v>1343.7280391751201</v>
      </c>
      <c r="J1034" s="149">
        <v>1283.48311439846</v>
      </c>
      <c r="K1034" s="149">
        <v>1405.9567475035001</v>
      </c>
      <c r="L1034" s="149">
        <v>60.244924776656497</v>
      </c>
      <c r="M1034" s="149">
        <v>62.228708328380399</v>
      </c>
    </row>
    <row r="1035" spans="1:13">
      <c r="A1035" s="150" t="str">
        <f t="shared" si="32"/>
        <v>2011-2013MalesPB</v>
      </c>
      <c r="B1035" s="151" t="str">
        <f t="shared" si="33"/>
        <v>2011-2013_Males_PB_All ages</v>
      </c>
      <c r="C1035" s="149" t="s">
        <v>9</v>
      </c>
      <c r="D1035" s="149" t="s">
        <v>2</v>
      </c>
      <c r="E1035" s="149" t="s">
        <v>119</v>
      </c>
      <c r="F1035" s="149">
        <v>2111</v>
      </c>
      <c r="G1035" s="149">
        <v>703.66666666666697</v>
      </c>
      <c r="H1035" s="149">
        <v>1018.6994812402</v>
      </c>
      <c r="I1035" s="149">
        <v>1330.4000052948099</v>
      </c>
      <c r="J1035" s="149">
        <v>1271.28892666346</v>
      </c>
      <c r="K1035" s="149">
        <v>1391.4452918536899</v>
      </c>
      <c r="L1035" s="149">
        <v>59.111078631352299</v>
      </c>
      <c r="M1035" s="149">
        <v>61.045286558881998</v>
      </c>
    </row>
    <row r="1036" spans="1:13">
      <c r="A1036" s="150" t="str">
        <f t="shared" si="32"/>
        <v>2012-2014MalesPB</v>
      </c>
      <c r="B1036" s="151" t="str">
        <f t="shared" si="33"/>
        <v>2012-2014_Males_PB_All ages</v>
      </c>
      <c r="C1036" s="149" t="s">
        <v>216</v>
      </c>
      <c r="D1036" s="149" t="s">
        <v>2</v>
      </c>
      <c r="E1036" s="149" t="s">
        <v>119</v>
      </c>
      <c r="F1036" s="149">
        <v>2203</v>
      </c>
      <c r="G1036" s="149">
        <v>734.33333333333303</v>
      </c>
      <c r="H1036" s="149">
        <v>1058.9411549813001</v>
      </c>
      <c r="I1036" s="149">
        <v>1344.07462003552</v>
      </c>
      <c r="J1036" s="149">
        <v>1286.1031753096399</v>
      </c>
      <c r="K1036" s="149">
        <v>1403.9022476104101</v>
      </c>
      <c r="L1036" s="149">
        <v>57.971444725885902</v>
      </c>
      <c r="M1036" s="149">
        <v>59.827627574882598</v>
      </c>
    </row>
    <row r="1037" spans="1:13">
      <c r="A1037" s="150" t="str">
        <f t="shared" si="32"/>
        <v>2004-2006MalesPB1</v>
      </c>
      <c r="B1037" s="151" t="str">
        <f t="shared" si="33"/>
        <v>2004-2006_Males_PB1_All ages</v>
      </c>
      <c r="C1037" s="149" t="s">
        <v>1</v>
      </c>
      <c r="D1037" s="149" t="s">
        <v>2</v>
      </c>
      <c r="E1037" s="149" t="s">
        <v>120</v>
      </c>
      <c r="F1037" s="149">
        <v>394</v>
      </c>
      <c r="G1037" s="149">
        <v>131.333333333333</v>
      </c>
      <c r="H1037" s="149">
        <v>967.25094515638</v>
      </c>
      <c r="I1037" s="149">
        <v>1442.00640314732</v>
      </c>
      <c r="J1037" s="149">
        <v>1290.4150152116299</v>
      </c>
      <c r="K1037" s="149">
        <v>1605.3542865433999</v>
      </c>
      <c r="L1037" s="149">
        <v>151.59138793569301</v>
      </c>
      <c r="M1037" s="149">
        <v>163.34788339608201</v>
      </c>
    </row>
    <row r="1038" spans="1:13">
      <c r="A1038" s="150" t="str">
        <f t="shared" si="32"/>
        <v>2005-2007MalesPB1</v>
      </c>
      <c r="B1038" s="151" t="str">
        <f t="shared" si="33"/>
        <v>2005-2007_Males_PB1_All ages</v>
      </c>
      <c r="C1038" s="149" t="s">
        <v>3</v>
      </c>
      <c r="D1038" s="149" t="s">
        <v>2</v>
      </c>
      <c r="E1038" s="149" t="s">
        <v>120</v>
      </c>
      <c r="F1038" s="149">
        <v>385</v>
      </c>
      <c r="G1038" s="149">
        <v>128.333333333333</v>
      </c>
      <c r="H1038" s="149">
        <v>923.06216883646198</v>
      </c>
      <c r="I1038" s="149">
        <v>1358.95601424606</v>
      </c>
      <c r="J1038" s="149">
        <v>1215.3693431081799</v>
      </c>
      <c r="K1038" s="149">
        <v>1513.8132561498101</v>
      </c>
      <c r="L1038" s="149">
        <v>143.586671137878</v>
      </c>
      <c r="M1038" s="149">
        <v>154.85724190375299</v>
      </c>
    </row>
    <row r="1039" spans="1:13">
      <c r="A1039" s="150" t="str">
        <f t="shared" si="32"/>
        <v>2006-2008MalesPB1</v>
      </c>
      <c r="B1039" s="151" t="str">
        <f t="shared" si="33"/>
        <v>2006-2008_Males_PB1_All ages</v>
      </c>
      <c r="C1039" s="149" t="s">
        <v>4</v>
      </c>
      <c r="D1039" s="149" t="s">
        <v>2</v>
      </c>
      <c r="E1039" s="149" t="s">
        <v>120</v>
      </c>
      <c r="F1039" s="149">
        <v>360</v>
      </c>
      <c r="G1039" s="149">
        <v>120</v>
      </c>
      <c r="H1039" s="149">
        <v>841.18045657405901</v>
      </c>
      <c r="I1039" s="149">
        <v>1166.3759764101801</v>
      </c>
      <c r="J1039" s="149">
        <v>1041.83915723258</v>
      </c>
      <c r="K1039" s="149">
        <v>1301.03639446835</v>
      </c>
      <c r="L1039" s="149">
        <v>124.536819177599</v>
      </c>
      <c r="M1039" s="149">
        <v>134.66041805817099</v>
      </c>
    </row>
    <row r="1040" spans="1:13">
      <c r="A1040" s="150" t="str">
        <f t="shared" si="32"/>
        <v>2007-2009MalesPB1</v>
      </c>
      <c r="B1040" s="151" t="str">
        <f t="shared" si="33"/>
        <v>2007-2009_Males_PB1_All ages</v>
      </c>
      <c r="C1040" s="149" t="s">
        <v>5</v>
      </c>
      <c r="D1040" s="149" t="s">
        <v>2</v>
      </c>
      <c r="E1040" s="149" t="s">
        <v>120</v>
      </c>
      <c r="F1040" s="149">
        <v>360</v>
      </c>
      <c r="G1040" s="149">
        <v>120</v>
      </c>
      <c r="H1040" s="149">
        <v>822.66910420475301</v>
      </c>
      <c r="I1040" s="149">
        <v>1114.91130955728</v>
      </c>
      <c r="J1040" s="149">
        <v>996.76934078952604</v>
      </c>
      <c r="K1040" s="149">
        <v>1242.65703977217</v>
      </c>
      <c r="L1040" s="149">
        <v>118.141968767756</v>
      </c>
      <c r="M1040" s="149">
        <v>127.74573021488401</v>
      </c>
    </row>
    <row r="1041" spans="1:13">
      <c r="A1041" s="150" t="str">
        <f t="shared" si="32"/>
        <v>2008-2010MalesPB1</v>
      </c>
      <c r="B1041" s="151" t="str">
        <f t="shared" si="33"/>
        <v>2008-2010_Males_PB1_All ages</v>
      </c>
      <c r="C1041" s="149" t="s">
        <v>6</v>
      </c>
      <c r="D1041" s="149" t="s">
        <v>2</v>
      </c>
      <c r="E1041" s="149" t="s">
        <v>120</v>
      </c>
      <c r="F1041" s="149">
        <v>364</v>
      </c>
      <c r="G1041" s="149">
        <v>121.333333333333</v>
      </c>
      <c r="H1041" s="149">
        <v>818.787115350009</v>
      </c>
      <c r="I1041" s="149">
        <v>1091.19880524423</v>
      </c>
      <c r="J1041" s="149">
        <v>976.57945834289001</v>
      </c>
      <c r="K1041" s="149">
        <v>1215.0819936114101</v>
      </c>
      <c r="L1041" s="149">
        <v>114.619346901339</v>
      </c>
      <c r="M1041" s="149">
        <v>123.88318836718</v>
      </c>
    </row>
    <row r="1042" spans="1:13">
      <c r="A1042" s="150" t="str">
        <f t="shared" si="32"/>
        <v>2009-2011MalesPB1</v>
      </c>
      <c r="B1042" s="151" t="str">
        <f t="shared" si="33"/>
        <v>2009-2011_Males_PB1_All ages</v>
      </c>
      <c r="C1042" s="149" t="s">
        <v>7</v>
      </c>
      <c r="D1042" s="149" t="s">
        <v>2</v>
      </c>
      <c r="E1042" s="149" t="s">
        <v>120</v>
      </c>
      <c r="F1042" s="149">
        <v>362</v>
      </c>
      <c r="G1042" s="149">
        <v>120.666666666667</v>
      </c>
      <c r="H1042" s="149">
        <v>800.40683662414096</v>
      </c>
      <c r="I1042" s="149">
        <v>1054.1723667676899</v>
      </c>
      <c r="J1042" s="149">
        <v>943.26290664289797</v>
      </c>
      <c r="K1042" s="149">
        <v>1174.0716310819</v>
      </c>
      <c r="L1042" s="149">
        <v>110.90946012479699</v>
      </c>
      <c r="M1042" s="149">
        <v>119.899264314208</v>
      </c>
    </row>
    <row r="1043" spans="1:13">
      <c r="A1043" s="150" t="str">
        <f t="shared" si="32"/>
        <v>2010-2012MalesPB1</v>
      </c>
      <c r="B1043" s="151" t="str">
        <f t="shared" si="33"/>
        <v>2010-2012_Males_PB1_All ages</v>
      </c>
      <c r="C1043" s="149" t="s">
        <v>8</v>
      </c>
      <c r="D1043" s="149" t="s">
        <v>2</v>
      </c>
      <c r="E1043" s="149" t="s">
        <v>120</v>
      </c>
      <c r="F1043" s="149">
        <v>373</v>
      </c>
      <c r="G1043" s="149">
        <v>124.333333333333</v>
      </c>
      <c r="H1043" s="149">
        <v>811.36343861480896</v>
      </c>
      <c r="I1043" s="149">
        <v>1039.7216052542001</v>
      </c>
      <c r="J1043" s="149">
        <v>932.27331141341199</v>
      </c>
      <c r="K1043" s="149">
        <v>1155.74422485184</v>
      </c>
      <c r="L1043" s="149">
        <v>107.44829384078599</v>
      </c>
      <c r="M1043" s="149">
        <v>116.022619597641</v>
      </c>
    </row>
    <row r="1044" spans="1:13">
      <c r="A1044" s="150" t="str">
        <f t="shared" si="32"/>
        <v>2011-2013MalesPB1</v>
      </c>
      <c r="B1044" s="151" t="str">
        <f t="shared" si="33"/>
        <v>2011-2013_Males_PB1_All ages</v>
      </c>
      <c r="C1044" s="149" t="s">
        <v>9</v>
      </c>
      <c r="D1044" s="149" t="s">
        <v>2</v>
      </c>
      <c r="E1044" s="149" t="s">
        <v>120</v>
      </c>
      <c r="F1044" s="149">
        <v>391</v>
      </c>
      <c r="G1044" s="149">
        <v>130.333333333333</v>
      </c>
      <c r="H1044" s="149">
        <v>839.81270673138897</v>
      </c>
      <c r="I1044" s="149">
        <v>1041.87591998228</v>
      </c>
      <c r="J1044" s="149">
        <v>937.16387626455105</v>
      </c>
      <c r="K1044" s="149">
        <v>1154.7411832472501</v>
      </c>
      <c r="L1044" s="149">
        <v>104.712043717732</v>
      </c>
      <c r="M1044" s="149">
        <v>112.865263264963</v>
      </c>
    </row>
    <row r="1045" spans="1:13">
      <c r="A1045" s="150" t="str">
        <f t="shared" si="32"/>
        <v>2012-2014MalesPB1</v>
      </c>
      <c r="B1045" s="151" t="str">
        <f t="shared" si="33"/>
        <v>2012-2014_Males_PB1_All ages</v>
      </c>
      <c r="C1045" s="149" t="s">
        <v>216</v>
      </c>
      <c r="D1045" s="149" t="s">
        <v>2</v>
      </c>
      <c r="E1045" s="149" t="s">
        <v>120</v>
      </c>
      <c r="F1045" s="149">
        <v>413</v>
      </c>
      <c r="G1045" s="149">
        <v>137.666666666667</v>
      </c>
      <c r="H1045" s="149">
        <v>878.08819152102706</v>
      </c>
      <c r="I1045" s="149">
        <v>1035.33156628343</v>
      </c>
      <c r="J1045" s="149">
        <v>934.96844308560105</v>
      </c>
      <c r="K1045" s="149">
        <v>1143.28970593331</v>
      </c>
      <c r="L1045" s="149">
        <v>100.363123197825</v>
      </c>
      <c r="M1045" s="149">
        <v>107.95813964988599</v>
      </c>
    </row>
    <row r="1046" spans="1:13">
      <c r="A1046" s="150" t="str">
        <f t="shared" si="32"/>
        <v>2004-2006MalesPB2</v>
      </c>
      <c r="B1046" s="151" t="str">
        <f t="shared" si="33"/>
        <v>2004-2006_Males_PB2_All ages</v>
      </c>
      <c r="C1046" s="149" t="s">
        <v>1</v>
      </c>
      <c r="D1046" s="149" t="s">
        <v>2</v>
      </c>
      <c r="E1046" s="149" t="s">
        <v>121</v>
      </c>
      <c r="F1046" s="149">
        <v>361</v>
      </c>
      <c r="G1046" s="149">
        <v>120.333333333333</v>
      </c>
      <c r="H1046" s="149">
        <v>917.47782550130898</v>
      </c>
      <c r="I1046" s="149">
        <v>1324.1305125162701</v>
      </c>
      <c r="J1046" s="149">
        <v>1177.2506242218401</v>
      </c>
      <c r="K1046" s="149">
        <v>1482.9329973113699</v>
      </c>
      <c r="L1046" s="149">
        <v>146.87988829442099</v>
      </c>
      <c r="M1046" s="149">
        <v>158.80248479510499</v>
      </c>
    </row>
    <row r="1047" spans="1:13">
      <c r="A1047" s="150" t="str">
        <f t="shared" si="32"/>
        <v>2005-2007MalesPB2</v>
      </c>
      <c r="B1047" s="151" t="str">
        <f t="shared" si="33"/>
        <v>2005-2007_Males_PB2_All ages</v>
      </c>
      <c r="C1047" s="149" t="s">
        <v>3</v>
      </c>
      <c r="D1047" s="149" t="s">
        <v>2</v>
      </c>
      <c r="E1047" s="149" t="s">
        <v>121</v>
      </c>
      <c r="F1047" s="149">
        <v>382</v>
      </c>
      <c r="G1047" s="149">
        <v>127.333333333333</v>
      </c>
      <c r="H1047" s="149">
        <v>965.548618658848</v>
      </c>
      <c r="I1047" s="149">
        <v>1367.47765043041</v>
      </c>
      <c r="J1047" s="149">
        <v>1220.07197056461</v>
      </c>
      <c r="K1047" s="149">
        <v>1526.5009342445901</v>
      </c>
      <c r="L1047" s="149">
        <v>147.405679865791</v>
      </c>
      <c r="M1047" s="149">
        <v>159.02328381418499</v>
      </c>
    </row>
    <row r="1048" spans="1:13">
      <c r="A1048" s="150" t="str">
        <f t="shared" si="32"/>
        <v>2006-2008MalesPB2</v>
      </c>
      <c r="B1048" s="151" t="str">
        <f t="shared" si="33"/>
        <v>2006-2008_Males_PB2_All ages</v>
      </c>
      <c r="C1048" s="149" t="s">
        <v>4</v>
      </c>
      <c r="D1048" s="149" t="s">
        <v>2</v>
      </c>
      <c r="E1048" s="149" t="s">
        <v>121</v>
      </c>
      <c r="F1048" s="149">
        <v>416</v>
      </c>
      <c r="G1048" s="149">
        <v>138.666666666667</v>
      </c>
      <c r="H1048" s="149">
        <v>1043.65278474661</v>
      </c>
      <c r="I1048" s="149">
        <v>1431.6939190891201</v>
      </c>
      <c r="J1048" s="149">
        <v>1285.50481997521</v>
      </c>
      <c r="K1048" s="149">
        <v>1588.9043467988499</v>
      </c>
      <c r="L1048" s="149">
        <v>146.18909911390799</v>
      </c>
      <c r="M1048" s="149">
        <v>157.210427709735</v>
      </c>
    </row>
    <row r="1049" spans="1:13">
      <c r="A1049" s="150" t="str">
        <f t="shared" si="32"/>
        <v>2007-2009MalesPB2</v>
      </c>
      <c r="B1049" s="151" t="str">
        <f t="shared" si="33"/>
        <v>2007-2009_Males_PB2_All ages</v>
      </c>
      <c r="C1049" s="149" t="s">
        <v>5</v>
      </c>
      <c r="D1049" s="149" t="s">
        <v>2</v>
      </c>
      <c r="E1049" s="149" t="s">
        <v>121</v>
      </c>
      <c r="F1049" s="149">
        <v>408</v>
      </c>
      <c r="G1049" s="149">
        <v>136</v>
      </c>
      <c r="H1049" s="149">
        <v>1015.78449434845</v>
      </c>
      <c r="I1049" s="149">
        <v>1328.11396165924</v>
      </c>
      <c r="J1049" s="149">
        <v>1194.4345237320099</v>
      </c>
      <c r="K1049" s="149">
        <v>1471.9739734325599</v>
      </c>
      <c r="L1049" s="149">
        <v>133.67943792723301</v>
      </c>
      <c r="M1049" s="149">
        <v>143.86001177332099</v>
      </c>
    </row>
    <row r="1050" spans="1:13">
      <c r="A1050" s="150" t="str">
        <f t="shared" si="32"/>
        <v>2008-2010MalesPB2</v>
      </c>
      <c r="B1050" s="151" t="str">
        <f t="shared" si="33"/>
        <v>2008-2010_Males_PB2_All ages</v>
      </c>
      <c r="C1050" s="149" t="s">
        <v>6</v>
      </c>
      <c r="D1050" s="149" t="s">
        <v>2</v>
      </c>
      <c r="E1050" s="149" t="s">
        <v>121</v>
      </c>
      <c r="F1050" s="149">
        <v>397</v>
      </c>
      <c r="G1050" s="149">
        <v>132.333333333333</v>
      </c>
      <c r="H1050" s="149">
        <v>983.54969775047095</v>
      </c>
      <c r="I1050" s="149">
        <v>1282.0206244941701</v>
      </c>
      <c r="J1050" s="149">
        <v>1153.10865361162</v>
      </c>
      <c r="K1050" s="149">
        <v>1420.8907950442699</v>
      </c>
      <c r="L1050" s="149">
        <v>128.91197088254199</v>
      </c>
      <c r="M1050" s="149">
        <v>138.870170550106</v>
      </c>
    </row>
    <row r="1051" spans="1:13">
      <c r="A1051" s="150" t="str">
        <f t="shared" si="32"/>
        <v>2009-2011MalesPB2</v>
      </c>
      <c r="B1051" s="151" t="str">
        <f t="shared" si="33"/>
        <v>2009-2011_Males_PB2_All ages</v>
      </c>
      <c r="C1051" s="149" t="s">
        <v>7</v>
      </c>
      <c r="D1051" s="149" t="s">
        <v>2</v>
      </c>
      <c r="E1051" s="149" t="s">
        <v>121</v>
      </c>
      <c r="F1051" s="149">
        <v>383</v>
      </c>
      <c r="G1051" s="149">
        <v>127.666666666667</v>
      </c>
      <c r="H1051" s="149">
        <v>944.81584725066</v>
      </c>
      <c r="I1051" s="149">
        <v>1222.1142208385399</v>
      </c>
      <c r="J1051" s="149">
        <v>1097.70227635643</v>
      </c>
      <c r="K1051" s="149">
        <v>1356.3181937639499</v>
      </c>
      <c r="L1051" s="149">
        <v>124.411944482118</v>
      </c>
      <c r="M1051" s="149">
        <v>134.20397292540599</v>
      </c>
    </row>
    <row r="1052" spans="1:13">
      <c r="A1052" s="150" t="str">
        <f t="shared" si="32"/>
        <v>2010-2012MalesPB2</v>
      </c>
      <c r="B1052" s="151" t="str">
        <f t="shared" si="33"/>
        <v>2010-2012_Males_PB2_All ages</v>
      </c>
      <c r="C1052" s="149" t="s">
        <v>8</v>
      </c>
      <c r="D1052" s="149" t="s">
        <v>2</v>
      </c>
      <c r="E1052" s="149" t="s">
        <v>121</v>
      </c>
      <c r="F1052" s="149">
        <v>404</v>
      </c>
      <c r="G1052" s="149">
        <v>134.666666666667</v>
      </c>
      <c r="H1052" s="149">
        <v>993.45890916244502</v>
      </c>
      <c r="I1052" s="149">
        <v>1274.26083998081</v>
      </c>
      <c r="J1052" s="149">
        <v>1148.02172384341</v>
      </c>
      <c r="K1052" s="149">
        <v>1410.1633339183099</v>
      </c>
      <c r="L1052" s="149">
        <v>126.239116137401</v>
      </c>
      <c r="M1052" s="149">
        <v>135.902493937494</v>
      </c>
    </row>
    <row r="1053" spans="1:13">
      <c r="A1053" s="150" t="str">
        <f t="shared" si="32"/>
        <v>2011-2013MalesPB2</v>
      </c>
      <c r="B1053" s="151" t="str">
        <f t="shared" si="33"/>
        <v>2011-2013_Males_PB2_All ages</v>
      </c>
      <c r="C1053" s="149" t="s">
        <v>9</v>
      </c>
      <c r="D1053" s="149" t="s">
        <v>2</v>
      </c>
      <c r="E1053" s="149" t="s">
        <v>121</v>
      </c>
      <c r="F1053" s="149">
        <v>400</v>
      </c>
      <c r="G1053" s="149">
        <v>133.333333333333</v>
      </c>
      <c r="H1053" s="149">
        <v>976.77712387975896</v>
      </c>
      <c r="I1053" s="149">
        <v>1223.3986696644699</v>
      </c>
      <c r="J1053" s="149">
        <v>1101.7270863410699</v>
      </c>
      <c r="K1053" s="149">
        <v>1354.4323717824</v>
      </c>
      <c r="L1053" s="149">
        <v>121.671583323398</v>
      </c>
      <c r="M1053" s="149">
        <v>131.03370211793199</v>
      </c>
    </row>
    <row r="1054" spans="1:13">
      <c r="A1054" s="150" t="str">
        <f t="shared" si="32"/>
        <v>2012-2014MalesPB2</v>
      </c>
      <c r="B1054" s="151" t="str">
        <f t="shared" si="33"/>
        <v>2012-2014_Males_PB2_All ages</v>
      </c>
      <c r="C1054" s="149" t="s">
        <v>216</v>
      </c>
      <c r="D1054" s="149" t="s">
        <v>2</v>
      </c>
      <c r="E1054" s="149" t="s">
        <v>121</v>
      </c>
      <c r="F1054" s="149">
        <v>403</v>
      </c>
      <c r="G1054" s="149">
        <v>134.333333333333</v>
      </c>
      <c r="H1054" s="149">
        <v>980.63071831808497</v>
      </c>
      <c r="I1054" s="149">
        <v>1202.3090649969099</v>
      </c>
      <c r="J1054" s="149">
        <v>1083.2295236371101</v>
      </c>
      <c r="K1054" s="149">
        <v>1330.51570035841</v>
      </c>
      <c r="L1054" s="149">
        <v>119.0795413598</v>
      </c>
      <c r="M1054" s="149">
        <v>128.206635361499</v>
      </c>
    </row>
    <row r="1055" spans="1:13">
      <c r="A1055" s="150" t="str">
        <f t="shared" si="32"/>
        <v>2004-2006MalesPB3</v>
      </c>
      <c r="B1055" s="151" t="str">
        <f t="shared" si="33"/>
        <v>2004-2006_Males_PB3_All ages</v>
      </c>
      <c r="C1055" s="149" t="s">
        <v>1</v>
      </c>
      <c r="D1055" s="149" t="s">
        <v>2</v>
      </c>
      <c r="E1055" s="149" t="s">
        <v>122</v>
      </c>
      <c r="F1055" s="149">
        <v>494</v>
      </c>
      <c r="G1055" s="149">
        <v>164.666666666667</v>
      </c>
      <c r="H1055" s="149">
        <v>1164.1608144412501</v>
      </c>
      <c r="I1055" s="149">
        <v>1598.32185902073</v>
      </c>
      <c r="J1055" s="149">
        <v>1450.8120100159199</v>
      </c>
      <c r="K1055" s="149">
        <v>1756.0028863750399</v>
      </c>
      <c r="L1055" s="149">
        <v>147.50984900480401</v>
      </c>
      <c r="M1055" s="149">
        <v>157.681027354311</v>
      </c>
    </row>
    <row r="1056" spans="1:13">
      <c r="A1056" s="150" t="str">
        <f t="shared" si="32"/>
        <v>2005-2007MalesPB3</v>
      </c>
      <c r="B1056" s="151" t="str">
        <f t="shared" si="33"/>
        <v>2005-2007_Males_PB3_All ages</v>
      </c>
      <c r="C1056" s="149" t="s">
        <v>3</v>
      </c>
      <c r="D1056" s="149" t="s">
        <v>2</v>
      </c>
      <c r="E1056" s="149" t="s">
        <v>122</v>
      </c>
      <c r="F1056" s="149">
        <v>511</v>
      </c>
      <c r="G1056" s="149">
        <v>170.333333333333</v>
      </c>
      <c r="H1056" s="149">
        <v>1197.64689338365</v>
      </c>
      <c r="I1056" s="149">
        <v>1638.0223902013799</v>
      </c>
      <c r="J1056" s="149">
        <v>1488.2202666185599</v>
      </c>
      <c r="K1056" s="149">
        <v>1797.9741366953599</v>
      </c>
      <c r="L1056" s="149">
        <v>149.80212358281199</v>
      </c>
      <c r="M1056" s="149">
        <v>159.951746493982</v>
      </c>
    </row>
    <row r="1057" spans="1:13">
      <c r="A1057" s="150" t="str">
        <f t="shared" si="32"/>
        <v>2006-2008MalesPB3</v>
      </c>
      <c r="B1057" s="151" t="str">
        <f t="shared" si="33"/>
        <v>2006-2008_Males_PB3_All ages</v>
      </c>
      <c r="C1057" s="149" t="s">
        <v>4</v>
      </c>
      <c r="D1057" s="149" t="s">
        <v>2</v>
      </c>
      <c r="E1057" s="149" t="s">
        <v>122</v>
      </c>
      <c r="F1057" s="149">
        <v>484</v>
      </c>
      <c r="G1057" s="149">
        <v>161.333333333333</v>
      </c>
      <c r="H1057" s="149">
        <v>1129.3370977903301</v>
      </c>
      <c r="I1057" s="149">
        <v>1541.0978881367</v>
      </c>
      <c r="J1057" s="149">
        <v>1395.7095973820799</v>
      </c>
      <c r="K1057" s="149">
        <v>1696.61798194278</v>
      </c>
      <c r="L1057" s="149">
        <v>145.388290754629</v>
      </c>
      <c r="M1057" s="149">
        <v>155.52009380607001</v>
      </c>
    </row>
    <row r="1058" spans="1:13">
      <c r="A1058" s="150" t="str">
        <f t="shared" si="32"/>
        <v>2007-2009MalesPB3</v>
      </c>
      <c r="B1058" s="151" t="str">
        <f t="shared" si="33"/>
        <v>2007-2009_Males_PB3_All ages</v>
      </c>
      <c r="C1058" s="149" t="s">
        <v>5</v>
      </c>
      <c r="D1058" s="149" t="s">
        <v>2</v>
      </c>
      <c r="E1058" s="149" t="s">
        <v>122</v>
      </c>
      <c r="F1058" s="149">
        <v>469</v>
      </c>
      <c r="G1058" s="149">
        <v>156.333333333333</v>
      </c>
      <c r="H1058" s="149">
        <v>1087.23369729003</v>
      </c>
      <c r="I1058" s="149">
        <v>1472.1450305502999</v>
      </c>
      <c r="J1058" s="149">
        <v>1331.49807187139</v>
      </c>
      <c r="K1058" s="149">
        <v>1622.7548310304301</v>
      </c>
      <c r="L1058" s="149">
        <v>140.64695867891101</v>
      </c>
      <c r="M1058" s="149">
        <v>150.609800480123</v>
      </c>
    </row>
    <row r="1059" spans="1:13">
      <c r="A1059" s="150" t="str">
        <f t="shared" si="32"/>
        <v>2008-2010MalesPB3</v>
      </c>
      <c r="B1059" s="151" t="str">
        <f t="shared" si="33"/>
        <v>2008-2010_Males_PB3_All ages</v>
      </c>
      <c r="C1059" s="149" t="s">
        <v>6</v>
      </c>
      <c r="D1059" s="149" t="s">
        <v>2</v>
      </c>
      <c r="E1059" s="149" t="s">
        <v>122</v>
      </c>
      <c r="F1059" s="149">
        <v>450</v>
      </c>
      <c r="G1059" s="149">
        <v>150</v>
      </c>
      <c r="H1059" s="149">
        <v>1038.3257574009599</v>
      </c>
      <c r="I1059" s="149">
        <v>1370.7476741671501</v>
      </c>
      <c r="J1059" s="149">
        <v>1238.3538904427801</v>
      </c>
      <c r="K1059" s="149">
        <v>1512.72326896604</v>
      </c>
      <c r="L1059" s="149">
        <v>132.39378372437301</v>
      </c>
      <c r="M1059" s="149">
        <v>141.975594798884</v>
      </c>
    </row>
    <row r="1060" spans="1:13">
      <c r="A1060" s="150" t="str">
        <f t="shared" si="32"/>
        <v>2009-2011MalesPB3</v>
      </c>
      <c r="B1060" s="151" t="str">
        <f t="shared" si="33"/>
        <v>2009-2011_Males_PB3_All ages</v>
      </c>
      <c r="C1060" s="149" t="s">
        <v>7</v>
      </c>
      <c r="D1060" s="149" t="s">
        <v>2</v>
      </c>
      <c r="E1060" s="149" t="s">
        <v>122</v>
      </c>
      <c r="F1060" s="149">
        <v>454</v>
      </c>
      <c r="G1060" s="149">
        <v>151.333333333333</v>
      </c>
      <c r="H1060" s="149">
        <v>1045.69743873226</v>
      </c>
      <c r="I1060" s="149">
        <v>1353.1747657042999</v>
      </c>
      <c r="J1060" s="149">
        <v>1223.60732519611</v>
      </c>
      <c r="K1060" s="149">
        <v>1492.07645485171</v>
      </c>
      <c r="L1060" s="149">
        <v>129.56744050819199</v>
      </c>
      <c r="M1060" s="149">
        <v>138.90168914741</v>
      </c>
    </row>
    <row r="1061" spans="1:13">
      <c r="A1061" s="150" t="str">
        <f t="shared" si="32"/>
        <v>2010-2012MalesPB3</v>
      </c>
      <c r="B1061" s="151" t="str">
        <f t="shared" si="33"/>
        <v>2010-2012_Males_PB3_All ages</v>
      </c>
      <c r="C1061" s="149" t="s">
        <v>8</v>
      </c>
      <c r="D1061" s="149" t="s">
        <v>2</v>
      </c>
      <c r="E1061" s="149" t="s">
        <v>122</v>
      </c>
      <c r="F1061" s="149">
        <v>455</v>
      </c>
      <c r="G1061" s="149">
        <v>151.666666666667</v>
      </c>
      <c r="H1061" s="149">
        <v>1047.4217311233899</v>
      </c>
      <c r="I1061" s="149">
        <v>1317.3038467342501</v>
      </c>
      <c r="J1061" s="149">
        <v>1191.9299789091599</v>
      </c>
      <c r="K1061" s="149">
        <v>1451.6995349936401</v>
      </c>
      <c r="L1061" s="149">
        <v>125.37386782508101</v>
      </c>
      <c r="M1061" s="149">
        <v>134.39568825939401</v>
      </c>
    </row>
    <row r="1062" spans="1:13">
      <c r="A1062" s="150" t="str">
        <f t="shared" si="32"/>
        <v>2011-2013MalesPB3</v>
      </c>
      <c r="B1062" s="151" t="str">
        <f t="shared" si="33"/>
        <v>2011-2013_Males_PB3_All ages</v>
      </c>
      <c r="C1062" s="149" t="s">
        <v>9</v>
      </c>
      <c r="D1062" s="149" t="s">
        <v>2</v>
      </c>
      <c r="E1062" s="149" t="s">
        <v>122</v>
      </c>
      <c r="F1062" s="149">
        <v>461</v>
      </c>
      <c r="G1062" s="149">
        <v>153.666666666667</v>
      </c>
      <c r="H1062" s="149">
        <v>1061.20945650422</v>
      </c>
      <c r="I1062" s="149">
        <v>1350.6972749665799</v>
      </c>
      <c r="J1062" s="149">
        <v>1222.3085663716199</v>
      </c>
      <c r="K1062" s="149">
        <v>1488.2621047836899</v>
      </c>
      <c r="L1062" s="149">
        <v>128.38870859496001</v>
      </c>
      <c r="M1062" s="149">
        <v>137.56482981710801</v>
      </c>
    </row>
    <row r="1063" spans="1:13">
      <c r="A1063" s="150" t="str">
        <f t="shared" si="32"/>
        <v>2012-2014MalesPB3</v>
      </c>
      <c r="B1063" s="151" t="str">
        <f t="shared" si="33"/>
        <v>2012-2014_Males_PB3_All ages</v>
      </c>
      <c r="C1063" s="149" t="s">
        <v>216</v>
      </c>
      <c r="D1063" s="149" t="s">
        <v>2</v>
      </c>
      <c r="E1063" s="149" t="s">
        <v>122</v>
      </c>
      <c r="F1063" s="149">
        <v>482</v>
      </c>
      <c r="G1063" s="149">
        <v>160.666666666667</v>
      </c>
      <c r="H1063" s="149">
        <v>1106.6467684536799</v>
      </c>
      <c r="I1063" s="149">
        <v>1373.00889776131</v>
      </c>
      <c r="J1063" s="149">
        <v>1246.50325707041</v>
      </c>
      <c r="K1063" s="149">
        <v>1508.3494098879301</v>
      </c>
      <c r="L1063" s="149">
        <v>126.50564069089199</v>
      </c>
      <c r="M1063" s="149">
        <v>135.340512126623</v>
      </c>
    </row>
    <row r="1064" spans="1:13">
      <c r="A1064" s="150" t="str">
        <f t="shared" si="32"/>
        <v>2004-2006MalesPB4</v>
      </c>
      <c r="B1064" s="151" t="str">
        <f t="shared" si="33"/>
        <v>2004-2006_Males_PB4_All ages</v>
      </c>
      <c r="C1064" s="149" t="s">
        <v>1</v>
      </c>
      <c r="D1064" s="149" t="s">
        <v>2</v>
      </c>
      <c r="E1064" s="149" t="s">
        <v>123</v>
      </c>
      <c r="F1064" s="149">
        <v>417</v>
      </c>
      <c r="G1064" s="149">
        <v>139</v>
      </c>
      <c r="H1064" s="149">
        <v>1201.8330114995499</v>
      </c>
      <c r="I1064" s="149">
        <v>1753.44411211747</v>
      </c>
      <c r="J1064" s="149">
        <v>1569.3178126408</v>
      </c>
      <c r="K1064" s="149">
        <v>1951.4345300652701</v>
      </c>
      <c r="L1064" s="149">
        <v>184.126299476669</v>
      </c>
      <c r="M1064" s="149">
        <v>197.99041794779299</v>
      </c>
    </row>
    <row r="1065" spans="1:13">
      <c r="A1065" s="150" t="str">
        <f t="shared" si="32"/>
        <v>2005-2007MalesPB4</v>
      </c>
      <c r="B1065" s="151" t="str">
        <f t="shared" si="33"/>
        <v>2005-2007_Males_PB4_All ages</v>
      </c>
      <c r="C1065" s="149" t="s">
        <v>3</v>
      </c>
      <c r="D1065" s="149" t="s">
        <v>2</v>
      </c>
      <c r="E1065" s="149" t="s">
        <v>123</v>
      </c>
      <c r="F1065" s="149">
        <v>410</v>
      </c>
      <c r="G1065" s="149">
        <v>136.666666666667</v>
      </c>
      <c r="H1065" s="149">
        <v>1171.0605238353701</v>
      </c>
      <c r="I1065" s="149">
        <v>1693.23182538537</v>
      </c>
      <c r="J1065" s="149">
        <v>1513.4356363115501</v>
      </c>
      <c r="K1065" s="149">
        <v>1886.68587847208</v>
      </c>
      <c r="L1065" s="149">
        <v>179.79618907382201</v>
      </c>
      <c r="M1065" s="149">
        <v>193.45405308671201</v>
      </c>
    </row>
    <row r="1066" spans="1:13">
      <c r="A1066" s="150" t="str">
        <f t="shared" si="32"/>
        <v>2006-2008MalesPB4</v>
      </c>
      <c r="B1066" s="151" t="str">
        <f t="shared" si="33"/>
        <v>2006-2008_Males_PB4_All ages</v>
      </c>
      <c r="C1066" s="149" t="s">
        <v>4</v>
      </c>
      <c r="D1066" s="149" t="s">
        <v>2</v>
      </c>
      <c r="E1066" s="149" t="s">
        <v>123</v>
      </c>
      <c r="F1066" s="149">
        <v>378</v>
      </c>
      <c r="G1066" s="149">
        <v>126</v>
      </c>
      <c r="H1066" s="149">
        <v>1070.3363914373101</v>
      </c>
      <c r="I1066" s="149">
        <v>1512.5435610938</v>
      </c>
      <c r="J1066" s="149">
        <v>1346.4481895372701</v>
      </c>
      <c r="K1066" s="149">
        <v>1691.8015675690101</v>
      </c>
      <c r="L1066" s="149">
        <v>166.09537155653001</v>
      </c>
      <c r="M1066" s="149">
        <v>179.25800647521299</v>
      </c>
    </row>
    <row r="1067" spans="1:13">
      <c r="A1067" s="150" t="str">
        <f t="shared" si="32"/>
        <v>2007-2009MalesPB4</v>
      </c>
      <c r="B1067" s="151" t="str">
        <f t="shared" si="33"/>
        <v>2007-2009_Males_PB4_All ages</v>
      </c>
      <c r="C1067" s="149" t="s">
        <v>5</v>
      </c>
      <c r="D1067" s="149" t="s">
        <v>2</v>
      </c>
      <c r="E1067" s="149" t="s">
        <v>123</v>
      </c>
      <c r="F1067" s="149">
        <v>379</v>
      </c>
      <c r="G1067" s="149">
        <v>126.333333333333</v>
      </c>
      <c r="H1067" s="149">
        <v>1066.9744658089601</v>
      </c>
      <c r="I1067" s="149">
        <v>1457.49303172807</v>
      </c>
      <c r="J1067" s="149">
        <v>1301.5358642899</v>
      </c>
      <c r="K1067" s="149">
        <v>1625.7923969209301</v>
      </c>
      <c r="L1067" s="149">
        <v>155.95716743816601</v>
      </c>
      <c r="M1067" s="149">
        <v>168.29936519286301</v>
      </c>
    </row>
    <row r="1068" spans="1:13">
      <c r="A1068" s="150" t="str">
        <f t="shared" si="32"/>
        <v>2008-2010MalesPB4</v>
      </c>
      <c r="B1068" s="151" t="str">
        <f t="shared" si="33"/>
        <v>2008-2010_Males_PB4_All ages</v>
      </c>
      <c r="C1068" s="149" t="s">
        <v>6</v>
      </c>
      <c r="D1068" s="149" t="s">
        <v>2</v>
      </c>
      <c r="E1068" s="149" t="s">
        <v>123</v>
      </c>
      <c r="F1068" s="149">
        <v>387</v>
      </c>
      <c r="G1068" s="149">
        <v>129</v>
      </c>
      <c r="H1068" s="149">
        <v>1083.1234256927</v>
      </c>
      <c r="I1068" s="149">
        <v>1457.7235561699599</v>
      </c>
      <c r="J1068" s="149">
        <v>1304.34728722553</v>
      </c>
      <c r="K1068" s="149">
        <v>1623.1063514810101</v>
      </c>
      <c r="L1068" s="149">
        <v>153.376268944423</v>
      </c>
      <c r="M1068" s="149">
        <v>165.38279531105599</v>
      </c>
    </row>
    <row r="1069" spans="1:13">
      <c r="A1069" s="150" t="str">
        <f t="shared" si="32"/>
        <v>2009-2011MalesPB4</v>
      </c>
      <c r="B1069" s="151" t="str">
        <f t="shared" si="33"/>
        <v>2009-2011_Males_PB4_All ages</v>
      </c>
      <c r="C1069" s="149" t="s">
        <v>7</v>
      </c>
      <c r="D1069" s="149" t="s">
        <v>2</v>
      </c>
      <c r="E1069" s="149" t="s">
        <v>123</v>
      </c>
      <c r="F1069" s="149">
        <v>412</v>
      </c>
      <c r="G1069" s="149">
        <v>137.333333333333</v>
      </c>
      <c r="H1069" s="149">
        <v>1145.5263304231801</v>
      </c>
      <c r="I1069" s="149">
        <v>1484.4145745052499</v>
      </c>
      <c r="J1069" s="149">
        <v>1334.88192734059</v>
      </c>
      <c r="K1069" s="149">
        <v>1645.2774448129801</v>
      </c>
      <c r="L1069" s="149">
        <v>149.53264716465199</v>
      </c>
      <c r="M1069" s="149">
        <v>160.862870307733</v>
      </c>
    </row>
    <row r="1070" spans="1:13">
      <c r="A1070" s="150" t="str">
        <f t="shared" si="32"/>
        <v>2010-2012MalesPB4</v>
      </c>
      <c r="B1070" s="151" t="str">
        <f t="shared" si="33"/>
        <v>2010-2012_Males_PB4_All ages</v>
      </c>
      <c r="C1070" s="149" t="s">
        <v>8</v>
      </c>
      <c r="D1070" s="149" t="s">
        <v>2</v>
      </c>
      <c r="E1070" s="149" t="s">
        <v>123</v>
      </c>
      <c r="F1070" s="149">
        <v>411</v>
      </c>
      <c r="G1070" s="149">
        <v>137</v>
      </c>
      <c r="H1070" s="149">
        <v>1138.5987755215101</v>
      </c>
      <c r="I1070" s="149">
        <v>1535.9487063100601</v>
      </c>
      <c r="J1070" s="149">
        <v>1379.8814564567999</v>
      </c>
      <c r="K1070" s="149">
        <v>1703.85627690155</v>
      </c>
      <c r="L1070" s="149">
        <v>156.06724985326099</v>
      </c>
      <c r="M1070" s="149">
        <v>167.90757059149499</v>
      </c>
    </row>
    <row r="1071" spans="1:13">
      <c r="A1071" s="150" t="str">
        <f t="shared" si="32"/>
        <v>2011-2013MalesPB4</v>
      </c>
      <c r="B1071" s="151" t="str">
        <f t="shared" si="33"/>
        <v>2011-2013_Males_PB4_All ages</v>
      </c>
      <c r="C1071" s="149" t="s">
        <v>9</v>
      </c>
      <c r="D1071" s="149" t="s">
        <v>2</v>
      </c>
      <c r="E1071" s="149" t="s">
        <v>123</v>
      </c>
      <c r="F1071" s="149">
        <v>403</v>
      </c>
      <c r="G1071" s="149">
        <v>134.333333333333</v>
      </c>
      <c r="H1071" s="149">
        <v>1110.65178448395</v>
      </c>
      <c r="I1071" s="149">
        <v>1495.2760347999699</v>
      </c>
      <c r="J1071" s="149">
        <v>1342.9391435743801</v>
      </c>
      <c r="K1071" s="149">
        <v>1659.2890973499</v>
      </c>
      <c r="L1071" s="149">
        <v>152.33689122558201</v>
      </c>
      <c r="M1071" s="149">
        <v>164.013062549936</v>
      </c>
    </row>
    <row r="1072" spans="1:13">
      <c r="A1072" s="150" t="str">
        <f t="shared" si="32"/>
        <v>2012-2014MalesPB4</v>
      </c>
      <c r="B1072" s="151" t="str">
        <f t="shared" si="33"/>
        <v>2012-2014_Males_PB4_All ages</v>
      </c>
      <c r="C1072" s="149" t="s">
        <v>216</v>
      </c>
      <c r="D1072" s="149" t="s">
        <v>2</v>
      </c>
      <c r="E1072" s="149" t="s">
        <v>123</v>
      </c>
      <c r="F1072" s="149">
        <v>409</v>
      </c>
      <c r="G1072" s="149">
        <v>136.333333333333</v>
      </c>
      <c r="H1072" s="149">
        <v>1123.2560694276599</v>
      </c>
      <c r="I1072" s="149">
        <v>1521.8819502070701</v>
      </c>
      <c r="J1072" s="149">
        <v>1368.7966796954399</v>
      </c>
      <c r="K1072" s="149">
        <v>1686.61083182636</v>
      </c>
      <c r="L1072" s="149">
        <v>153.085270511625</v>
      </c>
      <c r="M1072" s="149">
        <v>164.72888161928799</v>
      </c>
    </row>
    <row r="1073" spans="1:13">
      <c r="A1073" s="150" t="str">
        <f t="shared" si="32"/>
        <v>2004-2006MalesPB5</v>
      </c>
      <c r="B1073" s="151" t="str">
        <f t="shared" si="33"/>
        <v>2004-2006_Males_PB5_All ages</v>
      </c>
      <c r="C1073" s="149" t="s">
        <v>1</v>
      </c>
      <c r="D1073" s="149" t="s">
        <v>2</v>
      </c>
      <c r="E1073" s="149" t="s">
        <v>124</v>
      </c>
      <c r="F1073" s="149">
        <v>410</v>
      </c>
      <c r="G1073" s="149">
        <v>136.666666666667</v>
      </c>
      <c r="H1073" s="149">
        <v>1091.99382091301</v>
      </c>
      <c r="I1073" s="149">
        <v>1871.97668044787</v>
      </c>
      <c r="J1073" s="149">
        <v>1671.5939476598001</v>
      </c>
      <c r="K1073" s="149">
        <v>2087.58109356769</v>
      </c>
      <c r="L1073" s="149">
        <v>200.38273278806199</v>
      </c>
      <c r="M1073" s="149">
        <v>215.60441311982399</v>
      </c>
    </row>
    <row r="1074" spans="1:13">
      <c r="A1074" s="150" t="str">
        <f t="shared" si="32"/>
        <v>2005-2007MalesPB5</v>
      </c>
      <c r="B1074" s="151" t="str">
        <f t="shared" si="33"/>
        <v>2005-2007_Males_PB5_All ages</v>
      </c>
      <c r="C1074" s="149" t="s">
        <v>3</v>
      </c>
      <c r="D1074" s="149" t="s">
        <v>2</v>
      </c>
      <c r="E1074" s="149" t="s">
        <v>124</v>
      </c>
      <c r="F1074" s="149">
        <v>422</v>
      </c>
      <c r="G1074" s="149">
        <v>140.666666666667</v>
      </c>
      <c r="H1074" s="149">
        <v>1107.3209131461599</v>
      </c>
      <c r="I1074" s="149">
        <v>1865.5346486097401</v>
      </c>
      <c r="J1074" s="149">
        <v>1669.6778979634901</v>
      </c>
      <c r="K1074" s="149">
        <v>2076.0476235237202</v>
      </c>
      <c r="L1074" s="149">
        <v>195.85675064624999</v>
      </c>
      <c r="M1074" s="149">
        <v>210.51297491397801</v>
      </c>
    </row>
    <row r="1075" spans="1:13">
      <c r="A1075" s="150" t="str">
        <f t="shared" si="32"/>
        <v>2006-2008MalesPB5</v>
      </c>
      <c r="B1075" s="151" t="str">
        <f t="shared" si="33"/>
        <v>2006-2008_Males_PB5_All ages</v>
      </c>
      <c r="C1075" s="149" t="s">
        <v>4</v>
      </c>
      <c r="D1075" s="149" t="s">
        <v>2</v>
      </c>
      <c r="E1075" s="149" t="s">
        <v>124</v>
      </c>
      <c r="F1075" s="149">
        <v>451</v>
      </c>
      <c r="G1075" s="149">
        <v>150.333333333333</v>
      </c>
      <c r="H1075" s="149">
        <v>1165.5252616617099</v>
      </c>
      <c r="I1075" s="149">
        <v>1928.3056411269699</v>
      </c>
      <c r="J1075" s="149">
        <v>1730.5598860386301</v>
      </c>
      <c r="K1075" s="149">
        <v>2140.3464685620602</v>
      </c>
      <c r="L1075" s="149">
        <v>197.74575508833701</v>
      </c>
      <c r="M1075" s="149">
        <v>212.04082743509301</v>
      </c>
    </row>
    <row r="1076" spans="1:13">
      <c r="A1076" s="150" t="str">
        <f t="shared" si="32"/>
        <v>2007-2009MalesPB5</v>
      </c>
      <c r="B1076" s="151" t="str">
        <f t="shared" si="33"/>
        <v>2007-2009_Males_PB5_All ages</v>
      </c>
      <c r="C1076" s="149" t="s">
        <v>5</v>
      </c>
      <c r="D1076" s="149" t="s">
        <v>2</v>
      </c>
      <c r="E1076" s="149" t="s">
        <v>124</v>
      </c>
      <c r="F1076" s="149">
        <v>456</v>
      </c>
      <c r="G1076" s="149">
        <v>152</v>
      </c>
      <c r="H1076" s="149">
        <v>1165.94221426745</v>
      </c>
      <c r="I1076" s="149">
        <v>1861.28828991399</v>
      </c>
      <c r="J1076" s="149">
        <v>1674.78621669417</v>
      </c>
      <c r="K1076" s="149">
        <v>2061.1956341323398</v>
      </c>
      <c r="L1076" s="149">
        <v>186.502073219827</v>
      </c>
      <c r="M1076" s="149">
        <v>199.907344218346</v>
      </c>
    </row>
    <row r="1077" spans="1:13">
      <c r="A1077" s="150" t="str">
        <f t="shared" si="32"/>
        <v>2008-2010MalesPB5</v>
      </c>
      <c r="B1077" s="151" t="str">
        <f t="shared" si="33"/>
        <v>2008-2010_Males_PB5_All ages</v>
      </c>
      <c r="C1077" s="149" t="s">
        <v>6</v>
      </c>
      <c r="D1077" s="149" t="s">
        <v>2</v>
      </c>
      <c r="E1077" s="149" t="s">
        <v>124</v>
      </c>
      <c r="F1077" s="149">
        <v>449</v>
      </c>
      <c r="G1077" s="149">
        <v>149.666666666667</v>
      </c>
      <c r="H1077" s="149">
        <v>1140.98393982517</v>
      </c>
      <c r="I1077" s="149">
        <v>1788.5767360007401</v>
      </c>
      <c r="J1077" s="149">
        <v>1610.7894283406199</v>
      </c>
      <c r="K1077" s="149">
        <v>1979.24602658458</v>
      </c>
      <c r="L1077" s="149">
        <v>177.787307660127</v>
      </c>
      <c r="M1077" s="149">
        <v>190.669290583834</v>
      </c>
    </row>
    <row r="1078" spans="1:13">
      <c r="A1078" s="150" t="str">
        <f t="shared" si="32"/>
        <v>2009-2011MalesPB5</v>
      </c>
      <c r="B1078" s="151" t="str">
        <f t="shared" si="33"/>
        <v>2009-2011_Males_PB5_All ages</v>
      </c>
      <c r="C1078" s="149" t="s">
        <v>7</v>
      </c>
      <c r="D1078" s="149" t="s">
        <v>2</v>
      </c>
      <c r="E1078" s="149" t="s">
        <v>124</v>
      </c>
      <c r="F1078" s="149">
        <v>423</v>
      </c>
      <c r="G1078" s="149">
        <v>141</v>
      </c>
      <c r="H1078" s="149">
        <v>1066.99626677429</v>
      </c>
      <c r="I1078" s="149">
        <v>1646.47595046422</v>
      </c>
      <c r="J1078" s="149">
        <v>1480.57982521146</v>
      </c>
      <c r="K1078" s="149">
        <v>1824.7710319948201</v>
      </c>
      <c r="L1078" s="149">
        <v>165.89612525276499</v>
      </c>
      <c r="M1078" s="149">
        <v>178.29508153059399</v>
      </c>
    </row>
    <row r="1079" spans="1:13">
      <c r="A1079" s="150" t="str">
        <f t="shared" si="32"/>
        <v>2010-2012MalesPB5</v>
      </c>
      <c r="B1079" s="151" t="str">
        <f t="shared" si="33"/>
        <v>2010-2012_Males_PB5_All ages</v>
      </c>
      <c r="C1079" s="149" t="s">
        <v>8</v>
      </c>
      <c r="D1079" s="149" t="s">
        <v>2</v>
      </c>
      <c r="E1079" s="149" t="s">
        <v>124</v>
      </c>
      <c r="F1079" s="149">
        <v>442</v>
      </c>
      <c r="G1079" s="149">
        <v>147.333333333333</v>
      </c>
      <c r="H1079" s="149">
        <v>1108.9089038862001</v>
      </c>
      <c r="I1079" s="149">
        <v>1701.5549286702201</v>
      </c>
      <c r="J1079" s="149">
        <v>1534.4211929753001</v>
      </c>
      <c r="K1079" s="149">
        <v>1880.8979992454699</v>
      </c>
      <c r="L1079" s="149">
        <v>167.13373569491401</v>
      </c>
      <c r="M1079" s="149">
        <v>179.34307057524899</v>
      </c>
    </row>
    <row r="1080" spans="1:13">
      <c r="A1080" s="150" t="str">
        <f t="shared" si="32"/>
        <v>2011-2013MalesPB5</v>
      </c>
      <c r="B1080" s="151" t="str">
        <f t="shared" si="33"/>
        <v>2011-2013_Males_PB5_All ages</v>
      </c>
      <c r="C1080" s="149" t="s">
        <v>9</v>
      </c>
      <c r="D1080" s="149" t="s">
        <v>2</v>
      </c>
      <c r="E1080" s="149" t="s">
        <v>124</v>
      </c>
      <c r="F1080" s="149">
        <v>456</v>
      </c>
      <c r="G1080" s="149">
        <v>152</v>
      </c>
      <c r="H1080" s="149">
        <v>1140.2850712678201</v>
      </c>
      <c r="I1080" s="149">
        <v>1699.51948177339</v>
      </c>
      <c r="J1080" s="149">
        <v>1536.2519034264301</v>
      </c>
      <c r="K1080" s="149">
        <v>1874.5222976714699</v>
      </c>
      <c r="L1080" s="149">
        <v>163.267578346954</v>
      </c>
      <c r="M1080" s="149">
        <v>175.00281589808401</v>
      </c>
    </row>
    <row r="1081" spans="1:13">
      <c r="A1081" s="150" t="str">
        <f t="shared" si="32"/>
        <v>2012-2014MalesPB5</v>
      </c>
      <c r="B1081" s="151" t="str">
        <f t="shared" si="33"/>
        <v>2012-2014_Males_PB5_All ages</v>
      </c>
      <c r="C1081" s="149" t="s">
        <v>216</v>
      </c>
      <c r="D1081" s="149" t="s">
        <v>2</v>
      </c>
      <c r="E1081" s="149" t="s">
        <v>124</v>
      </c>
      <c r="F1081" s="149">
        <v>496</v>
      </c>
      <c r="G1081" s="149">
        <v>165.333333333333</v>
      </c>
      <c r="H1081" s="149">
        <v>1241.8317017601</v>
      </c>
      <c r="I1081" s="149">
        <v>1770.0805250936201</v>
      </c>
      <c r="J1081" s="149">
        <v>1610.04635478718</v>
      </c>
      <c r="K1081" s="149">
        <v>1941.1263597130901</v>
      </c>
      <c r="L1081" s="149">
        <v>160.034170306449</v>
      </c>
      <c r="M1081" s="149">
        <v>171.04583461946399</v>
      </c>
    </row>
    <row r="1082" spans="1:13">
      <c r="A1082" s="150" t="str">
        <f t="shared" si="32"/>
        <v>2004-2006MalesPD</v>
      </c>
      <c r="B1082" s="151" t="str">
        <f t="shared" si="33"/>
        <v>2004-2006_Males_PD_All ages</v>
      </c>
      <c r="C1082" s="149" t="s">
        <v>1</v>
      </c>
      <c r="D1082" s="149" t="s">
        <v>2</v>
      </c>
      <c r="E1082" s="149" t="s">
        <v>125</v>
      </c>
      <c r="F1082" s="149">
        <v>1723</v>
      </c>
      <c r="G1082" s="149">
        <v>574.33333333333303</v>
      </c>
      <c r="H1082" s="149">
        <v>965.58526347644295</v>
      </c>
      <c r="I1082" s="149">
        <v>1297.69616731313</v>
      </c>
      <c r="J1082" s="149">
        <v>1234.7222026709801</v>
      </c>
      <c r="K1082" s="149">
        <v>1362.9553633416899</v>
      </c>
      <c r="L1082" s="149">
        <v>62.973964642153803</v>
      </c>
      <c r="M1082" s="149">
        <v>65.259196028561107</v>
      </c>
    </row>
    <row r="1083" spans="1:13">
      <c r="A1083" s="150" t="str">
        <f t="shared" si="32"/>
        <v>2005-2007MalesPD</v>
      </c>
      <c r="B1083" s="151" t="str">
        <f t="shared" si="33"/>
        <v>2005-2007_Males_PD_All ages</v>
      </c>
      <c r="C1083" s="149" t="s">
        <v>3</v>
      </c>
      <c r="D1083" s="149" t="s">
        <v>2</v>
      </c>
      <c r="E1083" s="149" t="s">
        <v>125</v>
      </c>
      <c r="F1083" s="149">
        <v>1765</v>
      </c>
      <c r="G1083" s="149">
        <v>588.33333333333303</v>
      </c>
      <c r="H1083" s="149">
        <v>980.80075574449199</v>
      </c>
      <c r="I1083" s="149">
        <v>1310.29150521578</v>
      </c>
      <c r="J1083" s="149">
        <v>1247.4060130810301</v>
      </c>
      <c r="K1083" s="149">
        <v>1375.4311668487001</v>
      </c>
      <c r="L1083" s="149">
        <v>62.885492134752901</v>
      </c>
      <c r="M1083" s="149">
        <v>65.139661632922099</v>
      </c>
    </row>
    <row r="1084" spans="1:13">
      <c r="A1084" s="150" t="str">
        <f t="shared" si="32"/>
        <v>2006-2008MalesPD</v>
      </c>
      <c r="B1084" s="151" t="str">
        <f t="shared" si="33"/>
        <v>2006-2008_Males_PD_All ages</v>
      </c>
      <c r="C1084" s="149" t="s">
        <v>4</v>
      </c>
      <c r="D1084" s="149" t="s">
        <v>2</v>
      </c>
      <c r="E1084" s="149" t="s">
        <v>125</v>
      </c>
      <c r="F1084" s="149">
        <v>1789</v>
      </c>
      <c r="G1084" s="149">
        <v>596.33333333333303</v>
      </c>
      <c r="H1084" s="149">
        <v>986.12588676915595</v>
      </c>
      <c r="I1084" s="149">
        <v>1298.24418193775</v>
      </c>
      <c r="J1084" s="149">
        <v>1236.1850087765299</v>
      </c>
      <c r="K1084" s="149">
        <v>1362.51264076754</v>
      </c>
      <c r="L1084" s="149">
        <v>62.059173161225502</v>
      </c>
      <c r="M1084" s="149">
        <v>64.268458829788599</v>
      </c>
    </row>
    <row r="1085" spans="1:13">
      <c r="A1085" s="150" t="str">
        <f t="shared" si="32"/>
        <v>2007-2009MalesPD</v>
      </c>
      <c r="B1085" s="151" t="str">
        <f t="shared" si="33"/>
        <v>2007-2009_Males_PD_All ages</v>
      </c>
      <c r="C1085" s="149" t="s">
        <v>5</v>
      </c>
      <c r="D1085" s="149" t="s">
        <v>2</v>
      </c>
      <c r="E1085" s="149" t="s">
        <v>125</v>
      </c>
      <c r="F1085" s="149">
        <v>1768</v>
      </c>
      <c r="G1085" s="149">
        <v>589.33333333333303</v>
      </c>
      <c r="H1085" s="149">
        <v>967.24073790401997</v>
      </c>
      <c r="I1085" s="149">
        <v>1257.3314498841</v>
      </c>
      <c r="J1085" s="149">
        <v>1196.74221637661</v>
      </c>
      <c r="K1085" s="149">
        <v>1320.0906624817801</v>
      </c>
      <c r="L1085" s="149">
        <v>60.5892335074982</v>
      </c>
      <c r="M1085" s="149">
        <v>62.7592125976755</v>
      </c>
    </row>
    <row r="1086" spans="1:13">
      <c r="A1086" s="150" t="str">
        <f t="shared" si="32"/>
        <v>2008-2010MalesPD</v>
      </c>
      <c r="B1086" s="151" t="str">
        <f t="shared" si="33"/>
        <v>2008-2010_Males_PD_All ages</v>
      </c>
      <c r="C1086" s="149" t="s">
        <v>6</v>
      </c>
      <c r="D1086" s="149" t="s">
        <v>2</v>
      </c>
      <c r="E1086" s="149" t="s">
        <v>125</v>
      </c>
      <c r="F1086" s="149">
        <v>1752</v>
      </c>
      <c r="G1086" s="149">
        <v>584</v>
      </c>
      <c r="H1086" s="149">
        <v>952.909310446105</v>
      </c>
      <c r="I1086" s="149">
        <v>1233.4055706402801</v>
      </c>
      <c r="J1086" s="149">
        <v>1173.62197457714</v>
      </c>
      <c r="K1086" s="149">
        <v>1295.34023909813</v>
      </c>
      <c r="L1086" s="149">
        <v>59.783596063144401</v>
      </c>
      <c r="M1086" s="149">
        <v>61.934668457849298</v>
      </c>
    </row>
    <row r="1087" spans="1:13">
      <c r="A1087" s="150" t="str">
        <f t="shared" si="32"/>
        <v>2009-2011MalesPD</v>
      </c>
      <c r="B1087" s="151" t="str">
        <f t="shared" si="33"/>
        <v>2009-2011_Males_PD_All ages</v>
      </c>
      <c r="C1087" s="149" t="s">
        <v>7</v>
      </c>
      <c r="D1087" s="149" t="s">
        <v>2</v>
      </c>
      <c r="E1087" s="149" t="s">
        <v>125</v>
      </c>
      <c r="F1087" s="149">
        <v>1683</v>
      </c>
      <c r="G1087" s="149">
        <v>561</v>
      </c>
      <c r="H1087" s="149">
        <v>911.59233460800999</v>
      </c>
      <c r="I1087" s="149">
        <v>1187.9904966869501</v>
      </c>
      <c r="J1087" s="149">
        <v>1128.9058965965201</v>
      </c>
      <c r="K1087" s="149">
        <v>1249.24502819388</v>
      </c>
      <c r="L1087" s="149">
        <v>59.084600090428196</v>
      </c>
      <c r="M1087" s="149">
        <v>61.254531506932402</v>
      </c>
    </row>
    <row r="1088" spans="1:13">
      <c r="A1088" s="150" t="str">
        <f t="shared" si="32"/>
        <v>2010-2012MalesPD</v>
      </c>
      <c r="B1088" s="151" t="str">
        <f t="shared" si="33"/>
        <v>2010-2012_Males_PD_All ages</v>
      </c>
      <c r="C1088" s="149" t="s">
        <v>8</v>
      </c>
      <c r="D1088" s="149" t="s">
        <v>2</v>
      </c>
      <c r="E1088" s="149" t="s">
        <v>125</v>
      </c>
      <c r="F1088" s="149">
        <v>1698</v>
      </c>
      <c r="G1088" s="149">
        <v>566</v>
      </c>
      <c r="H1088" s="149">
        <v>917.47580684378602</v>
      </c>
      <c r="I1088" s="149">
        <v>1191.5145288445899</v>
      </c>
      <c r="J1088" s="149">
        <v>1132.3524087696901</v>
      </c>
      <c r="K1088" s="149">
        <v>1252.83961637415</v>
      </c>
      <c r="L1088" s="149">
        <v>59.162120074897999</v>
      </c>
      <c r="M1088" s="149">
        <v>61.325087529560697</v>
      </c>
    </row>
    <row r="1089" spans="1:13">
      <c r="A1089" s="150" t="str">
        <f t="shared" si="32"/>
        <v>2011-2013MalesPD</v>
      </c>
      <c r="B1089" s="151" t="str">
        <f t="shared" si="33"/>
        <v>2011-2013_Males_PD_All ages</v>
      </c>
      <c r="C1089" s="149" t="s">
        <v>9</v>
      </c>
      <c r="D1089" s="149" t="s">
        <v>2</v>
      </c>
      <c r="E1089" s="149" t="s">
        <v>125</v>
      </c>
      <c r="F1089" s="149">
        <v>1705</v>
      </c>
      <c r="G1089" s="149">
        <v>568.33333333333303</v>
      </c>
      <c r="H1089" s="149">
        <v>919.96568339151702</v>
      </c>
      <c r="I1089" s="149">
        <v>1168.14186903668</v>
      </c>
      <c r="J1089" s="149">
        <v>1110.6068756173199</v>
      </c>
      <c r="K1089" s="149">
        <v>1227.7759333481299</v>
      </c>
      <c r="L1089" s="149">
        <v>57.534993419365897</v>
      </c>
      <c r="M1089" s="149">
        <v>59.634064311449897</v>
      </c>
    </row>
    <row r="1090" spans="1:13">
      <c r="A1090" s="150" t="str">
        <f t="shared" si="32"/>
        <v>2012-2014MalesPD</v>
      </c>
      <c r="B1090" s="151" t="str">
        <f t="shared" si="33"/>
        <v>2012-2014_Males_PD_All ages</v>
      </c>
      <c r="C1090" s="149" t="s">
        <v>216</v>
      </c>
      <c r="D1090" s="149" t="s">
        <v>2</v>
      </c>
      <c r="E1090" s="149" t="s">
        <v>125</v>
      </c>
      <c r="F1090" s="149">
        <v>1775</v>
      </c>
      <c r="G1090" s="149">
        <v>591.66666666666697</v>
      </c>
      <c r="H1090" s="149">
        <v>956.04354172389503</v>
      </c>
      <c r="I1090" s="149">
        <v>1177.47403949963</v>
      </c>
      <c r="J1090" s="149">
        <v>1121.0987462333701</v>
      </c>
      <c r="K1090" s="149">
        <v>1235.86432806474</v>
      </c>
      <c r="L1090" s="149">
        <v>56.375293266254197</v>
      </c>
      <c r="M1090" s="149">
        <v>58.390288565116201</v>
      </c>
    </row>
    <row r="1091" spans="1:13">
      <c r="A1091" s="150" t="str">
        <f t="shared" ref="A1091:A1154" si="34">C1091&amp;D1091&amp;E1091</f>
        <v>2004-2006MalesPD1</v>
      </c>
      <c r="B1091" s="151" t="str">
        <f t="shared" ref="B1091:B1154" si="35">CONCATENATE(C1091,"_",D1091,"_",E1091,"_","All ages")</f>
        <v>2004-2006_Males_PD1_All ages</v>
      </c>
      <c r="C1091" s="149" t="s">
        <v>1</v>
      </c>
      <c r="D1091" s="149" t="s">
        <v>2</v>
      </c>
      <c r="E1091" s="149" t="s">
        <v>126</v>
      </c>
      <c r="F1091" s="149">
        <v>340</v>
      </c>
      <c r="G1091" s="149">
        <v>113.333333333333</v>
      </c>
      <c r="H1091" s="149">
        <v>982.97146491659203</v>
      </c>
      <c r="I1091" s="149">
        <v>1229.4926742965999</v>
      </c>
      <c r="J1091" s="149">
        <v>1094.8626316622399</v>
      </c>
      <c r="K1091" s="149">
        <v>1375.398353394</v>
      </c>
      <c r="L1091" s="149">
        <v>134.63004263436301</v>
      </c>
      <c r="M1091" s="149">
        <v>145.90567909740199</v>
      </c>
    </row>
    <row r="1092" spans="1:13">
      <c r="A1092" s="150" t="str">
        <f t="shared" si="34"/>
        <v>2005-2007MalesPD1</v>
      </c>
      <c r="B1092" s="151" t="str">
        <f t="shared" si="35"/>
        <v>2005-2007_Males_PD1_All ages</v>
      </c>
      <c r="C1092" s="149" t="s">
        <v>3</v>
      </c>
      <c r="D1092" s="149" t="s">
        <v>2</v>
      </c>
      <c r="E1092" s="149" t="s">
        <v>126</v>
      </c>
      <c r="F1092" s="149">
        <v>350</v>
      </c>
      <c r="G1092" s="149">
        <v>116.666666666667</v>
      </c>
      <c r="H1092" s="149">
        <v>1015.11064706053</v>
      </c>
      <c r="I1092" s="149">
        <v>1244.4031747385</v>
      </c>
      <c r="J1092" s="149">
        <v>1109.66541285169</v>
      </c>
      <c r="K1092" s="149">
        <v>1390.25602373019</v>
      </c>
      <c r="L1092" s="149">
        <v>134.737761886812</v>
      </c>
      <c r="M1092" s="149">
        <v>145.85284899169</v>
      </c>
    </row>
    <row r="1093" spans="1:13">
      <c r="A1093" s="150" t="str">
        <f t="shared" si="34"/>
        <v>2006-2008MalesPD1</v>
      </c>
      <c r="B1093" s="151" t="str">
        <f t="shared" si="35"/>
        <v>2006-2008_Males_PD1_All ages</v>
      </c>
      <c r="C1093" s="149" t="s">
        <v>4</v>
      </c>
      <c r="D1093" s="149" t="s">
        <v>2</v>
      </c>
      <c r="E1093" s="149" t="s">
        <v>126</v>
      </c>
      <c r="F1093" s="149">
        <v>343</v>
      </c>
      <c r="G1093" s="149">
        <v>114.333333333333</v>
      </c>
      <c r="H1093" s="149">
        <v>1000.9046076629</v>
      </c>
      <c r="I1093" s="149">
        <v>1170.5177495472301</v>
      </c>
      <c r="J1093" s="149">
        <v>1042.85296729584</v>
      </c>
      <c r="K1093" s="149">
        <v>1308.8258489494301</v>
      </c>
      <c r="L1093" s="149">
        <v>127.664782251387</v>
      </c>
      <c r="M1093" s="149">
        <v>138.308099402202</v>
      </c>
    </row>
    <row r="1094" spans="1:13">
      <c r="A1094" s="150" t="str">
        <f t="shared" si="34"/>
        <v>2007-2009MalesPD1</v>
      </c>
      <c r="B1094" s="151" t="str">
        <f t="shared" si="35"/>
        <v>2007-2009_Males_PD1_All ages</v>
      </c>
      <c r="C1094" s="149" t="s">
        <v>5</v>
      </c>
      <c r="D1094" s="149" t="s">
        <v>2</v>
      </c>
      <c r="E1094" s="149" t="s">
        <v>126</v>
      </c>
      <c r="F1094" s="149">
        <v>324</v>
      </c>
      <c r="G1094" s="149">
        <v>108</v>
      </c>
      <c r="H1094" s="149">
        <v>945.95778225453296</v>
      </c>
      <c r="I1094" s="149">
        <v>1089.69097529129</v>
      </c>
      <c r="J1094" s="149">
        <v>966.72260206720296</v>
      </c>
      <c r="K1094" s="149">
        <v>1223.22109844395</v>
      </c>
      <c r="L1094" s="149">
        <v>122.968373224088</v>
      </c>
      <c r="M1094" s="149">
        <v>133.530123152664</v>
      </c>
    </row>
    <row r="1095" spans="1:13">
      <c r="A1095" s="150" t="str">
        <f t="shared" si="34"/>
        <v>2008-2010MalesPD1</v>
      </c>
      <c r="B1095" s="151" t="str">
        <f t="shared" si="35"/>
        <v>2008-2010_Males_PD1_All ages</v>
      </c>
      <c r="C1095" s="149" t="s">
        <v>6</v>
      </c>
      <c r="D1095" s="149" t="s">
        <v>2</v>
      </c>
      <c r="E1095" s="149" t="s">
        <v>126</v>
      </c>
      <c r="F1095" s="149">
        <v>330</v>
      </c>
      <c r="G1095" s="149">
        <v>110</v>
      </c>
      <c r="H1095" s="149">
        <v>966.07043531719296</v>
      </c>
      <c r="I1095" s="149">
        <v>1079.2446881462399</v>
      </c>
      <c r="J1095" s="149">
        <v>958.96845673949599</v>
      </c>
      <c r="K1095" s="149">
        <v>1209.75279099204</v>
      </c>
      <c r="L1095" s="149">
        <v>120.27623140674601</v>
      </c>
      <c r="M1095" s="149">
        <v>130.50810284580101</v>
      </c>
    </row>
    <row r="1096" spans="1:13">
      <c r="A1096" s="150" t="str">
        <f t="shared" si="34"/>
        <v>2009-2011MalesPD1</v>
      </c>
      <c r="B1096" s="151" t="str">
        <f t="shared" si="35"/>
        <v>2009-2011_Males_PD1_All ages</v>
      </c>
      <c r="C1096" s="149" t="s">
        <v>7</v>
      </c>
      <c r="D1096" s="149" t="s">
        <v>2</v>
      </c>
      <c r="E1096" s="149" t="s">
        <v>126</v>
      </c>
      <c r="F1096" s="149">
        <v>317</v>
      </c>
      <c r="G1096" s="149">
        <v>105.666666666667</v>
      </c>
      <c r="H1096" s="149">
        <v>931.58575290936903</v>
      </c>
      <c r="I1096" s="149">
        <v>1051.15528091446</v>
      </c>
      <c r="J1096" s="149">
        <v>930.93246455744202</v>
      </c>
      <c r="K1096" s="149">
        <v>1181.8227004995599</v>
      </c>
      <c r="L1096" s="149">
        <v>120.22281635701501</v>
      </c>
      <c r="M1096" s="149">
        <v>130.66741958510201</v>
      </c>
    </row>
    <row r="1097" spans="1:13">
      <c r="A1097" s="150" t="str">
        <f t="shared" si="34"/>
        <v>2010-2012MalesPD1</v>
      </c>
      <c r="B1097" s="151" t="str">
        <f t="shared" si="35"/>
        <v>2010-2012_Males_PD1_All ages</v>
      </c>
      <c r="C1097" s="149" t="s">
        <v>8</v>
      </c>
      <c r="D1097" s="149" t="s">
        <v>2</v>
      </c>
      <c r="E1097" s="149" t="s">
        <v>126</v>
      </c>
      <c r="F1097" s="149">
        <v>331</v>
      </c>
      <c r="G1097" s="149">
        <v>110.333333333333</v>
      </c>
      <c r="H1097" s="149">
        <v>977.87231528257803</v>
      </c>
      <c r="I1097" s="149">
        <v>1092.17900355355</v>
      </c>
      <c r="J1097" s="149">
        <v>968.09895007922705</v>
      </c>
      <c r="K1097" s="149">
        <v>1226.7978346117</v>
      </c>
      <c r="L1097" s="149">
        <v>124.080053474328</v>
      </c>
      <c r="M1097" s="149">
        <v>134.61883105814201</v>
      </c>
    </row>
    <row r="1098" spans="1:13">
      <c r="A1098" s="150" t="str">
        <f t="shared" si="34"/>
        <v>2011-2013MalesPD1</v>
      </c>
      <c r="B1098" s="151" t="str">
        <f t="shared" si="35"/>
        <v>2011-2013_Males_PD1_All ages</v>
      </c>
      <c r="C1098" s="149" t="s">
        <v>9</v>
      </c>
      <c r="D1098" s="149" t="s">
        <v>2</v>
      </c>
      <c r="E1098" s="149" t="s">
        <v>126</v>
      </c>
      <c r="F1098" s="149">
        <v>338</v>
      </c>
      <c r="G1098" s="149">
        <v>112.666666666667</v>
      </c>
      <c r="H1098" s="149">
        <v>1001.89708323453</v>
      </c>
      <c r="I1098" s="149">
        <v>1118.05722443067</v>
      </c>
      <c r="J1098" s="149">
        <v>990.55318016558101</v>
      </c>
      <c r="K1098" s="149">
        <v>1256.2730535609101</v>
      </c>
      <c r="L1098" s="149">
        <v>127.504044265088</v>
      </c>
      <c r="M1098" s="149">
        <v>138.21582913024599</v>
      </c>
    </row>
    <row r="1099" spans="1:13">
      <c r="A1099" s="150" t="str">
        <f t="shared" si="34"/>
        <v>2012-2014MalesPD1</v>
      </c>
      <c r="B1099" s="151" t="str">
        <f t="shared" si="35"/>
        <v>2012-2014_Males_PD1_All ages</v>
      </c>
      <c r="C1099" s="149" t="s">
        <v>216</v>
      </c>
      <c r="D1099" s="149" t="s">
        <v>2</v>
      </c>
      <c r="E1099" s="149" t="s">
        <v>126</v>
      </c>
      <c r="F1099" s="149">
        <v>349</v>
      </c>
      <c r="G1099" s="149">
        <v>116.333333333333</v>
      </c>
      <c r="H1099" s="149">
        <v>1036.5310365310399</v>
      </c>
      <c r="I1099" s="149">
        <v>1118.28659316941</v>
      </c>
      <c r="J1099" s="149">
        <v>992.26585813242798</v>
      </c>
      <c r="K1099" s="149">
        <v>1254.71885473626</v>
      </c>
      <c r="L1099" s="149">
        <v>126.020735036986</v>
      </c>
      <c r="M1099" s="149">
        <v>136.432261566845</v>
      </c>
    </row>
    <row r="1100" spans="1:13">
      <c r="A1100" s="150" t="str">
        <f t="shared" si="34"/>
        <v>2004-2006MalesPD2</v>
      </c>
      <c r="B1100" s="151" t="str">
        <f t="shared" si="35"/>
        <v>2004-2006_Males_PD2_All ages</v>
      </c>
      <c r="C1100" s="149" t="s">
        <v>1</v>
      </c>
      <c r="D1100" s="149" t="s">
        <v>2</v>
      </c>
      <c r="E1100" s="149" t="s">
        <v>127</v>
      </c>
      <c r="F1100" s="149">
        <v>307</v>
      </c>
      <c r="G1100" s="149">
        <v>102.333333333333</v>
      </c>
      <c r="H1100" s="149">
        <v>832.02341590330104</v>
      </c>
      <c r="I1100" s="149">
        <v>998.28135539852099</v>
      </c>
      <c r="J1100" s="149">
        <v>886.28253719600002</v>
      </c>
      <c r="K1100" s="149">
        <v>1120.1749458889601</v>
      </c>
      <c r="L1100" s="149">
        <v>111.99881820252099</v>
      </c>
      <c r="M1100" s="149">
        <v>121.89359049043701</v>
      </c>
    </row>
    <row r="1101" spans="1:13">
      <c r="A1101" s="150" t="str">
        <f t="shared" si="34"/>
        <v>2005-2007MalesPD2</v>
      </c>
      <c r="B1101" s="151" t="str">
        <f t="shared" si="35"/>
        <v>2005-2007_Males_PD2_All ages</v>
      </c>
      <c r="C1101" s="149" t="s">
        <v>3</v>
      </c>
      <c r="D1101" s="149" t="s">
        <v>2</v>
      </c>
      <c r="E1101" s="149" t="s">
        <v>127</v>
      </c>
      <c r="F1101" s="149">
        <v>316</v>
      </c>
      <c r="G1101" s="149">
        <v>105.333333333333</v>
      </c>
      <c r="H1101" s="149">
        <v>847.73044318059897</v>
      </c>
      <c r="I1101" s="149">
        <v>999.83995942151796</v>
      </c>
      <c r="J1101" s="149">
        <v>889.51781794521196</v>
      </c>
      <c r="K1101" s="149">
        <v>1119.7624230680101</v>
      </c>
      <c r="L1101" s="149">
        <v>110.322141476307</v>
      </c>
      <c r="M1101" s="149">
        <v>119.922463646491</v>
      </c>
    </row>
    <row r="1102" spans="1:13">
      <c r="A1102" s="150" t="str">
        <f t="shared" si="34"/>
        <v>2006-2008MalesPD2</v>
      </c>
      <c r="B1102" s="151" t="str">
        <f t="shared" si="35"/>
        <v>2006-2008_Males_PD2_All ages</v>
      </c>
      <c r="C1102" s="149" t="s">
        <v>4</v>
      </c>
      <c r="D1102" s="149" t="s">
        <v>2</v>
      </c>
      <c r="E1102" s="149" t="s">
        <v>127</v>
      </c>
      <c r="F1102" s="149">
        <v>335</v>
      </c>
      <c r="G1102" s="149">
        <v>111.666666666667</v>
      </c>
      <c r="H1102" s="149">
        <v>887.817030185779</v>
      </c>
      <c r="I1102" s="149">
        <v>1042.64347820329</v>
      </c>
      <c r="J1102" s="149">
        <v>930.48955545558499</v>
      </c>
      <c r="K1102" s="149">
        <v>1164.2636037131799</v>
      </c>
      <c r="L1102" s="149">
        <v>112.153922747709</v>
      </c>
      <c r="M1102" s="149">
        <v>121.62012550988401</v>
      </c>
    </row>
    <row r="1103" spans="1:13">
      <c r="A1103" s="150" t="str">
        <f t="shared" si="34"/>
        <v>2007-2009MalesPD2</v>
      </c>
      <c r="B1103" s="151" t="str">
        <f t="shared" si="35"/>
        <v>2007-2009_Males_PD2_All ages</v>
      </c>
      <c r="C1103" s="149" t="s">
        <v>5</v>
      </c>
      <c r="D1103" s="149" t="s">
        <v>2</v>
      </c>
      <c r="E1103" s="149" t="s">
        <v>127</v>
      </c>
      <c r="F1103" s="149">
        <v>336</v>
      </c>
      <c r="G1103" s="149">
        <v>112</v>
      </c>
      <c r="H1103" s="149">
        <v>880.68777521492996</v>
      </c>
      <c r="I1103" s="149">
        <v>1019.8225018872999</v>
      </c>
      <c r="J1103" s="149">
        <v>910.29839594903399</v>
      </c>
      <c r="K1103" s="149">
        <v>1138.5764551356001</v>
      </c>
      <c r="L1103" s="149">
        <v>109.52410593827101</v>
      </c>
      <c r="M1103" s="149">
        <v>118.753953248299</v>
      </c>
    </row>
    <row r="1104" spans="1:13">
      <c r="A1104" s="150" t="str">
        <f t="shared" si="34"/>
        <v>2008-2010MalesPD2</v>
      </c>
      <c r="B1104" s="151" t="str">
        <f t="shared" si="35"/>
        <v>2008-2010_Males_PD2_All ages</v>
      </c>
      <c r="C1104" s="149" t="s">
        <v>6</v>
      </c>
      <c r="D1104" s="149" t="s">
        <v>2</v>
      </c>
      <c r="E1104" s="149" t="s">
        <v>127</v>
      </c>
      <c r="F1104" s="149">
        <v>342</v>
      </c>
      <c r="G1104" s="149">
        <v>114</v>
      </c>
      <c r="H1104" s="149">
        <v>890.11503825933096</v>
      </c>
      <c r="I1104" s="149">
        <v>1036.5728546082901</v>
      </c>
      <c r="J1104" s="149">
        <v>925.50354619754296</v>
      </c>
      <c r="K1104" s="149">
        <v>1156.91606224679</v>
      </c>
      <c r="L1104" s="149">
        <v>111.06930841074799</v>
      </c>
      <c r="M1104" s="149">
        <v>120.34320763849399</v>
      </c>
    </row>
    <row r="1105" spans="1:13">
      <c r="A1105" s="150" t="str">
        <f t="shared" si="34"/>
        <v>2009-2011MalesPD2</v>
      </c>
      <c r="B1105" s="151" t="str">
        <f t="shared" si="35"/>
        <v>2009-2011_Males_PD2_All ages</v>
      </c>
      <c r="C1105" s="149" t="s">
        <v>7</v>
      </c>
      <c r="D1105" s="149" t="s">
        <v>2</v>
      </c>
      <c r="E1105" s="149" t="s">
        <v>127</v>
      </c>
      <c r="F1105" s="149">
        <v>330</v>
      </c>
      <c r="G1105" s="149">
        <v>110</v>
      </c>
      <c r="H1105" s="149">
        <v>855.321134207662</v>
      </c>
      <c r="I1105" s="149">
        <v>988.75216011563396</v>
      </c>
      <c r="J1105" s="149">
        <v>879.46642786988502</v>
      </c>
      <c r="K1105" s="149">
        <v>1107.33480455578</v>
      </c>
      <c r="L1105" s="149">
        <v>109.285732245749</v>
      </c>
      <c r="M1105" s="149">
        <v>118.582644440145</v>
      </c>
    </row>
    <row r="1106" spans="1:13">
      <c r="A1106" s="150" t="str">
        <f t="shared" si="34"/>
        <v>2010-2012MalesPD2</v>
      </c>
      <c r="B1106" s="151" t="str">
        <f t="shared" si="35"/>
        <v>2010-2012_Males_PD2_All ages</v>
      </c>
      <c r="C1106" s="149" t="s">
        <v>8</v>
      </c>
      <c r="D1106" s="149" t="s">
        <v>2</v>
      </c>
      <c r="E1106" s="149" t="s">
        <v>127</v>
      </c>
      <c r="F1106" s="149">
        <v>336</v>
      </c>
      <c r="G1106" s="149">
        <v>112</v>
      </c>
      <c r="H1106" s="149">
        <v>868.03761496331504</v>
      </c>
      <c r="I1106" s="149">
        <v>1004.27850360475</v>
      </c>
      <c r="J1106" s="149">
        <v>891.78245503792095</v>
      </c>
      <c r="K1106" s="149">
        <v>1126.2548518951801</v>
      </c>
      <c r="L1106" s="149">
        <v>112.49604856683101</v>
      </c>
      <c r="M1106" s="149">
        <v>121.976348290424</v>
      </c>
    </row>
    <row r="1107" spans="1:13">
      <c r="A1107" s="150" t="str">
        <f t="shared" si="34"/>
        <v>2011-2013MalesPD2</v>
      </c>
      <c r="B1107" s="151" t="str">
        <f t="shared" si="35"/>
        <v>2011-2013_Males_PD2_All ages</v>
      </c>
      <c r="C1107" s="149" t="s">
        <v>9</v>
      </c>
      <c r="D1107" s="149" t="s">
        <v>2</v>
      </c>
      <c r="E1107" s="149" t="s">
        <v>127</v>
      </c>
      <c r="F1107" s="149">
        <v>339</v>
      </c>
      <c r="G1107" s="149">
        <v>113</v>
      </c>
      <c r="H1107" s="149">
        <v>871.59973260657205</v>
      </c>
      <c r="I1107" s="149">
        <v>953.65150983134595</v>
      </c>
      <c r="J1107" s="149">
        <v>848.93780311747798</v>
      </c>
      <c r="K1107" s="149">
        <v>1067.1487853221799</v>
      </c>
      <c r="L1107" s="149">
        <v>104.71370671386801</v>
      </c>
      <c r="M1107" s="149">
        <v>113.497275490831</v>
      </c>
    </row>
    <row r="1108" spans="1:13">
      <c r="A1108" s="150" t="str">
        <f t="shared" si="34"/>
        <v>2012-2014MalesPD2</v>
      </c>
      <c r="B1108" s="151" t="str">
        <f t="shared" si="35"/>
        <v>2012-2014_Males_PD2_All ages</v>
      </c>
      <c r="C1108" s="149" t="s">
        <v>216</v>
      </c>
      <c r="D1108" s="149" t="s">
        <v>2</v>
      </c>
      <c r="E1108" s="149" t="s">
        <v>127</v>
      </c>
      <c r="F1108" s="149">
        <v>365</v>
      </c>
      <c r="G1108" s="149">
        <v>121.666666666667</v>
      </c>
      <c r="H1108" s="149">
        <v>932.88350457496301</v>
      </c>
      <c r="I1108" s="149">
        <v>999.49611513014895</v>
      </c>
      <c r="J1108" s="149">
        <v>894.73878633523702</v>
      </c>
      <c r="K1108" s="149">
        <v>1112.70810098536</v>
      </c>
      <c r="L1108" s="149">
        <v>104.757328794912</v>
      </c>
      <c r="M1108" s="149">
        <v>113.21198585521201</v>
      </c>
    </row>
    <row r="1109" spans="1:13">
      <c r="A1109" s="150" t="str">
        <f t="shared" si="34"/>
        <v>2004-2006MalesPD3</v>
      </c>
      <c r="B1109" s="151" t="str">
        <f t="shared" si="35"/>
        <v>2004-2006_Males_PD3_All ages</v>
      </c>
      <c r="C1109" s="149" t="s">
        <v>1</v>
      </c>
      <c r="D1109" s="149" t="s">
        <v>2</v>
      </c>
      <c r="E1109" s="149" t="s">
        <v>128</v>
      </c>
      <c r="F1109" s="149">
        <v>373</v>
      </c>
      <c r="G1109" s="149">
        <v>124.333333333333</v>
      </c>
      <c r="H1109" s="149">
        <v>958.52392455157496</v>
      </c>
      <c r="I1109" s="149">
        <v>1365.9220669629501</v>
      </c>
      <c r="J1109" s="149">
        <v>1224.1487398386901</v>
      </c>
      <c r="K1109" s="149">
        <v>1519.0088421369101</v>
      </c>
      <c r="L1109" s="149">
        <v>141.77332712426099</v>
      </c>
      <c r="M1109" s="149">
        <v>153.086775173961</v>
      </c>
    </row>
    <row r="1110" spans="1:13">
      <c r="A1110" s="150" t="str">
        <f t="shared" si="34"/>
        <v>2005-2007MalesPD3</v>
      </c>
      <c r="B1110" s="151" t="str">
        <f t="shared" si="35"/>
        <v>2005-2007_Males_PD3_All ages</v>
      </c>
      <c r="C1110" s="149" t="s">
        <v>3</v>
      </c>
      <c r="D1110" s="149" t="s">
        <v>2</v>
      </c>
      <c r="E1110" s="149" t="s">
        <v>128</v>
      </c>
      <c r="F1110" s="149">
        <v>384</v>
      </c>
      <c r="G1110" s="149">
        <v>128</v>
      </c>
      <c r="H1110" s="149">
        <v>977.87058493977395</v>
      </c>
      <c r="I1110" s="149">
        <v>1389.34950755563</v>
      </c>
      <c r="J1110" s="149">
        <v>1247.6598373515801</v>
      </c>
      <c r="K1110" s="149">
        <v>1542.17593087312</v>
      </c>
      <c r="L1110" s="149">
        <v>141.68967020404401</v>
      </c>
      <c r="M1110" s="149">
        <v>152.826423317495</v>
      </c>
    </row>
    <row r="1111" spans="1:13">
      <c r="A1111" s="150" t="str">
        <f t="shared" si="34"/>
        <v>2006-2008MalesPD3</v>
      </c>
      <c r="B1111" s="151" t="str">
        <f t="shared" si="35"/>
        <v>2006-2008_Males_PD3_All ages</v>
      </c>
      <c r="C1111" s="149" t="s">
        <v>4</v>
      </c>
      <c r="D1111" s="149" t="s">
        <v>2</v>
      </c>
      <c r="E1111" s="149" t="s">
        <v>128</v>
      </c>
      <c r="F1111" s="149">
        <v>382</v>
      </c>
      <c r="G1111" s="149">
        <v>127.333333333333</v>
      </c>
      <c r="H1111" s="149">
        <v>962.38631496737503</v>
      </c>
      <c r="I1111" s="149">
        <v>1343.3922753335501</v>
      </c>
      <c r="J1111" s="149">
        <v>1206.5195476131801</v>
      </c>
      <c r="K1111" s="149">
        <v>1491.0524648630001</v>
      </c>
      <c r="L1111" s="149">
        <v>136.87272772037699</v>
      </c>
      <c r="M1111" s="149">
        <v>147.66018952944401</v>
      </c>
    </row>
    <row r="1112" spans="1:13">
      <c r="A1112" s="150" t="str">
        <f t="shared" si="34"/>
        <v>2007-2009MalesPD3</v>
      </c>
      <c r="B1112" s="151" t="str">
        <f t="shared" si="35"/>
        <v>2007-2009_Males_PD3_All ages</v>
      </c>
      <c r="C1112" s="149" t="s">
        <v>5</v>
      </c>
      <c r="D1112" s="149" t="s">
        <v>2</v>
      </c>
      <c r="E1112" s="149" t="s">
        <v>128</v>
      </c>
      <c r="F1112" s="149">
        <v>362</v>
      </c>
      <c r="G1112" s="149">
        <v>120.666666666667</v>
      </c>
      <c r="H1112" s="149">
        <v>906.83634359578105</v>
      </c>
      <c r="I1112" s="149">
        <v>1233.7029251506699</v>
      </c>
      <c r="J1112" s="149">
        <v>1104.5469883491201</v>
      </c>
      <c r="K1112" s="149">
        <v>1373.32764054369</v>
      </c>
      <c r="L1112" s="149">
        <v>129.155936801547</v>
      </c>
      <c r="M1112" s="149">
        <v>139.624715393017</v>
      </c>
    </row>
    <row r="1113" spans="1:13">
      <c r="A1113" s="150" t="str">
        <f t="shared" si="34"/>
        <v>2008-2010MalesPD3</v>
      </c>
      <c r="B1113" s="151" t="str">
        <f t="shared" si="35"/>
        <v>2008-2010_Males_PD3_All ages</v>
      </c>
      <c r="C1113" s="149" t="s">
        <v>6</v>
      </c>
      <c r="D1113" s="149" t="s">
        <v>2</v>
      </c>
      <c r="E1113" s="149" t="s">
        <v>128</v>
      </c>
      <c r="F1113" s="149">
        <v>370</v>
      </c>
      <c r="G1113" s="149">
        <v>123.333333333333</v>
      </c>
      <c r="H1113" s="149">
        <v>918.38760921366202</v>
      </c>
      <c r="I1113" s="149">
        <v>1256.77303373272</v>
      </c>
      <c r="J1113" s="149">
        <v>1126.0656444506701</v>
      </c>
      <c r="K1113" s="149">
        <v>1397.9548326168899</v>
      </c>
      <c r="L1113" s="149">
        <v>130.70738928204801</v>
      </c>
      <c r="M1113" s="149">
        <v>141.18179888417399</v>
      </c>
    </row>
    <row r="1114" spans="1:13">
      <c r="A1114" s="150" t="str">
        <f t="shared" si="34"/>
        <v>2009-2011MalesPD3</v>
      </c>
      <c r="B1114" s="151" t="str">
        <f t="shared" si="35"/>
        <v>2009-2011_Males_PD3_All ages</v>
      </c>
      <c r="C1114" s="149" t="s">
        <v>7</v>
      </c>
      <c r="D1114" s="149" t="s">
        <v>2</v>
      </c>
      <c r="E1114" s="149" t="s">
        <v>128</v>
      </c>
      <c r="F1114" s="149">
        <v>359</v>
      </c>
      <c r="G1114" s="149">
        <v>119.666666666667</v>
      </c>
      <c r="H1114" s="149">
        <v>886.66057447701803</v>
      </c>
      <c r="I1114" s="149">
        <v>1229.17058198786</v>
      </c>
      <c r="J1114" s="149">
        <v>1097.6011008205901</v>
      </c>
      <c r="K1114" s="149">
        <v>1371.45088399774</v>
      </c>
      <c r="L1114" s="149">
        <v>131.56948116726701</v>
      </c>
      <c r="M1114" s="149">
        <v>142.28030200988201</v>
      </c>
    </row>
    <row r="1115" spans="1:13">
      <c r="A1115" s="150" t="str">
        <f t="shared" si="34"/>
        <v>2010-2012MalesPD3</v>
      </c>
      <c r="B1115" s="151" t="str">
        <f t="shared" si="35"/>
        <v>2010-2012_Males_PD3_All ages</v>
      </c>
      <c r="C1115" s="149" t="s">
        <v>8</v>
      </c>
      <c r="D1115" s="149" t="s">
        <v>2</v>
      </c>
      <c r="E1115" s="149" t="s">
        <v>128</v>
      </c>
      <c r="F1115" s="149">
        <v>368</v>
      </c>
      <c r="G1115" s="149">
        <v>122.666666666667</v>
      </c>
      <c r="H1115" s="149">
        <v>905.22224682065303</v>
      </c>
      <c r="I1115" s="149">
        <v>1273.3351770001</v>
      </c>
      <c r="J1115" s="149">
        <v>1138.5669885002201</v>
      </c>
      <c r="K1115" s="149">
        <v>1418.93376653015</v>
      </c>
      <c r="L1115" s="149">
        <v>134.76818849988501</v>
      </c>
      <c r="M1115" s="149">
        <v>145.59858953004701</v>
      </c>
    </row>
    <row r="1116" spans="1:13">
      <c r="A1116" s="150" t="str">
        <f t="shared" si="34"/>
        <v>2011-2013MalesPD3</v>
      </c>
      <c r="B1116" s="151" t="str">
        <f t="shared" si="35"/>
        <v>2011-2013_Males_PD3_All ages</v>
      </c>
      <c r="C1116" s="149" t="s">
        <v>9</v>
      </c>
      <c r="D1116" s="149" t="s">
        <v>2</v>
      </c>
      <c r="E1116" s="149" t="s">
        <v>128</v>
      </c>
      <c r="F1116" s="149">
        <v>345</v>
      </c>
      <c r="G1116" s="149">
        <v>115</v>
      </c>
      <c r="H1116" s="149">
        <v>849.56536728311505</v>
      </c>
      <c r="I1116" s="149">
        <v>1141.25433509507</v>
      </c>
      <c r="J1116" s="149">
        <v>1017.59412739408</v>
      </c>
      <c r="K1116" s="149">
        <v>1275.1927399646299</v>
      </c>
      <c r="L1116" s="149">
        <v>123.660207700988</v>
      </c>
      <c r="M1116" s="149">
        <v>133.938404869566</v>
      </c>
    </row>
    <row r="1117" spans="1:13">
      <c r="A1117" s="150" t="str">
        <f t="shared" si="34"/>
        <v>2012-2014MalesPD3</v>
      </c>
      <c r="B1117" s="151" t="str">
        <f t="shared" si="35"/>
        <v>2012-2014_Males_PD3_All ages</v>
      </c>
      <c r="C1117" s="149" t="s">
        <v>216</v>
      </c>
      <c r="D1117" s="149" t="s">
        <v>2</v>
      </c>
      <c r="E1117" s="149" t="s">
        <v>128</v>
      </c>
      <c r="F1117" s="149">
        <v>367</v>
      </c>
      <c r="G1117" s="149">
        <v>122.333333333333</v>
      </c>
      <c r="H1117" s="149">
        <v>903.67379099773495</v>
      </c>
      <c r="I1117" s="149">
        <v>1171.4316329144101</v>
      </c>
      <c r="J1117" s="149">
        <v>1049.5754660719499</v>
      </c>
      <c r="K1117" s="149">
        <v>1303.09445897966</v>
      </c>
      <c r="L1117" s="149">
        <v>121.856166842459</v>
      </c>
      <c r="M1117" s="149">
        <v>131.662826065259</v>
      </c>
    </row>
    <row r="1118" spans="1:13">
      <c r="A1118" s="150" t="str">
        <f t="shared" si="34"/>
        <v>2004-2006MalesPD4</v>
      </c>
      <c r="B1118" s="151" t="str">
        <f t="shared" si="35"/>
        <v>2004-2006_Males_PD4_All ages</v>
      </c>
      <c r="C1118" s="149" t="s">
        <v>1</v>
      </c>
      <c r="D1118" s="149" t="s">
        <v>2</v>
      </c>
      <c r="E1118" s="149" t="s">
        <v>129</v>
      </c>
      <c r="F1118" s="149">
        <v>367</v>
      </c>
      <c r="G1118" s="149">
        <v>122.333333333333</v>
      </c>
      <c r="H1118" s="149">
        <v>1042.3471271549899</v>
      </c>
      <c r="I1118" s="149">
        <v>1466.71966525384</v>
      </c>
      <c r="J1118" s="149">
        <v>1313.37059547578</v>
      </c>
      <c r="K1118" s="149">
        <v>1632.4098590670201</v>
      </c>
      <c r="L1118" s="149">
        <v>153.34906977806099</v>
      </c>
      <c r="M1118" s="149">
        <v>165.69019381318</v>
      </c>
    </row>
    <row r="1119" spans="1:13">
      <c r="A1119" s="150" t="str">
        <f t="shared" si="34"/>
        <v>2005-2007MalesPD4</v>
      </c>
      <c r="B1119" s="151" t="str">
        <f t="shared" si="35"/>
        <v>2005-2007_Males_PD4_All ages</v>
      </c>
      <c r="C1119" s="149" t="s">
        <v>3</v>
      </c>
      <c r="D1119" s="149" t="s">
        <v>2</v>
      </c>
      <c r="E1119" s="149" t="s">
        <v>129</v>
      </c>
      <c r="F1119" s="149">
        <v>364</v>
      </c>
      <c r="G1119" s="149">
        <v>121.333333333333</v>
      </c>
      <c r="H1119" s="149">
        <v>1020.09360199535</v>
      </c>
      <c r="I1119" s="149">
        <v>1412.53445285937</v>
      </c>
      <c r="J1119" s="149">
        <v>1264.2637909847999</v>
      </c>
      <c r="K1119" s="149">
        <v>1572.7887452707901</v>
      </c>
      <c r="L1119" s="149">
        <v>148.27066187456299</v>
      </c>
      <c r="M1119" s="149">
        <v>160.25429241141899</v>
      </c>
    </row>
    <row r="1120" spans="1:13">
      <c r="A1120" s="150" t="str">
        <f t="shared" si="34"/>
        <v>2006-2008MalesPD4</v>
      </c>
      <c r="B1120" s="151" t="str">
        <f t="shared" si="35"/>
        <v>2006-2008_Males_PD4_All ages</v>
      </c>
      <c r="C1120" s="149" t="s">
        <v>4</v>
      </c>
      <c r="D1120" s="149" t="s">
        <v>2</v>
      </c>
      <c r="E1120" s="149" t="s">
        <v>129</v>
      </c>
      <c r="F1120" s="149">
        <v>356</v>
      </c>
      <c r="G1120" s="149">
        <v>118.666666666667</v>
      </c>
      <c r="H1120" s="149">
        <v>986.72357881315997</v>
      </c>
      <c r="I1120" s="149">
        <v>1378.4023341873401</v>
      </c>
      <c r="J1120" s="149">
        <v>1231.2236163294101</v>
      </c>
      <c r="K1120" s="149">
        <v>1537.61518270377</v>
      </c>
      <c r="L1120" s="149">
        <v>147.17871785793</v>
      </c>
      <c r="M1120" s="149">
        <v>159.21284851643301</v>
      </c>
    </row>
    <row r="1121" spans="1:13">
      <c r="A1121" s="150" t="str">
        <f t="shared" si="34"/>
        <v>2007-2009MalesPD4</v>
      </c>
      <c r="B1121" s="151" t="str">
        <f t="shared" si="35"/>
        <v>2007-2009_Males_PD4_All ages</v>
      </c>
      <c r="C1121" s="149" t="s">
        <v>5</v>
      </c>
      <c r="D1121" s="149" t="s">
        <v>2</v>
      </c>
      <c r="E1121" s="149" t="s">
        <v>129</v>
      </c>
      <c r="F1121" s="149">
        <v>371</v>
      </c>
      <c r="G1121" s="149">
        <v>123.666666666667</v>
      </c>
      <c r="H1121" s="149">
        <v>1020.04344120316</v>
      </c>
      <c r="I1121" s="149">
        <v>1400.6071171815199</v>
      </c>
      <c r="J1121" s="149">
        <v>1254.9895047048601</v>
      </c>
      <c r="K1121" s="149">
        <v>1557.8775751958699</v>
      </c>
      <c r="L1121" s="149">
        <v>145.617612476662</v>
      </c>
      <c r="M1121" s="149">
        <v>157.27045801435401</v>
      </c>
    </row>
    <row r="1122" spans="1:13">
      <c r="A1122" s="150" t="str">
        <f t="shared" si="34"/>
        <v>2008-2010MalesPD4</v>
      </c>
      <c r="B1122" s="151" t="str">
        <f t="shared" si="35"/>
        <v>2008-2010_Males_PD4_All ages</v>
      </c>
      <c r="C1122" s="149" t="s">
        <v>6</v>
      </c>
      <c r="D1122" s="149" t="s">
        <v>2</v>
      </c>
      <c r="E1122" s="149" t="s">
        <v>129</v>
      </c>
      <c r="F1122" s="149">
        <v>374</v>
      </c>
      <c r="G1122" s="149">
        <v>124.666666666667</v>
      </c>
      <c r="H1122" s="149">
        <v>1023.08786519313</v>
      </c>
      <c r="I1122" s="149">
        <v>1411.65085922464</v>
      </c>
      <c r="J1122" s="149">
        <v>1266.44952736302</v>
      </c>
      <c r="K1122" s="149">
        <v>1568.42302708796</v>
      </c>
      <c r="L1122" s="149">
        <v>145.201331861624</v>
      </c>
      <c r="M1122" s="149">
        <v>156.772167863313</v>
      </c>
    </row>
    <row r="1123" spans="1:13">
      <c r="A1123" s="150" t="str">
        <f t="shared" si="34"/>
        <v>2009-2011MalesPD4</v>
      </c>
      <c r="B1123" s="151" t="str">
        <f t="shared" si="35"/>
        <v>2009-2011_Males_PD4_All ages</v>
      </c>
      <c r="C1123" s="149" t="s">
        <v>7</v>
      </c>
      <c r="D1123" s="149" t="s">
        <v>2</v>
      </c>
      <c r="E1123" s="149" t="s">
        <v>129</v>
      </c>
      <c r="F1123" s="149">
        <v>357</v>
      </c>
      <c r="G1123" s="149">
        <v>119</v>
      </c>
      <c r="H1123" s="149">
        <v>972.01045523850996</v>
      </c>
      <c r="I1123" s="149">
        <v>1333.8091568919201</v>
      </c>
      <c r="J1123" s="149">
        <v>1194.8228023470899</v>
      </c>
      <c r="K1123" s="149">
        <v>1484.1431637384201</v>
      </c>
      <c r="L1123" s="149">
        <v>138.986354544828</v>
      </c>
      <c r="M1123" s="149">
        <v>150.33400684650101</v>
      </c>
    </row>
    <row r="1124" spans="1:13">
      <c r="A1124" s="150" t="str">
        <f t="shared" si="34"/>
        <v>2010-2012MalesPD4</v>
      </c>
      <c r="B1124" s="151" t="str">
        <f t="shared" si="35"/>
        <v>2010-2012_Males_PD4_All ages</v>
      </c>
      <c r="C1124" s="149" t="s">
        <v>8</v>
      </c>
      <c r="D1124" s="149" t="s">
        <v>2</v>
      </c>
      <c r="E1124" s="149" t="s">
        <v>129</v>
      </c>
      <c r="F1124" s="149">
        <v>344</v>
      </c>
      <c r="G1124" s="149">
        <v>114.666666666667</v>
      </c>
      <c r="H1124" s="149">
        <v>935.90162150397202</v>
      </c>
      <c r="I1124" s="149">
        <v>1263.13717154029</v>
      </c>
      <c r="J1124" s="149">
        <v>1130.3867056735801</v>
      </c>
      <c r="K1124" s="149">
        <v>1406.9381267087599</v>
      </c>
      <c r="L1124" s="149">
        <v>132.750465866708</v>
      </c>
      <c r="M1124" s="149">
        <v>143.80095516847101</v>
      </c>
    </row>
    <row r="1125" spans="1:13">
      <c r="A1125" s="150" t="str">
        <f t="shared" si="34"/>
        <v>2011-2013MalesPD4</v>
      </c>
      <c r="B1125" s="151" t="str">
        <f t="shared" si="35"/>
        <v>2011-2013_Males_PD4_All ages</v>
      </c>
      <c r="C1125" s="149" t="s">
        <v>9</v>
      </c>
      <c r="D1125" s="149" t="s">
        <v>2</v>
      </c>
      <c r="E1125" s="149" t="s">
        <v>129</v>
      </c>
      <c r="F1125" s="149">
        <v>337</v>
      </c>
      <c r="G1125" s="149">
        <v>112.333333333333</v>
      </c>
      <c r="H1125" s="149">
        <v>917.43119266055101</v>
      </c>
      <c r="I1125" s="149">
        <v>1221.2579547036801</v>
      </c>
      <c r="J1125" s="149">
        <v>1092.02049116986</v>
      </c>
      <c r="K1125" s="149">
        <v>1361.3696540214801</v>
      </c>
      <c r="L1125" s="149">
        <v>129.23746353381799</v>
      </c>
      <c r="M1125" s="149">
        <v>140.111699317801</v>
      </c>
    </row>
    <row r="1126" spans="1:13">
      <c r="A1126" s="150" t="str">
        <f t="shared" si="34"/>
        <v>2012-2014MalesPD4</v>
      </c>
      <c r="B1126" s="151" t="str">
        <f t="shared" si="35"/>
        <v>2012-2014_Males_PD4_All ages</v>
      </c>
      <c r="C1126" s="149" t="s">
        <v>216</v>
      </c>
      <c r="D1126" s="149" t="s">
        <v>2</v>
      </c>
      <c r="E1126" s="149" t="s">
        <v>129</v>
      </c>
      <c r="F1126" s="149">
        <v>351</v>
      </c>
      <c r="G1126" s="149">
        <v>117</v>
      </c>
      <c r="H1126" s="149">
        <v>955.20600881728603</v>
      </c>
      <c r="I1126" s="149">
        <v>1245.1659732908199</v>
      </c>
      <c r="J1126" s="149">
        <v>1116.4575097085999</v>
      </c>
      <c r="K1126" s="149">
        <v>1384.47633624896</v>
      </c>
      <c r="L1126" s="149">
        <v>128.708463582213</v>
      </c>
      <c r="M1126" s="149">
        <v>139.310362958139</v>
      </c>
    </row>
    <row r="1127" spans="1:13">
      <c r="A1127" s="150" t="str">
        <f t="shared" si="34"/>
        <v>2004-2006MalesPD5</v>
      </c>
      <c r="B1127" s="151" t="str">
        <f t="shared" si="35"/>
        <v>2004-2006_Males_PD5_All ages</v>
      </c>
      <c r="C1127" s="149" t="s">
        <v>1</v>
      </c>
      <c r="D1127" s="149" t="s">
        <v>2</v>
      </c>
      <c r="E1127" s="149" t="s">
        <v>130</v>
      </c>
      <c r="F1127" s="149">
        <v>336</v>
      </c>
      <c r="G1127" s="149">
        <v>112</v>
      </c>
      <c r="H1127" s="149">
        <v>1023.42298437452</v>
      </c>
      <c r="I1127" s="149">
        <v>1637.56143491027</v>
      </c>
      <c r="J1127" s="149">
        <v>1457.0531063372</v>
      </c>
      <c r="K1127" s="149">
        <v>1833.28161384857</v>
      </c>
      <c r="L1127" s="149">
        <v>180.50832857307299</v>
      </c>
      <c r="M1127" s="149">
        <v>195.72017893829701</v>
      </c>
    </row>
    <row r="1128" spans="1:13">
      <c r="A1128" s="150" t="str">
        <f t="shared" si="34"/>
        <v>2005-2007MalesPD5</v>
      </c>
      <c r="B1128" s="151" t="str">
        <f t="shared" si="35"/>
        <v>2005-2007_Males_PD5_All ages</v>
      </c>
      <c r="C1128" s="149" t="s">
        <v>3</v>
      </c>
      <c r="D1128" s="149" t="s">
        <v>2</v>
      </c>
      <c r="E1128" s="149" t="s">
        <v>130</v>
      </c>
      <c r="F1128" s="149">
        <v>351</v>
      </c>
      <c r="G1128" s="149">
        <v>117</v>
      </c>
      <c r="H1128" s="149">
        <v>1055.70259865255</v>
      </c>
      <c r="I1128" s="149">
        <v>1763.24177164356</v>
      </c>
      <c r="J1128" s="149">
        <v>1571.2488930409199</v>
      </c>
      <c r="K1128" s="149">
        <v>1971.0493769796899</v>
      </c>
      <c r="L1128" s="149">
        <v>191.992878602639</v>
      </c>
      <c r="M1128" s="149">
        <v>207.80760533612701</v>
      </c>
    </row>
    <row r="1129" spans="1:13">
      <c r="A1129" s="150" t="str">
        <f t="shared" si="34"/>
        <v>2006-2008MalesPD5</v>
      </c>
      <c r="B1129" s="151" t="str">
        <f t="shared" si="35"/>
        <v>2006-2008_Males_PD5_All ages</v>
      </c>
      <c r="C1129" s="149" t="s">
        <v>4</v>
      </c>
      <c r="D1129" s="149" t="s">
        <v>2</v>
      </c>
      <c r="E1129" s="149" t="s">
        <v>130</v>
      </c>
      <c r="F1129" s="149">
        <v>373</v>
      </c>
      <c r="G1129" s="149">
        <v>124.333333333333</v>
      </c>
      <c r="H1129" s="149">
        <v>1108.70017537081</v>
      </c>
      <c r="I1129" s="149">
        <v>1825.770899396</v>
      </c>
      <c r="J1129" s="149">
        <v>1631.84648561887</v>
      </c>
      <c r="K1129" s="149">
        <v>2035.17039459598</v>
      </c>
      <c r="L1129" s="149">
        <v>193.924413777133</v>
      </c>
      <c r="M1129" s="149">
        <v>209.399495199981</v>
      </c>
    </row>
    <row r="1130" spans="1:13">
      <c r="A1130" s="150" t="str">
        <f t="shared" si="34"/>
        <v>2007-2009MalesPD5</v>
      </c>
      <c r="B1130" s="151" t="str">
        <f t="shared" si="35"/>
        <v>2007-2009_Males_PD5_All ages</v>
      </c>
      <c r="C1130" s="149" t="s">
        <v>5</v>
      </c>
      <c r="D1130" s="149" t="s">
        <v>2</v>
      </c>
      <c r="E1130" s="149" t="s">
        <v>130</v>
      </c>
      <c r="F1130" s="149">
        <v>375</v>
      </c>
      <c r="G1130" s="149">
        <v>125</v>
      </c>
      <c r="H1130" s="149">
        <v>1099.8680158381001</v>
      </c>
      <c r="I1130" s="149">
        <v>1820.8224450970999</v>
      </c>
      <c r="J1130" s="149">
        <v>1626.9816385023901</v>
      </c>
      <c r="K1130" s="149">
        <v>2030.0885894327</v>
      </c>
      <c r="L1130" s="149">
        <v>193.84080659471701</v>
      </c>
      <c r="M1130" s="149">
        <v>209.26614433559999</v>
      </c>
    </row>
    <row r="1131" spans="1:13">
      <c r="A1131" s="150" t="str">
        <f t="shared" si="34"/>
        <v>2008-2010MalesPD5</v>
      </c>
      <c r="B1131" s="151" t="str">
        <f t="shared" si="35"/>
        <v>2008-2010_Males_PD5_All ages</v>
      </c>
      <c r="C1131" s="149" t="s">
        <v>6</v>
      </c>
      <c r="D1131" s="149" t="s">
        <v>2</v>
      </c>
      <c r="E1131" s="149" t="s">
        <v>130</v>
      </c>
      <c r="F1131" s="149">
        <v>336</v>
      </c>
      <c r="G1131" s="149">
        <v>112</v>
      </c>
      <c r="H1131" s="149">
        <v>975.808091075422</v>
      </c>
      <c r="I1131" s="149">
        <v>1581.3316601146601</v>
      </c>
      <c r="J1131" s="149">
        <v>1405.28083313301</v>
      </c>
      <c r="K1131" s="149">
        <v>1772.2186935909799</v>
      </c>
      <c r="L1131" s="149">
        <v>176.050826981646</v>
      </c>
      <c r="M1131" s="149">
        <v>190.88703347632099</v>
      </c>
    </row>
    <row r="1132" spans="1:13">
      <c r="A1132" s="150" t="str">
        <f t="shared" si="34"/>
        <v>2009-2011MalesPD5</v>
      </c>
      <c r="B1132" s="151" t="str">
        <f t="shared" si="35"/>
        <v>2009-2011_Males_PD5_All ages</v>
      </c>
      <c r="C1132" s="149" t="s">
        <v>7</v>
      </c>
      <c r="D1132" s="149" t="s">
        <v>2</v>
      </c>
      <c r="E1132" s="149" t="s">
        <v>130</v>
      </c>
      <c r="F1132" s="149">
        <v>320</v>
      </c>
      <c r="G1132" s="149">
        <v>106.666666666667</v>
      </c>
      <c r="H1132" s="149">
        <v>919.67236671935598</v>
      </c>
      <c r="I1132" s="149">
        <v>1512.8189986351399</v>
      </c>
      <c r="J1132" s="149">
        <v>1340.16812727248</v>
      </c>
      <c r="K1132" s="149">
        <v>1700.3955255012299</v>
      </c>
      <c r="L1132" s="149">
        <v>172.650871362657</v>
      </c>
      <c r="M1132" s="149">
        <v>187.57652686608901</v>
      </c>
    </row>
    <row r="1133" spans="1:13">
      <c r="A1133" s="150" t="str">
        <f t="shared" si="34"/>
        <v>2010-2012MalesPD5</v>
      </c>
      <c r="B1133" s="151" t="str">
        <f t="shared" si="35"/>
        <v>2010-2012_Males_PD5_All ages</v>
      </c>
      <c r="C1133" s="149" t="s">
        <v>8</v>
      </c>
      <c r="D1133" s="149" t="s">
        <v>2</v>
      </c>
      <c r="E1133" s="149" t="s">
        <v>130</v>
      </c>
      <c r="F1133" s="149">
        <v>319</v>
      </c>
      <c r="G1133" s="149">
        <v>106.333333333333</v>
      </c>
      <c r="H1133" s="149">
        <v>908.65069644230505</v>
      </c>
      <c r="I1133" s="149">
        <v>1491.1872655828899</v>
      </c>
      <c r="J1133" s="149">
        <v>1321.8373821452799</v>
      </c>
      <c r="K1133" s="149">
        <v>1675.2014283011699</v>
      </c>
      <c r="L1133" s="149">
        <v>169.349883437611</v>
      </c>
      <c r="M1133" s="149">
        <v>184.01416271827901</v>
      </c>
    </row>
    <row r="1134" spans="1:13">
      <c r="A1134" s="150" t="str">
        <f t="shared" si="34"/>
        <v>2011-2013MalesPD5</v>
      </c>
      <c r="B1134" s="151" t="str">
        <f t="shared" si="35"/>
        <v>2011-2013_Males_PD5_All ages</v>
      </c>
      <c r="C1134" s="149" t="s">
        <v>9</v>
      </c>
      <c r="D1134" s="149" t="s">
        <v>2</v>
      </c>
      <c r="E1134" s="149" t="s">
        <v>130</v>
      </c>
      <c r="F1134" s="149">
        <v>346</v>
      </c>
      <c r="G1134" s="149">
        <v>115.333333333333</v>
      </c>
      <c r="H1134" s="149">
        <v>978.47911540963196</v>
      </c>
      <c r="I1134" s="149">
        <v>1614.3654420278101</v>
      </c>
      <c r="J1134" s="149">
        <v>1439.9799672895299</v>
      </c>
      <c r="K1134" s="149">
        <v>1803.2233230578499</v>
      </c>
      <c r="L1134" s="149">
        <v>174.38547473827001</v>
      </c>
      <c r="M1134" s="149">
        <v>188.85788103004501</v>
      </c>
    </row>
    <row r="1135" spans="1:13">
      <c r="A1135" s="150" t="str">
        <f t="shared" si="34"/>
        <v>2012-2014MalesPD5</v>
      </c>
      <c r="B1135" s="151" t="str">
        <f t="shared" si="35"/>
        <v>2012-2014_Males_PD5_All ages</v>
      </c>
      <c r="C1135" s="149" t="s">
        <v>216</v>
      </c>
      <c r="D1135" s="149" t="s">
        <v>2</v>
      </c>
      <c r="E1135" s="149" t="s">
        <v>130</v>
      </c>
      <c r="F1135" s="149">
        <v>343</v>
      </c>
      <c r="G1135" s="149">
        <v>114.333333333333</v>
      </c>
      <c r="H1135" s="149">
        <v>966.00670290365304</v>
      </c>
      <c r="I1135" s="149">
        <v>1568.3637154405201</v>
      </c>
      <c r="J1135" s="149">
        <v>1399.6284995541901</v>
      </c>
      <c r="K1135" s="149">
        <v>1751.1662597279901</v>
      </c>
      <c r="L1135" s="149">
        <v>168.73521588633301</v>
      </c>
      <c r="M1135" s="149">
        <v>182.80254428746801</v>
      </c>
    </row>
    <row r="1136" spans="1:13">
      <c r="A1136" s="150" t="str">
        <f t="shared" si="34"/>
        <v>2004-2006MalesPF</v>
      </c>
      <c r="B1136" s="151" t="str">
        <f t="shared" si="35"/>
        <v>2004-2006_Males_PF_All ages</v>
      </c>
      <c r="C1136" s="149" t="s">
        <v>1</v>
      </c>
      <c r="D1136" s="149" t="s">
        <v>2</v>
      </c>
      <c r="E1136" s="149" t="s">
        <v>131</v>
      </c>
      <c r="F1136" s="149">
        <v>3624</v>
      </c>
      <c r="G1136" s="149">
        <v>1208</v>
      </c>
      <c r="H1136" s="149">
        <v>1058.24431894503</v>
      </c>
      <c r="I1136" s="149">
        <v>1593.4133512405699</v>
      </c>
      <c r="J1136" s="149">
        <v>1536.8293893360501</v>
      </c>
      <c r="K1136" s="149">
        <v>1651.4044376766301</v>
      </c>
      <c r="L1136" s="149">
        <v>56.583961904513203</v>
      </c>
      <c r="M1136" s="149">
        <v>57.991086436066297</v>
      </c>
    </row>
    <row r="1137" spans="1:13">
      <c r="A1137" s="150" t="str">
        <f t="shared" si="34"/>
        <v>2005-2007MalesPF</v>
      </c>
      <c r="B1137" s="151" t="str">
        <f t="shared" si="35"/>
        <v>2005-2007_Males_PF_All ages</v>
      </c>
      <c r="C1137" s="149" t="s">
        <v>3</v>
      </c>
      <c r="D1137" s="149" t="s">
        <v>2</v>
      </c>
      <c r="E1137" s="149" t="s">
        <v>131</v>
      </c>
      <c r="F1137" s="149">
        <v>3724</v>
      </c>
      <c r="G1137" s="149">
        <v>1241.3333333333301</v>
      </c>
      <c r="H1137" s="149">
        <v>1085.58135738481</v>
      </c>
      <c r="I1137" s="149">
        <v>1594.8347393701699</v>
      </c>
      <c r="J1137" s="149">
        <v>1538.8455041295499</v>
      </c>
      <c r="K1137" s="149">
        <v>1652.19723411888</v>
      </c>
      <c r="L1137" s="149">
        <v>55.9892352406264</v>
      </c>
      <c r="M1137" s="149">
        <v>57.3624947487071</v>
      </c>
    </row>
    <row r="1138" spans="1:13">
      <c r="A1138" s="150" t="str">
        <f t="shared" si="34"/>
        <v>2006-2008MalesPF</v>
      </c>
      <c r="B1138" s="151" t="str">
        <f t="shared" si="35"/>
        <v>2006-2008_Males_PF_All ages</v>
      </c>
      <c r="C1138" s="149" t="s">
        <v>4</v>
      </c>
      <c r="D1138" s="149" t="s">
        <v>2</v>
      </c>
      <c r="E1138" s="149" t="s">
        <v>131</v>
      </c>
      <c r="F1138" s="149">
        <v>3653</v>
      </c>
      <c r="G1138" s="149">
        <v>1217.6666666666699</v>
      </c>
      <c r="H1138" s="149">
        <v>1063.2012456888399</v>
      </c>
      <c r="I1138" s="149">
        <v>1536.75752084231</v>
      </c>
      <c r="J1138" s="149">
        <v>1482.2679315253299</v>
      </c>
      <c r="K1138" s="149">
        <v>1592.5966892173301</v>
      </c>
      <c r="L1138" s="149">
        <v>54.489589316979199</v>
      </c>
      <c r="M1138" s="149">
        <v>55.839168375016698</v>
      </c>
    </row>
    <row r="1139" spans="1:13">
      <c r="A1139" s="150" t="str">
        <f t="shared" si="34"/>
        <v>2007-2009MalesPF</v>
      </c>
      <c r="B1139" s="151" t="str">
        <f t="shared" si="35"/>
        <v>2007-2009_Males_PF_All ages</v>
      </c>
      <c r="C1139" s="149" t="s">
        <v>5</v>
      </c>
      <c r="D1139" s="149" t="s">
        <v>2</v>
      </c>
      <c r="E1139" s="149" t="s">
        <v>131</v>
      </c>
      <c r="F1139" s="149">
        <v>3683</v>
      </c>
      <c r="G1139" s="149">
        <v>1227.6666666666699</v>
      </c>
      <c r="H1139" s="149">
        <v>1070.3937177217999</v>
      </c>
      <c r="I1139" s="149">
        <v>1515.6664584581099</v>
      </c>
      <c r="J1139" s="149">
        <v>1462.49843029368</v>
      </c>
      <c r="K1139" s="149">
        <v>1570.14588656874</v>
      </c>
      <c r="L1139" s="149">
        <v>53.168028164431</v>
      </c>
      <c r="M1139" s="149">
        <v>54.479428110626898</v>
      </c>
    </row>
    <row r="1140" spans="1:13">
      <c r="A1140" s="150" t="str">
        <f t="shared" si="34"/>
        <v>2008-2010MalesPF</v>
      </c>
      <c r="B1140" s="151" t="str">
        <f t="shared" si="35"/>
        <v>2008-2010_Males_PF_All ages</v>
      </c>
      <c r="C1140" s="149" t="s">
        <v>6</v>
      </c>
      <c r="D1140" s="149" t="s">
        <v>2</v>
      </c>
      <c r="E1140" s="149" t="s">
        <v>131</v>
      </c>
      <c r="F1140" s="149">
        <v>3615</v>
      </c>
      <c r="G1140" s="149">
        <v>1205</v>
      </c>
      <c r="H1140" s="149">
        <v>1050.4720586055901</v>
      </c>
      <c r="I1140" s="149">
        <v>1476.7303927482401</v>
      </c>
      <c r="J1140" s="149">
        <v>1424.94287143924</v>
      </c>
      <c r="K1140" s="149">
        <v>1529.8073852559201</v>
      </c>
      <c r="L1140" s="149">
        <v>51.787521308999402</v>
      </c>
      <c r="M1140" s="149">
        <v>53.076992507671498</v>
      </c>
    </row>
    <row r="1141" spans="1:13">
      <c r="A1141" s="150" t="str">
        <f t="shared" si="34"/>
        <v>2009-2011MalesPF</v>
      </c>
      <c r="B1141" s="151" t="str">
        <f t="shared" si="35"/>
        <v>2009-2011_Males_PF_All ages</v>
      </c>
      <c r="C1141" s="149" t="s">
        <v>7</v>
      </c>
      <c r="D1141" s="149" t="s">
        <v>2</v>
      </c>
      <c r="E1141" s="149" t="s">
        <v>131</v>
      </c>
      <c r="F1141" s="149">
        <v>3652</v>
      </c>
      <c r="G1141" s="149">
        <v>1217.3333333333301</v>
      </c>
      <c r="H1141" s="149">
        <v>1061.5908747369299</v>
      </c>
      <c r="I1141" s="149">
        <v>1469.563730739</v>
      </c>
      <c r="J1141" s="149">
        <v>1418.6148388705899</v>
      </c>
      <c r="K1141" s="149">
        <v>1521.77468202156</v>
      </c>
      <c r="L1141" s="149">
        <v>50.948891868408303</v>
      </c>
      <c r="M1141" s="149">
        <v>52.210951282561197</v>
      </c>
    </row>
    <row r="1142" spans="1:13">
      <c r="A1142" s="150" t="str">
        <f t="shared" si="34"/>
        <v>2010-2012MalesPF</v>
      </c>
      <c r="B1142" s="151" t="str">
        <f t="shared" si="35"/>
        <v>2010-2012_Males_PF_All ages</v>
      </c>
      <c r="C1142" s="149" t="s">
        <v>8</v>
      </c>
      <c r="D1142" s="149" t="s">
        <v>2</v>
      </c>
      <c r="E1142" s="149" t="s">
        <v>131</v>
      </c>
      <c r="F1142" s="149">
        <v>3579</v>
      </c>
      <c r="G1142" s="149">
        <v>1193</v>
      </c>
      <c r="H1142" s="149">
        <v>1038.7461906834999</v>
      </c>
      <c r="I1142" s="149">
        <v>1416.94625579326</v>
      </c>
      <c r="J1142" s="149">
        <v>1367.6355304486999</v>
      </c>
      <c r="K1142" s="149">
        <v>1467.4910263617401</v>
      </c>
      <c r="L1142" s="149">
        <v>49.310725344562798</v>
      </c>
      <c r="M1142" s="149">
        <v>50.544770568474199</v>
      </c>
    </row>
    <row r="1143" spans="1:13">
      <c r="A1143" s="150" t="str">
        <f t="shared" si="34"/>
        <v>2011-2013MalesPF</v>
      </c>
      <c r="B1143" s="151" t="str">
        <f t="shared" si="35"/>
        <v>2011-2013_Males_PF_All ages</v>
      </c>
      <c r="C1143" s="149" t="s">
        <v>9</v>
      </c>
      <c r="D1143" s="149" t="s">
        <v>2</v>
      </c>
      <c r="E1143" s="149" t="s">
        <v>131</v>
      </c>
      <c r="F1143" s="149">
        <v>3641</v>
      </c>
      <c r="G1143" s="149">
        <v>1213.6666666666699</v>
      </c>
      <c r="H1143" s="149">
        <v>1053.70692998246</v>
      </c>
      <c r="I1143" s="149">
        <v>1428.6617320264399</v>
      </c>
      <c r="J1143" s="149">
        <v>1379.39255138764</v>
      </c>
      <c r="K1143" s="149">
        <v>1479.1532311568501</v>
      </c>
      <c r="L1143" s="149">
        <v>49.269180638798801</v>
      </c>
      <c r="M1143" s="149">
        <v>50.491499130409899</v>
      </c>
    </row>
    <row r="1144" spans="1:13">
      <c r="A1144" s="150" t="str">
        <f t="shared" si="34"/>
        <v>2012-2014MalesPF</v>
      </c>
      <c r="B1144" s="151" t="str">
        <f t="shared" si="35"/>
        <v>2012-2014_Males_PF_All ages</v>
      </c>
      <c r="C1144" s="149" t="s">
        <v>216</v>
      </c>
      <c r="D1144" s="149" t="s">
        <v>2</v>
      </c>
      <c r="E1144" s="149" t="s">
        <v>131</v>
      </c>
      <c r="F1144" s="149">
        <v>3672</v>
      </c>
      <c r="G1144" s="149">
        <v>1224</v>
      </c>
      <c r="H1144" s="149">
        <v>1058.1461694071299</v>
      </c>
      <c r="I1144" s="149">
        <v>1411.1847152499299</v>
      </c>
      <c r="J1144" s="149">
        <v>1363.00727663406</v>
      </c>
      <c r="K1144" s="149">
        <v>1460.55226265756</v>
      </c>
      <c r="L1144" s="149">
        <v>48.177438615871601</v>
      </c>
      <c r="M1144" s="149">
        <v>49.367547407623498</v>
      </c>
    </row>
    <row r="1145" spans="1:13">
      <c r="A1145" s="150" t="str">
        <f t="shared" si="34"/>
        <v>2004-2006MalesPF1</v>
      </c>
      <c r="B1145" s="151" t="str">
        <f t="shared" si="35"/>
        <v>2004-2006_Males_PF1_All ages</v>
      </c>
      <c r="C1145" s="149" t="s">
        <v>1</v>
      </c>
      <c r="D1145" s="149" t="s">
        <v>2</v>
      </c>
      <c r="E1145" s="149" t="s">
        <v>132</v>
      </c>
      <c r="F1145" s="149">
        <v>499</v>
      </c>
      <c r="G1145" s="149">
        <v>166.333333333333</v>
      </c>
      <c r="H1145" s="149">
        <v>710.684478878856</v>
      </c>
      <c r="I1145" s="149">
        <v>1437.4550427868101</v>
      </c>
      <c r="J1145" s="149">
        <v>1292.6466450360599</v>
      </c>
      <c r="K1145" s="149">
        <v>1592.19633805072</v>
      </c>
      <c r="L1145" s="149">
        <v>144.80839775075401</v>
      </c>
      <c r="M1145" s="149">
        <v>154.741295263902</v>
      </c>
    </row>
    <row r="1146" spans="1:13">
      <c r="A1146" s="150" t="str">
        <f t="shared" si="34"/>
        <v>2005-2007MalesPF1</v>
      </c>
      <c r="B1146" s="151" t="str">
        <f t="shared" si="35"/>
        <v>2005-2007_Males_PF1_All ages</v>
      </c>
      <c r="C1146" s="149" t="s">
        <v>3</v>
      </c>
      <c r="D1146" s="149" t="s">
        <v>2</v>
      </c>
      <c r="E1146" s="149" t="s">
        <v>132</v>
      </c>
      <c r="F1146" s="149">
        <v>513</v>
      </c>
      <c r="G1146" s="149">
        <v>171</v>
      </c>
      <c r="H1146" s="149">
        <v>722.40294030670395</v>
      </c>
      <c r="I1146" s="149">
        <v>1406.2418182649501</v>
      </c>
      <c r="J1146" s="149">
        <v>1265.5849952573301</v>
      </c>
      <c r="K1146" s="149">
        <v>1556.40936307672</v>
      </c>
      <c r="L1146" s="149">
        <v>140.65682300762199</v>
      </c>
      <c r="M1146" s="149">
        <v>150.16754481177401</v>
      </c>
    </row>
    <row r="1147" spans="1:13">
      <c r="A1147" s="150" t="str">
        <f t="shared" si="34"/>
        <v>2006-2008MalesPF1</v>
      </c>
      <c r="B1147" s="151" t="str">
        <f t="shared" si="35"/>
        <v>2006-2008_Males_PF1_All ages</v>
      </c>
      <c r="C1147" s="149" t="s">
        <v>4</v>
      </c>
      <c r="D1147" s="149" t="s">
        <v>2</v>
      </c>
      <c r="E1147" s="149" t="s">
        <v>132</v>
      </c>
      <c r="F1147" s="149">
        <v>504</v>
      </c>
      <c r="G1147" s="149">
        <v>168</v>
      </c>
      <c r="H1147" s="149">
        <v>703.61580343431501</v>
      </c>
      <c r="I1147" s="149">
        <v>1332.4078451196799</v>
      </c>
      <c r="J1147" s="149">
        <v>1200.01523162994</v>
      </c>
      <c r="K1147" s="149">
        <v>1473.83489229782</v>
      </c>
      <c r="L1147" s="149">
        <v>132.392613489741</v>
      </c>
      <c r="M1147" s="149">
        <v>141.42704717813601</v>
      </c>
    </row>
    <row r="1148" spans="1:13">
      <c r="A1148" s="150" t="str">
        <f t="shared" si="34"/>
        <v>2007-2009MalesPF1</v>
      </c>
      <c r="B1148" s="151" t="str">
        <f t="shared" si="35"/>
        <v>2007-2009_Males_PF1_All ages</v>
      </c>
      <c r="C1148" s="149" t="s">
        <v>5</v>
      </c>
      <c r="D1148" s="149" t="s">
        <v>2</v>
      </c>
      <c r="E1148" s="149" t="s">
        <v>132</v>
      </c>
      <c r="F1148" s="149">
        <v>494</v>
      </c>
      <c r="G1148" s="149">
        <v>164.666666666667</v>
      </c>
      <c r="H1148" s="149">
        <v>683.50997592495196</v>
      </c>
      <c r="I1148" s="149">
        <v>1199.0254357200399</v>
      </c>
      <c r="J1148" s="149">
        <v>1081.3054241848499</v>
      </c>
      <c r="K1148" s="149">
        <v>1324.8625407287</v>
      </c>
      <c r="L1148" s="149">
        <v>117.720011535189</v>
      </c>
      <c r="M1148" s="149">
        <v>125.83710500866501</v>
      </c>
    </row>
    <row r="1149" spans="1:13">
      <c r="A1149" s="150" t="str">
        <f t="shared" si="34"/>
        <v>2008-2010MalesPF1</v>
      </c>
      <c r="B1149" s="151" t="str">
        <f t="shared" si="35"/>
        <v>2008-2010_Males_PF1_All ages</v>
      </c>
      <c r="C1149" s="149" t="s">
        <v>6</v>
      </c>
      <c r="D1149" s="149" t="s">
        <v>2</v>
      </c>
      <c r="E1149" s="149" t="s">
        <v>132</v>
      </c>
      <c r="F1149" s="149">
        <v>486</v>
      </c>
      <c r="G1149" s="149">
        <v>162</v>
      </c>
      <c r="H1149" s="149">
        <v>669.578275904826</v>
      </c>
      <c r="I1149" s="149">
        <v>1183.41390832558</v>
      </c>
      <c r="J1149" s="149">
        <v>1066.21351406181</v>
      </c>
      <c r="K1149" s="149">
        <v>1308.76429610696</v>
      </c>
      <c r="L1149" s="149">
        <v>117.200394263766</v>
      </c>
      <c r="M1149" s="149">
        <v>125.35038778137999</v>
      </c>
    </row>
    <row r="1150" spans="1:13">
      <c r="A1150" s="150" t="str">
        <f t="shared" si="34"/>
        <v>2009-2011MalesPF1</v>
      </c>
      <c r="B1150" s="151" t="str">
        <f t="shared" si="35"/>
        <v>2009-2011_Males_PF1_All ages</v>
      </c>
      <c r="C1150" s="149" t="s">
        <v>7</v>
      </c>
      <c r="D1150" s="149" t="s">
        <v>2</v>
      </c>
      <c r="E1150" s="149" t="s">
        <v>132</v>
      </c>
      <c r="F1150" s="149">
        <v>487</v>
      </c>
      <c r="G1150" s="149">
        <v>162.333333333333</v>
      </c>
      <c r="H1150" s="149">
        <v>670.08819846718995</v>
      </c>
      <c r="I1150" s="149">
        <v>1162.4948602744701</v>
      </c>
      <c r="J1150" s="149">
        <v>1046.22130763054</v>
      </c>
      <c r="K1150" s="149">
        <v>1286.84533759846</v>
      </c>
      <c r="L1150" s="149">
        <v>116.27355264393</v>
      </c>
      <c r="M1150" s="149">
        <v>124.350477323994</v>
      </c>
    </row>
    <row r="1151" spans="1:13">
      <c r="A1151" s="150" t="str">
        <f t="shared" si="34"/>
        <v>2010-2012MalesPF1</v>
      </c>
      <c r="B1151" s="151" t="str">
        <f t="shared" si="35"/>
        <v>2010-2012_Males_PF1_All ages</v>
      </c>
      <c r="C1151" s="149" t="s">
        <v>8</v>
      </c>
      <c r="D1151" s="149" t="s">
        <v>2</v>
      </c>
      <c r="E1151" s="149" t="s">
        <v>132</v>
      </c>
      <c r="F1151" s="149">
        <v>518</v>
      </c>
      <c r="G1151" s="149">
        <v>172.666666666667</v>
      </c>
      <c r="H1151" s="149">
        <v>711.75355189755101</v>
      </c>
      <c r="I1151" s="149">
        <v>1173.6793771892201</v>
      </c>
      <c r="J1151" s="149">
        <v>1060.25592639313</v>
      </c>
      <c r="K1151" s="149">
        <v>1294.73367149758</v>
      </c>
      <c r="L1151" s="149">
        <v>113.423450796089</v>
      </c>
      <c r="M1151" s="149">
        <v>121.05429430836899</v>
      </c>
    </row>
    <row r="1152" spans="1:13">
      <c r="A1152" s="150" t="str">
        <f t="shared" si="34"/>
        <v>2011-2013MalesPF1</v>
      </c>
      <c r="B1152" s="151" t="str">
        <f t="shared" si="35"/>
        <v>2011-2013_Males_PF1_All ages</v>
      </c>
      <c r="C1152" s="149" t="s">
        <v>9</v>
      </c>
      <c r="D1152" s="149" t="s">
        <v>2</v>
      </c>
      <c r="E1152" s="149" t="s">
        <v>132</v>
      </c>
      <c r="F1152" s="149">
        <v>514</v>
      </c>
      <c r="G1152" s="149">
        <v>171.333333333333</v>
      </c>
      <c r="H1152" s="149">
        <v>705.22055292584196</v>
      </c>
      <c r="I1152" s="149">
        <v>1069.1078121456801</v>
      </c>
      <c r="J1152" s="149">
        <v>968.99351066644897</v>
      </c>
      <c r="K1152" s="149">
        <v>1175.98466336045</v>
      </c>
      <c r="L1152" s="149">
        <v>100.11430147923301</v>
      </c>
      <c r="M1152" s="149">
        <v>106.876851214764</v>
      </c>
    </row>
    <row r="1153" spans="1:13">
      <c r="A1153" s="150" t="str">
        <f t="shared" si="34"/>
        <v>2012-2014MalesPF1</v>
      </c>
      <c r="B1153" s="151" t="str">
        <f t="shared" si="35"/>
        <v>2012-2014_Males_PF1_All ages</v>
      </c>
      <c r="C1153" s="149" t="s">
        <v>216</v>
      </c>
      <c r="D1153" s="149" t="s">
        <v>2</v>
      </c>
      <c r="E1153" s="149" t="s">
        <v>132</v>
      </c>
      <c r="F1153" s="149">
        <v>519</v>
      </c>
      <c r="G1153" s="149">
        <v>173</v>
      </c>
      <c r="H1153" s="149">
        <v>710.21949750944202</v>
      </c>
      <c r="I1153" s="149">
        <v>1032.8304958046101</v>
      </c>
      <c r="J1153" s="149">
        <v>937.84528494188203</v>
      </c>
      <c r="K1153" s="149">
        <v>1134.1996887564101</v>
      </c>
      <c r="L1153" s="149">
        <v>94.985210862723605</v>
      </c>
      <c r="M1153" s="149">
        <v>101.369192951801</v>
      </c>
    </row>
    <row r="1154" spans="1:13">
      <c r="A1154" s="150" t="str">
        <f t="shared" si="34"/>
        <v>2004-2006MalesPF2</v>
      </c>
      <c r="B1154" s="151" t="str">
        <f t="shared" si="35"/>
        <v>2004-2006_Males_PF2_All ages</v>
      </c>
      <c r="C1154" s="149" t="s">
        <v>1</v>
      </c>
      <c r="D1154" s="149" t="s">
        <v>2</v>
      </c>
      <c r="E1154" s="149" t="s">
        <v>133</v>
      </c>
      <c r="F1154" s="149">
        <v>767</v>
      </c>
      <c r="G1154" s="149">
        <v>255.666666666667</v>
      </c>
      <c r="H1154" s="149">
        <v>1083.85382810954</v>
      </c>
      <c r="I1154" s="149">
        <v>1519.16370278614</v>
      </c>
      <c r="J1154" s="149">
        <v>1405.69397324376</v>
      </c>
      <c r="K1154" s="149">
        <v>1638.8665331919999</v>
      </c>
      <c r="L1154" s="149">
        <v>113.469729542376</v>
      </c>
      <c r="M1154" s="149">
        <v>119.702830405863</v>
      </c>
    </row>
    <row r="1155" spans="1:13">
      <c r="A1155" s="150" t="str">
        <f t="shared" ref="A1155:A1218" si="36">C1155&amp;D1155&amp;E1155</f>
        <v>2005-2007MalesPF2</v>
      </c>
      <c r="B1155" s="151" t="str">
        <f t="shared" ref="B1155:B1218" si="37">CONCATENATE(C1155,"_",D1155,"_",E1155,"_","All ages")</f>
        <v>2005-2007_Males_PF2_All ages</v>
      </c>
      <c r="C1155" s="149" t="s">
        <v>3</v>
      </c>
      <c r="D1155" s="149" t="s">
        <v>2</v>
      </c>
      <c r="E1155" s="149" t="s">
        <v>133</v>
      </c>
      <c r="F1155" s="149">
        <v>791</v>
      </c>
      <c r="G1155" s="149">
        <v>263.66666666666703</v>
      </c>
      <c r="H1155" s="149">
        <v>1115.07393884715</v>
      </c>
      <c r="I1155" s="149">
        <v>1545.5847549120001</v>
      </c>
      <c r="J1155" s="149">
        <v>1431.16495769669</v>
      </c>
      <c r="K1155" s="149">
        <v>1666.1909319297399</v>
      </c>
      <c r="L1155" s="149">
        <v>114.41979721531</v>
      </c>
      <c r="M1155" s="149">
        <v>120.60617701773501</v>
      </c>
    </row>
    <row r="1156" spans="1:13">
      <c r="A1156" s="150" t="str">
        <f t="shared" si="36"/>
        <v>2006-2008MalesPF2</v>
      </c>
      <c r="B1156" s="151" t="str">
        <f t="shared" si="37"/>
        <v>2006-2008_Males_PF2_All ages</v>
      </c>
      <c r="C1156" s="149" t="s">
        <v>4</v>
      </c>
      <c r="D1156" s="149" t="s">
        <v>2</v>
      </c>
      <c r="E1156" s="149" t="s">
        <v>133</v>
      </c>
      <c r="F1156" s="149">
        <v>780</v>
      </c>
      <c r="G1156" s="149">
        <v>260</v>
      </c>
      <c r="H1156" s="149">
        <v>1096.42957548496</v>
      </c>
      <c r="I1156" s="149">
        <v>1497.7067058991699</v>
      </c>
      <c r="J1156" s="149">
        <v>1385.5345075589801</v>
      </c>
      <c r="K1156" s="149">
        <v>1615.98763897856</v>
      </c>
      <c r="L1156" s="149">
        <v>112.172198340181</v>
      </c>
      <c r="M1156" s="149">
        <v>118.280933079394</v>
      </c>
    </row>
    <row r="1157" spans="1:13">
      <c r="A1157" s="150" t="str">
        <f t="shared" si="36"/>
        <v>2007-2009MalesPF2</v>
      </c>
      <c r="B1157" s="151" t="str">
        <f t="shared" si="37"/>
        <v>2007-2009_Males_PF2_All ages</v>
      </c>
      <c r="C1157" s="149" t="s">
        <v>5</v>
      </c>
      <c r="D1157" s="149" t="s">
        <v>2</v>
      </c>
      <c r="E1157" s="149" t="s">
        <v>133</v>
      </c>
      <c r="F1157" s="149">
        <v>793</v>
      </c>
      <c r="G1157" s="149">
        <v>264.33333333333297</v>
      </c>
      <c r="H1157" s="149">
        <v>1113.48254654722</v>
      </c>
      <c r="I1157" s="149">
        <v>1499.5143909443</v>
      </c>
      <c r="J1157" s="149">
        <v>1388.8771317754599</v>
      </c>
      <c r="K1157" s="149">
        <v>1616.12574829758</v>
      </c>
      <c r="L1157" s="149">
        <v>110.637259168843</v>
      </c>
      <c r="M1157" s="149">
        <v>116.61135735327601</v>
      </c>
    </row>
    <row r="1158" spans="1:13">
      <c r="A1158" s="150" t="str">
        <f t="shared" si="36"/>
        <v>2008-2010MalesPF2</v>
      </c>
      <c r="B1158" s="151" t="str">
        <f t="shared" si="37"/>
        <v>2008-2010_Males_PF2_All ages</v>
      </c>
      <c r="C1158" s="149" t="s">
        <v>6</v>
      </c>
      <c r="D1158" s="149" t="s">
        <v>2</v>
      </c>
      <c r="E1158" s="149" t="s">
        <v>133</v>
      </c>
      <c r="F1158" s="149">
        <v>755</v>
      </c>
      <c r="G1158" s="149">
        <v>251.666666666667</v>
      </c>
      <c r="H1158" s="149">
        <v>1058.32714223636</v>
      </c>
      <c r="I1158" s="149">
        <v>1397.41569551205</v>
      </c>
      <c r="J1158" s="149">
        <v>1293.17027639547</v>
      </c>
      <c r="K1158" s="149">
        <v>1507.4341994393601</v>
      </c>
      <c r="L1158" s="149">
        <v>104.245419116585</v>
      </c>
      <c r="M1158" s="149">
        <v>110.018503927312</v>
      </c>
    </row>
    <row r="1159" spans="1:13">
      <c r="A1159" s="150" t="str">
        <f t="shared" si="36"/>
        <v>2009-2011MalesPF2</v>
      </c>
      <c r="B1159" s="151" t="str">
        <f t="shared" si="37"/>
        <v>2009-2011_Males_PF2_All ages</v>
      </c>
      <c r="C1159" s="149" t="s">
        <v>7</v>
      </c>
      <c r="D1159" s="149" t="s">
        <v>2</v>
      </c>
      <c r="E1159" s="149" t="s">
        <v>133</v>
      </c>
      <c r="F1159" s="149">
        <v>781</v>
      </c>
      <c r="G1159" s="149">
        <v>260.33333333333297</v>
      </c>
      <c r="H1159" s="149">
        <v>1093.9754310767501</v>
      </c>
      <c r="I1159" s="149">
        <v>1432.96717536404</v>
      </c>
      <c r="J1159" s="149">
        <v>1329.00394470436</v>
      </c>
      <c r="K1159" s="149">
        <v>1542.5883592779801</v>
      </c>
      <c r="L1159" s="149">
        <v>103.963230659679</v>
      </c>
      <c r="M1159" s="149">
        <v>109.621183913943</v>
      </c>
    </row>
    <row r="1160" spans="1:13">
      <c r="A1160" s="150" t="str">
        <f t="shared" si="36"/>
        <v>2010-2012MalesPF2</v>
      </c>
      <c r="B1160" s="151" t="str">
        <f t="shared" si="37"/>
        <v>2010-2012_Males_PF2_All ages</v>
      </c>
      <c r="C1160" s="149" t="s">
        <v>8</v>
      </c>
      <c r="D1160" s="149" t="s">
        <v>2</v>
      </c>
      <c r="E1160" s="149" t="s">
        <v>133</v>
      </c>
      <c r="F1160" s="149">
        <v>761</v>
      </c>
      <c r="G1160" s="149">
        <v>253.666666666667</v>
      </c>
      <c r="H1160" s="149">
        <v>1063.0570223228001</v>
      </c>
      <c r="I1160" s="149">
        <v>1361.18126926486</v>
      </c>
      <c r="J1160" s="149">
        <v>1262.0692958682801</v>
      </c>
      <c r="K1160" s="149">
        <v>1465.75970822147</v>
      </c>
      <c r="L1160" s="149">
        <v>99.111973396582201</v>
      </c>
      <c r="M1160" s="149">
        <v>104.578438956608</v>
      </c>
    </row>
    <row r="1161" spans="1:13">
      <c r="A1161" s="150" t="str">
        <f t="shared" si="36"/>
        <v>2011-2013MalesPF2</v>
      </c>
      <c r="B1161" s="151" t="str">
        <f t="shared" si="37"/>
        <v>2011-2013_Males_PF2_All ages</v>
      </c>
      <c r="C1161" s="149" t="s">
        <v>9</v>
      </c>
      <c r="D1161" s="149" t="s">
        <v>2</v>
      </c>
      <c r="E1161" s="149" t="s">
        <v>133</v>
      </c>
      <c r="F1161" s="149">
        <v>809</v>
      </c>
      <c r="G1161" s="149">
        <v>269.66666666666703</v>
      </c>
      <c r="H1161" s="149">
        <v>1123.3926736467899</v>
      </c>
      <c r="I1161" s="149">
        <v>1433.7270229831399</v>
      </c>
      <c r="J1161" s="149">
        <v>1332.4316678497601</v>
      </c>
      <c r="K1161" s="149">
        <v>1540.43610229306</v>
      </c>
      <c r="L1161" s="149">
        <v>101.295355133377</v>
      </c>
      <c r="M1161" s="149">
        <v>106.709079309918</v>
      </c>
    </row>
    <row r="1162" spans="1:13">
      <c r="A1162" s="150" t="str">
        <f t="shared" si="36"/>
        <v>2012-2014MalesPF2</v>
      </c>
      <c r="B1162" s="151" t="str">
        <f t="shared" si="37"/>
        <v>2012-2014_Males_PF2_All ages</v>
      </c>
      <c r="C1162" s="149" t="s">
        <v>216</v>
      </c>
      <c r="D1162" s="149" t="s">
        <v>2</v>
      </c>
      <c r="E1162" s="149" t="s">
        <v>133</v>
      </c>
      <c r="F1162" s="149">
        <v>804</v>
      </c>
      <c r="G1162" s="149">
        <v>268</v>
      </c>
      <c r="H1162" s="149">
        <v>1109.9759781318201</v>
      </c>
      <c r="I1162" s="149">
        <v>1392.1728082941199</v>
      </c>
      <c r="J1162" s="149">
        <v>1294.2083579119401</v>
      </c>
      <c r="K1162" s="149">
        <v>1495.38969164636</v>
      </c>
      <c r="L1162" s="149">
        <v>97.964450382175499</v>
      </c>
      <c r="M1162" s="149">
        <v>103.216883352244</v>
      </c>
    </row>
    <row r="1163" spans="1:13">
      <c r="A1163" s="150" t="str">
        <f t="shared" si="36"/>
        <v>2004-2006MalesPF3</v>
      </c>
      <c r="B1163" s="151" t="str">
        <f t="shared" si="37"/>
        <v>2004-2006_Males_PF3_All ages</v>
      </c>
      <c r="C1163" s="149" t="s">
        <v>1</v>
      </c>
      <c r="D1163" s="149" t="s">
        <v>2</v>
      </c>
      <c r="E1163" s="149" t="s">
        <v>134</v>
      </c>
      <c r="F1163" s="149">
        <v>811</v>
      </c>
      <c r="G1163" s="149">
        <v>270.33333333333297</v>
      </c>
      <c r="H1163" s="149">
        <v>1188.38286149698</v>
      </c>
      <c r="I1163" s="149">
        <v>1652.02145895944</v>
      </c>
      <c r="J1163" s="149">
        <v>1533.1261785607401</v>
      </c>
      <c r="K1163" s="149">
        <v>1777.2630228994899</v>
      </c>
      <c r="L1163" s="149">
        <v>118.895280398697</v>
      </c>
      <c r="M1163" s="149">
        <v>125.24156394005099</v>
      </c>
    </row>
    <row r="1164" spans="1:13">
      <c r="A1164" s="150" t="str">
        <f t="shared" si="36"/>
        <v>2005-2007MalesPF3</v>
      </c>
      <c r="B1164" s="151" t="str">
        <f t="shared" si="37"/>
        <v>2005-2007_Males_PF3_All ages</v>
      </c>
      <c r="C1164" s="149" t="s">
        <v>3</v>
      </c>
      <c r="D1164" s="149" t="s">
        <v>2</v>
      </c>
      <c r="E1164" s="149" t="s">
        <v>134</v>
      </c>
      <c r="F1164" s="149">
        <v>834</v>
      </c>
      <c r="G1164" s="149">
        <v>278</v>
      </c>
      <c r="H1164" s="149">
        <v>1226.4705882352901</v>
      </c>
      <c r="I1164" s="149">
        <v>1642.54054086671</v>
      </c>
      <c r="J1164" s="149">
        <v>1526.07876960263</v>
      </c>
      <c r="K1164" s="149">
        <v>1765.12991531898</v>
      </c>
      <c r="L1164" s="149">
        <v>116.46177126408</v>
      </c>
      <c r="M1164" s="149">
        <v>122.58937445226999</v>
      </c>
    </row>
    <row r="1165" spans="1:13">
      <c r="A1165" s="150" t="str">
        <f t="shared" si="36"/>
        <v>2006-2008MalesPF3</v>
      </c>
      <c r="B1165" s="151" t="str">
        <f t="shared" si="37"/>
        <v>2006-2008_Males_PF3_All ages</v>
      </c>
      <c r="C1165" s="149" t="s">
        <v>4</v>
      </c>
      <c r="D1165" s="149" t="s">
        <v>2</v>
      </c>
      <c r="E1165" s="149" t="s">
        <v>134</v>
      </c>
      <c r="F1165" s="149">
        <v>814</v>
      </c>
      <c r="G1165" s="149">
        <v>271.33333333333297</v>
      </c>
      <c r="H1165" s="149">
        <v>1203.35876057004</v>
      </c>
      <c r="I1165" s="149">
        <v>1574.6803088782499</v>
      </c>
      <c r="J1165" s="149">
        <v>1461.79605034214</v>
      </c>
      <c r="K1165" s="149">
        <v>1693.5785645486701</v>
      </c>
      <c r="L1165" s="149">
        <v>112.884258536104</v>
      </c>
      <c r="M1165" s="149">
        <v>118.898255670423</v>
      </c>
    </row>
    <row r="1166" spans="1:13">
      <c r="A1166" s="150" t="str">
        <f t="shared" si="36"/>
        <v>2007-2009MalesPF3</v>
      </c>
      <c r="B1166" s="151" t="str">
        <f t="shared" si="37"/>
        <v>2007-2009_Males_PF3_All ages</v>
      </c>
      <c r="C1166" s="149" t="s">
        <v>5</v>
      </c>
      <c r="D1166" s="149" t="s">
        <v>2</v>
      </c>
      <c r="E1166" s="149" t="s">
        <v>134</v>
      </c>
      <c r="F1166" s="149">
        <v>833</v>
      </c>
      <c r="G1166" s="149">
        <v>277.66666666666703</v>
      </c>
      <c r="H1166" s="149">
        <v>1236.38198711669</v>
      </c>
      <c r="I1166" s="149">
        <v>1588.2178529058499</v>
      </c>
      <c r="J1166" s="149">
        <v>1475.6373673211299</v>
      </c>
      <c r="K1166" s="149">
        <v>1706.72538510245</v>
      </c>
      <c r="L1166" s="149">
        <v>112.58048558472299</v>
      </c>
      <c r="M1166" s="149">
        <v>118.507532196604</v>
      </c>
    </row>
    <row r="1167" spans="1:13">
      <c r="A1167" s="150" t="str">
        <f t="shared" si="36"/>
        <v>2008-2010MalesPF3</v>
      </c>
      <c r="B1167" s="151" t="str">
        <f t="shared" si="37"/>
        <v>2008-2010_Males_PF3_All ages</v>
      </c>
      <c r="C1167" s="149" t="s">
        <v>6</v>
      </c>
      <c r="D1167" s="149" t="s">
        <v>2</v>
      </c>
      <c r="E1167" s="149" t="s">
        <v>134</v>
      </c>
      <c r="F1167" s="149">
        <v>817</v>
      </c>
      <c r="G1167" s="149">
        <v>272.33333333333297</v>
      </c>
      <c r="H1167" s="149">
        <v>1216.5703734588101</v>
      </c>
      <c r="I1167" s="149">
        <v>1586.0211520095199</v>
      </c>
      <c r="J1167" s="149">
        <v>1473.20624475553</v>
      </c>
      <c r="K1167" s="149">
        <v>1704.83499730576</v>
      </c>
      <c r="L1167" s="149">
        <v>112.81490725399</v>
      </c>
      <c r="M1167" s="149">
        <v>118.813845296233</v>
      </c>
    </row>
    <row r="1168" spans="1:13">
      <c r="A1168" s="150" t="str">
        <f t="shared" si="36"/>
        <v>2009-2011MalesPF3</v>
      </c>
      <c r="B1168" s="151" t="str">
        <f t="shared" si="37"/>
        <v>2009-2011_Males_PF3_All ages</v>
      </c>
      <c r="C1168" s="149" t="s">
        <v>7</v>
      </c>
      <c r="D1168" s="149" t="s">
        <v>2</v>
      </c>
      <c r="E1168" s="149" t="s">
        <v>134</v>
      </c>
      <c r="F1168" s="149">
        <v>784</v>
      </c>
      <c r="G1168" s="149">
        <v>261.33333333333297</v>
      </c>
      <c r="H1168" s="149">
        <v>1167.5179818617701</v>
      </c>
      <c r="I1168" s="149">
        <v>1484.6505828822701</v>
      </c>
      <c r="J1168" s="149">
        <v>1378.61464629699</v>
      </c>
      <c r="K1168" s="149">
        <v>1596.44589701943</v>
      </c>
      <c r="L1168" s="149">
        <v>106.035936585275</v>
      </c>
      <c r="M1168" s="149">
        <v>111.795314137161</v>
      </c>
    </row>
    <row r="1169" spans="1:13">
      <c r="A1169" s="150" t="str">
        <f t="shared" si="36"/>
        <v>2010-2012MalesPF3</v>
      </c>
      <c r="B1169" s="151" t="str">
        <f t="shared" si="37"/>
        <v>2010-2012_Males_PF3_All ages</v>
      </c>
      <c r="C1169" s="149" t="s">
        <v>8</v>
      </c>
      <c r="D1169" s="149" t="s">
        <v>2</v>
      </c>
      <c r="E1169" s="149" t="s">
        <v>134</v>
      </c>
      <c r="F1169" s="149">
        <v>757</v>
      </c>
      <c r="G1169" s="149">
        <v>252.333333333333</v>
      </c>
      <c r="H1169" s="149">
        <v>1126.40428539543</v>
      </c>
      <c r="I1169" s="149">
        <v>1423.1444747661899</v>
      </c>
      <c r="J1169" s="149">
        <v>1320.43949245218</v>
      </c>
      <c r="K1169" s="149">
        <v>1531.5294884423299</v>
      </c>
      <c r="L1169" s="149">
        <v>102.70498231401</v>
      </c>
      <c r="M1169" s="149">
        <v>108.385013676143</v>
      </c>
    </row>
    <row r="1170" spans="1:13">
      <c r="A1170" s="150" t="str">
        <f t="shared" si="36"/>
        <v>2011-2013MalesPF3</v>
      </c>
      <c r="B1170" s="151" t="str">
        <f t="shared" si="37"/>
        <v>2011-2013_Males_PF3_All ages</v>
      </c>
      <c r="C1170" s="149" t="s">
        <v>9</v>
      </c>
      <c r="D1170" s="149" t="s">
        <v>2</v>
      </c>
      <c r="E1170" s="149" t="s">
        <v>134</v>
      </c>
      <c r="F1170" s="149">
        <v>768</v>
      </c>
      <c r="G1170" s="149">
        <v>256</v>
      </c>
      <c r="H1170" s="149">
        <v>1141.83764495986</v>
      </c>
      <c r="I1170" s="149">
        <v>1427.2897145780801</v>
      </c>
      <c r="J1170" s="149">
        <v>1324.9990888500199</v>
      </c>
      <c r="K1170" s="149">
        <v>1535.19558388269</v>
      </c>
      <c r="L1170" s="149">
        <v>102.290625728062</v>
      </c>
      <c r="M1170" s="149">
        <v>107.905869304612</v>
      </c>
    </row>
    <row r="1171" spans="1:13">
      <c r="A1171" s="150" t="str">
        <f t="shared" si="36"/>
        <v>2012-2014MalesPF3</v>
      </c>
      <c r="B1171" s="151" t="str">
        <f t="shared" si="37"/>
        <v>2012-2014_Males_PF3_All ages</v>
      </c>
      <c r="C1171" s="149" t="s">
        <v>216</v>
      </c>
      <c r="D1171" s="149" t="s">
        <v>2</v>
      </c>
      <c r="E1171" s="149" t="s">
        <v>134</v>
      </c>
      <c r="F1171" s="149">
        <v>812</v>
      </c>
      <c r="G1171" s="149">
        <v>270.66666666666703</v>
      </c>
      <c r="H1171" s="149">
        <v>1204.19391674452</v>
      </c>
      <c r="I1171" s="149">
        <v>1506.63453559237</v>
      </c>
      <c r="J1171" s="149">
        <v>1400.9358145536601</v>
      </c>
      <c r="K1171" s="149">
        <v>1617.97157035748</v>
      </c>
      <c r="L1171" s="149">
        <v>105.698721038708</v>
      </c>
      <c r="M1171" s="149">
        <v>111.33703476511199</v>
      </c>
    </row>
    <row r="1172" spans="1:13">
      <c r="A1172" s="150" t="str">
        <f t="shared" si="36"/>
        <v>2004-2006MalesPF4</v>
      </c>
      <c r="B1172" s="151" t="str">
        <f t="shared" si="37"/>
        <v>2004-2006_Males_PF4_All ages</v>
      </c>
      <c r="C1172" s="149" t="s">
        <v>1</v>
      </c>
      <c r="D1172" s="149" t="s">
        <v>2</v>
      </c>
      <c r="E1172" s="149" t="s">
        <v>135</v>
      </c>
      <c r="F1172" s="149">
        <v>811</v>
      </c>
      <c r="G1172" s="149">
        <v>270.33333333333297</v>
      </c>
      <c r="H1172" s="149">
        <v>1201.1078034981699</v>
      </c>
      <c r="I1172" s="149">
        <v>1673.36511921597</v>
      </c>
      <c r="J1172" s="149">
        <v>1550.1047710399</v>
      </c>
      <c r="K1172" s="149">
        <v>1803.2047455291499</v>
      </c>
      <c r="L1172" s="149">
        <v>123.26034817607599</v>
      </c>
      <c r="M1172" s="149">
        <v>129.83962631317499</v>
      </c>
    </row>
    <row r="1173" spans="1:13">
      <c r="A1173" s="150" t="str">
        <f t="shared" si="36"/>
        <v>2005-2007MalesPF4</v>
      </c>
      <c r="B1173" s="151" t="str">
        <f t="shared" si="37"/>
        <v>2005-2007_Males_PF4_All ages</v>
      </c>
      <c r="C1173" s="149" t="s">
        <v>3</v>
      </c>
      <c r="D1173" s="149" t="s">
        <v>2</v>
      </c>
      <c r="E1173" s="149" t="s">
        <v>135</v>
      </c>
      <c r="F1173" s="149">
        <v>825</v>
      </c>
      <c r="G1173" s="149">
        <v>275</v>
      </c>
      <c r="H1173" s="149">
        <v>1224.34441921553</v>
      </c>
      <c r="I1173" s="149">
        <v>1714.09656194391</v>
      </c>
      <c r="J1173" s="149">
        <v>1587.66190279797</v>
      </c>
      <c r="K1173" s="149">
        <v>1847.22077327852</v>
      </c>
      <c r="L1173" s="149">
        <v>126.43465914593899</v>
      </c>
      <c r="M1173" s="149">
        <v>133.12421133460899</v>
      </c>
    </row>
    <row r="1174" spans="1:13">
      <c r="A1174" s="150" t="str">
        <f t="shared" si="36"/>
        <v>2006-2008MalesPF4</v>
      </c>
      <c r="B1174" s="151" t="str">
        <f t="shared" si="37"/>
        <v>2006-2008_Males_PF4_All ages</v>
      </c>
      <c r="C1174" s="149" t="s">
        <v>4</v>
      </c>
      <c r="D1174" s="149" t="s">
        <v>2</v>
      </c>
      <c r="E1174" s="149" t="s">
        <v>135</v>
      </c>
      <c r="F1174" s="149">
        <v>794</v>
      </c>
      <c r="G1174" s="149">
        <v>264.66666666666703</v>
      </c>
      <c r="H1174" s="149">
        <v>1177.5698162457199</v>
      </c>
      <c r="I1174" s="149">
        <v>1651.4501068325901</v>
      </c>
      <c r="J1174" s="149">
        <v>1527.18176580313</v>
      </c>
      <c r="K1174" s="149">
        <v>1782.42423495297</v>
      </c>
      <c r="L1174" s="149">
        <v>124.268341029458</v>
      </c>
      <c r="M1174" s="149">
        <v>130.974128120383</v>
      </c>
    </row>
    <row r="1175" spans="1:13">
      <c r="A1175" s="150" t="str">
        <f t="shared" si="36"/>
        <v>2007-2009MalesPF4</v>
      </c>
      <c r="B1175" s="151" t="str">
        <f t="shared" si="37"/>
        <v>2007-2009_Males_PF4_All ages</v>
      </c>
      <c r="C1175" s="149" t="s">
        <v>5</v>
      </c>
      <c r="D1175" s="149" t="s">
        <v>2</v>
      </c>
      <c r="E1175" s="149" t="s">
        <v>135</v>
      </c>
      <c r="F1175" s="149">
        <v>800</v>
      </c>
      <c r="G1175" s="149">
        <v>266.66666666666703</v>
      </c>
      <c r="H1175" s="149">
        <v>1184.6235858555899</v>
      </c>
      <c r="I1175" s="149">
        <v>1623.58811116731</v>
      </c>
      <c r="J1175" s="149">
        <v>1503.1080808305401</v>
      </c>
      <c r="K1175" s="149">
        <v>1750.5443634214</v>
      </c>
      <c r="L1175" s="149">
        <v>120.480030336764</v>
      </c>
      <c r="M1175" s="149">
        <v>126.956252254087</v>
      </c>
    </row>
    <row r="1176" spans="1:13">
      <c r="A1176" s="150" t="str">
        <f t="shared" si="36"/>
        <v>2008-2010MalesPF4</v>
      </c>
      <c r="B1176" s="151" t="str">
        <f t="shared" si="37"/>
        <v>2008-2010_Males_PF4_All ages</v>
      </c>
      <c r="C1176" s="149" t="s">
        <v>6</v>
      </c>
      <c r="D1176" s="149" t="s">
        <v>2</v>
      </c>
      <c r="E1176" s="149" t="s">
        <v>135</v>
      </c>
      <c r="F1176" s="149">
        <v>815</v>
      </c>
      <c r="G1176" s="149">
        <v>271.66666666666703</v>
      </c>
      <c r="H1176" s="149">
        <v>1206.62086935923</v>
      </c>
      <c r="I1176" s="149">
        <v>1620.79179033486</v>
      </c>
      <c r="J1176" s="149">
        <v>1503.54151839991</v>
      </c>
      <c r="K1176" s="149">
        <v>1744.28471775051</v>
      </c>
      <c r="L1176" s="149">
        <v>117.250271934949</v>
      </c>
      <c r="M1176" s="149">
        <v>123.492927415656</v>
      </c>
    </row>
    <row r="1177" spans="1:13">
      <c r="A1177" s="150" t="str">
        <f t="shared" si="36"/>
        <v>2009-2011MalesPF4</v>
      </c>
      <c r="B1177" s="151" t="str">
        <f t="shared" si="37"/>
        <v>2009-2011_Males_PF4_All ages</v>
      </c>
      <c r="C1177" s="149" t="s">
        <v>7</v>
      </c>
      <c r="D1177" s="149" t="s">
        <v>2</v>
      </c>
      <c r="E1177" s="149" t="s">
        <v>135</v>
      </c>
      <c r="F1177" s="149">
        <v>830</v>
      </c>
      <c r="G1177" s="149">
        <v>276.66666666666703</v>
      </c>
      <c r="H1177" s="149">
        <v>1231.5819150356899</v>
      </c>
      <c r="I1177" s="149">
        <v>1654.34983427169</v>
      </c>
      <c r="J1177" s="149">
        <v>1535.4999312236801</v>
      </c>
      <c r="K1177" s="149">
        <v>1779.4684731186901</v>
      </c>
      <c r="L1177" s="149">
        <v>118.849903048014</v>
      </c>
      <c r="M1177" s="149">
        <v>125.11863884699601</v>
      </c>
    </row>
    <row r="1178" spans="1:13">
      <c r="A1178" s="150" t="str">
        <f t="shared" si="36"/>
        <v>2010-2012MalesPF4</v>
      </c>
      <c r="B1178" s="151" t="str">
        <f t="shared" si="37"/>
        <v>2010-2012_Males_PF4_All ages</v>
      </c>
      <c r="C1178" s="149" t="s">
        <v>8</v>
      </c>
      <c r="D1178" s="149" t="s">
        <v>2</v>
      </c>
      <c r="E1178" s="149" t="s">
        <v>135</v>
      </c>
      <c r="F1178" s="149">
        <v>806</v>
      </c>
      <c r="G1178" s="149">
        <v>268.66666666666703</v>
      </c>
      <c r="H1178" s="149">
        <v>1194.7289625424301</v>
      </c>
      <c r="I1178" s="149">
        <v>1590.5992700270699</v>
      </c>
      <c r="J1178" s="149">
        <v>1475.09558916216</v>
      </c>
      <c r="K1178" s="149">
        <v>1712.28785006008</v>
      </c>
      <c r="L1178" s="149">
        <v>115.503680864915</v>
      </c>
      <c r="M1178" s="149">
        <v>121.688580033005</v>
      </c>
    </row>
    <row r="1179" spans="1:13">
      <c r="A1179" s="150" t="str">
        <f t="shared" si="36"/>
        <v>2011-2013MalesPF4</v>
      </c>
      <c r="B1179" s="151" t="str">
        <f t="shared" si="37"/>
        <v>2011-2013_Males_PF4_All ages</v>
      </c>
      <c r="C1179" s="149" t="s">
        <v>9</v>
      </c>
      <c r="D1179" s="149" t="s">
        <v>2</v>
      </c>
      <c r="E1179" s="149" t="s">
        <v>135</v>
      </c>
      <c r="F1179" s="149">
        <v>779</v>
      </c>
      <c r="G1179" s="149">
        <v>259.66666666666703</v>
      </c>
      <c r="H1179" s="149">
        <v>1152.40095860824</v>
      </c>
      <c r="I1179" s="149">
        <v>1541.55526222559</v>
      </c>
      <c r="J1179" s="149">
        <v>1427.12779990534</v>
      </c>
      <c r="K1179" s="149">
        <v>1662.2183945342899</v>
      </c>
      <c r="L1179" s="149">
        <v>114.42746232025</v>
      </c>
      <c r="M1179" s="149">
        <v>120.66313230869601</v>
      </c>
    </row>
    <row r="1180" spans="1:13">
      <c r="A1180" s="150" t="str">
        <f t="shared" si="36"/>
        <v>2012-2014MalesPF4</v>
      </c>
      <c r="B1180" s="151" t="str">
        <f t="shared" si="37"/>
        <v>2012-2014_Males_PF4_All ages</v>
      </c>
      <c r="C1180" s="149" t="s">
        <v>216</v>
      </c>
      <c r="D1180" s="149" t="s">
        <v>2</v>
      </c>
      <c r="E1180" s="149" t="s">
        <v>135</v>
      </c>
      <c r="F1180" s="149">
        <v>770</v>
      </c>
      <c r="G1180" s="149">
        <v>256.66666666666703</v>
      </c>
      <c r="H1180" s="149">
        <v>1134.4383057090199</v>
      </c>
      <c r="I1180" s="149">
        <v>1495.2883006090101</v>
      </c>
      <c r="J1180" s="149">
        <v>1384.46990231975</v>
      </c>
      <c r="K1180" s="149">
        <v>1612.1819333865801</v>
      </c>
      <c r="L1180" s="149">
        <v>110.818398289266</v>
      </c>
      <c r="M1180" s="149">
        <v>116.89363277757001</v>
      </c>
    </row>
    <row r="1181" spans="1:13">
      <c r="A1181" s="150" t="str">
        <f t="shared" si="36"/>
        <v>2004-2006MalesPF5</v>
      </c>
      <c r="B1181" s="151" t="str">
        <f t="shared" si="37"/>
        <v>2004-2006_Males_PF5_All ages</v>
      </c>
      <c r="C1181" s="149" t="s">
        <v>1</v>
      </c>
      <c r="D1181" s="149" t="s">
        <v>2</v>
      </c>
      <c r="E1181" s="149" t="s">
        <v>136</v>
      </c>
      <c r="F1181" s="149">
        <v>736</v>
      </c>
      <c r="G1181" s="149">
        <v>245.333333333333</v>
      </c>
      <c r="H1181" s="149">
        <v>1120.0900942032299</v>
      </c>
      <c r="I1181" s="149">
        <v>1672.32690728169</v>
      </c>
      <c r="J1181" s="149">
        <v>1534.9517297048201</v>
      </c>
      <c r="K1181" s="149">
        <v>1817.4104341201801</v>
      </c>
      <c r="L1181" s="149">
        <v>137.37517757686899</v>
      </c>
      <c r="M1181" s="149">
        <v>145.08352683848699</v>
      </c>
    </row>
    <row r="1182" spans="1:13">
      <c r="A1182" s="150" t="str">
        <f t="shared" si="36"/>
        <v>2005-2007MalesPF5</v>
      </c>
      <c r="B1182" s="151" t="str">
        <f t="shared" si="37"/>
        <v>2005-2007_Males_PF5_All ages</v>
      </c>
      <c r="C1182" s="149" t="s">
        <v>3</v>
      </c>
      <c r="D1182" s="149" t="s">
        <v>2</v>
      </c>
      <c r="E1182" s="149" t="s">
        <v>136</v>
      </c>
      <c r="F1182" s="149">
        <v>761</v>
      </c>
      <c r="G1182" s="149">
        <v>253.666666666667</v>
      </c>
      <c r="H1182" s="149">
        <v>1158.1366327291501</v>
      </c>
      <c r="I1182" s="149">
        <v>1646.8311443261</v>
      </c>
      <c r="J1182" s="149">
        <v>1516.23058448547</v>
      </c>
      <c r="K1182" s="149">
        <v>1784.6349051324901</v>
      </c>
      <c r="L1182" s="149">
        <v>130.600559840626</v>
      </c>
      <c r="M1182" s="149">
        <v>137.80376080638899</v>
      </c>
    </row>
    <row r="1183" spans="1:13">
      <c r="A1183" s="150" t="str">
        <f t="shared" si="36"/>
        <v>2006-2008MalesPF5</v>
      </c>
      <c r="B1183" s="151" t="str">
        <f t="shared" si="37"/>
        <v>2006-2008_Males_PF5_All ages</v>
      </c>
      <c r="C1183" s="149" t="s">
        <v>4</v>
      </c>
      <c r="D1183" s="149" t="s">
        <v>2</v>
      </c>
      <c r="E1183" s="149" t="s">
        <v>136</v>
      </c>
      <c r="F1183" s="149">
        <v>761</v>
      </c>
      <c r="G1183" s="149">
        <v>253.666666666667</v>
      </c>
      <c r="H1183" s="149">
        <v>1157.5200778778301</v>
      </c>
      <c r="I1183" s="149">
        <v>1626.8477465974399</v>
      </c>
      <c r="J1183" s="149">
        <v>1497.4802343049701</v>
      </c>
      <c r="K1183" s="149">
        <v>1763.3504518065399</v>
      </c>
      <c r="L1183" s="149">
        <v>129.36751229246801</v>
      </c>
      <c r="M1183" s="149">
        <v>136.502705209103</v>
      </c>
    </row>
    <row r="1184" spans="1:13">
      <c r="A1184" s="150" t="str">
        <f t="shared" si="36"/>
        <v>2007-2009MalesPF5</v>
      </c>
      <c r="B1184" s="151" t="str">
        <f t="shared" si="37"/>
        <v>2007-2009_Males_PF5_All ages</v>
      </c>
      <c r="C1184" s="149" t="s">
        <v>5</v>
      </c>
      <c r="D1184" s="149" t="s">
        <v>2</v>
      </c>
      <c r="E1184" s="149" t="s">
        <v>136</v>
      </c>
      <c r="F1184" s="149">
        <v>763</v>
      </c>
      <c r="G1184" s="149">
        <v>254.333333333333</v>
      </c>
      <c r="H1184" s="149">
        <v>1161.6753703506299</v>
      </c>
      <c r="I1184" s="149">
        <v>1654.3074864451601</v>
      </c>
      <c r="J1184" s="149">
        <v>1522.1591039673999</v>
      </c>
      <c r="K1184" s="149">
        <v>1793.7345943268199</v>
      </c>
      <c r="L1184" s="149">
        <v>132.148382477757</v>
      </c>
      <c r="M1184" s="149">
        <v>139.42710788166499</v>
      </c>
    </row>
    <row r="1185" spans="1:13">
      <c r="A1185" s="150" t="str">
        <f t="shared" si="36"/>
        <v>2008-2010MalesPF5</v>
      </c>
      <c r="B1185" s="151" t="str">
        <f t="shared" si="37"/>
        <v>2008-2010_Males_PF5_All ages</v>
      </c>
      <c r="C1185" s="149" t="s">
        <v>6</v>
      </c>
      <c r="D1185" s="149" t="s">
        <v>2</v>
      </c>
      <c r="E1185" s="149" t="s">
        <v>136</v>
      </c>
      <c r="F1185" s="149">
        <v>742</v>
      </c>
      <c r="G1185" s="149">
        <v>247.333333333333</v>
      </c>
      <c r="H1185" s="149">
        <v>1132.66879360088</v>
      </c>
      <c r="I1185" s="149">
        <v>1594.04156173502</v>
      </c>
      <c r="J1185" s="149">
        <v>1466.73483090997</v>
      </c>
      <c r="K1185" s="149">
        <v>1728.4618659749699</v>
      </c>
      <c r="L1185" s="149">
        <v>127.30673082505101</v>
      </c>
      <c r="M1185" s="149">
        <v>134.42030423994899</v>
      </c>
    </row>
    <row r="1186" spans="1:13">
      <c r="A1186" s="150" t="str">
        <f t="shared" si="36"/>
        <v>2009-2011MalesPF5</v>
      </c>
      <c r="B1186" s="151" t="str">
        <f t="shared" si="37"/>
        <v>2009-2011_Males_PF5_All ages</v>
      </c>
      <c r="C1186" s="149" t="s">
        <v>7</v>
      </c>
      <c r="D1186" s="149" t="s">
        <v>2</v>
      </c>
      <c r="E1186" s="149" t="s">
        <v>136</v>
      </c>
      <c r="F1186" s="149">
        <v>770</v>
      </c>
      <c r="G1186" s="149">
        <v>256.66666666666703</v>
      </c>
      <c r="H1186" s="149">
        <v>1177.3700305810401</v>
      </c>
      <c r="I1186" s="149">
        <v>1645.4055212820499</v>
      </c>
      <c r="J1186" s="149">
        <v>1515.843771669</v>
      </c>
      <c r="K1186" s="149">
        <v>1782.07004463813</v>
      </c>
      <c r="L1186" s="149">
        <v>129.56174961304899</v>
      </c>
      <c r="M1186" s="149">
        <v>136.664523356084</v>
      </c>
    </row>
    <row r="1187" spans="1:13">
      <c r="A1187" s="150" t="str">
        <f t="shared" si="36"/>
        <v>2010-2012MalesPF5</v>
      </c>
      <c r="B1187" s="151" t="str">
        <f t="shared" si="37"/>
        <v>2010-2012_Males_PF5_All ages</v>
      </c>
      <c r="C1187" s="149" t="s">
        <v>8</v>
      </c>
      <c r="D1187" s="149" t="s">
        <v>2</v>
      </c>
      <c r="E1187" s="149" t="s">
        <v>136</v>
      </c>
      <c r="F1187" s="149">
        <v>737</v>
      </c>
      <c r="G1187" s="149">
        <v>245.666666666667</v>
      </c>
      <c r="H1187" s="149">
        <v>1124.8817118959701</v>
      </c>
      <c r="I1187" s="149">
        <v>1574.3353585743</v>
      </c>
      <c r="J1187" s="149">
        <v>1446.61011210416</v>
      </c>
      <c r="K1187" s="149">
        <v>1709.22246868245</v>
      </c>
      <c r="L1187" s="149">
        <v>127.72524647014799</v>
      </c>
      <c r="M1187" s="149">
        <v>134.88711010815001</v>
      </c>
    </row>
    <row r="1188" spans="1:13">
      <c r="A1188" s="150" t="str">
        <f t="shared" si="36"/>
        <v>2011-2013MalesPF5</v>
      </c>
      <c r="B1188" s="151" t="str">
        <f t="shared" si="37"/>
        <v>2011-2013_Males_PF5_All ages</v>
      </c>
      <c r="C1188" s="149" t="s">
        <v>9</v>
      </c>
      <c r="D1188" s="149" t="s">
        <v>2</v>
      </c>
      <c r="E1188" s="149" t="s">
        <v>136</v>
      </c>
      <c r="F1188" s="149">
        <v>771</v>
      </c>
      <c r="G1188" s="149">
        <v>257</v>
      </c>
      <c r="H1188" s="149">
        <v>1171.99969597933</v>
      </c>
      <c r="I1188" s="149">
        <v>1723.40708947592</v>
      </c>
      <c r="J1188" s="149">
        <v>1582.8710891314199</v>
      </c>
      <c r="K1188" s="149">
        <v>1871.6423420282899</v>
      </c>
      <c r="L1188" s="149">
        <v>140.53600034450301</v>
      </c>
      <c r="M1188" s="149">
        <v>148.23525255236899</v>
      </c>
    </row>
    <row r="1189" spans="1:13">
      <c r="A1189" s="150" t="str">
        <f t="shared" si="36"/>
        <v>2012-2014MalesPF5</v>
      </c>
      <c r="B1189" s="151" t="str">
        <f t="shared" si="37"/>
        <v>2012-2014_Males_PF5_All ages</v>
      </c>
      <c r="C1189" s="149" t="s">
        <v>216</v>
      </c>
      <c r="D1189" s="149" t="s">
        <v>2</v>
      </c>
      <c r="E1189" s="149" t="s">
        <v>136</v>
      </c>
      <c r="F1189" s="149">
        <v>767</v>
      </c>
      <c r="G1189" s="149">
        <v>255.666666666667</v>
      </c>
      <c r="H1189" s="149">
        <v>1158.5052714255501</v>
      </c>
      <c r="I1189" s="149">
        <v>1646.17426315854</v>
      </c>
      <c r="J1189" s="149">
        <v>1515.1570663597799</v>
      </c>
      <c r="K1189" s="149">
        <v>1784.3884754590599</v>
      </c>
      <c r="L1189" s="149">
        <v>131.017196798752</v>
      </c>
      <c r="M1189" s="149">
        <v>138.21421230051999</v>
      </c>
    </row>
    <row r="1190" spans="1:13">
      <c r="A1190" s="150" t="str">
        <f t="shared" si="36"/>
        <v>2004-2006MalesPH</v>
      </c>
      <c r="B1190" s="151" t="str">
        <f t="shared" si="37"/>
        <v>2004-2006_Males_PH_All ages</v>
      </c>
      <c r="C1190" s="149" t="s">
        <v>1</v>
      </c>
      <c r="D1190" s="149" t="s">
        <v>2</v>
      </c>
      <c r="E1190" s="149" t="s">
        <v>137</v>
      </c>
      <c r="F1190" s="149">
        <v>862</v>
      </c>
      <c r="G1190" s="149">
        <v>287.33333333333297</v>
      </c>
      <c r="H1190" s="149">
        <v>1051.5272762759801</v>
      </c>
      <c r="I1190" s="149">
        <v>1570.4835953165</v>
      </c>
      <c r="J1190" s="149">
        <v>1457.14411976923</v>
      </c>
      <c r="K1190" s="149">
        <v>1689.6859955656601</v>
      </c>
      <c r="L1190" s="149">
        <v>113.33947554726799</v>
      </c>
      <c r="M1190" s="149">
        <v>119.20240024916301</v>
      </c>
    </row>
    <row r="1191" spans="1:13">
      <c r="A1191" s="150" t="str">
        <f t="shared" si="36"/>
        <v>2005-2007MalesPH</v>
      </c>
      <c r="B1191" s="151" t="str">
        <f t="shared" si="37"/>
        <v>2005-2007_Males_PH_All ages</v>
      </c>
      <c r="C1191" s="149" t="s">
        <v>3</v>
      </c>
      <c r="D1191" s="149" t="s">
        <v>2</v>
      </c>
      <c r="E1191" s="149" t="s">
        <v>137</v>
      </c>
      <c r="F1191" s="149">
        <v>861</v>
      </c>
      <c r="G1191" s="149">
        <v>287</v>
      </c>
      <c r="H1191" s="149">
        <v>1041.5028608063501</v>
      </c>
      <c r="I1191" s="149">
        <v>1516.6817093838699</v>
      </c>
      <c r="J1191" s="149">
        <v>1407.9850264541001</v>
      </c>
      <c r="K1191" s="149">
        <v>1631.0045067660899</v>
      </c>
      <c r="L1191" s="149">
        <v>108.696682929766</v>
      </c>
      <c r="M1191" s="149">
        <v>114.322797382225</v>
      </c>
    </row>
    <row r="1192" spans="1:13">
      <c r="A1192" s="150" t="str">
        <f t="shared" si="36"/>
        <v>2006-2008MalesPH</v>
      </c>
      <c r="B1192" s="151" t="str">
        <f t="shared" si="37"/>
        <v>2006-2008_Males_PH_All ages</v>
      </c>
      <c r="C1192" s="149" t="s">
        <v>4</v>
      </c>
      <c r="D1192" s="149" t="s">
        <v>2</v>
      </c>
      <c r="E1192" s="149" t="s">
        <v>137</v>
      </c>
      <c r="F1192" s="149">
        <v>882</v>
      </c>
      <c r="G1192" s="149">
        <v>294</v>
      </c>
      <c r="H1192" s="149">
        <v>1056.5404887398199</v>
      </c>
      <c r="I1192" s="149">
        <v>1518.23947756554</v>
      </c>
      <c r="J1192" s="149">
        <v>1410.5696702555199</v>
      </c>
      <c r="K1192" s="149">
        <v>1631.4136471265899</v>
      </c>
      <c r="L1192" s="149">
        <v>107.669807310018</v>
      </c>
      <c r="M1192" s="149">
        <v>113.174169561052</v>
      </c>
    </row>
    <row r="1193" spans="1:13">
      <c r="A1193" s="150" t="str">
        <f t="shared" si="36"/>
        <v>2007-2009MalesPH</v>
      </c>
      <c r="B1193" s="151" t="str">
        <f t="shared" si="37"/>
        <v>2007-2009_Males_PH_All ages</v>
      </c>
      <c r="C1193" s="149" t="s">
        <v>5</v>
      </c>
      <c r="D1193" s="149" t="s">
        <v>2</v>
      </c>
      <c r="E1193" s="149" t="s">
        <v>137</v>
      </c>
      <c r="F1193" s="149">
        <v>927</v>
      </c>
      <c r="G1193" s="149">
        <v>309</v>
      </c>
      <c r="H1193" s="149">
        <v>1099.3050779119101</v>
      </c>
      <c r="I1193" s="149">
        <v>1568.7799643957601</v>
      </c>
      <c r="J1193" s="149">
        <v>1460.0531619086601</v>
      </c>
      <c r="K1193" s="149">
        <v>1682.92486897396</v>
      </c>
      <c r="L1193" s="149">
        <v>108.726802487098</v>
      </c>
      <c r="M1193" s="149">
        <v>114.14490457820401</v>
      </c>
    </row>
    <row r="1194" spans="1:13">
      <c r="A1194" s="150" t="str">
        <f t="shared" si="36"/>
        <v>2008-2010MalesPH</v>
      </c>
      <c r="B1194" s="151" t="str">
        <f t="shared" si="37"/>
        <v>2008-2010_Males_PH_All ages</v>
      </c>
      <c r="C1194" s="149" t="s">
        <v>6</v>
      </c>
      <c r="D1194" s="149" t="s">
        <v>2</v>
      </c>
      <c r="E1194" s="149" t="s">
        <v>137</v>
      </c>
      <c r="F1194" s="149">
        <v>892</v>
      </c>
      <c r="G1194" s="149">
        <v>297.33333333333297</v>
      </c>
      <c r="H1194" s="149">
        <v>1048.597559542</v>
      </c>
      <c r="I1194" s="149">
        <v>1498.83125613888</v>
      </c>
      <c r="J1194" s="149">
        <v>1393.20489920873</v>
      </c>
      <c r="K1194" s="149">
        <v>1609.82631525335</v>
      </c>
      <c r="L1194" s="149">
        <v>105.62635693014499</v>
      </c>
      <c r="M1194" s="149">
        <v>110.99505911447901</v>
      </c>
    </row>
    <row r="1195" spans="1:13">
      <c r="A1195" s="150" t="str">
        <f t="shared" si="36"/>
        <v>2009-2011MalesPH</v>
      </c>
      <c r="B1195" s="151" t="str">
        <f t="shared" si="37"/>
        <v>2009-2011_Males_PH_All ages</v>
      </c>
      <c r="C1195" s="149" t="s">
        <v>7</v>
      </c>
      <c r="D1195" s="149" t="s">
        <v>2</v>
      </c>
      <c r="E1195" s="149" t="s">
        <v>137</v>
      </c>
      <c r="F1195" s="149">
        <v>862</v>
      </c>
      <c r="G1195" s="149">
        <v>287.33333333333297</v>
      </c>
      <c r="H1195" s="149">
        <v>1005.52924433661</v>
      </c>
      <c r="I1195" s="149">
        <v>1399.0499622935899</v>
      </c>
      <c r="J1195" s="149">
        <v>1300.64685924999</v>
      </c>
      <c r="K1195" s="149">
        <v>1502.5433481428099</v>
      </c>
      <c r="L1195" s="149">
        <v>98.403103043593504</v>
      </c>
      <c r="M1195" s="149">
        <v>103.49338584922501</v>
      </c>
    </row>
    <row r="1196" spans="1:13">
      <c r="A1196" s="150" t="str">
        <f t="shared" si="36"/>
        <v>2010-2012MalesPH</v>
      </c>
      <c r="B1196" s="151" t="str">
        <f t="shared" si="37"/>
        <v>2010-2012_Males_PH_All ages</v>
      </c>
      <c r="C1196" s="149" t="s">
        <v>8</v>
      </c>
      <c r="D1196" s="149" t="s">
        <v>2</v>
      </c>
      <c r="E1196" s="149" t="s">
        <v>137</v>
      </c>
      <c r="F1196" s="149">
        <v>819</v>
      </c>
      <c r="G1196" s="149">
        <v>273</v>
      </c>
      <c r="H1196" s="149">
        <v>950.42473193148601</v>
      </c>
      <c r="I1196" s="149">
        <v>1284.9521690465599</v>
      </c>
      <c r="J1196" s="149">
        <v>1193.6783657179001</v>
      </c>
      <c r="K1196" s="149">
        <v>1381.0733602038799</v>
      </c>
      <c r="L1196" s="149">
        <v>91.273803328657294</v>
      </c>
      <c r="M1196" s="149">
        <v>96.121191157319998</v>
      </c>
    </row>
    <row r="1197" spans="1:13">
      <c r="A1197" s="150" t="str">
        <f t="shared" si="36"/>
        <v>2011-2013MalesPH</v>
      </c>
      <c r="B1197" s="151" t="str">
        <f t="shared" si="37"/>
        <v>2011-2013_Males_PH_All ages</v>
      </c>
      <c r="C1197" s="149" t="s">
        <v>9</v>
      </c>
      <c r="D1197" s="149" t="s">
        <v>2</v>
      </c>
      <c r="E1197" s="149" t="s">
        <v>137</v>
      </c>
      <c r="F1197" s="149">
        <v>863</v>
      </c>
      <c r="G1197" s="149">
        <v>287.66666666666703</v>
      </c>
      <c r="H1197" s="149">
        <v>998.10325684678003</v>
      </c>
      <c r="I1197" s="149">
        <v>1316.4319801315401</v>
      </c>
      <c r="J1197" s="149">
        <v>1225.9370972233801</v>
      </c>
      <c r="K1197" s="149">
        <v>1411.6052731654599</v>
      </c>
      <c r="L1197" s="149">
        <v>90.494882908160903</v>
      </c>
      <c r="M1197" s="149">
        <v>95.173293033922604</v>
      </c>
    </row>
    <row r="1198" spans="1:13">
      <c r="A1198" s="150" t="str">
        <f t="shared" si="36"/>
        <v>2012-2014MalesPH</v>
      </c>
      <c r="B1198" s="151" t="str">
        <f t="shared" si="37"/>
        <v>2012-2014_Males_PH_All ages</v>
      </c>
      <c r="C1198" s="149" t="s">
        <v>216</v>
      </c>
      <c r="D1198" s="149" t="s">
        <v>2</v>
      </c>
      <c r="E1198" s="149" t="s">
        <v>137</v>
      </c>
      <c r="F1198" s="149">
        <v>859</v>
      </c>
      <c r="G1198" s="149">
        <v>286.33333333333297</v>
      </c>
      <c r="H1198" s="149">
        <v>991.41313882092197</v>
      </c>
      <c r="I1198" s="149">
        <v>1265.5123314535399</v>
      </c>
      <c r="J1198" s="149">
        <v>1178.8976312279599</v>
      </c>
      <c r="K1198" s="149">
        <v>1356.6155510415399</v>
      </c>
      <c r="L1198" s="149">
        <v>86.614700225583206</v>
      </c>
      <c r="M1198" s="149">
        <v>91.103219587999305</v>
      </c>
    </row>
    <row r="1199" spans="1:13">
      <c r="A1199" s="150" t="str">
        <f t="shared" si="36"/>
        <v>2004-2006MalesPH1</v>
      </c>
      <c r="B1199" s="151" t="str">
        <f t="shared" si="37"/>
        <v>2004-2006_Males_PH1_All ages</v>
      </c>
      <c r="C1199" s="149" t="s">
        <v>1</v>
      </c>
      <c r="D1199" s="149" t="s">
        <v>2</v>
      </c>
      <c r="E1199" s="149" t="s">
        <v>138</v>
      </c>
      <c r="F1199" s="149">
        <v>173</v>
      </c>
      <c r="G1199" s="149">
        <v>57.6666666666667</v>
      </c>
      <c r="H1199" s="149">
        <v>889.00308324768798</v>
      </c>
      <c r="I1199" s="149">
        <v>1293.0947459843001</v>
      </c>
      <c r="J1199" s="149">
        <v>1091.9356812808901</v>
      </c>
      <c r="K1199" s="149">
        <v>1518.30394096641</v>
      </c>
      <c r="L1199" s="149">
        <v>201.159064703409</v>
      </c>
      <c r="M1199" s="149">
        <v>225.20919498211799</v>
      </c>
    </row>
    <row r="1200" spans="1:13">
      <c r="A1200" s="150" t="str">
        <f t="shared" si="36"/>
        <v>2005-2007MalesPH1</v>
      </c>
      <c r="B1200" s="151" t="str">
        <f t="shared" si="37"/>
        <v>2005-2007_Males_PH1_All ages</v>
      </c>
      <c r="C1200" s="149" t="s">
        <v>3</v>
      </c>
      <c r="D1200" s="149" t="s">
        <v>2</v>
      </c>
      <c r="E1200" s="149" t="s">
        <v>138</v>
      </c>
      <c r="F1200" s="149">
        <v>186</v>
      </c>
      <c r="G1200" s="149">
        <v>62</v>
      </c>
      <c r="H1200" s="149">
        <v>944.83389210606504</v>
      </c>
      <c r="I1200" s="149">
        <v>1322.4436189918399</v>
      </c>
      <c r="J1200" s="149">
        <v>1127.6719660218901</v>
      </c>
      <c r="K1200" s="149">
        <v>1539.62274355098</v>
      </c>
      <c r="L1200" s="149">
        <v>194.77165296995199</v>
      </c>
      <c r="M1200" s="149">
        <v>217.17912455913799</v>
      </c>
    </row>
    <row r="1201" spans="1:13">
      <c r="A1201" s="150" t="str">
        <f t="shared" si="36"/>
        <v>2006-2008MalesPH1</v>
      </c>
      <c r="B1201" s="151" t="str">
        <f t="shared" si="37"/>
        <v>2006-2008_Males_PH1_All ages</v>
      </c>
      <c r="C1201" s="149" t="s">
        <v>4</v>
      </c>
      <c r="D1201" s="149" t="s">
        <v>2</v>
      </c>
      <c r="E1201" s="149" t="s">
        <v>138</v>
      </c>
      <c r="F1201" s="149">
        <v>188</v>
      </c>
      <c r="G1201" s="149">
        <v>62.6666666666667</v>
      </c>
      <c r="H1201" s="149">
        <v>944.62868053462</v>
      </c>
      <c r="I1201" s="149">
        <v>1339.59590219661</v>
      </c>
      <c r="J1201" s="149">
        <v>1141.93912333873</v>
      </c>
      <c r="K1201" s="149">
        <v>1559.8634386956401</v>
      </c>
      <c r="L1201" s="149">
        <v>197.65677885788199</v>
      </c>
      <c r="M1201" s="149">
        <v>220.26753649902901</v>
      </c>
    </row>
    <row r="1202" spans="1:13">
      <c r="A1202" s="150" t="str">
        <f t="shared" si="36"/>
        <v>2007-2009MalesPH1</v>
      </c>
      <c r="B1202" s="151" t="str">
        <f t="shared" si="37"/>
        <v>2007-2009_Males_PH1_All ages</v>
      </c>
      <c r="C1202" s="149" t="s">
        <v>5</v>
      </c>
      <c r="D1202" s="149" t="s">
        <v>2</v>
      </c>
      <c r="E1202" s="149" t="s">
        <v>138</v>
      </c>
      <c r="F1202" s="149">
        <v>201</v>
      </c>
      <c r="G1202" s="149">
        <v>67</v>
      </c>
      <c r="H1202" s="149">
        <v>997.32063114022003</v>
      </c>
      <c r="I1202" s="149">
        <v>1428.5576720532399</v>
      </c>
      <c r="J1202" s="149">
        <v>1222.65686067099</v>
      </c>
      <c r="K1202" s="149">
        <v>1657.1925132886299</v>
      </c>
      <c r="L1202" s="149">
        <v>205.900811382249</v>
      </c>
      <c r="M1202" s="149">
        <v>228.63484123539499</v>
      </c>
    </row>
    <row r="1203" spans="1:13">
      <c r="A1203" s="150" t="str">
        <f t="shared" si="36"/>
        <v>2008-2010MalesPH1</v>
      </c>
      <c r="B1203" s="151" t="str">
        <f t="shared" si="37"/>
        <v>2008-2010_Males_PH1_All ages</v>
      </c>
      <c r="C1203" s="149" t="s">
        <v>6</v>
      </c>
      <c r="D1203" s="149" t="s">
        <v>2</v>
      </c>
      <c r="E1203" s="149" t="s">
        <v>138</v>
      </c>
      <c r="F1203" s="149">
        <v>181</v>
      </c>
      <c r="G1203" s="149">
        <v>60.3333333333333</v>
      </c>
      <c r="H1203" s="149">
        <v>886.90709525676198</v>
      </c>
      <c r="I1203" s="149">
        <v>1331.79349822723</v>
      </c>
      <c r="J1203" s="149">
        <v>1122.04620317996</v>
      </c>
      <c r="K1203" s="149">
        <v>1566.0226308737299</v>
      </c>
      <c r="L1203" s="149">
        <v>209.74729504727199</v>
      </c>
      <c r="M1203" s="149">
        <v>234.22913264649901</v>
      </c>
    </row>
    <row r="1204" spans="1:13">
      <c r="A1204" s="150" t="str">
        <f t="shared" si="36"/>
        <v>2009-2011MalesPH1</v>
      </c>
      <c r="B1204" s="151" t="str">
        <f t="shared" si="37"/>
        <v>2009-2011_Males_PH1_All ages</v>
      </c>
      <c r="C1204" s="149" t="s">
        <v>7</v>
      </c>
      <c r="D1204" s="149" t="s">
        <v>2</v>
      </c>
      <c r="E1204" s="149" t="s">
        <v>138</v>
      </c>
      <c r="F1204" s="149">
        <v>180</v>
      </c>
      <c r="G1204" s="149">
        <v>60</v>
      </c>
      <c r="H1204" s="149">
        <v>870.19579405366198</v>
      </c>
      <c r="I1204" s="149">
        <v>1247.3305681934301</v>
      </c>
      <c r="J1204" s="149">
        <v>1053.6992951796699</v>
      </c>
      <c r="K1204" s="149">
        <v>1463.6291869475399</v>
      </c>
      <c r="L1204" s="149">
        <v>193.63127301376801</v>
      </c>
      <c r="M1204" s="149">
        <v>216.29861875410299</v>
      </c>
    </row>
    <row r="1205" spans="1:13">
      <c r="A1205" s="150" t="str">
        <f t="shared" si="36"/>
        <v>2010-2012MalesPH1</v>
      </c>
      <c r="B1205" s="151" t="str">
        <f t="shared" si="37"/>
        <v>2010-2012_Males_PH1_All ages</v>
      </c>
      <c r="C1205" s="149" t="s">
        <v>8</v>
      </c>
      <c r="D1205" s="149" t="s">
        <v>2</v>
      </c>
      <c r="E1205" s="149" t="s">
        <v>138</v>
      </c>
      <c r="F1205" s="149">
        <v>171</v>
      </c>
      <c r="G1205" s="149">
        <v>57</v>
      </c>
      <c r="H1205" s="149">
        <v>818.80865734533597</v>
      </c>
      <c r="I1205" s="149">
        <v>1118.30687511683</v>
      </c>
      <c r="J1205" s="149">
        <v>944.11720609509405</v>
      </c>
      <c r="K1205" s="149">
        <v>1313.4514359992299</v>
      </c>
      <c r="L1205" s="149">
        <v>174.18966902173901</v>
      </c>
      <c r="M1205" s="149">
        <v>195.144560882392</v>
      </c>
    </row>
    <row r="1206" spans="1:13">
      <c r="A1206" s="150" t="str">
        <f t="shared" si="36"/>
        <v>2011-2013MalesPH1</v>
      </c>
      <c r="B1206" s="151" t="str">
        <f t="shared" si="37"/>
        <v>2011-2013_Males_PH1_All ages</v>
      </c>
      <c r="C1206" s="149" t="s">
        <v>9</v>
      </c>
      <c r="D1206" s="149" t="s">
        <v>2</v>
      </c>
      <c r="E1206" s="149" t="s">
        <v>138</v>
      </c>
      <c r="F1206" s="149">
        <v>173</v>
      </c>
      <c r="G1206" s="149">
        <v>57.6666666666667</v>
      </c>
      <c r="H1206" s="149">
        <v>820.68311195445904</v>
      </c>
      <c r="I1206" s="149">
        <v>1069.8187977227799</v>
      </c>
      <c r="J1206" s="149">
        <v>906.54151854368297</v>
      </c>
      <c r="K1206" s="149">
        <v>1252.6171451748801</v>
      </c>
      <c r="L1206" s="149">
        <v>163.27727917909499</v>
      </c>
      <c r="M1206" s="149">
        <v>182.79834745210701</v>
      </c>
    </row>
    <row r="1207" spans="1:13">
      <c r="A1207" s="150" t="str">
        <f t="shared" si="36"/>
        <v>2012-2014MalesPH1</v>
      </c>
      <c r="B1207" s="151" t="str">
        <f t="shared" si="37"/>
        <v>2012-2014_Males_PH1_All ages</v>
      </c>
      <c r="C1207" s="149" t="s">
        <v>216</v>
      </c>
      <c r="D1207" s="149" t="s">
        <v>2</v>
      </c>
      <c r="E1207" s="149" t="s">
        <v>138</v>
      </c>
      <c r="F1207" s="149">
        <v>170</v>
      </c>
      <c r="G1207" s="149">
        <v>56.6666666666667</v>
      </c>
      <c r="H1207" s="149">
        <v>804.12468662788001</v>
      </c>
      <c r="I1207" s="149">
        <v>1019.08571485945</v>
      </c>
      <c r="J1207" s="149">
        <v>862.00650833521001</v>
      </c>
      <c r="K1207" s="149">
        <v>1195.1204757406899</v>
      </c>
      <c r="L1207" s="149">
        <v>157.07920652424301</v>
      </c>
      <c r="M1207" s="149">
        <v>176.03476088123699</v>
      </c>
    </row>
    <row r="1208" spans="1:13">
      <c r="A1208" s="150" t="str">
        <f t="shared" si="36"/>
        <v>2004-2006MalesPH2</v>
      </c>
      <c r="B1208" s="151" t="str">
        <f t="shared" si="37"/>
        <v>2004-2006_Males_PH2_All ages</v>
      </c>
      <c r="C1208" s="149" t="s">
        <v>1</v>
      </c>
      <c r="D1208" s="149" t="s">
        <v>2</v>
      </c>
      <c r="E1208" s="149" t="s">
        <v>139</v>
      </c>
      <c r="F1208" s="149">
        <v>149</v>
      </c>
      <c r="G1208" s="149">
        <v>49.6666666666667</v>
      </c>
      <c r="H1208" s="149">
        <v>860.02886002885998</v>
      </c>
      <c r="I1208" s="149">
        <v>1593.54596954516</v>
      </c>
      <c r="J1208" s="149">
        <v>1303.3275864490099</v>
      </c>
      <c r="K1208" s="149">
        <v>1921.33631051764</v>
      </c>
      <c r="L1208" s="149">
        <v>290.21838309614998</v>
      </c>
      <c r="M1208" s="149">
        <v>327.79034097247097</v>
      </c>
    </row>
    <row r="1209" spans="1:13">
      <c r="A1209" s="150" t="str">
        <f t="shared" si="36"/>
        <v>2005-2007MalesPH2</v>
      </c>
      <c r="B1209" s="151" t="str">
        <f t="shared" si="37"/>
        <v>2005-2007_Males_PH2_All ages</v>
      </c>
      <c r="C1209" s="149" t="s">
        <v>3</v>
      </c>
      <c r="D1209" s="149" t="s">
        <v>2</v>
      </c>
      <c r="E1209" s="149" t="s">
        <v>139</v>
      </c>
      <c r="F1209" s="149">
        <v>130</v>
      </c>
      <c r="G1209" s="149">
        <v>43.3333333333333</v>
      </c>
      <c r="H1209" s="149">
        <v>740.36106839797299</v>
      </c>
      <c r="I1209" s="149">
        <v>1261.0994907387601</v>
      </c>
      <c r="J1209" s="149">
        <v>1023.64404201319</v>
      </c>
      <c r="K1209" s="149">
        <v>1531.6250158037899</v>
      </c>
      <c r="L1209" s="149">
        <v>237.45544872557201</v>
      </c>
      <c r="M1209" s="149">
        <v>270.52552506502798</v>
      </c>
    </row>
    <row r="1210" spans="1:13">
      <c r="A1210" s="150" t="str">
        <f t="shared" si="36"/>
        <v>2006-2008MalesPH2</v>
      </c>
      <c r="B1210" s="151" t="str">
        <f t="shared" si="37"/>
        <v>2006-2008_Males_PH2_All ages</v>
      </c>
      <c r="C1210" s="149" t="s">
        <v>4</v>
      </c>
      <c r="D1210" s="149" t="s">
        <v>2</v>
      </c>
      <c r="E1210" s="149" t="s">
        <v>139</v>
      </c>
      <c r="F1210" s="149">
        <v>128</v>
      </c>
      <c r="G1210" s="149">
        <v>42.6666666666667</v>
      </c>
      <c r="H1210" s="149">
        <v>717.81067743382698</v>
      </c>
      <c r="I1210" s="149">
        <v>1168.93309777897</v>
      </c>
      <c r="J1210" s="149">
        <v>951.12549110858095</v>
      </c>
      <c r="K1210" s="149">
        <v>1417.32791927781</v>
      </c>
      <c r="L1210" s="149">
        <v>217.80760667038601</v>
      </c>
      <c r="M1210" s="149">
        <v>248.39482149884299</v>
      </c>
    </row>
    <row r="1211" spans="1:13">
      <c r="A1211" s="150" t="str">
        <f t="shared" si="36"/>
        <v>2007-2009MalesPH2</v>
      </c>
      <c r="B1211" s="151" t="str">
        <f t="shared" si="37"/>
        <v>2007-2009_Males_PH2_All ages</v>
      </c>
      <c r="C1211" s="149" t="s">
        <v>5</v>
      </c>
      <c r="D1211" s="149" t="s">
        <v>2</v>
      </c>
      <c r="E1211" s="149" t="s">
        <v>139</v>
      </c>
      <c r="F1211" s="149">
        <v>138</v>
      </c>
      <c r="G1211" s="149">
        <v>46</v>
      </c>
      <c r="H1211" s="149">
        <v>766.624076440198</v>
      </c>
      <c r="I1211" s="149">
        <v>1224.9759141503901</v>
      </c>
      <c r="J1211" s="149">
        <v>1006.6596250733299</v>
      </c>
      <c r="K1211" s="149">
        <v>1472.7389515376599</v>
      </c>
      <c r="L1211" s="149">
        <v>218.316289077063</v>
      </c>
      <c r="M1211" s="149">
        <v>247.76303738726301</v>
      </c>
    </row>
    <row r="1212" spans="1:13">
      <c r="A1212" s="150" t="str">
        <f t="shared" si="36"/>
        <v>2008-2010MalesPH2</v>
      </c>
      <c r="B1212" s="151" t="str">
        <f t="shared" si="37"/>
        <v>2008-2010_Males_PH2_All ages</v>
      </c>
      <c r="C1212" s="149" t="s">
        <v>6</v>
      </c>
      <c r="D1212" s="149" t="s">
        <v>2</v>
      </c>
      <c r="E1212" s="149" t="s">
        <v>139</v>
      </c>
      <c r="F1212" s="149">
        <v>146</v>
      </c>
      <c r="G1212" s="149">
        <v>48.6666666666667</v>
      </c>
      <c r="H1212" s="149">
        <v>807.61146144484997</v>
      </c>
      <c r="I1212" s="149">
        <v>1268.0966030944401</v>
      </c>
      <c r="J1212" s="149">
        <v>1047.27627959799</v>
      </c>
      <c r="K1212" s="149">
        <v>1517.8169092206599</v>
      </c>
      <c r="L1212" s="149">
        <v>220.82032349645101</v>
      </c>
      <c r="M1212" s="149">
        <v>249.72030612622601</v>
      </c>
    </row>
    <row r="1213" spans="1:13">
      <c r="A1213" s="150" t="str">
        <f t="shared" si="36"/>
        <v>2009-2011MalesPH2</v>
      </c>
      <c r="B1213" s="151" t="str">
        <f t="shared" si="37"/>
        <v>2009-2011_Males_PH2_All ages</v>
      </c>
      <c r="C1213" s="149" t="s">
        <v>7</v>
      </c>
      <c r="D1213" s="149" t="s">
        <v>2</v>
      </c>
      <c r="E1213" s="149" t="s">
        <v>139</v>
      </c>
      <c r="F1213" s="149">
        <v>147</v>
      </c>
      <c r="G1213" s="149">
        <v>49</v>
      </c>
      <c r="H1213" s="149">
        <v>811.84072458165303</v>
      </c>
      <c r="I1213" s="149">
        <v>1259.3988046194499</v>
      </c>
      <c r="J1213" s="149">
        <v>1041.9560704074499</v>
      </c>
      <c r="K1213" s="149">
        <v>1505.1958558941201</v>
      </c>
      <c r="L1213" s="149">
        <v>217.44273421199799</v>
      </c>
      <c r="M1213" s="149">
        <v>245.79705127467699</v>
      </c>
    </row>
    <row r="1214" spans="1:13">
      <c r="A1214" s="150" t="str">
        <f t="shared" si="36"/>
        <v>2010-2012MalesPH2</v>
      </c>
      <c r="B1214" s="151" t="str">
        <f t="shared" si="37"/>
        <v>2010-2012_Males_PH2_All ages</v>
      </c>
      <c r="C1214" s="149" t="s">
        <v>8</v>
      </c>
      <c r="D1214" s="149" t="s">
        <v>2</v>
      </c>
      <c r="E1214" s="149" t="s">
        <v>139</v>
      </c>
      <c r="F1214" s="149">
        <v>135</v>
      </c>
      <c r="G1214" s="149">
        <v>45</v>
      </c>
      <c r="H1214" s="149">
        <v>744.70432480141199</v>
      </c>
      <c r="I1214" s="149">
        <v>1085.2205456797201</v>
      </c>
      <c r="J1214" s="149">
        <v>891.68091076095595</v>
      </c>
      <c r="K1214" s="149">
        <v>1305.17418447366</v>
      </c>
      <c r="L1214" s="149">
        <v>193.53963491876601</v>
      </c>
      <c r="M1214" s="149">
        <v>219.95363879393699</v>
      </c>
    </row>
    <row r="1215" spans="1:13">
      <c r="A1215" s="150" t="str">
        <f t="shared" si="36"/>
        <v>2011-2013MalesPH2</v>
      </c>
      <c r="B1215" s="151" t="str">
        <f t="shared" si="37"/>
        <v>2011-2013_Males_PH2_All ages</v>
      </c>
      <c r="C1215" s="149" t="s">
        <v>9</v>
      </c>
      <c r="D1215" s="149" t="s">
        <v>2</v>
      </c>
      <c r="E1215" s="149" t="s">
        <v>139</v>
      </c>
      <c r="F1215" s="149">
        <v>148</v>
      </c>
      <c r="G1215" s="149">
        <v>49.3333333333333</v>
      </c>
      <c r="H1215" s="149">
        <v>816.77704194260502</v>
      </c>
      <c r="I1215" s="149">
        <v>1157.5248292103199</v>
      </c>
      <c r="J1215" s="149">
        <v>963.65074564496695</v>
      </c>
      <c r="K1215" s="149">
        <v>1376.5884906358399</v>
      </c>
      <c r="L1215" s="149">
        <v>193.87408356535701</v>
      </c>
      <c r="M1215" s="149">
        <v>219.06366142551099</v>
      </c>
    </row>
    <row r="1216" spans="1:13">
      <c r="A1216" s="150" t="str">
        <f t="shared" si="36"/>
        <v>2012-2014MalesPH2</v>
      </c>
      <c r="B1216" s="151" t="str">
        <f t="shared" si="37"/>
        <v>2012-2014_Males_PH2_All ages</v>
      </c>
      <c r="C1216" s="149" t="s">
        <v>216</v>
      </c>
      <c r="D1216" s="149" t="s">
        <v>2</v>
      </c>
      <c r="E1216" s="149" t="s">
        <v>139</v>
      </c>
      <c r="F1216" s="149">
        <v>142</v>
      </c>
      <c r="G1216" s="149">
        <v>47.3333333333333</v>
      </c>
      <c r="H1216" s="149">
        <v>784.61708476074705</v>
      </c>
      <c r="I1216" s="149">
        <v>1050.3233697661401</v>
      </c>
      <c r="J1216" s="149">
        <v>873.03496484342804</v>
      </c>
      <c r="K1216" s="149">
        <v>1251.1617217609601</v>
      </c>
      <c r="L1216" s="149">
        <v>177.288404922713</v>
      </c>
      <c r="M1216" s="149">
        <v>200.83835199481899</v>
      </c>
    </row>
    <row r="1217" spans="1:13">
      <c r="A1217" s="150" t="str">
        <f t="shared" si="36"/>
        <v>2004-2006MalesPH3</v>
      </c>
      <c r="B1217" s="151" t="str">
        <f t="shared" si="37"/>
        <v>2004-2006_Males_PH3_All ages</v>
      </c>
      <c r="C1217" s="149" t="s">
        <v>1</v>
      </c>
      <c r="D1217" s="149" t="s">
        <v>2</v>
      </c>
      <c r="E1217" s="149" t="s">
        <v>140</v>
      </c>
      <c r="F1217" s="149">
        <v>160</v>
      </c>
      <c r="G1217" s="149">
        <v>53.3333333333333</v>
      </c>
      <c r="H1217" s="149">
        <v>1110.4171004233499</v>
      </c>
      <c r="I1217" s="149">
        <v>1586.2476931071201</v>
      </c>
      <c r="J1217" s="149">
        <v>1326.5480048663801</v>
      </c>
      <c r="K1217" s="149">
        <v>1878.31471624343</v>
      </c>
      <c r="L1217" s="149">
        <v>259.69968824074499</v>
      </c>
      <c r="M1217" s="149">
        <v>292.06702313630598</v>
      </c>
    </row>
    <row r="1218" spans="1:13">
      <c r="A1218" s="150" t="str">
        <f t="shared" si="36"/>
        <v>2005-2007MalesPH3</v>
      </c>
      <c r="B1218" s="151" t="str">
        <f t="shared" si="37"/>
        <v>2005-2007_Males_PH3_All ages</v>
      </c>
      <c r="C1218" s="149" t="s">
        <v>3</v>
      </c>
      <c r="D1218" s="149" t="s">
        <v>2</v>
      </c>
      <c r="E1218" s="149" t="s">
        <v>140</v>
      </c>
      <c r="F1218" s="149">
        <v>173</v>
      </c>
      <c r="G1218" s="149">
        <v>57.6666666666667</v>
      </c>
      <c r="H1218" s="149">
        <v>1199.14050045054</v>
      </c>
      <c r="I1218" s="149">
        <v>1656.9201981982301</v>
      </c>
      <c r="J1218" s="149">
        <v>1396.6485751688999</v>
      </c>
      <c r="K1218" s="149">
        <v>1948.30931747827</v>
      </c>
      <c r="L1218" s="149">
        <v>260.271623029328</v>
      </c>
      <c r="M1218" s="149">
        <v>291.38911928004597</v>
      </c>
    </row>
    <row r="1219" spans="1:13">
      <c r="A1219" s="150" t="str">
        <f t="shared" ref="A1219:A1282" si="38">C1219&amp;D1219&amp;E1219</f>
        <v>2006-2008MalesPH3</v>
      </c>
      <c r="B1219" s="151" t="str">
        <f t="shared" ref="B1219:B1282" si="39">CONCATENATE(C1219,"_",D1219,"_",E1219,"_","All ages")</f>
        <v>2006-2008_Males_PH3_All ages</v>
      </c>
      <c r="C1219" s="149" t="s">
        <v>4</v>
      </c>
      <c r="D1219" s="149" t="s">
        <v>2</v>
      </c>
      <c r="E1219" s="149" t="s">
        <v>140</v>
      </c>
      <c r="F1219" s="149">
        <v>175</v>
      </c>
      <c r="G1219" s="149">
        <v>58.3333333333333</v>
      </c>
      <c r="H1219" s="149">
        <v>1204.73633484786</v>
      </c>
      <c r="I1219" s="149">
        <v>1604.2454467761499</v>
      </c>
      <c r="J1219" s="149">
        <v>1356.7184804943799</v>
      </c>
      <c r="K1219" s="149">
        <v>1881.1859282294199</v>
      </c>
      <c r="L1219" s="149">
        <v>247.52696628176801</v>
      </c>
      <c r="M1219" s="149">
        <v>276.94048145326701</v>
      </c>
    </row>
    <row r="1220" spans="1:13">
      <c r="A1220" s="150" t="str">
        <f t="shared" si="38"/>
        <v>2007-2009MalesPH3</v>
      </c>
      <c r="B1220" s="151" t="str">
        <f t="shared" si="39"/>
        <v>2007-2009_Males_PH3_All ages</v>
      </c>
      <c r="C1220" s="149" t="s">
        <v>5</v>
      </c>
      <c r="D1220" s="149" t="s">
        <v>2</v>
      </c>
      <c r="E1220" s="149" t="s">
        <v>140</v>
      </c>
      <c r="F1220" s="149">
        <v>181</v>
      </c>
      <c r="G1220" s="149">
        <v>60.3333333333333</v>
      </c>
      <c r="H1220" s="149">
        <v>1229.70310483049</v>
      </c>
      <c r="I1220" s="149">
        <v>1628.23897957498</v>
      </c>
      <c r="J1220" s="149">
        <v>1380.70308589004</v>
      </c>
      <c r="K1220" s="149">
        <v>1904.66742011163</v>
      </c>
      <c r="L1220" s="149">
        <v>247.53589368493601</v>
      </c>
      <c r="M1220" s="149">
        <v>276.428440536653</v>
      </c>
    </row>
    <row r="1221" spans="1:13">
      <c r="A1221" s="150" t="str">
        <f t="shared" si="38"/>
        <v>2008-2010MalesPH3</v>
      </c>
      <c r="B1221" s="151" t="str">
        <f t="shared" si="39"/>
        <v>2008-2010_Males_PH3_All ages</v>
      </c>
      <c r="C1221" s="149" t="s">
        <v>6</v>
      </c>
      <c r="D1221" s="149" t="s">
        <v>2</v>
      </c>
      <c r="E1221" s="149" t="s">
        <v>140</v>
      </c>
      <c r="F1221" s="149">
        <v>177</v>
      </c>
      <c r="G1221" s="149">
        <v>59</v>
      </c>
      <c r="H1221" s="149">
        <v>1181.9699499165299</v>
      </c>
      <c r="I1221" s="149">
        <v>1545.40709175504</v>
      </c>
      <c r="J1221" s="149">
        <v>1314.1840958021101</v>
      </c>
      <c r="K1221" s="149">
        <v>1803.9408027238901</v>
      </c>
      <c r="L1221" s="149">
        <v>231.222995952926</v>
      </c>
      <c r="M1221" s="149">
        <v>258.53371096885598</v>
      </c>
    </row>
    <row r="1222" spans="1:13">
      <c r="A1222" s="150" t="str">
        <f t="shared" si="38"/>
        <v>2009-2011MalesPH3</v>
      </c>
      <c r="B1222" s="151" t="str">
        <f t="shared" si="39"/>
        <v>2009-2011_Males_PH3_All ages</v>
      </c>
      <c r="C1222" s="149" t="s">
        <v>7</v>
      </c>
      <c r="D1222" s="149" t="s">
        <v>2</v>
      </c>
      <c r="E1222" s="149" t="s">
        <v>140</v>
      </c>
      <c r="F1222" s="149">
        <v>178</v>
      </c>
      <c r="G1222" s="149">
        <v>59.3333333333333</v>
      </c>
      <c r="H1222" s="149">
        <v>1173.9101760865301</v>
      </c>
      <c r="I1222" s="149">
        <v>1484.4384650821</v>
      </c>
      <c r="J1222" s="149">
        <v>1268.1475659130299</v>
      </c>
      <c r="K1222" s="149">
        <v>1726.2000437382801</v>
      </c>
      <c r="L1222" s="149">
        <v>216.29089916906301</v>
      </c>
      <c r="M1222" s="149">
        <v>241.76157865618401</v>
      </c>
    </row>
    <row r="1223" spans="1:13">
      <c r="A1223" s="150" t="str">
        <f t="shared" si="38"/>
        <v>2010-2012MalesPH3</v>
      </c>
      <c r="B1223" s="151" t="str">
        <f t="shared" si="39"/>
        <v>2010-2012_Males_PH3_All ages</v>
      </c>
      <c r="C1223" s="149" t="s">
        <v>8</v>
      </c>
      <c r="D1223" s="149" t="s">
        <v>2</v>
      </c>
      <c r="E1223" s="149" t="s">
        <v>140</v>
      </c>
      <c r="F1223" s="149">
        <v>175</v>
      </c>
      <c r="G1223" s="149">
        <v>58.3333333333333</v>
      </c>
      <c r="H1223" s="149">
        <v>1148.59543187188</v>
      </c>
      <c r="I1223" s="149">
        <v>1435.7151098256199</v>
      </c>
      <c r="J1223" s="149">
        <v>1227.2987231099601</v>
      </c>
      <c r="K1223" s="149">
        <v>1668.8975195921701</v>
      </c>
      <c r="L1223" s="149">
        <v>208.416386715665</v>
      </c>
      <c r="M1223" s="149">
        <v>233.18240976655099</v>
      </c>
    </row>
    <row r="1224" spans="1:13">
      <c r="A1224" s="150" t="str">
        <f t="shared" si="38"/>
        <v>2011-2013MalesPH3</v>
      </c>
      <c r="B1224" s="151" t="str">
        <f t="shared" si="39"/>
        <v>2011-2013_Males_PH3_All ages</v>
      </c>
      <c r="C1224" s="149" t="s">
        <v>9</v>
      </c>
      <c r="D1224" s="149" t="s">
        <v>2</v>
      </c>
      <c r="E1224" s="149" t="s">
        <v>140</v>
      </c>
      <c r="F1224" s="149">
        <v>182</v>
      </c>
      <c r="G1224" s="149">
        <v>60.6666666666667</v>
      </c>
      <c r="H1224" s="149">
        <v>1193.7557392102799</v>
      </c>
      <c r="I1224" s="149">
        <v>1481.0685617379099</v>
      </c>
      <c r="J1224" s="149">
        <v>1269.8839323382799</v>
      </c>
      <c r="K1224" s="149">
        <v>1716.8308024187299</v>
      </c>
      <c r="L1224" s="149">
        <v>211.184629399637</v>
      </c>
      <c r="M1224" s="149">
        <v>235.76224068081899</v>
      </c>
    </row>
    <row r="1225" spans="1:13">
      <c r="A1225" s="150" t="str">
        <f t="shared" si="38"/>
        <v>2012-2014MalesPH3</v>
      </c>
      <c r="B1225" s="151" t="str">
        <f t="shared" si="39"/>
        <v>2012-2014_Males_PH3_All ages</v>
      </c>
      <c r="C1225" s="149" t="s">
        <v>216</v>
      </c>
      <c r="D1225" s="149" t="s">
        <v>2</v>
      </c>
      <c r="E1225" s="149" t="s">
        <v>140</v>
      </c>
      <c r="F1225" s="149">
        <v>176</v>
      </c>
      <c r="G1225" s="149">
        <v>58.6666666666667</v>
      </c>
      <c r="H1225" s="149">
        <v>1148.60014357502</v>
      </c>
      <c r="I1225" s="149">
        <v>1377.7971595054</v>
      </c>
      <c r="J1225" s="149">
        <v>1177.88315531789</v>
      </c>
      <c r="K1225" s="149">
        <v>1601.3950305077001</v>
      </c>
      <c r="L1225" s="149">
        <v>199.914004187513</v>
      </c>
      <c r="M1225" s="149">
        <v>223.59787100229599</v>
      </c>
    </row>
    <row r="1226" spans="1:13">
      <c r="A1226" s="150" t="str">
        <f t="shared" si="38"/>
        <v>2004-2006MalesPH4</v>
      </c>
      <c r="B1226" s="151" t="str">
        <f t="shared" si="39"/>
        <v>2004-2006_Males_PH4_All ages</v>
      </c>
      <c r="C1226" s="149" t="s">
        <v>1</v>
      </c>
      <c r="D1226" s="149" t="s">
        <v>2</v>
      </c>
      <c r="E1226" s="149" t="s">
        <v>141</v>
      </c>
      <c r="F1226" s="149">
        <v>215</v>
      </c>
      <c r="G1226" s="149">
        <v>71.6666666666667</v>
      </c>
      <c r="H1226" s="149">
        <v>1379.3545903637601</v>
      </c>
      <c r="I1226" s="149">
        <v>1758.7333316398301</v>
      </c>
      <c r="J1226" s="149">
        <v>1522.4239683363201</v>
      </c>
      <c r="K1226" s="149">
        <v>2020.22150348222</v>
      </c>
      <c r="L1226" s="149">
        <v>236.30936330350801</v>
      </c>
      <c r="M1226" s="149">
        <v>261.48817184238601</v>
      </c>
    </row>
    <row r="1227" spans="1:13">
      <c r="A1227" s="150" t="str">
        <f t="shared" si="38"/>
        <v>2005-2007MalesPH4</v>
      </c>
      <c r="B1227" s="151" t="str">
        <f t="shared" si="39"/>
        <v>2005-2007_Males_PH4_All ages</v>
      </c>
      <c r="C1227" s="149" t="s">
        <v>3</v>
      </c>
      <c r="D1227" s="149" t="s">
        <v>2</v>
      </c>
      <c r="E1227" s="149" t="s">
        <v>141</v>
      </c>
      <c r="F1227" s="149">
        <v>204</v>
      </c>
      <c r="G1227" s="149">
        <v>68</v>
      </c>
      <c r="H1227" s="149">
        <v>1301.43540669856</v>
      </c>
      <c r="I1227" s="149">
        <v>1683.5146658097699</v>
      </c>
      <c r="J1227" s="149">
        <v>1449.6375137873999</v>
      </c>
      <c r="K1227" s="149">
        <v>1943.01311854511</v>
      </c>
      <c r="L1227" s="149">
        <v>233.877152022377</v>
      </c>
      <c r="M1227" s="149">
        <v>259.498452735336</v>
      </c>
    </row>
    <row r="1228" spans="1:13">
      <c r="A1228" s="150" t="str">
        <f t="shared" si="38"/>
        <v>2006-2008MalesPH4</v>
      </c>
      <c r="B1228" s="151" t="str">
        <f t="shared" si="39"/>
        <v>2006-2008_Males_PH4_All ages</v>
      </c>
      <c r="C1228" s="149" t="s">
        <v>4</v>
      </c>
      <c r="D1228" s="149" t="s">
        <v>2</v>
      </c>
      <c r="E1228" s="149" t="s">
        <v>141</v>
      </c>
      <c r="F1228" s="149">
        <v>214</v>
      </c>
      <c r="G1228" s="149">
        <v>71.3333333333333</v>
      </c>
      <c r="H1228" s="149">
        <v>1359.07532071637</v>
      </c>
      <c r="I1228" s="149">
        <v>1747.86585684034</v>
      </c>
      <c r="J1228" s="149">
        <v>1509.8535372290401</v>
      </c>
      <c r="K1228" s="149">
        <v>2011.3009815234</v>
      </c>
      <c r="L1228" s="149">
        <v>238.01231961129901</v>
      </c>
      <c r="M1228" s="149">
        <v>263.43512468306199</v>
      </c>
    </row>
    <row r="1229" spans="1:13">
      <c r="A1229" s="150" t="str">
        <f t="shared" si="38"/>
        <v>2007-2009MalesPH4</v>
      </c>
      <c r="B1229" s="151" t="str">
        <f t="shared" si="39"/>
        <v>2007-2009_Males_PH4_All ages</v>
      </c>
      <c r="C1229" s="149" t="s">
        <v>5</v>
      </c>
      <c r="D1229" s="149" t="s">
        <v>2</v>
      </c>
      <c r="E1229" s="149" t="s">
        <v>141</v>
      </c>
      <c r="F1229" s="149">
        <v>217</v>
      </c>
      <c r="G1229" s="149">
        <v>72.3333333333333</v>
      </c>
      <c r="H1229" s="149">
        <v>1366.8430335097</v>
      </c>
      <c r="I1229" s="149">
        <v>1743.8561268498199</v>
      </c>
      <c r="J1229" s="149">
        <v>1505.8767767592601</v>
      </c>
      <c r="K1229" s="149">
        <v>2007.0684948846199</v>
      </c>
      <c r="L1229" s="149">
        <v>237.97935009055101</v>
      </c>
      <c r="M1229" s="149">
        <v>263.21236803480502</v>
      </c>
    </row>
    <row r="1230" spans="1:13">
      <c r="A1230" s="150" t="str">
        <f t="shared" si="38"/>
        <v>2008-2010MalesPH4</v>
      </c>
      <c r="B1230" s="151" t="str">
        <f t="shared" si="39"/>
        <v>2008-2010_Males_PH4_All ages</v>
      </c>
      <c r="C1230" s="149" t="s">
        <v>6</v>
      </c>
      <c r="D1230" s="149" t="s">
        <v>2</v>
      </c>
      <c r="E1230" s="149" t="s">
        <v>141</v>
      </c>
      <c r="F1230" s="149">
        <v>220</v>
      </c>
      <c r="G1230" s="149">
        <v>73.3333333333333</v>
      </c>
      <c r="H1230" s="149">
        <v>1379.0509622014699</v>
      </c>
      <c r="I1230" s="149">
        <v>1714.6894503363501</v>
      </c>
      <c r="J1230" s="149">
        <v>1483.65912804341</v>
      </c>
      <c r="K1230" s="149">
        <v>1970.0390031915799</v>
      </c>
      <c r="L1230" s="149">
        <v>231.03032229293501</v>
      </c>
      <c r="M1230" s="149">
        <v>255.34955285522699</v>
      </c>
    </row>
    <row r="1231" spans="1:13">
      <c r="A1231" s="150" t="str">
        <f t="shared" si="38"/>
        <v>2009-2011MalesPH4</v>
      </c>
      <c r="B1231" s="151" t="str">
        <f t="shared" si="39"/>
        <v>2009-2011_Males_PH4_All ages</v>
      </c>
      <c r="C1231" s="149" t="s">
        <v>7</v>
      </c>
      <c r="D1231" s="149" t="s">
        <v>2</v>
      </c>
      <c r="E1231" s="149" t="s">
        <v>141</v>
      </c>
      <c r="F1231" s="149">
        <v>202</v>
      </c>
      <c r="G1231" s="149">
        <v>67.3333333333333</v>
      </c>
      <c r="H1231" s="149">
        <v>1257.3918456271399</v>
      </c>
      <c r="I1231" s="149">
        <v>1538.3479997341601</v>
      </c>
      <c r="J1231" s="149">
        <v>1324.80339993183</v>
      </c>
      <c r="K1231" s="149">
        <v>1775.40874798859</v>
      </c>
      <c r="L1231" s="149">
        <v>213.54459980232301</v>
      </c>
      <c r="M1231" s="149">
        <v>237.060748254434</v>
      </c>
    </row>
    <row r="1232" spans="1:13">
      <c r="A1232" s="150" t="str">
        <f t="shared" si="38"/>
        <v>2010-2012MalesPH4</v>
      </c>
      <c r="B1232" s="151" t="str">
        <f t="shared" si="39"/>
        <v>2010-2012_Males_PH4_All ages</v>
      </c>
      <c r="C1232" s="149" t="s">
        <v>8</v>
      </c>
      <c r="D1232" s="149" t="s">
        <v>2</v>
      </c>
      <c r="E1232" s="149" t="s">
        <v>141</v>
      </c>
      <c r="F1232" s="149">
        <v>189</v>
      </c>
      <c r="G1232" s="149">
        <v>63</v>
      </c>
      <c r="H1232" s="149">
        <v>1171.43919672741</v>
      </c>
      <c r="I1232" s="149">
        <v>1423.1672481122</v>
      </c>
      <c r="J1232" s="149">
        <v>1220.0895367169701</v>
      </c>
      <c r="K1232" s="149">
        <v>1649.4105782618301</v>
      </c>
      <c r="L1232" s="149">
        <v>203.077711395227</v>
      </c>
      <c r="M1232" s="149">
        <v>226.24333014963301</v>
      </c>
    </row>
    <row r="1233" spans="1:13">
      <c r="A1233" s="150" t="str">
        <f t="shared" si="38"/>
        <v>2011-2013MalesPH4</v>
      </c>
      <c r="B1233" s="151" t="str">
        <f t="shared" si="39"/>
        <v>2011-2013_Males_PH4_All ages</v>
      </c>
      <c r="C1233" s="149" t="s">
        <v>9</v>
      </c>
      <c r="D1233" s="149" t="s">
        <v>2</v>
      </c>
      <c r="E1233" s="149" t="s">
        <v>141</v>
      </c>
      <c r="F1233" s="149">
        <v>195</v>
      </c>
      <c r="G1233" s="149">
        <v>65</v>
      </c>
      <c r="H1233" s="149">
        <v>1203.7780109883299</v>
      </c>
      <c r="I1233" s="149">
        <v>1479.65226214211</v>
      </c>
      <c r="J1233" s="149">
        <v>1271.11509338173</v>
      </c>
      <c r="K1233" s="149">
        <v>1711.58703647364</v>
      </c>
      <c r="L1233" s="149">
        <v>208.537168760383</v>
      </c>
      <c r="M1233" s="149">
        <v>231.934774331526</v>
      </c>
    </row>
    <row r="1234" spans="1:13">
      <c r="A1234" s="150" t="str">
        <f t="shared" si="38"/>
        <v>2012-2014MalesPH4</v>
      </c>
      <c r="B1234" s="151" t="str">
        <f t="shared" si="39"/>
        <v>2012-2014_Males_PH4_All ages</v>
      </c>
      <c r="C1234" s="149" t="s">
        <v>216</v>
      </c>
      <c r="D1234" s="149" t="s">
        <v>2</v>
      </c>
      <c r="E1234" s="149" t="s">
        <v>141</v>
      </c>
      <c r="F1234" s="149">
        <v>206</v>
      </c>
      <c r="G1234" s="149">
        <v>68.6666666666667</v>
      </c>
      <c r="H1234" s="149">
        <v>1265.12313455751</v>
      </c>
      <c r="I1234" s="149">
        <v>1553.69474647263</v>
      </c>
      <c r="J1234" s="149">
        <v>1338.9873388860599</v>
      </c>
      <c r="K1234" s="149">
        <v>1791.8023171442601</v>
      </c>
      <c r="L1234" s="149">
        <v>214.70740758656399</v>
      </c>
      <c r="M1234" s="149">
        <v>238.10757067163101</v>
      </c>
    </row>
    <row r="1235" spans="1:13">
      <c r="A1235" s="150" t="str">
        <f t="shared" si="38"/>
        <v>2004-2006MalesPH5</v>
      </c>
      <c r="B1235" s="151" t="str">
        <f t="shared" si="39"/>
        <v>2004-2006_Males_PH5_All ages</v>
      </c>
      <c r="C1235" s="149" t="s">
        <v>1</v>
      </c>
      <c r="D1235" s="149" t="s">
        <v>2</v>
      </c>
      <c r="E1235" s="149" t="s">
        <v>142</v>
      </c>
      <c r="F1235" s="149">
        <v>165</v>
      </c>
      <c r="G1235" s="149">
        <v>55</v>
      </c>
      <c r="H1235" s="149">
        <v>1085.8835143139199</v>
      </c>
      <c r="I1235" s="149">
        <v>1713.3755741166499</v>
      </c>
      <c r="J1235" s="149">
        <v>1406.1616351745299</v>
      </c>
      <c r="K1235" s="149">
        <v>2058.25625739111</v>
      </c>
      <c r="L1235" s="149">
        <v>307.21393894212002</v>
      </c>
      <c r="M1235" s="149">
        <v>344.880683274462</v>
      </c>
    </row>
    <row r="1236" spans="1:13">
      <c r="A1236" s="150" t="str">
        <f t="shared" si="38"/>
        <v>2005-2007MalesPH5</v>
      </c>
      <c r="B1236" s="151" t="str">
        <f t="shared" si="39"/>
        <v>2005-2007_Males_PH5_All ages</v>
      </c>
      <c r="C1236" s="149" t="s">
        <v>3</v>
      </c>
      <c r="D1236" s="149" t="s">
        <v>2</v>
      </c>
      <c r="E1236" s="149" t="s">
        <v>142</v>
      </c>
      <c r="F1236" s="149">
        <v>168</v>
      </c>
      <c r="G1236" s="149">
        <v>56</v>
      </c>
      <c r="H1236" s="149">
        <v>1096.46260279337</v>
      </c>
      <c r="I1236" s="149">
        <v>1681.2085343108699</v>
      </c>
      <c r="J1236" s="149">
        <v>1394.03927688771</v>
      </c>
      <c r="K1236" s="149">
        <v>2003.25085256235</v>
      </c>
      <c r="L1236" s="149">
        <v>287.16925742315999</v>
      </c>
      <c r="M1236" s="149">
        <v>322.042318251479</v>
      </c>
    </row>
    <row r="1237" spans="1:13">
      <c r="A1237" s="150" t="str">
        <f t="shared" si="38"/>
        <v>2006-2008MalesPH5</v>
      </c>
      <c r="B1237" s="151" t="str">
        <f t="shared" si="39"/>
        <v>2006-2008_Males_PH5_All ages</v>
      </c>
      <c r="C1237" s="149" t="s">
        <v>4</v>
      </c>
      <c r="D1237" s="149" t="s">
        <v>2</v>
      </c>
      <c r="E1237" s="149" t="s">
        <v>142</v>
      </c>
      <c r="F1237" s="149">
        <v>177</v>
      </c>
      <c r="G1237" s="149">
        <v>59</v>
      </c>
      <c r="H1237" s="149">
        <v>1143.8542070569999</v>
      </c>
      <c r="I1237" s="149">
        <v>1796.89279123033</v>
      </c>
      <c r="J1237" s="149">
        <v>1486.77267970464</v>
      </c>
      <c r="K1237" s="149">
        <v>2143.64248603635</v>
      </c>
      <c r="L1237" s="149">
        <v>310.12011152568499</v>
      </c>
      <c r="M1237" s="149">
        <v>346.74969480602101</v>
      </c>
    </row>
    <row r="1238" spans="1:13">
      <c r="A1238" s="150" t="str">
        <f t="shared" si="38"/>
        <v>2007-2009MalesPH5</v>
      </c>
      <c r="B1238" s="151" t="str">
        <f t="shared" si="39"/>
        <v>2007-2009_Males_PH5_All ages</v>
      </c>
      <c r="C1238" s="149" t="s">
        <v>5</v>
      </c>
      <c r="D1238" s="149" t="s">
        <v>2</v>
      </c>
      <c r="E1238" s="149" t="s">
        <v>142</v>
      </c>
      <c r="F1238" s="149">
        <v>190</v>
      </c>
      <c r="G1238" s="149">
        <v>63.3333333333333</v>
      </c>
      <c r="H1238" s="149">
        <v>1219.8253723677501</v>
      </c>
      <c r="I1238" s="149">
        <v>1920.03360224585</v>
      </c>
      <c r="J1238" s="149">
        <v>1608.9531205327601</v>
      </c>
      <c r="K1238" s="149">
        <v>2266.5007202909901</v>
      </c>
      <c r="L1238" s="149">
        <v>311.080481713084</v>
      </c>
      <c r="M1238" s="149">
        <v>346.46711804513899</v>
      </c>
    </row>
    <row r="1239" spans="1:13">
      <c r="A1239" s="150" t="str">
        <f t="shared" si="38"/>
        <v>2008-2010MalesPH5</v>
      </c>
      <c r="B1239" s="151" t="str">
        <f t="shared" si="39"/>
        <v>2008-2010_Males_PH5_All ages</v>
      </c>
      <c r="C1239" s="149" t="s">
        <v>6</v>
      </c>
      <c r="D1239" s="149" t="s">
        <v>2</v>
      </c>
      <c r="E1239" s="149" t="s">
        <v>142</v>
      </c>
      <c r="F1239" s="149">
        <v>168</v>
      </c>
      <c r="G1239" s="149">
        <v>56</v>
      </c>
      <c r="H1239" s="149">
        <v>1073.34525939177</v>
      </c>
      <c r="I1239" s="149">
        <v>1732.1042646845599</v>
      </c>
      <c r="J1239" s="149">
        <v>1440.57873420955</v>
      </c>
      <c r="K1239" s="149">
        <v>2059.0318700490898</v>
      </c>
      <c r="L1239" s="149">
        <v>291.525530475013</v>
      </c>
      <c r="M1239" s="149">
        <v>326.92760536453397</v>
      </c>
    </row>
    <row r="1240" spans="1:13">
      <c r="A1240" s="150" t="str">
        <f t="shared" si="38"/>
        <v>2009-2011MalesPH5</v>
      </c>
      <c r="B1240" s="151" t="str">
        <f t="shared" si="39"/>
        <v>2009-2011_Males_PH5_All ages</v>
      </c>
      <c r="C1240" s="149" t="s">
        <v>7</v>
      </c>
      <c r="D1240" s="149" t="s">
        <v>2</v>
      </c>
      <c r="E1240" s="149" t="s">
        <v>142</v>
      </c>
      <c r="F1240" s="149">
        <v>155</v>
      </c>
      <c r="G1240" s="149">
        <v>51.6666666666667</v>
      </c>
      <c r="H1240" s="149">
        <v>986.88399337832698</v>
      </c>
      <c r="I1240" s="149">
        <v>1557.1563463411801</v>
      </c>
      <c r="J1240" s="149">
        <v>1289.8335509630499</v>
      </c>
      <c r="K1240" s="149">
        <v>1858.3653561548499</v>
      </c>
      <c r="L1240" s="149">
        <v>267.32279537813702</v>
      </c>
      <c r="M1240" s="149">
        <v>301.20900981365997</v>
      </c>
    </row>
    <row r="1241" spans="1:13">
      <c r="A1241" s="150" t="str">
        <f t="shared" si="38"/>
        <v>2010-2012MalesPH5</v>
      </c>
      <c r="B1241" s="151" t="str">
        <f t="shared" si="39"/>
        <v>2010-2012_Males_PH5_All ages</v>
      </c>
      <c r="C1241" s="149" t="s">
        <v>8</v>
      </c>
      <c r="D1241" s="149" t="s">
        <v>2</v>
      </c>
      <c r="E1241" s="149" t="s">
        <v>142</v>
      </c>
      <c r="F1241" s="149">
        <v>149</v>
      </c>
      <c r="G1241" s="149">
        <v>49.6666666666667</v>
      </c>
      <c r="H1241" s="149">
        <v>943.63521215959497</v>
      </c>
      <c r="I1241" s="149">
        <v>1439.96997234016</v>
      </c>
      <c r="J1241" s="149">
        <v>1196.4450929509901</v>
      </c>
      <c r="K1241" s="149">
        <v>1715.0218226008201</v>
      </c>
      <c r="L1241" s="149">
        <v>243.52487938916701</v>
      </c>
      <c r="M1241" s="149">
        <v>275.05185026066601</v>
      </c>
    </row>
    <row r="1242" spans="1:13">
      <c r="A1242" s="150" t="str">
        <f t="shared" si="38"/>
        <v>2011-2013MalesPH5</v>
      </c>
      <c r="B1242" s="151" t="str">
        <f t="shared" si="39"/>
        <v>2011-2013_Males_PH5_All ages</v>
      </c>
      <c r="C1242" s="149" t="s">
        <v>9</v>
      </c>
      <c r="D1242" s="149" t="s">
        <v>2</v>
      </c>
      <c r="E1242" s="149" t="s">
        <v>142</v>
      </c>
      <c r="F1242" s="149">
        <v>165</v>
      </c>
      <c r="G1242" s="149">
        <v>55</v>
      </c>
      <c r="H1242" s="149">
        <v>1043.04949743979</v>
      </c>
      <c r="I1242" s="149">
        <v>1507.02411514102</v>
      </c>
      <c r="J1242" s="149">
        <v>1271.14061880388</v>
      </c>
      <c r="K1242" s="149">
        <v>1771.8287059419799</v>
      </c>
      <c r="L1242" s="149">
        <v>235.88349633713801</v>
      </c>
      <c r="M1242" s="149">
        <v>264.80459080096699</v>
      </c>
    </row>
    <row r="1243" spans="1:13">
      <c r="A1243" s="150" t="str">
        <f t="shared" si="38"/>
        <v>2012-2014MalesPH5</v>
      </c>
      <c r="B1243" s="151" t="str">
        <f t="shared" si="39"/>
        <v>2012-2014_Males_PH5_All ages</v>
      </c>
      <c r="C1243" s="149" t="s">
        <v>216</v>
      </c>
      <c r="D1243" s="149" t="s">
        <v>2</v>
      </c>
      <c r="E1243" s="149" t="s">
        <v>142</v>
      </c>
      <c r="F1243" s="149">
        <v>165</v>
      </c>
      <c r="G1243" s="149">
        <v>55</v>
      </c>
      <c r="H1243" s="149">
        <v>1044.36989682891</v>
      </c>
      <c r="I1243" s="149">
        <v>1464.00269103658</v>
      </c>
      <c r="J1243" s="149">
        <v>1244.7954245068299</v>
      </c>
      <c r="K1243" s="149">
        <v>1710.0864205699199</v>
      </c>
      <c r="L1243" s="149">
        <v>219.207266529745</v>
      </c>
      <c r="M1243" s="149">
        <v>246.08372953334299</v>
      </c>
    </row>
    <row r="1244" spans="1:13">
      <c r="A1244" s="150" t="str">
        <f t="shared" si="38"/>
        <v>2004-2006MalesPK</v>
      </c>
      <c r="B1244" s="151" t="str">
        <f t="shared" si="39"/>
        <v>2004-2006_Males_PK_All ages</v>
      </c>
      <c r="C1244" s="149" t="s">
        <v>1</v>
      </c>
      <c r="D1244" s="149" t="s">
        <v>2</v>
      </c>
      <c r="E1244" s="149" t="s">
        <v>143</v>
      </c>
      <c r="F1244" s="149">
        <v>2541</v>
      </c>
      <c r="G1244" s="149">
        <v>847</v>
      </c>
      <c r="H1244" s="149">
        <v>1001.19386753981</v>
      </c>
      <c r="I1244" s="149">
        <v>1538.4242315520401</v>
      </c>
      <c r="J1244" s="149">
        <v>1473.30456928067</v>
      </c>
      <c r="K1244" s="149">
        <v>1605.48298457032</v>
      </c>
      <c r="L1244" s="149">
        <v>65.119662271367801</v>
      </c>
      <c r="M1244" s="149">
        <v>67.058753018285202</v>
      </c>
    </row>
    <row r="1245" spans="1:13">
      <c r="A1245" s="150" t="str">
        <f t="shared" si="38"/>
        <v>2005-2007MalesPK</v>
      </c>
      <c r="B1245" s="151" t="str">
        <f t="shared" si="39"/>
        <v>2005-2007_Males_PK_All ages</v>
      </c>
      <c r="C1245" s="149" t="s">
        <v>3</v>
      </c>
      <c r="D1245" s="149" t="s">
        <v>2</v>
      </c>
      <c r="E1245" s="149" t="s">
        <v>143</v>
      </c>
      <c r="F1245" s="149">
        <v>2530</v>
      </c>
      <c r="G1245" s="149">
        <v>843.33333333333303</v>
      </c>
      <c r="H1245" s="149">
        <v>991.41038904040897</v>
      </c>
      <c r="I1245" s="149">
        <v>1486.36876095612</v>
      </c>
      <c r="J1245" s="149">
        <v>1423.7550079863299</v>
      </c>
      <c r="K1245" s="149">
        <v>1550.85110051418</v>
      </c>
      <c r="L1245" s="149">
        <v>62.613752969789402</v>
      </c>
      <c r="M1245" s="149">
        <v>64.4823395580609</v>
      </c>
    </row>
    <row r="1246" spans="1:13">
      <c r="A1246" s="150" t="str">
        <f t="shared" si="38"/>
        <v>2006-2008MalesPK</v>
      </c>
      <c r="B1246" s="151" t="str">
        <f t="shared" si="39"/>
        <v>2006-2008_Males_PK_All ages</v>
      </c>
      <c r="C1246" s="149" t="s">
        <v>4</v>
      </c>
      <c r="D1246" s="149" t="s">
        <v>2</v>
      </c>
      <c r="E1246" s="149" t="s">
        <v>143</v>
      </c>
      <c r="F1246" s="149">
        <v>2610</v>
      </c>
      <c r="G1246" s="149">
        <v>870</v>
      </c>
      <c r="H1246" s="149">
        <v>1015.73810302153</v>
      </c>
      <c r="I1246" s="149">
        <v>1523.6921413576199</v>
      </c>
      <c r="J1246" s="149">
        <v>1459.9221929775599</v>
      </c>
      <c r="K1246" s="149">
        <v>1589.3353133185201</v>
      </c>
      <c r="L1246" s="149">
        <v>63.769948380066097</v>
      </c>
      <c r="M1246" s="149">
        <v>65.643171960893099</v>
      </c>
    </row>
    <row r="1247" spans="1:13">
      <c r="A1247" s="150" t="str">
        <f t="shared" si="38"/>
        <v>2007-2009MalesPK</v>
      </c>
      <c r="B1247" s="151" t="str">
        <f t="shared" si="39"/>
        <v>2007-2009_Males_PK_All ages</v>
      </c>
      <c r="C1247" s="149" t="s">
        <v>5</v>
      </c>
      <c r="D1247" s="149" t="s">
        <v>2</v>
      </c>
      <c r="E1247" s="149" t="s">
        <v>143</v>
      </c>
      <c r="F1247" s="149">
        <v>2563</v>
      </c>
      <c r="G1247" s="149">
        <v>854.33333333333303</v>
      </c>
      <c r="H1247" s="149">
        <v>990.41657005951004</v>
      </c>
      <c r="I1247" s="149">
        <v>1476.1974087974099</v>
      </c>
      <c r="J1247" s="149">
        <v>1413.7928729231101</v>
      </c>
      <c r="K1247" s="149">
        <v>1540.45206352678</v>
      </c>
      <c r="L1247" s="149">
        <v>62.4045358742978</v>
      </c>
      <c r="M1247" s="149">
        <v>64.254654729366393</v>
      </c>
    </row>
    <row r="1248" spans="1:13">
      <c r="A1248" s="150" t="str">
        <f t="shared" si="38"/>
        <v>2008-2010MalesPK</v>
      </c>
      <c r="B1248" s="151" t="str">
        <f t="shared" si="39"/>
        <v>2008-2010_Males_PK_All ages</v>
      </c>
      <c r="C1248" s="149" t="s">
        <v>6</v>
      </c>
      <c r="D1248" s="149" t="s">
        <v>2</v>
      </c>
      <c r="E1248" s="149" t="s">
        <v>143</v>
      </c>
      <c r="F1248" s="149">
        <v>2501</v>
      </c>
      <c r="G1248" s="149">
        <v>833.66666666666697</v>
      </c>
      <c r="H1248" s="149">
        <v>960.202099314306</v>
      </c>
      <c r="I1248" s="149">
        <v>1431.28957053506</v>
      </c>
      <c r="J1248" s="149">
        <v>1370.42718253508</v>
      </c>
      <c r="K1248" s="149">
        <v>1493.97895223355</v>
      </c>
      <c r="L1248" s="149">
        <v>60.862387999979099</v>
      </c>
      <c r="M1248" s="149">
        <v>62.689381698495701</v>
      </c>
    </row>
    <row r="1249" spans="1:13">
      <c r="A1249" s="150" t="str">
        <f t="shared" si="38"/>
        <v>2009-2011MalesPK</v>
      </c>
      <c r="B1249" s="151" t="str">
        <f t="shared" si="39"/>
        <v>2009-2011_Males_PK_All ages</v>
      </c>
      <c r="C1249" s="149" t="s">
        <v>7</v>
      </c>
      <c r="D1249" s="149" t="s">
        <v>2</v>
      </c>
      <c r="E1249" s="149" t="s">
        <v>143</v>
      </c>
      <c r="F1249" s="149">
        <v>2438</v>
      </c>
      <c r="G1249" s="149">
        <v>812.66666666666697</v>
      </c>
      <c r="H1249" s="149">
        <v>931.30214222412405</v>
      </c>
      <c r="I1249" s="149">
        <v>1360.8350311755601</v>
      </c>
      <c r="J1249" s="149">
        <v>1302.5087544307601</v>
      </c>
      <c r="K1249" s="149">
        <v>1420.93502453771</v>
      </c>
      <c r="L1249" s="149">
        <v>58.326276744803003</v>
      </c>
      <c r="M1249" s="149">
        <v>60.099993362145398</v>
      </c>
    </row>
    <row r="1250" spans="1:13">
      <c r="A1250" s="150" t="str">
        <f t="shared" si="38"/>
        <v>2010-2012MalesPK</v>
      </c>
      <c r="B1250" s="151" t="str">
        <f t="shared" si="39"/>
        <v>2010-2012_Males_PK_All ages</v>
      </c>
      <c r="C1250" s="149" t="s">
        <v>8</v>
      </c>
      <c r="D1250" s="149" t="s">
        <v>2</v>
      </c>
      <c r="E1250" s="149" t="s">
        <v>143</v>
      </c>
      <c r="F1250" s="149">
        <v>2475</v>
      </c>
      <c r="G1250" s="149">
        <v>825</v>
      </c>
      <c r="H1250" s="149">
        <v>942.09628795030301</v>
      </c>
      <c r="I1250" s="149">
        <v>1363.2517305203601</v>
      </c>
      <c r="J1250" s="149">
        <v>1305.020881274</v>
      </c>
      <c r="K1250" s="149">
        <v>1423.23988798599</v>
      </c>
      <c r="L1250" s="149">
        <v>58.230849246356001</v>
      </c>
      <c r="M1250" s="149">
        <v>59.988157465634202</v>
      </c>
    </row>
    <row r="1251" spans="1:13">
      <c r="A1251" s="150" t="str">
        <f t="shared" si="38"/>
        <v>2011-2013MalesPK</v>
      </c>
      <c r="B1251" s="151" t="str">
        <f t="shared" si="39"/>
        <v>2011-2013_Males_PK_All ages</v>
      </c>
      <c r="C1251" s="149" t="s">
        <v>9</v>
      </c>
      <c r="D1251" s="149" t="s">
        <v>2</v>
      </c>
      <c r="E1251" s="149" t="s">
        <v>143</v>
      </c>
      <c r="F1251" s="149">
        <v>2491</v>
      </c>
      <c r="G1251" s="149">
        <v>830.33333333333303</v>
      </c>
      <c r="H1251" s="149">
        <v>946.42857142857099</v>
      </c>
      <c r="I1251" s="149">
        <v>1345.17526531418</v>
      </c>
      <c r="J1251" s="149">
        <v>1287.62670417036</v>
      </c>
      <c r="K1251" s="149">
        <v>1404.4548655297899</v>
      </c>
      <c r="L1251" s="149">
        <v>57.548561143820997</v>
      </c>
      <c r="M1251" s="149">
        <v>59.2796002156065</v>
      </c>
    </row>
    <row r="1252" spans="1:13">
      <c r="A1252" s="150" t="str">
        <f t="shared" si="38"/>
        <v>2012-2014MalesPK</v>
      </c>
      <c r="B1252" s="151" t="str">
        <f t="shared" si="39"/>
        <v>2012-2014_Males_PK_All ages</v>
      </c>
      <c r="C1252" s="149" t="s">
        <v>216</v>
      </c>
      <c r="D1252" s="149" t="s">
        <v>2</v>
      </c>
      <c r="E1252" s="149" t="s">
        <v>143</v>
      </c>
      <c r="F1252" s="149">
        <v>2520</v>
      </c>
      <c r="G1252" s="149">
        <v>840</v>
      </c>
      <c r="H1252" s="149">
        <v>955.78000371692201</v>
      </c>
      <c r="I1252" s="149">
        <v>1321.5744303205699</v>
      </c>
      <c r="J1252" s="149">
        <v>1265.9428272755699</v>
      </c>
      <c r="K1252" s="149">
        <v>1378.8695960396899</v>
      </c>
      <c r="L1252" s="149">
        <v>55.631603045004297</v>
      </c>
      <c r="M1252" s="149">
        <v>57.295165719120199</v>
      </c>
    </row>
    <row r="1253" spans="1:13">
      <c r="A1253" s="150" t="str">
        <f t="shared" si="38"/>
        <v>2004-2006MalesPK1</v>
      </c>
      <c r="B1253" s="151" t="str">
        <f t="shared" si="39"/>
        <v>2004-2006_Males_PK1_All ages</v>
      </c>
      <c r="C1253" s="149" t="s">
        <v>1</v>
      </c>
      <c r="D1253" s="149" t="s">
        <v>2</v>
      </c>
      <c r="E1253" s="149" t="s">
        <v>144</v>
      </c>
      <c r="F1253" s="149">
        <v>306</v>
      </c>
      <c r="G1253" s="149">
        <v>102</v>
      </c>
      <c r="H1253" s="149">
        <v>621.42073839405396</v>
      </c>
      <c r="I1253" s="149">
        <v>1045.2770616963201</v>
      </c>
      <c r="J1253" s="149">
        <v>921.87947176372199</v>
      </c>
      <c r="K1253" s="149">
        <v>1179.5951154516099</v>
      </c>
      <c r="L1253" s="149">
        <v>123.397589932603</v>
      </c>
      <c r="M1253" s="149">
        <v>134.31805375528299</v>
      </c>
    </row>
    <row r="1254" spans="1:13">
      <c r="A1254" s="150" t="str">
        <f t="shared" si="38"/>
        <v>2005-2007MalesPK1</v>
      </c>
      <c r="B1254" s="151" t="str">
        <f t="shared" si="39"/>
        <v>2005-2007_Males_PK1_All ages</v>
      </c>
      <c r="C1254" s="149" t="s">
        <v>3</v>
      </c>
      <c r="D1254" s="149" t="s">
        <v>2</v>
      </c>
      <c r="E1254" s="149" t="s">
        <v>144</v>
      </c>
      <c r="F1254" s="149">
        <v>319</v>
      </c>
      <c r="G1254" s="149">
        <v>106.333333333333</v>
      </c>
      <c r="H1254" s="149">
        <v>644.002099567973</v>
      </c>
      <c r="I1254" s="149">
        <v>1024.9484317029401</v>
      </c>
      <c r="J1254" s="149">
        <v>909.02638495814699</v>
      </c>
      <c r="K1254" s="149">
        <v>1150.9083552607899</v>
      </c>
      <c r="L1254" s="149">
        <v>115.922046744795</v>
      </c>
      <c r="M1254" s="149">
        <v>125.95992355785199</v>
      </c>
    </row>
    <row r="1255" spans="1:13">
      <c r="A1255" s="150" t="str">
        <f t="shared" si="38"/>
        <v>2006-2008MalesPK1</v>
      </c>
      <c r="B1255" s="151" t="str">
        <f t="shared" si="39"/>
        <v>2006-2008_Males_PK1_All ages</v>
      </c>
      <c r="C1255" s="149" t="s">
        <v>4</v>
      </c>
      <c r="D1255" s="149" t="s">
        <v>2</v>
      </c>
      <c r="E1255" s="149" t="s">
        <v>144</v>
      </c>
      <c r="F1255" s="149">
        <v>358</v>
      </c>
      <c r="G1255" s="149">
        <v>119.333333333333</v>
      </c>
      <c r="H1255" s="149">
        <v>715.95704257744501</v>
      </c>
      <c r="I1255" s="149">
        <v>1125.31678270987</v>
      </c>
      <c r="J1255" s="149">
        <v>1004.30270269978</v>
      </c>
      <c r="K1255" s="149">
        <v>1256.19674036539</v>
      </c>
      <c r="L1255" s="149">
        <v>121.014080010084</v>
      </c>
      <c r="M1255" s="149">
        <v>130.879957655526</v>
      </c>
    </row>
    <row r="1256" spans="1:13">
      <c r="A1256" s="150" t="str">
        <f t="shared" si="38"/>
        <v>2007-2009MalesPK1</v>
      </c>
      <c r="B1256" s="151" t="str">
        <f t="shared" si="39"/>
        <v>2007-2009_Males_PK1_All ages</v>
      </c>
      <c r="C1256" s="149" t="s">
        <v>5</v>
      </c>
      <c r="D1256" s="149" t="s">
        <v>2</v>
      </c>
      <c r="E1256" s="149" t="s">
        <v>144</v>
      </c>
      <c r="F1256" s="149">
        <v>404</v>
      </c>
      <c r="G1256" s="149">
        <v>134.666666666667</v>
      </c>
      <c r="H1256" s="149">
        <v>800.38037879388196</v>
      </c>
      <c r="I1256" s="149">
        <v>1243.7872996705</v>
      </c>
      <c r="J1256" s="149">
        <v>1117.79303333486</v>
      </c>
      <c r="K1256" s="149">
        <v>1379.42620099331</v>
      </c>
      <c r="L1256" s="149">
        <v>125.994266335643</v>
      </c>
      <c r="M1256" s="149">
        <v>135.63890132280201</v>
      </c>
    </row>
    <row r="1257" spans="1:13">
      <c r="A1257" s="150" t="str">
        <f t="shared" si="38"/>
        <v>2008-2010MalesPK1</v>
      </c>
      <c r="B1257" s="151" t="str">
        <f t="shared" si="39"/>
        <v>2008-2010_Males_PK1_All ages</v>
      </c>
      <c r="C1257" s="149" t="s">
        <v>6</v>
      </c>
      <c r="D1257" s="149" t="s">
        <v>2</v>
      </c>
      <c r="E1257" s="149" t="s">
        <v>144</v>
      </c>
      <c r="F1257" s="149">
        <v>390</v>
      </c>
      <c r="G1257" s="149">
        <v>130</v>
      </c>
      <c r="H1257" s="149">
        <v>765.18599905823305</v>
      </c>
      <c r="I1257" s="149">
        <v>1177.08630382366</v>
      </c>
      <c r="J1257" s="149">
        <v>1056.04556192722</v>
      </c>
      <c r="K1257" s="149">
        <v>1307.5642524909799</v>
      </c>
      <c r="L1257" s="149">
        <v>121.04074189644901</v>
      </c>
      <c r="M1257" s="149">
        <v>130.47794866731601</v>
      </c>
    </row>
    <row r="1258" spans="1:13">
      <c r="A1258" s="150" t="str">
        <f t="shared" si="38"/>
        <v>2009-2011MalesPK1</v>
      </c>
      <c r="B1258" s="151" t="str">
        <f t="shared" si="39"/>
        <v>2009-2011_Males_PK1_All ages</v>
      </c>
      <c r="C1258" s="149" t="s">
        <v>7</v>
      </c>
      <c r="D1258" s="149" t="s">
        <v>2</v>
      </c>
      <c r="E1258" s="149" t="s">
        <v>144</v>
      </c>
      <c r="F1258" s="149">
        <v>379</v>
      </c>
      <c r="G1258" s="149">
        <v>126.333333333333</v>
      </c>
      <c r="H1258" s="149">
        <v>740.43683819794501</v>
      </c>
      <c r="I1258" s="149">
        <v>1115.0734392980501</v>
      </c>
      <c r="J1258" s="149">
        <v>998.64231953823003</v>
      </c>
      <c r="K1258" s="149">
        <v>1240.7187293873401</v>
      </c>
      <c r="L1258" s="149">
        <v>116.43111975982301</v>
      </c>
      <c r="M1258" s="149">
        <v>125.645290089291</v>
      </c>
    </row>
    <row r="1259" spans="1:13">
      <c r="A1259" s="150" t="str">
        <f t="shared" si="38"/>
        <v>2010-2012MalesPK1</v>
      </c>
      <c r="B1259" s="151" t="str">
        <f t="shared" si="39"/>
        <v>2010-2012_Males_PK1_All ages</v>
      </c>
      <c r="C1259" s="149" t="s">
        <v>8</v>
      </c>
      <c r="D1259" s="149" t="s">
        <v>2</v>
      </c>
      <c r="E1259" s="149" t="s">
        <v>144</v>
      </c>
      <c r="F1259" s="149">
        <v>376</v>
      </c>
      <c r="G1259" s="149">
        <v>125.333333333333</v>
      </c>
      <c r="H1259" s="149">
        <v>733.25792737626296</v>
      </c>
      <c r="I1259" s="149">
        <v>1064.21393821783</v>
      </c>
      <c r="J1259" s="149">
        <v>952.02337900286602</v>
      </c>
      <c r="K1259" s="149">
        <v>1185.3199370939501</v>
      </c>
      <c r="L1259" s="149">
        <v>112.190559214966</v>
      </c>
      <c r="M1259" s="149">
        <v>121.105998876117</v>
      </c>
    </row>
    <row r="1260" spans="1:13">
      <c r="A1260" s="150" t="str">
        <f t="shared" si="38"/>
        <v>2011-2013MalesPK1</v>
      </c>
      <c r="B1260" s="151" t="str">
        <f t="shared" si="39"/>
        <v>2011-2013_Males_PK1_All ages</v>
      </c>
      <c r="C1260" s="149" t="s">
        <v>9</v>
      </c>
      <c r="D1260" s="149" t="s">
        <v>2</v>
      </c>
      <c r="E1260" s="149" t="s">
        <v>144</v>
      </c>
      <c r="F1260" s="149">
        <v>396</v>
      </c>
      <c r="G1260" s="149">
        <v>132</v>
      </c>
      <c r="H1260" s="149">
        <v>771.32839890923299</v>
      </c>
      <c r="I1260" s="149">
        <v>1124.6291592253201</v>
      </c>
      <c r="J1260" s="149">
        <v>1005.8912799654501</v>
      </c>
      <c r="K1260" s="149">
        <v>1252.55136507771</v>
      </c>
      <c r="L1260" s="149">
        <v>118.73787925987</v>
      </c>
      <c r="M1260" s="149">
        <v>127.922205852397</v>
      </c>
    </row>
    <row r="1261" spans="1:13">
      <c r="A1261" s="150" t="str">
        <f t="shared" si="38"/>
        <v>2012-2014MalesPK1</v>
      </c>
      <c r="B1261" s="151" t="str">
        <f t="shared" si="39"/>
        <v>2012-2014_Males_PK1_All ages</v>
      </c>
      <c r="C1261" s="149" t="s">
        <v>216</v>
      </c>
      <c r="D1261" s="149" t="s">
        <v>2</v>
      </c>
      <c r="E1261" s="149" t="s">
        <v>144</v>
      </c>
      <c r="F1261" s="149">
        <v>413</v>
      </c>
      <c r="G1261" s="149">
        <v>137.666666666667</v>
      </c>
      <c r="H1261" s="149">
        <v>802.76789705910903</v>
      </c>
      <c r="I1261" s="149">
        <v>1160.94686449031</v>
      </c>
      <c r="J1261" s="149">
        <v>1039.7613030423699</v>
      </c>
      <c r="K1261" s="149">
        <v>1291.3031881029101</v>
      </c>
      <c r="L1261" s="149">
        <v>121.185561447943</v>
      </c>
      <c r="M1261" s="149">
        <v>130.356323612599</v>
      </c>
    </row>
    <row r="1262" spans="1:13">
      <c r="A1262" s="150" t="str">
        <f t="shared" si="38"/>
        <v>2004-2006MalesPK2</v>
      </c>
      <c r="B1262" s="151" t="str">
        <f t="shared" si="39"/>
        <v>2004-2006_Males_PK2_All ages</v>
      </c>
      <c r="C1262" s="149" t="s">
        <v>1</v>
      </c>
      <c r="D1262" s="149" t="s">
        <v>2</v>
      </c>
      <c r="E1262" s="149" t="s">
        <v>145</v>
      </c>
      <c r="F1262" s="149">
        <v>506</v>
      </c>
      <c r="G1262" s="149">
        <v>168.666666666667</v>
      </c>
      <c r="H1262" s="149">
        <v>987.93392947791801</v>
      </c>
      <c r="I1262" s="149">
        <v>1556.77141557655</v>
      </c>
      <c r="J1262" s="149">
        <v>1410.92872901591</v>
      </c>
      <c r="K1262" s="149">
        <v>1712.5459524518501</v>
      </c>
      <c r="L1262" s="149">
        <v>145.84268656063901</v>
      </c>
      <c r="M1262" s="149">
        <v>155.77453687530701</v>
      </c>
    </row>
    <row r="1263" spans="1:13">
      <c r="A1263" s="150" t="str">
        <f t="shared" si="38"/>
        <v>2005-2007MalesPK2</v>
      </c>
      <c r="B1263" s="151" t="str">
        <f t="shared" si="39"/>
        <v>2005-2007_Males_PK2_All ages</v>
      </c>
      <c r="C1263" s="149" t="s">
        <v>3</v>
      </c>
      <c r="D1263" s="149" t="s">
        <v>2</v>
      </c>
      <c r="E1263" s="149" t="s">
        <v>145</v>
      </c>
      <c r="F1263" s="149">
        <v>516</v>
      </c>
      <c r="G1263" s="149">
        <v>172</v>
      </c>
      <c r="H1263" s="149">
        <v>997.60266027376099</v>
      </c>
      <c r="I1263" s="149">
        <v>1516.0908526766</v>
      </c>
      <c r="J1263" s="149">
        <v>1376.2301623916801</v>
      </c>
      <c r="K1263" s="149">
        <v>1665.3798988619999</v>
      </c>
      <c r="L1263" s="149">
        <v>139.860690284914</v>
      </c>
      <c r="M1263" s="149">
        <v>149.28904618540301</v>
      </c>
    </row>
    <row r="1264" spans="1:13">
      <c r="A1264" s="150" t="str">
        <f t="shared" si="38"/>
        <v>2006-2008MalesPK2</v>
      </c>
      <c r="B1264" s="151" t="str">
        <f t="shared" si="39"/>
        <v>2006-2008_Males_PK2_All ages</v>
      </c>
      <c r="C1264" s="149" t="s">
        <v>4</v>
      </c>
      <c r="D1264" s="149" t="s">
        <v>2</v>
      </c>
      <c r="E1264" s="149" t="s">
        <v>145</v>
      </c>
      <c r="F1264" s="149">
        <v>522</v>
      </c>
      <c r="G1264" s="149">
        <v>174</v>
      </c>
      <c r="H1264" s="149">
        <v>995.36639780332905</v>
      </c>
      <c r="I1264" s="149">
        <v>1552.7541268683401</v>
      </c>
      <c r="J1264" s="149">
        <v>1406.7929221954801</v>
      </c>
      <c r="K1264" s="149">
        <v>1708.4961709419099</v>
      </c>
      <c r="L1264" s="149">
        <v>145.96120467285999</v>
      </c>
      <c r="M1264" s="149">
        <v>155.74204407357701</v>
      </c>
    </row>
    <row r="1265" spans="1:13">
      <c r="A1265" s="150" t="str">
        <f t="shared" si="38"/>
        <v>2007-2009MalesPK2</v>
      </c>
      <c r="B1265" s="151" t="str">
        <f t="shared" si="39"/>
        <v>2007-2009_Males_PK2_All ages</v>
      </c>
      <c r="C1265" s="149" t="s">
        <v>5</v>
      </c>
      <c r="D1265" s="149" t="s">
        <v>2</v>
      </c>
      <c r="E1265" s="149" t="s">
        <v>145</v>
      </c>
      <c r="F1265" s="149">
        <v>494</v>
      </c>
      <c r="G1265" s="149">
        <v>164.666666666667</v>
      </c>
      <c r="H1265" s="149">
        <v>930.32015065913401</v>
      </c>
      <c r="I1265" s="149">
        <v>1404.7516882892901</v>
      </c>
      <c r="J1265" s="149">
        <v>1269.7026973434099</v>
      </c>
      <c r="K1265" s="149">
        <v>1549.11264980595</v>
      </c>
      <c r="L1265" s="149">
        <v>135.048990945882</v>
      </c>
      <c r="M1265" s="149">
        <v>144.360961516652</v>
      </c>
    </row>
    <row r="1266" spans="1:13">
      <c r="A1266" s="150" t="str">
        <f t="shared" si="38"/>
        <v>2008-2010MalesPK2</v>
      </c>
      <c r="B1266" s="151" t="str">
        <f t="shared" si="39"/>
        <v>2008-2010_Males_PK2_All ages</v>
      </c>
      <c r="C1266" s="149" t="s">
        <v>6</v>
      </c>
      <c r="D1266" s="149" t="s">
        <v>2</v>
      </c>
      <c r="E1266" s="149" t="s">
        <v>145</v>
      </c>
      <c r="F1266" s="149">
        <v>462</v>
      </c>
      <c r="G1266" s="149">
        <v>154</v>
      </c>
      <c r="H1266" s="149">
        <v>860.49543676662302</v>
      </c>
      <c r="I1266" s="149">
        <v>1297.09993895406</v>
      </c>
      <c r="J1266" s="149">
        <v>1168.5554632947999</v>
      </c>
      <c r="K1266" s="149">
        <v>1434.82133716726</v>
      </c>
      <c r="L1266" s="149">
        <v>128.54447565925599</v>
      </c>
      <c r="M1266" s="149">
        <v>137.721398213203</v>
      </c>
    </row>
    <row r="1267" spans="1:13">
      <c r="A1267" s="150" t="str">
        <f t="shared" si="38"/>
        <v>2009-2011MalesPK2</v>
      </c>
      <c r="B1267" s="151" t="str">
        <f t="shared" si="39"/>
        <v>2009-2011_Males_PK2_All ages</v>
      </c>
      <c r="C1267" s="149" t="s">
        <v>7</v>
      </c>
      <c r="D1267" s="149" t="s">
        <v>2</v>
      </c>
      <c r="E1267" s="149" t="s">
        <v>145</v>
      </c>
      <c r="F1267" s="149">
        <v>433</v>
      </c>
      <c r="G1267" s="149">
        <v>144.333333333333</v>
      </c>
      <c r="H1267" s="149">
        <v>799.77835241965295</v>
      </c>
      <c r="I1267" s="149">
        <v>1158.19228528145</v>
      </c>
      <c r="J1267" s="149">
        <v>1041.3076022477501</v>
      </c>
      <c r="K1267" s="149">
        <v>1283.70734142792</v>
      </c>
      <c r="L1267" s="149">
        <v>116.884683033705</v>
      </c>
      <c r="M1267" s="149">
        <v>125.515056146467</v>
      </c>
    </row>
    <row r="1268" spans="1:13">
      <c r="A1268" s="150" t="str">
        <f t="shared" si="38"/>
        <v>2010-2012MalesPK2</v>
      </c>
      <c r="B1268" s="151" t="str">
        <f t="shared" si="39"/>
        <v>2010-2012_Males_PK2_All ages</v>
      </c>
      <c r="C1268" s="149" t="s">
        <v>8</v>
      </c>
      <c r="D1268" s="149" t="s">
        <v>2</v>
      </c>
      <c r="E1268" s="149" t="s">
        <v>145</v>
      </c>
      <c r="F1268" s="149">
        <v>451</v>
      </c>
      <c r="G1268" s="149">
        <v>150.333333333333</v>
      </c>
      <c r="H1268" s="149">
        <v>824.97987853954805</v>
      </c>
      <c r="I1268" s="149">
        <v>1241.15987158504</v>
      </c>
      <c r="J1268" s="149">
        <v>1116.08115093632</v>
      </c>
      <c r="K1268" s="149">
        <v>1375.28055300766</v>
      </c>
      <c r="L1268" s="149">
        <v>125.078720648722</v>
      </c>
      <c r="M1268" s="149">
        <v>134.12068142261799</v>
      </c>
    </row>
    <row r="1269" spans="1:13">
      <c r="A1269" s="150" t="str">
        <f t="shared" si="38"/>
        <v>2011-2013MalesPK2</v>
      </c>
      <c r="B1269" s="151" t="str">
        <f t="shared" si="39"/>
        <v>2011-2013_Males_PK2_All ages</v>
      </c>
      <c r="C1269" s="149" t="s">
        <v>9</v>
      </c>
      <c r="D1269" s="149" t="s">
        <v>2</v>
      </c>
      <c r="E1269" s="149" t="s">
        <v>145</v>
      </c>
      <c r="F1269" s="149">
        <v>454</v>
      </c>
      <c r="G1269" s="149">
        <v>151.333333333333</v>
      </c>
      <c r="H1269" s="149">
        <v>824.77972567898996</v>
      </c>
      <c r="I1269" s="149">
        <v>1197.43551709793</v>
      </c>
      <c r="J1269" s="149">
        <v>1077.9697961972399</v>
      </c>
      <c r="K1269" s="149">
        <v>1325.50774236713</v>
      </c>
      <c r="L1269" s="149">
        <v>119.46572090069201</v>
      </c>
      <c r="M1269" s="149">
        <v>128.07222526920199</v>
      </c>
    </row>
    <row r="1270" spans="1:13">
      <c r="A1270" s="150" t="str">
        <f t="shared" si="38"/>
        <v>2012-2014MalesPK2</v>
      </c>
      <c r="B1270" s="151" t="str">
        <f t="shared" si="39"/>
        <v>2012-2014_Males_PK2_All ages</v>
      </c>
      <c r="C1270" s="149" t="s">
        <v>216</v>
      </c>
      <c r="D1270" s="149" t="s">
        <v>2</v>
      </c>
      <c r="E1270" s="149" t="s">
        <v>145</v>
      </c>
      <c r="F1270" s="149">
        <v>454</v>
      </c>
      <c r="G1270" s="149">
        <v>151.333333333333</v>
      </c>
      <c r="H1270" s="149">
        <v>819.15450264330696</v>
      </c>
      <c r="I1270" s="149">
        <v>1153.33475254416</v>
      </c>
      <c r="J1270" s="149">
        <v>1039.5100840929699</v>
      </c>
      <c r="K1270" s="149">
        <v>1275.3595347927001</v>
      </c>
      <c r="L1270" s="149">
        <v>113.824668451183</v>
      </c>
      <c r="M1270" s="149">
        <v>122.024782248542</v>
      </c>
    </row>
    <row r="1271" spans="1:13">
      <c r="A1271" s="150" t="str">
        <f t="shared" si="38"/>
        <v>2004-2006MalesPK3</v>
      </c>
      <c r="B1271" s="151" t="str">
        <f t="shared" si="39"/>
        <v>2004-2006_Males_PK3_All ages</v>
      </c>
      <c r="C1271" s="149" t="s">
        <v>1</v>
      </c>
      <c r="D1271" s="149" t="s">
        <v>2</v>
      </c>
      <c r="E1271" s="149" t="s">
        <v>146</v>
      </c>
      <c r="F1271" s="149">
        <v>601</v>
      </c>
      <c r="G1271" s="149">
        <v>200.333333333333</v>
      </c>
      <c r="H1271" s="149">
        <v>1190.2404246049</v>
      </c>
      <c r="I1271" s="149">
        <v>1550.20050550161</v>
      </c>
      <c r="J1271" s="149">
        <v>1421.1007896298599</v>
      </c>
      <c r="K1271" s="149">
        <v>1687.3427343938699</v>
      </c>
      <c r="L1271" s="149">
        <v>129.099715871748</v>
      </c>
      <c r="M1271" s="149">
        <v>137.14222889225999</v>
      </c>
    </row>
    <row r="1272" spans="1:13">
      <c r="A1272" s="150" t="str">
        <f t="shared" si="38"/>
        <v>2005-2007MalesPK3</v>
      </c>
      <c r="B1272" s="151" t="str">
        <f t="shared" si="39"/>
        <v>2005-2007_Males_PK3_All ages</v>
      </c>
      <c r="C1272" s="149" t="s">
        <v>3</v>
      </c>
      <c r="D1272" s="149" t="s">
        <v>2</v>
      </c>
      <c r="E1272" s="149" t="s">
        <v>146</v>
      </c>
      <c r="F1272" s="149">
        <v>597</v>
      </c>
      <c r="G1272" s="149">
        <v>199</v>
      </c>
      <c r="H1272" s="149">
        <v>1179.00308081207</v>
      </c>
      <c r="I1272" s="149">
        <v>1529.1530995907101</v>
      </c>
      <c r="J1272" s="149">
        <v>1401.40175904074</v>
      </c>
      <c r="K1272" s="149">
        <v>1664.89047202192</v>
      </c>
      <c r="L1272" s="149">
        <v>127.751340549969</v>
      </c>
      <c r="M1272" s="149">
        <v>135.73737243121201</v>
      </c>
    </row>
    <row r="1273" spans="1:13">
      <c r="A1273" s="150" t="str">
        <f t="shared" si="38"/>
        <v>2006-2008MalesPK3</v>
      </c>
      <c r="B1273" s="151" t="str">
        <f t="shared" si="39"/>
        <v>2006-2008_Males_PK3_All ages</v>
      </c>
      <c r="C1273" s="149" t="s">
        <v>4</v>
      </c>
      <c r="D1273" s="149" t="s">
        <v>2</v>
      </c>
      <c r="E1273" s="149" t="s">
        <v>146</v>
      </c>
      <c r="F1273" s="149">
        <v>600</v>
      </c>
      <c r="G1273" s="149">
        <v>200</v>
      </c>
      <c r="H1273" s="149">
        <v>1176.9321302471601</v>
      </c>
      <c r="I1273" s="149">
        <v>1544.4713093688199</v>
      </c>
      <c r="J1273" s="149">
        <v>1414.16978892317</v>
      </c>
      <c r="K1273" s="149">
        <v>1682.8972015870099</v>
      </c>
      <c r="L1273" s="149">
        <v>130.30152044564801</v>
      </c>
      <c r="M1273" s="149">
        <v>138.42589221818901</v>
      </c>
    </row>
    <row r="1274" spans="1:13">
      <c r="A1274" s="150" t="str">
        <f t="shared" si="38"/>
        <v>2007-2009MalesPK3</v>
      </c>
      <c r="B1274" s="151" t="str">
        <f t="shared" si="39"/>
        <v>2007-2009_Males_PK3_All ages</v>
      </c>
      <c r="C1274" s="149" t="s">
        <v>5</v>
      </c>
      <c r="D1274" s="149" t="s">
        <v>2</v>
      </c>
      <c r="E1274" s="149" t="s">
        <v>146</v>
      </c>
      <c r="F1274" s="149">
        <v>563</v>
      </c>
      <c r="G1274" s="149">
        <v>187.666666666667</v>
      </c>
      <c r="H1274" s="149">
        <v>1095.3307392996101</v>
      </c>
      <c r="I1274" s="149">
        <v>1444.6017409339099</v>
      </c>
      <c r="J1274" s="149">
        <v>1317.6525257314599</v>
      </c>
      <c r="K1274" s="149">
        <v>1579.73119764177</v>
      </c>
      <c r="L1274" s="149">
        <v>126.949215202448</v>
      </c>
      <c r="M1274" s="149">
        <v>135.12945670786101</v>
      </c>
    </row>
    <row r="1275" spans="1:13">
      <c r="A1275" s="150" t="str">
        <f t="shared" si="38"/>
        <v>2008-2010MalesPK3</v>
      </c>
      <c r="B1275" s="151" t="str">
        <f t="shared" si="39"/>
        <v>2008-2010_Males_PK3_All ages</v>
      </c>
      <c r="C1275" s="149" t="s">
        <v>6</v>
      </c>
      <c r="D1275" s="149" t="s">
        <v>2</v>
      </c>
      <c r="E1275" s="149" t="s">
        <v>146</v>
      </c>
      <c r="F1275" s="149">
        <v>543</v>
      </c>
      <c r="G1275" s="149">
        <v>181</v>
      </c>
      <c r="H1275" s="149">
        <v>1048.3839827007</v>
      </c>
      <c r="I1275" s="149">
        <v>1410.1604253068399</v>
      </c>
      <c r="J1275" s="149">
        <v>1283.09516436426</v>
      </c>
      <c r="K1275" s="149">
        <v>1545.56813682031</v>
      </c>
      <c r="L1275" s="149">
        <v>127.065260942577</v>
      </c>
      <c r="M1275" s="149">
        <v>135.407711513474</v>
      </c>
    </row>
    <row r="1276" spans="1:13">
      <c r="A1276" s="150" t="str">
        <f t="shared" si="38"/>
        <v>2009-2011MalesPK3</v>
      </c>
      <c r="B1276" s="151" t="str">
        <f t="shared" si="39"/>
        <v>2009-2011_Males_PK3_All ages</v>
      </c>
      <c r="C1276" s="149" t="s">
        <v>7</v>
      </c>
      <c r="D1276" s="149" t="s">
        <v>2</v>
      </c>
      <c r="E1276" s="149" t="s">
        <v>146</v>
      </c>
      <c r="F1276" s="149">
        <v>528</v>
      </c>
      <c r="G1276" s="149">
        <v>176</v>
      </c>
      <c r="H1276" s="149">
        <v>1014.35075788139</v>
      </c>
      <c r="I1276" s="149">
        <v>1351.9621639065399</v>
      </c>
      <c r="J1276" s="149">
        <v>1228.1761084883301</v>
      </c>
      <c r="K1276" s="149">
        <v>1483.9941381435599</v>
      </c>
      <c r="L1276" s="149">
        <v>123.786055418204</v>
      </c>
      <c r="M1276" s="149">
        <v>132.031974237019</v>
      </c>
    </row>
    <row r="1277" spans="1:13">
      <c r="A1277" s="150" t="str">
        <f t="shared" si="38"/>
        <v>2010-2012MalesPK3</v>
      </c>
      <c r="B1277" s="151" t="str">
        <f t="shared" si="39"/>
        <v>2010-2012_Males_PK3_All ages</v>
      </c>
      <c r="C1277" s="149" t="s">
        <v>8</v>
      </c>
      <c r="D1277" s="149" t="s">
        <v>2</v>
      </c>
      <c r="E1277" s="149" t="s">
        <v>146</v>
      </c>
      <c r="F1277" s="149">
        <v>555</v>
      </c>
      <c r="G1277" s="149">
        <v>185</v>
      </c>
      <c r="H1277" s="149">
        <v>1062.8315364139501</v>
      </c>
      <c r="I1277" s="149">
        <v>1384.03611413967</v>
      </c>
      <c r="J1277" s="149">
        <v>1260.8947471311501</v>
      </c>
      <c r="K1277" s="149">
        <v>1515.17134140291</v>
      </c>
      <c r="L1277" s="149">
        <v>123.141367008511</v>
      </c>
      <c r="M1277" s="149">
        <v>131.13522726324899</v>
      </c>
    </row>
    <row r="1278" spans="1:13">
      <c r="A1278" s="150" t="str">
        <f t="shared" si="38"/>
        <v>2011-2013MalesPK3</v>
      </c>
      <c r="B1278" s="151" t="str">
        <f t="shared" si="39"/>
        <v>2011-2013_Males_PK3_All ages</v>
      </c>
      <c r="C1278" s="149" t="s">
        <v>9</v>
      </c>
      <c r="D1278" s="149" t="s">
        <v>2</v>
      </c>
      <c r="E1278" s="149" t="s">
        <v>146</v>
      </c>
      <c r="F1278" s="149">
        <v>562</v>
      </c>
      <c r="G1278" s="149">
        <v>187.333333333333</v>
      </c>
      <c r="H1278" s="149">
        <v>1076.1541849376699</v>
      </c>
      <c r="I1278" s="149">
        <v>1351.0280729056301</v>
      </c>
      <c r="J1278" s="149">
        <v>1232.8473833589901</v>
      </c>
      <c r="K1278" s="149">
        <v>1476.83099392386</v>
      </c>
      <c r="L1278" s="149">
        <v>118.18068954663801</v>
      </c>
      <c r="M1278" s="149">
        <v>125.80292101823299</v>
      </c>
    </row>
    <row r="1279" spans="1:13">
      <c r="A1279" s="150" t="str">
        <f t="shared" si="38"/>
        <v>2012-2014MalesPK3</v>
      </c>
      <c r="B1279" s="151" t="str">
        <f t="shared" si="39"/>
        <v>2012-2014_Males_PK3_All ages</v>
      </c>
      <c r="C1279" s="149" t="s">
        <v>216</v>
      </c>
      <c r="D1279" s="149" t="s">
        <v>2</v>
      </c>
      <c r="E1279" s="149" t="s">
        <v>146</v>
      </c>
      <c r="F1279" s="149">
        <v>580</v>
      </c>
      <c r="G1279" s="149">
        <v>193.333333333333</v>
      </c>
      <c r="H1279" s="149">
        <v>1112.7098321342901</v>
      </c>
      <c r="I1279" s="149">
        <v>1339.34738148214</v>
      </c>
      <c r="J1279" s="149">
        <v>1226.71488604812</v>
      </c>
      <c r="K1279" s="149">
        <v>1459.12675559115</v>
      </c>
      <c r="L1279" s="149">
        <v>112.632495434021</v>
      </c>
      <c r="M1279" s="149">
        <v>119.779374109011</v>
      </c>
    </row>
    <row r="1280" spans="1:13">
      <c r="A1280" s="150" t="str">
        <f t="shared" si="38"/>
        <v>2004-2006MalesPK4</v>
      </c>
      <c r="B1280" s="151" t="str">
        <f t="shared" si="39"/>
        <v>2004-2006_Males_PK4_All ages</v>
      </c>
      <c r="C1280" s="149" t="s">
        <v>1</v>
      </c>
      <c r="D1280" s="149" t="s">
        <v>2</v>
      </c>
      <c r="E1280" s="149" t="s">
        <v>147</v>
      </c>
      <c r="F1280" s="149">
        <v>536</v>
      </c>
      <c r="G1280" s="149">
        <v>178.666666666667</v>
      </c>
      <c r="H1280" s="149">
        <v>1015.30534929535</v>
      </c>
      <c r="I1280" s="149">
        <v>1589.15498420575</v>
      </c>
      <c r="J1280" s="149">
        <v>1439.1786735637199</v>
      </c>
      <c r="K1280" s="149">
        <v>1749.04434692362</v>
      </c>
      <c r="L1280" s="149">
        <v>149.97631064202201</v>
      </c>
      <c r="M1280" s="149">
        <v>159.88936271787301</v>
      </c>
    </row>
    <row r="1281" spans="1:13">
      <c r="A1281" s="150" t="str">
        <f t="shared" si="38"/>
        <v>2005-2007MalesPK4</v>
      </c>
      <c r="B1281" s="151" t="str">
        <f t="shared" si="39"/>
        <v>2005-2007_Males_PK4_All ages</v>
      </c>
      <c r="C1281" s="149" t="s">
        <v>3</v>
      </c>
      <c r="D1281" s="149" t="s">
        <v>2</v>
      </c>
      <c r="E1281" s="149" t="s">
        <v>147</v>
      </c>
      <c r="F1281" s="149">
        <v>496</v>
      </c>
      <c r="G1281" s="149">
        <v>165.333333333333</v>
      </c>
      <c r="H1281" s="149">
        <v>936.16700011324599</v>
      </c>
      <c r="I1281" s="149">
        <v>1470.08816565697</v>
      </c>
      <c r="J1281" s="149">
        <v>1323.38175844845</v>
      </c>
      <c r="K1281" s="149">
        <v>1626.8891776967901</v>
      </c>
      <c r="L1281" s="149">
        <v>146.70640720852299</v>
      </c>
      <c r="M1281" s="149">
        <v>156.801012039824</v>
      </c>
    </row>
    <row r="1282" spans="1:13">
      <c r="A1282" s="150" t="str">
        <f t="shared" si="38"/>
        <v>2006-2008MalesPK4</v>
      </c>
      <c r="B1282" s="151" t="str">
        <f t="shared" si="39"/>
        <v>2006-2008_Males_PK4_All ages</v>
      </c>
      <c r="C1282" s="149" t="s">
        <v>4</v>
      </c>
      <c r="D1282" s="149" t="s">
        <v>2</v>
      </c>
      <c r="E1282" s="149" t="s">
        <v>147</v>
      </c>
      <c r="F1282" s="149">
        <v>550</v>
      </c>
      <c r="G1282" s="149">
        <v>183.333333333333</v>
      </c>
      <c r="H1282" s="149">
        <v>1035.85957510924</v>
      </c>
      <c r="I1282" s="149">
        <v>1601.87744360378</v>
      </c>
      <c r="J1282" s="149">
        <v>1448.32829371559</v>
      </c>
      <c r="K1282" s="149">
        <v>1765.44121016859</v>
      </c>
      <c r="L1282" s="149">
        <v>153.54914988819399</v>
      </c>
      <c r="M1282" s="149">
        <v>163.563766564811</v>
      </c>
    </row>
    <row r="1283" spans="1:13">
      <c r="A1283" s="150" t="str">
        <f t="shared" ref="A1283:A1346" si="40">C1283&amp;D1283&amp;E1283</f>
        <v>2007-2009MalesPK4</v>
      </c>
      <c r="B1283" s="151" t="str">
        <f t="shared" ref="B1283:B1346" si="41">CONCATENATE(C1283,"_",D1283,"_",E1283,"_","All ages")</f>
        <v>2007-2009_Males_PK4_All ages</v>
      </c>
      <c r="C1283" s="149" t="s">
        <v>5</v>
      </c>
      <c r="D1283" s="149" t="s">
        <v>2</v>
      </c>
      <c r="E1283" s="149" t="s">
        <v>147</v>
      </c>
      <c r="F1283" s="149">
        <v>557</v>
      </c>
      <c r="G1283" s="149">
        <v>185.666666666667</v>
      </c>
      <c r="H1283" s="149">
        <v>1044.6557512331401</v>
      </c>
      <c r="I1283" s="149">
        <v>1600.4420173635399</v>
      </c>
      <c r="J1283" s="149">
        <v>1448.1993437285601</v>
      </c>
      <c r="K1283" s="149">
        <v>1762.54931337787</v>
      </c>
      <c r="L1283" s="149">
        <v>152.24267363497299</v>
      </c>
      <c r="M1283" s="149">
        <v>162.10729601433101</v>
      </c>
    </row>
    <row r="1284" spans="1:13">
      <c r="A1284" s="150" t="str">
        <f t="shared" si="40"/>
        <v>2008-2010MalesPK4</v>
      </c>
      <c r="B1284" s="151" t="str">
        <f t="shared" si="41"/>
        <v>2008-2010_Males_PK4_All ages</v>
      </c>
      <c r="C1284" s="149" t="s">
        <v>6</v>
      </c>
      <c r="D1284" s="149" t="s">
        <v>2</v>
      </c>
      <c r="E1284" s="149" t="s">
        <v>147</v>
      </c>
      <c r="F1284" s="149">
        <v>567</v>
      </c>
      <c r="G1284" s="149">
        <v>189</v>
      </c>
      <c r="H1284" s="149">
        <v>1060.2292488640401</v>
      </c>
      <c r="I1284" s="149">
        <v>1612.5748993541099</v>
      </c>
      <c r="J1284" s="149">
        <v>1464.76490925958</v>
      </c>
      <c r="K1284" s="149">
        <v>1769.8745142791399</v>
      </c>
      <c r="L1284" s="149">
        <v>147.80999009453001</v>
      </c>
      <c r="M1284" s="149">
        <v>157.29961492502599</v>
      </c>
    </row>
    <row r="1285" spans="1:13">
      <c r="A1285" s="150" t="str">
        <f t="shared" si="40"/>
        <v>2009-2011MalesPK4</v>
      </c>
      <c r="B1285" s="151" t="str">
        <f t="shared" si="41"/>
        <v>2009-2011_Males_PK4_All ages</v>
      </c>
      <c r="C1285" s="149" t="s">
        <v>7</v>
      </c>
      <c r="D1285" s="149" t="s">
        <v>2</v>
      </c>
      <c r="E1285" s="149" t="s">
        <v>147</v>
      </c>
      <c r="F1285" s="149">
        <v>557</v>
      </c>
      <c r="G1285" s="149">
        <v>185.666666666667</v>
      </c>
      <c r="H1285" s="149">
        <v>1037.68839540213</v>
      </c>
      <c r="I1285" s="149">
        <v>1547.4750830277001</v>
      </c>
      <c r="J1285" s="149">
        <v>1407.3323289146699</v>
      </c>
      <c r="K1285" s="149">
        <v>1696.6984405978301</v>
      </c>
      <c r="L1285" s="149">
        <v>140.142754113026</v>
      </c>
      <c r="M1285" s="149">
        <v>149.223357570129</v>
      </c>
    </row>
    <row r="1286" spans="1:13">
      <c r="A1286" s="150" t="str">
        <f t="shared" si="40"/>
        <v>2010-2012MalesPK4</v>
      </c>
      <c r="B1286" s="151" t="str">
        <f t="shared" si="41"/>
        <v>2010-2012_Males_PK4_All ages</v>
      </c>
      <c r="C1286" s="149" t="s">
        <v>8</v>
      </c>
      <c r="D1286" s="149" t="s">
        <v>2</v>
      </c>
      <c r="E1286" s="149" t="s">
        <v>147</v>
      </c>
      <c r="F1286" s="149">
        <v>519</v>
      </c>
      <c r="G1286" s="149">
        <v>173</v>
      </c>
      <c r="H1286" s="149">
        <v>966.35447893198295</v>
      </c>
      <c r="I1286" s="149">
        <v>1421.27934009809</v>
      </c>
      <c r="J1286" s="149">
        <v>1289.95756147971</v>
      </c>
      <c r="K1286" s="149">
        <v>1561.4272914963301</v>
      </c>
      <c r="L1286" s="149">
        <v>131.32177861837999</v>
      </c>
      <c r="M1286" s="149">
        <v>140.14795139823801</v>
      </c>
    </row>
    <row r="1287" spans="1:13">
      <c r="A1287" s="150" t="str">
        <f t="shared" si="40"/>
        <v>2011-2013MalesPK4</v>
      </c>
      <c r="B1287" s="151" t="str">
        <f t="shared" si="41"/>
        <v>2011-2013_Males_PK4_All ages</v>
      </c>
      <c r="C1287" s="149" t="s">
        <v>9</v>
      </c>
      <c r="D1287" s="149" t="s">
        <v>2</v>
      </c>
      <c r="E1287" s="149" t="s">
        <v>147</v>
      </c>
      <c r="F1287" s="149">
        <v>525</v>
      </c>
      <c r="G1287" s="149">
        <v>175</v>
      </c>
      <c r="H1287" s="149">
        <v>975.98155859607402</v>
      </c>
      <c r="I1287" s="149">
        <v>1407.4465321545299</v>
      </c>
      <c r="J1287" s="149">
        <v>1278.78670230134</v>
      </c>
      <c r="K1287" s="149">
        <v>1544.70227962836</v>
      </c>
      <c r="L1287" s="149">
        <v>128.65982985318999</v>
      </c>
      <c r="M1287" s="149">
        <v>137.25574747383399</v>
      </c>
    </row>
    <row r="1288" spans="1:13">
      <c r="A1288" s="150" t="str">
        <f t="shared" si="40"/>
        <v>2012-2014MalesPK4</v>
      </c>
      <c r="B1288" s="151" t="str">
        <f t="shared" si="41"/>
        <v>2012-2014_Males_PK4_All ages</v>
      </c>
      <c r="C1288" s="149" t="s">
        <v>216</v>
      </c>
      <c r="D1288" s="149" t="s">
        <v>2</v>
      </c>
      <c r="E1288" s="149" t="s">
        <v>147</v>
      </c>
      <c r="F1288" s="149">
        <v>492</v>
      </c>
      <c r="G1288" s="149">
        <v>164</v>
      </c>
      <c r="H1288" s="149">
        <v>910.99301942340799</v>
      </c>
      <c r="I1288" s="149">
        <v>1296.27402268686</v>
      </c>
      <c r="J1288" s="149">
        <v>1175.6676276656401</v>
      </c>
      <c r="K1288" s="149">
        <v>1425.2140504302999</v>
      </c>
      <c r="L1288" s="149">
        <v>120.606395021217</v>
      </c>
      <c r="M1288" s="149">
        <v>128.940027743439</v>
      </c>
    </row>
    <row r="1289" spans="1:13">
      <c r="A1289" s="150" t="str">
        <f t="shared" si="40"/>
        <v>2004-2006MalesPK5</v>
      </c>
      <c r="B1289" s="151" t="str">
        <f t="shared" si="41"/>
        <v>2004-2006_Males_PK5_All ages</v>
      </c>
      <c r="C1289" s="149" t="s">
        <v>1</v>
      </c>
      <c r="D1289" s="149" t="s">
        <v>2</v>
      </c>
      <c r="E1289" s="149" t="s">
        <v>148</v>
      </c>
      <c r="F1289" s="149">
        <v>592</v>
      </c>
      <c r="G1289" s="149">
        <v>197.333333333333</v>
      </c>
      <c r="H1289" s="149">
        <v>1182.7935505784101</v>
      </c>
      <c r="I1289" s="149">
        <v>2012.1654072476499</v>
      </c>
      <c r="J1289" s="149">
        <v>1827.5220599851</v>
      </c>
      <c r="K1289" s="149">
        <v>2208.4015325354299</v>
      </c>
      <c r="L1289" s="149">
        <v>184.64334726254299</v>
      </c>
      <c r="M1289" s="149">
        <v>196.23612528778801</v>
      </c>
    </row>
    <row r="1290" spans="1:13">
      <c r="A1290" s="150" t="str">
        <f t="shared" si="40"/>
        <v>2005-2007MalesPK5</v>
      </c>
      <c r="B1290" s="151" t="str">
        <f t="shared" si="41"/>
        <v>2005-2007_Males_PK5_All ages</v>
      </c>
      <c r="C1290" s="149" t="s">
        <v>3</v>
      </c>
      <c r="D1290" s="149" t="s">
        <v>2</v>
      </c>
      <c r="E1290" s="149" t="s">
        <v>148</v>
      </c>
      <c r="F1290" s="149">
        <v>602</v>
      </c>
      <c r="G1290" s="149">
        <v>200.666666666667</v>
      </c>
      <c r="H1290" s="149">
        <v>1196.4385086254899</v>
      </c>
      <c r="I1290" s="149">
        <v>1961.0232446083201</v>
      </c>
      <c r="J1290" s="149">
        <v>1785.0719551524801</v>
      </c>
      <c r="K1290" s="149">
        <v>2147.92634033483</v>
      </c>
      <c r="L1290" s="149">
        <v>175.95128945583701</v>
      </c>
      <c r="M1290" s="149">
        <v>186.903095726511</v>
      </c>
    </row>
    <row r="1291" spans="1:13">
      <c r="A1291" s="150" t="str">
        <f t="shared" si="40"/>
        <v>2006-2008MalesPK5</v>
      </c>
      <c r="B1291" s="151" t="str">
        <f t="shared" si="41"/>
        <v>2006-2008_Males_PK5_All ages</v>
      </c>
      <c r="C1291" s="149" t="s">
        <v>4</v>
      </c>
      <c r="D1291" s="149" t="s">
        <v>2</v>
      </c>
      <c r="E1291" s="149" t="s">
        <v>148</v>
      </c>
      <c r="F1291" s="149">
        <v>580</v>
      </c>
      <c r="G1291" s="149">
        <v>193.333333333333</v>
      </c>
      <c r="H1291" s="149">
        <v>1150.0178451044901</v>
      </c>
      <c r="I1291" s="149">
        <v>1863.0478307856199</v>
      </c>
      <c r="J1291" s="149">
        <v>1694.1312558209099</v>
      </c>
      <c r="K1291" s="149">
        <v>2042.6826825923299</v>
      </c>
      <c r="L1291" s="149">
        <v>168.91657496471001</v>
      </c>
      <c r="M1291" s="149">
        <v>179.63485180671501</v>
      </c>
    </row>
    <row r="1292" spans="1:13">
      <c r="A1292" s="150" t="str">
        <f t="shared" si="40"/>
        <v>2007-2009MalesPK5</v>
      </c>
      <c r="B1292" s="151" t="str">
        <f t="shared" si="41"/>
        <v>2007-2009_Males_PK5_All ages</v>
      </c>
      <c r="C1292" s="149" t="s">
        <v>5</v>
      </c>
      <c r="D1292" s="149" t="s">
        <v>2</v>
      </c>
      <c r="E1292" s="149" t="s">
        <v>148</v>
      </c>
      <c r="F1292" s="149">
        <v>545</v>
      </c>
      <c r="G1292" s="149">
        <v>181.666666666667</v>
      </c>
      <c r="H1292" s="149">
        <v>1079.5285728434201</v>
      </c>
      <c r="I1292" s="149">
        <v>1756.4807488159699</v>
      </c>
      <c r="J1292" s="149">
        <v>1592.8511135680801</v>
      </c>
      <c r="K1292" s="149">
        <v>1930.8330335266501</v>
      </c>
      <c r="L1292" s="149">
        <v>163.629635247896</v>
      </c>
      <c r="M1292" s="149">
        <v>174.35228471067899</v>
      </c>
    </row>
    <row r="1293" spans="1:13">
      <c r="A1293" s="150" t="str">
        <f t="shared" si="40"/>
        <v>2008-2010MalesPK5</v>
      </c>
      <c r="B1293" s="151" t="str">
        <f t="shared" si="41"/>
        <v>2008-2010_Males_PK5_All ages</v>
      </c>
      <c r="C1293" s="149" t="s">
        <v>6</v>
      </c>
      <c r="D1293" s="149" t="s">
        <v>2</v>
      </c>
      <c r="E1293" s="149" t="s">
        <v>148</v>
      </c>
      <c r="F1293" s="149">
        <v>539</v>
      </c>
      <c r="G1293" s="149">
        <v>179.666666666667</v>
      </c>
      <c r="H1293" s="149">
        <v>1066.5875136044299</v>
      </c>
      <c r="I1293" s="149">
        <v>1733.0091535010999</v>
      </c>
      <c r="J1293" s="149">
        <v>1573.6231778024301</v>
      </c>
      <c r="K1293" s="149">
        <v>1902.8997305135699</v>
      </c>
      <c r="L1293" s="149">
        <v>159.38597569867201</v>
      </c>
      <c r="M1293" s="149">
        <v>169.890577012466</v>
      </c>
    </row>
    <row r="1294" spans="1:13">
      <c r="A1294" s="150" t="str">
        <f t="shared" si="40"/>
        <v>2009-2011MalesPK5</v>
      </c>
      <c r="B1294" s="151" t="str">
        <f t="shared" si="41"/>
        <v>2009-2011_Males_PK5_All ages</v>
      </c>
      <c r="C1294" s="149" t="s">
        <v>7</v>
      </c>
      <c r="D1294" s="149" t="s">
        <v>2</v>
      </c>
      <c r="E1294" s="149" t="s">
        <v>148</v>
      </c>
      <c r="F1294" s="149">
        <v>541</v>
      </c>
      <c r="G1294" s="149">
        <v>180.333333333333</v>
      </c>
      <c r="H1294" s="149">
        <v>1066.47216527362</v>
      </c>
      <c r="I1294" s="149">
        <v>1686.9356042964</v>
      </c>
      <c r="J1294" s="149">
        <v>1533.3323120334001</v>
      </c>
      <c r="K1294" s="149">
        <v>1850.6429840969899</v>
      </c>
      <c r="L1294" s="149">
        <v>153.60329226300101</v>
      </c>
      <c r="M1294" s="149">
        <v>163.70737980059499</v>
      </c>
    </row>
    <row r="1295" spans="1:13">
      <c r="A1295" s="150" t="str">
        <f t="shared" si="40"/>
        <v>2010-2012MalesPK5</v>
      </c>
      <c r="B1295" s="151" t="str">
        <f t="shared" si="41"/>
        <v>2010-2012_Males_PK5_All ages</v>
      </c>
      <c r="C1295" s="149" t="s">
        <v>8</v>
      </c>
      <c r="D1295" s="149" t="s">
        <v>2</v>
      </c>
      <c r="E1295" s="149" t="s">
        <v>148</v>
      </c>
      <c r="F1295" s="149">
        <v>574</v>
      </c>
      <c r="G1295" s="149">
        <v>191.333333333333</v>
      </c>
      <c r="H1295" s="149">
        <v>1129.03225806452</v>
      </c>
      <c r="I1295" s="149">
        <v>1766.68208383559</v>
      </c>
      <c r="J1295" s="149">
        <v>1609.2926824025101</v>
      </c>
      <c r="K1295" s="149">
        <v>1934.11218589753</v>
      </c>
      <c r="L1295" s="149">
        <v>157.38940143307599</v>
      </c>
      <c r="M1295" s="149">
        <v>167.43010206194199</v>
      </c>
    </row>
    <row r="1296" spans="1:13">
      <c r="A1296" s="150" t="str">
        <f t="shared" si="40"/>
        <v>2011-2013MalesPK5</v>
      </c>
      <c r="B1296" s="151" t="str">
        <f t="shared" si="41"/>
        <v>2011-2013_Males_PK5_All ages</v>
      </c>
      <c r="C1296" s="149" t="s">
        <v>9</v>
      </c>
      <c r="D1296" s="149" t="s">
        <v>2</v>
      </c>
      <c r="E1296" s="149" t="s">
        <v>148</v>
      </c>
      <c r="F1296" s="149">
        <v>554</v>
      </c>
      <c r="G1296" s="149">
        <v>184.666666666667</v>
      </c>
      <c r="H1296" s="149">
        <v>1090.55118110236</v>
      </c>
      <c r="I1296" s="149">
        <v>1707.33159911186</v>
      </c>
      <c r="J1296" s="149">
        <v>1549.3463585673201</v>
      </c>
      <c r="K1296" s="149">
        <v>1875.5822063698399</v>
      </c>
      <c r="L1296" s="149">
        <v>157.985240544547</v>
      </c>
      <c r="M1296" s="149">
        <v>168.250607257974</v>
      </c>
    </row>
    <row r="1297" spans="1:13">
      <c r="A1297" s="150" t="str">
        <f t="shared" si="40"/>
        <v>2012-2014MalesPK5</v>
      </c>
      <c r="B1297" s="151" t="str">
        <f t="shared" si="41"/>
        <v>2012-2014_Males_PK5_All ages</v>
      </c>
      <c r="C1297" s="149" t="s">
        <v>216</v>
      </c>
      <c r="D1297" s="149" t="s">
        <v>2</v>
      </c>
      <c r="E1297" s="149" t="s">
        <v>148</v>
      </c>
      <c r="F1297" s="149">
        <v>581</v>
      </c>
      <c r="G1297" s="149">
        <v>193.666666666667</v>
      </c>
      <c r="H1297" s="149">
        <v>1146.9293483625199</v>
      </c>
      <c r="I1297" s="149">
        <v>1751.26662853687</v>
      </c>
      <c r="J1297" s="149">
        <v>1593.13691496564</v>
      </c>
      <c r="K1297" s="149">
        <v>1919.4212241755399</v>
      </c>
      <c r="L1297" s="149">
        <v>158.12971357122899</v>
      </c>
      <c r="M1297" s="149">
        <v>168.15459563867299</v>
      </c>
    </row>
    <row r="1298" spans="1:13">
      <c r="A1298" s="150" t="str">
        <f t="shared" si="40"/>
        <v>2004-2006MalesPL</v>
      </c>
      <c r="B1298" s="151" t="str">
        <f t="shared" si="41"/>
        <v>2004-2006_Males_PL_All ages</v>
      </c>
      <c r="C1298" s="149" t="s">
        <v>1</v>
      </c>
      <c r="D1298" s="149" t="s">
        <v>2</v>
      </c>
      <c r="E1298" s="149" t="s">
        <v>149</v>
      </c>
      <c r="F1298" s="149">
        <v>1169</v>
      </c>
      <c r="G1298" s="149">
        <v>389.66666666666703</v>
      </c>
      <c r="H1298" s="149">
        <v>1155.86932447398</v>
      </c>
      <c r="I1298" s="149">
        <v>1646.21959700911</v>
      </c>
      <c r="J1298" s="149">
        <v>1542.4271514228201</v>
      </c>
      <c r="K1298" s="149">
        <v>1754.60422109717</v>
      </c>
      <c r="L1298" s="149">
        <v>103.792445586295</v>
      </c>
      <c r="M1298" s="149">
        <v>108.38462408805999</v>
      </c>
    </row>
    <row r="1299" spans="1:13">
      <c r="A1299" s="150" t="str">
        <f t="shared" si="40"/>
        <v>2005-2007MalesPL</v>
      </c>
      <c r="B1299" s="151" t="str">
        <f t="shared" si="41"/>
        <v>2005-2007_Males_PL_All ages</v>
      </c>
      <c r="C1299" s="149" t="s">
        <v>3</v>
      </c>
      <c r="D1299" s="149" t="s">
        <v>2</v>
      </c>
      <c r="E1299" s="149" t="s">
        <v>149</v>
      </c>
      <c r="F1299" s="149">
        <v>1152</v>
      </c>
      <c r="G1299" s="149">
        <v>384</v>
      </c>
      <c r="H1299" s="149">
        <v>1135.4004454869801</v>
      </c>
      <c r="I1299" s="149">
        <v>1586.64255106319</v>
      </c>
      <c r="J1299" s="149">
        <v>1485.7170646434299</v>
      </c>
      <c r="K1299" s="149">
        <v>1692.0669960390101</v>
      </c>
      <c r="L1299" s="149">
        <v>100.925486419763</v>
      </c>
      <c r="M1299" s="149">
        <v>105.42444497582601</v>
      </c>
    </row>
    <row r="1300" spans="1:13">
      <c r="A1300" s="150" t="str">
        <f t="shared" si="40"/>
        <v>2006-2008MalesPL</v>
      </c>
      <c r="B1300" s="151" t="str">
        <f t="shared" si="41"/>
        <v>2006-2008_Males_PL_All ages</v>
      </c>
      <c r="C1300" s="149" t="s">
        <v>4</v>
      </c>
      <c r="D1300" s="149" t="s">
        <v>2</v>
      </c>
      <c r="E1300" s="149" t="s">
        <v>149</v>
      </c>
      <c r="F1300" s="149">
        <v>1156</v>
      </c>
      <c r="G1300" s="149">
        <v>385.33333333333297</v>
      </c>
      <c r="H1300" s="149">
        <v>1134.6570999499399</v>
      </c>
      <c r="I1300" s="149">
        <v>1557.63551102977</v>
      </c>
      <c r="J1300" s="149">
        <v>1458.8893109196799</v>
      </c>
      <c r="K1300" s="149">
        <v>1660.7757162702101</v>
      </c>
      <c r="L1300" s="149">
        <v>98.746200110091706</v>
      </c>
      <c r="M1300" s="149">
        <v>103.14020524044</v>
      </c>
    </row>
    <row r="1301" spans="1:13">
      <c r="A1301" s="150" t="str">
        <f t="shared" si="40"/>
        <v>2007-2009MalesPL</v>
      </c>
      <c r="B1301" s="151" t="str">
        <f t="shared" si="41"/>
        <v>2007-2009_Males_PL_All ages</v>
      </c>
      <c r="C1301" s="149" t="s">
        <v>5</v>
      </c>
      <c r="D1301" s="149" t="s">
        <v>2</v>
      </c>
      <c r="E1301" s="149" t="s">
        <v>149</v>
      </c>
      <c r="F1301" s="149">
        <v>1146</v>
      </c>
      <c r="G1301" s="149">
        <v>382</v>
      </c>
      <c r="H1301" s="149">
        <v>1121.2319854416</v>
      </c>
      <c r="I1301" s="149">
        <v>1518.70916096001</v>
      </c>
      <c r="J1301" s="149">
        <v>1423.5222488351201</v>
      </c>
      <c r="K1301" s="149">
        <v>1618.15058686814</v>
      </c>
      <c r="L1301" s="149">
        <v>95.186912124892402</v>
      </c>
      <c r="M1301" s="149">
        <v>99.441425908128195</v>
      </c>
    </row>
    <row r="1302" spans="1:13">
      <c r="A1302" s="150" t="str">
        <f t="shared" si="40"/>
        <v>2008-2010MalesPL</v>
      </c>
      <c r="B1302" s="151" t="str">
        <f t="shared" si="41"/>
        <v>2008-2010_Males_PL_All ages</v>
      </c>
      <c r="C1302" s="149" t="s">
        <v>6</v>
      </c>
      <c r="D1302" s="149" t="s">
        <v>2</v>
      </c>
      <c r="E1302" s="149" t="s">
        <v>149</v>
      </c>
      <c r="F1302" s="149">
        <v>1134</v>
      </c>
      <c r="G1302" s="149">
        <v>378</v>
      </c>
      <c r="H1302" s="149">
        <v>1106.9462340400601</v>
      </c>
      <c r="I1302" s="149">
        <v>1502.30874234261</v>
      </c>
      <c r="J1302" s="149">
        <v>1408.1286995302501</v>
      </c>
      <c r="K1302" s="149">
        <v>1600.7210541984</v>
      </c>
      <c r="L1302" s="149">
        <v>94.180042812359702</v>
      </c>
      <c r="M1302" s="149">
        <v>98.412311855790904</v>
      </c>
    </row>
    <row r="1303" spans="1:13">
      <c r="A1303" s="150" t="str">
        <f t="shared" si="40"/>
        <v>2009-2011MalesPL</v>
      </c>
      <c r="B1303" s="151" t="str">
        <f t="shared" si="41"/>
        <v>2009-2011_Males_PL_All ages</v>
      </c>
      <c r="C1303" s="149" t="s">
        <v>7</v>
      </c>
      <c r="D1303" s="149" t="s">
        <v>2</v>
      </c>
      <c r="E1303" s="149" t="s">
        <v>149</v>
      </c>
      <c r="F1303" s="149">
        <v>1130</v>
      </c>
      <c r="G1303" s="149">
        <v>376.66666666666703</v>
      </c>
      <c r="H1303" s="149">
        <v>1100.2706860625899</v>
      </c>
      <c r="I1303" s="149">
        <v>1445.51484102721</v>
      </c>
      <c r="J1303" s="149">
        <v>1356.4568393074401</v>
      </c>
      <c r="K1303" s="149">
        <v>1538.5821881248801</v>
      </c>
      <c r="L1303" s="149">
        <v>89.058001719776499</v>
      </c>
      <c r="M1303" s="149">
        <v>93.067347097666698</v>
      </c>
    </row>
    <row r="1304" spans="1:13">
      <c r="A1304" s="150" t="str">
        <f t="shared" si="40"/>
        <v>2010-2012MalesPL</v>
      </c>
      <c r="B1304" s="151" t="str">
        <f t="shared" si="41"/>
        <v>2010-2012_Males_PL_All ages</v>
      </c>
      <c r="C1304" s="149" t="s">
        <v>8</v>
      </c>
      <c r="D1304" s="149" t="s">
        <v>2</v>
      </c>
      <c r="E1304" s="149" t="s">
        <v>149</v>
      </c>
      <c r="F1304" s="149">
        <v>1164</v>
      </c>
      <c r="G1304" s="149">
        <v>388</v>
      </c>
      <c r="H1304" s="149">
        <v>1132.1745727597199</v>
      </c>
      <c r="I1304" s="149">
        <v>1462.7963848187801</v>
      </c>
      <c r="J1304" s="149">
        <v>1374.48553520468</v>
      </c>
      <c r="K1304" s="149">
        <v>1555.0230330434799</v>
      </c>
      <c r="L1304" s="149">
        <v>88.310849614101699</v>
      </c>
      <c r="M1304" s="149">
        <v>92.226648224703197</v>
      </c>
    </row>
    <row r="1305" spans="1:13">
      <c r="A1305" s="150" t="str">
        <f t="shared" si="40"/>
        <v>2011-2013MalesPL</v>
      </c>
      <c r="B1305" s="151" t="str">
        <f t="shared" si="41"/>
        <v>2011-2013_Males_PL_All ages</v>
      </c>
      <c r="C1305" s="149" t="s">
        <v>9</v>
      </c>
      <c r="D1305" s="149" t="s">
        <v>2</v>
      </c>
      <c r="E1305" s="149" t="s">
        <v>149</v>
      </c>
      <c r="F1305" s="149">
        <v>1202</v>
      </c>
      <c r="G1305" s="149">
        <v>400.66666666666703</v>
      </c>
      <c r="H1305" s="149">
        <v>1167.7158622833599</v>
      </c>
      <c r="I1305" s="149">
        <v>1469.7981023459299</v>
      </c>
      <c r="J1305" s="149">
        <v>1383.75336852033</v>
      </c>
      <c r="K1305" s="149">
        <v>1559.5959121375199</v>
      </c>
      <c r="L1305" s="149">
        <v>86.044733825597405</v>
      </c>
      <c r="M1305" s="149">
        <v>89.797809791590694</v>
      </c>
    </row>
    <row r="1306" spans="1:13">
      <c r="A1306" s="150" t="str">
        <f t="shared" si="40"/>
        <v>2012-2014MalesPL</v>
      </c>
      <c r="B1306" s="151" t="str">
        <f t="shared" si="41"/>
        <v>2012-2014_Males_PL_All ages</v>
      </c>
      <c r="C1306" s="149" t="s">
        <v>216</v>
      </c>
      <c r="D1306" s="149" t="s">
        <v>2</v>
      </c>
      <c r="E1306" s="149" t="s">
        <v>149</v>
      </c>
      <c r="F1306" s="149">
        <v>1192</v>
      </c>
      <c r="G1306" s="149">
        <v>397.33333333333297</v>
      </c>
      <c r="H1306" s="149">
        <v>1158.40621963071</v>
      </c>
      <c r="I1306" s="149">
        <v>1458.80335187827</v>
      </c>
      <c r="J1306" s="149">
        <v>1373.1396860725299</v>
      </c>
      <c r="K1306" s="149">
        <v>1548.21948671215</v>
      </c>
      <c r="L1306" s="149">
        <v>85.663665805735306</v>
      </c>
      <c r="M1306" s="149">
        <v>89.416134833878502</v>
      </c>
    </row>
    <row r="1307" spans="1:13">
      <c r="A1307" s="150" t="str">
        <f t="shared" si="40"/>
        <v>2004-2006MalesPL1</v>
      </c>
      <c r="B1307" s="151" t="str">
        <f t="shared" si="41"/>
        <v>2004-2006_Males_PL1_All ages</v>
      </c>
      <c r="C1307" s="149" t="s">
        <v>1</v>
      </c>
      <c r="D1307" s="149" t="s">
        <v>2</v>
      </c>
      <c r="E1307" s="149" t="s">
        <v>150</v>
      </c>
      <c r="F1307" s="149">
        <v>241</v>
      </c>
      <c r="G1307" s="149">
        <v>80.3333333333333</v>
      </c>
      <c r="H1307" s="149">
        <v>1057.7598314606701</v>
      </c>
      <c r="I1307" s="149">
        <v>1543.4219462255501</v>
      </c>
      <c r="J1307" s="149">
        <v>1332.8170812262199</v>
      </c>
      <c r="K1307" s="149">
        <v>1775.1552882819999</v>
      </c>
      <c r="L1307" s="149">
        <v>210.60486499933501</v>
      </c>
      <c r="M1307" s="149">
        <v>231.73334205645199</v>
      </c>
    </row>
    <row r="1308" spans="1:13">
      <c r="A1308" s="150" t="str">
        <f t="shared" si="40"/>
        <v>2005-2007MalesPL1</v>
      </c>
      <c r="B1308" s="151" t="str">
        <f t="shared" si="41"/>
        <v>2005-2007_Males_PL1_All ages</v>
      </c>
      <c r="C1308" s="149" t="s">
        <v>3</v>
      </c>
      <c r="D1308" s="149" t="s">
        <v>2</v>
      </c>
      <c r="E1308" s="149" t="s">
        <v>150</v>
      </c>
      <c r="F1308" s="149">
        <v>238</v>
      </c>
      <c r="G1308" s="149">
        <v>79.3333333333333</v>
      </c>
      <c r="H1308" s="149">
        <v>1044.4551718084899</v>
      </c>
      <c r="I1308" s="149">
        <v>1519.2544450980699</v>
      </c>
      <c r="J1308" s="149">
        <v>1304.9297993610801</v>
      </c>
      <c r="K1308" s="149">
        <v>1755.22311092368</v>
      </c>
      <c r="L1308" s="149">
        <v>214.32464573699599</v>
      </c>
      <c r="M1308" s="149">
        <v>235.96866582560301</v>
      </c>
    </row>
    <row r="1309" spans="1:13">
      <c r="A1309" s="150" t="str">
        <f t="shared" si="40"/>
        <v>2006-2008MalesPL1</v>
      </c>
      <c r="B1309" s="151" t="str">
        <f t="shared" si="41"/>
        <v>2006-2008_Males_PL1_All ages</v>
      </c>
      <c r="C1309" s="149" t="s">
        <v>4</v>
      </c>
      <c r="D1309" s="149" t="s">
        <v>2</v>
      </c>
      <c r="E1309" s="149" t="s">
        <v>150</v>
      </c>
      <c r="F1309" s="149">
        <v>243</v>
      </c>
      <c r="G1309" s="149">
        <v>81</v>
      </c>
      <c r="H1309" s="149">
        <v>1069.73058637084</v>
      </c>
      <c r="I1309" s="149">
        <v>1534.95798141299</v>
      </c>
      <c r="J1309" s="149">
        <v>1320.42735667272</v>
      </c>
      <c r="K1309" s="149">
        <v>1770.91744655242</v>
      </c>
      <c r="L1309" s="149">
        <v>214.53062474027101</v>
      </c>
      <c r="M1309" s="149">
        <v>235.95946513942999</v>
      </c>
    </row>
    <row r="1310" spans="1:13">
      <c r="A1310" s="150" t="str">
        <f t="shared" si="40"/>
        <v>2007-2009MalesPL1</v>
      </c>
      <c r="B1310" s="151" t="str">
        <f t="shared" si="41"/>
        <v>2007-2009_Males_PL1_All ages</v>
      </c>
      <c r="C1310" s="149" t="s">
        <v>5</v>
      </c>
      <c r="D1310" s="149" t="s">
        <v>2</v>
      </c>
      <c r="E1310" s="149" t="s">
        <v>150</v>
      </c>
      <c r="F1310" s="149">
        <v>250</v>
      </c>
      <c r="G1310" s="149">
        <v>83.3333333333333</v>
      </c>
      <c r="H1310" s="149">
        <v>1103.9964672112999</v>
      </c>
      <c r="I1310" s="149">
        <v>1513.1349015544399</v>
      </c>
      <c r="J1310" s="149">
        <v>1312.3526554417399</v>
      </c>
      <c r="K1310" s="149">
        <v>1733.6750859287099</v>
      </c>
      <c r="L1310" s="149">
        <v>200.78224611269499</v>
      </c>
      <c r="M1310" s="149">
        <v>220.54018437427001</v>
      </c>
    </row>
    <row r="1311" spans="1:13">
      <c r="A1311" s="150" t="str">
        <f t="shared" si="40"/>
        <v>2008-2010MalesPL1</v>
      </c>
      <c r="B1311" s="151" t="str">
        <f t="shared" si="41"/>
        <v>2008-2010_Males_PL1_All ages</v>
      </c>
      <c r="C1311" s="149" t="s">
        <v>6</v>
      </c>
      <c r="D1311" s="149" t="s">
        <v>2</v>
      </c>
      <c r="E1311" s="149" t="s">
        <v>150</v>
      </c>
      <c r="F1311" s="149">
        <v>255</v>
      </c>
      <c r="G1311" s="149">
        <v>85</v>
      </c>
      <c r="H1311" s="149">
        <v>1130.1187732671499</v>
      </c>
      <c r="I1311" s="149">
        <v>1538.37751088353</v>
      </c>
      <c r="J1311" s="149">
        <v>1339.92948174089</v>
      </c>
      <c r="K1311" s="149">
        <v>1756.15137760829</v>
      </c>
      <c r="L1311" s="149">
        <v>198.44802914264599</v>
      </c>
      <c r="M1311" s="149">
        <v>217.77386672475501</v>
      </c>
    </row>
    <row r="1312" spans="1:13">
      <c r="A1312" s="150" t="str">
        <f t="shared" si="40"/>
        <v>2009-2011MalesPL1</v>
      </c>
      <c r="B1312" s="151" t="str">
        <f t="shared" si="41"/>
        <v>2009-2011_Males_PL1_All ages</v>
      </c>
      <c r="C1312" s="149" t="s">
        <v>7</v>
      </c>
      <c r="D1312" s="149" t="s">
        <v>2</v>
      </c>
      <c r="E1312" s="149" t="s">
        <v>150</v>
      </c>
      <c r="F1312" s="149">
        <v>242</v>
      </c>
      <c r="G1312" s="149">
        <v>80.6666666666667</v>
      </c>
      <c r="H1312" s="149">
        <v>1073.7421244121001</v>
      </c>
      <c r="I1312" s="149">
        <v>1393.93813648529</v>
      </c>
      <c r="J1312" s="149">
        <v>1213.57803386818</v>
      </c>
      <c r="K1312" s="149">
        <v>1592.3530545976701</v>
      </c>
      <c r="L1312" s="149">
        <v>180.36010261711601</v>
      </c>
      <c r="M1312" s="149">
        <v>198.41491811237799</v>
      </c>
    </row>
    <row r="1313" spans="1:13">
      <c r="A1313" s="150" t="str">
        <f t="shared" si="40"/>
        <v>2010-2012MalesPL1</v>
      </c>
      <c r="B1313" s="151" t="str">
        <f t="shared" si="41"/>
        <v>2010-2012_Males_PL1_All ages</v>
      </c>
      <c r="C1313" s="149" t="s">
        <v>8</v>
      </c>
      <c r="D1313" s="149" t="s">
        <v>2</v>
      </c>
      <c r="E1313" s="149" t="s">
        <v>150</v>
      </c>
      <c r="F1313" s="149">
        <v>239</v>
      </c>
      <c r="G1313" s="149">
        <v>79.6666666666667</v>
      </c>
      <c r="H1313" s="149">
        <v>1063.4037819799801</v>
      </c>
      <c r="I1313" s="149">
        <v>1382.31724824861</v>
      </c>
      <c r="J1313" s="149">
        <v>1201.82908295535</v>
      </c>
      <c r="K1313" s="149">
        <v>1580.9921639665699</v>
      </c>
      <c r="L1313" s="149">
        <v>180.48816529326001</v>
      </c>
      <c r="M1313" s="149">
        <v>198.67491571795699</v>
      </c>
    </row>
    <row r="1314" spans="1:13">
      <c r="A1314" s="150" t="str">
        <f t="shared" si="40"/>
        <v>2011-2013MalesPL1</v>
      </c>
      <c r="B1314" s="151" t="str">
        <f t="shared" si="41"/>
        <v>2011-2013_Males_PL1_All ages</v>
      </c>
      <c r="C1314" s="149" t="s">
        <v>9</v>
      </c>
      <c r="D1314" s="149" t="s">
        <v>2</v>
      </c>
      <c r="E1314" s="149" t="s">
        <v>150</v>
      </c>
      <c r="F1314" s="149">
        <v>230</v>
      </c>
      <c r="G1314" s="149">
        <v>76.6666666666667</v>
      </c>
      <c r="H1314" s="149">
        <v>1023.95156263912</v>
      </c>
      <c r="I1314" s="149">
        <v>1279.15540512096</v>
      </c>
      <c r="J1314" s="149">
        <v>1109.7350997011299</v>
      </c>
      <c r="K1314" s="149">
        <v>1465.99614663947</v>
      </c>
      <c r="L1314" s="149">
        <v>169.42030541982899</v>
      </c>
      <c r="M1314" s="149">
        <v>186.840741518508</v>
      </c>
    </row>
    <row r="1315" spans="1:13">
      <c r="A1315" s="150" t="str">
        <f t="shared" si="40"/>
        <v>2012-2014MalesPL1</v>
      </c>
      <c r="B1315" s="151" t="str">
        <f t="shared" si="41"/>
        <v>2012-2014_Males_PL1_All ages</v>
      </c>
      <c r="C1315" s="149" t="s">
        <v>216</v>
      </c>
      <c r="D1315" s="149" t="s">
        <v>2</v>
      </c>
      <c r="E1315" s="149" t="s">
        <v>150</v>
      </c>
      <c r="F1315" s="149">
        <v>241</v>
      </c>
      <c r="G1315" s="149">
        <v>80.3333333333333</v>
      </c>
      <c r="H1315" s="149">
        <v>1076.2291787612201</v>
      </c>
      <c r="I1315" s="149">
        <v>1340.6007312726699</v>
      </c>
      <c r="J1315" s="149">
        <v>1164.7316003989299</v>
      </c>
      <c r="K1315" s="149">
        <v>1534.11355189087</v>
      </c>
      <c r="L1315" s="149">
        <v>175.869130873746</v>
      </c>
      <c r="M1315" s="149">
        <v>193.512820618201</v>
      </c>
    </row>
    <row r="1316" spans="1:13">
      <c r="A1316" s="150" t="str">
        <f t="shared" si="40"/>
        <v>2004-2006MalesPL2</v>
      </c>
      <c r="B1316" s="151" t="str">
        <f t="shared" si="41"/>
        <v>2004-2006_Males_PL2_All ages</v>
      </c>
      <c r="C1316" s="149" t="s">
        <v>1</v>
      </c>
      <c r="D1316" s="149" t="s">
        <v>2</v>
      </c>
      <c r="E1316" s="149" t="s">
        <v>151</v>
      </c>
      <c r="F1316" s="149">
        <v>233</v>
      </c>
      <c r="G1316" s="149">
        <v>77.6666666666667</v>
      </c>
      <c r="H1316" s="149">
        <v>1258.7110366808899</v>
      </c>
      <c r="I1316" s="149">
        <v>1844.4961094928201</v>
      </c>
      <c r="J1316" s="149">
        <v>1566.87189630323</v>
      </c>
      <c r="K1316" s="149">
        <v>2150.4722916403798</v>
      </c>
      <c r="L1316" s="149">
        <v>277.62421318958798</v>
      </c>
      <c r="M1316" s="149">
        <v>305.97618214755602</v>
      </c>
    </row>
    <row r="1317" spans="1:13">
      <c r="A1317" s="150" t="str">
        <f t="shared" si="40"/>
        <v>2005-2007MalesPL2</v>
      </c>
      <c r="B1317" s="151" t="str">
        <f t="shared" si="41"/>
        <v>2005-2007_Males_PL2_All ages</v>
      </c>
      <c r="C1317" s="149" t="s">
        <v>3</v>
      </c>
      <c r="D1317" s="149" t="s">
        <v>2</v>
      </c>
      <c r="E1317" s="149" t="s">
        <v>151</v>
      </c>
      <c r="F1317" s="149">
        <v>218</v>
      </c>
      <c r="G1317" s="149">
        <v>72.6666666666667</v>
      </c>
      <c r="H1317" s="149">
        <v>1178.50578440913</v>
      </c>
      <c r="I1317" s="149">
        <v>1664.98286200743</v>
      </c>
      <c r="J1317" s="149">
        <v>1407.1516897773499</v>
      </c>
      <c r="K1317" s="149">
        <v>1950.08564014237</v>
      </c>
      <c r="L1317" s="149">
        <v>257.83117223007599</v>
      </c>
      <c r="M1317" s="149">
        <v>285.10277813494298</v>
      </c>
    </row>
    <row r="1318" spans="1:13">
      <c r="A1318" s="150" t="str">
        <f t="shared" si="40"/>
        <v>2006-2008MalesPL2</v>
      </c>
      <c r="B1318" s="151" t="str">
        <f t="shared" si="41"/>
        <v>2006-2008_Males_PL2_All ages</v>
      </c>
      <c r="C1318" s="149" t="s">
        <v>4</v>
      </c>
      <c r="D1318" s="149" t="s">
        <v>2</v>
      </c>
      <c r="E1318" s="149" t="s">
        <v>151</v>
      </c>
      <c r="F1318" s="149">
        <v>221</v>
      </c>
      <c r="G1318" s="149">
        <v>73.6666666666667</v>
      </c>
      <c r="H1318" s="149">
        <v>1187.9165770802001</v>
      </c>
      <c r="I1318" s="149">
        <v>1645.59410158943</v>
      </c>
      <c r="J1318" s="149">
        <v>1390.7183503696499</v>
      </c>
      <c r="K1318" s="149">
        <v>1927.23498937261</v>
      </c>
      <c r="L1318" s="149">
        <v>254.875751219785</v>
      </c>
      <c r="M1318" s="149">
        <v>281.640887783175</v>
      </c>
    </row>
    <row r="1319" spans="1:13">
      <c r="A1319" s="150" t="str">
        <f t="shared" si="40"/>
        <v>2007-2009MalesPL2</v>
      </c>
      <c r="B1319" s="151" t="str">
        <f t="shared" si="41"/>
        <v>2007-2009_Males_PL2_All ages</v>
      </c>
      <c r="C1319" s="149" t="s">
        <v>5</v>
      </c>
      <c r="D1319" s="149" t="s">
        <v>2</v>
      </c>
      <c r="E1319" s="149" t="s">
        <v>151</v>
      </c>
      <c r="F1319" s="149">
        <v>215</v>
      </c>
      <c r="G1319" s="149">
        <v>71.6666666666667</v>
      </c>
      <c r="H1319" s="149">
        <v>1152.75320358158</v>
      </c>
      <c r="I1319" s="149">
        <v>1558.5478798827701</v>
      </c>
      <c r="J1319" s="149">
        <v>1320.3347090561599</v>
      </c>
      <c r="K1319" s="149">
        <v>1822.14271030945</v>
      </c>
      <c r="L1319" s="149">
        <v>238.21317082660499</v>
      </c>
      <c r="M1319" s="149">
        <v>263.59483042668899</v>
      </c>
    </row>
    <row r="1320" spans="1:13">
      <c r="A1320" s="150" t="str">
        <f t="shared" si="40"/>
        <v>2008-2010MalesPL2</v>
      </c>
      <c r="B1320" s="151" t="str">
        <f t="shared" si="41"/>
        <v>2008-2010_Males_PL2_All ages</v>
      </c>
      <c r="C1320" s="149" t="s">
        <v>6</v>
      </c>
      <c r="D1320" s="149" t="s">
        <v>2</v>
      </c>
      <c r="E1320" s="149" t="s">
        <v>151</v>
      </c>
      <c r="F1320" s="149">
        <v>204</v>
      </c>
      <c r="G1320" s="149">
        <v>68</v>
      </c>
      <c r="H1320" s="149">
        <v>1087.4200426439199</v>
      </c>
      <c r="I1320" s="149">
        <v>1530.15796614185</v>
      </c>
      <c r="J1320" s="149">
        <v>1289.3364627620001</v>
      </c>
      <c r="K1320" s="149">
        <v>1797.36152566907</v>
      </c>
      <c r="L1320" s="149">
        <v>240.821503379848</v>
      </c>
      <c r="M1320" s="149">
        <v>267.20355952722099</v>
      </c>
    </row>
    <row r="1321" spans="1:13">
      <c r="A1321" s="150" t="str">
        <f t="shared" si="40"/>
        <v>2009-2011MalesPL2</v>
      </c>
      <c r="B1321" s="151" t="str">
        <f t="shared" si="41"/>
        <v>2009-2011_Males_PL2_All ages</v>
      </c>
      <c r="C1321" s="149" t="s">
        <v>7</v>
      </c>
      <c r="D1321" s="149" t="s">
        <v>2</v>
      </c>
      <c r="E1321" s="149" t="s">
        <v>151</v>
      </c>
      <c r="F1321" s="149">
        <v>198</v>
      </c>
      <c r="G1321" s="149">
        <v>66</v>
      </c>
      <c r="H1321" s="149">
        <v>1051.4018691588799</v>
      </c>
      <c r="I1321" s="149">
        <v>1433.51294467244</v>
      </c>
      <c r="J1321" s="149">
        <v>1215.0164292356701</v>
      </c>
      <c r="K1321" s="149">
        <v>1676.3270496976199</v>
      </c>
      <c r="L1321" s="149">
        <v>218.49651543677101</v>
      </c>
      <c r="M1321" s="149">
        <v>242.814105025185</v>
      </c>
    </row>
    <row r="1322" spans="1:13">
      <c r="A1322" s="150" t="str">
        <f t="shared" si="40"/>
        <v>2010-2012MalesPL2</v>
      </c>
      <c r="B1322" s="151" t="str">
        <f t="shared" si="41"/>
        <v>2010-2012_Males_PL2_All ages</v>
      </c>
      <c r="C1322" s="149" t="s">
        <v>8</v>
      </c>
      <c r="D1322" s="149" t="s">
        <v>2</v>
      </c>
      <c r="E1322" s="149" t="s">
        <v>151</v>
      </c>
      <c r="F1322" s="149">
        <v>224</v>
      </c>
      <c r="G1322" s="149">
        <v>74.6666666666667</v>
      </c>
      <c r="H1322" s="149">
        <v>1184.93440541684</v>
      </c>
      <c r="I1322" s="149">
        <v>1570.39003979022</v>
      </c>
      <c r="J1322" s="149">
        <v>1352.9394556105999</v>
      </c>
      <c r="K1322" s="149">
        <v>1810.5137062594199</v>
      </c>
      <c r="L1322" s="149">
        <v>217.45058417961999</v>
      </c>
      <c r="M1322" s="149">
        <v>240.123666469201</v>
      </c>
    </row>
    <row r="1323" spans="1:13">
      <c r="A1323" s="150" t="str">
        <f t="shared" si="40"/>
        <v>2011-2013MalesPL2</v>
      </c>
      <c r="B1323" s="151" t="str">
        <f t="shared" si="41"/>
        <v>2011-2013_Males_PL2_All ages</v>
      </c>
      <c r="C1323" s="149" t="s">
        <v>9</v>
      </c>
      <c r="D1323" s="149" t="s">
        <v>2</v>
      </c>
      <c r="E1323" s="149" t="s">
        <v>151</v>
      </c>
      <c r="F1323" s="149">
        <v>247</v>
      </c>
      <c r="G1323" s="149">
        <v>82.3333333333333</v>
      </c>
      <c r="H1323" s="149">
        <v>1306.18720253834</v>
      </c>
      <c r="I1323" s="149">
        <v>1629.0817004691201</v>
      </c>
      <c r="J1323" s="149">
        <v>1422.20747434188</v>
      </c>
      <c r="K1323" s="149">
        <v>1856.4431131005399</v>
      </c>
      <c r="L1323" s="149">
        <v>206.87422612723199</v>
      </c>
      <c r="M1323" s="149">
        <v>227.36141263142599</v>
      </c>
    </row>
    <row r="1324" spans="1:13">
      <c r="A1324" s="150" t="str">
        <f t="shared" si="40"/>
        <v>2012-2014MalesPL2</v>
      </c>
      <c r="B1324" s="151" t="str">
        <f t="shared" si="41"/>
        <v>2012-2014_Males_PL2_All ages</v>
      </c>
      <c r="C1324" s="149" t="s">
        <v>216</v>
      </c>
      <c r="D1324" s="149" t="s">
        <v>2</v>
      </c>
      <c r="E1324" s="149" t="s">
        <v>151</v>
      </c>
      <c r="F1324" s="149">
        <v>245</v>
      </c>
      <c r="G1324" s="149">
        <v>81.6666666666667</v>
      </c>
      <c r="H1324" s="149">
        <v>1295.1998308310399</v>
      </c>
      <c r="I1324" s="149">
        <v>1671.78931681688</v>
      </c>
      <c r="J1324" s="149">
        <v>1457.8982461358901</v>
      </c>
      <c r="K1324" s="149">
        <v>1906.9533264995</v>
      </c>
      <c r="L1324" s="149">
        <v>213.891070680985</v>
      </c>
      <c r="M1324" s="149">
        <v>235.16400968262201</v>
      </c>
    </row>
    <row r="1325" spans="1:13">
      <c r="A1325" s="150" t="str">
        <f t="shared" si="40"/>
        <v>2004-2006MalesPL3</v>
      </c>
      <c r="B1325" s="151" t="str">
        <f t="shared" si="41"/>
        <v>2004-2006_Males_PL3_All ages</v>
      </c>
      <c r="C1325" s="149" t="s">
        <v>1</v>
      </c>
      <c r="D1325" s="149" t="s">
        <v>2</v>
      </c>
      <c r="E1325" s="149" t="s">
        <v>152</v>
      </c>
      <c r="F1325" s="149">
        <v>231</v>
      </c>
      <c r="G1325" s="149">
        <v>77</v>
      </c>
      <c r="H1325" s="149">
        <v>1129.7500855871299</v>
      </c>
      <c r="I1325" s="149">
        <v>1606.7958475452201</v>
      </c>
      <c r="J1325" s="149">
        <v>1369.7977137842499</v>
      </c>
      <c r="K1325" s="149">
        <v>1868.1073351771599</v>
      </c>
      <c r="L1325" s="149">
        <v>236.99813376096699</v>
      </c>
      <c r="M1325" s="149">
        <v>261.31148763194</v>
      </c>
    </row>
    <row r="1326" spans="1:13">
      <c r="A1326" s="150" t="str">
        <f t="shared" si="40"/>
        <v>2005-2007MalesPL3</v>
      </c>
      <c r="B1326" s="151" t="str">
        <f t="shared" si="41"/>
        <v>2005-2007_Males_PL3_All ages</v>
      </c>
      <c r="C1326" s="149" t="s">
        <v>3</v>
      </c>
      <c r="D1326" s="149" t="s">
        <v>2</v>
      </c>
      <c r="E1326" s="149" t="s">
        <v>152</v>
      </c>
      <c r="F1326" s="149">
        <v>219</v>
      </c>
      <c r="G1326" s="149">
        <v>73</v>
      </c>
      <c r="H1326" s="149">
        <v>1067.0954538810099</v>
      </c>
      <c r="I1326" s="149">
        <v>1424.4125883587001</v>
      </c>
      <c r="J1326" s="149">
        <v>1214.2793866572199</v>
      </c>
      <c r="K1326" s="149">
        <v>1656.7185773265201</v>
      </c>
      <c r="L1326" s="149">
        <v>210.13320170148199</v>
      </c>
      <c r="M1326" s="149">
        <v>232.30598896782001</v>
      </c>
    </row>
    <row r="1327" spans="1:13">
      <c r="A1327" s="150" t="str">
        <f t="shared" si="40"/>
        <v>2006-2008MalesPL3</v>
      </c>
      <c r="B1327" s="151" t="str">
        <f t="shared" si="41"/>
        <v>2006-2008_Males_PL3_All ages</v>
      </c>
      <c r="C1327" s="149" t="s">
        <v>4</v>
      </c>
      <c r="D1327" s="149" t="s">
        <v>2</v>
      </c>
      <c r="E1327" s="149" t="s">
        <v>152</v>
      </c>
      <c r="F1327" s="149">
        <v>221</v>
      </c>
      <c r="G1327" s="149">
        <v>73.6666666666667</v>
      </c>
      <c r="H1327" s="149">
        <v>1073.0759893177999</v>
      </c>
      <c r="I1327" s="149">
        <v>1379.18646476821</v>
      </c>
      <c r="J1327" s="149">
        <v>1183.6391355829601</v>
      </c>
      <c r="K1327" s="149">
        <v>1595.2687053571699</v>
      </c>
      <c r="L1327" s="149">
        <v>195.54732918525499</v>
      </c>
      <c r="M1327" s="149">
        <v>216.082240588953</v>
      </c>
    </row>
    <row r="1328" spans="1:13">
      <c r="A1328" s="150" t="str">
        <f t="shared" si="40"/>
        <v>2007-2009MalesPL3</v>
      </c>
      <c r="B1328" s="151" t="str">
        <f t="shared" si="41"/>
        <v>2007-2009_Males_PL3_All ages</v>
      </c>
      <c r="C1328" s="149" t="s">
        <v>5</v>
      </c>
      <c r="D1328" s="149" t="s">
        <v>2</v>
      </c>
      <c r="E1328" s="149" t="s">
        <v>152</v>
      </c>
      <c r="F1328" s="149">
        <v>230</v>
      </c>
      <c r="G1328" s="149">
        <v>76.6666666666667</v>
      </c>
      <c r="H1328" s="149">
        <v>1108.7543386039299</v>
      </c>
      <c r="I1328" s="149">
        <v>1376.0078775792099</v>
      </c>
      <c r="J1328" s="149">
        <v>1190.7194428544601</v>
      </c>
      <c r="K1328" s="149">
        <v>1580.3483694286799</v>
      </c>
      <c r="L1328" s="149">
        <v>185.28843472474901</v>
      </c>
      <c r="M1328" s="149">
        <v>204.34049184947199</v>
      </c>
    </row>
    <row r="1329" spans="1:13">
      <c r="A1329" s="150" t="str">
        <f t="shared" si="40"/>
        <v>2008-2010MalesPL3</v>
      </c>
      <c r="B1329" s="151" t="str">
        <f t="shared" si="41"/>
        <v>2008-2010_Males_PL3_All ages</v>
      </c>
      <c r="C1329" s="149" t="s">
        <v>6</v>
      </c>
      <c r="D1329" s="149" t="s">
        <v>2</v>
      </c>
      <c r="E1329" s="149" t="s">
        <v>152</v>
      </c>
      <c r="F1329" s="149">
        <v>227</v>
      </c>
      <c r="G1329" s="149">
        <v>75.6666666666667</v>
      </c>
      <c r="H1329" s="149">
        <v>1088.4158036056799</v>
      </c>
      <c r="I1329" s="149">
        <v>1330.67447107315</v>
      </c>
      <c r="J1329" s="149">
        <v>1153.5914668745299</v>
      </c>
      <c r="K1329" s="149">
        <v>1526.0923571252399</v>
      </c>
      <c r="L1329" s="149">
        <v>177.08300419862101</v>
      </c>
      <c r="M1329" s="149">
        <v>195.41788605208799</v>
      </c>
    </row>
    <row r="1330" spans="1:13">
      <c r="A1330" s="150" t="str">
        <f t="shared" si="40"/>
        <v>2009-2011MalesPL3</v>
      </c>
      <c r="B1330" s="151" t="str">
        <f t="shared" si="41"/>
        <v>2009-2011_Males_PL3_All ages</v>
      </c>
      <c r="C1330" s="149" t="s">
        <v>7</v>
      </c>
      <c r="D1330" s="149" t="s">
        <v>2</v>
      </c>
      <c r="E1330" s="149" t="s">
        <v>152</v>
      </c>
      <c r="F1330" s="149">
        <v>234</v>
      </c>
      <c r="G1330" s="149">
        <v>78</v>
      </c>
      <c r="H1330" s="149">
        <v>1120.7970112079699</v>
      </c>
      <c r="I1330" s="149">
        <v>1351.9181273219899</v>
      </c>
      <c r="J1330" s="149">
        <v>1178.3873745670001</v>
      </c>
      <c r="K1330" s="149">
        <v>1543.1304903774001</v>
      </c>
      <c r="L1330" s="149">
        <v>173.53075275499</v>
      </c>
      <c r="M1330" s="149">
        <v>191.21236305541299</v>
      </c>
    </row>
    <row r="1331" spans="1:13">
      <c r="A1331" s="150" t="str">
        <f t="shared" si="40"/>
        <v>2010-2012MalesPL3</v>
      </c>
      <c r="B1331" s="151" t="str">
        <f t="shared" si="41"/>
        <v>2010-2012_Males_PL3_All ages</v>
      </c>
      <c r="C1331" s="149" t="s">
        <v>8</v>
      </c>
      <c r="D1331" s="149" t="s">
        <v>2</v>
      </c>
      <c r="E1331" s="149" t="s">
        <v>152</v>
      </c>
      <c r="F1331" s="149">
        <v>229</v>
      </c>
      <c r="G1331" s="149">
        <v>76.3333333333333</v>
      </c>
      <c r="H1331" s="149">
        <v>1097.26880689986</v>
      </c>
      <c r="I1331" s="149">
        <v>1313.5556777394499</v>
      </c>
      <c r="J1331" s="149">
        <v>1144.4327624979501</v>
      </c>
      <c r="K1331" s="149">
        <v>1500.1084602374999</v>
      </c>
      <c r="L1331" s="149">
        <v>169.122915241491</v>
      </c>
      <c r="M1331" s="149">
        <v>186.55278249805301</v>
      </c>
    </row>
    <row r="1332" spans="1:13">
      <c r="A1332" s="150" t="str">
        <f t="shared" si="40"/>
        <v>2011-2013MalesPL3</v>
      </c>
      <c r="B1332" s="151" t="str">
        <f t="shared" si="41"/>
        <v>2011-2013_Males_PL3_All ages</v>
      </c>
      <c r="C1332" s="149" t="s">
        <v>9</v>
      </c>
      <c r="D1332" s="149" t="s">
        <v>2</v>
      </c>
      <c r="E1332" s="149" t="s">
        <v>152</v>
      </c>
      <c r="F1332" s="149">
        <v>241</v>
      </c>
      <c r="G1332" s="149">
        <v>80.3333333333333</v>
      </c>
      <c r="H1332" s="149">
        <v>1157.9857774360901</v>
      </c>
      <c r="I1332" s="149">
        <v>1403.5604254199</v>
      </c>
      <c r="J1332" s="149">
        <v>1227.43755757076</v>
      </c>
      <c r="K1332" s="149">
        <v>1597.3524386261299</v>
      </c>
      <c r="L1332" s="149">
        <v>176.12286784913999</v>
      </c>
      <c r="M1332" s="149">
        <v>193.79201320623301</v>
      </c>
    </row>
    <row r="1333" spans="1:13">
      <c r="A1333" s="150" t="str">
        <f t="shared" si="40"/>
        <v>2012-2014MalesPL3</v>
      </c>
      <c r="B1333" s="151" t="str">
        <f t="shared" si="41"/>
        <v>2012-2014_Males_PL3_All ages</v>
      </c>
      <c r="C1333" s="149" t="s">
        <v>216</v>
      </c>
      <c r="D1333" s="149" t="s">
        <v>2</v>
      </c>
      <c r="E1333" s="149" t="s">
        <v>152</v>
      </c>
      <c r="F1333" s="149">
        <v>235</v>
      </c>
      <c r="G1333" s="149">
        <v>78.3333333333333</v>
      </c>
      <c r="H1333" s="149">
        <v>1128.1805088814201</v>
      </c>
      <c r="I1333" s="149">
        <v>1354.5252269164</v>
      </c>
      <c r="J1333" s="149">
        <v>1183.20562288257</v>
      </c>
      <c r="K1333" s="149">
        <v>1543.2619449983799</v>
      </c>
      <c r="L1333" s="149">
        <v>171.319604033828</v>
      </c>
      <c r="M1333" s="149">
        <v>188.736718081975</v>
      </c>
    </row>
    <row r="1334" spans="1:13">
      <c r="A1334" s="150" t="str">
        <f t="shared" si="40"/>
        <v>2004-2006MalesPL4</v>
      </c>
      <c r="B1334" s="151" t="str">
        <f t="shared" si="41"/>
        <v>2004-2006_Males_PL4_All ages</v>
      </c>
      <c r="C1334" s="149" t="s">
        <v>1</v>
      </c>
      <c r="D1334" s="149" t="s">
        <v>2</v>
      </c>
      <c r="E1334" s="149" t="s">
        <v>153</v>
      </c>
      <c r="F1334" s="149">
        <v>199</v>
      </c>
      <c r="G1334" s="149">
        <v>66.3333333333333</v>
      </c>
      <c r="H1334" s="149">
        <v>1049.9657046377899</v>
      </c>
      <c r="I1334" s="149">
        <v>1527.9480932034101</v>
      </c>
      <c r="J1334" s="149">
        <v>1303.9431388780399</v>
      </c>
      <c r="K1334" s="149">
        <v>1776.8172844911201</v>
      </c>
      <c r="L1334" s="149">
        <v>224.004954325364</v>
      </c>
      <c r="M1334" s="149">
        <v>248.869191287712</v>
      </c>
    </row>
    <row r="1335" spans="1:13">
      <c r="A1335" s="150" t="str">
        <f t="shared" si="40"/>
        <v>2005-2007MalesPL4</v>
      </c>
      <c r="B1335" s="151" t="str">
        <f t="shared" si="41"/>
        <v>2005-2007_Males_PL4_All ages</v>
      </c>
      <c r="C1335" s="149" t="s">
        <v>3</v>
      </c>
      <c r="D1335" s="149" t="s">
        <v>2</v>
      </c>
      <c r="E1335" s="149" t="s">
        <v>153</v>
      </c>
      <c r="F1335" s="149">
        <v>211</v>
      </c>
      <c r="G1335" s="149">
        <v>70.3333333333333</v>
      </c>
      <c r="H1335" s="149">
        <v>1103.2679738562099</v>
      </c>
      <c r="I1335" s="149">
        <v>1557.6756029820699</v>
      </c>
      <c r="J1335" s="149">
        <v>1339.6437168270299</v>
      </c>
      <c r="K1335" s="149">
        <v>1799.17053989035</v>
      </c>
      <c r="L1335" s="149">
        <v>218.03188615503899</v>
      </c>
      <c r="M1335" s="149">
        <v>241.49493690827899</v>
      </c>
    </row>
    <row r="1336" spans="1:13">
      <c r="A1336" s="150" t="str">
        <f t="shared" si="40"/>
        <v>2006-2008MalesPL4</v>
      </c>
      <c r="B1336" s="151" t="str">
        <f t="shared" si="41"/>
        <v>2006-2008_Males_PL4_All ages</v>
      </c>
      <c r="C1336" s="149" t="s">
        <v>4</v>
      </c>
      <c r="D1336" s="149" t="s">
        <v>2</v>
      </c>
      <c r="E1336" s="149" t="s">
        <v>153</v>
      </c>
      <c r="F1336" s="149">
        <v>205</v>
      </c>
      <c r="G1336" s="149">
        <v>68.3333333333333</v>
      </c>
      <c r="H1336" s="149">
        <v>1064.49267836743</v>
      </c>
      <c r="I1336" s="149">
        <v>1453.2582459532</v>
      </c>
      <c r="J1336" s="149">
        <v>1249.9775784650001</v>
      </c>
      <c r="K1336" s="149">
        <v>1678.7508224220101</v>
      </c>
      <c r="L1336" s="149">
        <v>203.28066748820601</v>
      </c>
      <c r="M1336" s="149">
        <v>225.49257646880801</v>
      </c>
    </row>
    <row r="1337" spans="1:13">
      <c r="A1337" s="150" t="str">
        <f t="shared" si="40"/>
        <v>2007-2009MalesPL4</v>
      </c>
      <c r="B1337" s="151" t="str">
        <f t="shared" si="41"/>
        <v>2007-2009_Males_PL4_All ages</v>
      </c>
      <c r="C1337" s="149" t="s">
        <v>5</v>
      </c>
      <c r="D1337" s="149" t="s">
        <v>2</v>
      </c>
      <c r="E1337" s="149" t="s">
        <v>153</v>
      </c>
      <c r="F1337" s="149">
        <v>219</v>
      </c>
      <c r="G1337" s="149">
        <v>73</v>
      </c>
      <c r="H1337" s="149">
        <v>1129.79777135782</v>
      </c>
      <c r="I1337" s="149">
        <v>1580.63142602316</v>
      </c>
      <c r="J1337" s="149">
        <v>1364.0185588137999</v>
      </c>
      <c r="K1337" s="149">
        <v>1820.1008003665299</v>
      </c>
      <c r="L1337" s="149">
        <v>216.61286720935601</v>
      </c>
      <c r="M1337" s="149">
        <v>239.46937434337599</v>
      </c>
    </row>
    <row r="1338" spans="1:13">
      <c r="A1338" s="150" t="str">
        <f t="shared" si="40"/>
        <v>2008-2010MalesPL4</v>
      </c>
      <c r="B1338" s="151" t="str">
        <f t="shared" si="41"/>
        <v>2008-2010_Males_PL4_All ages</v>
      </c>
      <c r="C1338" s="149" t="s">
        <v>6</v>
      </c>
      <c r="D1338" s="149" t="s">
        <v>2</v>
      </c>
      <c r="E1338" s="149" t="s">
        <v>153</v>
      </c>
      <c r="F1338" s="149">
        <v>221</v>
      </c>
      <c r="G1338" s="149">
        <v>73.6666666666667</v>
      </c>
      <c r="H1338" s="149">
        <v>1138.7643633740399</v>
      </c>
      <c r="I1338" s="149">
        <v>1602.7295096227101</v>
      </c>
      <c r="J1338" s="149">
        <v>1382.7641168313801</v>
      </c>
      <c r="K1338" s="149">
        <v>1845.79401540971</v>
      </c>
      <c r="L1338" s="149">
        <v>219.965392791336</v>
      </c>
      <c r="M1338" s="149">
        <v>243.06450578699699</v>
      </c>
    </row>
    <row r="1339" spans="1:13">
      <c r="A1339" s="150" t="str">
        <f t="shared" si="40"/>
        <v>2009-2011MalesPL4</v>
      </c>
      <c r="B1339" s="151" t="str">
        <f t="shared" si="41"/>
        <v>2009-2011_Males_PL4_All ages</v>
      </c>
      <c r="C1339" s="149" t="s">
        <v>7</v>
      </c>
      <c r="D1339" s="149" t="s">
        <v>2</v>
      </c>
      <c r="E1339" s="149" t="s">
        <v>153</v>
      </c>
      <c r="F1339" s="149">
        <v>236</v>
      </c>
      <c r="G1339" s="149">
        <v>78.6666666666667</v>
      </c>
      <c r="H1339" s="149">
        <v>1212.1834711592801</v>
      </c>
      <c r="I1339" s="149">
        <v>1644.83240398722</v>
      </c>
      <c r="J1339" s="149">
        <v>1427.41006529282</v>
      </c>
      <c r="K1339" s="149">
        <v>1884.3094510380199</v>
      </c>
      <c r="L1339" s="149">
        <v>217.422338694404</v>
      </c>
      <c r="M1339" s="149">
        <v>239.477047050805</v>
      </c>
    </row>
    <row r="1340" spans="1:13">
      <c r="A1340" s="150" t="str">
        <f t="shared" si="40"/>
        <v>2010-2012MalesPL4</v>
      </c>
      <c r="B1340" s="151" t="str">
        <f t="shared" si="41"/>
        <v>2010-2012_Males_PL4_All ages</v>
      </c>
      <c r="C1340" s="149" t="s">
        <v>8</v>
      </c>
      <c r="D1340" s="149" t="s">
        <v>2</v>
      </c>
      <c r="E1340" s="149" t="s">
        <v>153</v>
      </c>
      <c r="F1340" s="149">
        <v>217</v>
      </c>
      <c r="G1340" s="149">
        <v>72.3333333333333</v>
      </c>
      <c r="H1340" s="149">
        <v>1112.5922887612801</v>
      </c>
      <c r="I1340" s="149">
        <v>1423.7046497260501</v>
      </c>
      <c r="J1340" s="149">
        <v>1228.8839438006801</v>
      </c>
      <c r="K1340" s="149">
        <v>1639.1822503217099</v>
      </c>
      <c r="L1340" s="149">
        <v>194.820705925364</v>
      </c>
      <c r="M1340" s="149">
        <v>215.477600595665</v>
      </c>
    </row>
    <row r="1341" spans="1:13">
      <c r="A1341" s="150" t="str">
        <f t="shared" si="40"/>
        <v>2011-2013MalesPL4</v>
      </c>
      <c r="B1341" s="151" t="str">
        <f t="shared" si="41"/>
        <v>2011-2013_Males_PL4_All ages</v>
      </c>
      <c r="C1341" s="149" t="s">
        <v>9</v>
      </c>
      <c r="D1341" s="149" t="s">
        <v>2</v>
      </c>
      <c r="E1341" s="149" t="s">
        <v>153</v>
      </c>
      <c r="F1341" s="149">
        <v>220</v>
      </c>
      <c r="G1341" s="149">
        <v>73.3333333333333</v>
      </c>
      <c r="H1341" s="149">
        <v>1123.48074762537</v>
      </c>
      <c r="I1341" s="149">
        <v>1387.7115144427</v>
      </c>
      <c r="J1341" s="149">
        <v>1200.6603234925201</v>
      </c>
      <c r="K1341" s="149">
        <v>1594.4525062576299</v>
      </c>
      <c r="L1341" s="149">
        <v>187.05119095017699</v>
      </c>
      <c r="M1341" s="149">
        <v>206.740991814935</v>
      </c>
    </row>
    <row r="1342" spans="1:13">
      <c r="A1342" s="150" t="str">
        <f t="shared" si="40"/>
        <v>2012-2014MalesPL4</v>
      </c>
      <c r="B1342" s="151" t="str">
        <f t="shared" si="41"/>
        <v>2012-2014_Males_PL4_All ages</v>
      </c>
      <c r="C1342" s="149" t="s">
        <v>216</v>
      </c>
      <c r="D1342" s="149" t="s">
        <v>2</v>
      </c>
      <c r="E1342" s="149" t="s">
        <v>153</v>
      </c>
      <c r="F1342" s="149">
        <v>209</v>
      </c>
      <c r="G1342" s="149">
        <v>69.6666666666667</v>
      </c>
      <c r="H1342" s="149">
        <v>1062.3697453362499</v>
      </c>
      <c r="I1342" s="149">
        <v>1319.45762143097</v>
      </c>
      <c r="J1342" s="149">
        <v>1135.6511923529899</v>
      </c>
      <c r="K1342" s="149">
        <v>1523.14384371503</v>
      </c>
      <c r="L1342" s="149">
        <v>183.80642907798301</v>
      </c>
      <c r="M1342" s="149">
        <v>203.68622228406201</v>
      </c>
    </row>
    <row r="1343" spans="1:13">
      <c r="A1343" s="150" t="str">
        <f t="shared" si="40"/>
        <v>2004-2006MalesPL5</v>
      </c>
      <c r="B1343" s="151" t="str">
        <f t="shared" si="41"/>
        <v>2004-2006_Males_PL5_All ages</v>
      </c>
      <c r="C1343" s="149" t="s">
        <v>1</v>
      </c>
      <c r="D1343" s="149" t="s">
        <v>2</v>
      </c>
      <c r="E1343" s="149" t="s">
        <v>154</v>
      </c>
      <c r="F1343" s="149">
        <v>265</v>
      </c>
      <c r="G1343" s="149">
        <v>88.3333333333333</v>
      </c>
      <c r="H1343" s="149">
        <v>1296.4140697617499</v>
      </c>
      <c r="I1343" s="149">
        <v>1921.10658300715</v>
      </c>
      <c r="J1343" s="149">
        <v>1670.9201162847501</v>
      </c>
      <c r="K1343" s="149">
        <v>2195.1696455391698</v>
      </c>
      <c r="L1343" s="149">
        <v>250.18646672240101</v>
      </c>
      <c r="M1343" s="149">
        <v>274.06306253201899</v>
      </c>
    </row>
    <row r="1344" spans="1:13">
      <c r="A1344" s="150" t="str">
        <f t="shared" si="40"/>
        <v>2005-2007MalesPL5</v>
      </c>
      <c r="B1344" s="151" t="str">
        <f t="shared" si="41"/>
        <v>2005-2007_Males_PL5_All ages</v>
      </c>
      <c r="C1344" s="149" t="s">
        <v>3</v>
      </c>
      <c r="D1344" s="149" t="s">
        <v>2</v>
      </c>
      <c r="E1344" s="149" t="s">
        <v>154</v>
      </c>
      <c r="F1344" s="149">
        <v>266</v>
      </c>
      <c r="G1344" s="149">
        <v>88.6666666666667</v>
      </c>
      <c r="H1344" s="149">
        <v>1295.7279945442999</v>
      </c>
      <c r="I1344" s="149">
        <v>1971.2199814128201</v>
      </c>
      <c r="J1344" s="149">
        <v>1711.3967511056001</v>
      </c>
      <c r="K1344" s="149">
        <v>2255.7904662098399</v>
      </c>
      <c r="L1344" s="149">
        <v>259.823230307215</v>
      </c>
      <c r="M1344" s="149">
        <v>284.57048479702502</v>
      </c>
    </row>
    <row r="1345" spans="1:13">
      <c r="A1345" s="150" t="str">
        <f t="shared" si="40"/>
        <v>2006-2008MalesPL5</v>
      </c>
      <c r="B1345" s="151" t="str">
        <f t="shared" si="41"/>
        <v>2006-2008_Males_PL5_All ages</v>
      </c>
      <c r="C1345" s="149" t="s">
        <v>4</v>
      </c>
      <c r="D1345" s="149" t="s">
        <v>2</v>
      </c>
      <c r="E1345" s="149" t="s">
        <v>154</v>
      </c>
      <c r="F1345" s="149">
        <v>266</v>
      </c>
      <c r="G1345" s="149">
        <v>88.6666666666667</v>
      </c>
      <c r="H1345" s="149">
        <v>1284.52771875604</v>
      </c>
      <c r="I1345" s="149">
        <v>1999.6487882495901</v>
      </c>
      <c r="J1345" s="149">
        <v>1732.65578095001</v>
      </c>
      <c r="K1345" s="149">
        <v>2292.0719462359598</v>
      </c>
      <c r="L1345" s="149">
        <v>266.99300729957599</v>
      </c>
      <c r="M1345" s="149">
        <v>292.423157986371</v>
      </c>
    </row>
    <row r="1346" spans="1:13">
      <c r="A1346" s="150" t="str">
        <f t="shared" si="40"/>
        <v>2007-2009MalesPL5</v>
      </c>
      <c r="B1346" s="151" t="str">
        <f t="shared" si="41"/>
        <v>2007-2009_Males_PL5_All ages</v>
      </c>
      <c r="C1346" s="149" t="s">
        <v>5</v>
      </c>
      <c r="D1346" s="149" t="s">
        <v>2</v>
      </c>
      <c r="E1346" s="149" t="s">
        <v>154</v>
      </c>
      <c r="F1346" s="149">
        <v>232</v>
      </c>
      <c r="G1346" s="149">
        <v>77.3333333333333</v>
      </c>
      <c r="H1346" s="149">
        <v>1116.18955977869</v>
      </c>
      <c r="I1346" s="149">
        <v>1725.3415625668399</v>
      </c>
      <c r="J1346" s="149">
        <v>1482.2038396717001</v>
      </c>
      <c r="K1346" s="149">
        <v>1993.36574272797</v>
      </c>
      <c r="L1346" s="149">
        <v>243.13772289514401</v>
      </c>
      <c r="M1346" s="149">
        <v>268.02418016113103</v>
      </c>
    </row>
    <row r="1347" spans="1:13">
      <c r="A1347" s="150" t="str">
        <f t="shared" ref="A1347:A1410" si="42">C1347&amp;D1347&amp;E1347</f>
        <v>2008-2010MalesPL5</v>
      </c>
      <c r="B1347" s="151" t="str">
        <f t="shared" ref="B1347:B1410" si="43">CONCATENATE(C1347,"_",D1347,"_",E1347,"_","All ages")</f>
        <v>2008-2010_Males_PL5_All ages</v>
      </c>
      <c r="C1347" s="149" t="s">
        <v>6</v>
      </c>
      <c r="D1347" s="149" t="s">
        <v>2</v>
      </c>
      <c r="E1347" s="149" t="s">
        <v>154</v>
      </c>
      <c r="F1347" s="149">
        <v>227</v>
      </c>
      <c r="G1347" s="149">
        <v>75.6666666666667</v>
      </c>
      <c r="H1347" s="149">
        <v>1088.3636189289</v>
      </c>
      <c r="I1347" s="149">
        <v>1608.2241771075401</v>
      </c>
      <c r="J1347" s="149">
        <v>1378.4599303536299</v>
      </c>
      <c r="K1347" s="149">
        <v>1861.7778345812801</v>
      </c>
      <c r="L1347" s="149">
        <v>229.764246753907</v>
      </c>
      <c r="M1347" s="149">
        <v>253.55365747374501</v>
      </c>
    </row>
    <row r="1348" spans="1:13">
      <c r="A1348" s="150" t="str">
        <f t="shared" si="42"/>
        <v>2009-2011MalesPL5</v>
      </c>
      <c r="B1348" s="151" t="str">
        <f t="shared" si="43"/>
        <v>2009-2011_Males_PL5_All ages</v>
      </c>
      <c r="C1348" s="149" t="s">
        <v>7</v>
      </c>
      <c r="D1348" s="149" t="s">
        <v>2</v>
      </c>
      <c r="E1348" s="149" t="s">
        <v>154</v>
      </c>
      <c r="F1348" s="149">
        <v>220</v>
      </c>
      <c r="G1348" s="149">
        <v>73.3333333333333</v>
      </c>
      <c r="H1348" s="149">
        <v>1048.36788182035</v>
      </c>
      <c r="I1348" s="149">
        <v>1471.9635704398499</v>
      </c>
      <c r="J1348" s="149">
        <v>1260.9436687084501</v>
      </c>
      <c r="K1348" s="149">
        <v>1705.1963210843601</v>
      </c>
      <c r="L1348" s="149">
        <v>211.01990173140399</v>
      </c>
      <c r="M1348" s="149">
        <v>233.23275064450499</v>
      </c>
    </row>
    <row r="1349" spans="1:13">
      <c r="A1349" s="150" t="str">
        <f t="shared" si="42"/>
        <v>2010-2012MalesPL5</v>
      </c>
      <c r="B1349" s="151" t="str">
        <f t="shared" si="43"/>
        <v>2010-2012_Males_PL5_All ages</v>
      </c>
      <c r="C1349" s="149" t="s">
        <v>8</v>
      </c>
      <c r="D1349" s="149" t="s">
        <v>2</v>
      </c>
      <c r="E1349" s="149" t="s">
        <v>154</v>
      </c>
      <c r="F1349" s="149">
        <v>255</v>
      </c>
      <c r="G1349" s="149">
        <v>85</v>
      </c>
      <c r="H1349" s="149">
        <v>1210.94120999145</v>
      </c>
      <c r="I1349" s="149">
        <v>1707.34020693499</v>
      </c>
      <c r="J1349" s="149">
        <v>1478.89061321592</v>
      </c>
      <c r="K1349" s="149">
        <v>1958.0373370140301</v>
      </c>
      <c r="L1349" s="149">
        <v>228.44959371907399</v>
      </c>
      <c r="M1349" s="149">
        <v>250.69713007903599</v>
      </c>
    </row>
    <row r="1350" spans="1:13">
      <c r="A1350" s="150" t="str">
        <f t="shared" si="42"/>
        <v>2011-2013MalesPL5</v>
      </c>
      <c r="B1350" s="151" t="str">
        <f t="shared" si="43"/>
        <v>2011-2013_Males_PL5_All ages</v>
      </c>
      <c r="C1350" s="149" t="s">
        <v>9</v>
      </c>
      <c r="D1350" s="149" t="s">
        <v>2</v>
      </c>
      <c r="E1350" s="149" t="s">
        <v>154</v>
      </c>
      <c r="F1350" s="149">
        <v>264</v>
      </c>
      <c r="G1350" s="149">
        <v>88</v>
      </c>
      <c r="H1350" s="149">
        <v>1247.0477090222</v>
      </c>
      <c r="I1350" s="149">
        <v>1712.18096014003</v>
      </c>
      <c r="J1350" s="149">
        <v>1498.29941908358</v>
      </c>
      <c r="K1350" s="149">
        <v>1946.5149246168401</v>
      </c>
      <c r="L1350" s="149">
        <v>213.88154105644199</v>
      </c>
      <c r="M1350" s="149">
        <v>234.33396447681301</v>
      </c>
    </row>
    <row r="1351" spans="1:13">
      <c r="A1351" s="150" t="str">
        <f t="shared" si="42"/>
        <v>2012-2014MalesPL5</v>
      </c>
      <c r="B1351" s="151" t="str">
        <f t="shared" si="43"/>
        <v>2012-2014_Males_PL5_All ages</v>
      </c>
      <c r="C1351" s="149" t="s">
        <v>216</v>
      </c>
      <c r="D1351" s="149" t="s">
        <v>2</v>
      </c>
      <c r="E1351" s="149" t="s">
        <v>154</v>
      </c>
      <c r="F1351" s="149">
        <v>262</v>
      </c>
      <c r="G1351" s="149">
        <v>87.3333333333333</v>
      </c>
      <c r="H1351" s="149">
        <v>1242.41274658574</v>
      </c>
      <c r="I1351" s="149">
        <v>1660.45868210457</v>
      </c>
      <c r="J1351" s="149">
        <v>1454.15273001217</v>
      </c>
      <c r="K1351" s="149">
        <v>1886.5716511727501</v>
      </c>
      <c r="L1351" s="149">
        <v>206.30595209240099</v>
      </c>
      <c r="M1351" s="149">
        <v>226.112969068186</v>
      </c>
    </row>
    <row r="1352" spans="1:13">
      <c r="A1352" s="150" t="str">
        <f t="shared" si="42"/>
        <v>2004-2006MalesPM</v>
      </c>
      <c r="B1352" s="151" t="str">
        <f t="shared" si="43"/>
        <v>2004-2006_Males_PM_All ages</v>
      </c>
      <c r="C1352" s="149" t="s">
        <v>1</v>
      </c>
      <c r="D1352" s="149" t="s">
        <v>2</v>
      </c>
      <c r="E1352" s="149" t="s">
        <v>155</v>
      </c>
      <c r="F1352" s="149">
        <v>1308</v>
      </c>
      <c r="G1352" s="149">
        <v>436</v>
      </c>
      <c r="H1352" s="149">
        <v>989.52226046828298</v>
      </c>
      <c r="I1352" s="149">
        <v>1353.4190623162499</v>
      </c>
      <c r="J1352" s="149">
        <v>1276.4334638578</v>
      </c>
      <c r="K1352" s="149">
        <v>1433.6204901435499</v>
      </c>
      <c r="L1352" s="149">
        <v>76.985598458442794</v>
      </c>
      <c r="M1352" s="149">
        <v>80.201427827301401</v>
      </c>
    </row>
    <row r="1353" spans="1:13">
      <c r="A1353" s="150" t="str">
        <f t="shared" si="42"/>
        <v>2005-2007MalesPM</v>
      </c>
      <c r="B1353" s="151" t="str">
        <f t="shared" si="43"/>
        <v>2005-2007_Males_PM_All ages</v>
      </c>
      <c r="C1353" s="149" t="s">
        <v>3</v>
      </c>
      <c r="D1353" s="149" t="s">
        <v>2</v>
      </c>
      <c r="E1353" s="149" t="s">
        <v>155</v>
      </c>
      <c r="F1353" s="149">
        <v>1355</v>
      </c>
      <c r="G1353" s="149">
        <v>451.66666666666703</v>
      </c>
      <c r="H1353" s="149">
        <v>1022.71869575062</v>
      </c>
      <c r="I1353" s="149">
        <v>1366.8972552257101</v>
      </c>
      <c r="J1353" s="149">
        <v>1291.18302410757</v>
      </c>
      <c r="K1353" s="149">
        <v>1445.7176319484699</v>
      </c>
      <c r="L1353" s="149">
        <v>75.714231118149399</v>
      </c>
      <c r="M1353" s="149">
        <v>78.820376722755995</v>
      </c>
    </row>
    <row r="1354" spans="1:13">
      <c r="A1354" s="150" t="str">
        <f t="shared" si="42"/>
        <v>2006-2008MalesPM</v>
      </c>
      <c r="B1354" s="151" t="str">
        <f t="shared" si="43"/>
        <v>2006-2008_Males_PM_All ages</v>
      </c>
      <c r="C1354" s="149" t="s">
        <v>4</v>
      </c>
      <c r="D1354" s="149" t="s">
        <v>2</v>
      </c>
      <c r="E1354" s="149" t="s">
        <v>155</v>
      </c>
      <c r="F1354" s="149">
        <v>1400</v>
      </c>
      <c r="G1354" s="149">
        <v>466.66666666666703</v>
      </c>
      <c r="H1354" s="149">
        <v>1054.55038491089</v>
      </c>
      <c r="I1354" s="149">
        <v>1407.86754252534</v>
      </c>
      <c r="J1354" s="149">
        <v>1331.19509119751</v>
      </c>
      <c r="K1354" s="149">
        <v>1487.63336107085</v>
      </c>
      <c r="L1354" s="149">
        <v>76.672451327830501</v>
      </c>
      <c r="M1354" s="149">
        <v>79.765818545509305</v>
      </c>
    </row>
    <row r="1355" spans="1:13">
      <c r="A1355" s="150" t="str">
        <f t="shared" si="42"/>
        <v>2007-2009MalesPM</v>
      </c>
      <c r="B1355" s="151" t="str">
        <f t="shared" si="43"/>
        <v>2007-2009_Males_PM_All ages</v>
      </c>
      <c r="C1355" s="149" t="s">
        <v>5</v>
      </c>
      <c r="D1355" s="149" t="s">
        <v>2</v>
      </c>
      <c r="E1355" s="149" t="s">
        <v>155</v>
      </c>
      <c r="F1355" s="149">
        <v>1427</v>
      </c>
      <c r="G1355" s="149">
        <v>475.66666666666703</v>
      </c>
      <c r="H1355" s="149">
        <v>1073.15825888157</v>
      </c>
      <c r="I1355" s="149">
        <v>1427.5991659081701</v>
      </c>
      <c r="J1355" s="149">
        <v>1350.5204767340001</v>
      </c>
      <c r="K1355" s="149">
        <v>1507.7574061822299</v>
      </c>
      <c r="L1355" s="149">
        <v>77.078689174165703</v>
      </c>
      <c r="M1355" s="149">
        <v>80.158240274068206</v>
      </c>
    </row>
    <row r="1356" spans="1:13">
      <c r="A1356" s="150" t="str">
        <f t="shared" si="42"/>
        <v>2008-2010MalesPM</v>
      </c>
      <c r="B1356" s="151" t="str">
        <f t="shared" si="43"/>
        <v>2008-2010_Males_PM_All ages</v>
      </c>
      <c r="C1356" s="149" t="s">
        <v>6</v>
      </c>
      <c r="D1356" s="149" t="s">
        <v>2</v>
      </c>
      <c r="E1356" s="149" t="s">
        <v>155</v>
      </c>
      <c r="F1356" s="149">
        <v>1389</v>
      </c>
      <c r="G1356" s="149">
        <v>463</v>
      </c>
      <c r="H1356" s="149">
        <v>1043.9762794158501</v>
      </c>
      <c r="I1356" s="149">
        <v>1372.8627806530501</v>
      </c>
      <c r="J1356" s="149">
        <v>1297.75650754095</v>
      </c>
      <c r="K1356" s="149">
        <v>1451.0114732854499</v>
      </c>
      <c r="L1356" s="149">
        <v>75.106273112100993</v>
      </c>
      <c r="M1356" s="149">
        <v>78.148692632399403</v>
      </c>
    </row>
    <row r="1357" spans="1:13">
      <c r="A1357" s="150" t="str">
        <f t="shared" si="42"/>
        <v>2009-2011MalesPM</v>
      </c>
      <c r="B1357" s="151" t="str">
        <f t="shared" si="43"/>
        <v>2009-2011_Males_PM_All ages</v>
      </c>
      <c r="C1357" s="149" t="s">
        <v>7</v>
      </c>
      <c r="D1357" s="149" t="s">
        <v>2</v>
      </c>
      <c r="E1357" s="149" t="s">
        <v>155</v>
      </c>
      <c r="F1357" s="149">
        <v>1351</v>
      </c>
      <c r="G1357" s="149">
        <v>450.33333333333297</v>
      </c>
      <c r="H1357" s="149">
        <v>1014.56132050675</v>
      </c>
      <c r="I1357" s="149">
        <v>1302.0710488888401</v>
      </c>
      <c r="J1357" s="149">
        <v>1230.2289401206001</v>
      </c>
      <c r="K1357" s="149">
        <v>1376.86490883481</v>
      </c>
      <c r="L1357" s="149">
        <v>71.842108768237694</v>
      </c>
      <c r="M1357" s="149">
        <v>74.793859945975299</v>
      </c>
    </row>
    <row r="1358" spans="1:13">
      <c r="A1358" s="150" t="str">
        <f t="shared" si="42"/>
        <v>2010-2012MalesPM</v>
      </c>
      <c r="B1358" s="151" t="str">
        <f t="shared" si="43"/>
        <v>2010-2012_Males_PM_All ages</v>
      </c>
      <c r="C1358" s="149" t="s">
        <v>8</v>
      </c>
      <c r="D1358" s="149" t="s">
        <v>2</v>
      </c>
      <c r="E1358" s="149" t="s">
        <v>155</v>
      </c>
      <c r="F1358" s="149">
        <v>1414</v>
      </c>
      <c r="G1358" s="149">
        <v>471.33333333333297</v>
      </c>
      <c r="H1358" s="149">
        <v>1061.0039768890199</v>
      </c>
      <c r="I1358" s="149">
        <v>1326.6283346740299</v>
      </c>
      <c r="J1358" s="149">
        <v>1256.0137204469199</v>
      </c>
      <c r="K1358" s="149">
        <v>1400.07746213014</v>
      </c>
      <c r="L1358" s="149">
        <v>70.614614227111105</v>
      </c>
      <c r="M1358" s="149">
        <v>73.449127456106197</v>
      </c>
    </row>
    <row r="1359" spans="1:13">
      <c r="A1359" s="150" t="str">
        <f t="shared" si="42"/>
        <v>2011-2013MalesPM</v>
      </c>
      <c r="B1359" s="151" t="str">
        <f t="shared" si="43"/>
        <v>2011-2013_Males_PM_All ages</v>
      </c>
      <c r="C1359" s="149" t="s">
        <v>9</v>
      </c>
      <c r="D1359" s="149" t="s">
        <v>2</v>
      </c>
      <c r="E1359" s="149" t="s">
        <v>155</v>
      </c>
      <c r="F1359" s="149">
        <v>1404</v>
      </c>
      <c r="G1359" s="149">
        <v>468</v>
      </c>
      <c r="H1359" s="149">
        <v>1052.30022035346</v>
      </c>
      <c r="I1359" s="149">
        <v>1297.7524730504299</v>
      </c>
      <c r="J1359" s="149">
        <v>1228.77259089876</v>
      </c>
      <c r="K1359" s="149">
        <v>1369.51130937529</v>
      </c>
      <c r="L1359" s="149">
        <v>68.979882151675199</v>
      </c>
      <c r="M1359" s="149">
        <v>71.758836324862799</v>
      </c>
    </row>
    <row r="1360" spans="1:13">
      <c r="A1360" s="150" t="str">
        <f t="shared" si="42"/>
        <v>2012-2014MalesPM</v>
      </c>
      <c r="B1360" s="151" t="str">
        <f t="shared" si="43"/>
        <v>2012-2014_Males_PM_All ages</v>
      </c>
      <c r="C1360" s="149" t="s">
        <v>216</v>
      </c>
      <c r="D1360" s="149" t="s">
        <v>2</v>
      </c>
      <c r="E1360" s="149" t="s">
        <v>155</v>
      </c>
      <c r="F1360" s="149">
        <v>1397</v>
      </c>
      <c r="G1360" s="149">
        <v>465.66666666666703</v>
      </c>
      <c r="H1360" s="149">
        <v>1045.0876392390401</v>
      </c>
      <c r="I1360" s="149">
        <v>1272.22831623813</v>
      </c>
      <c r="J1360" s="149">
        <v>1204.6867539698501</v>
      </c>
      <c r="K1360" s="149">
        <v>1342.49784686267</v>
      </c>
      <c r="L1360" s="149">
        <v>67.541562268279193</v>
      </c>
      <c r="M1360" s="149">
        <v>70.269530624543904</v>
      </c>
    </row>
    <row r="1361" spans="1:13">
      <c r="A1361" s="150" t="str">
        <f t="shared" si="42"/>
        <v>2004-2006MalesPM1</v>
      </c>
      <c r="B1361" s="151" t="str">
        <f t="shared" si="43"/>
        <v>2004-2006_Males_PM1_All ages</v>
      </c>
      <c r="C1361" s="149" t="s">
        <v>1</v>
      </c>
      <c r="D1361" s="149" t="s">
        <v>2</v>
      </c>
      <c r="E1361" s="149" t="s">
        <v>156</v>
      </c>
      <c r="F1361" s="149">
        <v>201</v>
      </c>
      <c r="G1361" s="149">
        <v>67</v>
      </c>
      <c r="H1361" s="149">
        <v>800.73300932196696</v>
      </c>
      <c r="I1361" s="149">
        <v>1182.5356605996999</v>
      </c>
      <c r="J1361" s="149">
        <v>1003.92921764955</v>
      </c>
      <c r="K1361" s="149">
        <v>1380.8624930846699</v>
      </c>
      <c r="L1361" s="149">
        <v>178.60644295014799</v>
      </c>
      <c r="M1361" s="149">
        <v>198.326832484965</v>
      </c>
    </row>
    <row r="1362" spans="1:13">
      <c r="A1362" s="150" t="str">
        <f t="shared" si="42"/>
        <v>2005-2007MalesPM1</v>
      </c>
      <c r="B1362" s="151" t="str">
        <f t="shared" si="43"/>
        <v>2005-2007_Males_PM1_All ages</v>
      </c>
      <c r="C1362" s="149" t="s">
        <v>3</v>
      </c>
      <c r="D1362" s="149" t="s">
        <v>2</v>
      </c>
      <c r="E1362" s="149" t="s">
        <v>156</v>
      </c>
      <c r="F1362" s="149">
        <v>200</v>
      </c>
      <c r="G1362" s="149">
        <v>66.6666666666667</v>
      </c>
      <c r="H1362" s="149">
        <v>797.76625448743505</v>
      </c>
      <c r="I1362" s="149">
        <v>1123.5234877325199</v>
      </c>
      <c r="J1362" s="149">
        <v>956.50454447096899</v>
      </c>
      <c r="K1362" s="149">
        <v>1309.0321672820301</v>
      </c>
      <c r="L1362" s="149">
        <v>167.01894326154999</v>
      </c>
      <c r="M1362" s="149">
        <v>185.50867954951201</v>
      </c>
    </row>
    <row r="1363" spans="1:13">
      <c r="A1363" s="150" t="str">
        <f t="shared" si="42"/>
        <v>2006-2008MalesPM1</v>
      </c>
      <c r="B1363" s="151" t="str">
        <f t="shared" si="43"/>
        <v>2006-2008_Males_PM1_All ages</v>
      </c>
      <c r="C1363" s="149" t="s">
        <v>4</v>
      </c>
      <c r="D1363" s="149" t="s">
        <v>2</v>
      </c>
      <c r="E1363" s="149" t="s">
        <v>156</v>
      </c>
      <c r="F1363" s="149">
        <v>207</v>
      </c>
      <c r="G1363" s="149">
        <v>69</v>
      </c>
      <c r="H1363" s="149">
        <v>826.44628099173599</v>
      </c>
      <c r="I1363" s="149">
        <v>1165.92032215158</v>
      </c>
      <c r="J1363" s="149">
        <v>997.09575709715398</v>
      </c>
      <c r="K1363" s="149">
        <v>1353.0973819225001</v>
      </c>
      <c r="L1363" s="149">
        <v>168.82456505442599</v>
      </c>
      <c r="M1363" s="149">
        <v>187.17705977092001</v>
      </c>
    </row>
    <row r="1364" spans="1:13">
      <c r="A1364" s="150" t="str">
        <f t="shared" si="42"/>
        <v>2007-2009MalesPM1</v>
      </c>
      <c r="B1364" s="151" t="str">
        <f t="shared" si="43"/>
        <v>2007-2009_Males_PM1_All ages</v>
      </c>
      <c r="C1364" s="149" t="s">
        <v>5</v>
      </c>
      <c r="D1364" s="149" t="s">
        <v>2</v>
      </c>
      <c r="E1364" s="149" t="s">
        <v>156</v>
      </c>
      <c r="F1364" s="149">
        <v>206</v>
      </c>
      <c r="G1364" s="149">
        <v>68.6666666666667</v>
      </c>
      <c r="H1364" s="149">
        <v>818.30459998411095</v>
      </c>
      <c r="I1364" s="149">
        <v>1132.73095283369</v>
      </c>
      <c r="J1364" s="149">
        <v>968.15507350098403</v>
      </c>
      <c r="K1364" s="149">
        <v>1315.24334613927</v>
      </c>
      <c r="L1364" s="149">
        <v>164.57587933271</v>
      </c>
      <c r="M1364" s="149">
        <v>182.512393305572</v>
      </c>
    </row>
    <row r="1365" spans="1:13">
      <c r="A1365" s="150" t="str">
        <f t="shared" si="42"/>
        <v>2008-2010MalesPM1</v>
      </c>
      <c r="B1365" s="151" t="str">
        <f t="shared" si="43"/>
        <v>2008-2010_Males_PM1_All ages</v>
      </c>
      <c r="C1365" s="149" t="s">
        <v>6</v>
      </c>
      <c r="D1365" s="149" t="s">
        <v>2</v>
      </c>
      <c r="E1365" s="149" t="s">
        <v>156</v>
      </c>
      <c r="F1365" s="149">
        <v>215</v>
      </c>
      <c r="G1365" s="149">
        <v>71.6666666666667</v>
      </c>
      <c r="H1365" s="149">
        <v>855.89171974522299</v>
      </c>
      <c r="I1365" s="149">
        <v>1120.9147578279401</v>
      </c>
      <c r="J1365" s="149">
        <v>964.00064295283698</v>
      </c>
      <c r="K1365" s="149">
        <v>1294.54810210748</v>
      </c>
      <c r="L1365" s="149">
        <v>156.914114875103</v>
      </c>
      <c r="M1365" s="149">
        <v>173.63334427954101</v>
      </c>
    </row>
    <row r="1366" spans="1:13">
      <c r="A1366" s="150" t="str">
        <f t="shared" si="42"/>
        <v>2009-2011MalesPM1</v>
      </c>
      <c r="B1366" s="151" t="str">
        <f t="shared" si="43"/>
        <v>2009-2011_Males_PM1_All ages</v>
      </c>
      <c r="C1366" s="149" t="s">
        <v>7</v>
      </c>
      <c r="D1366" s="149" t="s">
        <v>2</v>
      </c>
      <c r="E1366" s="149" t="s">
        <v>156</v>
      </c>
      <c r="F1366" s="149">
        <v>219</v>
      </c>
      <c r="G1366" s="149">
        <v>73</v>
      </c>
      <c r="H1366" s="149">
        <v>873.34503110543903</v>
      </c>
      <c r="I1366" s="149">
        <v>1066.68465830644</v>
      </c>
      <c r="J1366" s="149">
        <v>920.54088702716001</v>
      </c>
      <c r="K1366" s="149">
        <v>1228.2491947224901</v>
      </c>
      <c r="L1366" s="149">
        <v>146.14377127928</v>
      </c>
      <c r="M1366" s="149">
        <v>161.56453641604801</v>
      </c>
    </row>
    <row r="1367" spans="1:13">
      <c r="A1367" s="150" t="str">
        <f t="shared" si="42"/>
        <v>2010-2012MalesPM1</v>
      </c>
      <c r="B1367" s="151" t="str">
        <f t="shared" si="43"/>
        <v>2010-2012_Males_PM1_All ages</v>
      </c>
      <c r="C1367" s="149" t="s">
        <v>8</v>
      </c>
      <c r="D1367" s="149" t="s">
        <v>2</v>
      </c>
      <c r="E1367" s="149" t="s">
        <v>156</v>
      </c>
      <c r="F1367" s="149">
        <v>241</v>
      </c>
      <c r="G1367" s="149">
        <v>80.3333333333333</v>
      </c>
      <c r="H1367" s="149">
        <v>962.34476700075902</v>
      </c>
      <c r="I1367" s="149">
        <v>1139.16725489177</v>
      </c>
      <c r="J1367" s="149">
        <v>993.15358783667398</v>
      </c>
      <c r="K1367" s="149">
        <v>1299.8294269299299</v>
      </c>
      <c r="L1367" s="149">
        <v>146.01366705509699</v>
      </c>
      <c r="M1367" s="149">
        <v>160.662172038156</v>
      </c>
    </row>
    <row r="1368" spans="1:13">
      <c r="A1368" s="150" t="str">
        <f t="shared" si="42"/>
        <v>2011-2013MalesPM1</v>
      </c>
      <c r="B1368" s="151" t="str">
        <f t="shared" si="43"/>
        <v>2011-2013_Males_PM1_All ages</v>
      </c>
      <c r="C1368" s="149" t="s">
        <v>9</v>
      </c>
      <c r="D1368" s="149" t="s">
        <v>2</v>
      </c>
      <c r="E1368" s="149" t="s">
        <v>156</v>
      </c>
      <c r="F1368" s="149">
        <v>245</v>
      </c>
      <c r="G1368" s="149">
        <v>81.6666666666667</v>
      </c>
      <c r="H1368" s="149">
        <v>973.72918405468795</v>
      </c>
      <c r="I1368" s="149">
        <v>1129.86922722349</v>
      </c>
      <c r="J1368" s="149">
        <v>985.79569806049301</v>
      </c>
      <c r="K1368" s="149">
        <v>1288.27186039198</v>
      </c>
      <c r="L1368" s="149">
        <v>144.07352916299601</v>
      </c>
      <c r="M1368" s="149">
        <v>158.402633168493</v>
      </c>
    </row>
    <row r="1369" spans="1:13">
      <c r="A1369" s="150" t="str">
        <f t="shared" si="42"/>
        <v>2012-2014MalesPM1</v>
      </c>
      <c r="B1369" s="151" t="str">
        <f t="shared" si="43"/>
        <v>2012-2014_Males_PM1_All ages</v>
      </c>
      <c r="C1369" s="149" t="s">
        <v>216</v>
      </c>
      <c r="D1369" s="149" t="s">
        <v>2</v>
      </c>
      <c r="E1369" s="149" t="s">
        <v>156</v>
      </c>
      <c r="F1369" s="149">
        <v>244</v>
      </c>
      <c r="G1369" s="149">
        <v>81.3333333333333</v>
      </c>
      <c r="H1369" s="149">
        <v>964.04583168707995</v>
      </c>
      <c r="I1369" s="149">
        <v>1095.0358297663199</v>
      </c>
      <c r="J1369" s="149">
        <v>955.72172358090199</v>
      </c>
      <c r="K1369" s="149">
        <v>1248.2355544775301</v>
      </c>
      <c r="L1369" s="149">
        <v>139.314106185414</v>
      </c>
      <c r="M1369" s="149">
        <v>153.199724711215</v>
      </c>
    </row>
    <row r="1370" spans="1:13">
      <c r="A1370" s="150" t="str">
        <f t="shared" si="42"/>
        <v>2004-2006MalesPM2</v>
      </c>
      <c r="B1370" s="151" t="str">
        <f t="shared" si="43"/>
        <v>2004-2006_Males_PM2_All ages</v>
      </c>
      <c r="C1370" s="149" t="s">
        <v>1</v>
      </c>
      <c r="D1370" s="149" t="s">
        <v>2</v>
      </c>
      <c r="E1370" s="149" t="s">
        <v>157</v>
      </c>
      <c r="F1370" s="149">
        <v>284</v>
      </c>
      <c r="G1370" s="149">
        <v>94.6666666666667</v>
      </c>
      <c r="H1370" s="149">
        <v>998.48820447913397</v>
      </c>
      <c r="I1370" s="149">
        <v>1239.6927842922901</v>
      </c>
      <c r="J1370" s="149">
        <v>1094.33775482449</v>
      </c>
      <c r="K1370" s="149">
        <v>1398.4245124060801</v>
      </c>
      <c r="L1370" s="149">
        <v>145.355029467793</v>
      </c>
      <c r="M1370" s="149">
        <v>158.73172811379499</v>
      </c>
    </row>
    <row r="1371" spans="1:13">
      <c r="A1371" s="150" t="str">
        <f t="shared" si="42"/>
        <v>2005-2007MalesPM2</v>
      </c>
      <c r="B1371" s="151" t="str">
        <f t="shared" si="43"/>
        <v>2005-2007_Males_PM2_All ages</v>
      </c>
      <c r="C1371" s="149" t="s">
        <v>3</v>
      </c>
      <c r="D1371" s="149" t="s">
        <v>2</v>
      </c>
      <c r="E1371" s="149" t="s">
        <v>157</v>
      </c>
      <c r="F1371" s="149">
        <v>296</v>
      </c>
      <c r="G1371" s="149">
        <v>98.6666666666667</v>
      </c>
      <c r="H1371" s="149">
        <v>1037.0318466874501</v>
      </c>
      <c r="I1371" s="149">
        <v>1269.75918950854</v>
      </c>
      <c r="J1371" s="149">
        <v>1125.25751164742</v>
      </c>
      <c r="K1371" s="149">
        <v>1427.27355992449</v>
      </c>
      <c r="L1371" s="149">
        <v>144.50167786111601</v>
      </c>
      <c r="M1371" s="149">
        <v>157.51437041595099</v>
      </c>
    </row>
    <row r="1372" spans="1:13">
      <c r="A1372" s="150" t="str">
        <f t="shared" si="42"/>
        <v>2006-2008MalesPM2</v>
      </c>
      <c r="B1372" s="151" t="str">
        <f t="shared" si="43"/>
        <v>2006-2008_Males_PM2_All ages</v>
      </c>
      <c r="C1372" s="149" t="s">
        <v>4</v>
      </c>
      <c r="D1372" s="149" t="s">
        <v>2</v>
      </c>
      <c r="E1372" s="149" t="s">
        <v>157</v>
      </c>
      <c r="F1372" s="149">
        <v>325</v>
      </c>
      <c r="G1372" s="149">
        <v>108.333333333333</v>
      </c>
      <c r="H1372" s="149">
        <v>1134.0637867262201</v>
      </c>
      <c r="I1372" s="149">
        <v>1378.0171855472499</v>
      </c>
      <c r="J1372" s="149">
        <v>1228.4349576776201</v>
      </c>
      <c r="K1372" s="149">
        <v>1540.42633584641</v>
      </c>
      <c r="L1372" s="149">
        <v>149.58222786962901</v>
      </c>
      <c r="M1372" s="149">
        <v>162.40915029916101</v>
      </c>
    </row>
    <row r="1373" spans="1:13">
      <c r="A1373" s="150" t="str">
        <f t="shared" si="42"/>
        <v>2007-2009MalesPM2</v>
      </c>
      <c r="B1373" s="151" t="str">
        <f t="shared" si="43"/>
        <v>2007-2009_Males_PM2_All ages</v>
      </c>
      <c r="C1373" s="149" t="s">
        <v>5</v>
      </c>
      <c r="D1373" s="149" t="s">
        <v>2</v>
      </c>
      <c r="E1373" s="149" t="s">
        <v>157</v>
      </c>
      <c r="F1373" s="149">
        <v>343</v>
      </c>
      <c r="G1373" s="149">
        <v>114.333333333333</v>
      </c>
      <c r="H1373" s="149">
        <v>1198.2951369480199</v>
      </c>
      <c r="I1373" s="149">
        <v>1459.7939098239799</v>
      </c>
      <c r="J1373" s="149">
        <v>1304.0581130805899</v>
      </c>
      <c r="K1373" s="149">
        <v>1628.51328314382</v>
      </c>
      <c r="L1373" s="149">
        <v>155.735796743397</v>
      </c>
      <c r="M1373" s="149">
        <v>168.71937331983401</v>
      </c>
    </row>
    <row r="1374" spans="1:13">
      <c r="A1374" s="150" t="str">
        <f t="shared" si="42"/>
        <v>2008-2010MalesPM2</v>
      </c>
      <c r="B1374" s="151" t="str">
        <f t="shared" si="43"/>
        <v>2008-2010_Males_PM2_All ages</v>
      </c>
      <c r="C1374" s="149" t="s">
        <v>6</v>
      </c>
      <c r="D1374" s="149" t="s">
        <v>2</v>
      </c>
      <c r="E1374" s="149" t="s">
        <v>157</v>
      </c>
      <c r="F1374" s="149">
        <v>304</v>
      </c>
      <c r="G1374" s="149">
        <v>101.333333333333</v>
      </c>
      <c r="H1374" s="149">
        <v>1063.1229235880401</v>
      </c>
      <c r="I1374" s="149">
        <v>1291.0881248426699</v>
      </c>
      <c r="J1374" s="149">
        <v>1144.4284688795001</v>
      </c>
      <c r="K1374" s="149">
        <v>1450.77154800733</v>
      </c>
      <c r="L1374" s="149">
        <v>146.65965596317301</v>
      </c>
      <c r="M1374" s="149">
        <v>159.683423164663</v>
      </c>
    </row>
    <row r="1375" spans="1:13">
      <c r="A1375" s="150" t="str">
        <f t="shared" si="42"/>
        <v>2009-2011MalesPM2</v>
      </c>
      <c r="B1375" s="151" t="str">
        <f t="shared" si="43"/>
        <v>2009-2011_Males_PM2_All ages</v>
      </c>
      <c r="C1375" s="149" t="s">
        <v>7</v>
      </c>
      <c r="D1375" s="149" t="s">
        <v>2</v>
      </c>
      <c r="E1375" s="149" t="s">
        <v>157</v>
      </c>
      <c r="F1375" s="149">
        <v>269</v>
      </c>
      <c r="G1375" s="149">
        <v>89.6666666666667</v>
      </c>
      <c r="H1375" s="149">
        <v>941.41527262546401</v>
      </c>
      <c r="I1375" s="149">
        <v>1155.8303586183099</v>
      </c>
      <c r="J1375" s="149">
        <v>1016.3649400122</v>
      </c>
      <c r="K1375" s="149">
        <v>1308.5013323773101</v>
      </c>
      <c r="L1375" s="149">
        <v>139.46541860610699</v>
      </c>
      <c r="M1375" s="149">
        <v>152.67097375900499</v>
      </c>
    </row>
    <row r="1376" spans="1:13">
      <c r="A1376" s="150" t="str">
        <f t="shared" si="42"/>
        <v>2010-2012MalesPM2</v>
      </c>
      <c r="B1376" s="151" t="str">
        <f t="shared" si="43"/>
        <v>2010-2012_Males_PM2_All ages</v>
      </c>
      <c r="C1376" s="149" t="s">
        <v>8</v>
      </c>
      <c r="D1376" s="149" t="s">
        <v>2</v>
      </c>
      <c r="E1376" s="149" t="s">
        <v>157</v>
      </c>
      <c r="F1376" s="149">
        <v>267</v>
      </c>
      <c r="G1376" s="149">
        <v>89</v>
      </c>
      <c r="H1376" s="149">
        <v>933.46851728839601</v>
      </c>
      <c r="I1376" s="149">
        <v>1128.7314842861001</v>
      </c>
      <c r="J1376" s="149">
        <v>993.48037772846601</v>
      </c>
      <c r="K1376" s="149">
        <v>1276.8394128147299</v>
      </c>
      <c r="L1376" s="149">
        <v>135.251106557638</v>
      </c>
      <c r="M1376" s="149">
        <v>148.10792852862599</v>
      </c>
    </row>
    <row r="1377" spans="1:13">
      <c r="A1377" s="150" t="str">
        <f t="shared" si="42"/>
        <v>2011-2013MalesPM2</v>
      </c>
      <c r="B1377" s="151" t="str">
        <f t="shared" si="43"/>
        <v>2011-2013_Males_PM2_All ages</v>
      </c>
      <c r="C1377" s="149" t="s">
        <v>9</v>
      </c>
      <c r="D1377" s="149" t="s">
        <v>2</v>
      </c>
      <c r="E1377" s="149" t="s">
        <v>157</v>
      </c>
      <c r="F1377" s="149">
        <v>278</v>
      </c>
      <c r="G1377" s="149">
        <v>92.6666666666667</v>
      </c>
      <c r="H1377" s="149">
        <v>974.41289870312005</v>
      </c>
      <c r="I1377" s="149">
        <v>1172.6306655865101</v>
      </c>
      <c r="J1377" s="149">
        <v>1034.8604044997801</v>
      </c>
      <c r="K1377" s="149">
        <v>1323.2224811995</v>
      </c>
      <c r="L1377" s="149">
        <v>137.77026108672499</v>
      </c>
      <c r="M1377" s="149">
        <v>150.59181561299599</v>
      </c>
    </row>
    <row r="1378" spans="1:13">
      <c r="A1378" s="150" t="str">
        <f t="shared" si="42"/>
        <v>2012-2014MalesPM2</v>
      </c>
      <c r="B1378" s="151" t="str">
        <f t="shared" si="43"/>
        <v>2012-2014_Males_PM2_All ages</v>
      </c>
      <c r="C1378" s="149" t="s">
        <v>216</v>
      </c>
      <c r="D1378" s="149" t="s">
        <v>2</v>
      </c>
      <c r="E1378" s="149" t="s">
        <v>157</v>
      </c>
      <c r="F1378" s="149">
        <v>286</v>
      </c>
      <c r="G1378" s="149">
        <v>95.3333333333333</v>
      </c>
      <c r="H1378" s="149">
        <v>1003.54398399944</v>
      </c>
      <c r="I1378" s="149">
        <v>1181.7279413574299</v>
      </c>
      <c r="J1378" s="149">
        <v>1044.7944127763899</v>
      </c>
      <c r="K1378" s="149">
        <v>1331.2168519469401</v>
      </c>
      <c r="L1378" s="149">
        <v>136.933528581037</v>
      </c>
      <c r="M1378" s="149">
        <v>149.48891058950599</v>
      </c>
    </row>
    <row r="1379" spans="1:13">
      <c r="A1379" s="150" t="str">
        <f t="shared" si="42"/>
        <v>2004-2006MalesPM3</v>
      </c>
      <c r="B1379" s="151" t="str">
        <f t="shared" si="43"/>
        <v>2004-2006_Males_PM3_All ages</v>
      </c>
      <c r="C1379" s="149" t="s">
        <v>1</v>
      </c>
      <c r="D1379" s="149" t="s">
        <v>2</v>
      </c>
      <c r="E1379" s="149" t="s">
        <v>158</v>
      </c>
      <c r="F1379" s="149">
        <v>264</v>
      </c>
      <c r="G1379" s="149">
        <v>88</v>
      </c>
      <c r="H1379" s="149">
        <v>973.52312117412805</v>
      </c>
      <c r="I1379" s="149">
        <v>1425.4254142744201</v>
      </c>
      <c r="J1379" s="149">
        <v>1235.7997120119001</v>
      </c>
      <c r="K1379" s="149">
        <v>1633.1840752527901</v>
      </c>
      <c r="L1379" s="149">
        <v>189.62570226252001</v>
      </c>
      <c r="M1379" s="149">
        <v>207.75866097836601</v>
      </c>
    </row>
    <row r="1380" spans="1:13">
      <c r="A1380" s="150" t="str">
        <f t="shared" si="42"/>
        <v>2005-2007MalesPM3</v>
      </c>
      <c r="B1380" s="151" t="str">
        <f t="shared" si="43"/>
        <v>2005-2007_Males_PM3_All ages</v>
      </c>
      <c r="C1380" s="149" t="s">
        <v>3</v>
      </c>
      <c r="D1380" s="149" t="s">
        <v>2</v>
      </c>
      <c r="E1380" s="149" t="s">
        <v>158</v>
      </c>
      <c r="F1380" s="149">
        <v>293</v>
      </c>
      <c r="G1380" s="149">
        <v>97.6666666666667</v>
      </c>
      <c r="H1380" s="149">
        <v>1075.1899012880299</v>
      </c>
      <c r="I1380" s="149">
        <v>1520.38955277427</v>
      </c>
      <c r="J1380" s="149">
        <v>1331.3183830988301</v>
      </c>
      <c r="K1380" s="149">
        <v>1726.57815320231</v>
      </c>
      <c r="L1380" s="149">
        <v>189.07116967543701</v>
      </c>
      <c r="M1380" s="149">
        <v>206.18860042803999</v>
      </c>
    </row>
    <row r="1381" spans="1:13">
      <c r="A1381" s="150" t="str">
        <f t="shared" si="42"/>
        <v>2006-2008MalesPM3</v>
      </c>
      <c r="B1381" s="151" t="str">
        <f t="shared" si="43"/>
        <v>2006-2008_Males_PM3_All ages</v>
      </c>
      <c r="C1381" s="149" t="s">
        <v>4</v>
      </c>
      <c r="D1381" s="149" t="s">
        <v>2</v>
      </c>
      <c r="E1381" s="149" t="s">
        <v>158</v>
      </c>
      <c r="F1381" s="149">
        <v>283</v>
      </c>
      <c r="G1381" s="149">
        <v>94.3333333333333</v>
      </c>
      <c r="H1381" s="149">
        <v>1031.4538761526401</v>
      </c>
      <c r="I1381" s="149">
        <v>1369.41501635345</v>
      </c>
      <c r="J1381" s="149">
        <v>1202.4291193080001</v>
      </c>
      <c r="K1381" s="149">
        <v>1551.79671745518</v>
      </c>
      <c r="L1381" s="149">
        <v>166.985897045445</v>
      </c>
      <c r="M1381" s="149">
        <v>182.381701101733</v>
      </c>
    </row>
    <row r="1382" spans="1:13">
      <c r="A1382" s="150" t="str">
        <f t="shared" si="42"/>
        <v>2007-2009MalesPM3</v>
      </c>
      <c r="B1382" s="151" t="str">
        <f t="shared" si="43"/>
        <v>2007-2009_Males_PM3_All ages</v>
      </c>
      <c r="C1382" s="149" t="s">
        <v>5</v>
      </c>
      <c r="D1382" s="149" t="s">
        <v>2</v>
      </c>
      <c r="E1382" s="149" t="s">
        <v>158</v>
      </c>
      <c r="F1382" s="149">
        <v>291</v>
      </c>
      <c r="G1382" s="149">
        <v>97</v>
      </c>
      <c r="H1382" s="149">
        <v>1052.9362810724799</v>
      </c>
      <c r="I1382" s="149">
        <v>1356.65546020134</v>
      </c>
      <c r="J1382" s="149">
        <v>1196.9357662140901</v>
      </c>
      <c r="K1382" s="149">
        <v>1530.8872878529701</v>
      </c>
      <c r="L1382" s="149">
        <v>159.719693987255</v>
      </c>
      <c r="M1382" s="149">
        <v>174.231827651629</v>
      </c>
    </row>
    <row r="1383" spans="1:13">
      <c r="A1383" s="150" t="str">
        <f t="shared" si="42"/>
        <v>2008-2010MalesPM3</v>
      </c>
      <c r="B1383" s="151" t="str">
        <f t="shared" si="43"/>
        <v>2008-2010_Males_PM3_All ages</v>
      </c>
      <c r="C1383" s="149" t="s">
        <v>6</v>
      </c>
      <c r="D1383" s="149" t="s">
        <v>2</v>
      </c>
      <c r="E1383" s="149" t="s">
        <v>158</v>
      </c>
      <c r="F1383" s="149">
        <v>280</v>
      </c>
      <c r="G1383" s="149">
        <v>93.3333333333333</v>
      </c>
      <c r="H1383" s="149">
        <v>1007.30294636112</v>
      </c>
      <c r="I1383" s="149">
        <v>1311.5569219138199</v>
      </c>
      <c r="J1383" s="149">
        <v>1154.9802922578599</v>
      </c>
      <c r="K1383" s="149">
        <v>1482.65059533866</v>
      </c>
      <c r="L1383" s="149">
        <v>156.576629655956</v>
      </c>
      <c r="M1383" s="149">
        <v>171.093673424841</v>
      </c>
    </row>
    <row r="1384" spans="1:13">
      <c r="A1384" s="150" t="str">
        <f t="shared" si="42"/>
        <v>2009-2011MalesPM3</v>
      </c>
      <c r="B1384" s="151" t="str">
        <f t="shared" si="43"/>
        <v>2009-2011_Males_PM3_All ages</v>
      </c>
      <c r="C1384" s="149" t="s">
        <v>7</v>
      </c>
      <c r="D1384" s="149" t="s">
        <v>2</v>
      </c>
      <c r="E1384" s="149" t="s">
        <v>158</v>
      </c>
      <c r="F1384" s="149">
        <v>288</v>
      </c>
      <c r="G1384" s="149">
        <v>96</v>
      </c>
      <c r="H1384" s="149">
        <v>1029.4906166219801</v>
      </c>
      <c r="I1384" s="149">
        <v>1310.15339868819</v>
      </c>
      <c r="J1384" s="149">
        <v>1156.41840277392</v>
      </c>
      <c r="K1384" s="149">
        <v>1477.9328701847801</v>
      </c>
      <c r="L1384" s="149">
        <v>153.73499591426199</v>
      </c>
      <c r="M1384" s="149">
        <v>167.77947149659599</v>
      </c>
    </row>
    <row r="1385" spans="1:13">
      <c r="A1385" s="150" t="str">
        <f t="shared" si="42"/>
        <v>2010-2012MalesPM3</v>
      </c>
      <c r="B1385" s="151" t="str">
        <f t="shared" si="43"/>
        <v>2010-2012_Males_PM3_All ages</v>
      </c>
      <c r="C1385" s="149" t="s">
        <v>8</v>
      </c>
      <c r="D1385" s="149" t="s">
        <v>2</v>
      </c>
      <c r="E1385" s="149" t="s">
        <v>158</v>
      </c>
      <c r="F1385" s="149">
        <v>311</v>
      </c>
      <c r="G1385" s="149">
        <v>103.666666666667</v>
      </c>
      <c r="H1385" s="149">
        <v>1105.7777777777801</v>
      </c>
      <c r="I1385" s="149">
        <v>1370.3829768830799</v>
      </c>
      <c r="J1385" s="149">
        <v>1217.8652141423199</v>
      </c>
      <c r="K1385" s="149">
        <v>1536.28422220017</v>
      </c>
      <c r="L1385" s="149">
        <v>152.51776274075701</v>
      </c>
      <c r="M1385" s="149">
        <v>165.90124531709</v>
      </c>
    </row>
    <row r="1386" spans="1:13">
      <c r="A1386" s="150" t="str">
        <f t="shared" si="42"/>
        <v>2011-2013MalesPM3</v>
      </c>
      <c r="B1386" s="151" t="str">
        <f t="shared" si="43"/>
        <v>2011-2013_Males_PM3_All ages</v>
      </c>
      <c r="C1386" s="149" t="s">
        <v>9</v>
      </c>
      <c r="D1386" s="149" t="s">
        <v>2</v>
      </c>
      <c r="E1386" s="149" t="s">
        <v>158</v>
      </c>
      <c r="F1386" s="149">
        <v>300</v>
      </c>
      <c r="G1386" s="149">
        <v>100</v>
      </c>
      <c r="H1386" s="149">
        <v>1063.37728626117</v>
      </c>
      <c r="I1386" s="149">
        <v>1275.8722501530301</v>
      </c>
      <c r="J1386" s="149">
        <v>1132.84127526168</v>
      </c>
      <c r="K1386" s="149">
        <v>1431.6931950133101</v>
      </c>
      <c r="L1386" s="149">
        <v>143.030974891353</v>
      </c>
      <c r="M1386" s="149">
        <v>155.82094486027901</v>
      </c>
    </row>
    <row r="1387" spans="1:13">
      <c r="A1387" s="150" t="str">
        <f t="shared" si="42"/>
        <v>2012-2014MalesPM3</v>
      </c>
      <c r="B1387" s="151" t="str">
        <f t="shared" si="43"/>
        <v>2012-2014_Males_PM3_All ages</v>
      </c>
      <c r="C1387" s="149" t="s">
        <v>216</v>
      </c>
      <c r="D1387" s="149" t="s">
        <v>2</v>
      </c>
      <c r="E1387" s="149" t="s">
        <v>158</v>
      </c>
      <c r="F1387" s="149">
        <v>299</v>
      </c>
      <c r="G1387" s="149">
        <v>99.6666666666667</v>
      </c>
      <c r="H1387" s="149">
        <v>1058.44454670962</v>
      </c>
      <c r="I1387" s="149">
        <v>1264.87448121439</v>
      </c>
      <c r="J1387" s="149">
        <v>1123.06641449617</v>
      </c>
      <c r="K1387" s="149">
        <v>1419.3853681414701</v>
      </c>
      <c r="L1387" s="149">
        <v>141.80806671822501</v>
      </c>
      <c r="M1387" s="149">
        <v>154.51088692707799</v>
      </c>
    </row>
    <row r="1388" spans="1:13">
      <c r="A1388" s="150" t="str">
        <f t="shared" si="42"/>
        <v>2004-2006MalesPM4</v>
      </c>
      <c r="B1388" s="151" t="str">
        <f t="shared" si="43"/>
        <v>2004-2006_Males_PM4_All ages</v>
      </c>
      <c r="C1388" s="149" t="s">
        <v>1</v>
      </c>
      <c r="D1388" s="149" t="s">
        <v>2</v>
      </c>
      <c r="E1388" s="149" t="s">
        <v>159</v>
      </c>
      <c r="F1388" s="149">
        <v>289</v>
      </c>
      <c r="G1388" s="149">
        <v>96.3333333333333</v>
      </c>
      <c r="H1388" s="149">
        <v>1101.7498379779599</v>
      </c>
      <c r="I1388" s="149">
        <v>1474.12078377587</v>
      </c>
      <c r="J1388" s="149">
        <v>1300.80402109587</v>
      </c>
      <c r="K1388" s="149">
        <v>1663.2421610101401</v>
      </c>
      <c r="L1388" s="149">
        <v>173.31676267999501</v>
      </c>
      <c r="M1388" s="149">
        <v>189.12137723427799</v>
      </c>
    </row>
    <row r="1389" spans="1:13">
      <c r="A1389" s="150" t="str">
        <f t="shared" si="42"/>
        <v>2005-2007MalesPM4</v>
      </c>
      <c r="B1389" s="151" t="str">
        <f t="shared" si="43"/>
        <v>2005-2007_Males_PM4_All ages</v>
      </c>
      <c r="C1389" s="149" t="s">
        <v>3</v>
      </c>
      <c r="D1389" s="149" t="s">
        <v>2</v>
      </c>
      <c r="E1389" s="149" t="s">
        <v>159</v>
      </c>
      <c r="F1389" s="149">
        <v>286</v>
      </c>
      <c r="G1389" s="149">
        <v>95.3333333333333</v>
      </c>
      <c r="H1389" s="149">
        <v>1090.8952206583499</v>
      </c>
      <c r="I1389" s="149">
        <v>1428.0008019643101</v>
      </c>
      <c r="J1389" s="149">
        <v>1260.6735780767699</v>
      </c>
      <c r="K1389" s="149">
        <v>1610.67019396871</v>
      </c>
      <c r="L1389" s="149">
        <v>167.32722388754399</v>
      </c>
      <c r="M1389" s="149">
        <v>182.669392004401</v>
      </c>
    </row>
    <row r="1390" spans="1:13">
      <c r="A1390" s="150" t="str">
        <f t="shared" si="42"/>
        <v>2006-2008MalesPM4</v>
      </c>
      <c r="B1390" s="151" t="str">
        <f t="shared" si="43"/>
        <v>2006-2008_Males_PM4_All ages</v>
      </c>
      <c r="C1390" s="149" t="s">
        <v>4</v>
      </c>
      <c r="D1390" s="149" t="s">
        <v>2</v>
      </c>
      <c r="E1390" s="149" t="s">
        <v>159</v>
      </c>
      <c r="F1390" s="149">
        <v>295</v>
      </c>
      <c r="G1390" s="149">
        <v>98.3333333333333</v>
      </c>
      <c r="H1390" s="149">
        <v>1126.16911624356</v>
      </c>
      <c r="I1390" s="149">
        <v>1509.1795294501901</v>
      </c>
      <c r="J1390" s="149">
        <v>1333.99407626073</v>
      </c>
      <c r="K1390" s="149">
        <v>1700.1688229912099</v>
      </c>
      <c r="L1390" s="149">
        <v>175.185453189459</v>
      </c>
      <c r="M1390" s="149">
        <v>190.98929354102299</v>
      </c>
    </row>
    <row r="1391" spans="1:13">
      <c r="A1391" s="150" t="str">
        <f t="shared" si="42"/>
        <v>2007-2009MalesPM4</v>
      </c>
      <c r="B1391" s="151" t="str">
        <f t="shared" si="43"/>
        <v>2007-2009_Males_PM4_All ages</v>
      </c>
      <c r="C1391" s="149" t="s">
        <v>5</v>
      </c>
      <c r="D1391" s="149" t="s">
        <v>2</v>
      </c>
      <c r="E1391" s="149" t="s">
        <v>159</v>
      </c>
      <c r="F1391" s="149">
        <v>308</v>
      </c>
      <c r="G1391" s="149">
        <v>102.666666666667</v>
      </c>
      <c r="H1391" s="149">
        <v>1174.9895090222401</v>
      </c>
      <c r="I1391" s="149">
        <v>1581.9396415824201</v>
      </c>
      <c r="J1391" s="149">
        <v>1401.32000656639</v>
      </c>
      <c r="K1391" s="149">
        <v>1778.4893489984399</v>
      </c>
      <c r="L1391" s="149">
        <v>180.61963501602699</v>
      </c>
      <c r="M1391" s="149">
        <v>196.54970741601801</v>
      </c>
    </row>
    <row r="1392" spans="1:13">
      <c r="A1392" s="150" t="str">
        <f t="shared" si="42"/>
        <v>2008-2010MalesPM4</v>
      </c>
      <c r="B1392" s="151" t="str">
        <f t="shared" si="43"/>
        <v>2008-2010_Males_PM4_All ages</v>
      </c>
      <c r="C1392" s="149" t="s">
        <v>6</v>
      </c>
      <c r="D1392" s="149" t="s">
        <v>2</v>
      </c>
      <c r="E1392" s="149" t="s">
        <v>159</v>
      </c>
      <c r="F1392" s="149">
        <v>309</v>
      </c>
      <c r="G1392" s="149">
        <v>103</v>
      </c>
      <c r="H1392" s="149">
        <v>1172.1861841356499</v>
      </c>
      <c r="I1392" s="149">
        <v>1536.9334333019599</v>
      </c>
      <c r="J1392" s="149">
        <v>1362.59304986861</v>
      </c>
      <c r="K1392" s="149">
        <v>1726.62400347527</v>
      </c>
      <c r="L1392" s="149">
        <v>174.34038343334899</v>
      </c>
      <c r="M1392" s="149">
        <v>189.69057017331801</v>
      </c>
    </row>
    <row r="1393" spans="1:13">
      <c r="A1393" s="150" t="str">
        <f t="shared" si="42"/>
        <v>2009-2011MalesPM4</v>
      </c>
      <c r="B1393" s="151" t="str">
        <f t="shared" si="43"/>
        <v>2009-2011_Males_PM4_All ages</v>
      </c>
      <c r="C1393" s="149" t="s">
        <v>7</v>
      </c>
      <c r="D1393" s="149" t="s">
        <v>2</v>
      </c>
      <c r="E1393" s="149" t="s">
        <v>159</v>
      </c>
      <c r="F1393" s="149">
        <v>290</v>
      </c>
      <c r="G1393" s="149">
        <v>96.6666666666667</v>
      </c>
      <c r="H1393" s="149">
        <v>1095.2488858675099</v>
      </c>
      <c r="I1393" s="149">
        <v>1371.4084496581299</v>
      </c>
      <c r="J1393" s="149">
        <v>1212.8830598966099</v>
      </c>
      <c r="K1393" s="149">
        <v>1544.36348002158</v>
      </c>
      <c r="L1393" s="149">
        <v>158.525389761524</v>
      </c>
      <c r="M1393" s="149">
        <v>172.95503036344101</v>
      </c>
    </row>
    <row r="1394" spans="1:13">
      <c r="A1394" s="150" t="str">
        <f t="shared" si="42"/>
        <v>2010-2012MalesPM4</v>
      </c>
      <c r="B1394" s="151" t="str">
        <f t="shared" si="43"/>
        <v>2010-2012_Males_PM4_All ages</v>
      </c>
      <c r="C1394" s="149" t="s">
        <v>8</v>
      </c>
      <c r="D1394" s="149" t="s">
        <v>2</v>
      </c>
      <c r="E1394" s="149" t="s">
        <v>159</v>
      </c>
      <c r="F1394" s="149">
        <v>301</v>
      </c>
      <c r="G1394" s="149">
        <v>100.333333333333</v>
      </c>
      <c r="H1394" s="149">
        <v>1134.77851083883</v>
      </c>
      <c r="I1394" s="149">
        <v>1394.79710518703</v>
      </c>
      <c r="J1394" s="149">
        <v>1237.5356719517099</v>
      </c>
      <c r="K1394" s="149">
        <v>1566.09651304516</v>
      </c>
      <c r="L1394" s="149">
        <v>157.26143323531701</v>
      </c>
      <c r="M1394" s="149">
        <v>171.299407858134</v>
      </c>
    </row>
    <row r="1395" spans="1:13">
      <c r="A1395" s="150" t="str">
        <f t="shared" si="42"/>
        <v>2011-2013MalesPM4</v>
      </c>
      <c r="B1395" s="151" t="str">
        <f t="shared" si="43"/>
        <v>2011-2013_Males_PM4_All ages</v>
      </c>
      <c r="C1395" s="149" t="s">
        <v>9</v>
      </c>
      <c r="D1395" s="149" t="s">
        <v>2</v>
      </c>
      <c r="E1395" s="149" t="s">
        <v>159</v>
      </c>
      <c r="F1395" s="149">
        <v>298</v>
      </c>
      <c r="G1395" s="149">
        <v>99.3333333333333</v>
      </c>
      <c r="H1395" s="149">
        <v>1120.84853499831</v>
      </c>
      <c r="I1395" s="149">
        <v>1371.61991218875</v>
      </c>
      <c r="J1395" s="149">
        <v>1216.2423993356799</v>
      </c>
      <c r="K1395" s="149">
        <v>1540.94021784746</v>
      </c>
      <c r="L1395" s="149">
        <v>155.377512853067</v>
      </c>
      <c r="M1395" s="149">
        <v>169.32030565871401</v>
      </c>
    </row>
    <row r="1396" spans="1:13">
      <c r="A1396" s="150" t="str">
        <f t="shared" si="42"/>
        <v>2012-2014MalesPM4</v>
      </c>
      <c r="B1396" s="151" t="str">
        <f t="shared" si="43"/>
        <v>2012-2014_Males_PM4_All ages</v>
      </c>
      <c r="C1396" s="149" t="s">
        <v>216</v>
      </c>
      <c r="D1396" s="149" t="s">
        <v>2</v>
      </c>
      <c r="E1396" s="149" t="s">
        <v>159</v>
      </c>
      <c r="F1396" s="149">
        <v>299</v>
      </c>
      <c r="G1396" s="149">
        <v>99.6666666666667</v>
      </c>
      <c r="H1396" s="149">
        <v>1119.93407745899</v>
      </c>
      <c r="I1396" s="149">
        <v>1390.9033425472701</v>
      </c>
      <c r="J1396" s="149">
        <v>1233.50622783367</v>
      </c>
      <c r="K1396" s="149">
        <v>1562.39970630833</v>
      </c>
      <c r="L1396" s="149">
        <v>157.39711471360101</v>
      </c>
      <c r="M1396" s="149">
        <v>171.49636376106201</v>
      </c>
    </row>
    <row r="1397" spans="1:13">
      <c r="A1397" s="150" t="str">
        <f t="shared" si="42"/>
        <v>2004-2006MalesPM5</v>
      </c>
      <c r="B1397" s="151" t="str">
        <f t="shared" si="43"/>
        <v>2004-2006_Males_PM5_All ages</v>
      </c>
      <c r="C1397" s="149" t="s">
        <v>1</v>
      </c>
      <c r="D1397" s="149" t="s">
        <v>2</v>
      </c>
      <c r="E1397" s="149" t="s">
        <v>160</v>
      </c>
      <c r="F1397" s="149">
        <v>270</v>
      </c>
      <c r="G1397" s="149">
        <v>90</v>
      </c>
      <c r="H1397" s="149">
        <v>1067.5734450990501</v>
      </c>
      <c r="I1397" s="149">
        <v>1671.4442594900599</v>
      </c>
      <c r="J1397" s="149">
        <v>1465.5342623398701</v>
      </c>
      <c r="K1397" s="149">
        <v>1896.8132818392401</v>
      </c>
      <c r="L1397" s="149">
        <v>205.90999715019399</v>
      </c>
      <c r="M1397" s="149">
        <v>225.36902234917699</v>
      </c>
    </row>
    <row r="1398" spans="1:13">
      <c r="A1398" s="150" t="str">
        <f t="shared" si="42"/>
        <v>2005-2007MalesPM5</v>
      </c>
      <c r="B1398" s="151" t="str">
        <f t="shared" si="43"/>
        <v>2005-2007_Males_PM5_All ages</v>
      </c>
      <c r="C1398" s="149" t="s">
        <v>3</v>
      </c>
      <c r="D1398" s="149" t="s">
        <v>2</v>
      </c>
      <c r="E1398" s="149" t="s">
        <v>160</v>
      </c>
      <c r="F1398" s="149">
        <v>280</v>
      </c>
      <c r="G1398" s="149">
        <v>93.3333333333333</v>
      </c>
      <c r="H1398" s="149">
        <v>1101.97174229604</v>
      </c>
      <c r="I1398" s="149">
        <v>1703.7832464373901</v>
      </c>
      <c r="J1398" s="149">
        <v>1496.21987733324</v>
      </c>
      <c r="K1398" s="149">
        <v>1930.5909083885799</v>
      </c>
      <c r="L1398" s="149">
        <v>207.56336910414501</v>
      </c>
      <c r="M1398" s="149">
        <v>226.80766195118801</v>
      </c>
    </row>
    <row r="1399" spans="1:13">
      <c r="A1399" s="150" t="str">
        <f t="shared" si="42"/>
        <v>2006-2008MalesPM5</v>
      </c>
      <c r="B1399" s="151" t="str">
        <f t="shared" si="43"/>
        <v>2006-2008_Males_PM5_All ages</v>
      </c>
      <c r="C1399" s="149" t="s">
        <v>4</v>
      </c>
      <c r="D1399" s="149" t="s">
        <v>2</v>
      </c>
      <c r="E1399" s="149" t="s">
        <v>160</v>
      </c>
      <c r="F1399" s="149">
        <v>290</v>
      </c>
      <c r="G1399" s="149">
        <v>96.6666666666667</v>
      </c>
      <c r="H1399" s="149">
        <v>1140.7891113646201</v>
      </c>
      <c r="I1399" s="149">
        <v>1820.02364472094</v>
      </c>
      <c r="J1399" s="149">
        <v>1597.0449316875199</v>
      </c>
      <c r="K1399" s="149">
        <v>2063.2988080314599</v>
      </c>
      <c r="L1399" s="149">
        <v>222.97871303342799</v>
      </c>
      <c r="M1399" s="149">
        <v>243.27516331051399</v>
      </c>
    </row>
    <row r="1400" spans="1:13">
      <c r="A1400" s="150" t="str">
        <f t="shared" si="42"/>
        <v>2007-2009MalesPM5</v>
      </c>
      <c r="B1400" s="151" t="str">
        <f t="shared" si="43"/>
        <v>2007-2009_Males_PM5_All ages</v>
      </c>
      <c r="C1400" s="149" t="s">
        <v>5</v>
      </c>
      <c r="D1400" s="149" t="s">
        <v>2</v>
      </c>
      <c r="E1400" s="149" t="s">
        <v>160</v>
      </c>
      <c r="F1400" s="149">
        <v>279</v>
      </c>
      <c r="G1400" s="149">
        <v>93</v>
      </c>
      <c r="H1400" s="149">
        <v>1101.7216869372901</v>
      </c>
      <c r="I1400" s="149">
        <v>1697.7061068926801</v>
      </c>
      <c r="J1400" s="149">
        <v>1487.30321715323</v>
      </c>
      <c r="K1400" s="149">
        <v>1927.6532203422801</v>
      </c>
      <c r="L1400" s="149">
        <v>210.40288973945701</v>
      </c>
      <c r="M1400" s="149">
        <v>229.94711344960001</v>
      </c>
    </row>
    <row r="1401" spans="1:13">
      <c r="A1401" s="150" t="str">
        <f t="shared" si="42"/>
        <v>2008-2010MalesPM5</v>
      </c>
      <c r="B1401" s="151" t="str">
        <f t="shared" si="43"/>
        <v>2008-2010_Males_PM5_All ages</v>
      </c>
      <c r="C1401" s="149" t="s">
        <v>6</v>
      </c>
      <c r="D1401" s="149" t="s">
        <v>2</v>
      </c>
      <c r="E1401" s="149" t="s">
        <v>160</v>
      </c>
      <c r="F1401" s="149">
        <v>281</v>
      </c>
      <c r="G1401" s="149">
        <v>93.6666666666667</v>
      </c>
      <c r="H1401" s="149">
        <v>1116.1423578010799</v>
      </c>
      <c r="I1401" s="149">
        <v>1726.98159699447</v>
      </c>
      <c r="J1401" s="149">
        <v>1512.3510020519</v>
      </c>
      <c r="K1401" s="149">
        <v>1961.47453013572</v>
      </c>
      <c r="L1401" s="149">
        <v>214.63059494256399</v>
      </c>
      <c r="M1401" s="149">
        <v>234.49293314125299</v>
      </c>
    </row>
    <row r="1402" spans="1:13">
      <c r="A1402" s="150" t="str">
        <f t="shared" si="42"/>
        <v>2009-2011MalesPM5</v>
      </c>
      <c r="B1402" s="151" t="str">
        <f t="shared" si="43"/>
        <v>2009-2011_Males_PM5_All ages</v>
      </c>
      <c r="C1402" s="149" t="s">
        <v>7</v>
      </c>
      <c r="D1402" s="149" t="s">
        <v>2</v>
      </c>
      <c r="E1402" s="149" t="s">
        <v>160</v>
      </c>
      <c r="F1402" s="149">
        <v>285</v>
      </c>
      <c r="G1402" s="149">
        <v>95</v>
      </c>
      <c r="H1402" s="149">
        <v>1137.3613217335801</v>
      </c>
      <c r="I1402" s="149">
        <v>1736.8238274597099</v>
      </c>
      <c r="J1402" s="149">
        <v>1526.03085102205</v>
      </c>
      <c r="K1402" s="149">
        <v>1966.97987348794</v>
      </c>
      <c r="L1402" s="149">
        <v>210.792976437655</v>
      </c>
      <c r="M1402" s="149">
        <v>230.15604602823899</v>
      </c>
    </row>
    <row r="1403" spans="1:13">
      <c r="A1403" s="150" t="str">
        <f t="shared" si="42"/>
        <v>2010-2012MalesPM5</v>
      </c>
      <c r="B1403" s="151" t="str">
        <f t="shared" si="43"/>
        <v>2010-2012_Males_PM5_All ages</v>
      </c>
      <c r="C1403" s="149" t="s">
        <v>8</v>
      </c>
      <c r="D1403" s="149" t="s">
        <v>2</v>
      </c>
      <c r="E1403" s="149" t="s">
        <v>160</v>
      </c>
      <c r="F1403" s="149">
        <v>294</v>
      </c>
      <c r="G1403" s="149">
        <v>98</v>
      </c>
      <c r="H1403" s="149">
        <v>1177.22431328582</v>
      </c>
      <c r="I1403" s="149">
        <v>1754.8880506713001</v>
      </c>
      <c r="J1403" s="149">
        <v>1549.6202470686401</v>
      </c>
      <c r="K1403" s="149">
        <v>1978.70647381714</v>
      </c>
      <c r="L1403" s="149">
        <v>205.26780360266099</v>
      </c>
      <c r="M1403" s="149">
        <v>223.818423145841</v>
      </c>
    </row>
    <row r="1404" spans="1:13">
      <c r="A1404" s="150" t="str">
        <f t="shared" si="42"/>
        <v>2011-2013MalesPM5</v>
      </c>
      <c r="B1404" s="151" t="str">
        <f t="shared" si="43"/>
        <v>2011-2013_Males_PM5_All ages</v>
      </c>
      <c r="C1404" s="149" t="s">
        <v>9</v>
      </c>
      <c r="D1404" s="149" t="s">
        <v>2</v>
      </c>
      <c r="E1404" s="149" t="s">
        <v>160</v>
      </c>
      <c r="F1404" s="149">
        <v>283</v>
      </c>
      <c r="G1404" s="149">
        <v>94.3333333333333</v>
      </c>
      <c r="H1404" s="149">
        <v>1135.0874378308999</v>
      </c>
      <c r="I1404" s="149">
        <v>1675.75372110737</v>
      </c>
      <c r="J1404" s="149">
        <v>1479.39213931721</v>
      </c>
      <c r="K1404" s="149">
        <v>1890.21949307713</v>
      </c>
      <c r="L1404" s="149">
        <v>196.36158179015399</v>
      </c>
      <c r="M1404" s="149">
        <v>214.465771969766</v>
      </c>
    </row>
    <row r="1405" spans="1:13">
      <c r="A1405" s="150" t="str">
        <f t="shared" si="42"/>
        <v>2012-2014MalesPM5</v>
      </c>
      <c r="B1405" s="151" t="str">
        <f t="shared" si="43"/>
        <v>2012-2014_Males_PM5_All ages</v>
      </c>
      <c r="C1405" s="149" t="s">
        <v>216</v>
      </c>
      <c r="D1405" s="149" t="s">
        <v>2</v>
      </c>
      <c r="E1405" s="149" t="s">
        <v>160</v>
      </c>
      <c r="F1405" s="149">
        <v>269</v>
      </c>
      <c r="G1405" s="149">
        <v>89.6666666666667</v>
      </c>
      <c r="H1405" s="149">
        <v>1079.5842196091</v>
      </c>
      <c r="I1405" s="149">
        <v>1543.60216657348</v>
      </c>
      <c r="J1405" s="149">
        <v>1359.98273306903</v>
      </c>
      <c r="K1405" s="149">
        <v>1744.6079642427601</v>
      </c>
      <c r="L1405" s="149">
        <v>183.61943350444699</v>
      </c>
      <c r="M1405" s="149">
        <v>201.00579766928101</v>
      </c>
    </row>
    <row r="1406" spans="1:13">
      <c r="A1406" s="150" t="str">
        <f t="shared" si="42"/>
        <v>2004-2006MalesPowys1</v>
      </c>
      <c r="B1406" s="151" t="str">
        <f t="shared" si="43"/>
        <v>2004-2006_Males_Powys1_All ages</v>
      </c>
      <c r="C1406" s="149" t="s">
        <v>1</v>
      </c>
      <c r="D1406" s="149" t="s">
        <v>2</v>
      </c>
      <c r="E1406" s="149" t="s">
        <v>161</v>
      </c>
      <c r="F1406" s="149">
        <v>385</v>
      </c>
      <c r="G1406" s="149">
        <v>128.333333333333</v>
      </c>
      <c r="H1406" s="149">
        <v>1044.4360045575399</v>
      </c>
      <c r="I1406" s="149">
        <v>1149.26665289175</v>
      </c>
      <c r="J1406" s="149">
        <v>1031.9527271817201</v>
      </c>
      <c r="K1406" s="149">
        <v>1275.7889187009</v>
      </c>
      <c r="L1406" s="149">
        <v>117.313925710032</v>
      </c>
      <c r="M1406" s="149">
        <v>126.522265809148</v>
      </c>
    </row>
    <row r="1407" spans="1:13">
      <c r="A1407" s="150" t="str">
        <f t="shared" si="42"/>
        <v>2005-2007MalesPowys1</v>
      </c>
      <c r="B1407" s="151" t="str">
        <f t="shared" si="43"/>
        <v>2005-2007_Males_Powys1_All ages</v>
      </c>
      <c r="C1407" s="149" t="s">
        <v>3</v>
      </c>
      <c r="D1407" s="149" t="s">
        <v>2</v>
      </c>
      <c r="E1407" s="149" t="s">
        <v>161</v>
      </c>
      <c r="F1407" s="149">
        <v>376</v>
      </c>
      <c r="G1407" s="149">
        <v>125.333333333333</v>
      </c>
      <c r="H1407" s="149">
        <v>1015.4203462151301</v>
      </c>
      <c r="I1407" s="149">
        <v>1086.77650668247</v>
      </c>
      <c r="J1407" s="149">
        <v>974.70800681889</v>
      </c>
      <c r="K1407" s="149">
        <v>1207.7507465249</v>
      </c>
      <c r="L1407" s="149">
        <v>112.06849986358201</v>
      </c>
      <c r="M1407" s="149">
        <v>120.974239842426</v>
      </c>
    </row>
    <row r="1408" spans="1:13">
      <c r="A1408" s="150" t="str">
        <f t="shared" si="42"/>
        <v>2006-2008MalesPowys1</v>
      </c>
      <c r="B1408" s="151" t="str">
        <f t="shared" si="43"/>
        <v>2006-2008_Males_Powys1_All ages</v>
      </c>
      <c r="C1408" s="149" t="s">
        <v>4</v>
      </c>
      <c r="D1408" s="149" t="s">
        <v>2</v>
      </c>
      <c r="E1408" s="149" t="s">
        <v>161</v>
      </c>
      <c r="F1408" s="149">
        <v>387</v>
      </c>
      <c r="G1408" s="149">
        <v>129</v>
      </c>
      <c r="H1408" s="149">
        <v>1039.3447025647899</v>
      </c>
      <c r="I1408" s="149">
        <v>1090.9183782422001</v>
      </c>
      <c r="J1408" s="149">
        <v>979.97799981337505</v>
      </c>
      <c r="K1408" s="149">
        <v>1210.54333732941</v>
      </c>
      <c r="L1408" s="149">
        <v>110.940378428828</v>
      </c>
      <c r="M1408" s="149">
        <v>119.62495908721201</v>
      </c>
    </row>
    <row r="1409" spans="1:13">
      <c r="A1409" s="150" t="str">
        <f t="shared" si="42"/>
        <v>2007-2009MalesPowys1</v>
      </c>
      <c r="B1409" s="151" t="str">
        <f t="shared" si="43"/>
        <v>2007-2009_Males_Powys1_All ages</v>
      </c>
      <c r="C1409" s="149" t="s">
        <v>5</v>
      </c>
      <c r="D1409" s="149" t="s">
        <v>2</v>
      </c>
      <c r="E1409" s="149" t="s">
        <v>161</v>
      </c>
      <c r="F1409" s="149">
        <v>399</v>
      </c>
      <c r="G1409" s="149">
        <v>133</v>
      </c>
      <c r="H1409" s="149">
        <v>1063.9148868090599</v>
      </c>
      <c r="I1409" s="149">
        <v>1110.8075511255599</v>
      </c>
      <c r="J1409" s="149">
        <v>999.58444519463103</v>
      </c>
      <c r="K1409" s="149">
        <v>1230.59997164061</v>
      </c>
      <c r="L1409" s="149">
        <v>111.22310593093199</v>
      </c>
      <c r="M1409" s="149">
        <v>119.79242051504799</v>
      </c>
    </row>
    <row r="1410" spans="1:13">
      <c r="A1410" s="150" t="str">
        <f t="shared" si="42"/>
        <v>2008-2010MalesPowys1</v>
      </c>
      <c r="B1410" s="151" t="str">
        <f t="shared" si="43"/>
        <v>2008-2010_Males_Powys1_All ages</v>
      </c>
      <c r="C1410" s="149" t="s">
        <v>6</v>
      </c>
      <c r="D1410" s="149" t="s">
        <v>2</v>
      </c>
      <c r="E1410" s="149" t="s">
        <v>161</v>
      </c>
      <c r="F1410" s="149">
        <v>418</v>
      </c>
      <c r="G1410" s="149">
        <v>139.333333333333</v>
      </c>
      <c r="H1410" s="149">
        <v>1108.5180863477201</v>
      </c>
      <c r="I1410" s="149">
        <v>1152.50104928365</v>
      </c>
      <c r="J1410" s="149">
        <v>1039.5751768576799</v>
      </c>
      <c r="K1410" s="149">
        <v>1273.91928746074</v>
      </c>
      <c r="L1410" s="149">
        <v>112.925872425976</v>
      </c>
      <c r="M1410" s="149">
        <v>121.418238177085</v>
      </c>
    </row>
    <row r="1411" spans="1:13">
      <c r="A1411" s="150" t="str">
        <f t="shared" ref="A1411:A1474" si="44">C1411&amp;D1411&amp;E1411</f>
        <v>2009-2011MalesPowys1</v>
      </c>
      <c r="B1411" s="151" t="str">
        <f t="shared" ref="B1411:B1474" si="45">CONCATENATE(C1411,"_",D1411,"_",E1411,"_","All ages")</f>
        <v>2009-2011_Males_Powys1_All ages</v>
      </c>
      <c r="C1411" s="149" t="s">
        <v>7</v>
      </c>
      <c r="D1411" s="149" t="s">
        <v>2</v>
      </c>
      <c r="E1411" s="149" t="s">
        <v>161</v>
      </c>
      <c r="F1411" s="149">
        <v>412</v>
      </c>
      <c r="G1411" s="149">
        <v>137.333333333333</v>
      </c>
      <c r="H1411" s="149">
        <v>1088.5935477052301</v>
      </c>
      <c r="I1411" s="149">
        <v>1122.56118385232</v>
      </c>
      <c r="J1411" s="149">
        <v>1012.05552028749</v>
      </c>
      <c r="K1411" s="149">
        <v>1241.4399609178099</v>
      </c>
      <c r="L1411" s="149">
        <v>110.505663564831</v>
      </c>
      <c r="M1411" s="149">
        <v>118.87877706549099</v>
      </c>
    </row>
    <row r="1412" spans="1:13">
      <c r="A1412" s="150" t="str">
        <f t="shared" si="44"/>
        <v>2010-2012MalesPowys1</v>
      </c>
      <c r="B1412" s="151" t="str">
        <f t="shared" si="45"/>
        <v>2010-2012_Males_Powys1_All ages</v>
      </c>
      <c r="C1412" s="149" t="s">
        <v>8</v>
      </c>
      <c r="D1412" s="149" t="s">
        <v>2</v>
      </c>
      <c r="E1412" s="149" t="s">
        <v>161</v>
      </c>
      <c r="F1412" s="149">
        <v>393</v>
      </c>
      <c r="G1412" s="149">
        <v>131</v>
      </c>
      <c r="H1412" s="149">
        <v>1033.6664913203599</v>
      </c>
      <c r="I1412" s="149">
        <v>1047.5619753380499</v>
      </c>
      <c r="J1412" s="149">
        <v>942.15750410454802</v>
      </c>
      <c r="K1412" s="149">
        <v>1161.1517968959699</v>
      </c>
      <c r="L1412" s="149">
        <v>105.4044712335</v>
      </c>
      <c r="M1412" s="149">
        <v>113.58982155792199</v>
      </c>
    </row>
    <row r="1413" spans="1:13">
      <c r="A1413" s="150" t="str">
        <f t="shared" si="44"/>
        <v>2011-2013MalesPowys1</v>
      </c>
      <c r="B1413" s="151" t="str">
        <f t="shared" si="45"/>
        <v>2011-2013_Males_Powys1_All ages</v>
      </c>
      <c r="C1413" s="149" t="s">
        <v>9</v>
      </c>
      <c r="D1413" s="149" t="s">
        <v>2</v>
      </c>
      <c r="E1413" s="149" t="s">
        <v>161</v>
      </c>
      <c r="F1413" s="149">
        <v>365</v>
      </c>
      <c r="G1413" s="149">
        <v>121.666666666667</v>
      </c>
      <c r="H1413" s="149">
        <v>954.47294788316196</v>
      </c>
      <c r="I1413" s="149">
        <v>936.41783347022499</v>
      </c>
      <c r="J1413" s="149">
        <v>839.23914999597696</v>
      </c>
      <c r="K1413" s="149">
        <v>1041.43952374694</v>
      </c>
      <c r="L1413" s="149">
        <v>97.178683474248302</v>
      </c>
      <c r="M1413" s="149">
        <v>105.02169027671</v>
      </c>
    </row>
    <row r="1414" spans="1:13">
      <c r="A1414" s="150" t="str">
        <f t="shared" si="44"/>
        <v>2012-2014MalesPowys1</v>
      </c>
      <c r="B1414" s="151" t="str">
        <f t="shared" si="45"/>
        <v>2012-2014_Males_Powys1_All ages</v>
      </c>
      <c r="C1414" s="149" t="s">
        <v>216</v>
      </c>
      <c r="D1414" s="149" t="s">
        <v>2</v>
      </c>
      <c r="E1414" s="149" t="s">
        <v>161</v>
      </c>
      <c r="F1414" s="149">
        <v>362</v>
      </c>
      <c r="G1414" s="149">
        <v>120.666666666667</v>
      </c>
      <c r="H1414" s="149">
        <v>946.94987966935196</v>
      </c>
      <c r="I1414" s="149">
        <v>891.51847274151498</v>
      </c>
      <c r="J1414" s="149">
        <v>799.34876136290302</v>
      </c>
      <c r="K1414" s="149">
        <v>991.15903157133505</v>
      </c>
      <c r="L1414" s="149">
        <v>92.169711378611296</v>
      </c>
      <c r="M1414" s="149">
        <v>99.640558829820606</v>
      </c>
    </row>
    <row r="1415" spans="1:13">
      <c r="A1415" s="150" t="str">
        <f t="shared" si="44"/>
        <v>2004-2006MalesPowys2</v>
      </c>
      <c r="B1415" s="151" t="str">
        <f t="shared" si="45"/>
        <v>2004-2006_Males_Powys2_All ages</v>
      </c>
      <c r="C1415" s="149" t="s">
        <v>1</v>
      </c>
      <c r="D1415" s="149" t="s">
        <v>2</v>
      </c>
      <c r="E1415" s="149" t="s">
        <v>162</v>
      </c>
      <c r="F1415" s="149">
        <v>408</v>
      </c>
      <c r="G1415" s="149">
        <v>136</v>
      </c>
      <c r="H1415" s="149">
        <v>1019.94900254987</v>
      </c>
      <c r="I1415" s="149">
        <v>1096.7402911050399</v>
      </c>
      <c r="J1415" s="149">
        <v>986.36598990166397</v>
      </c>
      <c r="K1415" s="149">
        <v>1215.52032576702</v>
      </c>
      <c r="L1415" s="149">
        <v>110.37430120338</v>
      </c>
      <c r="M1415" s="149">
        <v>118.780034661977</v>
      </c>
    </row>
    <row r="1416" spans="1:13">
      <c r="A1416" s="150" t="str">
        <f t="shared" si="44"/>
        <v>2005-2007MalesPowys2</v>
      </c>
      <c r="B1416" s="151" t="str">
        <f t="shared" si="45"/>
        <v>2005-2007_Males_Powys2_All ages</v>
      </c>
      <c r="C1416" s="149" t="s">
        <v>3</v>
      </c>
      <c r="D1416" s="149" t="s">
        <v>2</v>
      </c>
      <c r="E1416" s="149" t="s">
        <v>162</v>
      </c>
      <c r="F1416" s="149">
        <v>443</v>
      </c>
      <c r="G1416" s="149">
        <v>147.666666666667</v>
      </c>
      <c r="H1416" s="149">
        <v>1103.88477735417</v>
      </c>
      <c r="I1416" s="149">
        <v>1162.5253349885199</v>
      </c>
      <c r="J1416" s="149">
        <v>1051.15136991181</v>
      </c>
      <c r="K1416" s="149">
        <v>1282.02576222742</v>
      </c>
      <c r="L1416" s="149">
        <v>111.373965076717</v>
      </c>
      <c r="M1416" s="149">
        <v>119.500427238898</v>
      </c>
    </row>
    <row r="1417" spans="1:13">
      <c r="A1417" s="150" t="str">
        <f t="shared" si="44"/>
        <v>2006-2008MalesPowys2</v>
      </c>
      <c r="B1417" s="151" t="str">
        <f t="shared" si="45"/>
        <v>2006-2008_Males_Powys2_All ages</v>
      </c>
      <c r="C1417" s="149" t="s">
        <v>4</v>
      </c>
      <c r="D1417" s="149" t="s">
        <v>2</v>
      </c>
      <c r="E1417" s="149" t="s">
        <v>162</v>
      </c>
      <c r="F1417" s="149">
        <v>439</v>
      </c>
      <c r="G1417" s="149">
        <v>146.333333333333</v>
      </c>
      <c r="H1417" s="149">
        <v>1088.5736956953001</v>
      </c>
      <c r="I1417" s="149">
        <v>1149.03732254237</v>
      </c>
      <c r="J1417" s="149">
        <v>1037.94494443944</v>
      </c>
      <c r="K1417" s="149">
        <v>1268.2739185058999</v>
      </c>
      <c r="L1417" s="149">
        <v>111.09237810293</v>
      </c>
      <c r="M1417" s="149">
        <v>119.236595963529</v>
      </c>
    </row>
    <row r="1418" spans="1:13">
      <c r="A1418" s="150" t="str">
        <f t="shared" si="44"/>
        <v>2007-2009MalesPowys2</v>
      </c>
      <c r="B1418" s="151" t="str">
        <f t="shared" si="45"/>
        <v>2007-2009_Males_Powys2_All ages</v>
      </c>
      <c r="C1418" s="149" t="s">
        <v>5</v>
      </c>
      <c r="D1418" s="149" t="s">
        <v>2</v>
      </c>
      <c r="E1418" s="149" t="s">
        <v>162</v>
      </c>
      <c r="F1418" s="149">
        <v>427</v>
      </c>
      <c r="G1418" s="149">
        <v>142.333333333333</v>
      </c>
      <c r="H1418" s="149">
        <v>1054.29495568011</v>
      </c>
      <c r="I1418" s="149">
        <v>1084.6360797718401</v>
      </c>
      <c r="J1418" s="149">
        <v>978.74349483530398</v>
      </c>
      <c r="K1418" s="149">
        <v>1198.4043537886</v>
      </c>
      <c r="L1418" s="149">
        <v>105.89258493653099</v>
      </c>
      <c r="M1418" s="149">
        <v>113.768274016763</v>
      </c>
    </row>
    <row r="1419" spans="1:13">
      <c r="A1419" s="150" t="str">
        <f t="shared" si="44"/>
        <v>2008-2010MalesPowys2</v>
      </c>
      <c r="B1419" s="151" t="str">
        <f t="shared" si="45"/>
        <v>2008-2010_Males_Powys2_All ages</v>
      </c>
      <c r="C1419" s="149" t="s">
        <v>6</v>
      </c>
      <c r="D1419" s="149" t="s">
        <v>2</v>
      </c>
      <c r="E1419" s="149" t="s">
        <v>162</v>
      </c>
      <c r="F1419" s="149">
        <v>392</v>
      </c>
      <c r="G1419" s="149">
        <v>130.666666666667</v>
      </c>
      <c r="H1419" s="149">
        <v>965.49346075219796</v>
      </c>
      <c r="I1419" s="149">
        <v>963.75515090373904</v>
      </c>
      <c r="J1419" s="149">
        <v>865.67838600427399</v>
      </c>
      <c r="K1419" s="149">
        <v>1069.45833635344</v>
      </c>
      <c r="L1419" s="149">
        <v>98.076764899464607</v>
      </c>
      <c r="M1419" s="149">
        <v>105.70318544970399</v>
      </c>
    </row>
    <row r="1420" spans="1:13">
      <c r="A1420" s="150" t="str">
        <f t="shared" si="44"/>
        <v>2009-2011MalesPowys2</v>
      </c>
      <c r="B1420" s="151" t="str">
        <f t="shared" si="45"/>
        <v>2009-2011_Males_Powys2_All ages</v>
      </c>
      <c r="C1420" s="149" t="s">
        <v>7</v>
      </c>
      <c r="D1420" s="149" t="s">
        <v>2</v>
      </c>
      <c r="E1420" s="149" t="s">
        <v>162</v>
      </c>
      <c r="F1420" s="149">
        <v>400</v>
      </c>
      <c r="G1420" s="149">
        <v>133.333333333333</v>
      </c>
      <c r="H1420" s="149">
        <v>986.41217232620602</v>
      </c>
      <c r="I1420" s="149">
        <v>943.59005285911201</v>
      </c>
      <c r="J1420" s="149">
        <v>849.033130463985</v>
      </c>
      <c r="K1420" s="149">
        <v>1045.4227344424401</v>
      </c>
      <c r="L1420" s="149">
        <v>94.556922395126904</v>
      </c>
      <c r="M1420" s="149">
        <v>101.832681583333</v>
      </c>
    </row>
    <row r="1421" spans="1:13">
      <c r="A1421" s="150" t="str">
        <f t="shared" si="44"/>
        <v>2010-2012MalesPowys2</v>
      </c>
      <c r="B1421" s="151" t="str">
        <f t="shared" si="45"/>
        <v>2010-2012_Males_Powys2_All ages</v>
      </c>
      <c r="C1421" s="149" t="s">
        <v>8</v>
      </c>
      <c r="D1421" s="149" t="s">
        <v>2</v>
      </c>
      <c r="E1421" s="149" t="s">
        <v>162</v>
      </c>
      <c r="F1421" s="149">
        <v>423</v>
      </c>
      <c r="G1421" s="149">
        <v>141</v>
      </c>
      <c r="H1421" s="149">
        <v>1046.56341234104</v>
      </c>
      <c r="I1421" s="149">
        <v>982.89802271537201</v>
      </c>
      <c r="J1421" s="149">
        <v>886.75423024705196</v>
      </c>
      <c r="K1421" s="149">
        <v>1086.22753261611</v>
      </c>
      <c r="L1421" s="149">
        <v>96.143792468320001</v>
      </c>
      <c r="M1421" s="149">
        <v>103.329509900738</v>
      </c>
    </row>
    <row r="1422" spans="1:13">
      <c r="A1422" s="150" t="str">
        <f t="shared" si="44"/>
        <v>2011-2013MalesPowys2</v>
      </c>
      <c r="B1422" s="151" t="str">
        <f t="shared" si="45"/>
        <v>2011-2013_Males_Powys2_All ages</v>
      </c>
      <c r="C1422" s="149" t="s">
        <v>9</v>
      </c>
      <c r="D1422" s="149" t="s">
        <v>2</v>
      </c>
      <c r="E1422" s="149" t="s">
        <v>162</v>
      </c>
      <c r="F1422" s="149">
        <v>431</v>
      </c>
      <c r="G1422" s="149">
        <v>143.666666666667</v>
      </c>
      <c r="H1422" s="149">
        <v>1070.3819599662199</v>
      </c>
      <c r="I1422" s="149">
        <v>985.71895707802003</v>
      </c>
      <c r="J1422" s="149">
        <v>890.05919540657897</v>
      </c>
      <c r="K1422" s="149">
        <v>1088.4589368956599</v>
      </c>
      <c r="L1422" s="149">
        <v>95.659761671441501</v>
      </c>
      <c r="M1422" s="149">
        <v>102.739979817644</v>
      </c>
    </row>
    <row r="1423" spans="1:13">
      <c r="A1423" s="150" t="str">
        <f t="shared" si="44"/>
        <v>2012-2014MalesPowys2</v>
      </c>
      <c r="B1423" s="151" t="str">
        <f t="shared" si="45"/>
        <v>2012-2014_Males_Powys2_All ages</v>
      </c>
      <c r="C1423" s="149" t="s">
        <v>216</v>
      </c>
      <c r="D1423" s="149" t="s">
        <v>2</v>
      </c>
      <c r="E1423" s="149" t="s">
        <v>162</v>
      </c>
      <c r="F1423" s="149">
        <v>431</v>
      </c>
      <c r="G1423" s="149">
        <v>143.666666666667</v>
      </c>
      <c r="H1423" s="149">
        <v>1073.7419033383201</v>
      </c>
      <c r="I1423" s="149">
        <v>973.15496887246297</v>
      </c>
      <c r="J1423" s="149">
        <v>879.10970702724205</v>
      </c>
      <c r="K1423" s="149">
        <v>1074.1609523193999</v>
      </c>
      <c r="L1423" s="149">
        <v>94.045261845221304</v>
      </c>
      <c r="M1423" s="149">
        <v>101.00598344693201</v>
      </c>
    </row>
    <row r="1424" spans="1:13">
      <c r="A1424" s="150" t="str">
        <f t="shared" si="44"/>
        <v>2004-2006MalesPowys3</v>
      </c>
      <c r="B1424" s="151" t="str">
        <f t="shared" si="45"/>
        <v>2004-2006_Males_Powys3_All ages</v>
      </c>
      <c r="C1424" s="149" t="s">
        <v>1</v>
      </c>
      <c r="D1424" s="149" t="s">
        <v>2</v>
      </c>
      <c r="E1424" s="149" t="s">
        <v>163</v>
      </c>
      <c r="F1424" s="149">
        <v>336</v>
      </c>
      <c r="G1424" s="149">
        <v>112</v>
      </c>
      <c r="H1424" s="149">
        <v>947.09248245342098</v>
      </c>
      <c r="I1424" s="149">
        <v>1119.86996309339</v>
      </c>
      <c r="J1424" s="149">
        <v>995.860166413201</v>
      </c>
      <c r="K1424" s="149">
        <v>1254.33034942688</v>
      </c>
      <c r="L1424" s="149">
        <v>124.00979668018699</v>
      </c>
      <c r="M1424" s="149">
        <v>134.46038633349099</v>
      </c>
    </row>
    <row r="1425" spans="1:13">
      <c r="A1425" s="150" t="str">
        <f t="shared" si="44"/>
        <v>2005-2007MalesPowys3</v>
      </c>
      <c r="B1425" s="151" t="str">
        <f t="shared" si="45"/>
        <v>2005-2007_Males_Powys3_All ages</v>
      </c>
      <c r="C1425" s="149" t="s">
        <v>3</v>
      </c>
      <c r="D1425" s="149" t="s">
        <v>2</v>
      </c>
      <c r="E1425" s="149" t="s">
        <v>163</v>
      </c>
      <c r="F1425" s="149">
        <v>340</v>
      </c>
      <c r="G1425" s="149">
        <v>113.333333333333</v>
      </c>
      <c r="H1425" s="149">
        <v>952.75458162865004</v>
      </c>
      <c r="I1425" s="149">
        <v>1091.48174739262</v>
      </c>
      <c r="J1425" s="149">
        <v>971.17061334244795</v>
      </c>
      <c r="K1425" s="149">
        <v>1221.8692699179001</v>
      </c>
      <c r="L1425" s="149">
        <v>120.311134050167</v>
      </c>
      <c r="M1425" s="149">
        <v>130.38752252528599</v>
      </c>
    </row>
    <row r="1426" spans="1:13">
      <c r="A1426" s="150" t="str">
        <f t="shared" si="44"/>
        <v>2006-2008MalesPowys3</v>
      </c>
      <c r="B1426" s="151" t="str">
        <f t="shared" si="45"/>
        <v>2006-2008_Males_Powys3_All ages</v>
      </c>
      <c r="C1426" s="149" t="s">
        <v>4</v>
      </c>
      <c r="D1426" s="149" t="s">
        <v>2</v>
      </c>
      <c r="E1426" s="149" t="s">
        <v>163</v>
      </c>
      <c r="F1426" s="149">
        <v>350</v>
      </c>
      <c r="G1426" s="149">
        <v>116.666666666667</v>
      </c>
      <c r="H1426" s="149">
        <v>974.38752783964401</v>
      </c>
      <c r="I1426" s="149">
        <v>1111.199562707</v>
      </c>
      <c r="J1426" s="149">
        <v>989.73253084572195</v>
      </c>
      <c r="K1426" s="149">
        <v>1242.68692309832</v>
      </c>
      <c r="L1426" s="149">
        <v>121.46703186127699</v>
      </c>
      <c r="M1426" s="149">
        <v>131.48736039132399</v>
      </c>
    </row>
    <row r="1427" spans="1:13">
      <c r="A1427" s="150" t="str">
        <f t="shared" si="44"/>
        <v>2007-2009MalesPowys3</v>
      </c>
      <c r="B1427" s="151" t="str">
        <f t="shared" si="45"/>
        <v>2007-2009_Males_Powys3_All ages</v>
      </c>
      <c r="C1427" s="149" t="s">
        <v>5</v>
      </c>
      <c r="D1427" s="149" t="s">
        <v>2</v>
      </c>
      <c r="E1427" s="149" t="s">
        <v>163</v>
      </c>
      <c r="F1427" s="149">
        <v>377</v>
      </c>
      <c r="G1427" s="149">
        <v>125.666666666667</v>
      </c>
      <c r="H1427" s="149">
        <v>1045.18990851123</v>
      </c>
      <c r="I1427" s="149">
        <v>1192.5605929666201</v>
      </c>
      <c r="J1427" s="149">
        <v>1066.9365608830899</v>
      </c>
      <c r="K1427" s="149">
        <v>1328.15376733326</v>
      </c>
      <c r="L1427" s="149">
        <v>125.624032083537</v>
      </c>
      <c r="M1427" s="149">
        <v>135.59317436663599</v>
      </c>
    </row>
    <row r="1428" spans="1:13">
      <c r="A1428" s="150" t="str">
        <f t="shared" si="44"/>
        <v>2008-2010MalesPowys3</v>
      </c>
      <c r="B1428" s="151" t="str">
        <f t="shared" si="45"/>
        <v>2008-2010_Males_Powys3_All ages</v>
      </c>
      <c r="C1428" s="149" t="s">
        <v>6</v>
      </c>
      <c r="D1428" s="149" t="s">
        <v>2</v>
      </c>
      <c r="E1428" s="149" t="s">
        <v>163</v>
      </c>
      <c r="F1428" s="149">
        <v>389</v>
      </c>
      <c r="G1428" s="149">
        <v>129.666666666667</v>
      </c>
      <c r="H1428" s="149">
        <v>1077.9206384393699</v>
      </c>
      <c r="I1428" s="149">
        <v>1223.1507861853299</v>
      </c>
      <c r="J1428" s="149">
        <v>1096.22680123707</v>
      </c>
      <c r="K1428" s="149">
        <v>1359.9839234244801</v>
      </c>
      <c r="L1428" s="149">
        <v>126.92398494826</v>
      </c>
      <c r="M1428" s="149">
        <v>136.833137239156</v>
      </c>
    </row>
    <row r="1429" spans="1:13">
      <c r="A1429" s="150" t="str">
        <f t="shared" si="44"/>
        <v>2009-2011MalesPowys3</v>
      </c>
      <c r="B1429" s="151" t="str">
        <f t="shared" si="45"/>
        <v>2009-2011_Males_Powys3_All ages</v>
      </c>
      <c r="C1429" s="149" t="s">
        <v>7</v>
      </c>
      <c r="D1429" s="149" t="s">
        <v>2</v>
      </c>
      <c r="E1429" s="149" t="s">
        <v>163</v>
      </c>
      <c r="F1429" s="149">
        <v>375</v>
      </c>
      <c r="G1429" s="149">
        <v>125</v>
      </c>
      <c r="H1429" s="149">
        <v>1035.2252650176699</v>
      </c>
      <c r="I1429" s="149">
        <v>1134.9174853236</v>
      </c>
      <c r="J1429" s="149">
        <v>1015.7310357319</v>
      </c>
      <c r="K1429" s="149">
        <v>1263.5884767483001</v>
      </c>
      <c r="L1429" s="149">
        <v>119.186449591704</v>
      </c>
      <c r="M1429" s="149">
        <v>128.67099142469701</v>
      </c>
    </row>
    <row r="1430" spans="1:13">
      <c r="A1430" s="150" t="str">
        <f t="shared" si="44"/>
        <v>2010-2012MalesPowys3</v>
      </c>
      <c r="B1430" s="151" t="str">
        <f t="shared" si="45"/>
        <v>2010-2012_Males_Powys3_All ages</v>
      </c>
      <c r="C1430" s="149" t="s">
        <v>8</v>
      </c>
      <c r="D1430" s="149" t="s">
        <v>2</v>
      </c>
      <c r="E1430" s="149" t="s">
        <v>163</v>
      </c>
      <c r="F1430" s="149">
        <v>362</v>
      </c>
      <c r="G1430" s="149">
        <v>120.666666666667</v>
      </c>
      <c r="H1430" s="149">
        <v>994.42353652171505</v>
      </c>
      <c r="I1430" s="149">
        <v>1028.3791995865199</v>
      </c>
      <c r="J1430" s="149">
        <v>919.92351747263001</v>
      </c>
      <c r="K1430" s="149">
        <v>1145.62579407466</v>
      </c>
      <c r="L1430" s="149">
        <v>108.455682113889</v>
      </c>
      <c r="M1430" s="149">
        <v>117.246594488144</v>
      </c>
    </row>
    <row r="1431" spans="1:13">
      <c r="A1431" s="150" t="str">
        <f t="shared" si="44"/>
        <v>2011-2013MalesPowys3</v>
      </c>
      <c r="B1431" s="151" t="str">
        <f t="shared" si="45"/>
        <v>2011-2013_Males_Powys3_All ages</v>
      </c>
      <c r="C1431" s="149" t="s">
        <v>9</v>
      </c>
      <c r="D1431" s="149" t="s">
        <v>2</v>
      </c>
      <c r="E1431" s="149" t="s">
        <v>163</v>
      </c>
      <c r="F1431" s="149">
        <v>362</v>
      </c>
      <c r="G1431" s="149">
        <v>120.666666666667</v>
      </c>
      <c r="H1431" s="149">
        <v>990.93920232131597</v>
      </c>
      <c r="I1431" s="149">
        <v>979.20636006352595</v>
      </c>
      <c r="J1431" s="149">
        <v>877.41704971755098</v>
      </c>
      <c r="K1431" s="149">
        <v>1089.24623774213</v>
      </c>
      <c r="L1431" s="149">
        <v>101.78931034597601</v>
      </c>
      <c r="M1431" s="149">
        <v>110.03987767860799</v>
      </c>
    </row>
    <row r="1432" spans="1:13">
      <c r="A1432" s="150" t="str">
        <f t="shared" si="44"/>
        <v>2012-2014MalesPowys3</v>
      </c>
      <c r="B1432" s="151" t="str">
        <f t="shared" si="45"/>
        <v>2012-2014_Males_Powys3_All ages</v>
      </c>
      <c r="C1432" s="149" t="s">
        <v>216</v>
      </c>
      <c r="D1432" s="149" t="s">
        <v>2</v>
      </c>
      <c r="E1432" s="149" t="s">
        <v>163</v>
      </c>
      <c r="F1432" s="149">
        <v>379</v>
      </c>
      <c r="G1432" s="149">
        <v>126.333333333333</v>
      </c>
      <c r="H1432" s="149">
        <v>1039.38130759105</v>
      </c>
      <c r="I1432" s="149">
        <v>962.88613567521702</v>
      </c>
      <c r="J1432" s="149">
        <v>866.49255401705705</v>
      </c>
      <c r="K1432" s="149">
        <v>1066.9081493358999</v>
      </c>
      <c r="L1432" s="149">
        <v>96.393581658159306</v>
      </c>
      <c r="M1432" s="149">
        <v>104.022013660685</v>
      </c>
    </row>
    <row r="1433" spans="1:13">
      <c r="A1433" s="150" t="str">
        <f t="shared" si="44"/>
        <v>2004-2006MalesPowys4</v>
      </c>
      <c r="B1433" s="151" t="str">
        <f t="shared" si="45"/>
        <v>2004-2006_Males_Powys4_All ages</v>
      </c>
      <c r="C1433" s="149" t="s">
        <v>1</v>
      </c>
      <c r="D1433" s="149" t="s">
        <v>2</v>
      </c>
      <c r="E1433" s="149" t="s">
        <v>164</v>
      </c>
      <c r="F1433" s="149">
        <v>541</v>
      </c>
      <c r="G1433" s="149">
        <v>180.333333333333</v>
      </c>
      <c r="H1433" s="149">
        <v>1214.6657985136601</v>
      </c>
      <c r="I1433" s="149">
        <v>1370.5225153685501</v>
      </c>
      <c r="J1433" s="149">
        <v>1252.9792373871001</v>
      </c>
      <c r="K1433" s="149">
        <v>1495.79783836467</v>
      </c>
      <c r="L1433" s="149">
        <v>117.543277981448</v>
      </c>
      <c r="M1433" s="149">
        <v>125.275322996127</v>
      </c>
    </row>
    <row r="1434" spans="1:13">
      <c r="A1434" s="150" t="str">
        <f t="shared" si="44"/>
        <v>2005-2007MalesPowys4</v>
      </c>
      <c r="B1434" s="151" t="str">
        <f t="shared" si="45"/>
        <v>2005-2007_Males_Powys4_All ages</v>
      </c>
      <c r="C1434" s="149" t="s">
        <v>3</v>
      </c>
      <c r="D1434" s="149" t="s">
        <v>2</v>
      </c>
      <c r="E1434" s="149" t="s">
        <v>164</v>
      </c>
      <c r="F1434" s="149">
        <v>543</v>
      </c>
      <c r="G1434" s="149">
        <v>181</v>
      </c>
      <c r="H1434" s="149">
        <v>1212.3783156202601</v>
      </c>
      <c r="I1434" s="149">
        <v>1338.2595549707401</v>
      </c>
      <c r="J1434" s="149">
        <v>1224.2024538247599</v>
      </c>
      <c r="K1434" s="149">
        <v>1459.80505791524</v>
      </c>
      <c r="L1434" s="149">
        <v>114.057101145987</v>
      </c>
      <c r="M1434" s="149">
        <v>121.545502944495</v>
      </c>
    </row>
    <row r="1435" spans="1:13">
      <c r="A1435" s="150" t="str">
        <f t="shared" si="44"/>
        <v>2006-2008MalesPowys4</v>
      </c>
      <c r="B1435" s="151" t="str">
        <f t="shared" si="45"/>
        <v>2006-2008_Males_Powys4_All ages</v>
      </c>
      <c r="C1435" s="149" t="s">
        <v>4</v>
      </c>
      <c r="D1435" s="149" t="s">
        <v>2</v>
      </c>
      <c r="E1435" s="149" t="s">
        <v>164</v>
      </c>
      <c r="F1435" s="149">
        <v>519</v>
      </c>
      <c r="G1435" s="149">
        <v>173</v>
      </c>
      <c r="H1435" s="149">
        <v>1152.76975700769</v>
      </c>
      <c r="I1435" s="149">
        <v>1279.45647023223</v>
      </c>
      <c r="J1435" s="149">
        <v>1167.4725490527501</v>
      </c>
      <c r="K1435" s="149">
        <v>1398.9668614861801</v>
      </c>
      <c r="L1435" s="149">
        <v>111.983921179487</v>
      </c>
      <c r="M1435" s="149">
        <v>119.51039125394701</v>
      </c>
    </row>
    <row r="1436" spans="1:13">
      <c r="A1436" s="150" t="str">
        <f t="shared" si="44"/>
        <v>2007-2009MalesPowys4</v>
      </c>
      <c r="B1436" s="151" t="str">
        <f t="shared" si="45"/>
        <v>2007-2009_Males_Powys4_All ages</v>
      </c>
      <c r="C1436" s="149" t="s">
        <v>5</v>
      </c>
      <c r="D1436" s="149" t="s">
        <v>2</v>
      </c>
      <c r="E1436" s="149" t="s">
        <v>164</v>
      </c>
      <c r="F1436" s="149">
        <v>528</v>
      </c>
      <c r="G1436" s="149">
        <v>176</v>
      </c>
      <c r="H1436" s="149">
        <v>1165.5114564478399</v>
      </c>
      <c r="I1436" s="149">
        <v>1254.13053838161</v>
      </c>
      <c r="J1436" s="149">
        <v>1146.0800742615299</v>
      </c>
      <c r="K1436" s="149">
        <v>1369.3787062532199</v>
      </c>
      <c r="L1436" s="149">
        <v>108.05046412008799</v>
      </c>
      <c r="M1436" s="149">
        <v>115.248167871609</v>
      </c>
    </row>
    <row r="1437" spans="1:13">
      <c r="A1437" s="150" t="str">
        <f t="shared" si="44"/>
        <v>2008-2010MalesPowys4</v>
      </c>
      <c r="B1437" s="151" t="str">
        <f t="shared" si="45"/>
        <v>2008-2010_Males_Powys4_All ages</v>
      </c>
      <c r="C1437" s="149" t="s">
        <v>6</v>
      </c>
      <c r="D1437" s="149" t="s">
        <v>2</v>
      </c>
      <c r="E1437" s="149" t="s">
        <v>164</v>
      </c>
      <c r="F1437" s="149">
        <v>513</v>
      </c>
      <c r="G1437" s="149">
        <v>171</v>
      </c>
      <c r="H1437" s="149">
        <v>1128.83705578171</v>
      </c>
      <c r="I1437" s="149">
        <v>1188.1540569783999</v>
      </c>
      <c r="J1437" s="149">
        <v>1084.89564936079</v>
      </c>
      <c r="K1437" s="149">
        <v>1298.3944365174</v>
      </c>
      <c r="L1437" s="149">
        <v>103.258407617611</v>
      </c>
      <c r="M1437" s="149">
        <v>110.24037953899899</v>
      </c>
    </row>
    <row r="1438" spans="1:13">
      <c r="A1438" s="150" t="str">
        <f t="shared" si="44"/>
        <v>2009-2011MalesPowys4</v>
      </c>
      <c r="B1438" s="151" t="str">
        <f t="shared" si="45"/>
        <v>2009-2011_Males_Powys4_All ages</v>
      </c>
      <c r="C1438" s="149" t="s">
        <v>7</v>
      </c>
      <c r="D1438" s="149" t="s">
        <v>2</v>
      </c>
      <c r="E1438" s="149" t="s">
        <v>164</v>
      </c>
      <c r="F1438" s="149">
        <v>530</v>
      </c>
      <c r="G1438" s="149">
        <v>176.666666666667</v>
      </c>
      <c r="H1438" s="149">
        <v>1163.7098190760601</v>
      </c>
      <c r="I1438" s="149">
        <v>1175.61478693096</v>
      </c>
      <c r="J1438" s="149">
        <v>1075.49391489139</v>
      </c>
      <c r="K1438" s="149">
        <v>1282.3920900236201</v>
      </c>
      <c r="L1438" s="149">
        <v>100.120872039568</v>
      </c>
      <c r="M1438" s="149">
        <v>106.777303092663</v>
      </c>
    </row>
    <row r="1439" spans="1:13">
      <c r="A1439" s="150" t="str">
        <f t="shared" si="44"/>
        <v>2010-2012MalesPowys4</v>
      </c>
      <c r="B1439" s="151" t="str">
        <f t="shared" si="45"/>
        <v>2010-2012_Males_Powys4_All ages</v>
      </c>
      <c r="C1439" s="149" t="s">
        <v>8</v>
      </c>
      <c r="D1439" s="149" t="s">
        <v>2</v>
      </c>
      <c r="E1439" s="149" t="s">
        <v>164</v>
      </c>
      <c r="F1439" s="149">
        <v>508</v>
      </c>
      <c r="G1439" s="149">
        <v>169.333333333333</v>
      </c>
      <c r="H1439" s="149">
        <v>1117.8839425214001</v>
      </c>
      <c r="I1439" s="149">
        <v>1115.4427995874601</v>
      </c>
      <c r="J1439" s="149">
        <v>1018.46148137841</v>
      </c>
      <c r="K1439" s="149">
        <v>1219.0150296499</v>
      </c>
      <c r="L1439" s="149">
        <v>96.981318209055402</v>
      </c>
      <c r="M1439" s="149">
        <v>103.572230062437</v>
      </c>
    </row>
    <row r="1440" spans="1:13">
      <c r="A1440" s="150" t="str">
        <f t="shared" si="44"/>
        <v>2011-2013MalesPowys4</v>
      </c>
      <c r="B1440" s="151" t="str">
        <f t="shared" si="45"/>
        <v>2011-2013_Males_Powys4_All ages</v>
      </c>
      <c r="C1440" s="149" t="s">
        <v>9</v>
      </c>
      <c r="D1440" s="149" t="s">
        <v>2</v>
      </c>
      <c r="E1440" s="149" t="s">
        <v>164</v>
      </c>
      <c r="F1440" s="149">
        <v>517</v>
      </c>
      <c r="G1440" s="149">
        <v>172.333333333333</v>
      </c>
      <c r="H1440" s="149">
        <v>1138.5408178995399</v>
      </c>
      <c r="I1440" s="149">
        <v>1139.77838238762</v>
      </c>
      <c r="J1440" s="149">
        <v>1040.98320028124</v>
      </c>
      <c r="K1440" s="149">
        <v>1245.2269139334701</v>
      </c>
      <c r="L1440" s="149">
        <v>98.795182106372494</v>
      </c>
      <c r="M1440" s="149">
        <v>105.448531545851</v>
      </c>
    </row>
    <row r="1441" spans="1:13">
      <c r="A1441" s="150" t="str">
        <f t="shared" si="44"/>
        <v>2012-2014MalesPowys4</v>
      </c>
      <c r="B1441" s="151" t="str">
        <f t="shared" si="45"/>
        <v>2012-2014_Males_Powys4_All ages</v>
      </c>
      <c r="C1441" s="149" t="s">
        <v>216</v>
      </c>
      <c r="D1441" s="149" t="s">
        <v>2</v>
      </c>
      <c r="E1441" s="149" t="s">
        <v>164</v>
      </c>
      <c r="F1441" s="149">
        <v>491</v>
      </c>
      <c r="G1441" s="149">
        <v>163.666666666667</v>
      </c>
      <c r="H1441" s="149">
        <v>1080.14167234969</v>
      </c>
      <c r="I1441" s="149">
        <v>1074.0142415248199</v>
      </c>
      <c r="J1441" s="149">
        <v>978.21582245160505</v>
      </c>
      <c r="K1441" s="149">
        <v>1176.4391066372</v>
      </c>
      <c r="L1441" s="149">
        <v>95.798419073219605</v>
      </c>
      <c r="M1441" s="149">
        <v>102.42486511237701</v>
      </c>
    </row>
    <row r="1442" spans="1:13">
      <c r="A1442" s="150" t="str">
        <f t="shared" si="44"/>
        <v>2004-2006MalesPowys5</v>
      </c>
      <c r="B1442" s="151" t="str">
        <f t="shared" si="45"/>
        <v>2004-2006_Males_Powys5_All ages</v>
      </c>
      <c r="C1442" s="149" t="s">
        <v>1</v>
      </c>
      <c r="D1442" s="149" t="s">
        <v>2</v>
      </c>
      <c r="E1442" s="149" t="s">
        <v>165</v>
      </c>
      <c r="F1442" s="149">
        <v>477</v>
      </c>
      <c r="G1442" s="149">
        <v>159</v>
      </c>
      <c r="H1442" s="149">
        <v>1313.43447972024</v>
      </c>
      <c r="I1442" s="149">
        <v>1637.2811212470699</v>
      </c>
      <c r="J1442" s="149">
        <v>1490.1576454582</v>
      </c>
      <c r="K1442" s="149">
        <v>1794.7351190208201</v>
      </c>
      <c r="L1442" s="149">
        <v>147.12347578886499</v>
      </c>
      <c r="M1442" s="149">
        <v>157.45399777374601</v>
      </c>
    </row>
    <row r="1443" spans="1:13">
      <c r="A1443" s="150" t="str">
        <f t="shared" si="44"/>
        <v>2005-2007MalesPowys5</v>
      </c>
      <c r="B1443" s="151" t="str">
        <f t="shared" si="45"/>
        <v>2005-2007_Males_Powys5_All ages</v>
      </c>
      <c r="C1443" s="149" t="s">
        <v>3</v>
      </c>
      <c r="D1443" s="149" t="s">
        <v>2</v>
      </c>
      <c r="E1443" s="149" t="s">
        <v>165</v>
      </c>
      <c r="F1443" s="149">
        <v>488</v>
      </c>
      <c r="G1443" s="149">
        <v>162.666666666667</v>
      </c>
      <c r="H1443" s="149">
        <v>1332.20496300947</v>
      </c>
      <c r="I1443" s="149">
        <v>1634.3919452277601</v>
      </c>
      <c r="J1443" s="149">
        <v>1489.34322609127</v>
      </c>
      <c r="K1443" s="149">
        <v>1789.5057356756599</v>
      </c>
      <c r="L1443" s="149">
        <v>145.048719136497</v>
      </c>
      <c r="M1443" s="149">
        <v>155.113790447898</v>
      </c>
    </row>
    <row r="1444" spans="1:13">
      <c r="A1444" s="150" t="str">
        <f t="shared" si="44"/>
        <v>2006-2008MalesPowys5</v>
      </c>
      <c r="B1444" s="151" t="str">
        <f t="shared" si="45"/>
        <v>2006-2008_Males_Powys5_All ages</v>
      </c>
      <c r="C1444" s="149" t="s">
        <v>4</v>
      </c>
      <c r="D1444" s="149" t="s">
        <v>2</v>
      </c>
      <c r="E1444" s="149" t="s">
        <v>165</v>
      </c>
      <c r="F1444" s="149">
        <v>464</v>
      </c>
      <c r="G1444" s="149">
        <v>154.666666666667</v>
      </c>
      <c r="H1444" s="149">
        <v>1255.51316394729</v>
      </c>
      <c r="I1444" s="149">
        <v>1542.7289252784501</v>
      </c>
      <c r="J1444" s="149">
        <v>1401.9150088164499</v>
      </c>
      <c r="K1444" s="149">
        <v>1693.57316955442</v>
      </c>
      <c r="L1444" s="149">
        <v>140.81391646200501</v>
      </c>
      <c r="M1444" s="149">
        <v>150.84424427596599</v>
      </c>
    </row>
    <row r="1445" spans="1:13">
      <c r="A1445" s="150" t="str">
        <f t="shared" si="44"/>
        <v>2007-2009MalesPowys5</v>
      </c>
      <c r="B1445" s="151" t="str">
        <f t="shared" si="45"/>
        <v>2007-2009_Males_Powys5_All ages</v>
      </c>
      <c r="C1445" s="149" t="s">
        <v>5</v>
      </c>
      <c r="D1445" s="149" t="s">
        <v>2</v>
      </c>
      <c r="E1445" s="149" t="s">
        <v>165</v>
      </c>
      <c r="F1445" s="149">
        <v>427</v>
      </c>
      <c r="G1445" s="149">
        <v>142.333333333333</v>
      </c>
      <c r="H1445" s="149">
        <v>1150.44724647052</v>
      </c>
      <c r="I1445" s="149">
        <v>1367.2640123763799</v>
      </c>
      <c r="J1445" s="149">
        <v>1238.01623750519</v>
      </c>
      <c r="K1445" s="149">
        <v>1506.12450271585</v>
      </c>
      <c r="L1445" s="149">
        <v>129.247774871182</v>
      </c>
      <c r="M1445" s="149">
        <v>138.86049033947799</v>
      </c>
    </row>
    <row r="1446" spans="1:13">
      <c r="A1446" s="150" t="str">
        <f t="shared" si="44"/>
        <v>2008-2010MalesPowys5</v>
      </c>
      <c r="B1446" s="151" t="str">
        <f t="shared" si="45"/>
        <v>2008-2010_Males_Powys5_All ages</v>
      </c>
      <c r="C1446" s="149" t="s">
        <v>6</v>
      </c>
      <c r="D1446" s="149" t="s">
        <v>2</v>
      </c>
      <c r="E1446" s="149" t="s">
        <v>165</v>
      </c>
      <c r="F1446" s="149">
        <v>444</v>
      </c>
      <c r="G1446" s="149">
        <v>148</v>
      </c>
      <c r="H1446" s="149">
        <v>1196.53973643787</v>
      </c>
      <c r="I1446" s="149">
        <v>1387.2453133546501</v>
      </c>
      <c r="J1446" s="149">
        <v>1258.7449474539301</v>
      </c>
      <c r="K1446" s="149">
        <v>1525.1107987493201</v>
      </c>
      <c r="L1446" s="149">
        <v>128.50036590072301</v>
      </c>
      <c r="M1446" s="149">
        <v>137.86548539466401</v>
      </c>
    </row>
    <row r="1447" spans="1:13">
      <c r="A1447" s="150" t="str">
        <f t="shared" si="44"/>
        <v>2009-2011MalesPowys5</v>
      </c>
      <c r="B1447" s="151" t="str">
        <f t="shared" si="45"/>
        <v>2009-2011_Males_Powys5_All ages</v>
      </c>
      <c r="C1447" s="149" t="s">
        <v>7</v>
      </c>
      <c r="D1447" s="149" t="s">
        <v>2</v>
      </c>
      <c r="E1447" s="149" t="s">
        <v>165</v>
      </c>
      <c r="F1447" s="149">
        <v>452</v>
      </c>
      <c r="G1447" s="149">
        <v>150.666666666667</v>
      </c>
      <c r="H1447" s="149">
        <v>1223.1753849484501</v>
      </c>
      <c r="I1447" s="149">
        <v>1382.24282074957</v>
      </c>
      <c r="J1447" s="149">
        <v>1255.3261793127799</v>
      </c>
      <c r="K1447" s="149">
        <v>1518.32373623955</v>
      </c>
      <c r="L1447" s="149">
        <v>126.91664143679</v>
      </c>
      <c r="M1447" s="149">
        <v>136.08091548998499</v>
      </c>
    </row>
    <row r="1448" spans="1:13">
      <c r="A1448" s="150" t="str">
        <f t="shared" si="44"/>
        <v>2010-2012MalesPowys5</v>
      </c>
      <c r="B1448" s="151" t="str">
        <f t="shared" si="45"/>
        <v>2010-2012_Males_Powys5_All ages</v>
      </c>
      <c r="C1448" s="149" t="s">
        <v>8</v>
      </c>
      <c r="D1448" s="149" t="s">
        <v>2</v>
      </c>
      <c r="E1448" s="149" t="s">
        <v>165</v>
      </c>
      <c r="F1448" s="149">
        <v>474</v>
      </c>
      <c r="G1448" s="149">
        <v>158</v>
      </c>
      <c r="H1448" s="149">
        <v>1289.7959183673499</v>
      </c>
      <c r="I1448" s="149">
        <v>1435.4848051240999</v>
      </c>
      <c r="J1448" s="149">
        <v>1306.7612750000601</v>
      </c>
      <c r="K1448" s="149">
        <v>1573.2765181340999</v>
      </c>
      <c r="L1448" s="149">
        <v>128.723530124034</v>
      </c>
      <c r="M1448" s="149">
        <v>137.79171301000201</v>
      </c>
    </row>
    <row r="1449" spans="1:13">
      <c r="A1449" s="150" t="str">
        <f t="shared" si="44"/>
        <v>2011-2013MalesPowys5</v>
      </c>
      <c r="B1449" s="151" t="str">
        <f t="shared" si="45"/>
        <v>2011-2013_Males_Powys5_All ages</v>
      </c>
      <c r="C1449" s="149" t="s">
        <v>9</v>
      </c>
      <c r="D1449" s="149" t="s">
        <v>2</v>
      </c>
      <c r="E1449" s="149" t="s">
        <v>165</v>
      </c>
      <c r="F1449" s="149">
        <v>461</v>
      </c>
      <c r="G1449" s="149">
        <v>153.666666666667</v>
      </c>
      <c r="H1449" s="149">
        <v>1258.56561740697</v>
      </c>
      <c r="I1449" s="149">
        <v>1394.9493683174601</v>
      </c>
      <c r="J1449" s="149">
        <v>1267.8942937171</v>
      </c>
      <c r="K1449" s="149">
        <v>1531.08524744634</v>
      </c>
      <c r="L1449" s="149">
        <v>127.05507460035101</v>
      </c>
      <c r="M1449" s="149">
        <v>136.13587912888499</v>
      </c>
    </row>
    <row r="1450" spans="1:13">
      <c r="A1450" s="150" t="str">
        <f t="shared" si="44"/>
        <v>2012-2014MalesPowys5</v>
      </c>
      <c r="B1450" s="151" t="str">
        <f t="shared" si="45"/>
        <v>2012-2014_Males_Powys5_All ages</v>
      </c>
      <c r="C1450" s="149" t="s">
        <v>216</v>
      </c>
      <c r="D1450" s="149" t="s">
        <v>2</v>
      </c>
      <c r="E1450" s="149" t="s">
        <v>165</v>
      </c>
      <c r="F1450" s="149">
        <v>462</v>
      </c>
      <c r="G1450" s="149">
        <v>154</v>
      </c>
      <c r="H1450" s="149">
        <v>1259.6450091337899</v>
      </c>
      <c r="I1450" s="149">
        <v>1365.59662396045</v>
      </c>
      <c r="J1450" s="149">
        <v>1242.09850194828</v>
      </c>
      <c r="K1450" s="149">
        <v>1497.9114041405501</v>
      </c>
      <c r="L1450" s="149">
        <v>123.498122012168</v>
      </c>
      <c r="M1450" s="149">
        <v>132.31478018009901</v>
      </c>
    </row>
    <row r="1451" spans="1:13">
      <c r="A1451" s="150" t="str">
        <f t="shared" si="44"/>
        <v>2004-2006MalesPP</v>
      </c>
      <c r="B1451" s="151" t="str">
        <f t="shared" si="45"/>
        <v>2004-2006_Males_PP_All ages</v>
      </c>
      <c r="C1451" s="149" t="s">
        <v>1</v>
      </c>
      <c r="D1451" s="149" t="s">
        <v>2</v>
      </c>
      <c r="E1451" s="149" t="s">
        <v>166</v>
      </c>
      <c r="F1451" s="149">
        <v>1253</v>
      </c>
      <c r="G1451" s="149">
        <v>417.66666666666703</v>
      </c>
      <c r="H1451" s="149">
        <v>963.34965825305403</v>
      </c>
      <c r="I1451" s="149">
        <v>1234.40218396309</v>
      </c>
      <c r="J1451" s="149">
        <v>1163.8171491319099</v>
      </c>
      <c r="K1451" s="149">
        <v>1308.0011943115801</v>
      </c>
      <c r="L1451" s="149">
        <v>70.585034831186704</v>
      </c>
      <c r="M1451" s="149">
        <v>73.599010348489401</v>
      </c>
    </row>
    <row r="1452" spans="1:13">
      <c r="A1452" s="150" t="str">
        <f t="shared" si="44"/>
        <v>2005-2007MalesPP</v>
      </c>
      <c r="B1452" s="151" t="str">
        <f t="shared" si="45"/>
        <v>2005-2007_Males_PP_All ages</v>
      </c>
      <c r="C1452" s="149" t="s">
        <v>3</v>
      </c>
      <c r="D1452" s="149" t="s">
        <v>2</v>
      </c>
      <c r="E1452" s="149" t="s">
        <v>166</v>
      </c>
      <c r="F1452" s="149">
        <v>1282</v>
      </c>
      <c r="G1452" s="149">
        <v>427.33333333333297</v>
      </c>
      <c r="H1452" s="149">
        <v>978.55872497309304</v>
      </c>
      <c r="I1452" s="149">
        <v>1236.50520655939</v>
      </c>
      <c r="J1452" s="149">
        <v>1166.4822819037099</v>
      </c>
      <c r="K1452" s="149">
        <v>1309.4833091437599</v>
      </c>
      <c r="L1452" s="149">
        <v>70.022924655674402</v>
      </c>
      <c r="M1452" s="149">
        <v>72.978102584372706</v>
      </c>
    </row>
    <row r="1453" spans="1:13">
      <c r="A1453" s="150" t="str">
        <f t="shared" si="44"/>
        <v>2006-2008MalesPP</v>
      </c>
      <c r="B1453" s="151" t="str">
        <f t="shared" si="45"/>
        <v>2006-2008_Males_PP_All ages</v>
      </c>
      <c r="C1453" s="149" t="s">
        <v>4</v>
      </c>
      <c r="D1453" s="149" t="s">
        <v>2</v>
      </c>
      <c r="E1453" s="149" t="s">
        <v>166</v>
      </c>
      <c r="F1453" s="149">
        <v>1305</v>
      </c>
      <c r="G1453" s="149">
        <v>435</v>
      </c>
      <c r="H1453" s="149">
        <v>990.24926964373799</v>
      </c>
      <c r="I1453" s="149">
        <v>1229.7492747860699</v>
      </c>
      <c r="J1453" s="149">
        <v>1160.4712951752999</v>
      </c>
      <c r="K1453" s="149">
        <v>1301.92452276426</v>
      </c>
      <c r="L1453" s="149">
        <v>69.2779796107625</v>
      </c>
      <c r="M1453" s="149">
        <v>72.175247978191706</v>
      </c>
    </row>
    <row r="1454" spans="1:13">
      <c r="A1454" s="150" t="str">
        <f t="shared" si="44"/>
        <v>2007-2009MalesPP</v>
      </c>
      <c r="B1454" s="151" t="str">
        <f t="shared" si="45"/>
        <v>2007-2009_Males_PP_All ages</v>
      </c>
      <c r="C1454" s="149" t="s">
        <v>5</v>
      </c>
      <c r="D1454" s="149" t="s">
        <v>2</v>
      </c>
      <c r="E1454" s="149" t="s">
        <v>166</v>
      </c>
      <c r="F1454" s="149">
        <v>1246</v>
      </c>
      <c r="G1454" s="149">
        <v>415.33333333333297</v>
      </c>
      <c r="H1454" s="149">
        <v>940.12902252235301</v>
      </c>
      <c r="I1454" s="149">
        <v>1132.6480848867</v>
      </c>
      <c r="J1454" s="149">
        <v>1067.7205095679799</v>
      </c>
      <c r="K1454" s="149">
        <v>1200.3560212805801</v>
      </c>
      <c r="L1454" s="149">
        <v>64.927575318716407</v>
      </c>
      <c r="M1454" s="149">
        <v>67.707936393884196</v>
      </c>
    </row>
    <row r="1455" spans="1:13">
      <c r="A1455" s="150" t="str">
        <f t="shared" si="44"/>
        <v>2008-2010MalesPP</v>
      </c>
      <c r="B1455" s="151" t="str">
        <f t="shared" si="45"/>
        <v>2008-2010_Males_PP_All ages</v>
      </c>
      <c r="C1455" s="149" t="s">
        <v>6</v>
      </c>
      <c r="D1455" s="149" t="s">
        <v>2</v>
      </c>
      <c r="E1455" s="149" t="s">
        <v>166</v>
      </c>
      <c r="F1455" s="149">
        <v>1224</v>
      </c>
      <c r="G1455" s="149">
        <v>408</v>
      </c>
      <c r="H1455" s="149">
        <v>918.17445314609802</v>
      </c>
      <c r="I1455" s="149">
        <v>1072.14791670107</v>
      </c>
      <c r="J1455" s="149">
        <v>1010.60747884962</v>
      </c>
      <c r="K1455" s="149">
        <v>1136.34780433383</v>
      </c>
      <c r="L1455" s="149">
        <v>61.540437851445702</v>
      </c>
      <c r="M1455" s="149">
        <v>64.199887632763193</v>
      </c>
    </row>
    <row r="1456" spans="1:13">
      <c r="A1456" s="150" t="str">
        <f t="shared" si="44"/>
        <v>2009-2011MalesPP</v>
      </c>
      <c r="B1456" s="151" t="str">
        <f t="shared" si="45"/>
        <v>2009-2011_Males_PP_All ages</v>
      </c>
      <c r="C1456" s="149" t="s">
        <v>7</v>
      </c>
      <c r="D1456" s="149" t="s">
        <v>2</v>
      </c>
      <c r="E1456" s="149" t="s">
        <v>166</v>
      </c>
      <c r="F1456" s="149">
        <v>1239</v>
      </c>
      <c r="G1456" s="149">
        <v>413</v>
      </c>
      <c r="H1456" s="149">
        <v>924.00626444925001</v>
      </c>
      <c r="I1456" s="149">
        <v>1051.3638861402901</v>
      </c>
      <c r="J1456" s="149">
        <v>991.66049316003898</v>
      </c>
      <c r="K1456" s="149">
        <v>1113.63130881697</v>
      </c>
      <c r="L1456" s="149">
        <v>59.703392980247898</v>
      </c>
      <c r="M1456" s="149">
        <v>62.267422676678301</v>
      </c>
    </row>
    <row r="1457" spans="1:13">
      <c r="A1457" s="150" t="str">
        <f t="shared" si="44"/>
        <v>2010-2012MalesPP</v>
      </c>
      <c r="B1457" s="151" t="str">
        <f t="shared" si="45"/>
        <v>2010-2012_Males_PP_All ages</v>
      </c>
      <c r="C1457" s="149" t="s">
        <v>8</v>
      </c>
      <c r="D1457" s="149" t="s">
        <v>2</v>
      </c>
      <c r="E1457" s="149" t="s">
        <v>166</v>
      </c>
      <c r="F1457" s="149">
        <v>1320</v>
      </c>
      <c r="G1457" s="149">
        <v>440</v>
      </c>
      <c r="H1457" s="149">
        <v>980.18831496717905</v>
      </c>
      <c r="I1457" s="149">
        <v>1079.3666902386699</v>
      </c>
      <c r="J1457" s="149">
        <v>1020.07161613543</v>
      </c>
      <c r="K1457" s="149">
        <v>1141.12708756556</v>
      </c>
      <c r="L1457" s="149">
        <v>59.2950741032395</v>
      </c>
      <c r="M1457" s="149">
        <v>61.760397326891102</v>
      </c>
    </row>
    <row r="1458" spans="1:13">
      <c r="A1458" s="150" t="str">
        <f t="shared" si="44"/>
        <v>2011-2013MalesPP</v>
      </c>
      <c r="B1458" s="151" t="str">
        <f t="shared" si="45"/>
        <v>2011-2013_Males_PP_All ages</v>
      </c>
      <c r="C1458" s="149" t="s">
        <v>9</v>
      </c>
      <c r="D1458" s="149" t="s">
        <v>2</v>
      </c>
      <c r="E1458" s="149" t="s">
        <v>166</v>
      </c>
      <c r="F1458" s="149">
        <v>1365</v>
      </c>
      <c r="G1458" s="149">
        <v>455</v>
      </c>
      <c r="H1458" s="149">
        <v>1009.43619475833</v>
      </c>
      <c r="I1458" s="149">
        <v>1093.5972017863101</v>
      </c>
      <c r="J1458" s="149">
        <v>1034.4193981921901</v>
      </c>
      <c r="K1458" s="149">
        <v>1155.1936425240799</v>
      </c>
      <c r="L1458" s="149">
        <v>59.177803594123397</v>
      </c>
      <c r="M1458" s="149">
        <v>61.596440737766898</v>
      </c>
    </row>
    <row r="1459" spans="1:13">
      <c r="A1459" s="150" t="str">
        <f t="shared" si="44"/>
        <v>2012-2014MalesPP</v>
      </c>
      <c r="B1459" s="151" t="str">
        <f t="shared" si="45"/>
        <v>2012-2014_Males_PP_All ages</v>
      </c>
      <c r="C1459" s="149" t="s">
        <v>216</v>
      </c>
      <c r="D1459" s="149" t="s">
        <v>2</v>
      </c>
      <c r="E1459" s="149" t="s">
        <v>166</v>
      </c>
      <c r="F1459" s="149">
        <v>1340</v>
      </c>
      <c r="G1459" s="149">
        <v>446.66666666666703</v>
      </c>
      <c r="H1459" s="149">
        <v>987.82906134123596</v>
      </c>
      <c r="I1459" s="149">
        <v>1038.24837449498</v>
      </c>
      <c r="J1459" s="149">
        <v>981.586776790557</v>
      </c>
      <c r="K1459" s="149">
        <v>1097.2477580019499</v>
      </c>
      <c r="L1459" s="149">
        <v>56.661597704418298</v>
      </c>
      <c r="M1459" s="149">
        <v>58.999383506979299</v>
      </c>
    </row>
    <row r="1460" spans="1:13">
      <c r="A1460" s="150" t="str">
        <f t="shared" si="44"/>
        <v>2004-2006MalesPP1</v>
      </c>
      <c r="B1460" s="151" t="str">
        <f t="shared" si="45"/>
        <v>2004-2006_Males_PP1_All ages</v>
      </c>
      <c r="C1460" s="149" t="s">
        <v>1</v>
      </c>
      <c r="D1460" s="149" t="s">
        <v>2</v>
      </c>
      <c r="E1460" s="149" t="s">
        <v>167</v>
      </c>
      <c r="F1460" s="149">
        <v>219</v>
      </c>
      <c r="G1460" s="149">
        <v>73</v>
      </c>
      <c r="H1460" s="149">
        <v>810.240852417773</v>
      </c>
      <c r="I1460" s="149">
        <v>1046.06147470425</v>
      </c>
      <c r="J1460" s="149">
        <v>906.42468693966202</v>
      </c>
      <c r="K1460" s="149">
        <v>1200.43242520271</v>
      </c>
      <c r="L1460" s="149">
        <v>139.636787764589</v>
      </c>
      <c r="M1460" s="149">
        <v>154.37095049845999</v>
      </c>
    </row>
    <row r="1461" spans="1:13">
      <c r="A1461" s="150" t="str">
        <f t="shared" si="44"/>
        <v>2005-2007MalesPP1</v>
      </c>
      <c r="B1461" s="151" t="str">
        <f t="shared" si="45"/>
        <v>2005-2007_Males_PP1_All ages</v>
      </c>
      <c r="C1461" s="149" t="s">
        <v>3</v>
      </c>
      <c r="D1461" s="149" t="s">
        <v>2</v>
      </c>
      <c r="E1461" s="149" t="s">
        <v>167</v>
      </c>
      <c r="F1461" s="149">
        <v>250</v>
      </c>
      <c r="G1461" s="149">
        <v>83.3333333333333</v>
      </c>
      <c r="H1461" s="149">
        <v>917.83537704677303</v>
      </c>
      <c r="I1461" s="149">
        <v>1176.7676781985001</v>
      </c>
      <c r="J1461" s="149">
        <v>1029.54143073043</v>
      </c>
      <c r="K1461" s="149">
        <v>1338.48169619546</v>
      </c>
      <c r="L1461" s="149">
        <v>147.226247468064</v>
      </c>
      <c r="M1461" s="149">
        <v>161.71401799696201</v>
      </c>
    </row>
    <row r="1462" spans="1:13">
      <c r="A1462" s="150" t="str">
        <f t="shared" si="44"/>
        <v>2006-2008MalesPP1</v>
      </c>
      <c r="B1462" s="151" t="str">
        <f t="shared" si="45"/>
        <v>2006-2008_Males_PP1_All ages</v>
      </c>
      <c r="C1462" s="149" t="s">
        <v>4</v>
      </c>
      <c r="D1462" s="149" t="s">
        <v>2</v>
      </c>
      <c r="E1462" s="149" t="s">
        <v>167</v>
      </c>
      <c r="F1462" s="149">
        <v>262</v>
      </c>
      <c r="G1462" s="149">
        <v>87.3333333333333</v>
      </c>
      <c r="H1462" s="149">
        <v>955.61148192727103</v>
      </c>
      <c r="I1462" s="149">
        <v>1229.3719211508701</v>
      </c>
      <c r="J1462" s="149">
        <v>1077.1841414790599</v>
      </c>
      <c r="K1462" s="149">
        <v>1396.1709415789201</v>
      </c>
      <c r="L1462" s="149">
        <v>152.187779671811</v>
      </c>
      <c r="M1462" s="149">
        <v>166.79902042804699</v>
      </c>
    </row>
    <row r="1463" spans="1:13">
      <c r="A1463" s="150" t="str">
        <f t="shared" si="44"/>
        <v>2007-2009MalesPP1</v>
      </c>
      <c r="B1463" s="151" t="str">
        <f t="shared" si="45"/>
        <v>2007-2009_Males_PP1_All ages</v>
      </c>
      <c r="C1463" s="149" t="s">
        <v>5</v>
      </c>
      <c r="D1463" s="149" t="s">
        <v>2</v>
      </c>
      <c r="E1463" s="149" t="s">
        <v>167</v>
      </c>
      <c r="F1463" s="149">
        <v>261</v>
      </c>
      <c r="G1463" s="149">
        <v>87</v>
      </c>
      <c r="H1463" s="149">
        <v>945.58365335845201</v>
      </c>
      <c r="I1463" s="149">
        <v>1178.3706898437499</v>
      </c>
      <c r="J1463" s="149">
        <v>1032.4512243757499</v>
      </c>
      <c r="K1463" s="149">
        <v>1338.3277780593901</v>
      </c>
      <c r="L1463" s="149">
        <v>145.91946546800099</v>
      </c>
      <c r="M1463" s="149">
        <v>159.957088215639</v>
      </c>
    </row>
    <row r="1464" spans="1:13">
      <c r="A1464" s="150" t="str">
        <f t="shared" si="44"/>
        <v>2008-2010MalesPP1</v>
      </c>
      <c r="B1464" s="151" t="str">
        <f t="shared" si="45"/>
        <v>2008-2010_Males_PP1_All ages</v>
      </c>
      <c r="C1464" s="149" t="s">
        <v>6</v>
      </c>
      <c r="D1464" s="149" t="s">
        <v>2</v>
      </c>
      <c r="E1464" s="149" t="s">
        <v>167</v>
      </c>
      <c r="F1464" s="149">
        <v>230</v>
      </c>
      <c r="G1464" s="149">
        <v>76.6666666666667</v>
      </c>
      <c r="H1464" s="149">
        <v>826.20877936633406</v>
      </c>
      <c r="I1464" s="149">
        <v>961.11460966519405</v>
      </c>
      <c r="J1464" s="149">
        <v>835.80372333786897</v>
      </c>
      <c r="K1464" s="149">
        <v>1099.3104349160101</v>
      </c>
      <c r="L1464" s="149">
        <v>125.31088632732499</v>
      </c>
      <c r="M1464" s="149">
        <v>138.19582525081699</v>
      </c>
    </row>
    <row r="1465" spans="1:13">
      <c r="A1465" s="150" t="str">
        <f t="shared" si="44"/>
        <v>2009-2011MalesPP1</v>
      </c>
      <c r="B1465" s="151" t="str">
        <f t="shared" si="45"/>
        <v>2009-2011_Males_PP1_All ages</v>
      </c>
      <c r="C1465" s="149" t="s">
        <v>7</v>
      </c>
      <c r="D1465" s="149" t="s">
        <v>2</v>
      </c>
      <c r="E1465" s="149" t="s">
        <v>167</v>
      </c>
      <c r="F1465" s="149">
        <v>240</v>
      </c>
      <c r="G1465" s="149">
        <v>80</v>
      </c>
      <c r="H1465" s="149">
        <v>854.792178651565</v>
      </c>
      <c r="I1465" s="149">
        <v>941.49728932476899</v>
      </c>
      <c r="J1465" s="149">
        <v>822.628273175397</v>
      </c>
      <c r="K1465" s="149">
        <v>1072.3177312037001</v>
      </c>
      <c r="L1465" s="149">
        <v>118.869016149372</v>
      </c>
      <c r="M1465" s="149">
        <v>130.82044187892899</v>
      </c>
    </row>
    <row r="1466" spans="1:13">
      <c r="A1466" s="150" t="str">
        <f t="shared" si="44"/>
        <v>2010-2012MalesPP1</v>
      </c>
      <c r="B1466" s="151" t="str">
        <f t="shared" si="45"/>
        <v>2010-2012_Males_PP1_All ages</v>
      </c>
      <c r="C1466" s="149" t="s">
        <v>8</v>
      </c>
      <c r="D1466" s="149" t="s">
        <v>2</v>
      </c>
      <c r="E1466" s="149" t="s">
        <v>167</v>
      </c>
      <c r="F1466" s="149">
        <v>256</v>
      </c>
      <c r="G1466" s="149">
        <v>85.3333333333333</v>
      </c>
      <c r="H1466" s="149">
        <v>907.41528427619505</v>
      </c>
      <c r="I1466" s="149">
        <v>944.06931480816195</v>
      </c>
      <c r="J1466" s="149">
        <v>829.74870448217905</v>
      </c>
      <c r="K1466" s="149">
        <v>1069.5001291170499</v>
      </c>
      <c r="L1466" s="149">
        <v>114.320610325983</v>
      </c>
      <c r="M1466" s="149">
        <v>125.430814308891</v>
      </c>
    </row>
    <row r="1467" spans="1:13">
      <c r="A1467" s="150" t="str">
        <f t="shared" si="44"/>
        <v>2011-2013MalesPP1</v>
      </c>
      <c r="B1467" s="151" t="str">
        <f t="shared" si="45"/>
        <v>2011-2013_Males_PP1_All ages</v>
      </c>
      <c r="C1467" s="149" t="s">
        <v>9</v>
      </c>
      <c r="D1467" s="149" t="s">
        <v>2</v>
      </c>
      <c r="E1467" s="149" t="s">
        <v>167</v>
      </c>
      <c r="F1467" s="149">
        <v>275</v>
      </c>
      <c r="G1467" s="149">
        <v>91.6666666666667</v>
      </c>
      <c r="H1467" s="149">
        <v>972.52183753580698</v>
      </c>
      <c r="I1467" s="149">
        <v>990.45949983544006</v>
      </c>
      <c r="J1467" s="149">
        <v>874.39853749050997</v>
      </c>
      <c r="K1467" s="149">
        <v>1117.3833429321401</v>
      </c>
      <c r="L1467" s="149">
        <v>116.060962344929</v>
      </c>
      <c r="M1467" s="149">
        <v>126.92384309669799</v>
      </c>
    </row>
    <row r="1468" spans="1:13">
      <c r="A1468" s="150" t="str">
        <f t="shared" si="44"/>
        <v>2012-2014MalesPP1</v>
      </c>
      <c r="B1468" s="151" t="str">
        <f t="shared" si="45"/>
        <v>2012-2014_Males_PP1_All ages</v>
      </c>
      <c r="C1468" s="149" t="s">
        <v>216</v>
      </c>
      <c r="D1468" s="149" t="s">
        <v>2</v>
      </c>
      <c r="E1468" s="149" t="s">
        <v>167</v>
      </c>
      <c r="F1468" s="149">
        <v>279</v>
      </c>
      <c r="G1468" s="149">
        <v>93</v>
      </c>
      <c r="H1468" s="149">
        <v>987.64558037452696</v>
      </c>
      <c r="I1468" s="149">
        <v>985.66040799503799</v>
      </c>
      <c r="J1468" s="149">
        <v>870.70174301853103</v>
      </c>
      <c r="K1468" s="149">
        <v>1111.29752833165</v>
      </c>
      <c r="L1468" s="149">
        <v>114.958664976507</v>
      </c>
      <c r="M1468" s="149">
        <v>125.63712033661299</v>
      </c>
    </row>
    <row r="1469" spans="1:13">
      <c r="A1469" s="150" t="str">
        <f t="shared" si="44"/>
        <v>2004-2006MalesPP2</v>
      </c>
      <c r="B1469" s="151" t="str">
        <f t="shared" si="45"/>
        <v>2004-2006_Males_PP2_All ages</v>
      </c>
      <c r="C1469" s="149" t="s">
        <v>1</v>
      </c>
      <c r="D1469" s="149" t="s">
        <v>2</v>
      </c>
      <c r="E1469" s="149" t="s">
        <v>168</v>
      </c>
      <c r="F1469" s="149">
        <v>238</v>
      </c>
      <c r="G1469" s="149">
        <v>79.3333333333333</v>
      </c>
      <c r="H1469" s="149">
        <v>913.94339695096198</v>
      </c>
      <c r="I1469" s="149">
        <v>1183.00711167037</v>
      </c>
      <c r="J1469" s="149">
        <v>1028.84698321876</v>
      </c>
      <c r="K1469" s="149">
        <v>1352.7354213061601</v>
      </c>
      <c r="L1469" s="149">
        <v>154.16012845161001</v>
      </c>
      <c r="M1469" s="149">
        <v>169.72830963579099</v>
      </c>
    </row>
    <row r="1470" spans="1:13">
      <c r="A1470" s="150" t="str">
        <f t="shared" si="44"/>
        <v>2005-2007MalesPP2</v>
      </c>
      <c r="B1470" s="151" t="str">
        <f t="shared" si="45"/>
        <v>2005-2007_Males_PP2_All ages</v>
      </c>
      <c r="C1470" s="149" t="s">
        <v>3</v>
      </c>
      <c r="D1470" s="149" t="s">
        <v>2</v>
      </c>
      <c r="E1470" s="149" t="s">
        <v>168</v>
      </c>
      <c r="F1470" s="149">
        <v>229</v>
      </c>
      <c r="G1470" s="149">
        <v>76.3333333333333</v>
      </c>
      <c r="H1470" s="149">
        <v>871.25247298736895</v>
      </c>
      <c r="I1470" s="149">
        <v>1107.22007156976</v>
      </c>
      <c r="J1470" s="149">
        <v>960.05377490115302</v>
      </c>
      <c r="K1470" s="149">
        <v>1269.5533786456299</v>
      </c>
      <c r="L1470" s="149">
        <v>147.166296668607</v>
      </c>
      <c r="M1470" s="149">
        <v>162.333307075866</v>
      </c>
    </row>
    <row r="1471" spans="1:13">
      <c r="A1471" s="150" t="str">
        <f t="shared" si="44"/>
        <v>2006-2008MalesPP2</v>
      </c>
      <c r="B1471" s="151" t="str">
        <f t="shared" si="45"/>
        <v>2006-2008_Males_PP2_All ages</v>
      </c>
      <c r="C1471" s="149" t="s">
        <v>4</v>
      </c>
      <c r="D1471" s="149" t="s">
        <v>2</v>
      </c>
      <c r="E1471" s="149" t="s">
        <v>168</v>
      </c>
      <c r="F1471" s="149">
        <v>240</v>
      </c>
      <c r="G1471" s="149">
        <v>80</v>
      </c>
      <c r="H1471" s="149">
        <v>906.03646796783596</v>
      </c>
      <c r="I1471" s="149">
        <v>1090.4454939652001</v>
      </c>
      <c r="J1471" s="149">
        <v>949.38152547909499</v>
      </c>
      <c r="K1471" s="149">
        <v>1245.69243121046</v>
      </c>
      <c r="L1471" s="149">
        <v>141.06396848610501</v>
      </c>
      <c r="M1471" s="149">
        <v>155.24693724526199</v>
      </c>
    </row>
    <row r="1472" spans="1:13">
      <c r="A1472" s="150" t="str">
        <f t="shared" si="44"/>
        <v>2007-2009MalesPP2</v>
      </c>
      <c r="B1472" s="151" t="str">
        <f t="shared" si="45"/>
        <v>2007-2009_Males_PP2_All ages</v>
      </c>
      <c r="C1472" s="149" t="s">
        <v>5</v>
      </c>
      <c r="D1472" s="149" t="s">
        <v>2</v>
      </c>
      <c r="E1472" s="149" t="s">
        <v>168</v>
      </c>
      <c r="F1472" s="149">
        <v>239</v>
      </c>
      <c r="G1472" s="149">
        <v>79.6666666666667</v>
      </c>
      <c r="H1472" s="149">
        <v>898.73274921971904</v>
      </c>
      <c r="I1472" s="149">
        <v>1045.1492559860701</v>
      </c>
      <c r="J1472" s="149">
        <v>909.99016393584395</v>
      </c>
      <c r="K1472" s="149">
        <v>1193.9275494435001</v>
      </c>
      <c r="L1472" s="149">
        <v>135.15909205022501</v>
      </c>
      <c r="M1472" s="149">
        <v>148.778293457432</v>
      </c>
    </row>
    <row r="1473" spans="1:13">
      <c r="A1473" s="150" t="str">
        <f t="shared" si="44"/>
        <v>2008-2010MalesPP2</v>
      </c>
      <c r="B1473" s="151" t="str">
        <f t="shared" si="45"/>
        <v>2008-2010_Males_PP2_All ages</v>
      </c>
      <c r="C1473" s="149" t="s">
        <v>6</v>
      </c>
      <c r="D1473" s="149" t="s">
        <v>2</v>
      </c>
      <c r="E1473" s="149" t="s">
        <v>168</v>
      </c>
      <c r="F1473" s="149">
        <v>229</v>
      </c>
      <c r="G1473" s="149">
        <v>76.3333333333333</v>
      </c>
      <c r="H1473" s="149">
        <v>858.86809436297494</v>
      </c>
      <c r="I1473" s="149">
        <v>972.68356217805297</v>
      </c>
      <c r="J1473" s="149">
        <v>844.34040078080295</v>
      </c>
      <c r="K1473" s="149">
        <v>1114.2538150267901</v>
      </c>
      <c r="L1473" s="149">
        <v>128.34316139724999</v>
      </c>
      <c r="M1473" s="149">
        <v>141.57025284873899</v>
      </c>
    </row>
    <row r="1474" spans="1:13">
      <c r="A1474" s="150" t="str">
        <f t="shared" si="44"/>
        <v>2009-2011MalesPP2</v>
      </c>
      <c r="B1474" s="151" t="str">
        <f t="shared" si="45"/>
        <v>2009-2011_Males_PP2_All ages</v>
      </c>
      <c r="C1474" s="149" t="s">
        <v>7</v>
      </c>
      <c r="D1474" s="149" t="s">
        <v>2</v>
      </c>
      <c r="E1474" s="149" t="s">
        <v>168</v>
      </c>
      <c r="F1474" s="149">
        <v>226</v>
      </c>
      <c r="G1474" s="149">
        <v>75.3333333333333</v>
      </c>
      <c r="H1474" s="149">
        <v>845.14416065218199</v>
      </c>
      <c r="I1474" s="149">
        <v>937.46461491127604</v>
      </c>
      <c r="J1474" s="149">
        <v>812.73048291807197</v>
      </c>
      <c r="K1474" s="149">
        <v>1075.1436312605599</v>
      </c>
      <c r="L1474" s="149">
        <v>124.734131993205</v>
      </c>
      <c r="M1474" s="149">
        <v>137.67901634928299</v>
      </c>
    </row>
    <row r="1475" spans="1:13">
      <c r="A1475" s="150" t="str">
        <f t="shared" ref="A1475:A1538" si="46">C1475&amp;D1475&amp;E1475</f>
        <v>2010-2012MalesPP2</v>
      </c>
      <c r="B1475" s="151" t="str">
        <f t="shared" ref="B1475:B1538" si="47">CONCATENATE(C1475,"_",D1475,"_",E1475,"_","All ages")</f>
        <v>2010-2012_Males_PP2_All ages</v>
      </c>
      <c r="C1475" s="149" t="s">
        <v>8</v>
      </c>
      <c r="D1475" s="149" t="s">
        <v>2</v>
      </c>
      <c r="E1475" s="149" t="s">
        <v>168</v>
      </c>
      <c r="F1475" s="149">
        <v>232</v>
      </c>
      <c r="G1475" s="149">
        <v>77.3333333333333</v>
      </c>
      <c r="H1475" s="149">
        <v>861.39679946534</v>
      </c>
      <c r="I1475" s="149">
        <v>924.13512050620204</v>
      </c>
      <c r="J1475" s="149">
        <v>802.15847200598898</v>
      </c>
      <c r="K1475" s="149">
        <v>1058.59673684359</v>
      </c>
      <c r="L1475" s="149">
        <v>121.976648500213</v>
      </c>
      <c r="M1475" s="149">
        <v>134.46161633738399</v>
      </c>
    </row>
    <row r="1476" spans="1:13">
      <c r="A1476" s="150" t="str">
        <f t="shared" si="46"/>
        <v>2011-2013MalesPP2</v>
      </c>
      <c r="B1476" s="151" t="str">
        <f t="shared" si="47"/>
        <v>2011-2013_Males_PP2_All ages</v>
      </c>
      <c r="C1476" s="149" t="s">
        <v>9</v>
      </c>
      <c r="D1476" s="149" t="s">
        <v>2</v>
      </c>
      <c r="E1476" s="149" t="s">
        <v>168</v>
      </c>
      <c r="F1476" s="149">
        <v>247</v>
      </c>
      <c r="G1476" s="149">
        <v>82.3333333333333</v>
      </c>
      <c r="H1476" s="149">
        <v>910.63265005161497</v>
      </c>
      <c r="I1476" s="149">
        <v>947.92463877411399</v>
      </c>
      <c r="J1476" s="149">
        <v>826.55237712141604</v>
      </c>
      <c r="K1476" s="149">
        <v>1081.3166488868501</v>
      </c>
      <c r="L1476" s="149">
        <v>121.372261652698</v>
      </c>
      <c r="M1476" s="149">
        <v>133.39201011273801</v>
      </c>
    </row>
    <row r="1477" spans="1:13">
      <c r="A1477" s="150" t="str">
        <f t="shared" si="46"/>
        <v>2012-2014MalesPP2</v>
      </c>
      <c r="B1477" s="151" t="str">
        <f t="shared" si="47"/>
        <v>2012-2014_Males_PP2_All ages</v>
      </c>
      <c r="C1477" s="149" t="s">
        <v>216</v>
      </c>
      <c r="D1477" s="149" t="s">
        <v>2</v>
      </c>
      <c r="E1477" s="149" t="s">
        <v>168</v>
      </c>
      <c r="F1477" s="149">
        <v>246</v>
      </c>
      <c r="G1477" s="149">
        <v>82</v>
      </c>
      <c r="H1477" s="149">
        <v>902.98425283559095</v>
      </c>
      <c r="I1477" s="149">
        <v>904.47463551826797</v>
      </c>
      <c r="J1477" s="149">
        <v>788.32500002804704</v>
      </c>
      <c r="K1477" s="149">
        <v>1032.1514039403201</v>
      </c>
      <c r="L1477" s="149">
        <v>116.149635490221</v>
      </c>
      <c r="M1477" s="149">
        <v>127.676768422048</v>
      </c>
    </row>
    <row r="1478" spans="1:13">
      <c r="A1478" s="150" t="str">
        <f t="shared" si="46"/>
        <v>2004-2006MalesPP3</v>
      </c>
      <c r="B1478" s="151" t="str">
        <f t="shared" si="47"/>
        <v>2004-2006_Males_PP3_All ages</v>
      </c>
      <c r="C1478" s="149" t="s">
        <v>1</v>
      </c>
      <c r="D1478" s="149" t="s">
        <v>2</v>
      </c>
      <c r="E1478" s="149" t="s">
        <v>169</v>
      </c>
      <c r="F1478" s="149">
        <v>234</v>
      </c>
      <c r="G1478" s="149">
        <v>78</v>
      </c>
      <c r="H1478" s="149">
        <v>959.60631535780203</v>
      </c>
      <c r="I1478" s="149">
        <v>1284.1954890325601</v>
      </c>
      <c r="J1478" s="149">
        <v>1109.32240975942</v>
      </c>
      <c r="K1478" s="149">
        <v>1476.8869526015901</v>
      </c>
      <c r="L1478" s="149">
        <v>174.87307927314399</v>
      </c>
      <c r="M1478" s="149">
        <v>192.691463569029</v>
      </c>
    </row>
    <row r="1479" spans="1:13">
      <c r="A1479" s="150" t="str">
        <f t="shared" si="46"/>
        <v>2005-2007MalesPP3</v>
      </c>
      <c r="B1479" s="151" t="str">
        <f t="shared" si="47"/>
        <v>2005-2007_Males_PP3_All ages</v>
      </c>
      <c r="C1479" s="149" t="s">
        <v>3</v>
      </c>
      <c r="D1479" s="149" t="s">
        <v>2</v>
      </c>
      <c r="E1479" s="149" t="s">
        <v>169</v>
      </c>
      <c r="F1479" s="149">
        <v>236</v>
      </c>
      <c r="G1479" s="149">
        <v>78.6666666666667</v>
      </c>
      <c r="H1479" s="149">
        <v>955.38822767387296</v>
      </c>
      <c r="I1479" s="149">
        <v>1287.5475258434899</v>
      </c>
      <c r="J1479" s="149">
        <v>1111.50062553318</v>
      </c>
      <c r="K1479" s="149">
        <v>1481.45212682388</v>
      </c>
      <c r="L1479" s="149">
        <v>176.046900310312</v>
      </c>
      <c r="M1479" s="149">
        <v>193.90460098038801</v>
      </c>
    </row>
    <row r="1480" spans="1:13">
      <c r="A1480" s="150" t="str">
        <f t="shared" si="46"/>
        <v>2006-2008MalesPP3</v>
      </c>
      <c r="B1480" s="151" t="str">
        <f t="shared" si="47"/>
        <v>2006-2008_Males_PP3_All ages</v>
      </c>
      <c r="C1480" s="149" t="s">
        <v>4</v>
      </c>
      <c r="D1480" s="149" t="s">
        <v>2</v>
      </c>
      <c r="E1480" s="149" t="s">
        <v>169</v>
      </c>
      <c r="F1480" s="149">
        <v>235</v>
      </c>
      <c r="G1480" s="149">
        <v>78.3333333333333</v>
      </c>
      <c r="H1480" s="149">
        <v>942.37478445683098</v>
      </c>
      <c r="I1480" s="149">
        <v>1206.7943123725499</v>
      </c>
      <c r="J1480" s="149">
        <v>1041.6485830096001</v>
      </c>
      <c r="K1480" s="149">
        <v>1388.7294921845801</v>
      </c>
      <c r="L1480" s="149">
        <v>165.14572936295801</v>
      </c>
      <c r="M1480" s="149">
        <v>181.935179812021</v>
      </c>
    </row>
    <row r="1481" spans="1:13">
      <c r="A1481" s="150" t="str">
        <f t="shared" si="46"/>
        <v>2007-2009MalesPP3</v>
      </c>
      <c r="B1481" s="151" t="str">
        <f t="shared" si="47"/>
        <v>2007-2009_Males_PP3_All ages</v>
      </c>
      <c r="C1481" s="149" t="s">
        <v>5</v>
      </c>
      <c r="D1481" s="149" t="s">
        <v>2</v>
      </c>
      <c r="E1481" s="149" t="s">
        <v>169</v>
      </c>
      <c r="F1481" s="149">
        <v>225</v>
      </c>
      <c r="G1481" s="149">
        <v>75</v>
      </c>
      <c r="H1481" s="149">
        <v>895.84328714763501</v>
      </c>
      <c r="I1481" s="149">
        <v>1065.65381865325</v>
      </c>
      <c r="J1481" s="149">
        <v>921.47774449573706</v>
      </c>
      <c r="K1481" s="149">
        <v>1224.82751116482</v>
      </c>
      <c r="L1481" s="149">
        <v>144.17607415751701</v>
      </c>
      <c r="M1481" s="149">
        <v>159.17369251156401</v>
      </c>
    </row>
    <row r="1482" spans="1:13">
      <c r="A1482" s="150" t="str">
        <f t="shared" si="46"/>
        <v>2008-2010MalesPP3</v>
      </c>
      <c r="B1482" s="151" t="str">
        <f t="shared" si="47"/>
        <v>2008-2010_Males_PP3_All ages</v>
      </c>
      <c r="C1482" s="149" t="s">
        <v>6</v>
      </c>
      <c r="D1482" s="149" t="s">
        <v>2</v>
      </c>
      <c r="E1482" s="149" t="s">
        <v>169</v>
      </c>
      <c r="F1482" s="149">
        <v>215</v>
      </c>
      <c r="G1482" s="149">
        <v>71.6666666666667</v>
      </c>
      <c r="H1482" s="149">
        <v>850.40740447749397</v>
      </c>
      <c r="I1482" s="149">
        <v>996.24721054046597</v>
      </c>
      <c r="J1482" s="149">
        <v>858.91756566670904</v>
      </c>
      <c r="K1482" s="149">
        <v>1148.20935573774</v>
      </c>
      <c r="L1482" s="149">
        <v>137.32964487375699</v>
      </c>
      <c r="M1482" s="149">
        <v>151.962145197273</v>
      </c>
    </row>
    <row r="1483" spans="1:13">
      <c r="A1483" s="150" t="str">
        <f t="shared" si="46"/>
        <v>2009-2011MalesPP3</v>
      </c>
      <c r="B1483" s="151" t="str">
        <f t="shared" si="47"/>
        <v>2009-2011_Males_PP3_All ages</v>
      </c>
      <c r="C1483" s="149" t="s">
        <v>7</v>
      </c>
      <c r="D1483" s="149" t="s">
        <v>2</v>
      </c>
      <c r="E1483" s="149" t="s">
        <v>169</v>
      </c>
      <c r="F1483" s="149">
        <v>212</v>
      </c>
      <c r="G1483" s="149">
        <v>70.6666666666667</v>
      </c>
      <c r="H1483" s="149">
        <v>836.68797853027104</v>
      </c>
      <c r="I1483" s="149">
        <v>963.11406147281605</v>
      </c>
      <c r="J1483" s="149">
        <v>829.64392841670701</v>
      </c>
      <c r="K1483" s="149">
        <v>1110.91145596418</v>
      </c>
      <c r="L1483" s="149">
        <v>133.47013305610901</v>
      </c>
      <c r="M1483" s="149">
        <v>147.79739449136201</v>
      </c>
    </row>
    <row r="1484" spans="1:13">
      <c r="A1484" s="150" t="str">
        <f t="shared" si="46"/>
        <v>2010-2012MalesPP3</v>
      </c>
      <c r="B1484" s="151" t="str">
        <f t="shared" si="47"/>
        <v>2010-2012_Males_PP3_All ages</v>
      </c>
      <c r="C1484" s="149" t="s">
        <v>8</v>
      </c>
      <c r="D1484" s="149" t="s">
        <v>2</v>
      </c>
      <c r="E1484" s="149" t="s">
        <v>169</v>
      </c>
      <c r="F1484" s="149">
        <v>233</v>
      </c>
      <c r="G1484" s="149">
        <v>77.6666666666667</v>
      </c>
      <c r="H1484" s="149">
        <v>918.55239296696402</v>
      </c>
      <c r="I1484" s="149">
        <v>1003.77581479502</v>
      </c>
      <c r="J1484" s="149">
        <v>872.12082921225101</v>
      </c>
      <c r="K1484" s="149">
        <v>1148.8758742837099</v>
      </c>
      <c r="L1484" s="149">
        <v>131.65498558277201</v>
      </c>
      <c r="M1484" s="149">
        <v>145.100059488683</v>
      </c>
    </row>
    <row r="1485" spans="1:13">
      <c r="A1485" s="150" t="str">
        <f t="shared" si="46"/>
        <v>2011-2013MalesPP3</v>
      </c>
      <c r="B1485" s="151" t="str">
        <f t="shared" si="47"/>
        <v>2011-2013_Males_PP3_All ages</v>
      </c>
      <c r="C1485" s="149" t="s">
        <v>9</v>
      </c>
      <c r="D1485" s="149" t="s">
        <v>2</v>
      </c>
      <c r="E1485" s="149" t="s">
        <v>169</v>
      </c>
      <c r="F1485" s="149">
        <v>244</v>
      </c>
      <c r="G1485" s="149">
        <v>81.3333333333333</v>
      </c>
      <c r="H1485" s="149">
        <v>960.36525367024797</v>
      </c>
      <c r="I1485" s="149">
        <v>1021.09390075802</v>
      </c>
      <c r="J1485" s="149">
        <v>891.27185673966903</v>
      </c>
      <c r="K1485" s="149">
        <v>1163.8554770953599</v>
      </c>
      <c r="L1485" s="149">
        <v>129.82204401834599</v>
      </c>
      <c r="M1485" s="149">
        <v>142.761576337344</v>
      </c>
    </row>
    <row r="1486" spans="1:13">
      <c r="A1486" s="150" t="str">
        <f t="shared" si="46"/>
        <v>2012-2014MalesPP3</v>
      </c>
      <c r="B1486" s="151" t="str">
        <f t="shared" si="47"/>
        <v>2012-2014_Males_PP3_All ages</v>
      </c>
      <c r="C1486" s="149" t="s">
        <v>216</v>
      </c>
      <c r="D1486" s="149" t="s">
        <v>2</v>
      </c>
      <c r="E1486" s="149" t="s">
        <v>169</v>
      </c>
      <c r="F1486" s="149">
        <v>248</v>
      </c>
      <c r="G1486" s="149">
        <v>82.6666666666667</v>
      </c>
      <c r="H1486" s="149">
        <v>971.97726827356496</v>
      </c>
      <c r="I1486" s="149">
        <v>1001.2955185355499</v>
      </c>
      <c r="J1486" s="149">
        <v>876.22391241011098</v>
      </c>
      <c r="K1486" s="149">
        <v>1138.72691170504</v>
      </c>
      <c r="L1486" s="149">
        <v>125.071606125435</v>
      </c>
      <c r="M1486" s="149">
        <v>137.431393169496</v>
      </c>
    </row>
    <row r="1487" spans="1:13">
      <c r="A1487" s="150" t="str">
        <f t="shared" si="46"/>
        <v>2004-2006MalesPP4</v>
      </c>
      <c r="B1487" s="151" t="str">
        <f t="shared" si="47"/>
        <v>2004-2006_Males_PP4_All ages</v>
      </c>
      <c r="C1487" s="149" t="s">
        <v>1</v>
      </c>
      <c r="D1487" s="149" t="s">
        <v>2</v>
      </c>
      <c r="E1487" s="149" t="s">
        <v>170</v>
      </c>
      <c r="F1487" s="149">
        <v>294</v>
      </c>
      <c r="G1487" s="149">
        <v>98</v>
      </c>
      <c r="H1487" s="149">
        <v>1071.0772705745201</v>
      </c>
      <c r="I1487" s="149">
        <v>1308.32707228863</v>
      </c>
      <c r="J1487" s="149">
        <v>1158.9924089742001</v>
      </c>
      <c r="K1487" s="149">
        <v>1471.157522449</v>
      </c>
      <c r="L1487" s="149">
        <v>149.33466331443199</v>
      </c>
      <c r="M1487" s="149">
        <v>162.83045016036701</v>
      </c>
    </row>
    <row r="1488" spans="1:13">
      <c r="A1488" s="150" t="str">
        <f t="shared" si="46"/>
        <v>2005-2007MalesPP4</v>
      </c>
      <c r="B1488" s="151" t="str">
        <f t="shared" si="47"/>
        <v>2005-2007_Males_PP4_All ages</v>
      </c>
      <c r="C1488" s="149" t="s">
        <v>3</v>
      </c>
      <c r="D1488" s="149" t="s">
        <v>2</v>
      </c>
      <c r="E1488" s="149" t="s">
        <v>170</v>
      </c>
      <c r="F1488" s="149">
        <v>295</v>
      </c>
      <c r="G1488" s="149">
        <v>98.3333333333333</v>
      </c>
      <c r="H1488" s="149">
        <v>1065.17421917314</v>
      </c>
      <c r="I1488" s="149">
        <v>1285.5922114124301</v>
      </c>
      <c r="J1488" s="149">
        <v>1138.8866137019299</v>
      </c>
      <c r="K1488" s="149">
        <v>1445.5324230859501</v>
      </c>
      <c r="L1488" s="149">
        <v>146.70559771050699</v>
      </c>
      <c r="M1488" s="149">
        <v>159.94021167351801</v>
      </c>
    </row>
    <row r="1489" spans="1:13">
      <c r="A1489" s="150" t="str">
        <f t="shared" si="46"/>
        <v>2006-2008MalesPP4</v>
      </c>
      <c r="B1489" s="151" t="str">
        <f t="shared" si="47"/>
        <v>2006-2008_Males_PP4_All ages</v>
      </c>
      <c r="C1489" s="149" t="s">
        <v>4</v>
      </c>
      <c r="D1489" s="149" t="s">
        <v>2</v>
      </c>
      <c r="E1489" s="149" t="s">
        <v>170</v>
      </c>
      <c r="F1489" s="149">
        <v>293</v>
      </c>
      <c r="G1489" s="149">
        <v>97.6666666666667</v>
      </c>
      <c r="H1489" s="149">
        <v>1049.8405532265599</v>
      </c>
      <c r="I1489" s="149">
        <v>1243.1782923712999</v>
      </c>
      <c r="J1489" s="149">
        <v>1100.55313920969</v>
      </c>
      <c r="K1489" s="149">
        <v>1398.7159175243401</v>
      </c>
      <c r="L1489" s="149">
        <v>142.62515316160699</v>
      </c>
      <c r="M1489" s="149">
        <v>155.537625153048</v>
      </c>
    </row>
    <row r="1490" spans="1:13">
      <c r="A1490" s="150" t="str">
        <f t="shared" si="46"/>
        <v>2007-2009MalesPP4</v>
      </c>
      <c r="B1490" s="151" t="str">
        <f t="shared" si="47"/>
        <v>2007-2009_Males_PP4_All ages</v>
      </c>
      <c r="C1490" s="149" t="s">
        <v>5</v>
      </c>
      <c r="D1490" s="149" t="s">
        <v>2</v>
      </c>
      <c r="E1490" s="149" t="s">
        <v>170</v>
      </c>
      <c r="F1490" s="149">
        <v>272</v>
      </c>
      <c r="G1490" s="149">
        <v>90.6666666666667</v>
      </c>
      <c r="H1490" s="149">
        <v>966.80173455605302</v>
      </c>
      <c r="I1490" s="149">
        <v>1113.1013667469199</v>
      </c>
      <c r="J1490" s="149">
        <v>981.42497705049198</v>
      </c>
      <c r="K1490" s="149">
        <v>1257.17337456673</v>
      </c>
      <c r="L1490" s="149">
        <v>131.67638969643099</v>
      </c>
      <c r="M1490" s="149">
        <v>144.07200781981001</v>
      </c>
    </row>
    <row r="1491" spans="1:13">
      <c r="A1491" s="150" t="str">
        <f t="shared" si="46"/>
        <v>2008-2010MalesPP4</v>
      </c>
      <c r="B1491" s="151" t="str">
        <f t="shared" si="47"/>
        <v>2008-2010_Males_PP4_All ages</v>
      </c>
      <c r="C1491" s="149" t="s">
        <v>6</v>
      </c>
      <c r="D1491" s="149" t="s">
        <v>2</v>
      </c>
      <c r="E1491" s="149" t="s">
        <v>170</v>
      </c>
      <c r="F1491" s="149">
        <v>292</v>
      </c>
      <c r="G1491" s="149">
        <v>97.3333333333333</v>
      </c>
      <c r="H1491" s="149">
        <v>1033.22600049538</v>
      </c>
      <c r="I1491" s="149">
        <v>1159.4820174341201</v>
      </c>
      <c r="J1491" s="149">
        <v>1027.90556172374</v>
      </c>
      <c r="K1491" s="149">
        <v>1302.9920284916</v>
      </c>
      <c r="L1491" s="149">
        <v>131.57645571037099</v>
      </c>
      <c r="M1491" s="149">
        <v>143.510011057485</v>
      </c>
    </row>
    <row r="1492" spans="1:13">
      <c r="A1492" s="150" t="str">
        <f t="shared" si="46"/>
        <v>2009-2011MalesPP4</v>
      </c>
      <c r="B1492" s="151" t="str">
        <f t="shared" si="47"/>
        <v>2009-2011_Males_PP4_All ages</v>
      </c>
      <c r="C1492" s="149" t="s">
        <v>7</v>
      </c>
      <c r="D1492" s="149" t="s">
        <v>2</v>
      </c>
      <c r="E1492" s="149" t="s">
        <v>170</v>
      </c>
      <c r="F1492" s="149">
        <v>295</v>
      </c>
      <c r="G1492" s="149">
        <v>98.3333333333333</v>
      </c>
      <c r="H1492" s="149">
        <v>1035.96010675657</v>
      </c>
      <c r="I1492" s="149">
        <v>1153.5161748241701</v>
      </c>
      <c r="J1492" s="149">
        <v>1023.5555044423</v>
      </c>
      <c r="K1492" s="149">
        <v>1295.2008648052899</v>
      </c>
      <c r="L1492" s="149">
        <v>129.960670381868</v>
      </c>
      <c r="M1492" s="149">
        <v>141.68468998111999</v>
      </c>
    </row>
    <row r="1493" spans="1:13">
      <c r="A1493" s="150" t="str">
        <f t="shared" si="46"/>
        <v>2010-2012MalesPP4</v>
      </c>
      <c r="B1493" s="151" t="str">
        <f t="shared" si="47"/>
        <v>2010-2012_Males_PP4_All ages</v>
      </c>
      <c r="C1493" s="149" t="s">
        <v>8</v>
      </c>
      <c r="D1493" s="149" t="s">
        <v>2</v>
      </c>
      <c r="E1493" s="149" t="s">
        <v>170</v>
      </c>
      <c r="F1493" s="149">
        <v>324</v>
      </c>
      <c r="G1493" s="149">
        <v>108</v>
      </c>
      <c r="H1493" s="149">
        <v>1135.72630398205</v>
      </c>
      <c r="I1493" s="149">
        <v>1260.0661940729301</v>
      </c>
      <c r="J1493" s="149">
        <v>1123.9110753913301</v>
      </c>
      <c r="K1493" s="149">
        <v>1407.9156718592801</v>
      </c>
      <c r="L1493" s="149">
        <v>136.15511868159399</v>
      </c>
      <c r="M1493" s="149">
        <v>147.84947778635299</v>
      </c>
    </row>
    <row r="1494" spans="1:13">
      <c r="A1494" s="150" t="str">
        <f t="shared" si="46"/>
        <v>2011-2013MalesPP4</v>
      </c>
      <c r="B1494" s="151" t="str">
        <f t="shared" si="47"/>
        <v>2011-2013_Males_PP4_All ages</v>
      </c>
      <c r="C1494" s="149" t="s">
        <v>9</v>
      </c>
      <c r="D1494" s="149" t="s">
        <v>2</v>
      </c>
      <c r="E1494" s="149" t="s">
        <v>170</v>
      </c>
      <c r="F1494" s="149">
        <v>304</v>
      </c>
      <c r="G1494" s="149">
        <v>101.333333333333</v>
      </c>
      <c r="H1494" s="149">
        <v>1058.6801323350201</v>
      </c>
      <c r="I1494" s="149">
        <v>1192.59160154949</v>
      </c>
      <c r="J1494" s="149">
        <v>1058.21561159971</v>
      </c>
      <c r="K1494" s="149">
        <v>1338.9005365145999</v>
      </c>
      <c r="L1494" s="149">
        <v>134.37598994977699</v>
      </c>
      <c r="M1494" s="149">
        <v>146.308934965106</v>
      </c>
    </row>
    <row r="1495" spans="1:13">
      <c r="A1495" s="150" t="str">
        <f t="shared" si="46"/>
        <v>2012-2014MalesPP4</v>
      </c>
      <c r="B1495" s="151" t="str">
        <f t="shared" si="47"/>
        <v>2012-2014_Males_PP4_All ages</v>
      </c>
      <c r="C1495" s="149" t="s">
        <v>216</v>
      </c>
      <c r="D1495" s="149" t="s">
        <v>2</v>
      </c>
      <c r="E1495" s="149" t="s">
        <v>170</v>
      </c>
      <c r="F1495" s="149">
        <v>285</v>
      </c>
      <c r="G1495" s="149">
        <v>95</v>
      </c>
      <c r="H1495" s="149">
        <v>987.79980590600303</v>
      </c>
      <c r="I1495" s="149">
        <v>1088.4519831432599</v>
      </c>
      <c r="J1495" s="149">
        <v>961.31692515856298</v>
      </c>
      <c r="K1495" s="149">
        <v>1227.26544245216</v>
      </c>
      <c r="L1495" s="149">
        <v>127.13505798470101</v>
      </c>
      <c r="M1495" s="149">
        <v>138.813459308897</v>
      </c>
    </row>
    <row r="1496" spans="1:13">
      <c r="A1496" s="150" t="str">
        <f t="shared" si="46"/>
        <v>2004-2006MalesPP5</v>
      </c>
      <c r="B1496" s="151" t="str">
        <f t="shared" si="47"/>
        <v>2004-2006_Males_PP5_All ages</v>
      </c>
      <c r="C1496" s="149" t="s">
        <v>1</v>
      </c>
      <c r="D1496" s="149" t="s">
        <v>2</v>
      </c>
      <c r="E1496" s="149" t="s">
        <v>171</v>
      </c>
      <c r="F1496" s="149">
        <v>268</v>
      </c>
      <c r="G1496" s="149">
        <v>89.3333333333333</v>
      </c>
      <c r="H1496" s="149">
        <v>1065.0558359496099</v>
      </c>
      <c r="I1496" s="149">
        <v>1414.3626409707299</v>
      </c>
      <c r="J1496" s="149">
        <v>1243.9434365333</v>
      </c>
      <c r="K1496" s="149">
        <v>1600.94992254571</v>
      </c>
      <c r="L1496" s="149">
        <v>170.41920443742299</v>
      </c>
      <c r="M1496" s="149">
        <v>186.58728157498101</v>
      </c>
    </row>
    <row r="1497" spans="1:13">
      <c r="A1497" s="150" t="str">
        <f t="shared" si="46"/>
        <v>2005-2007MalesPP5</v>
      </c>
      <c r="B1497" s="151" t="str">
        <f t="shared" si="47"/>
        <v>2005-2007_Males_PP5_All ages</v>
      </c>
      <c r="C1497" s="149" t="s">
        <v>3</v>
      </c>
      <c r="D1497" s="149" t="s">
        <v>2</v>
      </c>
      <c r="E1497" s="149" t="s">
        <v>171</v>
      </c>
      <c r="F1497" s="149">
        <v>272</v>
      </c>
      <c r="G1497" s="149">
        <v>90.6666666666667</v>
      </c>
      <c r="H1497" s="149">
        <v>1084.0972499003601</v>
      </c>
      <c r="I1497" s="149">
        <v>1401.2611284719601</v>
      </c>
      <c r="J1497" s="149">
        <v>1233.5688750582401</v>
      </c>
      <c r="K1497" s="149">
        <v>1584.73942477733</v>
      </c>
      <c r="L1497" s="149">
        <v>167.69225341371899</v>
      </c>
      <c r="M1497" s="149">
        <v>183.47829630536799</v>
      </c>
    </row>
    <row r="1498" spans="1:13">
      <c r="A1498" s="150" t="str">
        <f t="shared" si="46"/>
        <v>2006-2008MalesPP5</v>
      </c>
      <c r="B1498" s="151" t="str">
        <f t="shared" si="47"/>
        <v>2006-2008_Males_PP5_All ages</v>
      </c>
      <c r="C1498" s="149" t="s">
        <v>4</v>
      </c>
      <c r="D1498" s="149" t="s">
        <v>2</v>
      </c>
      <c r="E1498" s="149" t="s">
        <v>171</v>
      </c>
      <c r="F1498" s="149">
        <v>275</v>
      </c>
      <c r="G1498" s="149">
        <v>91.6666666666667</v>
      </c>
      <c r="H1498" s="149">
        <v>1098.5499141133701</v>
      </c>
      <c r="I1498" s="149">
        <v>1440.70377887923</v>
      </c>
      <c r="J1498" s="149">
        <v>1268.1597578462899</v>
      </c>
      <c r="K1498" s="149">
        <v>1629.39728796605</v>
      </c>
      <c r="L1498" s="149">
        <v>172.54402103293799</v>
      </c>
      <c r="M1498" s="149">
        <v>188.69350908682</v>
      </c>
    </row>
    <row r="1499" spans="1:13">
      <c r="A1499" s="150" t="str">
        <f t="shared" si="46"/>
        <v>2007-2009MalesPP5</v>
      </c>
      <c r="B1499" s="151" t="str">
        <f t="shared" si="47"/>
        <v>2007-2009_Males_PP5_All ages</v>
      </c>
      <c r="C1499" s="149" t="s">
        <v>5</v>
      </c>
      <c r="D1499" s="149" t="s">
        <v>2</v>
      </c>
      <c r="E1499" s="149" t="s">
        <v>171</v>
      </c>
      <c r="F1499" s="149">
        <v>249</v>
      </c>
      <c r="G1499" s="149">
        <v>83</v>
      </c>
      <c r="H1499" s="149">
        <v>992.42726185731397</v>
      </c>
      <c r="I1499" s="149">
        <v>1298.87052818294</v>
      </c>
      <c r="J1499" s="149">
        <v>1134.86613513007</v>
      </c>
      <c r="K1499" s="149">
        <v>1479.04782043922</v>
      </c>
      <c r="L1499" s="149">
        <v>164.00439305286801</v>
      </c>
      <c r="M1499" s="149">
        <v>180.17729225628199</v>
      </c>
    </row>
    <row r="1500" spans="1:13">
      <c r="A1500" s="150" t="str">
        <f t="shared" si="46"/>
        <v>2008-2010MalesPP5</v>
      </c>
      <c r="B1500" s="151" t="str">
        <f t="shared" si="47"/>
        <v>2008-2010_Males_PP5_All ages</v>
      </c>
      <c r="C1500" s="149" t="s">
        <v>6</v>
      </c>
      <c r="D1500" s="149" t="s">
        <v>2</v>
      </c>
      <c r="E1500" s="149" t="s">
        <v>171</v>
      </c>
      <c r="F1500" s="149">
        <v>258</v>
      </c>
      <c r="G1500" s="149">
        <v>86</v>
      </c>
      <c r="H1500" s="149">
        <v>1021.2159594680199</v>
      </c>
      <c r="I1500" s="149">
        <v>1322.33912895464</v>
      </c>
      <c r="J1500" s="149">
        <v>1159.29941453625</v>
      </c>
      <c r="K1500" s="149">
        <v>1501.1590802738799</v>
      </c>
      <c r="L1500" s="149">
        <v>163.039714418388</v>
      </c>
      <c r="M1500" s="149">
        <v>178.81995131924401</v>
      </c>
    </row>
    <row r="1501" spans="1:13">
      <c r="A1501" s="150" t="str">
        <f t="shared" si="46"/>
        <v>2009-2011MalesPP5</v>
      </c>
      <c r="B1501" s="151" t="str">
        <f t="shared" si="47"/>
        <v>2009-2011_Males_PP5_All ages</v>
      </c>
      <c r="C1501" s="149" t="s">
        <v>7</v>
      </c>
      <c r="D1501" s="149" t="s">
        <v>2</v>
      </c>
      <c r="E1501" s="149" t="s">
        <v>171</v>
      </c>
      <c r="F1501" s="149">
        <v>266</v>
      </c>
      <c r="G1501" s="149">
        <v>88.6666666666667</v>
      </c>
      <c r="H1501" s="149">
        <v>1044.85819781601</v>
      </c>
      <c r="I1501" s="149">
        <v>1296.85590829292</v>
      </c>
      <c r="J1501" s="149">
        <v>1141.2636448210999</v>
      </c>
      <c r="K1501" s="149">
        <v>1467.2677909967399</v>
      </c>
      <c r="L1501" s="149">
        <v>155.59226347181701</v>
      </c>
      <c r="M1501" s="149">
        <v>170.41188270382199</v>
      </c>
    </row>
    <row r="1502" spans="1:13">
      <c r="A1502" s="150" t="str">
        <f t="shared" si="46"/>
        <v>2010-2012MalesPP5</v>
      </c>
      <c r="B1502" s="151" t="str">
        <f t="shared" si="47"/>
        <v>2010-2012_Males_PP5_All ages</v>
      </c>
      <c r="C1502" s="149" t="s">
        <v>8</v>
      </c>
      <c r="D1502" s="149" t="s">
        <v>2</v>
      </c>
      <c r="E1502" s="149" t="s">
        <v>171</v>
      </c>
      <c r="F1502" s="149">
        <v>275</v>
      </c>
      <c r="G1502" s="149">
        <v>91.6666666666667</v>
      </c>
      <c r="H1502" s="149">
        <v>1073.0032385188699</v>
      </c>
      <c r="I1502" s="149">
        <v>1291.9219556139201</v>
      </c>
      <c r="J1502" s="149">
        <v>1140.15442454206</v>
      </c>
      <c r="K1502" s="149">
        <v>1457.89437141804</v>
      </c>
      <c r="L1502" s="149">
        <v>151.76753107186499</v>
      </c>
      <c r="M1502" s="149">
        <v>165.97241580411901</v>
      </c>
    </row>
    <row r="1503" spans="1:13">
      <c r="A1503" s="150" t="str">
        <f t="shared" si="46"/>
        <v>2011-2013MalesPP5</v>
      </c>
      <c r="B1503" s="151" t="str">
        <f t="shared" si="47"/>
        <v>2011-2013_Males_PP5_All ages</v>
      </c>
      <c r="C1503" s="149" t="s">
        <v>9</v>
      </c>
      <c r="D1503" s="149" t="s">
        <v>2</v>
      </c>
      <c r="E1503" s="149" t="s">
        <v>171</v>
      </c>
      <c r="F1503" s="149">
        <v>295</v>
      </c>
      <c r="G1503" s="149">
        <v>98.3333333333333</v>
      </c>
      <c r="H1503" s="149">
        <v>1147.8152601066099</v>
      </c>
      <c r="I1503" s="149">
        <v>1353.09533412732</v>
      </c>
      <c r="J1503" s="149">
        <v>1200.0764270750601</v>
      </c>
      <c r="K1503" s="149">
        <v>1519.91839177427</v>
      </c>
      <c r="L1503" s="149">
        <v>153.01890705226299</v>
      </c>
      <c r="M1503" s="149">
        <v>166.823057646943</v>
      </c>
    </row>
    <row r="1504" spans="1:13">
      <c r="A1504" s="150" t="str">
        <f t="shared" si="46"/>
        <v>2012-2014MalesPP5</v>
      </c>
      <c r="B1504" s="151" t="str">
        <f t="shared" si="47"/>
        <v>2012-2014_Males_PP5_All ages</v>
      </c>
      <c r="C1504" s="149" t="s">
        <v>216</v>
      </c>
      <c r="D1504" s="149" t="s">
        <v>2</v>
      </c>
      <c r="E1504" s="149" t="s">
        <v>171</v>
      </c>
      <c r="F1504" s="149">
        <v>282</v>
      </c>
      <c r="G1504" s="149">
        <v>94</v>
      </c>
      <c r="H1504" s="149">
        <v>1093.36228287841</v>
      </c>
      <c r="I1504" s="149">
        <v>1253.8910648170099</v>
      </c>
      <c r="J1504" s="149">
        <v>1109.1419868350799</v>
      </c>
      <c r="K1504" s="149">
        <v>1412.01056130647</v>
      </c>
      <c r="L1504" s="149">
        <v>144.74907798193399</v>
      </c>
      <c r="M1504" s="149">
        <v>158.11949648945301</v>
      </c>
    </row>
    <row r="1505" spans="1:13">
      <c r="A1505" s="150" t="str">
        <f t="shared" si="46"/>
        <v>2004-2006MalesPR</v>
      </c>
      <c r="B1505" s="151" t="str">
        <f t="shared" si="47"/>
        <v>2004-2006_Males_PR_All ages</v>
      </c>
      <c r="C1505" s="149" t="s">
        <v>1</v>
      </c>
      <c r="D1505" s="149" t="s">
        <v>2</v>
      </c>
      <c r="E1505" s="149" t="s">
        <v>172</v>
      </c>
      <c r="F1505" s="149">
        <v>1954</v>
      </c>
      <c r="G1505" s="149">
        <v>651.33333333333303</v>
      </c>
      <c r="H1505" s="149">
        <v>959.15963086589397</v>
      </c>
      <c r="I1505" s="149">
        <v>1402.7882615564399</v>
      </c>
      <c r="J1505" s="149">
        <v>1336.84932249847</v>
      </c>
      <c r="K1505" s="149">
        <v>1470.9714195717199</v>
      </c>
      <c r="L1505" s="149">
        <v>65.9389390579734</v>
      </c>
      <c r="M1505" s="149">
        <v>68.183158015275495</v>
      </c>
    </row>
    <row r="1506" spans="1:13">
      <c r="A1506" s="150" t="str">
        <f t="shared" si="46"/>
        <v>2005-2007MalesPR</v>
      </c>
      <c r="B1506" s="151" t="str">
        <f t="shared" si="47"/>
        <v>2005-2007_Males_PR_All ages</v>
      </c>
      <c r="C1506" s="149" t="s">
        <v>3</v>
      </c>
      <c r="D1506" s="149" t="s">
        <v>2</v>
      </c>
      <c r="E1506" s="149" t="s">
        <v>172</v>
      </c>
      <c r="F1506" s="149">
        <v>1952</v>
      </c>
      <c r="G1506" s="149">
        <v>650.66666666666697</v>
      </c>
      <c r="H1506" s="149">
        <v>951.94900830516997</v>
      </c>
      <c r="I1506" s="149">
        <v>1380.4801260228601</v>
      </c>
      <c r="J1506" s="149">
        <v>1315.4541644544199</v>
      </c>
      <c r="K1506" s="149">
        <v>1447.7203881932601</v>
      </c>
      <c r="L1506" s="149">
        <v>65.025961568443805</v>
      </c>
      <c r="M1506" s="149">
        <v>67.240262170394999</v>
      </c>
    </row>
    <row r="1507" spans="1:13">
      <c r="A1507" s="150" t="str">
        <f t="shared" si="46"/>
        <v>2006-2008MalesPR</v>
      </c>
      <c r="B1507" s="151" t="str">
        <f t="shared" si="47"/>
        <v>2006-2008_Males_PR_All ages</v>
      </c>
      <c r="C1507" s="149" t="s">
        <v>4</v>
      </c>
      <c r="D1507" s="149" t="s">
        <v>2</v>
      </c>
      <c r="E1507" s="149" t="s">
        <v>172</v>
      </c>
      <c r="F1507" s="149">
        <v>2001</v>
      </c>
      <c r="G1507" s="149">
        <v>667</v>
      </c>
      <c r="H1507" s="149">
        <v>967.695134926008</v>
      </c>
      <c r="I1507" s="149">
        <v>1387.7732087064101</v>
      </c>
      <c r="J1507" s="149">
        <v>1323.2375465457701</v>
      </c>
      <c r="K1507" s="149">
        <v>1454.4789023694</v>
      </c>
      <c r="L1507" s="149">
        <v>64.535662160642005</v>
      </c>
      <c r="M1507" s="149">
        <v>66.705693662991493</v>
      </c>
    </row>
    <row r="1508" spans="1:13">
      <c r="A1508" s="150" t="str">
        <f t="shared" si="46"/>
        <v>2007-2009MalesPR</v>
      </c>
      <c r="B1508" s="151" t="str">
        <f t="shared" si="47"/>
        <v>2007-2009_Males_PR_All ages</v>
      </c>
      <c r="C1508" s="149" t="s">
        <v>5</v>
      </c>
      <c r="D1508" s="149" t="s">
        <v>2</v>
      </c>
      <c r="E1508" s="149" t="s">
        <v>172</v>
      </c>
      <c r="F1508" s="149">
        <v>2061</v>
      </c>
      <c r="G1508" s="149">
        <v>687</v>
      </c>
      <c r="H1508" s="149">
        <v>987.27228308511803</v>
      </c>
      <c r="I1508" s="149">
        <v>1399.7668156617799</v>
      </c>
      <c r="J1508" s="149">
        <v>1335.9342879629901</v>
      </c>
      <c r="K1508" s="149">
        <v>1465.7136863328301</v>
      </c>
      <c r="L1508" s="149">
        <v>63.832527698787104</v>
      </c>
      <c r="M1508" s="149">
        <v>65.946870671048103</v>
      </c>
    </row>
    <row r="1509" spans="1:13">
      <c r="A1509" s="150" t="str">
        <f t="shared" si="46"/>
        <v>2008-2010MalesPR</v>
      </c>
      <c r="B1509" s="151" t="str">
        <f t="shared" si="47"/>
        <v>2008-2010_Males_PR_All ages</v>
      </c>
      <c r="C1509" s="149" t="s">
        <v>6</v>
      </c>
      <c r="D1509" s="149" t="s">
        <v>2</v>
      </c>
      <c r="E1509" s="149" t="s">
        <v>172</v>
      </c>
      <c r="F1509" s="149">
        <v>2076</v>
      </c>
      <c r="G1509" s="149">
        <v>692</v>
      </c>
      <c r="H1509" s="149">
        <v>985.00664262668397</v>
      </c>
      <c r="I1509" s="149">
        <v>1383.0667767156499</v>
      </c>
      <c r="J1509" s="149">
        <v>1320.5716827410399</v>
      </c>
      <c r="K1509" s="149">
        <v>1447.6242858135699</v>
      </c>
      <c r="L1509" s="149">
        <v>62.495093974610398</v>
      </c>
      <c r="M1509" s="149">
        <v>64.557509097926399</v>
      </c>
    </row>
    <row r="1510" spans="1:13">
      <c r="A1510" s="150" t="str">
        <f t="shared" si="46"/>
        <v>2009-2011MalesPR</v>
      </c>
      <c r="B1510" s="151" t="str">
        <f t="shared" si="47"/>
        <v>2009-2011_Males_PR_All ages</v>
      </c>
      <c r="C1510" s="149" t="s">
        <v>7</v>
      </c>
      <c r="D1510" s="149" t="s">
        <v>2</v>
      </c>
      <c r="E1510" s="149" t="s">
        <v>172</v>
      </c>
      <c r="F1510" s="149">
        <v>1994</v>
      </c>
      <c r="G1510" s="149">
        <v>664.66666666666697</v>
      </c>
      <c r="H1510" s="149">
        <v>938.16310111365704</v>
      </c>
      <c r="I1510" s="149">
        <v>1292.6567499739699</v>
      </c>
      <c r="J1510" s="149">
        <v>1233.69412168044</v>
      </c>
      <c r="K1510" s="149">
        <v>1353.60555602246</v>
      </c>
      <c r="L1510" s="149">
        <v>58.962628293526002</v>
      </c>
      <c r="M1510" s="149">
        <v>60.948806048487498</v>
      </c>
    </row>
    <row r="1511" spans="1:13">
      <c r="A1511" s="150" t="str">
        <f t="shared" si="46"/>
        <v>2010-2012MalesPR</v>
      </c>
      <c r="B1511" s="151" t="str">
        <f t="shared" si="47"/>
        <v>2010-2012_Males_PR_All ages</v>
      </c>
      <c r="C1511" s="149" t="s">
        <v>8</v>
      </c>
      <c r="D1511" s="149" t="s">
        <v>2</v>
      </c>
      <c r="E1511" s="149" t="s">
        <v>172</v>
      </c>
      <c r="F1511" s="149">
        <v>2016</v>
      </c>
      <c r="G1511" s="149">
        <v>672</v>
      </c>
      <c r="H1511" s="149">
        <v>942.82707821816905</v>
      </c>
      <c r="I1511" s="149">
        <v>1289.78872660261</v>
      </c>
      <c r="J1511" s="149">
        <v>1231.6060189781799</v>
      </c>
      <c r="K1511" s="149">
        <v>1349.92041982306</v>
      </c>
      <c r="L1511" s="149">
        <v>58.182707624429902</v>
      </c>
      <c r="M1511" s="149">
        <v>60.1316932204506</v>
      </c>
    </row>
    <row r="1512" spans="1:13">
      <c r="A1512" s="150" t="str">
        <f t="shared" si="46"/>
        <v>2011-2013MalesPR</v>
      </c>
      <c r="B1512" s="151" t="str">
        <f t="shared" si="47"/>
        <v>2011-2013_Males_PR_All ages</v>
      </c>
      <c r="C1512" s="149" t="s">
        <v>9</v>
      </c>
      <c r="D1512" s="149" t="s">
        <v>2</v>
      </c>
      <c r="E1512" s="149" t="s">
        <v>172</v>
      </c>
      <c r="F1512" s="149">
        <v>2051</v>
      </c>
      <c r="G1512" s="149">
        <v>683.66666666666697</v>
      </c>
      <c r="H1512" s="149">
        <v>954.65060532575001</v>
      </c>
      <c r="I1512" s="149">
        <v>1292.02115404755</v>
      </c>
      <c r="J1512" s="149">
        <v>1234.42950076036</v>
      </c>
      <c r="K1512" s="149">
        <v>1351.5251614620099</v>
      </c>
      <c r="L1512" s="149">
        <v>57.591653287187498</v>
      </c>
      <c r="M1512" s="149">
        <v>59.5040074144583</v>
      </c>
    </row>
    <row r="1513" spans="1:13">
      <c r="A1513" s="150" t="str">
        <f t="shared" si="46"/>
        <v>2012-2014MalesPR</v>
      </c>
      <c r="B1513" s="151" t="str">
        <f t="shared" si="47"/>
        <v>2012-2014_Males_PR_All ages</v>
      </c>
      <c r="C1513" s="149" t="s">
        <v>216</v>
      </c>
      <c r="D1513" s="149" t="s">
        <v>2</v>
      </c>
      <c r="E1513" s="149" t="s">
        <v>172</v>
      </c>
      <c r="F1513" s="149">
        <v>2091</v>
      </c>
      <c r="G1513" s="149">
        <v>697</v>
      </c>
      <c r="H1513" s="149">
        <v>970.364664061702</v>
      </c>
      <c r="I1513" s="149">
        <v>1310.6455567943401</v>
      </c>
      <c r="J1513" s="149">
        <v>1252.9025850721</v>
      </c>
      <c r="K1513" s="149">
        <v>1370.28714698102</v>
      </c>
      <c r="L1513" s="149">
        <v>57.742971722236</v>
      </c>
      <c r="M1513" s="149">
        <v>59.641590186685796</v>
      </c>
    </row>
    <row r="1514" spans="1:13">
      <c r="A1514" s="150" t="str">
        <f t="shared" si="46"/>
        <v>2004-2006MalesPR1</v>
      </c>
      <c r="B1514" s="151" t="str">
        <f t="shared" si="47"/>
        <v>2004-2006_Males_PR1_All ages</v>
      </c>
      <c r="C1514" s="149" t="s">
        <v>1</v>
      </c>
      <c r="D1514" s="149" t="s">
        <v>2</v>
      </c>
      <c r="E1514" s="149" t="s">
        <v>173</v>
      </c>
      <c r="F1514" s="149">
        <v>317</v>
      </c>
      <c r="G1514" s="149">
        <v>105.666666666667</v>
      </c>
      <c r="H1514" s="149">
        <v>750.24258632523095</v>
      </c>
      <c r="I1514" s="149">
        <v>1211.0873148895801</v>
      </c>
      <c r="J1514" s="149">
        <v>1060.43862847166</v>
      </c>
      <c r="K1514" s="149">
        <v>1374.8239142690099</v>
      </c>
      <c r="L1514" s="149">
        <v>150.64868641792501</v>
      </c>
      <c r="M1514" s="149">
        <v>163.736599379431</v>
      </c>
    </row>
    <row r="1515" spans="1:13">
      <c r="A1515" s="150" t="str">
        <f t="shared" si="46"/>
        <v>2005-2007MalesPR1</v>
      </c>
      <c r="B1515" s="151" t="str">
        <f t="shared" si="47"/>
        <v>2005-2007_Males_PR1_All ages</v>
      </c>
      <c r="C1515" s="149" t="s">
        <v>3</v>
      </c>
      <c r="D1515" s="149" t="s">
        <v>2</v>
      </c>
      <c r="E1515" s="149" t="s">
        <v>173</v>
      </c>
      <c r="F1515" s="149">
        <v>318</v>
      </c>
      <c r="G1515" s="149">
        <v>106</v>
      </c>
      <c r="H1515" s="149">
        <v>751.31125076784997</v>
      </c>
      <c r="I1515" s="149">
        <v>1172.51541683699</v>
      </c>
      <c r="J1515" s="149">
        <v>1029.7896909119399</v>
      </c>
      <c r="K1515" s="149">
        <v>1327.62031332531</v>
      </c>
      <c r="L1515" s="149">
        <v>142.72572592505301</v>
      </c>
      <c r="M1515" s="149">
        <v>155.10489648831501</v>
      </c>
    </row>
    <row r="1516" spans="1:13">
      <c r="A1516" s="150" t="str">
        <f t="shared" si="46"/>
        <v>2006-2008MalesPR1</v>
      </c>
      <c r="B1516" s="151" t="str">
        <f t="shared" si="47"/>
        <v>2006-2008_Males_PR1_All ages</v>
      </c>
      <c r="C1516" s="149" t="s">
        <v>4</v>
      </c>
      <c r="D1516" s="149" t="s">
        <v>2</v>
      </c>
      <c r="E1516" s="149" t="s">
        <v>173</v>
      </c>
      <c r="F1516" s="149">
        <v>333</v>
      </c>
      <c r="G1516" s="149">
        <v>111</v>
      </c>
      <c r="H1516" s="149">
        <v>783.10561343273105</v>
      </c>
      <c r="I1516" s="149">
        <v>1130.67907404516</v>
      </c>
      <c r="J1516" s="149">
        <v>997.88465457447899</v>
      </c>
      <c r="K1516" s="149">
        <v>1274.71696547489</v>
      </c>
      <c r="L1516" s="149">
        <v>132.79441947068</v>
      </c>
      <c r="M1516" s="149">
        <v>144.03789142973201</v>
      </c>
    </row>
    <row r="1517" spans="1:13">
      <c r="A1517" s="150" t="str">
        <f t="shared" si="46"/>
        <v>2007-2009MalesPR1</v>
      </c>
      <c r="B1517" s="151" t="str">
        <f t="shared" si="47"/>
        <v>2007-2009_Males_PR1_All ages</v>
      </c>
      <c r="C1517" s="149" t="s">
        <v>5</v>
      </c>
      <c r="D1517" s="149" t="s">
        <v>2</v>
      </c>
      <c r="E1517" s="149" t="s">
        <v>173</v>
      </c>
      <c r="F1517" s="149">
        <v>326</v>
      </c>
      <c r="G1517" s="149">
        <v>108.666666666667</v>
      </c>
      <c r="H1517" s="149">
        <v>764.70174286317501</v>
      </c>
      <c r="I1517" s="149">
        <v>1004.3032345979</v>
      </c>
      <c r="J1517" s="149">
        <v>888.840903297355</v>
      </c>
      <c r="K1517" s="149">
        <v>1129.6507556353399</v>
      </c>
      <c r="L1517" s="149">
        <v>115.46233130054701</v>
      </c>
      <c r="M1517" s="149">
        <v>125.347521037441</v>
      </c>
    </row>
    <row r="1518" spans="1:13">
      <c r="A1518" s="150" t="str">
        <f t="shared" si="46"/>
        <v>2008-2010MalesPR1</v>
      </c>
      <c r="B1518" s="151" t="str">
        <f t="shared" si="47"/>
        <v>2008-2010_Males_PR1_All ages</v>
      </c>
      <c r="C1518" s="149" t="s">
        <v>6</v>
      </c>
      <c r="D1518" s="149" t="s">
        <v>2</v>
      </c>
      <c r="E1518" s="149" t="s">
        <v>173</v>
      </c>
      <c r="F1518" s="149">
        <v>335</v>
      </c>
      <c r="G1518" s="149">
        <v>111.666666666667</v>
      </c>
      <c r="H1518" s="149">
        <v>784.04755775036904</v>
      </c>
      <c r="I1518" s="149">
        <v>972.123404252667</v>
      </c>
      <c r="J1518" s="149">
        <v>864.35017145219899</v>
      </c>
      <c r="K1518" s="149">
        <v>1088.99309350361</v>
      </c>
      <c r="L1518" s="149">
        <v>107.77323280046799</v>
      </c>
      <c r="M1518" s="149">
        <v>116.86968925094099</v>
      </c>
    </row>
    <row r="1519" spans="1:13">
      <c r="A1519" s="150" t="str">
        <f t="shared" si="46"/>
        <v>2009-2011MalesPR1</v>
      </c>
      <c r="B1519" s="151" t="str">
        <f t="shared" si="47"/>
        <v>2009-2011_Males_PR1_All ages</v>
      </c>
      <c r="C1519" s="149" t="s">
        <v>7</v>
      </c>
      <c r="D1519" s="149" t="s">
        <v>2</v>
      </c>
      <c r="E1519" s="149" t="s">
        <v>173</v>
      </c>
      <c r="F1519" s="149">
        <v>344</v>
      </c>
      <c r="G1519" s="149">
        <v>114.666666666667</v>
      </c>
      <c r="H1519" s="149">
        <v>804.82897384305795</v>
      </c>
      <c r="I1519" s="149">
        <v>961.66799005066503</v>
      </c>
      <c r="J1519" s="149">
        <v>858.80117625646903</v>
      </c>
      <c r="K1519" s="149">
        <v>1073.09770129247</v>
      </c>
      <c r="L1519" s="149">
        <v>102.86681379419601</v>
      </c>
      <c r="M1519" s="149">
        <v>111.429711241807</v>
      </c>
    </row>
    <row r="1520" spans="1:13">
      <c r="A1520" s="150" t="str">
        <f t="shared" si="46"/>
        <v>2010-2012MalesPR1</v>
      </c>
      <c r="B1520" s="151" t="str">
        <f t="shared" si="47"/>
        <v>2010-2012_Males_PR1_All ages</v>
      </c>
      <c r="C1520" s="149" t="s">
        <v>8</v>
      </c>
      <c r="D1520" s="149" t="s">
        <v>2</v>
      </c>
      <c r="E1520" s="149" t="s">
        <v>173</v>
      </c>
      <c r="F1520" s="149">
        <v>357</v>
      </c>
      <c r="G1520" s="149">
        <v>119</v>
      </c>
      <c r="H1520" s="149">
        <v>837.96915710161295</v>
      </c>
      <c r="I1520" s="149">
        <v>1002.39798008104</v>
      </c>
      <c r="J1520" s="149">
        <v>897.32488198767805</v>
      </c>
      <c r="K1520" s="149">
        <v>1116.0498554747201</v>
      </c>
      <c r="L1520" s="149">
        <v>105.073098093364</v>
      </c>
      <c r="M1520" s="149">
        <v>113.651875393681</v>
      </c>
    </row>
    <row r="1521" spans="1:13">
      <c r="A1521" s="150" t="str">
        <f t="shared" si="46"/>
        <v>2011-2013MalesPR1</v>
      </c>
      <c r="B1521" s="151" t="str">
        <f t="shared" si="47"/>
        <v>2011-2013_Males_PR1_All ages</v>
      </c>
      <c r="C1521" s="149" t="s">
        <v>9</v>
      </c>
      <c r="D1521" s="149" t="s">
        <v>2</v>
      </c>
      <c r="E1521" s="149" t="s">
        <v>173</v>
      </c>
      <c r="F1521" s="149">
        <v>357</v>
      </c>
      <c r="G1521" s="149">
        <v>119</v>
      </c>
      <c r="H1521" s="149">
        <v>839.80239943542699</v>
      </c>
      <c r="I1521" s="149">
        <v>981.28403639747103</v>
      </c>
      <c r="J1521" s="149">
        <v>878.13222849363103</v>
      </c>
      <c r="K1521" s="149">
        <v>1092.85775632437</v>
      </c>
      <c r="L1521" s="149">
        <v>103.151807903839</v>
      </c>
      <c r="M1521" s="149">
        <v>111.573719926895</v>
      </c>
    </row>
    <row r="1522" spans="1:13">
      <c r="A1522" s="150" t="str">
        <f t="shared" si="46"/>
        <v>2012-2014MalesPR1</v>
      </c>
      <c r="B1522" s="151" t="str">
        <f t="shared" si="47"/>
        <v>2012-2014_Males_PR1_All ages</v>
      </c>
      <c r="C1522" s="149" t="s">
        <v>216</v>
      </c>
      <c r="D1522" s="149" t="s">
        <v>2</v>
      </c>
      <c r="E1522" s="149" t="s">
        <v>173</v>
      </c>
      <c r="F1522" s="149">
        <v>355</v>
      </c>
      <c r="G1522" s="149">
        <v>118.333333333333</v>
      </c>
      <c r="H1522" s="149">
        <v>838.13391255075999</v>
      </c>
      <c r="I1522" s="149">
        <v>969.07973002005895</v>
      </c>
      <c r="J1522" s="149">
        <v>866.44718172624403</v>
      </c>
      <c r="K1522" s="149">
        <v>1080.1164031913399</v>
      </c>
      <c r="L1522" s="149">
        <v>102.63254829381501</v>
      </c>
      <c r="M1522" s="149">
        <v>111.036673171285</v>
      </c>
    </row>
    <row r="1523" spans="1:13">
      <c r="A1523" s="150" t="str">
        <f t="shared" si="46"/>
        <v>2004-2006MalesPR2</v>
      </c>
      <c r="B1523" s="151" t="str">
        <f t="shared" si="47"/>
        <v>2004-2006_Males_PR2_All ages</v>
      </c>
      <c r="C1523" s="149" t="s">
        <v>1</v>
      </c>
      <c r="D1523" s="149" t="s">
        <v>2</v>
      </c>
      <c r="E1523" s="149" t="s">
        <v>174</v>
      </c>
      <c r="F1523" s="149">
        <v>393</v>
      </c>
      <c r="G1523" s="149">
        <v>131</v>
      </c>
      <c r="H1523" s="149">
        <v>1029.1190950036701</v>
      </c>
      <c r="I1523" s="149">
        <v>1321.5450116106399</v>
      </c>
      <c r="J1523" s="149">
        <v>1185.1476761588001</v>
      </c>
      <c r="K1523" s="149">
        <v>1468.53449710058</v>
      </c>
      <c r="L1523" s="149">
        <v>136.397335451847</v>
      </c>
      <c r="M1523" s="149">
        <v>146.989485489939</v>
      </c>
    </row>
    <row r="1524" spans="1:13">
      <c r="A1524" s="150" t="str">
        <f t="shared" si="46"/>
        <v>2005-2007MalesPR2</v>
      </c>
      <c r="B1524" s="151" t="str">
        <f t="shared" si="47"/>
        <v>2005-2007_Males_PR2_All ages</v>
      </c>
      <c r="C1524" s="149" t="s">
        <v>3</v>
      </c>
      <c r="D1524" s="149" t="s">
        <v>2</v>
      </c>
      <c r="E1524" s="149" t="s">
        <v>174</v>
      </c>
      <c r="F1524" s="149">
        <v>382</v>
      </c>
      <c r="G1524" s="149">
        <v>127.333333333333</v>
      </c>
      <c r="H1524" s="149">
        <v>989.84245439469305</v>
      </c>
      <c r="I1524" s="149">
        <v>1241.3543628111599</v>
      </c>
      <c r="J1524" s="149">
        <v>1111.9923706705699</v>
      </c>
      <c r="K1524" s="149">
        <v>1380.9118670380799</v>
      </c>
      <c r="L1524" s="149">
        <v>129.36199214059101</v>
      </c>
      <c r="M1524" s="149">
        <v>139.557504226916</v>
      </c>
    </row>
    <row r="1525" spans="1:13">
      <c r="A1525" s="150" t="str">
        <f t="shared" si="46"/>
        <v>2006-2008MalesPR2</v>
      </c>
      <c r="B1525" s="151" t="str">
        <f t="shared" si="47"/>
        <v>2006-2008_Males_PR2_All ages</v>
      </c>
      <c r="C1525" s="149" t="s">
        <v>4</v>
      </c>
      <c r="D1525" s="149" t="s">
        <v>2</v>
      </c>
      <c r="E1525" s="149" t="s">
        <v>174</v>
      </c>
      <c r="F1525" s="149">
        <v>399</v>
      </c>
      <c r="G1525" s="149">
        <v>133</v>
      </c>
      <c r="H1525" s="149">
        <v>1021.7146368944</v>
      </c>
      <c r="I1525" s="149">
        <v>1268.14751934315</v>
      </c>
      <c r="J1525" s="149">
        <v>1138.7986325010299</v>
      </c>
      <c r="K1525" s="149">
        <v>1407.46224280866</v>
      </c>
      <c r="L1525" s="149">
        <v>129.34888684211299</v>
      </c>
      <c r="M1525" s="149">
        <v>139.31472346551701</v>
      </c>
    </row>
    <row r="1526" spans="1:13">
      <c r="A1526" s="150" t="str">
        <f t="shared" si="46"/>
        <v>2007-2009MalesPR2</v>
      </c>
      <c r="B1526" s="151" t="str">
        <f t="shared" si="47"/>
        <v>2007-2009_Males_PR2_All ages</v>
      </c>
      <c r="C1526" s="149" t="s">
        <v>5</v>
      </c>
      <c r="D1526" s="149" t="s">
        <v>2</v>
      </c>
      <c r="E1526" s="149" t="s">
        <v>174</v>
      </c>
      <c r="F1526" s="149">
        <v>414</v>
      </c>
      <c r="G1526" s="149">
        <v>138</v>
      </c>
      <c r="H1526" s="149">
        <v>1045.6922027733599</v>
      </c>
      <c r="I1526" s="149">
        <v>1282.2142564033099</v>
      </c>
      <c r="J1526" s="149">
        <v>1154.51674450877</v>
      </c>
      <c r="K1526" s="149">
        <v>1419.56317124016</v>
      </c>
      <c r="L1526" s="149">
        <v>127.69751189454</v>
      </c>
      <c r="M1526" s="149">
        <v>137.34891483685399</v>
      </c>
    </row>
    <row r="1527" spans="1:13">
      <c r="A1527" s="150" t="str">
        <f t="shared" si="46"/>
        <v>2008-2010MalesPR2</v>
      </c>
      <c r="B1527" s="151" t="str">
        <f t="shared" si="47"/>
        <v>2008-2010_Males_PR2_All ages</v>
      </c>
      <c r="C1527" s="149" t="s">
        <v>6</v>
      </c>
      <c r="D1527" s="149" t="s">
        <v>2</v>
      </c>
      <c r="E1527" s="149" t="s">
        <v>174</v>
      </c>
      <c r="F1527" s="149">
        <v>423</v>
      </c>
      <c r="G1527" s="149">
        <v>141</v>
      </c>
      <c r="H1527" s="149">
        <v>1055.4945603353599</v>
      </c>
      <c r="I1527" s="149">
        <v>1314.1206019513399</v>
      </c>
      <c r="J1527" s="149">
        <v>1184.4770746322699</v>
      </c>
      <c r="K1527" s="149">
        <v>1453.4535926287799</v>
      </c>
      <c r="L1527" s="149">
        <v>129.64352731906999</v>
      </c>
      <c r="M1527" s="149">
        <v>139.33299067744301</v>
      </c>
    </row>
    <row r="1528" spans="1:13">
      <c r="A1528" s="150" t="str">
        <f t="shared" si="46"/>
        <v>2009-2011MalesPR2</v>
      </c>
      <c r="B1528" s="151" t="str">
        <f t="shared" si="47"/>
        <v>2009-2011_Males_PR2_All ages</v>
      </c>
      <c r="C1528" s="149" t="s">
        <v>7</v>
      </c>
      <c r="D1528" s="149" t="s">
        <v>2</v>
      </c>
      <c r="E1528" s="149" t="s">
        <v>174</v>
      </c>
      <c r="F1528" s="149">
        <v>388</v>
      </c>
      <c r="G1528" s="149">
        <v>129.333333333333</v>
      </c>
      <c r="H1528" s="149">
        <v>961.32405044473603</v>
      </c>
      <c r="I1528" s="149">
        <v>1167.9792095765899</v>
      </c>
      <c r="J1528" s="149">
        <v>1048.4080158214999</v>
      </c>
      <c r="K1528" s="149">
        <v>1296.89803960874</v>
      </c>
      <c r="L1528" s="149">
        <v>119.571193755095</v>
      </c>
      <c r="M1528" s="149">
        <v>128.91883003214301</v>
      </c>
    </row>
    <row r="1529" spans="1:13">
      <c r="A1529" s="150" t="str">
        <f t="shared" si="46"/>
        <v>2010-2012MalesPR2</v>
      </c>
      <c r="B1529" s="151" t="str">
        <f t="shared" si="47"/>
        <v>2010-2012_Males_PR2_All ages</v>
      </c>
      <c r="C1529" s="149" t="s">
        <v>8</v>
      </c>
      <c r="D1529" s="149" t="s">
        <v>2</v>
      </c>
      <c r="E1529" s="149" t="s">
        <v>174</v>
      </c>
      <c r="F1529" s="149">
        <v>402</v>
      </c>
      <c r="G1529" s="149">
        <v>134</v>
      </c>
      <c r="H1529" s="149">
        <v>995.98632376988303</v>
      </c>
      <c r="I1529" s="149">
        <v>1184.82554698118</v>
      </c>
      <c r="J1529" s="149">
        <v>1067.0607258534301</v>
      </c>
      <c r="K1529" s="149">
        <v>1311.62837614657</v>
      </c>
      <c r="L1529" s="149">
        <v>117.76482112774799</v>
      </c>
      <c r="M1529" s="149">
        <v>126.80282916539799</v>
      </c>
    </row>
    <row r="1530" spans="1:13">
      <c r="A1530" s="150" t="str">
        <f t="shared" si="46"/>
        <v>2011-2013MalesPR2</v>
      </c>
      <c r="B1530" s="151" t="str">
        <f t="shared" si="47"/>
        <v>2011-2013_Males_PR2_All ages</v>
      </c>
      <c r="C1530" s="149" t="s">
        <v>9</v>
      </c>
      <c r="D1530" s="149" t="s">
        <v>2</v>
      </c>
      <c r="E1530" s="149" t="s">
        <v>174</v>
      </c>
      <c r="F1530" s="149">
        <v>395</v>
      </c>
      <c r="G1530" s="149">
        <v>131.666666666667</v>
      </c>
      <c r="H1530" s="149">
        <v>982.46486755378703</v>
      </c>
      <c r="I1530" s="149">
        <v>1119.2744253138501</v>
      </c>
      <c r="J1530" s="149">
        <v>1008.72440446312</v>
      </c>
      <c r="K1530" s="149">
        <v>1238.3867134387201</v>
      </c>
      <c r="L1530" s="149">
        <v>110.55002085072501</v>
      </c>
      <c r="M1530" s="149">
        <v>119.112288124879</v>
      </c>
    </row>
    <row r="1531" spans="1:13">
      <c r="A1531" s="150" t="str">
        <f t="shared" si="46"/>
        <v>2012-2014MalesPR2</v>
      </c>
      <c r="B1531" s="151" t="str">
        <f t="shared" si="47"/>
        <v>2012-2014_Males_PR2_All ages</v>
      </c>
      <c r="C1531" s="149" t="s">
        <v>216</v>
      </c>
      <c r="D1531" s="149" t="s">
        <v>2</v>
      </c>
      <c r="E1531" s="149" t="s">
        <v>174</v>
      </c>
      <c r="F1531" s="149">
        <v>426</v>
      </c>
      <c r="G1531" s="149">
        <v>142</v>
      </c>
      <c r="H1531" s="149">
        <v>1062.18520919563</v>
      </c>
      <c r="I1531" s="149">
        <v>1190.81513857345</v>
      </c>
      <c r="J1531" s="149">
        <v>1078.70659846335</v>
      </c>
      <c r="K1531" s="149">
        <v>1311.27184838575</v>
      </c>
      <c r="L1531" s="149">
        <v>112.108540110104</v>
      </c>
      <c r="M1531" s="149">
        <v>120.456709812298</v>
      </c>
    </row>
    <row r="1532" spans="1:13">
      <c r="A1532" s="150" t="str">
        <f t="shared" si="46"/>
        <v>2004-2006MalesPR3</v>
      </c>
      <c r="B1532" s="151" t="str">
        <f t="shared" si="47"/>
        <v>2004-2006_Males_PR3_All ages</v>
      </c>
      <c r="C1532" s="149" t="s">
        <v>1</v>
      </c>
      <c r="D1532" s="149" t="s">
        <v>2</v>
      </c>
      <c r="E1532" s="149" t="s">
        <v>175</v>
      </c>
      <c r="F1532" s="149">
        <v>407</v>
      </c>
      <c r="G1532" s="149">
        <v>135.666666666667</v>
      </c>
      <c r="H1532" s="149">
        <v>989.71378547284996</v>
      </c>
      <c r="I1532" s="149">
        <v>1440.2225423912801</v>
      </c>
      <c r="J1532" s="149">
        <v>1293.6611287921801</v>
      </c>
      <c r="K1532" s="149">
        <v>1597.9598439588201</v>
      </c>
      <c r="L1532" s="149">
        <v>146.561413599102</v>
      </c>
      <c r="M1532" s="149">
        <v>157.737301567533</v>
      </c>
    </row>
    <row r="1533" spans="1:13">
      <c r="A1533" s="150" t="str">
        <f t="shared" si="46"/>
        <v>2005-2007MalesPR3</v>
      </c>
      <c r="B1533" s="151" t="str">
        <f t="shared" si="47"/>
        <v>2005-2007_Males_PR3_All ages</v>
      </c>
      <c r="C1533" s="149" t="s">
        <v>3</v>
      </c>
      <c r="D1533" s="149" t="s">
        <v>2</v>
      </c>
      <c r="E1533" s="149" t="s">
        <v>175</v>
      </c>
      <c r="F1533" s="149">
        <v>422</v>
      </c>
      <c r="G1533" s="149">
        <v>140.666666666667</v>
      </c>
      <c r="H1533" s="149">
        <v>1018.06952787629</v>
      </c>
      <c r="I1533" s="149">
        <v>1472.8796995590801</v>
      </c>
      <c r="J1533" s="149">
        <v>1325.74714411798</v>
      </c>
      <c r="K1533" s="149">
        <v>1631.0223821595</v>
      </c>
      <c r="L1533" s="149">
        <v>147.13255544109299</v>
      </c>
      <c r="M1533" s="149">
        <v>158.142682600424</v>
      </c>
    </row>
    <row r="1534" spans="1:13">
      <c r="A1534" s="150" t="str">
        <f t="shared" si="46"/>
        <v>2006-2008MalesPR3</v>
      </c>
      <c r="B1534" s="151" t="str">
        <f t="shared" si="47"/>
        <v>2006-2008_Males_PR3_All ages</v>
      </c>
      <c r="C1534" s="149" t="s">
        <v>4</v>
      </c>
      <c r="D1534" s="149" t="s">
        <v>2</v>
      </c>
      <c r="E1534" s="149" t="s">
        <v>175</v>
      </c>
      <c r="F1534" s="149">
        <v>437</v>
      </c>
      <c r="G1534" s="149">
        <v>145.666666666667</v>
      </c>
      <c r="H1534" s="149">
        <v>1045.00454349802</v>
      </c>
      <c r="I1534" s="149">
        <v>1503.0214138614499</v>
      </c>
      <c r="J1534" s="149">
        <v>1357.4272884500001</v>
      </c>
      <c r="K1534" s="149">
        <v>1659.3144546630399</v>
      </c>
      <c r="L1534" s="149">
        <v>145.59412541144499</v>
      </c>
      <c r="M1534" s="149">
        <v>156.29304080159699</v>
      </c>
    </row>
    <row r="1535" spans="1:13">
      <c r="A1535" s="150" t="str">
        <f t="shared" si="46"/>
        <v>2007-2009MalesPR3</v>
      </c>
      <c r="B1535" s="151" t="str">
        <f t="shared" si="47"/>
        <v>2007-2009_Males_PR3_All ages</v>
      </c>
      <c r="C1535" s="149" t="s">
        <v>5</v>
      </c>
      <c r="D1535" s="149" t="s">
        <v>2</v>
      </c>
      <c r="E1535" s="149" t="s">
        <v>175</v>
      </c>
      <c r="F1535" s="149">
        <v>432</v>
      </c>
      <c r="G1535" s="149">
        <v>144</v>
      </c>
      <c r="H1535" s="149">
        <v>1023.74520119437</v>
      </c>
      <c r="I1535" s="149">
        <v>1473.6637007745201</v>
      </c>
      <c r="J1535" s="149">
        <v>1330.5401542578099</v>
      </c>
      <c r="K1535" s="149">
        <v>1627.36772140275</v>
      </c>
      <c r="L1535" s="149">
        <v>143.12354651670901</v>
      </c>
      <c r="M1535" s="149">
        <v>153.704020628226</v>
      </c>
    </row>
    <row r="1536" spans="1:13">
      <c r="A1536" s="150" t="str">
        <f t="shared" si="46"/>
        <v>2008-2010MalesPR3</v>
      </c>
      <c r="B1536" s="151" t="str">
        <f t="shared" si="47"/>
        <v>2008-2010_Males_PR3_All ages</v>
      </c>
      <c r="C1536" s="149" t="s">
        <v>6</v>
      </c>
      <c r="D1536" s="149" t="s">
        <v>2</v>
      </c>
      <c r="E1536" s="149" t="s">
        <v>175</v>
      </c>
      <c r="F1536" s="149">
        <v>424</v>
      </c>
      <c r="G1536" s="149">
        <v>141.333333333333</v>
      </c>
      <c r="H1536" s="149">
        <v>995.51548449202903</v>
      </c>
      <c r="I1536" s="149">
        <v>1415.02745311833</v>
      </c>
      <c r="J1536" s="149">
        <v>1277.05974761993</v>
      </c>
      <c r="K1536" s="149">
        <v>1563.29410848205</v>
      </c>
      <c r="L1536" s="149">
        <v>137.96770549840301</v>
      </c>
      <c r="M1536" s="149">
        <v>148.26665536371499</v>
      </c>
    </row>
    <row r="1537" spans="1:13">
      <c r="A1537" s="150" t="str">
        <f t="shared" si="46"/>
        <v>2009-2011MalesPR3</v>
      </c>
      <c r="B1537" s="151" t="str">
        <f t="shared" si="47"/>
        <v>2009-2011_Males_PR3_All ages</v>
      </c>
      <c r="C1537" s="149" t="s">
        <v>7</v>
      </c>
      <c r="D1537" s="149" t="s">
        <v>2</v>
      </c>
      <c r="E1537" s="149" t="s">
        <v>175</v>
      </c>
      <c r="F1537" s="149">
        <v>407</v>
      </c>
      <c r="G1537" s="149">
        <v>135.666666666667</v>
      </c>
      <c r="H1537" s="149">
        <v>944.73201643415905</v>
      </c>
      <c r="I1537" s="149">
        <v>1322.4267516797099</v>
      </c>
      <c r="J1537" s="149">
        <v>1191.2216127152401</v>
      </c>
      <c r="K1537" s="149">
        <v>1463.6368018820101</v>
      </c>
      <c r="L1537" s="149">
        <v>131.20513896447301</v>
      </c>
      <c r="M1537" s="149">
        <v>141.21005020229899</v>
      </c>
    </row>
    <row r="1538" spans="1:13">
      <c r="A1538" s="150" t="str">
        <f t="shared" si="46"/>
        <v>2010-2012MalesPR3</v>
      </c>
      <c r="B1538" s="151" t="str">
        <f t="shared" si="47"/>
        <v>2010-2012_Males_PR3_All ages</v>
      </c>
      <c r="C1538" s="149" t="s">
        <v>8</v>
      </c>
      <c r="D1538" s="149" t="s">
        <v>2</v>
      </c>
      <c r="E1538" s="149" t="s">
        <v>175</v>
      </c>
      <c r="F1538" s="149">
        <v>423</v>
      </c>
      <c r="G1538" s="149">
        <v>141</v>
      </c>
      <c r="H1538" s="149">
        <v>969.36086348740696</v>
      </c>
      <c r="I1538" s="149">
        <v>1358.38046582231</v>
      </c>
      <c r="J1538" s="149">
        <v>1226.4077125958199</v>
      </c>
      <c r="K1538" s="149">
        <v>1500.2167670649201</v>
      </c>
      <c r="L1538" s="149">
        <v>131.972753226489</v>
      </c>
      <c r="M1538" s="149">
        <v>141.83630124261501</v>
      </c>
    </row>
    <row r="1539" spans="1:13">
      <c r="A1539" s="150" t="str">
        <f t="shared" ref="A1539:A1602" si="48">C1539&amp;D1539&amp;E1539</f>
        <v>2011-2013MalesPR3</v>
      </c>
      <c r="B1539" s="151" t="str">
        <f t="shared" ref="B1539:B1602" si="49">CONCATENATE(C1539,"_",D1539,"_",E1539,"_","All ages")</f>
        <v>2011-2013_Males_PR3_All ages</v>
      </c>
      <c r="C1539" s="149" t="s">
        <v>9</v>
      </c>
      <c r="D1539" s="149" t="s">
        <v>2</v>
      </c>
      <c r="E1539" s="149" t="s">
        <v>175</v>
      </c>
      <c r="F1539" s="149">
        <v>452</v>
      </c>
      <c r="G1539" s="149">
        <v>150.666666666667</v>
      </c>
      <c r="H1539" s="149">
        <v>1021.74601021746</v>
      </c>
      <c r="I1539" s="149">
        <v>1437.50504530899</v>
      </c>
      <c r="J1539" s="149">
        <v>1301.9835835367501</v>
      </c>
      <c r="K1539" s="149">
        <v>1582.8121096760501</v>
      </c>
      <c r="L1539" s="149">
        <v>135.52146177223401</v>
      </c>
      <c r="M1539" s="149">
        <v>145.30706436705901</v>
      </c>
    </row>
    <row r="1540" spans="1:13">
      <c r="A1540" s="150" t="str">
        <f t="shared" si="48"/>
        <v>2012-2014MalesPR3</v>
      </c>
      <c r="B1540" s="151" t="str">
        <f t="shared" si="49"/>
        <v>2012-2014_Males_PR3_All ages</v>
      </c>
      <c r="C1540" s="149" t="s">
        <v>216</v>
      </c>
      <c r="D1540" s="149" t="s">
        <v>2</v>
      </c>
      <c r="E1540" s="149" t="s">
        <v>175</v>
      </c>
      <c r="F1540" s="149">
        <v>475</v>
      </c>
      <c r="G1540" s="149">
        <v>158.333333333333</v>
      </c>
      <c r="H1540" s="149">
        <v>1061.4762341057899</v>
      </c>
      <c r="I1540" s="149">
        <v>1523.62320051099</v>
      </c>
      <c r="J1540" s="149">
        <v>1382.4541983342101</v>
      </c>
      <c r="K1540" s="149">
        <v>1674.72625962709</v>
      </c>
      <c r="L1540" s="149">
        <v>141.16900217678199</v>
      </c>
      <c r="M1540" s="149">
        <v>151.10305911609399</v>
      </c>
    </row>
    <row r="1541" spans="1:13">
      <c r="A1541" s="150" t="str">
        <f t="shared" si="48"/>
        <v>2004-2006MalesPR4</v>
      </c>
      <c r="B1541" s="151" t="str">
        <f t="shared" si="49"/>
        <v>2004-2006_Males_PR4_All ages</v>
      </c>
      <c r="C1541" s="149" t="s">
        <v>1</v>
      </c>
      <c r="D1541" s="149" t="s">
        <v>2</v>
      </c>
      <c r="E1541" s="149" t="s">
        <v>176</v>
      </c>
      <c r="F1541" s="149">
        <v>422</v>
      </c>
      <c r="G1541" s="149">
        <v>140.666666666667</v>
      </c>
      <c r="H1541" s="149">
        <v>999.57364157468396</v>
      </c>
      <c r="I1541" s="149">
        <v>1531.06550847366</v>
      </c>
      <c r="J1541" s="149">
        <v>1382.2832647704299</v>
      </c>
      <c r="K1541" s="149">
        <v>1690.9813277293199</v>
      </c>
      <c r="L1541" s="149">
        <v>148.78224370323599</v>
      </c>
      <c r="M1541" s="149">
        <v>159.915819255651</v>
      </c>
    </row>
    <row r="1542" spans="1:13">
      <c r="A1542" s="150" t="str">
        <f t="shared" si="48"/>
        <v>2005-2007MalesPR4</v>
      </c>
      <c r="B1542" s="151" t="str">
        <f t="shared" si="49"/>
        <v>2005-2007_Males_PR4_All ages</v>
      </c>
      <c r="C1542" s="149" t="s">
        <v>3</v>
      </c>
      <c r="D1542" s="149" t="s">
        <v>2</v>
      </c>
      <c r="E1542" s="149" t="s">
        <v>176</v>
      </c>
      <c r="F1542" s="149">
        <v>433</v>
      </c>
      <c r="G1542" s="149">
        <v>144.333333333333</v>
      </c>
      <c r="H1542" s="149">
        <v>1016.8138267894</v>
      </c>
      <c r="I1542" s="149">
        <v>1560.6432530427601</v>
      </c>
      <c r="J1542" s="149">
        <v>1409.65073779008</v>
      </c>
      <c r="K1542" s="149">
        <v>1722.78454938499</v>
      </c>
      <c r="L1542" s="149">
        <v>150.992515252679</v>
      </c>
      <c r="M1542" s="149">
        <v>162.14129634223599</v>
      </c>
    </row>
    <row r="1543" spans="1:13">
      <c r="A1543" s="150" t="str">
        <f t="shared" si="48"/>
        <v>2006-2008MalesPR4</v>
      </c>
      <c r="B1543" s="151" t="str">
        <f t="shared" si="49"/>
        <v>2006-2008_Males_PR4_All ages</v>
      </c>
      <c r="C1543" s="149" t="s">
        <v>4</v>
      </c>
      <c r="D1543" s="149" t="s">
        <v>2</v>
      </c>
      <c r="E1543" s="149" t="s">
        <v>176</v>
      </c>
      <c r="F1543" s="149">
        <v>422</v>
      </c>
      <c r="G1543" s="149">
        <v>140.666666666667</v>
      </c>
      <c r="H1543" s="149">
        <v>981.28124636670202</v>
      </c>
      <c r="I1543" s="149">
        <v>1549.76274631959</v>
      </c>
      <c r="J1543" s="149">
        <v>1395.32121930416</v>
      </c>
      <c r="K1543" s="149">
        <v>1715.7613406749001</v>
      </c>
      <c r="L1543" s="149">
        <v>154.44152701542899</v>
      </c>
      <c r="M1543" s="149">
        <v>165.998594355308</v>
      </c>
    </row>
    <row r="1544" spans="1:13">
      <c r="A1544" s="150" t="str">
        <f t="shared" si="48"/>
        <v>2007-2009MalesPR4</v>
      </c>
      <c r="B1544" s="151" t="str">
        <f t="shared" si="49"/>
        <v>2007-2009_Males_PR4_All ages</v>
      </c>
      <c r="C1544" s="149" t="s">
        <v>5</v>
      </c>
      <c r="D1544" s="149" t="s">
        <v>2</v>
      </c>
      <c r="E1544" s="149" t="s">
        <v>176</v>
      </c>
      <c r="F1544" s="149">
        <v>442</v>
      </c>
      <c r="G1544" s="149">
        <v>147.333333333333</v>
      </c>
      <c r="H1544" s="149">
        <v>1014.4594904751</v>
      </c>
      <c r="I1544" s="149">
        <v>1625.90547548323</v>
      </c>
      <c r="J1544" s="149">
        <v>1465.8527851035799</v>
      </c>
      <c r="K1544" s="149">
        <v>1797.65022125324</v>
      </c>
      <c r="L1544" s="149">
        <v>160.05269037964601</v>
      </c>
      <c r="M1544" s="149">
        <v>171.744745770012</v>
      </c>
    </row>
    <row r="1545" spans="1:13">
      <c r="A1545" s="150" t="str">
        <f t="shared" si="48"/>
        <v>2008-2010MalesPR4</v>
      </c>
      <c r="B1545" s="151" t="str">
        <f t="shared" si="49"/>
        <v>2008-2010_Males_PR4_All ages</v>
      </c>
      <c r="C1545" s="149" t="s">
        <v>6</v>
      </c>
      <c r="D1545" s="149" t="s">
        <v>2</v>
      </c>
      <c r="E1545" s="149" t="s">
        <v>176</v>
      </c>
      <c r="F1545" s="149">
        <v>434</v>
      </c>
      <c r="G1545" s="149">
        <v>144.666666666667</v>
      </c>
      <c r="H1545" s="149">
        <v>984.01541775308897</v>
      </c>
      <c r="I1545" s="149">
        <v>1603.08917645478</v>
      </c>
      <c r="J1545" s="149">
        <v>1443.02148154728</v>
      </c>
      <c r="K1545" s="149">
        <v>1774.9615675771499</v>
      </c>
      <c r="L1545" s="149">
        <v>160.06769490749599</v>
      </c>
      <c r="M1545" s="149">
        <v>171.872391122366</v>
      </c>
    </row>
    <row r="1546" spans="1:13">
      <c r="A1546" s="150" t="str">
        <f t="shared" si="48"/>
        <v>2009-2011MalesPR4</v>
      </c>
      <c r="B1546" s="151" t="str">
        <f t="shared" si="49"/>
        <v>2009-2011_Males_PR4_All ages</v>
      </c>
      <c r="C1546" s="149" t="s">
        <v>7</v>
      </c>
      <c r="D1546" s="149" t="s">
        <v>2</v>
      </c>
      <c r="E1546" s="149" t="s">
        <v>176</v>
      </c>
      <c r="F1546" s="149">
        <v>396</v>
      </c>
      <c r="G1546" s="149">
        <v>132</v>
      </c>
      <c r="H1546" s="149">
        <v>888.490015705632</v>
      </c>
      <c r="I1546" s="149">
        <v>1425.36426927958</v>
      </c>
      <c r="J1546" s="149">
        <v>1278.56734630091</v>
      </c>
      <c r="K1546" s="149">
        <v>1583.5158744524799</v>
      </c>
      <c r="L1546" s="149">
        <v>146.79692297866299</v>
      </c>
      <c r="M1546" s="149">
        <v>158.15160517290499</v>
      </c>
    </row>
    <row r="1547" spans="1:13">
      <c r="A1547" s="150" t="str">
        <f t="shared" si="48"/>
        <v>2010-2012MalesPR4</v>
      </c>
      <c r="B1547" s="151" t="str">
        <f t="shared" si="49"/>
        <v>2010-2012_Males_PR4_All ages</v>
      </c>
      <c r="C1547" s="149" t="s">
        <v>8</v>
      </c>
      <c r="D1547" s="149" t="s">
        <v>2</v>
      </c>
      <c r="E1547" s="149" t="s">
        <v>176</v>
      </c>
      <c r="F1547" s="149">
        <v>375</v>
      </c>
      <c r="G1547" s="149">
        <v>125</v>
      </c>
      <c r="H1547" s="149">
        <v>835.95265164181103</v>
      </c>
      <c r="I1547" s="149">
        <v>1293.83251898298</v>
      </c>
      <c r="J1547" s="149">
        <v>1158.8267539845799</v>
      </c>
      <c r="K1547" s="149">
        <v>1439.5816850157</v>
      </c>
      <c r="L1547" s="149">
        <v>135.00576499839099</v>
      </c>
      <c r="M1547" s="149">
        <v>145.749166032728</v>
      </c>
    </row>
    <row r="1548" spans="1:13">
      <c r="A1548" s="150" t="str">
        <f t="shared" si="48"/>
        <v>2011-2013MalesPR4</v>
      </c>
      <c r="B1548" s="151" t="str">
        <f t="shared" si="49"/>
        <v>2011-2013_Males_PR4_All ages</v>
      </c>
      <c r="C1548" s="149" t="s">
        <v>9</v>
      </c>
      <c r="D1548" s="149" t="s">
        <v>2</v>
      </c>
      <c r="E1548" s="149" t="s">
        <v>176</v>
      </c>
      <c r="F1548" s="149">
        <v>372</v>
      </c>
      <c r="G1548" s="149">
        <v>124</v>
      </c>
      <c r="H1548" s="149">
        <v>825.52927078247797</v>
      </c>
      <c r="I1548" s="149">
        <v>1299.1560475430899</v>
      </c>
      <c r="J1548" s="149">
        <v>1163.2000737809601</v>
      </c>
      <c r="K1548" s="149">
        <v>1445.9764458755601</v>
      </c>
      <c r="L1548" s="149">
        <v>135.955973762132</v>
      </c>
      <c r="M1548" s="149">
        <v>146.820398332477</v>
      </c>
    </row>
    <row r="1549" spans="1:13">
      <c r="A1549" s="150" t="str">
        <f t="shared" si="48"/>
        <v>2012-2014MalesPR4</v>
      </c>
      <c r="B1549" s="151" t="str">
        <f t="shared" si="49"/>
        <v>2012-2014_Males_PR4_All ages</v>
      </c>
      <c r="C1549" s="149" t="s">
        <v>216</v>
      </c>
      <c r="D1549" s="149" t="s">
        <v>2</v>
      </c>
      <c r="E1549" s="149" t="s">
        <v>176</v>
      </c>
      <c r="F1549" s="149">
        <v>406</v>
      </c>
      <c r="G1549" s="149">
        <v>135.333333333333</v>
      </c>
      <c r="H1549" s="149">
        <v>898.21021658812901</v>
      </c>
      <c r="I1549" s="149">
        <v>1399.7219471281301</v>
      </c>
      <c r="J1549" s="149">
        <v>1258.41420354819</v>
      </c>
      <c r="K1549" s="149">
        <v>1551.8187727280099</v>
      </c>
      <c r="L1549" s="149">
        <v>141.30774357993801</v>
      </c>
      <c r="M1549" s="149">
        <v>152.096825599889</v>
      </c>
    </row>
    <row r="1550" spans="1:13">
      <c r="A1550" s="150" t="str">
        <f t="shared" si="48"/>
        <v>2004-2006MalesPR5</v>
      </c>
      <c r="B1550" s="151" t="str">
        <f t="shared" si="49"/>
        <v>2004-2006_Males_PR5_All ages</v>
      </c>
      <c r="C1550" s="149" t="s">
        <v>1</v>
      </c>
      <c r="D1550" s="149" t="s">
        <v>2</v>
      </c>
      <c r="E1550" s="149" t="s">
        <v>177</v>
      </c>
      <c r="F1550" s="149">
        <v>415</v>
      </c>
      <c r="G1550" s="149">
        <v>138.333333333333</v>
      </c>
      <c r="H1550" s="149">
        <v>1039.11062146327</v>
      </c>
      <c r="I1550" s="149">
        <v>1666.9353388109</v>
      </c>
      <c r="J1550" s="149">
        <v>1499.67045795731</v>
      </c>
      <c r="K1550" s="149">
        <v>1846.8262719429199</v>
      </c>
      <c r="L1550" s="149">
        <v>167.26488085359699</v>
      </c>
      <c r="M1550" s="149">
        <v>179.89093313201201</v>
      </c>
    </row>
    <row r="1551" spans="1:13">
      <c r="A1551" s="150" t="str">
        <f t="shared" si="48"/>
        <v>2005-2007MalesPR5</v>
      </c>
      <c r="B1551" s="151" t="str">
        <f t="shared" si="49"/>
        <v>2005-2007_Males_PR5_All ages</v>
      </c>
      <c r="C1551" s="149" t="s">
        <v>3</v>
      </c>
      <c r="D1551" s="149" t="s">
        <v>2</v>
      </c>
      <c r="E1551" s="149" t="s">
        <v>177</v>
      </c>
      <c r="F1551" s="149">
        <v>397</v>
      </c>
      <c r="G1551" s="149">
        <v>132.333333333333</v>
      </c>
      <c r="H1551" s="149">
        <v>990.02493765585996</v>
      </c>
      <c r="I1551" s="149">
        <v>1590.34068030911</v>
      </c>
      <c r="J1551" s="149">
        <v>1426.7014810938699</v>
      </c>
      <c r="K1551" s="149">
        <v>1766.62069021144</v>
      </c>
      <c r="L1551" s="149">
        <v>163.63919921523899</v>
      </c>
      <c r="M1551" s="149">
        <v>176.28000990232701</v>
      </c>
    </row>
    <row r="1552" spans="1:13">
      <c r="A1552" s="150" t="str">
        <f t="shared" si="48"/>
        <v>2006-2008MalesPR5</v>
      </c>
      <c r="B1552" s="151" t="str">
        <f t="shared" si="49"/>
        <v>2006-2008_Males_PR5_All ages</v>
      </c>
      <c r="C1552" s="149" t="s">
        <v>4</v>
      </c>
      <c r="D1552" s="149" t="s">
        <v>2</v>
      </c>
      <c r="E1552" s="149" t="s">
        <v>177</v>
      </c>
      <c r="F1552" s="149">
        <v>410</v>
      </c>
      <c r="G1552" s="149">
        <v>136.666666666667</v>
      </c>
      <c r="H1552" s="149">
        <v>1015.30384824922</v>
      </c>
      <c r="I1552" s="149">
        <v>1618.0077335795499</v>
      </c>
      <c r="J1552" s="149">
        <v>1455.0777016623799</v>
      </c>
      <c r="K1552" s="149">
        <v>1793.3144250410801</v>
      </c>
      <c r="L1552" s="149">
        <v>162.93003191716801</v>
      </c>
      <c r="M1552" s="149">
        <v>175.30669146153099</v>
      </c>
    </row>
    <row r="1553" spans="1:13">
      <c r="A1553" s="150" t="str">
        <f t="shared" si="48"/>
        <v>2007-2009MalesPR5</v>
      </c>
      <c r="B1553" s="151" t="str">
        <f t="shared" si="49"/>
        <v>2007-2009_Males_PR5_All ages</v>
      </c>
      <c r="C1553" s="149" t="s">
        <v>5</v>
      </c>
      <c r="D1553" s="149" t="s">
        <v>2</v>
      </c>
      <c r="E1553" s="149" t="s">
        <v>177</v>
      </c>
      <c r="F1553" s="149">
        <v>447</v>
      </c>
      <c r="G1553" s="149">
        <v>149</v>
      </c>
      <c r="H1553" s="149">
        <v>1096.4750901464399</v>
      </c>
      <c r="I1553" s="149">
        <v>1755.20486532512</v>
      </c>
      <c r="J1553" s="149">
        <v>1584.94235486347</v>
      </c>
      <c r="K1553" s="149">
        <v>1937.83278058172</v>
      </c>
      <c r="L1553" s="149">
        <v>170.26251046165001</v>
      </c>
      <c r="M1553" s="149">
        <v>182.62791525660299</v>
      </c>
    </row>
    <row r="1554" spans="1:13">
      <c r="A1554" s="150" t="str">
        <f t="shared" si="48"/>
        <v>2008-2010MalesPR5</v>
      </c>
      <c r="B1554" s="151" t="str">
        <f t="shared" si="49"/>
        <v>2008-2010_Males_PR5_All ages</v>
      </c>
      <c r="C1554" s="149" t="s">
        <v>6</v>
      </c>
      <c r="D1554" s="149" t="s">
        <v>2</v>
      </c>
      <c r="E1554" s="149" t="s">
        <v>177</v>
      </c>
      <c r="F1554" s="149">
        <v>460</v>
      </c>
      <c r="G1554" s="149">
        <v>153.333333333333</v>
      </c>
      <c r="H1554" s="149">
        <v>1114.85422069266</v>
      </c>
      <c r="I1554" s="149">
        <v>1775.8527354707401</v>
      </c>
      <c r="J1554" s="149">
        <v>1607.0517594717001</v>
      </c>
      <c r="K1554" s="149">
        <v>1956.73176661973</v>
      </c>
      <c r="L1554" s="149">
        <v>168.80097599903399</v>
      </c>
      <c r="M1554" s="149">
        <v>180.87903114899601</v>
      </c>
    </row>
    <row r="1555" spans="1:13">
      <c r="A1555" s="150" t="str">
        <f t="shared" si="48"/>
        <v>2009-2011MalesPR5</v>
      </c>
      <c r="B1555" s="151" t="str">
        <f t="shared" si="49"/>
        <v>2009-2011_Males_PR5_All ages</v>
      </c>
      <c r="C1555" s="149" t="s">
        <v>7</v>
      </c>
      <c r="D1555" s="149" t="s">
        <v>2</v>
      </c>
      <c r="E1555" s="149" t="s">
        <v>177</v>
      </c>
      <c r="F1555" s="149">
        <v>459</v>
      </c>
      <c r="G1555" s="149">
        <v>153</v>
      </c>
      <c r="H1555" s="149">
        <v>1098.3751704994099</v>
      </c>
      <c r="I1555" s="149">
        <v>1746.8361188845699</v>
      </c>
      <c r="J1555" s="149">
        <v>1581.4398028435101</v>
      </c>
      <c r="K1555" s="149">
        <v>1924.08026225253</v>
      </c>
      <c r="L1555" s="149">
        <v>165.396316041066</v>
      </c>
      <c r="M1555" s="149">
        <v>177.24414336796201</v>
      </c>
    </row>
    <row r="1556" spans="1:13">
      <c r="A1556" s="150" t="str">
        <f t="shared" si="48"/>
        <v>2010-2012MalesPR5</v>
      </c>
      <c r="B1556" s="151" t="str">
        <f t="shared" si="49"/>
        <v>2010-2012_Males_PR5_All ages</v>
      </c>
      <c r="C1556" s="149" t="s">
        <v>8</v>
      </c>
      <c r="D1556" s="149" t="s">
        <v>2</v>
      </c>
      <c r="E1556" s="149" t="s">
        <v>177</v>
      </c>
      <c r="F1556" s="149">
        <v>459</v>
      </c>
      <c r="G1556" s="149">
        <v>153</v>
      </c>
      <c r="H1556" s="149">
        <v>1083.46709470305</v>
      </c>
      <c r="I1556" s="149">
        <v>1758.5217211627601</v>
      </c>
      <c r="J1556" s="149">
        <v>1592.3925900576</v>
      </c>
      <c r="K1556" s="149">
        <v>1936.55117330537</v>
      </c>
      <c r="L1556" s="149">
        <v>166.12913110516101</v>
      </c>
      <c r="M1556" s="149">
        <v>178.02945214261601</v>
      </c>
    </row>
    <row r="1557" spans="1:13">
      <c r="A1557" s="150" t="str">
        <f t="shared" si="48"/>
        <v>2011-2013MalesPR5</v>
      </c>
      <c r="B1557" s="151" t="str">
        <f t="shared" si="49"/>
        <v>2011-2013_Males_PR5_All ages</v>
      </c>
      <c r="C1557" s="149" t="s">
        <v>9</v>
      </c>
      <c r="D1557" s="149" t="s">
        <v>2</v>
      </c>
      <c r="E1557" s="149" t="s">
        <v>177</v>
      </c>
      <c r="F1557" s="149">
        <v>475</v>
      </c>
      <c r="G1557" s="149">
        <v>158.333333333333</v>
      </c>
      <c r="H1557" s="149">
        <v>1109.0875128420701</v>
      </c>
      <c r="I1557" s="149">
        <v>1811.0231855955201</v>
      </c>
      <c r="J1557" s="149">
        <v>1643.0393010231601</v>
      </c>
      <c r="K1557" s="149">
        <v>1990.8280892903199</v>
      </c>
      <c r="L1557" s="149">
        <v>167.98388457235501</v>
      </c>
      <c r="M1557" s="149">
        <v>179.80490369480299</v>
      </c>
    </row>
    <row r="1558" spans="1:13">
      <c r="A1558" s="150" t="str">
        <f t="shared" si="48"/>
        <v>2012-2014MalesPR5</v>
      </c>
      <c r="B1558" s="151" t="str">
        <f t="shared" si="49"/>
        <v>2012-2014_Males_PR5_All ages</v>
      </c>
      <c r="C1558" s="149" t="s">
        <v>216</v>
      </c>
      <c r="D1558" s="149" t="s">
        <v>2</v>
      </c>
      <c r="E1558" s="149" t="s">
        <v>177</v>
      </c>
      <c r="F1558" s="149">
        <v>429</v>
      </c>
      <c r="G1558" s="149">
        <v>143</v>
      </c>
      <c r="H1558" s="149">
        <v>995.96044017272595</v>
      </c>
      <c r="I1558" s="149">
        <v>1646.7214140010001</v>
      </c>
      <c r="J1558" s="149">
        <v>1487.216843658</v>
      </c>
      <c r="K1558" s="149">
        <v>1818.0602362161801</v>
      </c>
      <c r="L1558" s="149">
        <v>159.504570342997</v>
      </c>
      <c r="M1558" s="149">
        <v>171.33882221518499</v>
      </c>
    </row>
    <row r="1559" spans="1:13">
      <c r="A1559" s="150" t="str">
        <f t="shared" si="48"/>
        <v>2004-2006MalesPT</v>
      </c>
      <c r="B1559" s="151" t="str">
        <f t="shared" si="49"/>
        <v>2004-2006_Males_PT_All ages</v>
      </c>
      <c r="C1559" s="149" t="s">
        <v>1</v>
      </c>
      <c r="D1559" s="149" t="s">
        <v>2</v>
      </c>
      <c r="E1559" s="149" t="s">
        <v>178</v>
      </c>
      <c r="F1559" s="149">
        <v>3974</v>
      </c>
      <c r="G1559" s="149">
        <v>1324.6666666666699</v>
      </c>
      <c r="H1559" s="149">
        <v>847.72879504759101</v>
      </c>
      <c r="I1559" s="149">
        <v>1430.2687459937999</v>
      </c>
      <c r="J1559" s="149">
        <v>1382.8521450381199</v>
      </c>
      <c r="K1559" s="149">
        <v>1478.8106822796101</v>
      </c>
      <c r="L1559" s="149">
        <v>47.416600955683599</v>
      </c>
      <c r="M1559" s="149">
        <v>48.5419362858133</v>
      </c>
    </row>
    <row r="1560" spans="1:13">
      <c r="A1560" s="150" t="str">
        <f t="shared" si="48"/>
        <v>2005-2007MalesPT</v>
      </c>
      <c r="B1560" s="151" t="str">
        <f t="shared" si="49"/>
        <v>2005-2007_Males_PT_All ages</v>
      </c>
      <c r="C1560" s="149" t="s">
        <v>3</v>
      </c>
      <c r="D1560" s="149" t="s">
        <v>2</v>
      </c>
      <c r="E1560" s="149" t="s">
        <v>178</v>
      </c>
      <c r="F1560" s="149">
        <v>4055</v>
      </c>
      <c r="G1560" s="149">
        <v>1351.6666666666699</v>
      </c>
      <c r="H1560" s="149">
        <v>853.125637740343</v>
      </c>
      <c r="I1560" s="149">
        <v>1446.44361687893</v>
      </c>
      <c r="J1560" s="149">
        <v>1398.62286615486</v>
      </c>
      <c r="K1560" s="149">
        <v>1495.38775474209</v>
      </c>
      <c r="L1560" s="149">
        <v>47.820750724063799</v>
      </c>
      <c r="M1560" s="149">
        <v>48.944137863159497</v>
      </c>
    </row>
    <row r="1561" spans="1:13">
      <c r="A1561" s="150" t="str">
        <f t="shared" si="48"/>
        <v>2006-2008MalesPT</v>
      </c>
      <c r="B1561" s="151" t="str">
        <f t="shared" si="49"/>
        <v>2006-2008_Males_PT_All ages</v>
      </c>
      <c r="C1561" s="149" t="s">
        <v>4</v>
      </c>
      <c r="D1561" s="149" t="s">
        <v>2</v>
      </c>
      <c r="E1561" s="149" t="s">
        <v>178</v>
      </c>
      <c r="F1561" s="149">
        <v>4087</v>
      </c>
      <c r="G1561" s="149">
        <v>1362.3333333333301</v>
      </c>
      <c r="H1561" s="149">
        <v>849.30852113920002</v>
      </c>
      <c r="I1561" s="149">
        <v>1428.2706126094799</v>
      </c>
      <c r="J1561" s="149">
        <v>1381.3212454207701</v>
      </c>
      <c r="K1561" s="149">
        <v>1476.3185147250399</v>
      </c>
      <c r="L1561" s="149">
        <v>46.949367188704201</v>
      </c>
      <c r="M1561" s="149">
        <v>48.047902115560198</v>
      </c>
    </row>
    <row r="1562" spans="1:13">
      <c r="A1562" s="150" t="str">
        <f t="shared" si="48"/>
        <v>2007-2009MalesPT</v>
      </c>
      <c r="B1562" s="151" t="str">
        <f t="shared" si="49"/>
        <v>2007-2009_Males_PT_All ages</v>
      </c>
      <c r="C1562" s="149" t="s">
        <v>5</v>
      </c>
      <c r="D1562" s="149" t="s">
        <v>2</v>
      </c>
      <c r="E1562" s="149" t="s">
        <v>178</v>
      </c>
      <c r="F1562" s="149">
        <v>4050</v>
      </c>
      <c r="G1562" s="149">
        <v>1350</v>
      </c>
      <c r="H1562" s="149">
        <v>828.69875879341498</v>
      </c>
      <c r="I1562" s="149">
        <v>1378.5164551701801</v>
      </c>
      <c r="J1562" s="149">
        <v>1333.5863770481899</v>
      </c>
      <c r="K1562" s="149">
        <v>1424.5026735977401</v>
      </c>
      <c r="L1562" s="149">
        <v>44.930078121991798</v>
      </c>
      <c r="M1562" s="149">
        <v>45.986218427558498</v>
      </c>
    </row>
    <row r="1563" spans="1:13">
      <c r="A1563" s="150" t="str">
        <f t="shared" si="48"/>
        <v>2008-2010MalesPT</v>
      </c>
      <c r="B1563" s="151" t="str">
        <f t="shared" si="49"/>
        <v>2008-2010_Males_PT_All ages</v>
      </c>
      <c r="C1563" s="149" t="s">
        <v>6</v>
      </c>
      <c r="D1563" s="149" t="s">
        <v>2</v>
      </c>
      <c r="E1563" s="149" t="s">
        <v>178</v>
      </c>
      <c r="F1563" s="149">
        <v>3869</v>
      </c>
      <c r="G1563" s="149">
        <v>1289.6666666666699</v>
      </c>
      <c r="H1563" s="149">
        <v>780.52815267606798</v>
      </c>
      <c r="I1563" s="149">
        <v>1288.75446321652</v>
      </c>
      <c r="J1563" s="149">
        <v>1246.29288868307</v>
      </c>
      <c r="K1563" s="149">
        <v>1332.23753854191</v>
      </c>
      <c r="L1563" s="149">
        <v>42.461574533446999</v>
      </c>
      <c r="M1563" s="149">
        <v>43.4830753253868</v>
      </c>
    </row>
    <row r="1564" spans="1:13">
      <c r="A1564" s="150" t="str">
        <f t="shared" si="48"/>
        <v>2009-2011MalesPT</v>
      </c>
      <c r="B1564" s="151" t="str">
        <f t="shared" si="49"/>
        <v>2009-2011_Males_PT_All ages</v>
      </c>
      <c r="C1564" s="149" t="s">
        <v>7</v>
      </c>
      <c r="D1564" s="149" t="s">
        <v>2</v>
      </c>
      <c r="E1564" s="149" t="s">
        <v>178</v>
      </c>
      <c r="F1564" s="149">
        <v>3809</v>
      </c>
      <c r="G1564" s="149">
        <v>1269.6666666666699</v>
      </c>
      <c r="H1564" s="149">
        <v>757.66014496789501</v>
      </c>
      <c r="I1564" s="149">
        <v>1242.1286333640901</v>
      </c>
      <c r="J1564" s="149">
        <v>1201.2721276965101</v>
      </c>
      <c r="K1564" s="149">
        <v>1283.9758405929999</v>
      </c>
      <c r="L1564" s="149">
        <v>40.856505667574098</v>
      </c>
      <c r="M1564" s="149">
        <v>41.847207228912303</v>
      </c>
    </row>
    <row r="1565" spans="1:13">
      <c r="A1565" s="150" t="str">
        <f t="shared" si="48"/>
        <v>2010-2012MalesPT</v>
      </c>
      <c r="B1565" s="151" t="str">
        <f t="shared" si="49"/>
        <v>2010-2012_Males_PT_All ages</v>
      </c>
      <c r="C1565" s="149" t="s">
        <v>8</v>
      </c>
      <c r="D1565" s="149" t="s">
        <v>2</v>
      </c>
      <c r="E1565" s="149" t="s">
        <v>178</v>
      </c>
      <c r="F1565" s="149">
        <v>3897</v>
      </c>
      <c r="G1565" s="149">
        <v>1299</v>
      </c>
      <c r="H1565" s="149">
        <v>766.43498578053595</v>
      </c>
      <c r="I1565" s="149">
        <v>1255.5226716006</v>
      </c>
      <c r="J1565" s="149">
        <v>1214.9590565529199</v>
      </c>
      <c r="K1565" s="149">
        <v>1297.0585697157501</v>
      </c>
      <c r="L1565" s="149">
        <v>40.563615047678503</v>
      </c>
      <c r="M1565" s="149">
        <v>41.535898115155298</v>
      </c>
    </row>
    <row r="1566" spans="1:13">
      <c r="A1566" s="150" t="str">
        <f t="shared" si="48"/>
        <v>2011-2013MalesPT</v>
      </c>
      <c r="B1566" s="151" t="str">
        <f t="shared" si="49"/>
        <v>2011-2013_Males_PT_All ages</v>
      </c>
      <c r="C1566" s="149" t="s">
        <v>9</v>
      </c>
      <c r="D1566" s="149" t="s">
        <v>2</v>
      </c>
      <c r="E1566" s="149" t="s">
        <v>178</v>
      </c>
      <c r="F1566" s="149">
        <v>4013</v>
      </c>
      <c r="G1566" s="149">
        <v>1337.6666666666699</v>
      </c>
      <c r="H1566" s="149">
        <v>781.16787809654295</v>
      </c>
      <c r="I1566" s="149">
        <v>1277.5834897815901</v>
      </c>
      <c r="J1566" s="149">
        <v>1237.09887347687</v>
      </c>
      <c r="K1566" s="149">
        <v>1319.0241839529899</v>
      </c>
      <c r="L1566" s="149">
        <v>40.484616304713903</v>
      </c>
      <c r="M1566" s="149">
        <v>41.440694171398697</v>
      </c>
    </row>
    <row r="1567" spans="1:13">
      <c r="A1567" s="150" t="str">
        <f t="shared" si="48"/>
        <v>2012-2014MalesPT</v>
      </c>
      <c r="B1567" s="151" t="str">
        <f t="shared" si="49"/>
        <v>2012-2014_Males_PT_All ages</v>
      </c>
      <c r="C1567" s="149" t="s">
        <v>216</v>
      </c>
      <c r="D1567" s="149" t="s">
        <v>2</v>
      </c>
      <c r="E1567" s="149" t="s">
        <v>178</v>
      </c>
      <c r="F1567" s="149">
        <v>4056</v>
      </c>
      <c r="G1567" s="149">
        <v>1352</v>
      </c>
      <c r="H1567" s="149">
        <v>782.80908027653095</v>
      </c>
      <c r="I1567" s="149">
        <v>1268.46700039538</v>
      </c>
      <c r="J1567" s="149">
        <v>1228.6518999182799</v>
      </c>
      <c r="K1567" s="149">
        <v>1309.21730547895</v>
      </c>
      <c r="L1567" s="149">
        <v>39.8151004771046</v>
      </c>
      <c r="M1567" s="149">
        <v>40.750305083562402</v>
      </c>
    </row>
    <row r="1568" spans="1:13">
      <c r="A1568" s="150" t="str">
        <f t="shared" si="48"/>
        <v>2004-2006MalesPT1</v>
      </c>
      <c r="B1568" s="151" t="str">
        <f t="shared" si="49"/>
        <v>2004-2006_Males_PT1_All ages</v>
      </c>
      <c r="C1568" s="149" t="s">
        <v>1</v>
      </c>
      <c r="D1568" s="149" t="s">
        <v>2</v>
      </c>
      <c r="E1568" s="149" t="s">
        <v>179</v>
      </c>
      <c r="F1568" s="149">
        <v>801</v>
      </c>
      <c r="G1568" s="149">
        <v>267</v>
      </c>
      <c r="H1568" s="149">
        <v>832.08676140613295</v>
      </c>
      <c r="I1568" s="149">
        <v>1054.6368076732099</v>
      </c>
      <c r="J1568" s="149">
        <v>979.03724153000098</v>
      </c>
      <c r="K1568" s="149">
        <v>1134.29750265489</v>
      </c>
      <c r="L1568" s="149">
        <v>75.599566143210495</v>
      </c>
      <c r="M1568" s="149">
        <v>79.660694981682596</v>
      </c>
    </row>
    <row r="1569" spans="1:13">
      <c r="A1569" s="150" t="str">
        <f t="shared" si="48"/>
        <v>2005-2007MalesPT1</v>
      </c>
      <c r="B1569" s="151" t="str">
        <f t="shared" si="49"/>
        <v>2005-2007_Males_PT1_All ages</v>
      </c>
      <c r="C1569" s="149" t="s">
        <v>3</v>
      </c>
      <c r="D1569" s="149" t="s">
        <v>2</v>
      </c>
      <c r="E1569" s="149" t="s">
        <v>179</v>
      </c>
      <c r="F1569" s="149">
        <v>809</v>
      </c>
      <c r="G1569" s="149">
        <v>269.66666666666703</v>
      </c>
      <c r="H1569" s="149">
        <v>837.543481861852</v>
      </c>
      <c r="I1569" s="149">
        <v>1072.5064509629699</v>
      </c>
      <c r="J1569" s="149">
        <v>995.01462945916501</v>
      </c>
      <c r="K1569" s="149">
        <v>1154.1398182169</v>
      </c>
      <c r="L1569" s="149">
        <v>77.491821503808595</v>
      </c>
      <c r="M1569" s="149">
        <v>81.633367253927403</v>
      </c>
    </row>
    <row r="1570" spans="1:13">
      <c r="A1570" s="150" t="str">
        <f t="shared" si="48"/>
        <v>2006-2008MalesPT1</v>
      </c>
      <c r="B1570" s="151" t="str">
        <f t="shared" si="49"/>
        <v>2006-2008_Males_PT1_All ages</v>
      </c>
      <c r="C1570" s="149" t="s">
        <v>4</v>
      </c>
      <c r="D1570" s="149" t="s">
        <v>2</v>
      </c>
      <c r="E1570" s="149" t="s">
        <v>179</v>
      </c>
      <c r="F1570" s="149">
        <v>825</v>
      </c>
      <c r="G1570" s="149">
        <v>275</v>
      </c>
      <c r="H1570" s="149">
        <v>851.59532190303196</v>
      </c>
      <c r="I1570" s="149">
        <v>1062.74113199267</v>
      </c>
      <c r="J1570" s="149">
        <v>986.83631973943295</v>
      </c>
      <c r="K1570" s="149">
        <v>1142.6620044494</v>
      </c>
      <c r="L1570" s="149">
        <v>75.904812253233899</v>
      </c>
      <c r="M1570" s="149">
        <v>79.920872456734301</v>
      </c>
    </row>
    <row r="1571" spans="1:13">
      <c r="A1571" s="150" t="str">
        <f t="shared" si="48"/>
        <v>2007-2009MalesPT1</v>
      </c>
      <c r="B1571" s="151" t="str">
        <f t="shared" si="49"/>
        <v>2007-2009_Males_PT1_All ages</v>
      </c>
      <c r="C1571" s="149" t="s">
        <v>5</v>
      </c>
      <c r="D1571" s="149" t="s">
        <v>2</v>
      </c>
      <c r="E1571" s="149" t="s">
        <v>179</v>
      </c>
      <c r="F1571" s="149">
        <v>836</v>
      </c>
      <c r="G1571" s="149">
        <v>278.66666666666703</v>
      </c>
      <c r="H1571" s="149">
        <v>857.83181981427299</v>
      </c>
      <c r="I1571" s="149">
        <v>1034.1911918907299</v>
      </c>
      <c r="J1571" s="149">
        <v>961.55320671052903</v>
      </c>
      <c r="K1571" s="149">
        <v>1110.6462990862301</v>
      </c>
      <c r="L1571" s="149">
        <v>72.6379851801981</v>
      </c>
      <c r="M1571" s="149">
        <v>76.455107195506301</v>
      </c>
    </row>
    <row r="1572" spans="1:13">
      <c r="A1572" s="150" t="str">
        <f t="shared" si="48"/>
        <v>2008-2010MalesPT1</v>
      </c>
      <c r="B1572" s="151" t="str">
        <f t="shared" si="49"/>
        <v>2008-2010_Males_PT1_All ages</v>
      </c>
      <c r="C1572" s="149" t="s">
        <v>6</v>
      </c>
      <c r="D1572" s="149" t="s">
        <v>2</v>
      </c>
      <c r="E1572" s="149" t="s">
        <v>179</v>
      </c>
      <c r="F1572" s="149">
        <v>823</v>
      </c>
      <c r="G1572" s="149">
        <v>274.33333333333297</v>
      </c>
      <c r="H1572" s="149">
        <v>841.81455531120503</v>
      </c>
      <c r="I1572" s="149">
        <v>986.31590460366704</v>
      </c>
      <c r="J1572" s="149">
        <v>917.36824882829603</v>
      </c>
      <c r="K1572" s="149">
        <v>1058.9160807000801</v>
      </c>
      <c r="L1572" s="149">
        <v>68.947655775371203</v>
      </c>
      <c r="M1572" s="149">
        <v>72.600176096415694</v>
      </c>
    </row>
    <row r="1573" spans="1:13">
      <c r="A1573" s="150" t="str">
        <f t="shared" si="48"/>
        <v>2009-2011MalesPT1</v>
      </c>
      <c r="B1573" s="151" t="str">
        <f t="shared" si="49"/>
        <v>2009-2011_Males_PT1_All ages</v>
      </c>
      <c r="C1573" s="149" t="s">
        <v>7</v>
      </c>
      <c r="D1573" s="149" t="s">
        <v>2</v>
      </c>
      <c r="E1573" s="149" t="s">
        <v>179</v>
      </c>
      <c r="F1573" s="149">
        <v>794</v>
      </c>
      <c r="G1573" s="149">
        <v>264.66666666666703</v>
      </c>
      <c r="H1573" s="149">
        <v>809.91482633753299</v>
      </c>
      <c r="I1573" s="149">
        <v>925.12510072159796</v>
      </c>
      <c r="J1573" s="149">
        <v>859.85624316802398</v>
      </c>
      <c r="K1573" s="149">
        <v>993.91600627867899</v>
      </c>
      <c r="L1573" s="149">
        <v>65.268857553573099</v>
      </c>
      <c r="M1573" s="149">
        <v>68.7909055570818</v>
      </c>
    </row>
    <row r="1574" spans="1:13">
      <c r="A1574" s="150" t="str">
        <f t="shared" si="48"/>
        <v>2010-2012MalesPT1</v>
      </c>
      <c r="B1574" s="151" t="str">
        <f t="shared" si="49"/>
        <v>2010-2012_Males_PT1_All ages</v>
      </c>
      <c r="C1574" s="149" t="s">
        <v>8</v>
      </c>
      <c r="D1574" s="149" t="s">
        <v>2</v>
      </c>
      <c r="E1574" s="149" t="s">
        <v>179</v>
      </c>
      <c r="F1574" s="149">
        <v>812</v>
      </c>
      <c r="G1574" s="149">
        <v>270.66666666666703</v>
      </c>
      <c r="H1574" s="149">
        <v>825.70673174700005</v>
      </c>
      <c r="I1574" s="149">
        <v>929.56906908645101</v>
      </c>
      <c r="J1574" s="149">
        <v>865.091385548061</v>
      </c>
      <c r="K1574" s="149">
        <v>997.48620207672195</v>
      </c>
      <c r="L1574" s="149">
        <v>64.477683538389201</v>
      </c>
      <c r="M1574" s="149">
        <v>67.917132990271298</v>
      </c>
    </row>
    <row r="1575" spans="1:13">
      <c r="A1575" s="150" t="str">
        <f t="shared" si="48"/>
        <v>2011-2013MalesPT1</v>
      </c>
      <c r="B1575" s="151" t="str">
        <f t="shared" si="49"/>
        <v>2011-2013_Males_PT1_All ages</v>
      </c>
      <c r="C1575" s="149" t="s">
        <v>9</v>
      </c>
      <c r="D1575" s="149" t="s">
        <v>2</v>
      </c>
      <c r="E1575" s="149" t="s">
        <v>179</v>
      </c>
      <c r="F1575" s="149">
        <v>816</v>
      </c>
      <c r="G1575" s="149">
        <v>272</v>
      </c>
      <c r="H1575" s="149">
        <v>826.16179001721196</v>
      </c>
      <c r="I1575" s="149">
        <v>908.00298036917798</v>
      </c>
      <c r="J1575" s="149">
        <v>845.51979325293803</v>
      </c>
      <c r="K1575" s="149">
        <v>973.81080806216301</v>
      </c>
      <c r="L1575" s="149">
        <v>62.483187116240202</v>
      </c>
      <c r="M1575" s="149">
        <v>65.807827692984304</v>
      </c>
    </row>
    <row r="1576" spans="1:13">
      <c r="A1576" s="150" t="str">
        <f t="shared" si="48"/>
        <v>2012-2014MalesPT1</v>
      </c>
      <c r="B1576" s="151" t="str">
        <f t="shared" si="49"/>
        <v>2012-2014_Males_PT1_All ages</v>
      </c>
      <c r="C1576" s="149" t="s">
        <v>216</v>
      </c>
      <c r="D1576" s="149" t="s">
        <v>2</v>
      </c>
      <c r="E1576" s="149" t="s">
        <v>179</v>
      </c>
      <c r="F1576" s="149">
        <v>828</v>
      </c>
      <c r="G1576" s="149">
        <v>276</v>
      </c>
      <c r="H1576" s="149">
        <v>834.64376436433997</v>
      </c>
      <c r="I1576" s="149">
        <v>903.89778240909095</v>
      </c>
      <c r="J1576" s="149">
        <v>842.33236273379305</v>
      </c>
      <c r="K1576" s="149">
        <v>968.71450096691694</v>
      </c>
      <c r="L1576" s="149">
        <v>61.565419675298202</v>
      </c>
      <c r="M1576" s="149">
        <v>64.816718557825496</v>
      </c>
    </row>
    <row r="1577" spans="1:13">
      <c r="A1577" s="150" t="str">
        <f t="shared" si="48"/>
        <v>2004-2006MalesPT2</v>
      </c>
      <c r="B1577" s="151" t="str">
        <f t="shared" si="49"/>
        <v>2004-2006_Males_PT2_All ages</v>
      </c>
      <c r="C1577" s="149" t="s">
        <v>1</v>
      </c>
      <c r="D1577" s="149" t="s">
        <v>2</v>
      </c>
      <c r="E1577" s="149" t="s">
        <v>180</v>
      </c>
      <c r="F1577" s="149">
        <v>629</v>
      </c>
      <c r="G1577" s="149">
        <v>209.666666666667</v>
      </c>
      <c r="H1577" s="149">
        <v>707.21834944906698</v>
      </c>
      <c r="I1577" s="149">
        <v>1282.97508941462</v>
      </c>
      <c r="J1577" s="149">
        <v>1176.58350657289</v>
      </c>
      <c r="K1577" s="149">
        <v>1395.8404200755101</v>
      </c>
      <c r="L1577" s="149">
        <v>106.391582841724</v>
      </c>
      <c r="M1577" s="149">
        <v>112.865330660895</v>
      </c>
    </row>
    <row r="1578" spans="1:13">
      <c r="A1578" s="150" t="str">
        <f t="shared" si="48"/>
        <v>2005-2007MalesPT2</v>
      </c>
      <c r="B1578" s="151" t="str">
        <f t="shared" si="49"/>
        <v>2005-2007_Males_PT2_All ages</v>
      </c>
      <c r="C1578" s="149" t="s">
        <v>3</v>
      </c>
      <c r="D1578" s="149" t="s">
        <v>2</v>
      </c>
      <c r="E1578" s="149" t="s">
        <v>180</v>
      </c>
      <c r="F1578" s="149">
        <v>630</v>
      </c>
      <c r="G1578" s="149">
        <v>210</v>
      </c>
      <c r="H1578" s="149">
        <v>691.96551156021701</v>
      </c>
      <c r="I1578" s="149">
        <v>1251.19420879362</v>
      </c>
      <c r="J1578" s="149">
        <v>1147.09485509107</v>
      </c>
      <c r="K1578" s="149">
        <v>1361.62263711844</v>
      </c>
      <c r="L1578" s="149">
        <v>104.099353702551</v>
      </c>
      <c r="M1578" s="149">
        <v>110.428428324816</v>
      </c>
    </row>
    <row r="1579" spans="1:13">
      <c r="A1579" s="150" t="str">
        <f t="shared" si="48"/>
        <v>2006-2008MalesPT2</v>
      </c>
      <c r="B1579" s="151" t="str">
        <f t="shared" si="49"/>
        <v>2006-2008_Males_PT2_All ages</v>
      </c>
      <c r="C1579" s="149" t="s">
        <v>4</v>
      </c>
      <c r="D1579" s="149" t="s">
        <v>2</v>
      </c>
      <c r="E1579" s="149" t="s">
        <v>180</v>
      </c>
      <c r="F1579" s="149">
        <v>639</v>
      </c>
      <c r="G1579" s="149">
        <v>213</v>
      </c>
      <c r="H1579" s="149">
        <v>685.99770260550304</v>
      </c>
      <c r="I1579" s="149">
        <v>1255.26260116357</v>
      </c>
      <c r="J1579" s="149">
        <v>1151.33844924967</v>
      </c>
      <c r="K1579" s="149">
        <v>1365.4590610105399</v>
      </c>
      <c r="L1579" s="149">
        <v>103.924151913899</v>
      </c>
      <c r="M1579" s="149">
        <v>110.19645984697701</v>
      </c>
    </row>
    <row r="1580" spans="1:13">
      <c r="A1580" s="150" t="str">
        <f t="shared" si="48"/>
        <v>2007-2009MalesPT2</v>
      </c>
      <c r="B1580" s="151" t="str">
        <f t="shared" si="49"/>
        <v>2007-2009_Males_PT2_All ages</v>
      </c>
      <c r="C1580" s="149" t="s">
        <v>5</v>
      </c>
      <c r="D1580" s="149" t="s">
        <v>2</v>
      </c>
      <c r="E1580" s="149" t="s">
        <v>180</v>
      </c>
      <c r="F1580" s="149">
        <v>613</v>
      </c>
      <c r="G1580" s="149">
        <v>204.333333333333</v>
      </c>
      <c r="H1580" s="149">
        <v>641.77729385652697</v>
      </c>
      <c r="I1580" s="149">
        <v>1147.5400864159101</v>
      </c>
      <c r="J1580" s="149">
        <v>1052.2748091829001</v>
      </c>
      <c r="K1580" s="149">
        <v>1248.6797697460599</v>
      </c>
      <c r="L1580" s="149">
        <v>95.265277233008604</v>
      </c>
      <c r="M1580" s="149">
        <v>101.139683330152</v>
      </c>
    </row>
    <row r="1581" spans="1:13">
      <c r="A1581" s="150" t="str">
        <f t="shared" si="48"/>
        <v>2008-2010MalesPT2</v>
      </c>
      <c r="B1581" s="151" t="str">
        <f t="shared" si="49"/>
        <v>2008-2010_Males_PT2_All ages</v>
      </c>
      <c r="C1581" s="149" t="s">
        <v>6</v>
      </c>
      <c r="D1581" s="149" t="s">
        <v>2</v>
      </c>
      <c r="E1581" s="149" t="s">
        <v>180</v>
      </c>
      <c r="F1581" s="149">
        <v>609</v>
      </c>
      <c r="G1581" s="149">
        <v>203</v>
      </c>
      <c r="H1581" s="149">
        <v>624.98075798158902</v>
      </c>
      <c r="I1581" s="149">
        <v>1097.67272323114</v>
      </c>
      <c r="J1581" s="149">
        <v>1007.66042533827</v>
      </c>
      <c r="K1581" s="149">
        <v>1193.2543177172699</v>
      </c>
      <c r="L1581" s="149">
        <v>90.012297892865107</v>
      </c>
      <c r="M1581" s="149">
        <v>95.581594486133298</v>
      </c>
    </row>
    <row r="1582" spans="1:13">
      <c r="A1582" s="150" t="str">
        <f t="shared" si="48"/>
        <v>2009-2011MalesPT2</v>
      </c>
      <c r="B1582" s="151" t="str">
        <f t="shared" si="49"/>
        <v>2009-2011_Males_PT2_All ages</v>
      </c>
      <c r="C1582" s="149" t="s">
        <v>7</v>
      </c>
      <c r="D1582" s="149" t="s">
        <v>2</v>
      </c>
      <c r="E1582" s="149" t="s">
        <v>180</v>
      </c>
      <c r="F1582" s="149">
        <v>622</v>
      </c>
      <c r="G1582" s="149">
        <v>207.333333333333</v>
      </c>
      <c r="H1582" s="149">
        <v>625.08165254705705</v>
      </c>
      <c r="I1582" s="149">
        <v>1083.86583657954</v>
      </c>
      <c r="J1582" s="149">
        <v>996.90639568308802</v>
      </c>
      <c r="K1582" s="149">
        <v>1176.14728829147</v>
      </c>
      <c r="L1582" s="149">
        <v>86.959440896451795</v>
      </c>
      <c r="M1582" s="149">
        <v>92.281451711926806</v>
      </c>
    </row>
    <row r="1583" spans="1:13">
      <c r="A1583" s="150" t="str">
        <f t="shared" si="48"/>
        <v>2010-2012MalesPT2</v>
      </c>
      <c r="B1583" s="151" t="str">
        <f t="shared" si="49"/>
        <v>2010-2012_Males_PT2_All ages</v>
      </c>
      <c r="C1583" s="149" t="s">
        <v>8</v>
      </c>
      <c r="D1583" s="149" t="s">
        <v>2</v>
      </c>
      <c r="E1583" s="149" t="s">
        <v>180</v>
      </c>
      <c r="F1583" s="149">
        <v>639</v>
      </c>
      <c r="G1583" s="149">
        <v>213</v>
      </c>
      <c r="H1583" s="149">
        <v>631.43540386173595</v>
      </c>
      <c r="I1583" s="149">
        <v>1090.0652113772101</v>
      </c>
      <c r="J1583" s="149">
        <v>1003.88086976047</v>
      </c>
      <c r="K1583" s="149">
        <v>1181.4511805239699</v>
      </c>
      <c r="L1583" s="149">
        <v>86.184341616740397</v>
      </c>
      <c r="M1583" s="149">
        <v>91.385969146765305</v>
      </c>
    </row>
    <row r="1584" spans="1:13">
      <c r="A1584" s="150" t="str">
        <f t="shared" si="48"/>
        <v>2011-2013MalesPT2</v>
      </c>
      <c r="B1584" s="151" t="str">
        <f t="shared" si="49"/>
        <v>2011-2013_Males_PT2_All ages</v>
      </c>
      <c r="C1584" s="149" t="s">
        <v>9</v>
      </c>
      <c r="D1584" s="149" t="s">
        <v>2</v>
      </c>
      <c r="E1584" s="149" t="s">
        <v>180</v>
      </c>
      <c r="F1584" s="149">
        <v>666</v>
      </c>
      <c r="G1584" s="149">
        <v>222</v>
      </c>
      <c r="H1584" s="149">
        <v>648.011208842531</v>
      </c>
      <c r="I1584" s="149">
        <v>1116.70561399951</v>
      </c>
      <c r="J1584" s="149">
        <v>1030.6940521067199</v>
      </c>
      <c r="K1584" s="149">
        <v>1207.79865352821</v>
      </c>
      <c r="L1584" s="149">
        <v>86.011561892783405</v>
      </c>
      <c r="M1584" s="149">
        <v>91.093039528705702</v>
      </c>
    </row>
    <row r="1585" spans="1:13">
      <c r="A1585" s="150" t="str">
        <f t="shared" si="48"/>
        <v>2012-2014MalesPT2</v>
      </c>
      <c r="B1585" s="151" t="str">
        <f t="shared" si="49"/>
        <v>2012-2014_Males_PT2_All ages</v>
      </c>
      <c r="C1585" s="149" t="s">
        <v>216</v>
      </c>
      <c r="D1585" s="149" t="s">
        <v>2</v>
      </c>
      <c r="E1585" s="149" t="s">
        <v>180</v>
      </c>
      <c r="F1585" s="149">
        <v>656</v>
      </c>
      <c r="G1585" s="149">
        <v>218.666666666667</v>
      </c>
      <c r="H1585" s="149">
        <v>631.17585367496395</v>
      </c>
      <c r="I1585" s="149">
        <v>1058.2168393812201</v>
      </c>
      <c r="J1585" s="149">
        <v>976.61390584347498</v>
      </c>
      <c r="K1585" s="149">
        <v>1144.6785819709701</v>
      </c>
      <c r="L1585" s="149">
        <v>81.602933537745997</v>
      </c>
      <c r="M1585" s="149">
        <v>86.461742589749306</v>
      </c>
    </row>
    <row r="1586" spans="1:13">
      <c r="A1586" s="150" t="str">
        <f t="shared" si="48"/>
        <v>2004-2006MalesPT3</v>
      </c>
      <c r="B1586" s="151" t="str">
        <f t="shared" si="49"/>
        <v>2004-2006_Males_PT3_All ages</v>
      </c>
      <c r="C1586" s="149" t="s">
        <v>1</v>
      </c>
      <c r="D1586" s="149" t="s">
        <v>2</v>
      </c>
      <c r="E1586" s="149" t="s">
        <v>181</v>
      </c>
      <c r="F1586" s="149">
        <v>625</v>
      </c>
      <c r="G1586" s="149">
        <v>208.333333333333</v>
      </c>
      <c r="H1586" s="149">
        <v>666.28288772333804</v>
      </c>
      <c r="I1586" s="149">
        <v>1384.2874788252</v>
      </c>
      <c r="J1586" s="149">
        <v>1270.6479978539501</v>
      </c>
      <c r="K1586" s="149">
        <v>1504.8645529340099</v>
      </c>
      <c r="L1586" s="149">
        <v>113.63948097124999</v>
      </c>
      <c r="M1586" s="149">
        <v>120.577074108809</v>
      </c>
    </row>
    <row r="1587" spans="1:13">
      <c r="A1587" s="150" t="str">
        <f t="shared" si="48"/>
        <v>2005-2007MalesPT3</v>
      </c>
      <c r="B1587" s="151" t="str">
        <f t="shared" si="49"/>
        <v>2005-2007_Males_PT3_All ages</v>
      </c>
      <c r="C1587" s="149" t="s">
        <v>3</v>
      </c>
      <c r="D1587" s="149" t="s">
        <v>2</v>
      </c>
      <c r="E1587" s="149" t="s">
        <v>181</v>
      </c>
      <c r="F1587" s="149">
        <v>641</v>
      </c>
      <c r="G1587" s="149">
        <v>213.666666666667</v>
      </c>
      <c r="H1587" s="149">
        <v>675.95355851058196</v>
      </c>
      <c r="I1587" s="149">
        <v>1406.0506620674701</v>
      </c>
      <c r="J1587" s="149">
        <v>1289.86458681008</v>
      </c>
      <c r="K1587" s="149">
        <v>1529.23780364615</v>
      </c>
      <c r="L1587" s="149">
        <v>116.186075257393</v>
      </c>
      <c r="M1587" s="149">
        <v>123.18714157868099</v>
      </c>
    </row>
    <row r="1588" spans="1:13">
      <c r="A1588" s="150" t="str">
        <f t="shared" si="48"/>
        <v>2006-2008MalesPT3</v>
      </c>
      <c r="B1588" s="151" t="str">
        <f t="shared" si="49"/>
        <v>2006-2008_Males_PT3_All ages</v>
      </c>
      <c r="C1588" s="149" t="s">
        <v>4</v>
      </c>
      <c r="D1588" s="149" t="s">
        <v>2</v>
      </c>
      <c r="E1588" s="149" t="s">
        <v>181</v>
      </c>
      <c r="F1588" s="149">
        <v>661</v>
      </c>
      <c r="G1588" s="149">
        <v>220.333333333333</v>
      </c>
      <c r="H1588" s="149">
        <v>692.49465700037695</v>
      </c>
      <c r="I1588" s="149">
        <v>1438.3978005771</v>
      </c>
      <c r="J1588" s="149">
        <v>1321.9702131531201</v>
      </c>
      <c r="K1588" s="149">
        <v>1561.7306157589001</v>
      </c>
      <c r="L1588" s="149">
        <v>116.427587423978</v>
      </c>
      <c r="M1588" s="149">
        <v>123.33281518180399</v>
      </c>
    </row>
    <row r="1589" spans="1:13">
      <c r="A1589" s="150" t="str">
        <f t="shared" si="48"/>
        <v>2007-2009MalesPT3</v>
      </c>
      <c r="B1589" s="151" t="str">
        <f t="shared" si="49"/>
        <v>2007-2009_Males_PT3_All ages</v>
      </c>
      <c r="C1589" s="149" t="s">
        <v>5</v>
      </c>
      <c r="D1589" s="149" t="s">
        <v>2</v>
      </c>
      <c r="E1589" s="149" t="s">
        <v>181</v>
      </c>
      <c r="F1589" s="149">
        <v>665</v>
      </c>
      <c r="G1589" s="149">
        <v>221.666666666667</v>
      </c>
      <c r="H1589" s="149">
        <v>687.08284255987405</v>
      </c>
      <c r="I1589" s="149">
        <v>1426.8607511467801</v>
      </c>
      <c r="J1589" s="149">
        <v>1312.8660537836899</v>
      </c>
      <c r="K1589" s="149">
        <v>1547.5953661062099</v>
      </c>
      <c r="L1589" s="149">
        <v>113.994697363084</v>
      </c>
      <c r="M1589" s="149">
        <v>120.734614959433</v>
      </c>
    </row>
    <row r="1590" spans="1:13">
      <c r="A1590" s="150" t="str">
        <f t="shared" si="48"/>
        <v>2008-2010MalesPT3</v>
      </c>
      <c r="B1590" s="151" t="str">
        <f t="shared" si="49"/>
        <v>2008-2010_Males_PT3_All ages</v>
      </c>
      <c r="C1590" s="149" t="s">
        <v>6</v>
      </c>
      <c r="D1590" s="149" t="s">
        <v>2</v>
      </c>
      <c r="E1590" s="149" t="s">
        <v>181</v>
      </c>
      <c r="F1590" s="149">
        <v>651</v>
      </c>
      <c r="G1590" s="149">
        <v>217</v>
      </c>
      <c r="H1590" s="149">
        <v>661.91497798700595</v>
      </c>
      <c r="I1590" s="149">
        <v>1367.7634257320999</v>
      </c>
      <c r="J1590" s="149">
        <v>1259.0377039882801</v>
      </c>
      <c r="K1590" s="149">
        <v>1482.98852162191</v>
      </c>
      <c r="L1590" s="149">
        <v>108.72572174382</v>
      </c>
      <c r="M1590" s="149">
        <v>115.225095889814</v>
      </c>
    </row>
    <row r="1591" spans="1:13">
      <c r="A1591" s="150" t="str">
        <f t="shared" si="48"/>
        <v>2009-2011MalesPT3</v>
      </c>
      <c r="B1591" s="151" t="str">
        <f t="shared" si="49"/>
        <v>2009-2011_Males_PT3_All ages</v>
      </c>
      <c r="C1591" s="149" t="s">
        <v>7</v>
      </c>
      <c r="D1591" s="149" t="s">
        <v>2</v>
      </c>
      <c r="E1591" s="149" t="s">
        <v>181</v>
      </c>
      <c r="F1591" s="149">
        <v>621</v>
      </c>
      <c r="G1591" s="149">
        <v>207</v>
      </c>
      <c r="H1591" s="149">
        <v>621.14907577818701</v>
      </c>
      <c r="I1591" s="149">
        <v>1260.0026133880301</v>
      </c>
      <c r="J1591" s="149">
        <v>1158.0746886746299</v>
      </c>
      <c r="K1591" s="149">
        <v>1368.1738234033601</v>
      </c>
      <c r="L1591" s="149">
        <v>101.927924713403</v>
      </c>
      <c r="M1591" s="149">
        <v>108.171210015326</v>
      </c>
    </row>
    <row r="1592" spans="1:13">
      <c r="A1592" s="150" t="str">
        <f t="shared" si="48"/>
        <v>2010-2012MalesPT3</v>
      </c>
      <c r="B1592" s="151" t="str">
        <f t="shared" si="49"/>
        <v>2010-2012_Males_PT3_All ages</v>
      </c>
      <c r="C1592" s="149" t="s">
        <v>8</v>
      </c>
      <c r="D1592" s="149" t="s">
        <v>2</v>
      </c>
      <c r="E1592" s="149" t="s">
        <v>181</v>
      </c>
      <c r="F1592" s="149">
        <v>631</v>
      </c>
      <c r="G1592" s="149">
        <v>210.333333333333</v>
      </c>
      <c r="H1592" s="149">
        <v>625.998273792399</v>
      </c>
      <c r="I1592" s="149">
        <v>1264.63029607459</v>
      </c>
      <c r="J1592" s="149">
        <v>1163.7345251049601</v>
      </c>
      <c r="K1592" s="149">
        <v>1371.65534611923</v>
      </c>
      <c r="L1592" s="149">
        <v>100.895770969634</v>
      </c>
      <c r="M1592" s="149">
        <v>107.02505004463301</v>
      </c>
    </row>
    <row r="1593" spans="1:13">
      <c r="A1593" s="150" t="str">
        <f t="shared" si="48"/>
        <v>2011-2013MalesPT3</v>
      </c>
      <c r="B1593" s="151" t="str">
        <f t="shared" si="49"/>
        <v>2011-2013_Males_PT3_All ages</v>
      </c>
      <c r="C1593" s="149" t="s">
        <v>9</v>
      </c>
      <c r="D1593" s="149" t="s">
        <v>2</v>
      </c>
      <c r="E1593" s="149" t="s">
        <v>181</v>
      </c>
      <c r="F1593" s="149">
        <v>651</v>
      </c>
      <c r="G1593" s="149">
        <v>217</v>
      </c>
      <c r="H1593" s="149">
        <v>643.57952804167905</v>
      </c>
      <c r="I1593" s="149">
        <v>1293.5295558463999</v>
      </c>
      <c r="J1593" s="149">
        <v>1192.22938573737</v>
      </c>
      <c r="K1593" s="149">
        <v>1400.8852176645901</v>
      </c>
      <c r="L1593" s="149">
        <v>101.300170109033</v>
      </c>
      <c r="M1593" s="149">
        <v>107.355661818187</v>
      </c>
    </row>
    <row r="1594" spans="1:13">
      <c r="A1594" s="150" t="str">
        <f t="shared" si="48"/>
        <v>2012-2014MalesPT3</v>
      </c>
      <c r="B1594" s="151" t="str">
        <f t="shared" si="49"/>
        <v>2012-2014_Males_PT3_All ages</v>
      </c>
      <c r="C1594" s="149" t="s">
        <v>216</v>
      </c>
      <c r="D1594" s="149" t="s">
        <v>2</v>
      </c>
      <c r="E1594" s="149" t="s">
        <v>181</v>
      </c>
      <c r="F1594" s="149">
        <v>670</v>
      </c>
      <c r="G1594" s="149">
        <v>223.333333333333</v>
      </c>
      <c r="H1594" s="149">
        <v>661.108096107356</v>
      </c>
      <c r="I1594" s="149">
        <v>1323.6631084903599</v>
      </c>
      <c r="J1594" s="149">
        <v>1221.8788199844901</v>
      </c>
      <c r="K1594" s="149">
        <v>1431.4421602386799</v>
      </c>
      <c r="L1594" s="149">
        <v>101.78428850586199</v>
      </c>
      <c r="M1594" s="149">
        <v>107.77905174832399</v>
      </c>
    </row>
    <row r="1595" spans="1:13">
      <c r="A1595" s="150" t="str">
        <f t="shared" si="48"/>
        <v>2004-2006MalesPT4</v>
      </c>
      <c r="B1595" s="151" t="str">
        <f t="shared" si="49"/>
        <v>2004-2006_Males_PT4_All ages</v>
      </c>
      <c r="C1595" s="149" t="s">
        <v>1</v>
      </c>
      <c r="D1595" s="149" t="s">
        <v>2</v>
      </c>
      <c r="E1595" s="149" t="s">
        <v>182</v>
      </c>
      <c r="F1595" s="149">
        <v>886</v>
      </c>
      <c r="G1595" s="149">
        <v>295.33333333333297</v>
      </c>
      <c r="H1595" s="149">
        <v>925.51002287660197</v>
      </c>
      <c r="I1595" s="149">
        <v>1620.73723178978</v>
      </c>
      <c r="J1595" s="149">
        <v>1506.5631161113499</v>
      </c>
      <c r="K1595" s="149">
        <v>1740.7346700947201</v>
      </c>
      <c r="L1595" s="149">
        <v>114.17411567843401</v>
      </c>
      <c r="M1595" s="149">
        <v>119.99743830493399</v>
      </c>
    </row>
    <row r="1596" spans="1:13">
      <c r="A1596" s="150" t="str">
        <f t="shared" si="48"/>
        <v>2005-2007MalesPT4</v>
      </c>
      <c r="B1596" s="151" t="str">
        <f t="shared" si="49"/>
        <v>2005-2007_Males_PT4_All ages</v>
      </c>
      <c r="C1596" s="149" t="s">
        <v>3</v>
      </c>
      <c r="D1596" s="149" t="s">
        <v>2</v>
      </c>
      <c r="E1596" s="149" t="s">
        <v>182</v>
      </c>
      <c r="F1596" s="149">
        <v>910</v>
      </c>
      <c r="G1596" s="149">
        <v>303.33333333333297</v>
      </c>
      <c r="H1596" s="149">
        <v>926.651935276926</v>
      </c>
      <c r="I1596" s="149">
        <v>1622.3690900368299</v>
      </c>
      <c r="J1596" s="149">
        <v>1509.8619111360299</v>
      </c>
      <c r="K1596" s="149">
        <v>1740.5363095979801</v>
      </c>
      <c r="L1596" s="149">
        <v>112.507178900798</v>
      </c>
      <c r="M1596" s="149">
        <v>118.16721956114699</v>
      </c>
    </row>
    <row r="1597" spans="1:13">
      <c r="A1597" s="150" t="str">
        <f t="shared" si="48"/>
        <v>2006-2008MalesPT4</v>
      </c>
      <c r="B1597" s="151" t="str">
        <f t="shared" si="49"/>
        <v>2006-2008_Males_PT4_All ages</v>
      </c>
      <c r="C1597" s="149" t="s">
        <v>4</v>
      </c>
      <c r="D1597" s="149" t="s">
        <v>2</v>
      </c>
      <c r="E1597" s="149" t="s">
        <v>182</v>
      </c>
      <c r="F1597" s="149">
        <v>879</v>
      </c>
      <c r="G1597" s="149">
        <v>293</v>
      </c>
      <c r="H1597" s="149">
        <v>873.280015895882</v>
      </c>
      <c r="I1597" s="149">
        <v>1520.8113074323901</v>
      </c>
      <c r="J1597" s="149">
        <v>1413.9358956916001</v>
      </c>
      <c r="K1597" s="149">
        <v>1633.1600453670801</v>
      </c>
      <c r="L1597" s="149">
        <v>106.87541174079701</v>
      </c>
      <c r="M1597" s="149">
        <v>112.348737934688</v>
      </c>
    </row>
    <row r="1598" spans="1:13">
      <c r="A1598" s="150" t="str">
        <f t="shared" si="48"/>
        <v>2007-2009MalesPT4</v>
      </c>
      <c r="B1598" s="151" t="str">
        <f t="shared" si="49"/>
        <v>2007-2009_Males_PT4_All ages</v>
      </c>
      <c r="C1598" s="149" t="s">
        <v>5</v>
      </c>
      <c r="D1598" s="149" t="s">
        <v>2</v>
      </c>
      <c r="E1598" s="149" t="s">
        <v>182</v>
      </c>
      <c r="F1598" s="149">
        <v>899</v>
      </c>
      <c r="G1598" s="149">
        <v>299.66666666666703</v>
      </c>
      <c r="H1598" s="149">
        <v>872.28200227045602</v>
      </c>
      <c r="I1598" s="149">
        <v>1550.4531971562501</v>
      </c>
      <c r="J1598" s="149">
        <v>1443.9621088941899</v>
      </c>
      <c r="K1598" s="149">
        <v>1662.33524391014</v>
      </c>
      <c r="L1598" s="149">
        <v>106.49108826205899</v>
      </c>
      <c r="M1598" s="149">
        <v>111.882046753899</v>
      </c>
    </row>
    <row r="1599" spans="1:13">
      <c r="A1599" s="150" t="str">
        <f t="shared" si="48"/>
        <v>2008-2010MalesPT4</v>
      </c>
      <c r="B1599" s="151" t="str">
        <f t="shared" si="49"/>
        <v>2008-2010_Males_PT4_All ages</v>
      </c>
      <c r="C1599" s="149" t="s">
        <v>6</v>
      </c>
      <c r="D1599" s="149" t="s">
        <v>2</v>
      </c>
      <c r="E1599" s="149" t="s">
        <v>182</v>
      </c>
      <c r="F1599" s="149">
        <v>841</v>
      </c>
      <c r="G1599" s="149">
        <v>280.33333333333297</v>
      </c>
      <c r="H1599" s="149">
        <v>798.78425226765398</v>
      </c>
      <c r="I1599" s="149">
        <v>1449.1272266613901</v>
      </c>
      <c r="J1599" s="149">
        <v>1347.34583770323</v>
      </c>
      <c r="K1599" s="149">
        <v>1556.24084483965</v>
      </c>
      <c r="L1599" s="149">
        <v>101.781388958162</v>
      </c>
      <c r="M1599" s="149">
        <v>107.113618178262</v>
      </c>
    </row>
    <row r="1600" spans="1:13">
      <c r="A1600" s="150" t="str">
        <f t="shared" si="48"/>
        <v>2009-2011MalesPT4</v>
      </c>
      <c r="B1600" s="151" t="str">
        <f t="shared" si="49"/>
        <v>2009-2011_Males_PT4_All ages</v>
      </c>
      <c r="C1600" s="149" t="s">
        <v>7</v>
      </c>
      <c r="D1600" s="149" t="s">
        <v>2</v>
      </c>
      <c r="E1600" s="149" t="s">
        <v>182</v>
      </c>
      <c r="F1600" s="149">
        <v>854</v>
      </c>
      <c r="G1600" s="149">
        <v>284.66666666666703</v>
      </c>
      <c r="H1600" s="149">
        <v>796.37435189675102</v>
      </c>
      <c r="I1600" s="149">
        <v>1468.3455756800799</v>
      </c>
      <c r="J1600" s="149">
        <v>1366.49917011056</v>
      </c>
      <c r="K1600" s="149">
        <v>1575.4856973291801</v>
      </c>
      <c r="L1600" s="149">
        <v>101.846405569514</v>
      </c>
      <c r="M1600" s="149">
        <v>107.14012164910901</v>
      </c>
    </row>
    <row r="1601" spans="1:13">
      <c r="A1601" s="150" t="str">
        <f t="shared" si="48"/>
        <v>2010-2012MalesPT4</v>
      </c>
      <c r="B1601" s="151" t="str">
        <f t="shared" si="49"/>
        <v>2010-2012_Males_PT4_All ages</v>
      </c>
      <c r="C1601" s="149" t="s">
        <v>8</v>
      </c>
      <c r="D1601" s="149" t="s">
        <v>2</v>
      </c>
      <c r="E1601" s="149" t="s">
        <v>182</v>
      </c>
      <c r="F1601" s="149">
        <v>862</v>
      </c>
      <c r="G1601" s="149">
        <v>287.33333333333297</v>
      </c>
      <c r="H1601" s="149">
        <v>789.66654452180296</v>
      </c>
      <c r="I1601" s="149">
        <v>1484.84051610696</v>
      </c>
      <c r="J1601" s="149">
        <v>1383.07600221915</v>
      </c>
      <c r="K1601" s="149">
        <v>1591.8691948355599</v>
      </c>
      <c r="L1601" s="149">
        <v>101.76451388781101</v>
      </c>
      <c r="M1601" s="149">
        <v>107.028678728599</v>
      </c>
    </row>
    <row r="1602" spans="1:13">
      <c r="A1602" s="150" t="str">
        <f t="shared" si="48"/>
        <v>2011-2013MalesPT4</v>
      </c>
      <c r="B1602" s="151" t="str">
        <f t="shared" si="49"/>
        <v>2011-2013_Males_PT4_All ages</v>
      </c>
      <c r="C1602" s="149" t="s">
        <v>9</v>
      </c>
      <c r="D1602" s="149" t="s">
        <v>2</v>
      </c>
      <c r="E1602" s="149" t="s">
        <v>182</v>
      </c>
      <c r="F1602" s="149">
        <v>922</v>
      </c>
      <c r="G1602" s="149">
        <v>307.33333333333297</v>
      </c>
      <c r="H1602" s="149">
        <v>830.33141210374595</v>
      </c>
      <c r="I1602" s="149">
        <v>1597.1816058567099</v>
      </c>
      <c r="J1602" s="149">
        <v>1491.4949244902</v>
      </c>
      <c r="K1602" s="149">
        <v>1708.1495423589299</v>
      </c>
      <c r="L1602" s="149">
        <v>105.68668136650901</v>
      </c>
      <c r="M1602" s="149">
        <v>110.967936502223</v>
      </c>
    </row>
    <row r="1603" spans="1:13">
      <c r="A1603" s="150" t="str">
        <f t="shared" ref="A1603:A1666" si="50">C1603&amp;D1603&amp;E1603</f>
        <v>2012-2014MalesPT4</v>
      </c>
      <c r="B1603" s="151" t="str">
        <f t="shared" ref="B1603:B1666" si="51">CONCATENATE(C1603,"_",D1603,"_",E1603,"_","All ages")</f>
        <v>2012-2014_Males_PT4_All ages</v>
      </c>
      <c r="C1603" s="149" t="s">
        <v>216</v>
      </c>
      <c r="D1603" s="149" t="s">
        <v>2</v>
      </c>
      <c r="E1603" s="149" t="s">
        <v>182</v>
      </c>
      <c r="F1603" s="149">
        <v>931</v>
      </c>
      <c r="G1603" s="149">
        <v>310.33333333333297</v>
      </c>
      <c r="H1603" s="149">
        <v>824.67469196495801</v>
      </c>
      <c r="I1603" s="149">
        <v>1583.5553692010701</v>
      </c>
      <c r="J1603" s="149">
        <v>1479.86180883929</v>
      </c>
      <c r="K1603" s="149">
        <v>1692.4048004807501</v>
      </c>
      <c r="L1603" s="149">
        <v>103.693560361777</v>
      </c>
      <c r="M1603" s="149">
        <v>108.849431279679</v>
      </c>
    </row>
    <row r="1604" spans="1:13">
      <c r="A1604" s="150" t="str">
        <f t="shared" si="50"/>
        <v>2004-2006MalesPT5</v>
      </c>
      <c r="B1604" s="151" t="str">
        <f t="shared" si="51"/>
        <v>2004-2006_Males_PT5_All ages</v>
      </c>
      <c r="C1604" s="149" t="s">
        <v>1</v>
      </c>
      <c r="D1604" s="149" t="s">
        <v>2</v>
      </c>
      <c r="E1604" s="149" t="s">
        <v>183</v>
      </c>
      <c r="F1604" s="149">
        <v>1033</v>
      </c>
      <c r="G1604" s="149">
        <v>344.33333333333297</v>
      </c>
      <c r="H1604" s="149">
        <v>1098.4336952245201</v>
      </c>
      <c r="I1604" s="149">
        <v>2018.37916380006</v>
      </c>
      <c r="J1604" s="149">
        <v>1884.2120230559799</v>
      </c>
      <c r="K1604" s="149">
        <v>2158.8707942158298</v>
      </c>
      <c r="L1604" s="149">
        <v>134.16714074407901</v>
      </c>
      <c r="M1604" s="149">
        <v>140.49163041576699</v>
      </c>
    </row>
    <row r="1605" spans="1:13">
      <c r="A1605" s="150" t="str">
        <f t="shared" si="50"/>
        <v>2005-2007MalesPT5</v>
      </c>
      <c r="B1605" s="151" t="str">
        <f t="shared" si="51"/>
        <v>2005-2007_Males_PT5_All ages</v>
      </c>
      <c r="C1605" s="149" t="s">
        <v>3</v>
      </c>
      <c r="D1605" s="149" t="s">
        <v>2</v>
      </c>
      <c r="E1605" s="149" t="s">
        <v>183</v>
      </c>
      <c r="F1605" s="149">
        <v>1065</v>
      </c>
      <c r="G1605" s="149">
        <v>355</v>
      </c>
      <c r="H1605" s="149">
        <v>1125.29321020266</v>
      </c>
      <c r="I1605" s="149">
        <v>2083.2624184442102</v>
      </c>
      <c r="J1605" s="149">
        <v>1946.99242633581</v>
      </c>
      <c r="K1605" s="149">
        <v>2225.8563245785099</v>
      </c>
      <c r="L1605" s="149">
        <v>136.26999210840199</v>
      </c>
      <c r="M1605" s="149">
        <v>142.59390613429699</v>
      </c>
    </row>
    <row r="1606" spans="1:13">
      <c r="A1606" s="150" t="str">
        <f t="shared" si="50"/>
        <v>2006-2008MalesPT5</v>
      </c>
      <c r="B1606" s="151" t="str">
        <f t="shared" si="51"/>
        <v>2006-2008_Males_PT5_All ages</v>
      </c>
      <c r="C1606" s="149" t="s">
        <v>4</v>
      </c>
      <c r="D1606" s="149" t="s">
        <v>2</v>
      </c>
      <c r="E1606" s="149" t="s">
        <v>183</v>
      </c>
      <c r="F1606" s="149">
        <v>1083</v>
      </c>
      <c r="G1606" s="149">
        <v>361</v>
      </c>
      <c r="H1606" s="149">
        <v>1139.01684861488</v>
      </c>
      <c r="I1606" s="149">
        <v>2076.78943906527</v>
      </c>
      <c r="J1606" s="149">
        <v>1942.47637939182</v>
      </c>
      <c r="K1606" s="149">
        <v>2217.28227599309</v>
      </c>
      <c r="L1606" s="149">
        <v>134.31305967345099</v>
      </c>
      <c r="M1606" s="149">
        <v>140.492836927822</v>
      </c>
    </row>
    <row r="1607" spans="1:13">
      <c r="A1607" s="150" t="str">
        <f t="shared" si="50"/>
        <v>2007-2009MalesPT5</v>
      </c>
      <c r="B1607" s="151" t="str">
        <f t="shared" si="51"/>
        <v>2007-2009_Males_PT5_All ages</v>
      </c>
      <c r="C1607" s="149" t="s">
        <v>5</v>
      </c>
      <c r="D1607" s="149" t="s">
        <v>2</v>
      </c>
      <c r="E1607" s="149" t="s">
        <v>183</v>
      </c>
      <c r="F1607" s="149">
        <v>1037</v>
      </c>
      <c r="G1607" s="149">
        <v>345.66666666666703</v>
      </c>
      <c r="H1607" s="149">
        <v>1081.35727543849</v>
      </c>
      <c r="I1607" s="149">
        <v>1946.8599355613701</v>
      </c>
      <c r="J1607" s="149">
        <v>1820.1305956618</v>
      </c>
      <c r="K1607" s="149">
        <v>2079.55132707757</v>
      </c>
      <c r="L1607" s="149">
        <v>126.729339899572</v>
      </c>
      <c r="M1607" s="149">
        <v>132.691391516197</v>
      </c>
    </row>
    <row r="1608" spans="1:13">
      <c r="A1608" s="150" t="str">
        <f t="shared" si="50"/>
        <v>2008-2010MalesPT5</v>
      </c>
      <c r="B1608" s="151" t="str">
        <f t="shared" si="51"/>
        <v>2008-2010_Males_PT5_All ages</v>
      </c>
      <c r="C1608" s="149" t="s">
        <v>6</v>
      </c>
      <c r="D1608" s="149" t="s">
        <v>2</v>
      </c>
      <c r="E1608" s="149" t="s">
        <v>183</v>
      </c>
      <c r="F1608" s="149">
        <v>945</v>
      </c>
      <c r="G1608" s="149">
        <v>315</v>
      </c>
      <c r="H1608" s="149">
        <v>975.77597422712404</v>
      </c>
      <c r="I1608" s="149">
        <v>1750.50163134952</v>
      </c>
      <c r="J1608" s="149">
        <v>1631.9479901422301</v>
      </c>
      <c r="K1608" s="149">
        <v>1874.90501370063</v>
      </c>
      <c r="L1608" s="149">
        <v>118.55364120729099</v>
      </c>
      <c r="M1608" s="149">
        <v>124.403382351106</v>
      </c>
    </row>
    <row r="1609" spans="1:13">
      <c r="A1609" s="150" t="str">
        <f t="shared" si="50"/>
        <v>2009-2011MalesPT5</v>
      </c>
      <c r="B1609" s="151" t="str">
        <f t="shared" si="51"/>
        <v>2009-2011_Males_PT5_All ages</v>
      </c>
      <c r="C1609" s="149" t="s">
        <v>7</v>
      </c>
      <c r="D1609" s="149" t="s">
        <v>2</v>
      </c>
      <c r="E1609" s="149" t="s">
        <v>183</v>
      </c>
      <c r="F1609" s="149">
        <v>918</v>
      </c>
      <c r="G1609" s="149">
        <v>306</v>
      </c>
      <c r="H1609" s="149">
        <v>936.94502847577996</v>
      </c>
      <c r="I1609" s="149">
        <v>1674.3677687415</v>
      </c>
      <c r="J1609" s="149">
        <v>1560.9075269288801</v>
      </c>
      <c r="K1609" s="149">
        <v>1793.5103926182401</v>
      </c>
      <c r="L1609" s="149">
        <v>113.460241812625</v>
      </c>
      <c r="M1609" s="149">
        <v>119.14262387673701</v>
      </c>
    </row>
    <row r="1610" spans="1:13">
      <c r="A1610" s="150" t="str">
        <f t="shared" si="50"/>
        <v>2010-2012MalesPT5</v>
      </c>
      <c r="B1610" s="151" t="str">
        <f t="shared" si="51"/>
        <v>2010-2012_Males_PT5_All ages</v>
      </c>
      <c r="C1610" s="149" t="s">
        <v>8</v>
      </c>
      <c r="D1610" s="149" t="s">
        <v>2</v>
      </c>
      <c r="E1610" s="149" t="s">
        <v>183</v>
      </c>
      <c r="F1610" s="149">
        <v>953</v>
      </c>
      <c r="G1610" s="149">
        <v>317.66666666666703</v>
      </c>
      <c r="H1610" s="149">
        <v>963.00562847990602</v>
      </c>
      <c r="I1610" s="149">
        <v>1725.20415333962</v>
      </c>
      <c r="J1610" s="149">
        <v>1611.7332924689599</v>
      </c>
      <c r="K1610" s="149">
        <v>1844.2497778834099</v>
      </c>
      <c r="L1610" s="149">
        <v>113.47086087066</v>
      </c>
      <c r="M1610" s="149">
        <v>119.04562454379101</v>
      </c>
    </row>
    <row r="1611" spans="1:13">
      <c r="A1611" s="150" t="str">
        <f t="shared" si="50"/>
        <v>2011-2013MalesPT5</v>
      </c>
      <c r="B1611" s="151" t="str">
        <f t="shared" si="51"/>
        <v>2011-2013_Males_PT5_All ages</v>
      </c>
      <c r="C1611" s="149" t="s">
        <v>9</v>
      </c>
      <c r="D1611" s="149" t="s">
        <v>2</v>
      </c>
      <c r="E1611" s="149" t="s">
        <v>183</v>
      </c>
      <c r="F1611" s="149">
        <v>958</v>
      </c>
      <c r="G1611" s="149">
        <v>319.33333333333297</v>
      </c>
      <c r="H1611" s="149">
        <v>958.20122225667399</v>
      </c>
      <c r="I1611" s="149">
        <v>1730.2740625507499</v>
      </c>
      <c r="J1611" s="149">
        <v>1617.31185464752</v>
      </c>
      <c r="K1611" s="149">
        <v>1848.7711555517999</v>
      </c>
      <c r="L1611" s="149">
        <v>112.962207903229</v>
      </c>
      <c r="M1611" s="149">
        <v>118.497093001053</v>
      </c>
    </row>
    <row r="1612" spans="1:13">
      <c r="A1612" s="150" t="str">
        <f t="shared" si="50"/>
        <v>2012-2014MalesPT5</v>
      </c>
      <c r="B1612" s="151" t="str">
        <f t="shared" si="51"/>
        <v>2012-2014_Males_PT5_All ages</v>
      </c>
      <c r="C1612" s="149" t="s">
        <v>216</v>
      </c>
      <c r="D1612" s="149" t="s">
        <v>2</v>
      </c>
      <c r="E1612" s="149" t="s">
        <v>183</v>
      </c>
      <c r="F1612" s="149">
        <v>971</v>
      </c>
      <c r="G1612" s="149">
        <v>323.66666666666703</v>
      </c>
      <c r="H1612" s="149">
        <v>963.68562609791695</v>
      </c>
      <c r="I1612" s="149">
        <v>1760.7651290752999</v>
      </c>
      <c r="J1612" s="149">
        <v>1646.794214302</v>
      </c>
      <c r="K1612" s="149">
        <v>1880.2818508418</v>
      </c>
      <c r="L1612" s="149">
        <v>113.970914773302</v>
      </c>
      <c r="M1612" s="149">
        <v>119.5167217665</v>
      </c>
    </row>
    <row r="1613" spans="1:13">
      <c r="A1613" s="150" t="str">
        <f t="shared" si="50"/>
        <v>2004-2006MalesW</v>
      </c>
      <c r="B1613" s="151" t="str">
        <f t="shared" si="51"/>
        <v>2004-2006_Males_W_All ages</v>
      </c>
      <c r="C1613" s="149" t="s">
        <v>1</v>
      </c>
      <c r="D1613" s="149" t="s">
        <v>2</v>
      </c>
      <c r="E1613" s="149" t="s">
        <v>184</v>
      </c>
      <c r="F1613" s="149">
        <v>45393</v>
      </c>
      <c r="G1613" s="149">
        <v>15131</v>
      </c>
      <c r="H1613" s="149">
        <v>1045.4408525480001</v>
      </c>
      <c r="I1613" s="149">
        <v>1419.4354506596401</v>
      </c>
      <c r="J1613" s="149">
        <v>1405.5738702958199</v>
      </c>
      <c r="K1613" s="149">
        <v>1433.3934784220401</v>
      </c>
      <c r="L1613" s="149">
        <v>13.861580363818801</v>
      </c>
      <c r="M1613" s="149">
        <v>13.958027762397</v>
      </c>
    </row>
    <row r="1614" spans="1:13">
      <c r="A1614" s="150" t="str">
        <f t="shared" si="50"/>
        <v>2005-2007MalesW</v>
      </c>
      <c r="B1614" s="151" t="str">
        <f t="shared" si="51"/>
        <v>2005-2007_Males_W_All ages</v>
      </c>
      <c r="C1614" s="149" t="s">
        <v>3</v>
      </c>
      <c r="D1614" s="149" t="s">
        <v>2</v>
      </c>
      <c r="E1614" s="149" t="s">
        <v>184</v>
      </c>
      <c r="F1614" s="149">
        <v>45563</v>
      </c>
      <c r="G1614" s="149">
        <v>15187.666666666701</v>
      </c>
      <c r="H1614" s="149">
        <v>1042.1665389585901</v>
      </c>
      <c r="I1614" s="149">
        <v>1396.9392358816399</v>
      </c>
      <c r="J1614" s="149">
        <v>1383.34983052046</v>
      </c>
      <c r="K1614" s="149">
        <v>1410.6230176371701</v>
      </c>
      <c r="L1614" s="149">
        <v>13.589405361176199</v>
      </c>
      <c r="M1614" s="149">
        <v>13.683781755536801</v>
      </c>
    </row>
    <row r="1615" spans="1:13">
      <c r="A1615" s="150" t="str">
        <f t="shared" si="50"/>
        <v>2006-2008MalesW</v>
      </c>
      <c r="B1615" s="151" t="str">
        <f t="shared" si="51"/>
        <v>2006-2008_Males_W_All ages</v>
      </c>
      <c r="C1615" s="149" t="s">
        <v>4</v>
      </c>
      <c r="D1615" s="149" t="s">
        <v>2</v>
      </c>
      <c r="E1615" s="149" t="s">
        <v>184</v>
      </c>
      <c r="F1615" s="149">
        <v>45755</v>
      </c>
      <c r="G1615" s="149">
        <v>15251.666666666701</v>
      </c>
      <c r="H1615" s="149">
        <v>1039.0386025947</v>
      </c>
      <c r="I1615" s="149">
        <v>1377.31644080466</v>
      </c>
      <c r="J1615" s="149">
        <v>1363.9363561370701</v>
      </c>
      <c r="K1615" s="149">
        <v>1390.7892522462</v>
      </c>
      <c r="L1615" s="149">
        <v>13.380084667593801</v>
      </c>
      <c r="M1615" s="149">
        <v>13.472811441542699</v>
      </c>
    </row>
    <row r="1616" spans="1:13">
      <c r="A1616" s="150" t="str">
        <f t="shared" si="50"/>
        <v>2007-2009MalesW</v>
      </c>
      <c r="B1616" s="151" t="str">
        <f t="shared" si="51"/>
        <v>2007-2009_Males_W_All ages</v>
      </c>
      <c r="C1616" s="149" t="s">
        <v>5</v>
      </c>
      <c r="D1616" s="149" t="s">
        <v>2</v>
      </c>
      <c r="E1616" s="149" t="s">
        <v>184</v>
      </c>
      <c r="F1616" s="149">
        <v>45919</v>
      </c>
      <c r="G1616" s="149">
        <v>15306.333333333299</v>
      </c>
      <c r="H1616" s="149">
        <v>1035.1960805973599</v>
      </c>
      <c r="I1616" s="149">
        <v>1350.92301354709</v>
      </c>
      <c r="J1616" s="149">
        <v>1337.87504667759</v>
      </c>
      <c r="K1616" s="149">
        <v>1364.06124330329</v>
      </c>
      <c r="L1616" s="149">
        <v>13.047966869496101</v>
      </c>
      <c r="M1616" s="149">
        <v>13.138229756201101</v>
      </c>
    </row>
    <row r="1617" spans="1:13">
      <c r="A1617" s="150" t="str">
        <f t="shared" si="50"/>
        <v>2008-2010MalesW</v>
      </c>
      <c r="B1617" s="151" t="str">
        <f t="shared" si="51"/>
        <v>2008-2010_Males_W_All ages</v>
      </c>
      <c r="C1617" s="149" t="s">
        <v>6</v>
      </c>
      <c r="D1617" s="149" t="s">
        <v>2</v>
      </c>
      <c r="E1617" s="149" t="s">
        <v>184</v>
      </c>
      <c r="F1617" s="149">
        <v>45376</v>
      </c>
      <c r="G1617" s="149">
        <v>15125.333333333299</v>
      </c>
      <c r="H1617" s="149">
        <v>1016.77535933114</v>
      </c>
      <c r="I1617" s="149">
        <v>1310.28935640036</v>
      </c>
      <c r="J1617" s="149">
        <v>1297.61881179636</v>
      </c>
      <c r="K1617" s="149">
        <v>1323.0480778798101</v>
      </c>
      <c r="L1617" s="149">
        <v>12.670544604001</v>
      </c>
      <c r="M1617" s="149">
        <v>12.7587214794455</v>
      </c>
    </row>
    <row r="1618" spans="1:13">
      <c r="A1618" s="150" t="str">
        <f t="shared" si="50"/>
        <v>2009-2011MalesW</v>
      </c>
      <c r="B1618" s="151" t="str">
        <f t="shared" si="51"/>
        <v>2009-2011_Males_W_All ages</v>
      </c>
      <c r="C1618" s="149" t="s">
        <v>7</v>
      </c>
      <c r="D1618" s="149" t="s">
        <v>2</v>
      </c>
      <c r="E1618" s="149" t="s">
        <v>184</v>
      </c>
      <c r="F1618" s="149">
        <v>44917</v>
      </c>
      <c r="G1618" s="149">
        <v>14972.333333333299</v>
      </c>
      <c r="H1618" s="149">
        <v>1000.86545437692</v>
      </c>
      <c r="I1618" s="149">
        <v>1269.8521441231601</v>
      </c>
      <c r="J1618" s="149">
        <v>1257.5934042029301</v>
      </c>
      <c r="K1618" s="149">
        <v>1282.1966315566499</v>
      </c>
      <c r="L1618" s="149">
        <v>12.2587399202284</v>
      </c>
      <c r="M1618" s="149">
        <v>12.3444874334887</v>
      </c>
    </row>
    <row r="1619" spans="1:13">
      <c r="A1619" s="150" t="str">
        <f t="shared" si="50"/>
        <v>2010-2012MalesW</v>
      </c>
      <c r="B1619" s="151" t="str">
        <f t="shared" si="51"/>
        <v>2010-2012_Males_W_All ages</v>
      </c>
      <c r="C1619" s="149" t="s">
        <v>8</v>
      </c>
      <c r="D1619" s="149" t="s">
        <v>2</v>
      </c>
      <c r="E1619" s="149" t="s">
        <v>184</v>
      </c>
      <c r="F1619" s="149">
        <v>45064</v>
      </c>
      <c r="G1619" s="149">
        <v>15021.333333333299</v>
      </c>
      <c r="H1619" s="149">
        <v>999.22304332863905</v>
      </c>
      <c r="I1619" s="149">
        <v>1251.65135912665</v>
      </c>
      <c r="J1619" s="149">
        <v>1239.6436611382901</v>
      </c>
      <c r="K1619" s="149">
        <v>1263.7429110041201</v>
      </c>
      <c r="L1619" s="149">
        <v>12.007697988355901</v>
      </c>
      <c r="M1619" s="149">
        <v>12.0915518774734</v>
      </c>
    </row>
    <row r="1620" spans="1:13">
      <c r="A1620" s="150" t="str">
        <f t="shared" si="50"/>
        <v>2011-2013MalesW</v>
      </c>
      <c r="B1620" s="151" t="str">
        <f t="shared" si="51"/>
        <v>2011-2013_Males_W_All ages</v>
      </c>
      <c r="C1620" s="149" t="s">
        <v>9</v>
      </c>
      <c r="D1620" s="149" t="s">
        <v>2</v>
      </c>
      <c r="E1620" s="149" t="s">
        <v>184</v>
      </c>
      <c r="F1620" s="149">
        <v>45756</v>
      </c>
      <c r="G1620" s="149">
        <v>15252</v>
      </c>
      <c r="H1620" s="149">
        <v>1010.14694772518</v>
      </c>
      <c r="I1620" s="149">
        <v>1245.93977409423</v>
      </c>
      <c r="J1620" s="149">
        <v>1234.12185331043</v>
      </c>
      <c r="K1620" s="149">
        <v>1257.8395946324399</v>
      </c>
      <c r="L1620" s="149">
        <v>11.817920783805899</v>
      </c>
      <c r="M1620" s="149">
        <v>11.8998205382075</v>
      </c>
    </row>
    <row r="1621" spans="1:13">
      <c r="A1621" s="150" t="str">
        <f t="shared" si="50"/>
        <v>2012-2014MalesW</v>
      </c>
      <c r="B1621" s="151" t="str">
        <f t="shared" si="51"/>
        <v>2012-2014_Males_W_All ages</v>
      </c>
      <c r="C1621" s="149" t="s">
        <v>216</v>
      </c>
      <c r="D1621" s="149" t="s">
        <v>2</v>
      </c>
      <c r="E1621" s="149" t="s">
        <v>184</v>
      </c>
      <c r="F1621" s="149">
        <v>46155</v>
      </c>
      <c r="G1621" s="149">
        <v>15385</v>
      </c>
      <c r="H1621" s="149">
        <v>1015.1814217510801</v>
      </c>
      <c r="I1621" s="149">
        <v>1228.2603392096601</v>
      </c>
      <c r="J1621" s="149">
        <v>1216.7122226621</v>
      </c>
      <c r="K1621" s="149">
        <v>1239.88813773364</v>
      </c>
      <c r="L1621" s="149">
        <v>11.5481165475558</v>
      </c>
      <c r="M1621" s="149">
        <v>11.627798523982401</v>
      </c>
    </row>
    <row r="1622" spans="1:13">
      <c r="A1622" s="150" t="str">
        <f t="shared" si="50"/>
        <v>2004-2006Females1</v>
      </c>
      <c r="B1622" s="151" t="str">
        <f t="shared" si="51"/>
        <v>2004-2006_Females_1_All ages</v>
      </c>
      <c r="C1622" s="149" t="s">
        <v>1</v>
      </c>
      <c r="D1622" s="149" t="s">
        <v>214</v>
      </c>
      <c r="E1622" s="149">
        <v>1</v>
      </c>
      <c r="F1622" s="149">
        <v>8297</v>
      </c>
      <c r="G1622" s="149">
        <v>2765.6666666666702</v>
      </c>
      <c r="H1622" s="149">
        <v>910.26181135188699</v>
      </c>
      <c r="I1622" s="149">
        <v>841.55611383159203</v>
      </c>
      <c r="J1622" s="149">
        <v>823.415897867392</v>
      </c>
      <c r="K1622" s="149">
        <v>859.99308623755701</v>
      </c>
      <c r="L1622" s="149">
        <v>18.1402159642006</v>
      </c>
      <c r="M1622" s="149">
        <v>18.436972405964301</v>
      </c>
    </row>
    <row r="1623" spans="1:13">
      <c r="A1623" s="150" t="str">
        <f t="shared" si="50"/>
        <v>2005-2007Females1</v>
      </c>
      <c r="B1623" s="151" t="str">
        <f t="shared" si="51"/>
        <v>2005-2007_Females_1_All ages</v>
      </c>
      <c r="C1623" s="149" t="s">
        <v>3</v>
      </c>
      <c r="D1623" s="149" t="s">
        <v>214</v>
      </c>
      <c r="E1623" s="149">
        <v>1</v>
      </c>
      <c r="F1623" s="149">
        <v>8354</v>
      </c>
      <c r="G1623" s="149">
        <v>2784.6666666666702</v>
      </c>
      <c r="H1623" s="149">
        <v>912.60750776437396</v>
      </c>
      <c r="I1623" s="149">
        <v>831.69344659470903</v>
      </c>
      <c r="J1623" s="149">
        <v>813.80867854578003</v>
      </c>
      <c r="K1623" s="149">
        <v>849.86978334936498</v>
      </c>
      <c r="L1623" s="149">
        <v>17.884768048928802</v>
      </c>
      <c r="M1623" s="149">
        <v>18.176336754655502</v>
      </c>
    </row>
    <row r="1624" spans="1:13">
      <c r="A1624" s="150" t="str">
        <f t="shared" si="50"/>
        <v>2006-2008Females1</v>
      </c>
      <c r="B1624" s="151" t="str">
        <f t="shared" si="51"/>
        <v>2006-2008_Females_1_All ages</v>
      </c>
      <c r="C1624" s="149" t="s">
        <v>4</v>
      </c>
      <c r="D1624" s="149" t="s">
        <v>214</v>
      </c>
      <c r="E1624" s="149">
        <v>1</v>
      </c>
      <c r="F1624" s="149">
        <v>8274</v>
      </c>
      <c r="G1624" s="149">
        <v>2758</v>
      </c>
      <c r="H1624" s="149">
        <v>898.80463545943996</v>
      </c>
      <c r="I1624" s="149">
        <v>807.63313080030798</v>
      </c>
      <c r="J1624" s="149">
        <v>790.16153418425301</v>
      </c>
      <c r="K1624" s="149">
        <v>825.39094646574301</v>
      </c>
      <c r="L1624" s="149">
        <v>17.471596616055098</v>
      </c>
      <c r="M1624" s="149">
        <v>17.757815665435398</v>
      </c>
    </row>
    <row r="1625" spans="1:13">
      <c r="A1625" s="150" t="str">
        <f t="shared" si="50"/>
        <v>2007-2009Females1</v>
      </c>
      <c r="B1625" s="151" t="str">
        <f t="shared" si="51"/>
        <v>2007-2009_Females_1_All ages</v>
      </c>
      <c r="C1625" s="149" t="s">
        <v>5</v>
      </c>
      <c r="D1625" s="149" t="s">
        <v>214</v>
      </c>
      <c r="E1625" s="149">
        <v>1</v>
      </c>
      <c r="F1625" s="149">
        <v>8320</v>
      </c>
      <c r="G1625" s="149">
        <v>2773.3333333333298</v>
      </c>
      <c r="H1625" s="149">
        <v>899.13965735430304</v>
      </c>
      <c r="I1625" s="149">
        <v>794.83101694884601</v>
      </c>
      <c r="J1625" s="149">
        <v>777.66910266850698</v>
      </c>
      <c r="K1625" s="149">
        <v>812.27329176593798</v>
      </c>
      <c r="L1625" s="149">
        <v>17.161914280339499</v>
      </c>
      <c r="M1625" s="149">
        <v>17.442274817092301</v>
      </c>
    </row>
    <row r="1626" spans="1:13">
      <c r="A1626" s="150" t="str">
        <f t="shared" si="50"/>
        <v>2008-2010Females1</v>
      </c>
      <c r="B1626" s="151" t="str">
        <f t="shared" si="51"/>
        <v>2008-2010_Females_1_All ages</v>
      </c>
      <c r="C1626" s="149" t="s">
        <v>6</v>
      </c>
      <c r="D1626" s="149" t="s">
        <v>214</v>
      </c>
      <c r="E1626" s="149">
        <v>1</v>
      </c>
      <c r="F1626" s="149">
        <v>8323</v>
      </c>
      <c r="G1626" s="149">
        <v>2774.3333333333298</v>
      </c>
      <c r="H1626" s="149">
        <v>895.90861581419199</v>
      </c>
      <c r="I1626" s="149">
        <v>773.027536085571</v>
      </c>
      <c r="J1626" s="149">
        <v>756.33814592122906</v>
      </c>
      <c r="K1626" s="149">
        <v>789.98951795194398</v>
      </c>
      <c r="L1626" s="149">
        <v>16.689390164341699</v>
      </c>
      <c r="M1626" s="149">
        <v>16.961981866373399</v>
      </c>
    </row>
    <row r="1627" spans="1:13">
      <c r="A1627" s="150" t="str">
        <f t="shared" si="50"/>
        <v>2009-2011Females1</v>
      </c>
      <c r="B1627" s="151" t="str">
        <f t="shared" si="51"/>
        <v>2009-2011_Females_1_All ages</v>
      </c>
      <c r="C1627" s="149" t="s">
        <v>7</v>
      </c>
      <c r="D1627" s="149" t="s">
        <v>214</v>
      </c>
      <c r="E1627" s="149">
        <v>1</v>
      </c>
      <c r="F1627" s="149">
        <v>8304</v>
      </c>
      <c r="G1627" s="149">
        <v>2768</v>
      </c>
      <c r="H1627" s="149">
        <v>891.49887542741806</v>
      </c>
      <c r="I1627" s="149">
        <v>750.67430485405202</v>
      </c>
      <c r="J1627" s="149">
        <v>734.45311394032399</v>
      </c>
      <c r="K1627" s="149">
        <v>767.16074592963605</v>
      </c>
      <c r="L1627" s="149">
        <v>16.2211909137284</v>
      </c>
      <c r="M1627" s="149">
        <v>16.486441075583599</v>
      </c>
    </row>
    <row r="1628" spans="1:13">
      <c r="A1628" s="150" t="str">
        <f t="shared" si="50"/>
        <v>2010-2012Females1</v>
      </c>
      <c r="B1628" s="151" t="str">
        <f t="shared" si="51"/>
        <v>2010-2012_Females_1_All ages</v>
      </c>
      <c r="C1628" s="149" t="s">
        <v>8</v>
      </c>
      <c r="D1628" s="149" t="s">
        <v>214</v>
      </c>
      <c r="E1628" s="149">
        <v>1</v>
      </c>
      <c r="F1628" s="149">
        <v>8409</v>
      </c>
      <c r="G1628" s="149">
        <v>2803</v>
      </c>
      <c r="H1628" s="149">
        <v>900.52656548013601</v>
      </c>
      <c r="I1628" s="149">
        <v>737.42186665690394</v>
      </c>
      <c r="J1628" s="149">
        <v>721.58615821859598</v>
      </c>
      <c r="K1628" s="149">
        <v>753.51488549464204</v>
      </c>
      <c r="L1628" s="149">
        <v>15.835708438307501</v>
      </c>
      <c r="M1628" s="149">
        <v>16.093018837738398</v>
      </c>
    </row>
    <row r="1629" spans="1:13">
      <c r="A1629" s="150" t="str">
        <f t="shared" si="50"/>
        <v>2011-2013Females1</v>
      </c>
      <c r="B1629" s="151" t="str">
        <f t="shared" si="51"/>
        <v>2011-2013_Females_1_All ages</v>
      </c>
      <c r="C1629" s="149" t="s">
        <v>9</v>
      </c>
      <c r="D1629" s="149" t="s">
        <v>214</v>
      </c>
      <c r="E1629" s="149">
        <v>1</v>
      </c>
      <c r="F1629" s="149">
        <v>8441</v>
      </c>
      <c r="G1629" s="149">
        <v>2813.6666666666702</v>
      </c>
      <c r="H1629" s="149">
        <v>902.54425311014802</v>
      </c>
      <c r="I1629" s="149">
        <v>723.45127867834799</v>
      </c>
      <c r="J1629" s="149">
        <v>707.94318502399904</v>
      </c>
      <c r="K1629" s="149">
        <v>739.21087702104296</v>
      </c>
      <c r="L1629" s="149">
        <v>15.5080936543488</v>
      </c>
      <c r="M1629" s="149">
        <v>15.7595983426944</v>
      </c>
    </row>
    <row r="1630" spans="1:13">
      <c r="A1630" s="150" t="str">
        <f t="shared" si="50"/>
        <v>2012-2014Females1</v>
      </c>
      <c r="B1630" s="151" t="str">
        <f t="shared" si="51"/>
        <v>2012-2014_Females_1_All ages</v>
      </c>
      <c r="C1630" s="149" t="s">
        <v>216</v>
      </c>
      <c r="D1630" s="149" t="s">
        <v>214</v>
      </c>
      <c r="E1630" s="149">
        <v>1</v>
      </c>
      <c r="F1630" s="149">
        <v>8569</v>
      </c>
      <c r="G1630" s="149">
        <v>2856.3333333333298</v>
      </c>
      <c r="H1630" s="149">
        <v>915.15413656291196</v>
      </c>
      <c r="I1630" s="149">
        <v>716.91432812269204</v>
      </c>
      <c r="J1630" s="149">
        <v>701.65526233374499</v>
      </c>
      <c r="K1630" s="149">
        <v>732.41898823184897</v>
      </c>
      <c r="L1630" s="149">
        <v>15.2590657889466</v>
      </c>
      <c r="M1630" s="149">
        <v>15.5046601091575</v>
      </c>
    </row>
    <row r="1631" spans="1:13">
      <c r="A1631" s="150" t="str">
        <f t="shared" si="50"/>
        <v>2004-2006Females2</v>
      </c>
      <c r="B1631" s="151" t="str">
        <f t="shared" si="51"/>
        <v>2004-2006_Females_2_All ages</v>
      </c>
      <c r="C1631" s="149" t="s">
        <v>1</v>
      </c>
      <c r="D1631" s="149" t="s">
        <v>214</v>
      </c>
      <c r="E1631" s="149">
        <v>2</v>
      </c>
      <c r="F1631" s="149">
        <v>9736</v>
      </c>
      <c r="G1631" s="149">
        <v>3245.3333333333298</v>
      </c>
      <c r="H1631" s="149">
        <v>1061.7843779411501</v>
      </c>
      <c r="I1631" s="149">
        <v>936.75847224446704</v>
      </c>
      <c r="J1631" s="149">
        <v>918.07304486272903</v>
      </c>
      <c r="K1631" s="149">
        <v>955.72588678813099</v>
      </c>
      <c r="L1631" s="149">
        <v>18.685427381738201</v>
      </c>
      <c r="M1631" s="149">
        <v>18.9674145436638</v>
      </c>
    </row>
    <row r="1632" spans="1:13">
      <c r="A1632" s="150" t="str">
        <f t="shared" si="50"/>
        <v>2005-2007Females2</v>
      </c>
      <c r="B1632" s="151" t="str">
        <f t="shared" si="51"/>
        <v>2005-2007_Females_2_All ages</v>
      </c>
      <c r="C1632" s="149" t="s">
        <v>3</v>
      </c>
      <c r="D1632" s="149" t="s">
        <v>214</v>
      </c>
      <c r="E1632" s="149">
        <v>2</v>
      </c>
      <c r="F1632" s="149">
        <v>9676</v>
      </c>
      <c r="G1632" s="149">
        <v>3225.3333333333298</v>
      </c>
      <c r="H1632" s="149">
        <v>1049.32454341477</v>
      </c>
      <c r="I1632" s="149">
        <v>916.53677806781195</v>
      </c>
      <c r="J1632" s="149">
        <v>898.18056807077801</v>
      </c>
      <c r="K1632" s="149">
        <v>935.17087164619204</v>
      </c>
      <c r="L1632" s="149">
        <v>18.3562099970347</v>
      </c>
      <c r="M1632" s="149">
        <v>18.6340935783793</v>
      </c>
    </row>
    <row r="1633" spans="1:13">
      <c r="A1633" s="150" t="str">
        <f t="shared" si="50"/>
        <v>2006-2008Females2</v>
      </c>
      <c r="B1633" s="151" t="str">
        <f t="shared" si="51"/>
        <v>2006-2008_Females_2_All ages</v>
      </c>
      <c r="C1633" s="149" t="s">
        <v>4</v>
      </c>
      <c r="D1633" s="149" t="s">
        <v>214</v>
      </c>
      <c r="E1633" s="149">
        <v>2</v>
      </c>
      <c r="F1633" s="149">
        <v>9673</v>
      </c>
      <c r="G1633" s="149">
        <v>3224.3333333333298</v>
      </c>
      <c r="H1633" s="149">
        <v>1040.97500605343</v>
      </c>
      <c r="I1633" s="149">
        <v>903.857550415849</v>
      </c>
      <c r="J1633" s="149">
        <v>885.73443150620506</v>
      </c>
      <c r="K1633" s="149">
        <v>922.2550671788</v>
      </c>
      <c r="L1633" s="149">
        <v>18.123118909644202</v>
      </c>
      <c r="M1633" s="149">
        <v>18.3975167629516</v>
      </c>
    </row>
    <row r="1634" spans="1:13">
      <c r="A1634" s="150" t="str">
        <f t="shared" si="50"/>
        <v>2007-2009Females2</v>
      </c>
      <c r="B1634" s="151" t="str">
        <f t="shared" si="51"/>
        <v>2007-2009_Females_2_All ages</v>
      </c>
      <c r="C1634" s="149" t="s">
        <v>5</v>
      </c>
      <c r="D1634" s="149" t="s">
        <v>214</v>
      </c>
      <c r="E1634" s="149">
        <v>2</v>
      </c>
      <c r="F1634" s="149">
        <v>9669</v>
      </c>
      <c r="G1634" s="149">
        <v>3223</v>
      </c>
      <c r="H1634" s="149">
        <v>1033.5472616181901</v>
      </c>
      <c r="I1634" s="149">
        <v>890.75086041468501</v>
      </c>
      <c r="J1634" s="149">
        <v>872.88134180761097</v>
      </c>
      <c r="K1634" s="149">
        <v>908.89099359963495</v>
      </c>
      <c r="L1634" s="149">
        <v>17.869518607073399</v>
      </c>
      <c r="M1634" s="149">
        <v>18.140133184950098</v>
      </c>
    </row>
    <row r="1635" spans="1:13">
      <c r="A1635" s="150" t="str">
        <f t="shared" si="50"/>
        <v>2008-2010Females2</v>
      </c>
      <c r="B1635" s="151" t="str">
        <f t="shared" si="51"/>
        <v>2008-2010_Females_2_All ages</v>
      </c>
      <c r="C1635" s="149" t="s">
        <v>6</v>
      </c>
      <c r="D1635" s="149" t="s">
        <v>214</v>
      </c>
      <c r="E1635" s="149">
        <v>2</v>
      </c>
      <c r="F1635" s="149">
        <v>9601</v>
      </c>
      <c r="G1635" s="149">
        <v>3200.3333333333298</v>
      </c>
      <c r="H1635" s="149">
        <v>1021.77320912987</v>
      </c>
      <c r="I1635" s="149">
        <v>870.28205444572802</v>
      </c>
      <c r="J1635" s="149">
        <v>852.76616159748698</v>
      </c>
      <c r="K1635" s="149">
        <v>888.06415217409699</v>
      </c>
      <c r="L1635" s="149">
        <v>17.5158928482407</v>
      </c>
      <c r="M1635" s="149">
        <v>17.7820977283696</v>
      </c>
    </row>
    <row r="1636" spans="1:13">
      <c r="A1636" s="150" t="str">
        <f t="shared" si="50"/>
        <v>2009-2011Females2</v>
      </c>
      <c r="B1636" s="151" t="str">
        <f t="shared" si="51"/>
        <v>2009-2011_Females_2_All ages</v>
      </c>
      <c r="C1636" s="149" t="s">
        <v>7</v>
      </c>
      <c r="D1636" s="149" t="s">
        <v>214</v>
      </c>
      <c r="E1636" s="149">
        <v>2</v>
      </c>
      <c r="F1636" s="149">
        <v>9247</v>
      </c>
      <c r="G1636" s="149">
        <v>3082.3333333333298</v>
      </c>
      <c r="H1636" s="149">
        <v>981.75258815547897</v>
      </c>
      <c r="I1636" s="149">
        <v>820.58729483637705</v>
      </c>
      <c r="J1636" s="149">
        <v>803.76625863324398</v>
      </c>
      <c r="K1636" s="149">
        <v>837.668864477125</v>
      </c>
      <c r="L1636" s="149">
        <v>16.821036203132799</v>
      </c>
      <c r="M1636" s="149">
        <v>17.081569640748199</v>
      </c>
    </row>
    <row r="1637" spans="1:13">
      <c r="A1637" s="150" t="str">
        <f t="shared" si="50"/>
        <v>2010-2012Females2</v>
      </c>
      <c r="B1637" s="151" t="str">
        <f t="shared" si="51"/>
        <v>2010-2012_Females_2_All ages</v>
      </c>
      <c r="C1637" s="149" t="s">
        <v>8</v>
      </c>
      <c r="D1637" s="149" t="s">
        <v>214</v>
      </c>
      <c r="E1637" s="149">
        <v>2</v>
      </c>
      <c r="F1637" s="149">
        <v>9288</v>
      </c>
      <c r="G1637" s="149">
        <v>3096</v>
      </c>
      <c r="H1637" s="149">
        <v>983.430550511462</v>
      </c>
      <c r="I1637" s="149">
        <v>805.08387054053401</v>
      </c>
      <c r="J1637" s="149">
        <v>788.61339218473199</v>
      </c>
      <c r="K1637" s="149">
        <v>821.80888421197506</v>
      </c>
      <c r="L1637" s="149">
        <v>16.470478355802499</v>
      </c>
      <c r="M1637" s="149">
        <v>16.7250136714412</v>
      </c>
    </row>
    <row r="1638" spans="1:13">
      <c r="A1638" s="150" t="str">
        <f t="shared" si="50"/>
        <v>2011-2013Females2</v>
      </c>
      <c r="B1638" s="151" t="str">
        <f t="shared" si="51"/>
        <v>2011-2013_Females_2_All ages</v>
      </c>
      <c r="C1638" s="149" t="s">
        <v>9</v>
      </c>
      <c r="D1638" s="149" t="s">
        <v>214</v>
      </c>
      <c r="E1638" s="149">
        <v>2</v>
      </c>
      <c r="F1638" s="149">
        <v>9393</v>
      </c>
      <c r="G1638" s="149">
        <v>3131</v>
      </c>
      <c r="H1638" s="149">
        <v>991.64392455778295</v>
      </c>
      <c r="I1638" s="149">
        <v>798.62988973364895</v>
      </c>
      <c r="J1638" s="149">
        <v>782.37566464513498</v>
      </c>
      <c r="K1638" s="149">
        <v>815.13388826122502</v>
      </c>
      <c r="L1638" s="149">
        <v>16.2542250885142</v>
      </c>
      <c r="M1638" s="149">
        <v>16.5039985275763</v>
      </c>
    </row>
    <row r="1639" spans="1:13">
      <c r="A1639" s="150" t="str">
        <f t="shared" si="50"/>
        <v>2012-2014Females2</v>
      </c>
      <c r="B1639" s="151" t="str">
        <f t="shared" si="51"/>
        <v>2012-2014_Females_2_All ages</v>
      </c>
      <c r="C1639" s="149" t="s">
        <v>216</v>
      </c>
      <c r="D1639" s="149" t="s">
        <v>214</v>
      </c>
      <c r="E1639" s="149">
        <v>2</v>
      </c>
      <c r="F1639" s="149">
        <v>9620</v>
      </c>
      <c r="G1639" s="149">
        <v>3206.6666666666702</v>
      </c>
      <c r="H1639" s="149">
        <v>1013.10933998349</v>
      </c>
      <c r="I1639" s="149">
        <v>804.73920538720097</v>
      </c>
      <c r="J1639" s="149">
        <v>788.54826519819198</v>
      </c>
      <c r="K1639" s="149">
        <v>821.17596879183202</v>
      </c>
      <c r="L1639" s="149">
        <v>16.190940189008899</v>
      </c>
      <c r="M1639" s="149">
        <v>16.436763404631101</v>
      </c>
    </row>
    <row r="1640" spans="1:13">
      <c r="A1640" s="150" t="str">
        <f t="shared" si="50"/>
        <v>2004-2006Females3</v>
      </c>
      <c r="B1640" s="151" t="str">
        <f t="shared" si="51"/>
        <v>2004-2006_Females_3_All ages</v>
      </c>
      <c r="C1640" s="149" t="s">
        <v>1</v>
      </c>
      <c r="D1640" s="149" t="s">
        <v>214</v>
      </c>
      <c r="E1640" s="149">
        <v>3</v>
      </c>
      <c r="F1640" s="149">
        <v>10404</v>
      </c>
      <c r="G1640" s="149">
        <v>3468</v>
      </c>
      <c r="H1640" s="149">
        <v>1107.3775141908</v>
      </c>
      <c r="I1640" s="149">
        <v>1003.9377866239</v>
      </c>
      <c r="J1640" s="149">
        <v>984.55411895786699</v>
      </c>
      <c r="K1640" s="149">
        <v>1023.60435505639</v>
      </c>
      <c r="L1640" s="149">
        <v>19.383667666030199</v>
      </c>
      <c r="M1640" s="149">
        <v>19.6665684324906</v>
      </c>
    </row>
    <row r="1641" spans="1:13">
      <c r="A1641" s="150" t="str">
        <f t="shared" si="50"/>
        <v>2005-2007Females3</v>
      </c>
      <c r="B1641" s="151" t="str">
        <f t="shared" si="51"/>
        <v>2005-2007_Females_3_All ages</v>
      </c>
      <c r="C1641" s="149" t="s">
        <v>3</v>
      </c>
      <c r="D1641" s="149" t="s">
        <v>214</v>
      </c>
      <c r="E1641" s="149">
        <v>3</v>
      </c>
      <c r="F1641" s="149">
        <v>10209</v>
      </c>
      <c r="G1641" s="149">
        <v>3403</v>
      </c>
      <c r="H1641" s="149">
        <v>1082.91875722635</v>
      </c>
      <c r="I1641" s="149">
        <v>974.15322513660396</v>
      </c>
      <c r="J1641" s="149">
        <v>955.14470577177303</v>
      </c>
      <c r="K1641" s="149">
        <v>993.441828528678</v>
      </c>
      <c r="L1641" s="149">
        <v>19.0085193648307</v>
      </c>
      <c r="M1641" s="149">
        <v>19.288603392073799</v>
      </c>
    </row>
    <row r="1642" spans="1:13">
      <c r="A1642" s="150" t="str">
        <f t="shared" si="50"/>
        <v>2006-2008Females3</v>
      </c>
      <c r="B1642" s="151" t="str">
        <f t="shared" si="51"/>
        <v>2006-2008_Females_3_All ages</v>
      </c>
      <c r="C1642" s="149" t="s">
        <v>4</v>
      </c>
      <c r="D1642" s="149" t="s">
        <v>214</v>
      </c>
      <c r="E1642" s="149">
        <v>3</v>
      </c>
      <c r="F1642" s="149">
        <v>10268</v>
      </c>
      <c r="G1642" s="149">
        <v>3422.6666666666702</v>
      </c>
      <c r="H1642" s="149">
        <v>1084.47108798812</v>
      </c>
      <c r="I1642" s="149">
        <v>966.57006869706299</v>
      </c>
      <c r="J1642" s="149">
        <v>947.74238650820803</v>
      </c>
      <c r="K1642" s="149">
        <v>985.67436568010999</v>
      </c>
      <c r="L1642" s="149">
        <v>18.827682188855601</v>
      </c>
      <c r="M1642" s="149">
        <v>19.1042969830463</v>
      </c>
    </row>
    <row r="1643" spans="1:13">
      <c r="A1643" s="150" t="str">
        <f t="shared" si="50"/>
        <v>2007-2009Females3</v>
      </c>
      <c r="B1643" s="151" t="str">
        <f t="shared" si="51"/>
        <v>2007-2009_Females_3_All ages</v>
      </c>
      <c r="C1643" s="149" t="s">
        <v>5</v>
      </c>
      <c r="D1643" s="149" t="s">
        <v>214</v>
      </c>
      <c r="E1643" s="149">
        <v>3</v>
      </c>
      <c r="F1643" s="149">
        <v>10262</v>
      </c>
      <c r="G1643" s="149">
        <v>3420.6666666666702</v>
      </c>
      <c r="H1643" s="149">
        <v>1079.4583143115001</v>
      </c>
      <c r="I1643" s="149">
        <v>954.97123953826997</v>
      </c>
      <c r="J1643" s="149">
        <v>936.35853003506702</v>
      </c>
      <c r="K1643" s="149">
        <v>973.85748605449498</v>
      </c>
      <c r="L1643" s="149">
        <v>18.612709503202598</v>
      </c>
      <c r="M1643" s="149">
        <v>18.886246516224901</v>
      </c>
    </row>
    <row r="1644" spans="1:13">
      <c r="A1644" s="150" t="str">
        <f t="shared" si="50"/>
        <v>2008-2010Females3</v>
      </c>
      <c r="B1644" s="151" t="str">
        <f t="shared" si="51"/>
        <v>2008-2010_Females_3_All ages</v>
      </c>
      <c r="C1644" s="149" t="s">
        <v>6</v>
      </c>
      <c r="D1644" s="149" t="s">
        <v>214</v>
      </c>
      <c r="E1644" s="149">
        <v>3</v>
      </c>
      <c r="F1644" s="149">
        <v>10308</v>
      </c>
      <c r="G1644" s="149">
        <v>3436</v>
      </c>
      <c r="H1644" s="149">
        <v>1080.5609104889299</v>
      </c>
      <c r="I1644" s="149">
        <v>945.730550517393</v>
      </c>
      <c r="J1644" s="149">
        <v>927.34187776781596</v>
      </c>
      <c r="K1644" s="149">
        <v>964.38885922132397</v>
      </c>
      <c r="L1644" s="149">
        <v>18.3886727495772</v>
      </c>
      <c r="M1644" s="149">
        <v>18.658308703931301</v>
      </c>
    </row>
    <row r="1645" spans="1:13">
      <c r="A1645" s="150" t="str">
        <f t="shared" si="50"/>
        <v>2009-2011Females3</v>
      </c>
      <c r="B1645" s="151" t="str">
        <f t="shared" si="51"/>
        <v>2009-2011_Females_3_All ages</v>
      </c>
      <c r="C1645" s="149" t="s">
        <v>7</v>
      </c>
      <c r="D1645" s="149" t="s">
        <v>214</v>
      </c>
      <c r="E1645" s="149">
        <v>3</v>
      </c>
      <c r="F1645" s="149">
        <v>10060</v>
      </c>
      <c r="G1645" s="149">
        <v>3353.3333333333298</v>
      </c>
      <c r="H1645" s="149">
        <v>1051.5620818838599</v>
      </c>
      <c r="I1645" s="149">
        <v>909.84087517530702</v>
      </c>
      <c r="J1645" s="149">
        <v>891.94101090779498</v>
      </c>
      <c r="K1645" s="149">
        <v>928.00644981520998</v>
      </c>
      <c r="L1645" s="149">
        <v>17.8998642675128</v>
      </c>
      <c r="M1645" s="149">
        <v>18.1655746399028</v>
      </c>
    </row>
    <row r="1646" spans="1:13">
      <c r="A1646" s="150" t="str">
        <f t="shared" si="50"/>
        <v>2010-2012Females3</v>
      </c>
      <c r="B1646" s="151" t="str">
        <f t="shared" si="51"/>
        <v>2010-2012_Females_3_All ages</v>
      </c>
      <c r="C1646" s="149" t="s">
        <v>8</v>
      </c>
      <c r="D1646" s="149" t="s">
        <v>214</v>
      </c>
      <c r="E1646" s="149">
        <v>3</v>
      </c>
      <c r="F1646" s="149">
        <v>10078</v>
      </c>
      <c r="G1646" s="149">
        <v>3359.3333333333298</v>
      </c>
      <c r="H1646" s="149">
        <v>1050.41644561505</v>
      </c>
      <c r="I1646" s="149">
        <v>897.01873187949604</v>
      </c>
      <c r="J1646" s="149">
        <v>879.38254276769703</v>
      </c>
      <c r="K1646" s="149">
        <v>914.91648148367801</v>
      </c>
      <c r="L1646" s="149">
        <v>17.6361891117994</v>
      </c>
      <c r="M1646" s="149">
        <v>17.897749604181701</v>
      </c>
    </row>
    <row r="1647" spans="1:13">
      <c r="A1647" s="150" t="str">
        <f t="shared" si="50"/>
        <v>2011-2013Females3</v>
      </c>
      <c r="B1647" s="151" t="str">
        <f t="shared" si="51"/>
        <v>2011-2013_Females_3_All ages</v>
      </c>
      <c r="C1647" s="149" t="s">
        <v>9</v>
      </c>
      <c r="D1647" s="149" t="s">
        <v>214</v>
      </c>
      <c r="E1647" s="149">
        <v>3</v>
      </c>
      <c r="F1647" s="149">
        <v>10133</v>
      </c>
      <c r="G1647" s="149">
        <v>3377.6666666666702</v>
      </c>
      <c r="H1647" s="149">
        <v>1052.87767167839</v>
      </c>
      <c r="I1647" s="149">
        <v>890.072430436638</v>
      </c>
      <c r="J1647" s="149">
        <v>872.62365530645798</v>
      </c>
      <c r="K1647" s="149">
        <v>907.77927752843095</v>
      </c>
      <c r="L1647" s="149">
        <v>17.4487751301792</v>
      </c>
      <c r="M1647" s="149">
        <v>17.7068470917932</v>
      </c>
    </row>
    <row r="1648" spans="1:13">
      <c r="A1648" s="150" t="str">
        <f t="shared" si="50"/>
        <v>2012-2014Females3</v>
      </c>
      <c r="B1648" s="151" t="str">
        <f t="shared" si="51"/>
        <v>2012-2014_Females_3_All ages</v>
      </c>
      <c r="C1648" s="149" t="s">
        <v>216</v>
      </c>
      <c r="D1648" s="149" t="s">
        <v>214</v>
      </c>
      <c r="E1648" s="149">
        <v>3</v>
      </c>
      <c r="F1648" s="149">
        <v>10284</v>
      </c>
      <c r="G1648" s="149">
        <v>3428</v>
      </c>
      <c r="H1648" s="149">
        <v>1065.41132398388</v>
      </c>
      <c r="I1648" s="149">
        <v>891.87294763019997</v>
      </c>
      <c r="J1648" s="149">
        <v>874.52295730084495</v>
      </c>
      <c r="K1648" s="149">
        <v>909.47764264405896</v>
      </c>
      <c r="L1648" s="149">
        <v>17.3499903293553</v>
      </c>
      <c r="M1648" s="149">
        <v>17.604695013858301</v>
      </c>
    </row>
    <row r="1649" spans="1:13">
      <c r="A1649" s="150" t="str">
        <f t="shared" si="50"/>
        <v>2004-2006Females4</v>
      </c>
      <c r="B1649" s="151" t="str">
        <f t="shared" si="51"/>
        <v>2004-2006_Females_4_All ages</v>
      </c>
      <c r="C1649" s="149" t="s">
        <v>1</v>
      </c>
      <c r="D1649" s="149" t="s">
        <v>214</v>
      </c>
      <c r="E1649" s="149">
        <v>4</v>
      </c>
      <c r="F1649" s="149">
        <v>11307</v>
      </c>
      <c r="G1649" s="149">
        <v>3769</v>
      </c>
      <c r="H1649" s="149">
        <v>1238.35381193275</v>
      </c>
      <c r="I1649" s="149">
        <v>1110.4570301379699</v>
      </c>
      <c r="J1649" s="149">
        <v>1089.79547241922</v>
      </c>
      <c r="K1649" s="149">
        <v>1131.40775227275</v>
      </c>
      <c r="L1649" s="149">
        <v>20.661557718752899</v>
      </c>
      <c r="M1649" s="149">
        <v>20.9507221347776</v>
      </c>
    </row>
    <row r="1650" spans="1:13">
      <c r="A1650" s="150" t="str">
        <f t="shared" si="50"/>
        <v>2005-2007Females4</v>
      </c>
      <c r="B1650" s="151" t="str">
        <f t="shared" si="51"/>
        <v>2005-2007_Females_4_All ages</v>
      </c>
      <c r="C1650" s="149" t="s">
        <v>3</v>
      </c>
      <c r="D1650" s="149" t="s">
        <v>214</v>
      </c>
      <c r="E1650" s="149">
        <v>4</v>
      </c>
      <c r="F1650" s="149">
        <v>11262</v>
      </c>
      <c r="G1650" s="149">
        <v>3754</v>
      </c>
      <c r="H1650" s="149">
        <v>1229.8371464982599</v>
      </c>
      <c r="I1650" s="149">
        <v>1101.2408194300799</v>
      </c>
      <c r="J1650" s="149">
        <v>1080.69899410057</v>
      </c>
      <c r="K1650" s="149">
        <v>1122.0707117291499</v>
      </c>
      <c r="L1650" s="149">
        <v>20.541825329508999</v>
      </c>
      <c r="M1650" s="149">
        <v>20.829892299070298</v>
      </c>
    </row>
    <row r="1651" spans="1:13">
      <c r="A1651" s="150" t="str">
        <f t="shared" si="50"/>
        <v>2006-2008Females4</v>
      </c>
      <c r="B1651" s="151" t="str">
        <f t="shared" si="51"/>
        <v>2006-2008_Females_4_All ages</v>
      </c>
      <c r="C1651" s="149" t="s">
        <v>4</v>
      </c>
      <c r="D1651" s="149" t="s">
        <v>214</v>
      </c>
      <c r="E1651" s="149">
        <v>4</v>
      </c>
      <c r="F1651" s="149">
        <v>11095</v>
      </c>
      <c r="G1651" s="149">
        <v>3698.3333333333298</v>
      </c>
      <c r="H1651" s="149">
        <v>1206.2050798682801</v>
      </c>
      <c r="I1651" s="149">
        <v>1080.1807059893699</v>
      </c>
      <c r="J1651" s="149">
        <v>1059.86559354829</v>
      </c>
      <c r="K1651" s="149">
        <v>1100.7828588304101</v>
      </c>
      <c r="L1651" s="149">
        <v>20.315112441082899</v>
      </c>
      <c r="M1651" s="149">
        <v>20.602152841039199</v>
      </c>
    </row>
    <row r="1652" spans="1:13">
      <c r="A1652" s="150" t="str">
        <f t="shared" si="50"/>
        <v>2007-2009Females4</v>
      </c>
      <c r="B1652" s="151" t="str">
        <f t="shared" si="51"/>
        <v>2007-2009_Females_4_All ages</v>
      </c>
      <c r="C1652" s="149" t="s">
        <v>5</v>
      </c>
      <c r="D1652" s="149" t="s">
        <v>214</v>
      </c>
      <c r="E1652" s="149">
        <v>4</v>
      </c>
      <c r="F1652" s="149">
        <v>10986</v>
      </c>
      <c r="G1652" s="149">
        <v>3662</v>
      </c>
      <c r="H1652" s="149">
        <v>1189.9578218117799</v>
      </c>
      <c r="I1652" s="149">
        <v>1065.5707580805799</v>
      </c>
      <c r="J1652" s="149">
        <v>1045.4219732387301</v>
      </c>
      <c r="K1652" s="149">
        <v>1086.0056530991501</v>
      </c>
      <c r="L1652" s="149">
        <v>20.148784841846702</v>
      </c>
      <c r="M1652" s="149">
        <v>20.4348950185733</v>
      </c>
    </row>
    <row r="1653" spans="1:13">
      <c r="A1653" s="150" t="str">
        <f t="shared" si="50"/>
        <v>2008-2010Females4</v>
      </c>
      <c r="B1653" s="151" t="str">
        <f t="shared" si="51"/>
        <v>2008-2010_Females_4_All ages</v>
      </c>
      <c r="C1653" s="149" t="s">
        <v>6</v>
      </c>
      <c r="D1653" s="149" t="s">
        <v>214</v>
      </c>
      <c r="E1653" s="149">
        <v>4</v>
      </c>
      <c r="F1653" s="149">
        <v>10752</v>
      </c>
      <c r="G1653" s="149">
        <v>3584</v>
      </c>
      <c r="H1653" s="149">
        <v>1160.48146165403</v>
      </c>
      <c r="I1653" s="149">
        <v>1035.6854287425999</v>
      </c>
      <c r="J1653" s="149">
        <v>1015.89951713425</v>
      </c>
      <c r="K1653" s="149">
        <v>1055.75536275132</v>
      </c>
      <c r="L1653" s="149">
        <v>19.7859116083525</v>
      </c>
      <c r="M1653" s="149">
        <v>20.0699340087147</v>
      </c>
    </row>
    <row r="1654" spans="1:13">
      <c r="A1654" s="150" t="str">
        <f t="shared" si="50"/>
        <v>2009-2011Females4</v>
      </c>
      <c r="B1654" s="151" t="str">
        <f t="shared" si="51"/>
        <v>2009-2011_Females_4_All ages</v>
      </c>
      <c r="C1654" s="149" t="s">
        <v>7</v>
      </c>
      <c r="D1654" s="149" t="s">
        <v>214</v>
      </c>
      <c r="E1654" s="149">
        <v>4</v>
      </c>
      <c r="F1654" s="149">
        <v>10458</v>
      </c>
      <c r="G1654" s="149">
        <v>3486</v>
      </c>
      <c r="H1654" s="149">
        <v>1125.03025576204</v>
      </c>
      <c r="I1654" s="149">
        <v>999.94041588826303</v>
      </c>
      <c r="J1654" s="149">
        <v>980.58152288901601</v>
      </c>
      <c r="K1654" s="149">
        <v>1019.58111180246</v>
      </c>
      <c r="L1654" s="149">
        <v>19.358892999247399</v>
      </c>
      <c r="M1654" s="149">
        <v>19.640695914193799</v>
      </c>
    </row>
    <row r="1655" spans="1:13">
      <c r="A1655" s="150" t="str">
        <f t="shared" si="50"/>
        <v>2010-2012Females4</v>
      </c>
      <c r="B1655" s="151" t="str">
        <f t="shared" si="51"/>
        <v>2010-2012_Females_4_All ages</v>
      </c>
      <c r="C1655" s="149" t="s">
        <v>8</v>
      </c>
      <c r="D1655" s="149" t="s">
        <v>214</v>
      </c>
      <c r="E1655" s="149">
        <v>4</v>
      </c>
      <c r="F1655" s="149">
        <v>10600</v>
      </c>
      <c r="G1655" s="149">
        <v>3533.3333333333298</v>
      </c>
      <c r="H1655" s="149">
        <v>1136.9023486686399</v>
      </c>
      <c r="I1655" s="149">
        <v>1003.90258978133</v>
      </c>
      <c r="J1655" s="149">
        <v>984.60184364666998</v>
      </c>
      <c r="K1655" s="149">
        <v>1023.48238908108</v>
      </c>
      <c r="L1655" s="149">
        <v>19.300746134664799</v>
      </c>
      <c r="M1655" s="149">
        <v>19.579799299741701</v>
      </c>
    </row>
    <row r="1656" spans="1:13">
      <c r="A1656" s="150" t="str">
        <f t="shared" si="50"/>
        <v>2011-2013Females4</v>
      </c>
      <c r="B1656" s="151" t="str">
        <f t="shared" si="51"/>
        <v>2011-2013_Females_4_All ages</v>
      </c>
      <c r="C1656" s="149" t="s">
        <v>9</v>
      </c>
      <c r="D1656" s="149" t="s">
        <v>214</v>
      </c>
      <c r="E1656" s="149">
        <v>4</v>
      </c>
      <c r="F1656" s="149">
        <v>10687</v>
      </c>
      <c r="G1656" s="149">
        <v>3562.3333333333298</v>
      </c>
      <c r="H1656" s="149">
        <v>1142.9506457505399</v>
      </c>
      <c r="I1656" s="149">
        <v>1006.63755375822</v>
      </c>
      <c r="J1656" s="149">
        <v>987.37224112872502</v>
      </c>
      <c r="K1656" s="149">
        <v>1026.1802621238901</v>
      </c>
      <c r="L1656" s="149">
        <v>19.265312629493099</v>
      </c>
      <c r="M1656" s="149">
        <v>19.542708365675001</v>
      </c>
    </row>
    <row r="1657" spans="1:13">
      <c r="A1657" s="150" t="str">
        <f t="shared" si="50"/>
        <v>2012-2014Females4</v>
      </c>
      <c r="B1657" s="151" t="str">
        <f t="shared" si="51"/>
        <v>2012-2014_Females_4_All ages</v>
      </c>
      <c r="C1657" s="149" t="s">
        <v>216</v>
      </c>
      <c r="D1657" s="149" t="s">
        <v>214</v>
      </c>
      <c r="E1657" s="149">
        <v>4</v>
      </c>
      <c r="F1657" s="149">
        <v>10788</v>
      </c>
      <c r="G1657" s="149">
        <v>3596</v>
      </c>
      <c r="H1657" s="149">
        <v>1150.7740096601899</v>
      </c>
      <c r="I1657" s="149">
        <v>1010.24493470986</v>
      </c>
      <c r="J1657" s="149">
        <v>991.01590820318302</v>
      </c>
      <c r="K1657" s="149">
        <v>1029.7495250570701</v>
      </c>
      <c r="L1657" s="149">
        <v>19.229026506672501</v>
      </c>
      <c r="M1657" s="149">
        <v>19.504590347213501</v>
      </c>
    </row>
    <row r="1658" spans="1:13">
      <c r="A1658" s="150" t="str">
        <f t="shared" si="50"/>
        <v>2004-2006Females5</v>
      </c>
      <c r="B1658" s="151" t="str">
        <f t="shared" si="51"/>
        <v>2004-2006_Females_5_All ages</v>
      </c>
      <c r="C1658" s="149" t="s">
        <v>1</v>
      </c>
      <c r="D1658" s="149" t="s">
        <v>214</v>
      </c>
      <c r="E1658" s="149">
        <v>5</v>
      </c>
      <c r="F1658" s="149">
        <v>10425</v>
      </c>
      <c r="G1658" s="149">
        <v>3475</v>
      </c>
      <c r="H1658" s="149">
        <v>1172.17015075739</v>
      </c>
      <c r="I1658" s="149">
        <v>1252.2635291504801</v>
      </c>
      <c r="J1658" s="149">
        <v>1228.0918846561999</v>
      </c>
      <c r="K1658" s="149">
        <v>1276.78759561537</v>
      </c>
      <c r="L1658" s="149">
        <v>24.171644494279501</v>
      </c>
      <c r="M1658" s="149">
        <v>24.524066464887898</v>
      </c>
    </row>
    <row r="1659" spans="1:13">
      <c r="A1659" s="150" t="str">
        <f t="shared" si="50"/>
        <v>2005-2007Females5</v>
      </c>
      <c r="B1659" s="151" t="str">
        <f t="shared" si="51"/>
        <v>2005-2007_Females_5_All ages</v>
      </c>
      <c r="C1659" s="149" t="s">
        <v>3</v>
      </c>
      <c r="D1659" s="149" t="s">
        <v>214</v>
      </c>
      <c r="E1659" s="149">
        <v>5</v>
      </c>
      <c r="F1659" s="149">
        <v>10327</v>
      </c>
      <c r="G1659" s="149">
        <v>3442.3333333333298</v>
      </c>
      <c r="H1659" s="149">
        <v>1155.9871897769001</v>
      </c>
      <c r="I1659" s="149">
        <v>1244.9570094201399</v>
      </c>
      <c r="J1659" s="149">
        <v>1220.80571833247</v>
      </c>
      <c r="K1659" s="149">
        <v>1269.46210606208</v>
      </c>
      <c r="L1659" s="149">
        <v>24.151291087672501</v>
      </c>
      <c r="M1659" s="149">
        <v>24.505096641942799</v>
      </c>
    </row>
    <row r="1660" spans="1:13">
      <c r="A1660" s="150" t="str">
        <f t="shared" si="50"/>
        <v>2006-2008Females5</v>
      </c>
      <c r="B1660" s="151" t="str">
        <f t="shared" si="51"/>
        <v>2006-2008_Females_5_All ages</v>
      </c>
      <c r="C1660" s="149" t="s">
        <v>4</v>
      </c>
      <c r="D1660" s="149" t="s">
        <v>214</v>
      </c>
      <c r="E1660" s="149">
        <v>5</v>
      </c>
      <c r="F1660" s="149">
        <v>10230</v>
      </c>
      <c r="G1660" s="149">
        <v>3410</v>
      </c>
      <c r="H1660" s="149">
        <v>1139.4329566781601</v>
      </c>
      <c r="I1660" s="149">
        <v>1235.19775229628</v>
      </c>
      <c r="J1660" s="149">
        <v>1211.1030965356199</v>
      </c>
      <c r="K1660" s="149">
        <v>1259.6470670121901</v>
      </c>
      <c r="L1660" s="149">
        <v>24.094655760659201</v>
      </c>
      <c r="M1660" s="149">
        <v>24.449314715908699</v>
      </c>
    </row>
    <row r="1661" spans="1:13">
      <c r="A1661" s="150" t="str">
        <f t="shared" si="50"/>
        <v>2007-2009Females5</v>
      </c>
      <c r="B1661" s="151" t="str">
        <f t="shared" si="51"/>
        <v>2007-2009_Females_5_All ages</v>
      </c>
      <c r="C1661" s="149" t="s">
        <v>5</v>
      </c>
      <c r="D1661" s="149" t="s">
        <v>214</v>
      </c>
      <c r="E1661" s="149">
        <v>5</v>
      </c>
      <c r="F1661" s="149">
        <v>10061</v>
      </c>
      <c r="G1661" s="149">
        <v>3353.6666666666702</v>
      </c>
      <c r="H1661" s="149">
        <v>1117.2346859116899</v>
      </c>
      <c r="I1661" s="149">
        <v>1218.46933328248</v>
      </c>
      <c r="J1661" s="149">
        <v>1194.49758390439</v>
      </c>
      <c r="K1661" s="149">
        <v>1242.7969078895801</v>
      </c>
      <c r="L1661" s="149">
        <v>23.971749378091101</v>
      </c>
      <c r="M1661" s="149">
        <v>24.3275746070974</v>
      </c>
    </row>
    <row r="1662" spans="1:13">
      <c r="A1662" s="150" t="str">
        <f t="shared" si="50"/>
        <v>2008-2010Females5</v>
      </c>
      <c r="B1662" s="151" t="str">
        <f t="shared" si="51"/>
        <v>2008-2010_Females_5_All ages</v>
      </c>
      <c r="C1662" s="149" t="s">
        <v>6</v>
      </c>
      <c r="D1662" s="149" t="s">
        <v>214</v>
      </c>
      <c r="E1662" s="149">
        <v>5</v>
      </c>
      <c r="F1662" s="149">
        <v>9907</v>
      </c>
      <c r="G1662" s="149">
        <v>3302.3333333333298</v>
      </c>
      <c r="H1662" s="149">
        <v>1097.2774626718499</v>
      </c>
      <c r="I1662" s="149">
        <v>1200.88615251289</v>
      </c>
      <c r="J1662" s="149">
        <v>1177.10144376994</v>
      </c>
      <c r="K1662" s="149">
        <v>1225.0266661637399</v>
      </c>
      <c r="L1662" s="149">
        <v>23.7847087429464</v>
      </c>
      <c r="M1662" s="149">
        <v>24.140513650846302</v>
      </c>
    </row>
    <row r="1663" spans="1:13">
      <c r="A1663" s="150" t="str">
        <f t="shared" si="50"/>
        <v>2009-2011Females5</v>
      </c>
      <c r="B1663" s="151" t="str">
        <f t="shared" si="51"/>
        <v>2009-2011_Females_5_All ages</v>
      </c>
      <c r="C1663" s="149" t="s">
        <v>7</v>
      </c>
      <c r="D1663" s="149" t="s">
        <v>214</v>
      </c>
      <c r="E1663" s="149">
        <v>5</v>
      </c>
      <c r="F1663" s="149">
        <v>9639</v>
      </c>
      <c r="G1663" s="149">
        <v>3213</v>
      </c>
      <c r="H1663" s="149">
        <v>1064.8640168981799</v>
      </c>
      <c r="I1663" s="149">
        <v>1170.1915827313501</v>
      </c>
      <c r="J1663" s="149">
        <v>1146.7354623374499</v>
      </c>
      <c r="K1663" s="149">
        <v>1194.0034777429501</v>
      </c>
      <c r="L1663" s="149">
        <v>23.456120393893301</v>
      </c>
      <c r="M1663" s="149">
        <v>23.811895011598398</v>
      </c>
    </row>
    <row r="1664" spans="1:13">
      <c r="A1664" s="150" t="str">
        <f t="shared" si="50"/>
        <v>2010-2012Females5</v>
      </c>
      <c r="B1664" s="151" t="str">
        <f t="shared" si="51"/>
        <v>2010-2012_Females_5_All ages</v>
      </c>
      <c r="C1664" s="149" t="s">
        <v>8</v>
      </c>
      <c r="D1664" s="149" t="s">
        <v>214</v>
      </c>
      <c r="E1664" s="149">
        <v>5</v>
      </c>
      <c r="F1664" s="149">
        <v>9683</v>
      </c>
      <c r="G1664" s="149">
        <v>3227.6666666666702</v>
      </c>
      <c r="H1664" s="149">
        <v>1066.5635680918699</v>
      </c>
      <c r="I1664" s="149">
        <v>1170.2225562241399</v>
      </c>
      <c r="J1664" s="149">
        <v>1146.8437037573899</v>
      </c>
      <c r="K1664" s="149">
        <v>1193.9551980041599</v>
      </c>
      <c r="L1664" s="149">
        <v>23.378852466743599</v>
      </c>
      <c r="M1664" s="149">
        <v>23.732641780025201</v>
      </c>
    </row>
    <row r="1665" spans="1:13">
      <c r="A1665" s="150" t="str">
        <f t="shared" si="50"/>
        <v>2011-2013Females5</v>
      </c>
      <c r="B1665" s="151" t="str">
        <f t="shared" si="51"/>
        <v>2011-2013_Females_5_All ages</v>
      </c>
      <c r="C1665" s="149" t="s">
        <v>9</v>
      </c>
      <c r="D1665" s="149" t="s">
        <v>214</v>
      </c>
      <c r="E1665" s="149">
        <v>5</v>
      </c>
      <c r="F1665" s="149">
        <v>9653</v>
      </c>
      <c r="G1665" s="149">
        <v>3217.6666666666702</v>
      </c>
      <c r="H1665" s="149">
        <v>1059.96202891644</v>
      </c>
      <c r="I1665" s="149">
        <v>1160.71627338487</v>
      </c>
      <c r="J1665" s="149">
        <v>1137.51111871545</v>
      </c>
      <c r="K1665" s="149">
        <v>1184.27313864135</v>
      </c>
      <c r="L1665" s="149">
        <v>23.205154669414199</v>
      </c>
      <c r="M1665" s="149">
        <v>23.556865256480499</v>
      </c>
    </row>
    <row r="1666" spans="1:13">
      <c r="A1666" s="150" t="str">
        <f t="shared" si="50"/>
        <v>2012-2014Females5</v>
      </c>
      <c r="B1666" s="151" t="str">
        <f t="shared" si="51"/>
        <v>2012-2014_Females_5_All ages</v>
      </c>
      <c r="C1666" s="149" t="s">
        <v>216</v>
      </c>
      <c r="D1666" s="149" t="s">
        <v>214</v>
      </c>
      <c r="E1666" s="149">
        <v>5</v>
      </c>
      <c r="F1666" s="149">
        <v>9662</v>
      </c>
      <c r="G1666" s="149">
        <v>3220.6666666666702</v>
      </c>
      <c r="H1666" s="149">
        <v>1057.7793639967499</v>
      </c>
      <c r="I1666" s="149">
        <v>1155.01030118463</v>
      </c>
      <c r="J1666" s="149">
        <v>1131.9484624002801</v>
      </c>
      <c r="K1666" s="149">
        <v>1178.4215141822399</v>
      </c>
      <c r="L1666" s="149">
        <v>23.061838784354201</v>
      </c>
      <c r="M1666" s="149">
        <v>23.4112129976033</v>
      </c>
    </row>
    <row r="1667" spans="1:13">
      <c r="A1667" s="150" t="str">
        <f t="shared" ref="A1667:A1730" si="52">C1667&amp;D1667&amp;E1667</f>
        <v>2004-2006Females7A1</v>
      </c>
      <c r="B1667" s="151" t="str">
        <f t="shared" ref="B1667:B1730" si="53">CONCATENATE(C1667,"_",D1667,"_",E1667,"_","All ages")</f>
        <v>2004-2006_Females_7A1_All ages</v>
      </c>
      <c r="C1667" s="149" t="s">
        <v>1</v>
      </c>
      <c r="D1667" s="149" t="s">
        <v>214</v>
      </c>
      <c r="E1667" s="149" t="s">
        <v>10</v>
      </c>
      <c r="F1667" s="149">
        <v>12077</v>
      </c>
      <c r="G1667" s="149">
        <v>4025.6666666666702</v>
      </c>
      <c r="H1667" s="149">
        <v>1164.334366519</v>
      </c>
      <c r="I1667" s="149">
        <v>989.80739924560896</v>
      </c>
      <c r="J1667" s="149">
        <v>972.035927419161</v>
      </c>
      <c r="K1667" s="149">
        <v>1007.81946818883</v>
      </c>
      <c r="L1667" s="149">
        <v>17.771471826448199</v>
      </c>
      <c r="M1667" s="149">
        <v>18.012068943223198</v>
      </c>
    </row>
    <row r="1668" spans="1:13">
      <c r="A1668" s="150" t="str">
        <f t="shared" si="52"/>
        <v>2005-2007Females7A1</v>
      </c>
      <c r="B1668" s="151" t="str">
        <f t="shared" si="53"/>
        <v>2005-2007_Females_7A1_All ages</v>
      </c>
      <c r="C1668" s="149" t="s">
        <v>3</v>
      </c>
      <c r="D1668" s="149" t="s">
        <v>214</v>
      </c>
      <c r="E1668" s="149" t="s">
        <v>10</v>
      </c>
      <c r="F1668" s="149">
        <v>11963</v>
      </c>
      <c r="G1668" s="149">
        <v>3987.6666666666702</v>
      </c>
      <c r="H1668" s="149">
        <v>1150.93697025439</v>
      </c>
      <c r="I1668" s="149">
        <v>975.746652445069</v>
      </c>
      <c r="J1668" s="149">
        <v>958.13242802794196</v>
      </c>
      <c r="K1668" s="149">
        <v>993.60048716571305</v>
      </c>
      <c r="L1668" s="149">
        <v>17.614224417127701</v>
      </c>
      <c r="M1668" s="149">
        <v>17.853834720643601</v>
      </c>
    </row>
    <row r="1669" spans="1:13">
      <c r="A1669" s="150" t="str">
        <f t="shared" si="52"/>
        <v>2006-2008Females7A1</v>
      </c>
      <c r="B1669" s="151" t="str">
        <f t="shared" si="53"/>
        <v>2006-2008_Females_7A1_All ages</v>
      </c>
      <c r="C1669" s="149" t="s">
        <v>4</v>
      </c>
      <c r="D1669" s="149" t="s">
        <v>214</v>
      </c>
      <c r="E1669" s="149" t="s">
        <v>10</v>
      </c>
      <c r="F1669" s="149">
        <v>11879</v>
      </c>
      <c r="G1669" s="149">
        <v>3959.6666666666702</v>
      </c>
      <c r="H1669" s="149">
        <v>1138.7831442071999</v>
      </c>
      <c r="I1669" s="149">
        <v>961.400716303119</v>
      </c>
      <c r="J1669" s="149">
        <v>943.97230304914001</v>
      </c>
      <c r="K1669" s="149">
        <v>979.06705531309399</v>
      </c>
      <c r="L1669" s="149">
        <v>17.428413253978199</v>
      </c>
      <c r="M1669" s="149">
        <v>17.666339009975601</v>
      </c>
    </row>
    <row r="1670" spans="1:13">
      <c r="A1670" s="150" t="str">
        <f t="shared" si="52"/>
        <v>2007-2009Females7A1</v>
      </c>
      <c r="B1670" s="151" t="str">
        <f t="shared" si="53"/>
        <v>2007-2009_Females_7A1_All ages</v>
      </c>
      <c r="C1670" s="149" t="s">
        <v>5</v>
      </c>
      <c r="D1670" s="149" t="s">
        <v>214</v>
      </c>
      <c r="E1670" s="149" t="s">
        <v>10</v>
      </c>
      <c r="F1670" s="149">
        <v>11901</v>
      </c>
      <c r="G1670" s="149">
        <v>3967</v>
      </c>
      <c r="H1670" s="149">
        <v>1137.69329601248</v>
      </c>
      <c r="I1670" s="149">
        <v>957.118621555044</v>
      </c>
      <c r="J1670" s="149">
        <v>939.775803103827</v>
      </c>
      <c r="K1670" s="149">
        <v>974.69797667024295</v>
      </c>
      <c r="L1670" s="149">
        <v>17.342818451217202</v>
      </c>
      <c r="M1670" s="149">
        <v>17.579355115199</v>
      </c>
    </row>
    <row r="1671" spans="1:13">
      <c r="A1671" s="150" t="str">
        <f t="shared" si="52"/>
        <v>2008-2010Females7A1</v>
      </c>
      <c r="B1671" s="151" t="str">
        <f t="shared" si="53"/>
        <v>2008-2010_Females_7A1_All ages</v>
      </c>
      <c r="C1671" s="149" t="s">
        <v>6</v>
      </c>
      <c r="D1671" s="149" t="s">
        <v>214</v>
      </c>
      <c r="E1671" s="149" t="s">
        <v>10</v>
      </c>
      <c r="F1671" s="149">
        <v>11830</v>
      </c>
      <c r="G1671" s="149">
        <v>3943.3333333333298</v>
      </c>
      <c r="H1671" s="149">
        <v>1129.21546729284</v>
      </c>
      <c r="I1671" s="149">
        <v>942.875736929239</v>
      </c>
      <c r="J1671" s="149">
        <v>925.73902689735496</v>
      </c>
      <c r="K1671" s="149">
        <v>960.24687816130404</v>
      </c>
      <c r="L1671" s="149">
        <v>17.136710031884501</v>
      </c>
      <c r="M1671" s="149">
        <v>17.371141232064801</v>
      </c>
    </row>
    <row r="1672" spans="1:13">
      <c r="A1672" s="150" t="str">
        <f t="shared" si="52"/>
        <v>2009-2011Females7A1</v>
      </c>
      <c r="B1672" s="151" t="str">
        <f t="shared" si="53"/>
        <v>2009-2011_Females_7A1_All ages</v>
      </c>
      <c r="C1672" s="149" t="s">
        <v>7</v>
      </c>
      <c r="D1672" s="149" t="s">
        <v>214</v>
      </c>
      <c r="E1672" s="149" t="s">
        <v>10</v>
      </c>
      <c r="F1672" s="149">
        <v>11451</v>
      </c>
      <c r="G1672" s="149">
        <v>3817</v>
      </c>
      <c r="H1672" s="149">
        <v>1091.8889746007801</v>
      </c>
      <c r="I1672" s="149">
        <v>898.78582531282495</v>
      </c>
      <c r="J1672" s="149">
        <v>882.18256700020402</v>
      </c>
      <c r="K1672" s="149">
        <v>915.61997403659802</v>
      </c>
      <c r="L1672" s="149">
        <v>16.6032583126212</v>
      </c>
      <c r="M1672" s="149">
        <v>16.834148723772401</v>
      </c>
    </row>
    <row r="1673" spans="1:13">
      <c r="A1673" s="150" t="str">
        <f t="shared" si="52"/>
        <v>2010-2012Females7A1</v>
      </c>
      <c r="B1673" s="151" t="str">
        <f t="shared" si="53"/>
        <v>2010-2012_Females_7A1_All ages</v>
      </c>
      <c r="C1673" s="149" t="s">
        <v>8</v>
      </c>
      <c r="D1673" s="149" t="s">
        <v>214</v>
      </c>
      <c r="E1673" s="149" t="s">
        <v>10</v>
      </c>
      <c r="F1673" s="149">
        <v>11371</v>
      </c>
      <c r="G1673" s="149">
        <v>3790.3333333333298</v>
      </c>
      <c r="H1673" s="149">
        <v>1082.9482554352201</v>
      </c>
      <c r="I1673" s="149">
        <v>878.00540638837595</v>
      </c>
      <c r="J1673" s="149">
        <v>861.72062087140205</v>
      </c>
      <c r="K1673" s="149">
        <v>894.51745489902203</v>
      </c>
      <c r="L1673" s="149">
        <v>16.284785516973699</v>
      </c>
      <c r="M1673" s="149">
        <v>16.512048510645698</v>
      </c>
    </row>
    <row r="1674" spans="1:13">
      <c r="A1674" s="150" t="str">
        <f t="shared" si="52"/>
        <v>2011-2013Females7A1</v>
      </c>
      <c r="B1674" s="151" t="str">
        <f t="shared" si="53"/>
        <v>2011-2013_Females_7A1_All ages</v>
      </c>
      <c r="C1674" s="149" t="s">
        <v>9</v>
      </c>
      <c r="D1674" s="149" t="s">
        <v>214</v>
      </c>
      <c r="E1674" s="149" t="s">
        <v>10</v>
      </c>
      <c r="F1674" s="149">
        <v>11419</v>
      </c>
      <c r="G1674" s="149">
        <v>3806.3333333333298</v>
      </c>
      <c r="H1674" s="149">
        <v>1085.59248879137</v>
      </c>
      <c r="I1674" s="149">
        <v>869.92265763595401</v>
      </c>
      <c r="J1674" s="149">
        <v>853.81683662350895</v>
      </c>
      <c r="K1674" s="149">
        <v>886.25276755251195</v>
      </c>
      <c r="L1674" s="149">
        <v>16.105821012445301</v>
      </c>
      <c r="M1674" s="149">
        <v>16.330109916557401</v>
      </c>
    </row>
    <row r="1675" spans="1:13">
      <c r="A1675" s="150" t="str">
        <f t="shared" si="52"/>
        <v>2012-2014Females7A1</v>
      </c>
      <c r="B1675" s="151" t="str">
        <f t="shared" si="53"/>
        <v>2012-2014_Females_7A1_All ages</v>
      </c>
      <c r="C1675" s="149" t="s">
        <v>216</v>
      </c>
      <c r="D1675" s="149" t="s">
        <v>214</v>
      </c>
      <c r="E1675" s="149" t="s">
        <v>10</v>
      </c>
      <c r="F1675" s="149">
        <v>11634</v>
      </c>
      <c r="G1675" s="149">
        <v>3878</v>
      </c>
      <c r="H1675" s="149">
        <v>1104.04541447254</v>
      </c>
      <c r="I1675" s="149">
        <v>876.75524253850006</v>
      </c>
      <c r="J1675" s="149">
        <v>860.67139253878895</v>
      </c>
      <c r="K1675" s="149">
        <v>893.060980319603</v>
      </c>
      <c r="L1675" s="149">
        <v>16.083849999710399</v>
      </c>
      <c r="M1675" s="149">
        <v>16.305737781103399</v>
      </c>
    </row>
    <row r="1676" spans="1:13">
      <c r="A1676" s="150" t="str">
        <f t="shared" si="52"/>
        <v>2004-2006Females7A2</v>
      </c>
      <c r="B1676" s="151" t="str">
        <f t="shared" si="53"/>
        <v>2004-2006_Females_7A2_All ages</v>
      </c>
      <c r="C1676" s="149" t="s">
        <v>1</v>
      </c>
      <c r="D1676" s="149" t="s">
        <v>214</v>
      </c>
      <c r="E1676" s="149" t="s">
        <v>11</v>
      </c>
      <c r="F1676" s="149">
        <v>6745</v>
      </c>
      <c r="G1676" s="149">
        <v>2248.3333333333298</v>
      </c>
      <c r="H1676" s="149">
        <v>1177.90463949482</v>
      </c>
      <c r="I1676" s="149">
        <v>993.71184510426099</v>
      </c>
      <c r="J1676" s="149">
        <v>969.87249467218896</v>
      </c>
      <c r="K1676" s="149">
        <v>1017.98415773411</v>
      </c>
      <c r="L1676" s="149">
        <v>23.8393504320718</v>
      </c>
      <c r="M1676" s="149">
        <v>24.272312629853399</v>
      </c>
    </row>
    <row r="1677" spans="1:13">
      <c r="A1677" s="150" t="str">
        <f t="shared" si="52"/>
        <v>2005-2007Females7A2</v>
      </c>
      <c r="B1677" s="151" t="str">
        <f t="shared" si="53"/>
        <v>2005-2007_Females_7A2_All ages</v>
      </c>
      <c r="C1677" s="149" t="s">
        <v>3</v>
      </c>
      <c r="D1677" s="149" t="s">
        <v>214</v>
      </c>
      <c r="E1677" s="149" t="s">
        <v>11</v>
      </c>
      <c r="F1677" s="149">
        <v>6626</v>
      </c>
      <c r="G1677" s="149">
        <v>2208.6666666666702</v>
      </c>
      <c r="H1677" s="149">
        <v>1152.35985071149</v>
      </c>
      <c r="I1677" s="149">
        <v>966.167791506144</v>
      </c>
      <c r="J1677" s="149">
        <v>942.76389205853195</v>
      </c>
      <c r="K1677" s="149">
        <v>990.00058298316503</v>
      </c>
      <c r="L1677" s="149">
        <v>23.403899447612002</v>
      </c>
      <c r="M1677" s="149">
        <v>23.832791477021601</v>
      </c>
    </row>
    <row r="1678" spans="1:13">
      <c r="A1678" s="150" t="str">
        <f t="shared" si="52"/>
        <v>2006-2008Females7A2</v>
      </c>
      <c r="B1678" s="151" t="str">
        <f t="shared" si="53"/>
        <v>2006-2008_Females_7A2_All ages</v>
      </c>
      <c r="C1678" s="149" t="s">
        <v>4</v>
      </c>
      <c r="D1678" s="149" t="s">
        <v>214</v>
      </c>
      <c r="E1678" s="149" t="s">
        <v>11</v>
      </c>
      <c r="F1678" s="149">
        <v>6611</v>
      </c>
      <c r="G1678" s="149">
        <v>2203.6666666666702</v>
      </c>
      <c r="H1678" s="149">
        <v>1143.4808102437601</v>
      </c>
      <c r="I1678" s="149">
        <v>951.09568280170299</v>
      </c>
      <c r="J1678" s="149">
        <v>927.99644901275497</v>
      </c>
      <c r="K1678" s="149">
        <v>974.61871024044899</v>
      </c>
      <c r="L1678" s="149">
        <v>23.099233788948101</v>
      </c>
      <c r="M1678" s="149">
        <v>23.5230274387457</v>
      </c>
    </row>
    <row r="1679" spans="1:13">
      <c r="A1679" s="150" t="str">
        <f t="shared" si="52"/>
        <v>2007-2009Females7A2</v>
      </c>
      <c r="B1679" s="151" t="str">
        <f t="shared" si="53"/>
        <v>2007-2009_Females_7A2_All ages</v>
      </c>
      <c r="C1679" s="149" t="s">
        <v>5</v>
      </c>
      <c r="D1679" s="149" t="s">
        <v>214</v>
      </c>
      <c r="E1679" s="149" t="s">
        <v>11</v>
      </c>
      <c r="F1679" s="149">
        <v>6595</v>
      </c>
      <c r="G1679" s="149">
        <v>2198.3333333333298</v>
      </c>
      <c r="H1679" s="149">
        <v>1136.616278689</v>
      </c>
      <c r="I1679" s="149">
        <v>935.43644248402597</v>
      </c>
      <c r="J1679" s="149">
        <v>912.66729558534701</v>
      </c>
      <c r="K1679" s="149">
        <v>958.62383860342595</v>
      </c>
      <c r="L1679" s="149">
        <v>22.769146898679001</v>
      </c>
      <c r="M1679" s="149">
        <v>23.1873961194004</v>
      </c>
    </row>
    <row r="1680" spans="1:13">
      <c r="A1680" s="150" t="str">
        <f t="shared" si="52"/>
        <v>2008-2010Females7A2</v>
      </c>
      <c r="B1680" s="151" t="str">
        <f t="shared" si="53"/>
        <v>2008-2010_Females_7A2_All ages</v>
      </c>
      <c r="C1680" s="149" t="s">
        <v>6</v>
      </c>
      <c r="D1680" s="149" t="s">
        <v>214</v>
      </c>
      <c r="E1680" s="149" t="s">
        <v>11</v>
      </c>
      <c r="F1680" s="149">
        <v>6642</v>
      </c>
      <c r="G1680" s="149">
        <v>2214</v>
      </c>
      <c r="H1680" s="149">
        <v>1142.3637745818</v>
      </c>
      <c r="I1680" s="149">
        <v>925.11904478238898</v>
      </c>
      <c r="J1680" s="149">
        <v>902.67999896182505</v>
      </c>
      <c r="K1680" s="149">
        <v>947.96880045649402</v>
      </c>
      <c r="L1680" s="149">
        <v>22.439045820564299</v>
      </c>
      <c r="M1680" s="149">
        <v>22.849755674104198</v>
      </c>
    </row>
    <row r="1681" spans="1:13">
      <c r="A1681" s="150" t="str">
        <f t="shared" si="52"/>
        <v>2009-2011Females7A2</v>
      </c>
      <c r="B1681" s="151" t="str">
        <f t="shared" si="53"/>
        <v>2009-2011_Females_7A2_All ages</v>
      </c>
      <c r="C1681" s="149" t="s">
        <v>7</v>
      </c>
      <c r="D1681" s="149" t="s">
        <v>214</v>
      </c>
      <c r="E1681" s="149" t="s">
        <v>11</v>
      </c>
      <c r="F1681" s="149">
        <v>6483</v>
      </c>
      <c r="G1681" s="149">
        <v>2161</v>
      </c>
      <c r="H1681" s="149">
        <v>1113.4774917129</v>
      </c>
      <c r="I1681" s="149">
        <v>887.83868468264404</v>
      </c>
      <c r="J1681" s="149">
        <v>866.04250312088698</v>
      </c>
      <c r="K1681" s="149">
        <v>910.038721803356</v>
      </c>
      <c r="L1681" s="149">
        <v>21.7961815617568</v>
      </c>
      <c r="M1681" s="149">
        <v>22.2000371207121</v>
      </c>
    </row>
    <row r="1682" spans="1:13">
      <c r="A1682" s="150" t="str">
        <f t="shared" si="52"/>
        <v>2010-2012Females7A2</v>
      </c>
      <c r="B1682" s="151" t="str">
        <f t="shared" si="53"/>
        <v>2010-2012_Females_7A2_All ages</v>
      </c>
      <c r="C1682" s="149" t="s">
        <v>8</v>
      </c>
      <c r="D1682" s="149" t="s">
        <v>214</v>
      </c>
      <c r="E1682" s="149" t="s">
        <v>11</v>
      </c>
      <c r="F1682" s="149">
        <v>6538</v>
      </c>
      <c r="G1682" s="149">
        <v>2179.3333333333298</v>
      </c>
      <c r="H1682" s="149">
        <v>1120.21300838361</v>
      </c>
      <c r="I1682" s="149">
        <v>877.44038593937205</v>
      </c>
      <c r="J1682" s="149">
        <v>855.98021908736996</v>
      </c>
      <c r="K1682" s="149">
        <v>899.29648932162502</v>
      </c>
      <c r="L1682" s="149">
        <v>21.4601668520021</v>
      </c>
      <c r="M1682" s="149">
        <v>21.856103382253199</v>
      </c>
    </row>
    <row r="1683" spans="1:13">
      <c r="A1683" s="150" t="str">
        <f t="shared" si="52"/>
        <v>2011-2013Females7A2</v>
      </c>
      <c r="B1683" s="151" t="str">
        <f t="shared" si="53"/>
        <v>2011-2013_Females_7A2_All ages</v>
      </c>
      <c r="C1683" s="149" t="s">
        <v>9</v>
      </c>
      <c r="D1683" s="149" t="s">
        <v>214</v>
      </c>
      <c r="E1683" s="149" t="s">
        <v>11</v>
      </c>
      <c r="F1683" s="149">
        <v>6527</v>
      </c>
      <c r="G1683" s="149">
        <v>2175.6666666666702</v>
      </c>
      <c r="H1683" s="149">
        <v>1116.3142303982299</v>
      </c>
      <c r="I1683" s="149">
        <v>864.38121375805497</v>
      </c>
      <c r="J1683" s="149">
        <v>843.21682954679602</v>
      </c>
      <c r="K1683" s="149">
        <v>885.93640961158803</v>
      </c>
      <c r="L1683" s="149">
        <v>21.164384211258799</v>
      </c>
      <c r="M1683" s="149">
        <v>21.555195853532599</v>
      </c>
    </row>
    <row r="1684" spans="1:13">
      <c r="A1684" s="150" t="str">
        <f t="shared" si="52"/>
        <v>2012-2014Females7A2</v>
      </c>
      <c r="B1684" s="151" t="str">
        <f t="shared" si="53"/>
        <v>2012-2014_Females_7A2_All ages</v>
      </c>
      <c r="C1684" s="149" t="s">
        <v>216</v>
      </c>
      <c r="D1684" s="149" t="s">
        <v>214</v>
      </c>
      <c r="E1684" s="149" t="s">
        <v>11</v>
      </c>
      <c r="F1684" s="149">
        <v>6567</v>
      </c>
      <c r="G1684" s="149">
        <v>2189</v>
      </c>
      <c r="H1684" s="149">
        <v>1122.3645710848</v>
      </c>
      <c r="I1684" s="149">
        <v>857.75283461249001</v>
      </c>
      <c r="J1684" s="149">
        <v>836.81828890800398</v>
      </c>
      <c r="K1684" s="149">
        <v>879.07275678534995</v>
      </c>
      <c r="L1684" s="149">
        <v>20.9345457044856</v>
      </c>
      <c r="M1684" s="149">
        <v>21.319922172860501</v>
      </c>
    </row>
    <row r="1685" spans="1:13">
      <c r="A1685" s="150" t="str">
        <f t="shared" si="52"/>
        <v>2004-2006Females7A3</v>
      </c>
      <c r="B1685" s="151" t="str">
        <f t="shared" si="53"/>
        <v>2004-2006_Females_7A3_All ages</v>
      </c>
      <c r="C1685" s="149" t="s">
        <v>1</v>
      </c>
      <c r="D1685" s="149" t="s">
        <v>214</v>
      </c>
      <c r="E1685" s="149" t="s">
        <v>12</v>
      </c>
      <c r="F1685" s="149">
        <v>8826</v>
      </c>
      <c r="G1685" s="149">
        <v>2942</v>
      </c>
      <c r="H1685" s="149">
        <v>1146.7907788978</v>
      </c>
      <c r="I1685" s="149">
        <v>1063.2192808259799</v>
      </c>
      <c r="J1685" s="149">
        <v>1040.95334781777</v>
      </c>
      <c r="K1685" s="149">
        <v>1085.8382813253199</v>
      </c>
      <c r="L1685" s="149">
        <v>22.265933008207199</v>
      </c>
      <c r="M1685" s="149">
        <v>22.619000499343699</v>
      </c>
    </row>
    <row r="1686" spans="1:13">
      <c r="A1686" s="150" t="str">
        <f t="shared" si="52"/>
        <v>2005-2007Females7A3</v>
      </c>
      <c r="B1686" s="151" t="str">
        <f t="shared" si="53"/>
        <v>2005-2007_Females_7A3_All ages</v>
      </c>
      <c r="C1686" s="149" t="s">
        <v>3</v>
      </c>
      <c r="D1686" s="149" t="s">
        <v>214</v>
      </c>
      <c r="E1686" s="149" t="s">
        <v>12</v>
      </c>
      <c r="F1686" s="149">
        <v>8720</v>
      </c>
      <c r="G1686" s="149">
        <v>2906.6666666666702</v>
      </c>
      <c r="H1686" s="149">
        <v>1127.25434710385</v>
      </c>
      <c r="I1686" s="149">
        <v>1042.62877089675</v>
      </c>
      <c r="J1686" s="149">
        <v>1020.65513799632</v>
      </c>
      <c r="K1686" s="149">
        <v>1064.9529663144799</v>
      </c>
      <c r="L1686" s="149">
        <v>21.973632900425201</v>
      </c>
      <c r="M1686" s="149">
        <v>22.324195417726699</v>
      </c>
    </row>
    <row r="1687" spans="1:13">
      <c r="A1687" s="150" t="str">
        <f t="shared" si="52"/>
        <v>2006-2008Females7A3</v>
      </c>
      <c r="B1687" s="151" t="str">
        <f t="shared" si="53"/>
        <v>2006-2008_Females_7A3_All ages</v>
      </c>
      <c r="C1687" s="149" t="s">
        <v>4</v>
      </c>
      <c r="D1687" s="149" t="s">
        <v>214</v>
      </c>
      <c r="E1687" s="149" t="s">
        <v>12</v>
      </c>
      <c r="F1687" s="149">
        <v>8721</v>
      </c>
      <c r="G1687" s="149">
        <v>2907</v>
      </c>
      <c r="H1687" s="149">
        <v>1121.0549048241</v>
      </c>
      <c r="I1687" s="149">
        <v>1033.5746996821999</v>
      </c>
      <c r="J1687" s="149">
        <v>1011.77501863537</v>
      </c>
      <c r="K1687" s="149">
        <v>1055.7221479406201</v>
      </c>
      <c r="L1687" s="149">
        <v>21.7996810468277</v>
      </c>
      <c r="M1687" s="149">
        <v>22.147448258422902</v>
      </c>
    </row>
    <row r="1688" spans="1:13">
      <c r="A1688" s="150" t="str">
        <f t="shared" si="52"/>
        <v>2007-2009Females7A3</v>
      </c>
      <c r="B1688" s="151" t="str">
        <f t="shared" si="53"/>
        <v>2007-2009_Females_7A3_All ages</v>
      </c>
      <c r="C1688" s="149" t="s">
        <v>5</v>
      </c>
      <c r="D1688" s="149" t="s">
        <v>214</v>
      </c>
      <c r="E1688" s="149" t="s">
        <v>12</v>
      </c>
      <c r="F1688" s="149">
        <v>8464</v>
      </c>
      <c r="G1688" s="149">
        <v>2821.3333333333298</v>
      </c>
      <c r="H1688" s="149">
        <v>1083.2921637941799</v>
      </c>
      <c r="I1688" s="149">
        <v>995.48502162952195</v>
      </c>
      <c r="J1688" s="149">
        <v>974.167054567695</v>
      </c>
      <c r="K1688" s="149">
        <v>1017.14824155427</v>
      </c>
      <c r="L1688" s="149">
        <v>21.3179670618266</v>
      </c>
      <c r="M1688" s="149">
        <v>21.663219924750098</v>
      </c>
    </row>
    <row r="1689" spans="1:13">
      <c r="A1689" s="150" t="str">
        <f t="shared" si="52"/>
        <v>2008-2010Females7A3</v>
      </c>
      <c r="B1689" s="151" t="str">
        <f t="shared" si="53"/>
        <v>2008-2010_Females_7A3_All ages</v>
      </c>
      <c r="C1689" s="149" t="s">
        <v>6</v>
      </c>
      <c r="D1689" s="149" t="s">
        <v>214</v>
      </c>
      <c r="E1689" s="149" t="s">
        <v>12</v>
      </c>
      <c r="F1689" s="149">
        <v>8409</v>
      </c>
      <c r="G1689" s="149">
        <v>2803</v>
      </c>
      <c r="H1689" s="149">
        <v>1072.49034835211</v>
      </c>
      <c r="I1689" s="149">
        <v>977.36649125089002</v>
      </c>
      <c r="J1689" s="149">
        <v>956.381195244644</v>
      </c>
      <c r="K1689" s="149">
        <v>998.69277199542898</v>
      </c>
      <c r="L1689" s="149">
        <v>20.9852960062451</v>
      </c>
      <c r="M1689" s="149">
        <v>21.326280744539599</v>
      </c>
    </row>
    <row r="1690" spans="1:13">
      <c r="A1690" s="150" t="str">
        <f t="shared" si="52"/>
        <v>2009-2011Females7A3</v>
      </c>
      <c r="B1690" s="151" t="str">
        <f t="shared" si="53"/>
        <v>2009-2011_Females_7A3_All ages</v>
      </c>
      <c r="C1690" s="149" t="s">
        <v>7</v>
      </c>
      <c r="D1690" s="149" t="s">
        <v>214</v>
      </c>
      <c r="E1690" s="149" t="s">
        <v>12</v>
      </c>
      <c r="F1690" s="149">
        <v>8280</v>
      </c>
      <c r="G1690" s="149">
        <v>2760</v>
      </c>
      <c r="H1690" s="149">
        <v>1053.36810635456</v>
      </c>
      <c r="I1690" s="149">
        <v>953.84306600278205</v>
      </c>
      <c r="J1690" s="149">
        <v>933.22399982482705</v>
      </c>
      <c r="K1690" s="149">
        <v>974.79978944599895</v>
      </c>
      <c r="L1690" s="149">
        <v>20.6190661779553</v>
      </c>
      <c r="M1690" s="149">
        <v>20.956723443217001</v>
      </c>
    </row>
    <row r="1691" spans="1:13">
      <c r="A1691" s="150" t="str">
        <f t="shared" si="52"/>
        <v>2010-2012Females7A3</v>
      </c>
      <c r="B1691" s="151" t="str">
        <f t="shared" si="53"/>
        <v>2010-2012_Females_7A3_All ages</v>
      </c>
      <c r="C1691" s="149" t="s">
        <v>8</v>
      </c>
      <c r="D1691" s="149" t="s">
        <v>214</v>
      </c>
      <c r="E1691" s="149" t="s">
        <v>12</v>
      </c>
      <c r="F1691" s="149">
        <v>8443</v>
      </c>
      <c r="G1691" s="149">
        <v>2814.3333333333298</v>
      </c>
      <c r="H1691" s="149">
        <v>1071.26996815246</v>
      </c>
      <c r="I1691" s="149">
        <v>957.39966432199196</v>
      </c>
      <c r="J1691" s="149">
        <v>936.91353118617599</v>
      </c>
      <c r="K1691" s="149">
        <v>978.21799449557204</v>
      </c>
      <c r="L1691" s="149">
        <v>20.486133135816399</v>
      </c>
      <c r="M1691" s="149">
        <v>20.818330173580001</v>
      </c>
    </row>
    <row r="1692" spans="1:13">
      <c r="A1692" s="150" t="str">
        <f t="shared" si="52"/>
        <v>2011-2013Females7A3</v>
      </c>
      <c r="B1692" s="151" t="str">
        <f t="shared" si="53"/>
        <v>2011-2013_Females_7A3_All ages</v>
      </c>
      <c r="C1692" s="149" t="s">
        <v>9</v>
      </c>
      <c r="D1692" s="149" t="s">
        <v>214</v>
      </c>
      <c r="E1692" s="149" t="s">
        <v>12</v>
      </c>
      <c r="F1692" s="149">
        <v>8492</v>
      </c>
      <c r="G1692" s="149">
        <v>2830.6666666666702</v>
      </c>
      <c r="H1692" s="149">
        <v>1075.29060197027</v>
      </c>
      <c r="I1692" s="149">
        <v>951.59067012806099</v>
      </c>
      <c r="J1692" s="149">
        <v>931.29011378832001</v>
      </c>
      <c r="K1692" s="149">
        <v>972.21945464717999</v>
      </c>
      <c r="L1692" s="149">
        <v>20.300556339741402</v>
      </c>
      <c r="M1692" s="149">
        <v>20.628784519118501</v>
      </c>
    </row>
    <row r="1693" spans="1:13">
      <c r="A1693" s="150" t="str">
        <f t="shared" si="52"/>
        <v>2012-2014Females7A3</v>
      </c>
      <c r="B1693" s="151" t="str">
        <f t="shared" si="53"/>
        <v>2012-2014_Females_7A3_All ages</v>
      </c>
      <c r="C1693" s="149" t="s">
        <v>216</v>
      </c>
      <c r="D1693" s="149" t="s">
        <v>214</v>
      </c>
      <c r="E1693" s="149" t="s">
        <v>12</v>
      </c>
      <c r="F1693" s="149">
        <v>8534</v>
      </c>
      <c r="G1693" s="149">
        <v>2844.6666666666702</v>
      </c>
      <c r="H1693" s="149">
        <v>1078.3476287471799</v>
      </c>
      <c r="I1693" s="149">
        <v>939.82453984215294</v>
      </c>
      <c r="J1693" s="149">
        <v>919.82713488025297</v>
      </c>
      <c r="K1693" s="149">
        <v>960.14446779554396</v>
      </c>
      <c r="L1693" s="149">
        <v>19.997404961899399</v>
      </c>
      <c r="M1693" s="149">
        <v>20.319927953391399</v>
      </c>
    </row>
    <row r="1694" spans="1:13">
      <c r="A1694" s="150" t="str">
        <f t="shared" si="52"/>
        <v>2004-2006Females7A4</v>
      </c>
      <c r="B1694" s="151" t="str">
        <f t="shared" si="53"/>
        <v>2004-2006_Females_7A4_All ages</v>
      </c>
      <c r="C1694" s="149" t="s">
        <v>1</v>
      </c>
      <c r="D1694" s="149" t="s">
        <v>214</v>
      </c>
      <c r="E1694" s="149" t="s">
        <v>13</v>
      </c>
      <c r="F1694" s="149">
        <v>6230</v>
      </c>
      <c r="G1694" s="149">
        <v>2076.6666666666702</v>
      </c>
      <c r="H1694" s="149">
        <v>911.801165876097</v>
      </c>
      <c r="I1694" s="149">
        <v>991.85124117528801</v>
      </c>
      <c r="J1694" s="149">
        <v>967.07618658594595</v>
      </c>
      <c r="K1694" s="149">
        <v>1017.09467059698</v>
      </c>
      <c r="L1694" s="149">
        <v>24.775054589341401</v>
      </c>
      <c r="M1694" s="149">
        <v>25.243429421696501</v>
      </c>
    </row>
    <row r="1695" spans="1:13">
      <c r="A1695" s="150" t="str">
        <f t="shared" si="52"/>
        <v>2005-2007Females7A4</v>
      </c>
      <c r="B1695" s="151" t="str">
        <f t="shared" si="53"/>
        <v>2005-2007_Females_7A4_All ages</v>
      </c>
      <c r="C1695" s="149" t="s">
        <v>3</v>
      </c>
      <c r="D1695" s="149" t="s">
        <v>214</v>
      </c>
      <c r="E1695" s="149" t="s">
        <v>13</v>
      </c>
      <c r="F1695" s="149">
        <v>6155</v>
      </c>
      <c r="G1695" s="149">
        <v>2051.6666666666702</v>
      </c>
      <c r="H1695" s="149">
        <v>893.39108321672995</v>
      </c>
      <c r="I1695" s="149">
        <v>969.34729293457804</v>
      </c>
      <c r="J1695" s="149">
        <v>944.96575801360598</v>
      </c>
      <c r="K1695" s="149">
        <v>994.192592345403</v>
      </c>
      <c r="L1695" s="149">
        <v>24.381534920971799</v>
      </c>
      <c r="M1695" s="149">
        <v>24.845299410825199</v>
      </c>
    </row>
    <row r="1696" spans="1:13">
      <c r="A1696" s="150" t="str">
        <f t="shared" si="52"/>
        <v>2006-2008Females7A4</v>
      </c>
      <c r="B1696" s="151" t="str">
        <f t="shared" si="53"/>
        <v>2006-2008_Females_7A4_All ages</v>
      </c>
      <c r="C1696" s="149" t="s">
        <v>4</v>
      </c>
      <c r="D1696" s="149" t="s">
        <v>214</v>
      </c>
      <c r="E1696" s="149" t="s">
        <v>13</v>
      </c>
      <c r="F1696" s="149">
        <v>6094</v>
      </c>
      <c r="G1696" s="149">
        <v>2031.3333333333301</v>
      </c>
      <c r="H1696" s="149">
        <v>875.31438207314795</v>
      </c>
      <c r="I1696" s="149">
        <v>944.76972221952701</v>
      </c>
      <c r="J1696" s="149">
        <v>920.85414127895297</v>
      </c>
      <c r="K1696" s="149">
        <v>969.14249971342804</v>
      </c>
      <c r="L1696" s="149">
        <v>23.915580940573701</v>
      </c>
      <c r="M1696" s="149">
        <v>24.372777493901602</v>
      </c>
    </row>
    <row r="1697" spans="1:13">
      <c r="A1697" s="150" t="str">
        <f t="shared" si="52"/>
        <v>2007-2009Females7A4</v>
      </c>
      <c r="B1697" s="151" t="str">
        <f t="shared" si="53"/>
        <v>2007-2009_Females_7A4_All ages</v>
      </c>
      <c r="C1697" s="149" t="s">
        <v>5</v>
      </c>
      <c r="D1697" s="149" t="s">
        <v>214</v>
      </c>
      <c r="E1697" s="149" t="s">
        <v>13</v>
      </c>
      <c r="F1697" s="149">
        <v>6091</v>
      </c>
      <c r="G1697" s="149">
        <v>2030.3333333333301</v>
      </c>
      <c r="H1697" s="149">
        <v>865.51482572473196</v>
      </c>
      <c r="I1697" s="149">
        <v>929.17249960708398</v>
      </c>
      <c r="J1697" s="149">
        <v>905.62118430457804</v>
      </c>
      <c r="K1697" s="149">
        <v>953.17415979306497</v>
      </c>
      <c r="L1697" s="149">
        <v>23.551315302505898</v>
      </c>
      <c r="M1697" s="149">
        <v>24.0016601859815</v>
      </c>
    </row>
    <row r="1698" spans="1:13">
      <c r="A1698" s="150" t="str">
        <f t="shared" si="52"/>
        <v>2008-2010Females7A4</v>
      </c>
      <c r="B1698" s="151" t="str">
        <f t="shared" si="53"/>
        <v>2008-2010_Females_7A4_All ages</v>
      </c>
      <c r="C1698" s="149" t="s">
        <v>6</v>
      </c>
      <c r="D1698" s="149" t="s">
        <v>214</v>
      </c>
      <c r="E1698" s="149" t="s">
        <v>13</v>
      </c>
      <c r="F1698" s="149">
        <v>6091</v>
      </c>
      <c r="G1698" s="149">
        <v>2030.3333333333301</v>
      </c>
      <c r="H1698" s="149">
        <v>857.15089852380402</v>
      </c>
      <c r="I1698" s="149">
        <v>914.048472799249</v>
      </c>
      <c r="J1698" s="149">
        <v>890.87338525425105</v>
      </c>
      <c r="K1698" s="149">
        <v>937.66671105434204</v>
      </c>
      <c r="L1698" s="149">
        <v>23.175087544997599</v>
      </c>
      <c r="M1698" s="149">
        <v>23.618238255092901</v>
      </c>
    </row>
    <row r="1699" spans="1:13">
      <c r="A1699" s="150" t="str">
        <f t="shared" si="52"/>
        <v>2009-2011Females7A4</v>
      </c>
      <c r="B1699" s="151" t="str">
        <f t="shared" si="53"/>
        <v>2009-2011_Females_7A4_All ages</v>
      </c>
      <c r="C1699" s="149" t="s">
        <v>7</v>
      </c>
      <c r="D1699" s="149" t="s">
        <v>214</v>
      </c>
      <c r="E1699" s="149" t="s">
        <v>13</v>
      </c>
      <c r="F1699" s="149">
        <v>5942</v>
      </c>
      <c r="G1699" s="149">
        <v>1980.6666666666699</v>
      </c>
      <c r="H1699" s="149">
        <v>829.399432178241</v>
      </c>
      <c r="I1699" s="149">
        <v>878.914812853944</v>
      </c>
      <c r="J1699" s="149">
        <v>856.36873827679597</v>
      </c>
      <c r="K1699" s="149">
        <v>901.89743953417803</v>
      </c>
      <c r="L1699" s="149">
        <v>22.546074577148801</v>
      </c>
      <c r="M1699" s="149">
        <v>22.982626680233999</v>
      </c>
    </row>
    <row r="1700" spans="1:13">
      <c r="A1700" s="150" t="str">
        <f t="shared" si="52"/>
        <v>2010-2012Females7A4</v>
      </c>
      <c r="B1700" s="151" t="str">
        <f t="shared" si="53"/>
        <v>2010-2012_Females_7A4_All ages</v>
      </c>
      <c r="C1700" s="149" t="s">
        <v>8</v>
      </c>
      <c r="D1700" s="149" t="s">
        <v>214</v>
      </c>
      <c r="E1700" s="149" t="s">
        <v>13</v>
      </c>
      <c r="F1700" s="149">
        <v>5907</v>
      </c>
      <c r="G1700" s="149">
        <v>1969</v>
      </c>
      <c r="H1700" s="149">
        <v>818.42629937471497</v>
      </c>
      <c r="I1700" s="149">
        <v>855.532646308778</v>
      </c>
      <c r="J1700" s="149">
        <v>833.52804315462697</v>
      </c>
      <c r="K1700" s="149">
        <v>877.96459114060804</v>
      </c>
      <c r="L1700" s="149">
        <v>22.004603154151699</v>
      </c>
      <c r="M1700" s="149">
        <v>22.431944831829799</v>
      </c>
    </row>
    <row r="1701" spans="1:13">
      <c r="A1701" s="150" t="str">
        <f t="shared" si="52"/>
        <v>2011-2013Females7A4</v>
      </c>
      <c r="B1701" s="151" t="str">
        <f t="shared" si="53"/>
        <v>2011-2013_Females_7A4_All ages</v>
      </c>
      <c r="C1701" s="149" t="s">
        <v>9</v>
      </c>
      <c r="D1701" s="149" t="s">
        <v>214</v>
      </c>
      <c r="E1701" s="149" t="s">
        <v>13</v>
      </c>
      <c r="F1701" s="149">
        <v>5976</v>
      </c>
      <c r="G1701" s="149">
        <v>1992</v>
      </c>
      <c r="H1701" s="149">
        <v>821.71099038449597</v>
      </c>
      <c r="I1701" s="149">
        <v>846.18714945281704</v>
      </c>
      <c r="J1701" s="149">
        <v>824.56201971864402</v>
      </c>
      <c r="K1701" s="149">
        <v>868.22979379787398</v>
      </c>
      <c r="L1701" s="149">
        <v>21.625129734173701</v>
      </c>
      <c r="M1701" s="149">
        <v>22.042644345056399</v>
      </c>
    </row>
    <row r="1702" spans="1:13">
      <c r="A1702" s="150" t="str">
        <f t="shared" si="52"/>
        <v>2012-2014Females7A4</v>
      </c>
      <c r="B1702" s="151" t="str">
        <f t="shared" si="53"/>
        <v>2012-2014_Females_7A4_All ages</v>
      </c>
      <c r="C1702" s="149" t="s">
        <v>216</v>
      </c>
      <c r="D1702" s="149" t="s">
        <v>214</v>
      </c>
      <c r="E1702" s="149" t="s">
        <v>13</v>
      </c>
      <c r="F1702" s="149">
        <v>6098</v>
      </c>
      <c r="G1702" s="149">
        <v>2032.6666666666699</v>
      </c>
      <c r="H1702" s="149">
        <v>832.63128143019196</v>
      </c>
      <c r="I1702" s="149">
        <v>848.26025514920298</v>
      </c>
      <c r="J1702" s="149">
        <v>826.79699219635597</v>
      </c>
      <c r="K1702" s="149">
        <v>870.13369743178896</v>
      </c>
      <c r="L1702" s="149">
        <v>21.463262952847298</v>
      </c>
      <c r="M1702" s="149">
        <v>21.873442282585501</v>
      </c>
    </row>
    <row r="1703" spans="1:13">
      <c r="A1703" s="150" t="str">
        <f t="shared" si="52"/>
        <v>2004-2006Females7A5</v>
      </c>
      <c r="B1703" s="151" t="str">
        <f t="shared" si="53"/>
        <v>2004-2006_Females_7A5_All ages</v>
      </c>
      <c r="C1703" s="149" t="s">
        <v>1</v>
      </c>
      <c r="D1703" s="149" t="s">
        <v>214</v>
      </c>
      <c r="E1703" s="149" t="s">
        <v>14</v>
      </c>
      <c r="F1703" s="149">
        <v>4984</v>
      </c>
      <c r="G1703" s="149">
        <v>1661.3333333333301</v>
      </c>
      <c r="H1703" s="149">
        <v>1114.96387105434</v>
      </c>
      <c r="I1703" s="149">
        <v>1126.5739374018101</v>
      </c>
      <c r="J1703" s="149">
        <v>1095.20322871996</v>
      </c>
      <c r="K1703" s="149">
        <v>1158.60853157214</v>
      </c>
      <c r="L1703" s="149">
        <v>31.370708681852399</v>
      </c>
      <c r="M1703" s="149">
        <v>32.034594170323501</v>
      </c>
    </row>
    <row r="1704" spans="1:13">
      <c r="A1704" s="150" t="str">
        <f t="shared" si="52"/>
        <v>2005-2007Females7A5</v>
      </c>
      <c r="B1704" s="151" t="str">
        <f t="shared" si="53"/>
        <v>2005-2007_Females_7A5_All ages</v>
      </c>
      <c r="C1704" s="149" t="s">
        <v>3</v>
      </c>
      <c r="D1704" s="149" t="s">
        <v>214</v>
      </c>
      <c r="E1704" s="149" t="s">
        <v>14</v>
      </c>
      <c r="F1704" s="149">
        <v>5016</v>
      </c>
      <c r="G1704" s="149">
        <v>1672</v>
      </c>
      <c r="H1704" s="149">
        <v>1121.18949801288</v>
      </c>
      <c r="I1704" s="149">
        <v>1126.3460818158201</v>
      </c>
      <c r="J1704" s="149">
        <v>1095.05758055824</v>
      </c>
      <c r="K1704" s="149">
        <v>1158.2945887485901</v>
      </c>
      <c r="L1704" s="149">
        <v>31.288501257588202</v>
      </c>
      <c r="M1704" s="149">
        <v>31.948506932768201</v>
      </c>
    </row>
    <row r="1705" spans="1:13">
      <c r="A1705" s="150" t="str">
        <f t="shared" si="52"/>
        <v>2006-2008Females7A5</v>
      </c>
      <c r="B1705" s="151" t="str">
        <f t="shared" si="53"/>
        <v>2006-2008_Females_7A5_All ages</v>
      </c>
      <c r="C1705" s="149" t="s">
        <v>4</v>
      </c>
      <c r="D1705" s="149" t="s">
        <v>214</v>
      </c>
      <c r="E1705" s="149" t="s">
        <v>14</v>
      </c>
      <c r="F1705" s="149">
        <v>5055</v>
      </c>
      <c r="G1705" s="149">
        <v>1685</v>
      </c>
      <c r="H1705" s="149">
        <v>1128.06871511746</v>
      </c>
      <c r="I1705" s="149">
        <v>1131.08067432906</v>
      </c>
      <c r="J1705" s="149">
        <v>1099.7632117092301</v>
      </c>
      <c r="K1705" s="149">
        <v>1163.0561706527201</v>
      </c>
      <c r="L1705" s="149">
        <v>31.317462619835201</v>
      </c>
      <c r="M1705" s="149">
        <v>31.9754963236614</v>
      </c>
    </row>
    <row r="1706" spans="1:13">
      <c r="A1706" s="150" t="str">
        <f t="shared" si="52"/>
        <v>2007-2009Females7A5</v>
      </c>
      <c r="B1706" s="151" t="str">
        <f t="shared" si="53"/>
        <v>2007-2009_Females_7A5_All ages</v>
      </c>
      <c r="C1706" s="149" t="s">
        <v>5</v>
      </c>
      <c r="D1706" s="149" t="s">
        <v>214</v>
      </c>
      <c r="E1706" s="149" t="s">
        <v>14</v>
      </c>
      <c r="F1706" s="149">
        <v>5068</v>
      </c>
      <c r="G1706" s="149">
        <v>1689.3333333333301</v>
      </c>
      <c r="H1706" s="149">
        <v>1129.8628915393999</v>
      </c>
      <c r="I1706" s="149">
        <v>1130.10950071312</v>
      </c>
      <c r="J1706" s="149">
        <v>1098.8684303494799</v>
      </c>
      <c r="K1706" s="149">
        <v>1162.0061474525801</v>
      </c>
      <c r="L1706" s="149">
        <v>31.2410703636303</v>
      </c>
      <c r="M1706" s="149">
        <v>31.8966467394639</v>
      </c>
    </row>
    <row r="1707" spans="1:13">
      <c r="A1707" s="150" t="str">
        <f t="shared" si="52"/>
        <v>2008-2010Females7A5</v>
      </c>
      <c r="B1707" s="151" t="str">
        <f t="shared" si="53"/>
        <v>2008-2010_Females_7A5_All ages</v>
      </c>
      <c r="C1707" s="149" t="s">
        <v>6</v>
      </c>
      <c r="D1707" s="149" t="s">
        <v>214</v>
      </c>
      <c r="E1707" s="149" t="s">
        <v>14</v>
      </c>
      <c r="F1707" s="149">
        <v>4858</v>
      </c>
      <c r="G1707" s="149">
        <v>1619.3333333333301</v>
      </c>
      <c r="H1707" s="149">
        <v>1081.80089340988</v>
      </c>
      <c r="I1707" s="149">
        <v>1073.9845391219301</v>
      </c>
      <c r="J1707" s="149">
        <v>1043.7021399637599</v>
      </c>
      <c r="K1707" s="149">
        <v>1104.9161475051401</v>
      </c>
      <c r="L1707" s="149">
        <v>30.282399158169</v>
      </c>
      <c r="M1707" s="149">
        <v>30.931608383211401</v>
      </c>
    </row>
    <row r="1708" spans="1:13">
      <c r="A1708" s="150" t="str">
        <f t="shared" si="52"/>
        <v>2009-2011Females7A5</v>
      </c>
      <c r="B1708" s="151" t="str">
        <f t="shared" si="53"/>
        <v>2009-2011_Females_7A5_All ages</v>
      </c>
      <c r="C1708" s="149" t="s">
        <v>7</v>
      </c>
      <c r="D1708" s="149" t="s">
        <v>214</v>
      </c>
      <c r="E1708" s="149" t="s">
        <v>14</v>
      </c>
      <c r="F1708" s="149">
        <v>4662</v>
      </c>
      <c r="G1708" s="149">
        <v>1554</v>
      </c>
      <c r="H1708" s="149">
        <v>1037.5286255082499</v>
      </c>
      <c r="I1708" s="149">
        <v>1018.30901622306</v>
      </c>
      <c r="J1708" s="149">
        <v>989.04988090676204</v>
      </c>
      <c r="K1708" s="149">
        <v>1048.20863113572</v>
      </c>
      <c r="L1708" s="149">
        <v>29.259135316302</v>
      </c>
      <c r="M1708" s="149">
        <v>29.8996149126516</v>
      </c>
    </row>
    <row r="1709" spans="1:13">
      <c r="A1709" s="150" t="str">
        <f t="shared" si="52"/>
        <v>2010-2012Females7A5</v>
      </c>
      <c r="B1709" s="151" t="str">
        <f t="shared" si="53"/>
        <v>2010-2012_Females_7A5_All ages</v>
      </c>
      <c r="C1709" s="149" t="s">
        <v>8</v>
      </c>
      <c r="D1709" s="149" t="s">
        <v>214</v>
      </c>
      <c r="E1709" s="149" t="s">
        <v>14</v>
      </c>
      <c r="F1709" s="149">
        <v>4709</v>
      </c>
      <c r="G1709" s="149">
        <v>1569.6666666666699</v>
      </c>
      <c r="H1709" s="149">
        <v>1046.55840302611</v>
      </c>
      <c r="I1709" s="149">
        <v>1018.57944604649</v>
      </c>
      <c r="J1709" s="149">
        <v>989.49021647862605</v>
      </c>
      <c r="K1709" s="149">
        <v>1048.3022120626299</v>
      </c>
      <c r="L1709" s="149">
        <v>29.089229567863399</v>
      </c>
      <c r="M1709" s="149">
        <v>29.722766016143101</v>
      </c>
    </row>
    <row r="1710" spans="1:13">
      <c r="A1710" s="150" t="str">
        <f t="shared" si="52"/>
        <v>2011-2013Females7A5</v>
      </c>
      <c r="B1710" s="151" t="str">
        <f t="shared" si="53"/>
        <v>2011-2013_Females_7A5_All ages</v>
      </c>
      <c r="C1710" s="149" t="s">
        <v>9</v>
      </c>
      <c r="D1710" s="149" t="s">
        <v>214</v>
      </c>
      <c r="E1710" s="149" t="s">
        <v>14</v>
      </c>
      <c r="F1710" s="149">
        <v>4783</v>
      </c>
      <c r="G1710" s="149">
        <v>1594.3333333333301</v>
      </c>
      <c r="H1710" s="149">
        <v>1060.88499500943</v>
      </c>
      <c r="I1710" s="149">
        <v>1028.7277801488201</v>
      </c>
      <c r="J1710" s="149">
        <v>999.60308088085799</v>
      </c>
      <c r="K1710" s="149">
        <v>1058.4818037197499</v>
      </c>
      <c r="L1710" s="149">
        <v>29.1246992679669</v>
      </c>
      <c r="M1710" s="149">
        <v>29.754023570928901</v>
      </c>
    </row>
    <row r="1711" spans="1:13">
      <c r="A1711" s="150" t="str">
        <f t="shared" si="52"/>
        <v>2012-2014Females7A5</v>
      </c>
      <c r="B1711" s="151" t="str">
        <f t="shared" si="53"/>
        <v>2012-2014_Females_7A5_All ages</v>
      </c>
      <c r="C1711" s="149" t="s">
        <v>216</v>
      </c>
      <c r="D1711" s="149" t="s">
        <v>214</v>
      </c>
      <c r="E1711" s="149" t="s">
        <v>14</v>
      </c>
      <c r="F1711" s="149">
        <v>4821</v>
      </c>
      <c r="G1711" s="149">
        <v>1607</v>
      </c>
      <c r="H1711" s="149">
        <v>1066.78409183947</v>
      </c>
      <c r="I1711" s="149">
        <v>1029.4848865152501</v>
      </c>
      <c r="J1711" s="149">
        <v>1000.4842903590001</v>
      </c>
      <c r="K1711" s="149">
        <v>1059.1096214644799</v>
      </c>
      <c r="L1711" s="149">
        <v>29.0005961562449</v>
      </c>
      <c r="M1711" s="149">
        <v>29.6247349492273</v>
      </c>
    </row>
    <row r="1712" spans="1:13">
      <c r="A1712" s="150" t="str">
        <f t="shared" si="52"/>
        <v>2004-2006Females7A6</v>
      </c>
      <c r="B1712" s="151" t="str">
        <f t="shared" si="53"/>
        <v>2004-2006_Females_7A6_All ages</v>
      </c>
      <c r="C1712" s="149" t="s">
        <v>1</v>
      </c>
      <c r="D1712" s="149" t="s">
        <v>214</v>
      </c>
      <c r="E1712" s="149" t="s">
        <v>15</v>
      </c>
      <c r="F1712" s="149">
        <v>9031</v>
      </c>
      <c r="G1712" s="149">
        <v>3010.3333333333298</v>
      </c>
      <c r="H1712" s="149">
        <v>1046.4488409226301</v>
      </c>
      <c r="I1712" s="149">
        <v>1038.57815465928</v>
      </c>
      <c r="J1712" s="149">
        <v>1017.07384504905</v>
      </c>
      <c r="K1712" s="149">
        <v>1060.41952870867</v>
      </c>
      <c r="L1712" s="149">
        <v>21.504309610230699</v>
      </c>
      <c r="M1712" s="149">
        <v>21.8413740493863</v>
      </c>
    </row>
    <row r="1713" spans="1:13">
      <c r="A1713" s="150" t="str">
        <f t="shared" si="52"/>
        <v>2005-2007Females7A6</v>
      </c>
      <c r="B1713" s="151" t="str">
        <f t="shared" si="53"/>
        <v>2005-2007_Females_7A6_All ages</v>
      </c>
      <c r="C1713" s="149" t="s">
        <v>3</v>
      </c>
      <c r="D1713" s="149" t="s">
        <v>214</v>
      </c>
      <c r="E1713" s="149" t="s">
        <v>15</v>
      </c>
      <c r="F1713" s="149">
        <v>9089</v>
      </c>
      <c r="G1713" s="149">
        <v>3029.6666666666702</v>
      </c>
      <c r="H1713" s="149">
        <v>1049.4617597103199</v>
      </c>
      <c r="I1713" s="149">
        <v>1032.3767588701801</v>
      </c>
      <c r="J1713" s="149">
        <v>1011.04345265022</v>
      </c>
      <c r="K1713" s="149">
        <v>1054.0433713309701</v>
      </c>
      <c r="L1713" s="149">
        <v>21.333306219958299</v>
      </c>
      <c r="M1713" s="149">
        <v>21.666612460796401</v>
      </c>
    </row>
    <row r="1714" spans="1:13">
      <c r="A1714" s="150" t="str">
        <f t="shared" si="52"/>
        <v>2006-2008Females7A6</v>
      </c>
      <c r="B1714" s="151" t="str">
        <f t="shared" si="53"/>
        <v>2006-2008_Females_7A6_All ages</v>
      </c>
      <c r="C1714" s="149" t="s">
        <v>4</v>
      </c>
      <c r="D1714" s="149" t="s">
        <v>214</v>
      </c>
      <c r="E1714" s="149" t="s">
        <v>15</v>
      </c>
      <c r="F1714" s="149">
        <v>8974</v>
      </c>
      <c r="G1714" s="149">
        <v>2991.3333333333298</v>
      </c>
      <c r="H1714" s="149">
        <v>1031.1410574309</v>
      </c>
      <c r="I1714" s="149">
        <v>1008.87584575767</v>
      </c>
      <c r="J1714" s="149">
        <v>987.877950811912</v>
      </c>
      <c r="K1714" s="149">
        <v>1030.20392012961</v>
      </c>
      <c r="L1714" s="149">
        <v>20.9978949457618</v>
      </c>
      <c r="M1714" s="149">
        <v>21.328074371936999</v>
      </c>
    </row>
    <row r="1715" spans="1:13">
      <c r="A1715" s="150" t="str">
        <f t="shared" si="52"/>
        <v>2007-2009Females7A6</v>
      </c>
      <c r="B1715" s="151" t="str">
        <f t="shared" si="53"/>
        <v>2007-2009_Females_7A6_All ages</v>
      </c>
      <c r="C1715" s="149" t="s">
        <v>5</v>
      </c>
      <c r="D1715" s="149" t="s">
        <v>214</v>
      </c>
      <c r="E1715" s="149" t="s">
        <v>15</v>
      </c>
      <c r="F1715" s="149">
        <v>8997</v>
      </c>
      <c r="G1715" s="149">
        <v>2999</v>
      </c>
      <c r="H1715" s="149">
        <v>1029.51693833998</v>
      </c>
      <c r="I1715" s="149">
        <v>1001.19034531521</v>
      </c>
      <c r="J1715" s="149">
        <v>980.38828887705404</v>
      </c>
      <c r="K1715" s="149">
        <v>1022.31907973623</v>
      </c>
      <c r="L1715" s="149">
        <v>20.8020564381582</v>
      </c>
      <c r="M1715" s="149">
        <v>21.1287344210191</v>
      </c>
    </row>
    <row r="1716" spans="1:13">
      <c r="A1716" s="150" t="str">
        <f t="shared" si="52"/>
        <v>2008-2010Females7A6</v>
      </c>
      <c r="B1716" s="151" t="str">
        <f t="shared" si="53"/>
        <v>2008-2010_Females_7A6_All ages</v>
      </c>
      <c r="C1716" s="149" t="s">
        <v>6</v>
      </c>
      <c r="D1716" s="149" t="s">
        <v>214</v>
      </c>
      <c r="E1716" s="149" t="s">
        <v>15</v>
      </c>
      <c r="F1716" s="149">
        <v>8846</v>
      </c>
      <c r="G1716" s="149">
        <v>2948.6666666666702</v>
      </c>
      <c r="H1716" s="149">
        <v>1008.3267316011101</v>
      </c>
      <c r="I1716" s="149">
        <v>970.41896303782198</v>
      </c>
      <c r="J1716" s="149">
        <v>950.11463162189898</v>
      </c>
      <c r="K1716" s="149">
        <v>991.04488977102096</v>
      </c>
      <c r="L1716" s="149">
        <v>20.304331415923301</v>
      </c>
      <c r="M1716" s="149">
        <v>20.6259267331986</v>
      </c>
    </row>
    <row r="1717" spans="1:13">
      <c r="A1717" s="150" t="str">
        <f t="shared" si="52"/>
        <v>2009-2011Females7A6</v>
      </c>
      <c r="B1717" s="151" t="str">
        <f t="shared" si="53"/>
        <v>2009-2011_Females_7A6_All ages</v>
      </c>
      <c r="C1717" s="149" t="s">
        <v>7</v>
      </c>
      <c r="D1717" s="149" t="s">
        <v>214</v>
      </c>
      <c r="E1717" s="149" t="s">
        <v>15</v>
      </c>
      <c r="F1717" s="149">
        <v>8693</v>
      </c>
      <c r="G1717" s="149">
        <v>2897.6666666666702</v>
      </c>
      <c r="H1717" s="149">
        <v>987.73652329924198</v>
      </c>
      <c r="I1717" s="149">
        <v>940.82380524568396</v>
      </c>
      <c r="J1717" s="149">
        <v>920.992091384731</v>
      </c>
      <c r="K1717" s="149">
        <v>960.97240521850097</v>
      </c>
      <c r="L1717" s="149">
        <v>19.831713860953599</v>
      </c>
      <c r="M1717" s="149">
        <v>20.148599972817099</v>
      </c>
    </row>
    <row r="1718" spans="1:13">
      <c r="A1718" s="150" t="str">
        <f t="shared" si="52"/>
        <v>2010-2012Females7A6</v>
      </c>
      <c r="B1718" s="151" t="str">
        <f t="shared" si="53"/>
        <v>2010-2012_Females_7A6_All ages</v>
      </c>
      <c r="C1718" s="149" t="s">
        <v>8</v>
      </c>
      <c r="D1718" s="149" t="s">
        <v>214</v>
      </c>
      <c r="E1718" s="149" t="s">
        <v>15</v>
      </c>
      <c r="F1718" s="149">
        <v>8854</v>
      </c>
      <c r="G1718" s="149">
        <v>2951.3333333333298</v>
      </c>
      <c r="H1718" s="149">
        <v>1003.2292787944</v>
      </c>
      <c r="I1718" s="149">
        <v>942.98006357831798</v>
      </c>
      <c r="J1718" s="149">
        <v>923.29762000642495</v>
      </c>
      <c r="K1718" s="149">
        <v>962.97411043616501</v>
      </c>
      <c r="L1718" s="149">
        <v>19.6824435718929</v>
      </c>
      <c r="M1718" s="149">
        <v>19.994046857847401</v>
      </c>
    </row>
    <row r="1719" spans="1:13">
      <c r="A1719" s="150" t="str">
        <f t="shared" si="52"/>
        <v>2011-2013Females7A6</v>
      </c>
      <c r="B1719" s="151" t="str">
        <f t="shared" si="53"/>
        <v>2011-2013_Females_7A6_All ages</v>
      </c>
      <c r="C1719" s="149" t="s">
        <v>9</v>
      </c>
      <c r="D1719" s="149" t="s">
        <v>214</v>
      </c>
      <c r="E1719" s="149" t="s">
        <v>15</v>
      </c>
      <c r="F1719" s="149">
        <v>8868</v>
      </c>
      <c r="G1719" s="149">
        <v>2956</v>
      </c>
      <c r="H1719" s="149">
        <v>1002.56180090307</v>
      </c>
      <c r="I1719" s="149">
        <v>933.16076189182695</v>
      </c>
      <c r="J1719" s="149">
        <v>913.714214990963</v>
      </c>
      <c r="K1719" s="149">
        <v>952.91493223332304</v>
      </c>
      <c r="L1719" s="149">
        <v>19.446546900863499</v>
      </c>
      <c r="M1719" s="149">
        <v>19.754170341496401</v>
      </c>
    </row>
    <row r="1720" spans="1:13">
      <c r="A1720" s="150" t="str">
        <f t="shared" si="52"/>
        <v>2012-2014Females7A6</v>
      </c>
      <c r="B1720" s="151" t="str">
        <f t="shared" si="53"/>
        <v>2012-2014_Females_7A6_All ages</v>
      </c>
      <c r="C1720" s="149" t="s">
        <v>216</v>
      </c>
      <c r="D1720" s="149" t="s">
        <v>214</v>
      </c>
      <c r="E1720" s="149" t="s">
        <v>15</v>
      </c>
      <c r="F1720" s="149">
        <v>8988</v>
      </c>
      <c r="G1720" s="149">
        <v>2996</v>
      </c>
      <c r="H1720" s="149">
        <v>1014.31644235392</v>
      </c>
      <c r="I1720" s="149">
        <v>935.88886448818505</v>
      </c>
      <c r="J1720" s="149">
        <v>916.52712592523596</v>
      </c>
      <c r="K1720" s="149">
        <v>955.55481562578802</v>
      </c>
      <c r="L1720" s="149">
        <v>19.3617385629491</v>
      </c>
      <c r="M1720" s="149">
        <v>19.665951137603301</v>
      </c>
    </row>
    <row r="1721" spans="1:13">
      <c r="A1721" s="150" t="str">
        <f t="shared" si="52"/>
        <v>2004-2006Females7A7</v>
      </c>
      <c r="B1721" s="151" t="str">
        <f t="shared" si="53"/>
        <v>2004-2006_Females_7A7_All ages</v>
      </c>
      <c r="C1721" s="149" t="s">
        <v>1</v>
      </c>
      <c r="D1721" s="149" t="s">
        <v>214</v>
      </c>
      <c r="E1721" s="149" t="s">
        <v>16</v>
      </c>
      <c r="F1721" s="149">
        <v>2276</v>
      </c>
      <c r="G1721" s="149">
        <v>758.66666666666697</v>
      </c>
      <c r="H1721" s="149">
        <v>1151.71694886093</v>
      </c>
      <c r="I1721" s="149">
        <v>927.17342450440299</v>
      </c>
      <c r="J1721" s="149">
        <v>888.98653823014399</v>
      </c>
      <c r="K1721" s="149">
        <v>966.56290367000497</v>
      </c>
      <c r="L1721" s="149">
        <v>38.186886274259301</v>
      </c>
      <c r="M1721" s="149">
        <v>39.389479165601202</v>
      </c>
    </row>
    <row r="1722" spans="1:13">
      <c r="A1722" s="150" t="str">
        <f t="shared" si="52"/>
        <v>2005-2007Females7A7</v>
      </c>
      <c r="B1722" s="151" t="str">
        <f t="shared" si="53"/>
        <v>2005-2007_Females_7A7_All ages</v>
      </c>
      <c r="C1722" s="149" t="s">
        <v>3</v>
      </c>
      <c r="D1722" s="149" t="s">
        <v>214</v>
      </c>
      <c r="E1722" s="149" t="s">
        <v>16</v>
      </c>
      <c r="F1722" s="149">
        <v>2259</v>
      </c>
      <c r="G1722" s="149">
        <v>753</v>
      </c>
      <c r="H1722" s="149">
        <v>1135.3812750045199</v>
      </c>
      <c r="I1722" s="149">
        <v>896.27377655188002</v>
      </c>
      <c r="J1722" s="149">
        <v>859.18288475032705</v>
      </c>
      <c r="K1722" s="149">
        <v>934.53720889350598</v>
      </c>
      <c r="L1722" s="149">
        <v>37.090891801553703</v>
      </c>
      <c r="M1722" s="149">
        <v>38.263432341626</v>
      </c>
    </row>
    <row r="1723" spans="1:13">
      <c r="A1723" s="150" t="str">
        <f t="shared" si="52"/>
        <v>2006-2008Females7A7</v>
      </c>
      <c r="B1723" s="151" t="str">
        <f t="shared" si="53"/>
        <v>2006-2008_Females_7A7_All ages</v>
      </c>
      <c r="C1723" s="149" t="s">
        <v>4</v>
      </c>
      <c r="D1723" s="149" t="s">
        <v>214</v>
      </c>
      <c r="E1723" s="149" t="s">
        <v>16</v>
      </c>
      <c r="F1723" s="149">
        <v>2206</v>
      </c>
      <c r="G1723" s="149">
        <v>735.33333333333303</v>
      </c>
      <c r="H1723" s="149">
        <v>1100.6775703266101</v>
      </c>
      <c r="I1723" s="149">
        <v>858.91117360008002</v>
      </c>
      <c r="J1723" s="149">
        <v>822.92165789190301</v>
      </c>
      <c r="K1723" s="149">
        <v>896.05223702504395</v>
      </c>
      <c r="L1723" s="149">
        <v>35.9895157081774</v>
      </c>
      <c r="M1723" s="149">
        <v>37.1410634249631</v>
      </c>
    </row>
    <row r="1724" spans="1:13">
      <c r="A1724" s="150" t="str">
        <f t="shared" si="52"/>
        <v>2007-2009Females7A7</v>
      </c>
      <c r="B1724" s="151" t="str">
        <f t="shared" si="53"/>
        <v>2007-2009_Females_7A7_All ages</v>
      </c>
      <c r="C1724" s="149" t="s">
        <v>5</v>
      </c>
      <c r="D1724" s="149" t="s">
        <v>214</v>
      </c>
      <c r="E1724" s="149" t="s">
        <v>16</v>
      </c>
      <c r="F1724" s="149">
        <v>2182</v>
      </c>
      <c r="G1724" s="149">
        <v>727.33333333333303</v>
      </c>
      <c r="H1724" s="149">
        <v>1083.1740673633001</v>
      </c>
      <c r="I1724" s="149">
        <v>834.13258263340299</v>
      </c>
      <c r="J1724" s="149">
        <v>798.97194147541802</v>
      </c>
      <c r="K1724" s="149">
        <v>870.42452936110703</v>
      </c>
      <c r="L1724" s="149">
        <v>35.160641157985701</v>
      </c>
      <c r="M1724" s="149">
        <v>36.291946727703099</v>
      </c>
    </row>
    <row r="1725" spans="1:13">
      <c r="A1725" s="150" t="str">
        <f t="shared" si="52"/>
        <v>2008-2010Females7A7</v>
      </c>
      <c r="B1725" s="151" t="str">
        <f t="shared" si="53"/>
        <v>2008-2010_Females_7A7_All ages</v>
      </c>
      <c r="C1725" s="149" t="s">
        <v>6</v>
      </c>
      <c r="D1725" s="149" t="s">
        <v>214</v>
      </c>
      <c r="E1725" s="149" t="s">
        <v>16</v>
      </c>
      <c r="F1725" s="149">
        <v>2215</v>
      </c>
      <c r="G1725" s="149">
        <v>738.33333333333303</v>
      </c>
      <c r="H1725" s="149">
        <v>1097.16470844643</v>
      </c>
      <c r="I1725" s="149">
        <v>834.36451927076405</v>
      </c>
      <c r="J1725" s="149">
        <v>799.40874883407696</v>
      </c>
      <c r="K1725" s="149">
        <v>870.43644647171902</v>
      </c>
      <c r="L1725" s="149">
        <v>34.955770436687096</v>
      </c>
      <c r="M1725" s="149">
        <v>36.071927200955301</v>
      </c>
    </row>
    <row r="1726" spans="1:13">
      <c r="A1726" s="150" t="str">
        <f t="shared" si="52"/>
        <v>2009-2011Females7A7</v>
      </c>
      <c r="B1726" s="151" t="str">
        <f t="shared" si="53"/>
        <v>2009-2011_Females_7A7_All ages</v>
      </c>
      <c r="C1726" s="149" t="s">
        <v>7</v>
      </c>
      <c r="D1726" s="149" t="s">
        <v>214</v>
      </c>
      <c r="E1726" s="149" t="s">
        <v>16</v>
      </c>
      <c r="F1726" s="149">
        <v>2197</v>
      </c>
      <c r="G1726" s="149">
        <v>732.33333333333303</v>
      </c>
      <c r="H1726" s="149">
        <v>1088.0546751188599</v>
      </c>
      <c r="I1726" s="149">
        <v>812.50103866908103</v>
      </c>
      <c r="J1726" s="149">
        <v>778.29116650508797</v>
      </c>
      <c r="K1726" s="149">
        <v>847.80779486920198</v>
      </c>
      <c r="L1726" s="149">
        <v>34.209872163993097</v>
      </c>
      <c r="M1726" s="149">
        <v>35.306756200120297</v>
      </c>
    </row>
    <row r="1727" spans="1:13">
      <c r="A1727" s="150" t="str">
        <f t="shared" si="52"/>
        <v>2010-2012Females7A7</v>
      </c>
      <c r="B1727" s="151" t="str">
        <f t="shared" si="53"/>
        <v>2010-2012_Females_7A7_All ages</v>
      </c>
      <c r="C1727" s="149" t="s">
        <v>8</v>
      </c>
      <c r="D1727" s="149" t="s">
        <v>214</v>
      </c>
      <c r="E1727" s="149" t="s">
        <v>16</v>
      </c>
      <c r="F1727" s="149">
        <v>2236</v>
      </c>
      <c r="G1727" s="149">
        <v>745.33333333333303</v>
      </c>
      <c r="H1727" s="149">
        <v>1107.6599939564201</v>
      </c>
      <c r="I1727" s="149">
        <v>806.781382046423</v>
      </c>
      <c r="J1727" s="149">
        <v>773.066524167117</v>
      </c>
      <c r="K1727" s="149">
        <v>841.567618104144</v>
      </c>
      <c r="L1727" s="149">
        <v>33.7148578793052</v>
      </c>
      <c r="M1727" s="149">
        <v>34.786236057721503</v>
      </c>
    </row>
    <row r="1728" spans="1:13">
      <c r="A1728" s="150" t="str">
        <f t="shared" si="52"/>
        <v>2011-2013Females7A7</v>
      </c>
      <c r="B1728" s="151" t="str">
        <f t="shared" si="53"/>
        <v>2011-2013_Females_7A7_All ages</v>
      </c>
      <c r="C1728" s="149" t="s">
        <v>9</v>
      </c>
      <c r="D1728" s="149" t="s">
        <v>214</v>
      </c>
      <c r="E1728" s="149" t="s">
        <v>16</v>
      </c>
      <c r="F1728" s="149">
        <v>2242</v>
      </c>
      <c r="G1728" s="149">
        <v>747.33333333333303</v>
      </c>
      <c r="H1728" s="149">
        <v>1111.8163965643801</v>
      </c>
      <c r="I1728" s="149">
        <v>791.93976272882105</v>
      </c>
      <c r="J1728" s="149">
        <v>758.86865647415596</v>
      </c>
      <c r="K1728" s="149">
        <v>826.06035858493999</v>
      </c>
      <c r="L1728" s="149">
        <v>33.0711062546645</v>
      </c>
      <c r="M1728" s="149">
        <v>34.120595856118896</v>
      </c>
    </row>
    <row r="1729" spans="1:13">
      <c r="A1729" s="150" t="str">
        <f t="shared" si="52"/>
        <v>2012-2014Females7A7</v>
      </c>
      <c r="B1729" s="151" t="str">
        <f t="shared" si="53"/>
        <v>2012-2014_Females_7A7_All ages</v>
      </c>
      <c r="C1729" s="149" t="s">
        <v>216</v>
      </c>
      <c r="D1729" s="149" t="s">
        <v>214</v>
      </c>
      <c r="E1729" s="149" t="s">
        <v>16</v>
      </c>
      <c r="F1729" s="149">
        <v>2281</v>
      </c>
      <c r="G1729" s="149">
        <v>760.33333333333303</v>
      </c>
      <c r="H1729" s="149">
        <v>1132.7632271585101</v>
      </c>
      <c r="I1729" s="149">
        <v>790.50915257452505</v>
      </c>
      <c r="J1729" s="149">
        <v>757.75350652443296</v>
      </c>
      <c r="K1729" s="149">
        <v>824.29519852533099</v>
      </c>
      <c r="L1729" s="149">
        <v>32.755646050091599</v>
      </c>
      <c r="M1729" s="149">
        <v>33.786045950806098</v>
      </c>
    </row>
    <row r="1730" spans="1:13">
      <c r="A1730" s="150" t="str">
        <f t="shared" si="52"/>
        <v>2004-2006FemalesAB1</v>
      </c>
      <c r="B1730" s="151" t="str">
        <f t="shared" si="53"/>
        <v>2004-2006_Females_AB1_All ages</v>
      </c>
      <c r="C1730" s="149" t="s">
        <v>1</v>
      </c>
      <c r="D1730" s="149" t="s">
        <v>214</v>
      </c>
      <c r="E1730" s="149" t="s">
        <v>17</v>
      </c>
      <c r="F1730" s="149">
        <v>1454</v>
      </c>
      <c r="G1730" s="149">
        <v>484.66666666666703</v>
      </c>
      <c r="H1730" s="149">
        <v>861.59388943865997</v>
      </c>
      <c r="I1730" s="149">
        <v>871.60299582783898</v>
      </c>
      <c r="J1730" s="149">
        <v>827.03232804890604</v>
      </c>
      <c r="K1730" s="149">
        <v>917.93743991217002</v>
      </c>
      <c r="L1730" s="149">
        <v>44.570667778933398</v>
      </c>
      <c r="M1730" s="149">
        <v>46.334444084330599</v>
      </c>
    </row>
    <row r="1731" spans="1:13">
      <c r="A1731" s="150" t="str">
        <f t="shared" ref="A1731:A1794" si="54">C1731&amp;D1731&amp;E1731</f>
        <v>2005-2007FemalesAB1</v>
      </c>
      <c r="B1731" s="151" t="str">
        <f t="shared" ref="B1731:B1794" si="55">CONCATENATE(C1731,"_",D1731,"_",E1731,"_","All ages")</f>
        <v>2005-2007_Females_AB1_All ages</v>
      </c>
      <c r="C1731" s="149" t="s">
        <v>3</v>
      </c>
      <c r="D1731" s="149" t="s">
        <v>214</v>
      </c>
      <c r="E1731" s="149" t="s">
        <v>17</v>
      </c>
      <c r="F1731" s="149">
        <v>1435</v>
      </c>
      <c r="G1731" s="149">
        <v>478.33333333333297</v>
      </c>
      <c r="H1731" s="149">
        <v>846.30310035916295</v>
      </c>
      <c r="I1731" s="149">
        <v>834.01041397155598</v>
      </c>
      <c r="J1731" s="149">
        <v>791.01993179467195</v>
      </c>
      <c r="K1731" s="149">
        <v>878.71361058913396</v>
      </c>
      <c r="L1731" s="149">
        <v>42.990482176883901</v>
      </c>
      <c r="M1731" s="149">
        <v>44.703196617578698</v>
      </c>
    </row>
    <row r="1732" spans="1:13">
      <c r="A1732" s="150" t="str">
        <f t="shared" si="54"/>
        <v>2006-2008FemalesAB1</v>
      </c>
      <c r="B1732" s="151" t="str">
        <f t="shared" si="55"/>
        <v>2006-2008_Females_AB1_All ages</v>
      </c>
      <c r="C1732" s="149" t="s">
        <v>4</v>
      </c>
      <c r="D1732" s="149" t="s">
        <v>214</v>
      </c>
      <c r="E1732" s="149" t="s">
        <v>17</v>
      </c>
      <c r="F1732" s="149">
        <v>1452</v>
      </c>
      <c r="G1732" s="149">
        <v>484</v>
      </c>
      <c r="H1732" s="149">
        <v>850.430779502978</v>
      </c>
      <c r="I1732" s="149">
        <v>821.54942553795502</v>
      </c>
      <c r="J1732" s="149">
        <v>779.40268248327095</v>
      </c>
      <c r="K1732" s="149">
        <v>865.36519708028504</v>
      </c>
      <c r="L1732" s="149">
        <v>42.146743054684201</v>
      </c>
      <c r="M1732" s="149">
        <v>43.815771542329102</v>
      </c>
    </row>
    <row r="1733" spans="1:13">
      <c r="A1733" s="150" t="str">
        <f t="shared" si="54"/>
        <v>2007-2009FemalesAB1</v>
      </c>
      <c r="B1733" s="151" t="str">
        <f t="shared" si="55"/>
        <v>2007-2009_Females_AB1_All ages</v>
      </c>
      <c r="C1733" s="149" t="s">
        <v>5</v>
      </c>
      <c r="D1733" s="149" t="s">
        <v>214</v>
      </c>
      <c r="E1733" s="149" t="s">
        <v>17</v>
      </c>
      <c r="F1733" s="149">
        <v>1505</v>
      </c>
      <c r="G1733" s="149">
        <v>501.66666666666703</v>
      </c>
      <c r="H1733" s="149">
        <v>877.53055322324803</v>
      </c>
      <c r="I1733" s="149">
        <v>833.209300016165</v>
      </c>
      <c r="J1733" s="149">
        <v>791.21649911978898</v>
      </c>
      <c r="K1733" s="149">
        <v>876.83486154187699</v>
      </c>
      <c r="L1733" s="149">
        <v>41.9928008963767</v>
      </c>
      <c r="M1733" s="149">
        <v>43.625561525711802</v>
      </c>
    </row>
    <row r="1734" spans="1:13">
      <c r="A1734" s="150" t="str">
        <f t="shared" si="54"/>
        <v>2008-2010FemalesAB1</v>
      </c>
      <c r="B1734" s="151" t="str">
        <f t="shared" si="55"/>
        <v>2008-2010_Females_AB1_All ages</v>
      </c>
      <c r="C1734" s="149" t="s">
        <v>6</v>
      </c>
      <c r="D1734" s="149" t="s">
        <v>214</v>
      </c>
      <c r="E1734" s="149" t="s">
        <v>17</v>
      </c>
      <c r="F1734" s="149">
        <v>1496</v>
      </c>
      <c r="G1734" s="149">
        <v>498.66666666666703</v>
      </c>
      <c r="H1734" s="149">
        <v>869.47930046438103</v>
      </c>
      <c r="I1734" s="149">
        <v>807.57977022207297</v>
      </c>
      <c r="J1734" s="149">
        <v>766.82805325245795</v>
      </c>
      <c r="K1734" s="149">
        <v>849.92085272495603</v>
      </c>
      <c r="L1734" s="149">
        <v>40.751716969615003</v>
      </c>
      <c r="M1734" s="149">
        <v>42.341082502882998</v>
      </c>
    </row>
    <row r="1735" spans="1:13">
      <c r="A1735" s="150" t="str">
        <f t="shared" si="54"/>
        <v>2009-2011FemalesAB1</v>
      </c>
      <c r="B1735" s="151" t="str">
        <f t="shared" si="55"/>
        <v>2009-2011_Females_AB1_All ages</v>
      </c>
      <c r="C1735" s="149" t="s">
        <v>7</v>
      </c>
      <c r="D1735" s="149" t="s">
        <v>214</v>
      </c>
      <c r="E1735" s="149" t="s">
        <v>17</v>
      </c>
      <c r="F1735" s="149">
        <v>1504</v>
      </c>
      <c r="G1735" s="149">
        <v>501.33333333333297</v>
      </c>
      <c r="H1735" s="149">
        <v>873.88005066644996</v>
      </c>
      <c r="I1735" s="149">
        <v>788.63902053391496</v>
      </c>
      <c r="J1735" s="149">
        <v>749.00233201904996</v>
      </c>
      <c r="K1735" s="149">
        <v>829.81738267702895</v>
      </c>
      <c r="L1735" s="149">
        <v>39.636688514864403</v>
      </c>
      <c r="M1735" s="149">
        <v>41.178362143113901</v>
      </c>
    </row>
    <row r="1736" spans="1:13">
      <c r="A1736" s="150" t="str">
        <f t="shared" si="54"/>
        <v>2010-2012FemalesAB1</v>
      </c>
      <c r="B1736" s="151" t="str">
        <f t="shared" si="55"/>
        <v>2010-2012_Females_AB1_All ages</v>
      </c>
      <c r="C1736" s="149" t="s">
        <v>8</v>
      </c>
      <c r="D1736" s="149" t="s">
        <v>214</v>
      </c>
      <c r="E1736" s="149" t="s">
        <v>17</v>
      </c>
      <c r="F1736" s="149">
        <v>1501</v>
      </c>
      <c r="G1736" s="149">
        <v>500.33333333333297</v>
      </c>
      <c r="H1736" s="149">
        <v>872.015337245105</v>
      </c>
      <c r="I1736" s="149">
        <v>759.66543827547298</v>
      </c>
      <c r="J1736" s="149">
        <v>721.47218933189902</v>
      </c>
      <c r="K1736" s="149">
        <v>799.34573350460801</v>
      </c>
      <c r="L1736" s="149">
        <v>38.193248943574098</v>
      </c>
      <c r="M1736" s="149">
        <v>39.680295229134899</v>
      </c>
    </row>
    <row r="1737" spans="1:13">
      <c r="A1737" s="150" t="str">
        <f t="shared" si="54"/>
        <v>2011-2013FemalesAB1</v>
      </c>
      <c r="B1737" s="151" t="str">
        <f t="shared" si="55"/>
        <v>2011-2013_Females_AB1_All ages</v>
      </c>
      <c r="C1737" s="149" t="s">
        <v>9</v>
      </c>
      <c r="D1737" s="149" t="s">
        <v>214</v>
      </c>
      <c r="E1737" s="149" t="s">
        <v>17</v>
      </c>
      <c r="F1737" s="149">
        <v>1540</v>
      </c>
      <c r="G1737" s="149">
        <v>513.33333333333303</v>
      </c>
      <c r="H1737" s="149">
        <v>893.72765680858004</v>
      </c>
      <c r="I1737" s="149">
        <v>758.92177641172202</v>
      </c>
      <c r="J1737" s="149">
        <v>721.27704261725</v>
      </c>
      <c r="K1737" s="149">
        <v>798.01312935186002</v>
      </c>
      <c r="L1737" s="149">
        <v>37.644733794472401</v>
      </c>
      <c r="M1737" s="149">
        <v>39.091352940137902</v>
      </c>
    </row>
    <row r="1738" spans="1:13">
      <c r="A1738" s="150" t="str">
        <f t="shared" si="54"/>
        <v>2012-2014FemalesAB1</v>
      </c>
      <c r="B1738" s="151" t="str">
        <f t="shared" si="55"/>
        <v>2012-2014_Females_AB1_All ages</v>
      </c>
      <c r="C1738" s="149" t="s">
        <v>216</v>
      </c>
      <c r="D1738" s="149" t="s">
        <v>214</v>
      </c>
      <c r="E1738" s="149" t="s">
        <v>17</v>
      </c>
      <c r="F1738" s="149">
        <v>1593</v>
      </c>
      <c r="G1738" s="149">
        <v>531</v>
      </c>
      <c r="H1738" s="149">
        <v>924.32488888373098</v>
      </c>
      <c r="I1738" s="149">
        <v>771.58955502005904</v>
      </c>
      <c r="J1738" s="149">
        <v>733.96293847684206</v>
      </c>
      <c r="K1738" s="149">
        <v>810.63733626033797</v>
      </c>
      <c r="L1738" s="149">
        <v>37.626616543216898</v>
      </c>
      <c r="M1738" s="149">
        <v>39.047781240278503</v>
      </c>
    </row>
    <row r="1739" spans="1:13">
      <c r="A1739" s="150" t="str">
        <f t="shared" si="54"/>
        <v>2004-2006FemalesAB2</v>
      </c>
      <c r="B1739" s="151" t="str">
        <f t="shared" si="55"/>
        <v>2004-2006_Females_AB2_All ages</v>
      </c>
      <c r="C1739" s="149" t="s">
        <v>1</v>
      </c>
      <c r="D1739" s="149" t="s">
        <v>214</v>
      </c>
      <c r="E1739" s="149" t="s">
        <v>18</v>
      </c>
      <c r="F1739" s="149">
        <v>1672</v>
      </c>
      <c r="G1739" s="149">
        <v>557.33333333333303</v>
      </c>
      <c r="H1739" s="149">
        <v>977.063550036523</v>
      </c>
      <c r="I1739" s="149">
        <v>958.05893750398195</v>
      </c>
      <c r="J1739" s="149">
        <v>912.29895135658398</v>
      </c>
      <c r="K1739" s="149">
        <v>1005.50512797513</v>
      </c>
      <c r="L1739" s="149">
        <v>45.759986147397697</v>
      </c>
      <c r="M1739" s="149">
        <v>47.446190471144597</v>
      </c>
    </row>
    <row r="1740" spans="1:13">
      <c r="A1740" s="150" t="str">
        <f t="shared" si="54"/>
        <v>2005-2007FemalesAB2</v>
      </c>
      <c r="B1740" s="151" t="str">
        <f t="shared" si="55"/>
        <v>2005-2007_Females_AB2_All ages</v>
      </c>
      <c r="C1740" s="149" t="s">
        <v>3</v>
      </c>
      <c r="D1740" s="149" t="s">
        <v>214</v>
      </c>
      <c r="E1740" s="149" t="s">
        <v>18</v>
      </c>
      <c r="F1740" s="149">
        <v>1674</v>
      </c>
      <c r="G1740" s="149">
        <v>558</v>
      </c>
      <c r="H1740" s="149">
        <v>973.35201735055205</v>
      </c>
      <c r="I1740" s="149">
        <v>941.35862086469695</v>
      </c>
      <c r="J1740" s="149">
        <v>896.39162579526499</v>
      </c>
      <c r="K1740" s="149">
        <v>987.98158932524905</v>
      </c>
      <c r="L1740" s="149">
        <v>44.966995069432301</v>
      </c>
      <c r="M1740" s="149">
        <v>46.622968460551597</v>
      </c>
    </row>
    <row r="1741" spans="1:13">
      <c r="A1741" s="150" t="str">
        <f t="shared" si="54"/>
        <v>2006-2008FemalesAB2</v>
      </c>
      <c r="B1741" s="151" t="str">
        <f t="shared" si="55"/>
        <v>2006-2008_Females_AB2_All ages</v>
      </c>
      <c r="C1741" s="149" t="s">
        <v>4</v>
      </c>
      <c r="D1741" s="149" t="s">
        <v>214</v>
      </c>
      <c r="E1741" s="149" t="s">
        <v>18</v>
      </c>
      <c r="F1741" s="149">
        <v>1617</v>
      </c>
      <c r="G1741" s="149">
        <v>539</v>
      </c>
      <c r="H1741" s="149">
        <v>934.25005777675096</v>
      </c>
      <c r="I1741" s="149">
        <v>892.84327682047297</v>
      </c>
      <c r="J1741" s="149">
        <v>849.42195080732097</v>
      </c>
      <c r="K1741" s="149">
        <v>937.89216775239697</v>
      </c>
      <c r="L1741" s="149">
        <v>43.421326013152502</v>
      </c>
      <c r="M1741" s="149">
        <v>45.048890931923701</v>
      </c>
    </row>
    <row r="1742" spans="1:13">
      <c r="A1742" s="150" t="str">
        <f t="shared" si="54"/>
        <v>2007-2009FemalesAB2</v>
      </c>
      <c r="B1742" s="151" t="str">
        <f t="shared" si="55"/>
        <v>2007-2009_Females_AB2_All ages</v>
      </c>
      <c r="C1742" s="149" t="s">
        <v>5</v>
      </c>
      <c r="D1742" s="149" t="s">
        <v>214</v>
      </c>
      <c r="E1742" s="149" t="s">
        <v>18</v>
      </c>
      <c r="F1742" s="149">
        <v>1608</v>
      </c>
      <c r="G1742" s="149">
        <v>536</v>
      </c>
      <c r="H1742" s="149">
        <v>921.75936806745801</v>
      </c>
      <c r="I1742" s="149">
        <v>873.41973490627402</v>
      </c>
      <c r="J1742" s="149">
        <v>830.85276640176005</v>
      </c>
      <c r="K1742" s="149">
        <v>917.58679504097097</v>
      </c>
      <c r="L1742" s="149">
        <v>42.566968504513497</v>
      </c>
      <c r="M1742" s="149">
        <v>44.167060134696797</v>
      </c>
    </row>
    <row r="1743" spans="1:13">
      <c r="A1743" s="150" t="str">
        <f t="shared" si="54"/>
        <v>2008-2010FemalesAB2</v>
      </c>
      <c r="B1743" s="151" t="str">
        <f t="shared" si="55"/>
        <v>2008-2010_Females_AB2_All ages</v>
      </c>
      <c r="C1743" s="149" t="s">
        <v>6</v>
      </c>
      <c r="D1743" s="149" t="s">
        <v>214</v>
      </c>
      <c r="E1743" s="149" t="s">
        <v>18</v>
      </c>
      <c r="F1743" s="149">
        <v>1563</v>
      </c>
      <c r="G1743" s="149">
        <v>521</v>
      </c>
      <c r="H1743" s="149">
        <v>889.52882858785199</v>
      </c>
      <c r="I1743" s="149">
        <v>835.05552347278899</v>
      </c>
      <c r="J1743" s="149">
        <v>793.82166253249898</v>
      </c>
      <c r="K1743" s="149">
        <v>877.86198128409001</v>
      </c>
      <c r="L1743" s="149">
        <v>41.233860940289098</v>
      </c>
      <c r="M1743" s="149">
        <v>42.806457811301698</v>
      </c>
    </row>
    <row r="1744" spans="1:13">
      <c r="A1744" s="150" t="str">
        <f t="shared" si="54"/>
        <v>2009-2011FemalesAB2</v>
      </c>
      <c r="B1744" s="151" t="str">
        <f t="shared" si="55"/>
        <v>2009-2011_Females_AB2_All ages</v>
      </c>
      <c r="C1744" s="149" t="s">
        <v>7</v>
      </c>
      <c r="D1744" s="149" t="s">
        <v>214</v>
      </c>
      <c r="E1744" s="149" t="s">
        <v>18</v>
      </c>
      <c r="F1744" s="149">
        <v>1567</v>
      </c>
      <c r="G1744" s="149">
        <v>522.33333333333303</v>
      </c>
      <c r="H1744" s="149">
        <v>886.48269463584597</v>
      </c>
      <c r="I1744" s="149">
        <v>818.42443264083204</v>
      </c>
      <c r="J1744" s="149">
        <v>778.09236620432898</v>
      </c>
      <c r="K1744" s="149">
        <v>860.29269742103895</v>
      </c>
      <c r="L1744" s="149">
        <v>40.332066436502501</v>
      </c>
      <c r="M1744" s="149">
        <v>41.868264780207703</v>
      </c>
    </row>
    <row r="1745" spans="1:13">
      <c r="A1745" s="150" t="str">
        <f t="shared" si="54"/>
        <v>2010-2012FemalesAB2</v>
      </c>
      <c r="B1745" s="151" t="str">
        <f t="shared" si="55"/>
        <v>2010-2012_Females_AB2_All ages</v>
      </c>
      <c r="C1745" s="149" t="s">
        <v>8</v>
      </c>
      <c r="D1745" s="149" t="s">
        <v>214</v>
      </c>
      <c r="E1745" s="149" t="s">
        <v>18</v>
      </c>
      <c r="F1745" s="149">
        <v>1562</v>
      </c>
      <c r="G1745" s="149">
        <v>520.66666666666697</v>
      </c>
      <c r="H1745" s="149">
        <v>878.99967361087704</v>
      </c>
      <c r="I1745" s="149">
        <v>794.77782890333503</v>
      </c>
      <c r="J1745" s="149">
        <v>755.57805655698405</v>
      </c>
      <c r="K1745" s="149">
        <v>835.47310954273303</v>
      </c>
      <c r="L1745" s="149">
        <v>39.199772346351097</v>
      </c>
      <c r="M1745" s="149">
        <v>40.695280639397801</v>
      </c>
    </row>
    <row r="1746" spans="1:13">
      <c r="A1746" s="150" t="str">
        <f t="shared" si="54"/>
        <v>2011-2013FemalesAB2</v>
      </c>
      <c r="B1746" s="151" t="str">
        <f t="shared" si="55"/>
        <v>2011-2013_Females_AB2_All ages</v>
      </c>
      <c r="C1746" s="149" t="s">
        <v>9</v>
      </c>
      <c r="D1746" s="149" t="s">
        <v>214</v>
      </c>
      <c r="E1746" s="149" t="s">
        <v>18</v>
      </c>
      <c r="F1746" s="149">
        <v>1579</v>
      </c>
      <c r="G1746" s="149">
        <v>526.33333333333303</v>
      </c>
      <c r="H1746" s="149">
        <v>885.77983967328805</v>
      </c>
      <c r="I1746" s="149">
        <v>782.67418343835595</v>
      </c>
      <c r="J1746" s="149">
        <v>744.29026765248</v>
      </c>
      <c r="K1746" s="149">
        <v>822.514413350155</v>
      </c>
      <c r="L1746" s="149">
        <v>38.383915785875999</v>
      </c>
      <c r="M1746" s="149">
        <v>39.840229911798701</v>
      </c>
    </row>
    <row r="1747" spans="1:13">
      <c r="A1747" s="150" t="str">
        <f t="shared" si="54"/>
        <v>2012-2014FemalesAB2</v>
      </c>
      <c r="B1747" s="151" t="str">
        <f t="shared" si="55"/>
        <v>2012-2014_Females_AB2_All ages</v>
      </c>
      <c r="C1747" s="149" t="s">
        <v>216</v>
      </c>
      <c r="D1747" s="149" t="s">
        <v>214</v>
      </c>
      <c r="E1747" s="149" t="s">
        <v>18</v>
      </c>
      <c r="F1747" s="149">
        <v>1599</v>
      </c>
      <c r="G1747" s="149">
        <v>533</v>
      </c>
      <c r="H1747" s="149">
        <v>893.85037649044898</v>
      </c>
      <c r="I1747" s="149">
        <v>782.70283515732797</v>
      </c>
      <c r="J1747" s="149">
        <v>744.56275105567602</v>
      </c>
      <c r="K1747" s="149">
        <v>822.28071662489697</v>
      </c>
      <c r="L1747" s="149">
        <v>38.140084101652398</v>
      </c>
      <c r="M1747" s="149">
        <v>39.577881467568098</v>
      </c>
    </row>
    <row r="1748" spans="1:13">
      <c r="A1748" s="150" t="str">
        <f t="shared" si="54"/>
        <v>2004-2006FemalesAB3</v>
      </c>
      <c r="B1748" s="151" t="str">
        <f t="shared" si="55"/>
        <v>2004-2006_Females_AB3_All ages</v>
      </c>
      <c r="C1748" s="149" t="s">
        <v>1</v>
      </c>
      <c r="D1748" s="149" t="s">
        <v>214</v>
      </c>
      <c r="E1748" s="149" t="s">
        <v>19</v>
      </c>
      <c r="F1748" s="149">
        <v>2068</v>
      </c>
      <c r="G1748" s="149">
        <v>689.33333333333303</v>
      </c>
      <c r="H1748" s="149">
        <v>1171.9170591002101</v>
      </c>
      <c r="I1748" s="149">
        <v>1055.1300470587601</v>
      </c>
      <c r="J1748" s="149">
        <v>1009.63057987555</v>
      </c>
      <c r="K1748" s="149">
        <v>1102.1340068864699</v>
      </c>
      <c r="L1748" s="149">
        <v>45.499467183205198</v>
      </c>
      <c r="M1748" s="149">
        <v>47.003959827714397</v>
      </c>
    </row>
    <row r="1749" spans="1:13">
      <c r="A1749" s="150" t="str">
        <f t="shared" si="54"/>
        <v>2005-2007FemalesAB3</v>
      </c>
      <c r="B1749" s="151" t="str">
        <f t="shared" si="55"/>
        <v>2005-2007_Females_AB3_All ages</v>
      </c>
      <c r="C1749" s="149" t="s">
        <v>3</v>
      </c>
      <c r="D1749" s="149" t="s">
        <v>214</v>
      </c>
      <c r="E1749" s="149" t="s">
        <v>19</v>
      </c>
      <c r="F1749" s="149">
        <v>2115</v>
      </c>
      <c r="G1749" s="149">
        <v>705</v>
      </c>
      <c r="H1749" s="149">
        <v>1194.1461431620301</v>
      </c>
      <c r="I1749" s="149">
        <v>1067.99099804346</v>
      </c>
      <c r="J1749" s="149">
        <v>1022.32727595157</v>
      </c>
      <c r="K1749" s="149">
        <v>1115.1474703368201</v>
      </c>
      <c r="L1749" s="149">
        <v>45.6637220918916</v>
      </c>
      <c r="M1749" s="149">
        <v>47.156472293367003</v>
      </c>
    </row>
    <row r="1750" spans="1:13">
      <c r="A1750" s="150" t="str">
        <f t="shared" si="54"/>
        <v>2006-2008FemalesAB3</v>
      </c>
      <c r="B1750" s="151" t="str">
        <f t="shared" si="55"/>
        <v>2006-2008_Females_AB3_All ages</v>
      </c>
      <c r="C1750" s="149" t="s">
        <v>4</v>
      </c>
      <c r="D1750" s="149" t="s">
        <v>214</v>
      </c>
      <c r="E1750" s="149" t="s">
        <v>19</v>
      </c>
      <c r="F1750" s="149">
        <v>2070</v>
      </c>
      <c r="G1750" s="149">
        <v>690</v>
      </c>
      <c r="H1750" s="149">
        <v>1161.9617506890399</v>
      </c>
      <c r="I1750" s="149">
        <v>1037.64270995678</v>
      </c>
      <c r="J1750" s="149">
        <v>992.75235692016804</v>
      </c>
      <c r="K1750" s="149">
        <v>1084.0166843186501</v>
      </c>
      <c r="L1750" s="149">
        <v>44.890353036614201</v>
      </c>
      <c r="M1750" s="149">
        <v>46.373974361866203</v>
      </c>
    </row>
    <row r="1751" spans="1:13">
      <c r="A1751" s="150" t="str">
        <f t="shared" si="54"/>
        <v>2007-2009FemalesAB3</v>
      </c>
      <c r="B1751" s="151" t="str">
        <f t="shared" si="55"/>
        <v>2007-2009_Females_AB3_All ages</v>
      </c>
      <c r="C1751" s="149" t="s">
        <v>5</v>
      </c>
      <c r="D1751" s="149" t="s">
        <v>214</v>
      </c>
      <c r="E1751" s="149" t="s">
        <v>19</v>
      </c>
      <c r="F1751" s="149">
        <v>2060</v>
      </c>
      <c r="G1751" s="149">
        <v>686.66666666666697</v>
      </c>
      <c r="H1751" s="149">
        <v>1150.7929857491599</v>
      </c>
      <c r="I1751" s="149">
        <v>1025.8348326195801</v>
      </c>
      <c r="J1751" s="149">
        <v>981.38133864517999</v>
      </c>
      <c r="K1751" s="149">
        <v>1071.7611361599299</v>
      </c>
      <c r="L1751" s="149">
        <v>44.4534939744035</v>
      </c>
      <c r="M1751" s="149">
        <v>45.926303540342602</v>
      </c>
    </row>
    <row r="1752" spans="1:13">
      <c r="A1752" s="150" t="str">
        <f t="shared" si="54"/>
        <v>2008-2010FemalesAB3</v>
      </c>
      <c r="B1752" s="151" t="str">
        <f t="shared" si="55"/>
        <v>2008-2010_Females_AB3_All ages</v>
      </c>
      <c r="C1752" s="149" t="s">
        <v>6</v>
      </c>
      <c r="D1752" s="149" t="s">
        <v>214</v>
      </c>
      <c r="E1752" s="149" t="s">
        <v>19</v>
      </c>
      <c r="F1752" s="149">
        <v>2038</v>
      </c>
      <c r="G1752" s="149">
        <v>679.33333333333303</v>
      </c>
      <c r="H1752" s="149">
        <v>1132.1530350922999</v>
      </c>
      <c r="I1752" s="149">
        <v>999.84491516861794</v>
      </c>
      <c r="J1752" s="149">
        <v>956.322815730461</v>
      </c>
      <c r="K1752" s="149">
        <v>1044.8168694880001</v>
      </c>
      <c r="L1752" s="149">
        <v>43.522099438156502</v>
      </c>
      <c r="M1752" s="149">
        <v>44.9719543193779</v>
      </c>
    </row>
    <row r="1753" spans="1:13">
      <c r="A1753" s="150" t="str">
        <f t="shared" si="54"/>
        <v>2009-2011FemalesAB3</v>
      </c>
      <c r="B1753" s="151" t="str">
        <f t="shared" si="55"/>
        <v>2009-2011_Females_AB3_All ages</v>
      </c>
      <c r="C1753" s="149" t="s">
        <v>7</v>
      </c>
      <c r="D1753" s="149" t="s">
        <v>214</v>
      </c>
      <c r="E1753" s="149" t="s">
        <v>19</v>
      </c>
      <c r="F1753" s="149">
        <v>1959</v>
      </c>
      <c r="G1753" s="149">
        <v>653</v>
      </c>
      <c r="H1753" s="149">
        <v>1082.16499287395</v>
      </c>
      <c r="I1753" s="149">
        <v>955.98436954817203</v>
      </c>
      <c r="J1753" s="149">
        <v>913.58909545084703</v>
      </c>
      <c r="K1753" s="149">
        <v>999.82068164097097</v>
      </c>
      <c r="L1753" s="149">
        <v>42.395274097324702</v>
      </c>
      <c r="M1753" s="149">
        <v>43.836312092799197</v>
      </c>
    </row>
    <row r="1754" spans="1:13">
      <c r="A1754" s="150" t="str">
        <f t="shared" si="54"/>
        <v>2010-2012FemalesAB3</v>
      </c>
      <c r="B1754" s="151" t="str">
        <f t="shared" si="55"/>
        <v>2010-2012_Females_AB3_All ages</v>
      </c>
      <c r="C1754" s="149" t="s">
        <v>8</v>
      </c>
      <c r="D1754" s="149" t="s">
        <v>214</v>
      </c>
      <c r="E1754" s="149" t="s">
        <v>19</v>
      </c>
      <c r="F1754" s="149">
        <v>2007</v>
      </c>
      <c r="G1754" s="149">
        <v>669</v>
      </c>
      <c r="H1754" s="149">
        <v>1102.6139697399201</v>
      </c>
      <c r="I1754" s="149">
        <v>973.35708511801101</v>
      </c>
      <c r="J1754" s="149">
        <v>930.73734286946296</v>
      </c>
      <c r="K1754" s="149">
        <v>1017.40774608887</v>
      </c>
      <c r="L1754" s="149">
        <v>42.619742248547801</v>
      </c>
      <c r="M1754" s="149">
        <v>44.0506609708601</v>
      </c>
    </row>
    <row r="1755" spans="1:13">
      <c r="A1755" s="150" t="str">
        <f t="shared" si="54"/>
        <v>2011-2013FemalesAB3</v>
      </c>
      <c r="B1755" s="151" t="str">
        <f t="shared" si="55"/>
        <v>2011-2013_Females_AB3_All ages</v>
      </c>
      <c r="C1755" s="149" t="s">
        <v>9</v>
      </c>
      <c r="D1755" s="149" t="s">
        <v>214</v>
      </c>
      <c r="E1755" s="149" t="s">
        <v>19</v>
      </c>
      <c r="F1755" s="149">
        <v>1936</v>
      </c>
      <c r="G1755" s="149">
        <v>645.33333333333303</v>
      </c>
      <c r="H1755" s="149">
        <v>1058.75661722886</v>
      </c>
      <c r="I1755" s="149">
        <v>935.63675581507198</v>
      </c>
      <c r="J1755" s="149">
        <v>893.99753750559296</v>
      </c>
      <c r="K1755" s="149">
        <v>978.69985294329695</v>
      </c>
      <c r="L1755" s="149">
        <v>41.6392183094787</v>
      </c>
      <c r="M1755" s="149">
        <v>43.063097128225401</v>
      </c>
    </row>
    <row r="1756" spans="1:13">
      <c r="A1756" s="150" t="str">
        <f t="shared" si="54"/>
        <v>2012-2014FemalesAB3</v>
      </c>
      <c r="B1756" s="151" t="str">
        <f t="shared" si="55"/>
        <v>2012-2014_Females_AB3_All ages</v>
      </c>
      <c r="C1756" s="149" t="s">
        <v>216</v>
      </c>
      <c r="D1756" s="149" t="s">
        <v>214</v>
      </c>
      <c r="E1756" s="149" t="s">
        <v>19</v>
      </c>
      <c r="F1756" s="149">
        <v>1965</v>
      </c>
      <c r="G1756" s="149">
        <v>655</v>
      </c>
      <c r="H1756" s="149">
        <v>1069.37611563412</v>
      </c>
      <c r="I1756" s="149">
        <v>942.56225022937099</v>
      </c>
      <c r="J1756" s="149">
        <v>900.959314931986</v>
      </c>
      <c r="K1756" s="149">
        <v>985.57709070908595</v>
      </c>
      <c r="L1756" s="149">
        <v>41.602935297384597</v>
      </c>
      <c r="M1756" s="149">
        <v>43.014840479715197</v>
      </c>
    </row>
    <row r="1757" spans="1:13">
      <c r="A1757" s="150" t="str">
        <f t="shared" si="54"/>
        <v>2004-2006FemalesAB4</v>
      </c>
      <c r="B1757" s="151" t="str">
        <f t="shared" si="55"/>
        <v>2004-2006_Females_AB4_All ages</v>
      </c>
      <c r="C1757" s="149" t="s">
        <v>1</v>
      </c>
      <c r="D1757" s="149" t="s">
        <v>214</v>
      </c>
      <c r="E1757" s="149" t="s">
        <v>20</v>
      </c>
      <c r="F1757" s="149">
        <v>1956</v>
      </c>
      <c r="G1757" s="149">
        <v>652</v>
      </c>
      <c r="H1757" s="149">
        <v>1121.04539202201</v>
      </c>
      <c r="I1757" s="149">
        <v>1088.4156459952601</v>
      </c>
      <c r="J1757" s="149">
        <v>1040.02721844179</v>
      </c>
      <c r="K1757" s="149">
        <v>1138.4501063714899</v>
      </c>
      <c r="L1757" s="149">
        <v>48.388427553464901</v>
      </c>
      <c r="M1757" s="149">
        <v>50.034460376228502</v>
      </c>
    </row>
    <row r="1758" spans="1:13">
      <c r="A1758" s="150" t="str">
        <f t="shared" si="54"/>
        <v>2005-2007FemalesAB4</v>
      </c>
      <c r="B1758" s="151" t="str">
        <f t="shared" si="55"/>
        <v>2005-2007_Females_AB4_All ages</v>
      </c>
      <c r="C1758" s="149" t="s">
        <v>3</v>
      </c>
      <c r="D1758" s="149" t="s">
        <v>214</v>
      </c>
      <c r="E1758" s="149" t="s">
        <v>20</v>
      </c>
      <c r="F1758" s="149">
        <v>1944</v>
      </c>
      <c r="G1758" s="149">
        <v>648</v>
      </c>
      <c r="H1758" s="149">
        <v>1113.15341933932</v>
      </c>
      <c r="I1758" s="149">
        <v>1077.2458568929801</v>
      </c>
      <c r="J1758" s="149">
        <v>1029.2219908565501</v>
      </c>
      <c r="K1758" s="149">
        <v>1126.90848293708</v>
      </c>
      <c r="L1758" s="149">
        <v>48.023866036432302</v>
      </c>
      <c r="M1758" s="149">
        <v>49.662626044098502</v>
      </c>
    </row>
    <row r="1759" spans="1:13">
      <c r="A1759" s="150" t="str">
        <f t="shared" si="54"/>
        <v>2006-2008FemalesAB4</v>
      </c>
      <c r="B1759" s="151" t="str">
        <f t="shared" si="55"/>
        <v>2006-2008_Females_AB4_All ages</v>
      </c>
      <c r="C1759" s="149" t="s">
        <v>4</v>
      </c>
      <c r="D1759" s="149" t="s">
        <v>214</v>
      </c>
      <c r="E1759" s="149" t="s">
        <v>20</v>
      </c>
      <c r="F1759" s="149">
        <v>1926</v>
      </c>
      <c r="G1759" s="149">
        <v>642</v>
      </c>
      <c r="H1759" s="149">
        <v>1100.5965850647999</v>
      </c>
      <c r="I1759" s="149">
        <v>1067.33987096033</v>
      </c>
      <c r="J1759" s="149">
        <v>1019.55256577878</v>
      </c>
      <c r="K1759" s="149">
        <v>1116.7656089908501</v>
      </c>
      <c r="L1759" s="149">
        <v>47.787305181545399</v>
      </c>
      <c r="M1759" s="149">
        <v>49.425738030528699</v>
      </c>
    </row>
    <row r="1760" spans="1:13">
      <c r="A1760" s="150" t="str">
        <f t="shared" si="54"/>
        <v>2007-2009FemalesAB4</v>
      </c>
      <c r="B1760" s="151" t="str">
        <f t="shared" si="55"/>
        <v>2007-2009_Females_AB4_All ages</v>
      </c>
      <c r="C1760" s="149" t="s">
        <v>5</v>
      </c>
      <c r="D1760" s="149" t="s">
        <v>214</v>
      </c>
      <c r="E1760" s="149" t="s">
        <v>20</v>
      </c>
      <c r="F1760" s="149">
        <v>1911</v>
      </c>
      <c r="G1760" s="149">
        <v>637</v>
      </c>
      <c r="H1760" s="149">
        <v>1088.8888888888901</v>
      </c>
      <c r="I1760" s="149">
        <v>1048.7143431014999</v>
      </c>
      <c r="J1760" s="149">
        <v>1001.59366625144</v>
      </c>
      <c r="K1760" s="149">
        <v>1097.4570444094099</v>
      </c>
      <c r="L1760" s="149">
        <v>47.120676850063901</v>
      </c>
      <c r="M1760" s="149">
        <v>48.742701307906103</v>
      </c>
    </row>
    <row r="1761" spans="1:13">
      <c r="A1761" s="150" t="str">
        <f t="shared" si="54"/>
        <v>2008-2010FemalesAB4</v>
      </c>
      <c r="B1761" s="151" t="str">
        <f t="shared" si="55"/>
        <v>2008-2010_Females_AB4_All ages</v>
      </c>
      <c r="C1761" s="149" t="s">
        <v>6</v>
      </c>
      <c r="D1761" s="149" t="s">
        <v>214</v>
      </c>
      <c r="E1761" s="149" t="s">
        <v>20</v>
      </c>
      <c r="F1761" s="149">
        <v>1868</v>
      </c>
      <c r="G1761" s="149">
        <v>622.66666666666697</v>
      </c>
      <c r="H1761" s="149">
        <v>1062.45627605663</v>
      </c>
      <c r="I1761" s="149">
        <v>1021.84631436814</v>
      </c>
      <c r="J1761" s="149">
        <v>975.48285469578695</v>
      </c>
      <c r="K1761" s="149">
        <v>1069.8243460138401</v>
      </c>
      <c r="L1761" s="149">
        <v>46.363459672353699</v>
      </c>
      <c r="M1761" s="149">
        <v>47.978031645699502</v>
      </c>
    </row>
    <row r="1762" spans="1:13">
      <c r="A1762" s="150" t="str">
        <f t="shared" si="54"/>
        <v>2009-2011FemalesAB4</v>
      </c>
      <c r="B1762" s="151" t="str">
        <f t="shared" si="55"/>
        <v>2009-2011_Females_AB4_All ages</v>
      </c>
      <c r="C1762" s="149" t="s">
        <v>7</v>
      </c>
      <c r="D1762" s="149" t="s">
        <v>214</v>
      </c>
      <c r="E1762" s="149" t="s">
        <v>20</v>
      </c>
      <c r="F1762" s="149">
        <v>1837</v>
      </c>
      <c r="G1762" s="149">
        <v>612.33333333333303</v>
      </c>
      <c r="H1762" s="149">
        <v>1042.4587726566001</v>
      </c>
      <c r="I1762" s="149">
        <v>996.03773703660397</v>
      </c>
      <c r="J1762" s="149">
        <v>950.51483565103604</v>
      </c>
      <c r="K1762" s="149">
        <v>1043.15951527586</v>
      </c>
      <c r="L1762" s="149">
        <v>45.5229013855677</v>
      </c>
      <c r="M1762" s="149">
        <v>47.121778239258802</v>
      </c>
    </row>
    <row r="1763" spans="1:13">
      <c r="A1763" s="150" t="str">
        <f t="shared" si="54"/>
        <v>2010-2012FemalesAB4</v>
      </c>
      <c r="B1763" s="151" t="str">
        <f t="shared" si="55"/>
        <v>2010-2012_Females_AB4_All ages</v>
      </c>
      <c r="C1763" s="149" t="s">
        <v>8</v>
      </c>
      <c r="D1763" s="149" t="s">
        <v>214</v>
      </c>
      <c r="E1763" s="149" t="s">
        <v>20</v>
      </c>
      <c r="F1763" s="149">
        <v>1907</v>
      </c>
      <c r="G1763" s="149">
        <v>635.66666666666697</v>
      </c>
      <c r="H1763" s="149">
        <v>1081.78326894823</v>
      </c>
      <c r="I1763" s="149">
        <v>1026.3118695784001</v>
      </c>
      <c r="J1763" s="149">
        <v>980.30201776272895</v>
      </c>
      <c r="K1763" s="149">
        <v>1073.90719968608</v>
      </c>
      <c r="L1763" s="149">
        <v>46.009851815673002</v>
      </c>
      <c r="M1763" s="149">
        <v>47.595330107674499</v>
      </c>
    </row>
    <row r="1764" spans="1:13">
      <c r="A1764" s="150" t="str">
        <f t="shared" si="54"/>
        <v>2011-2013FemalesAB4</v>
      </c>
      <c r="B1764" s="151" t="str">
        <f t="shared" si="55"/>
        <v>2011-2013_Females_AB4_All ages</v>
      </c>
      <c r="C1764" s="149" t="s">
        <v>9</v>
      </c>
      <c r="D1764" s="149" t="s">
        <v>214</v>
      </c>
      <c r="E1764" s="149" t="s">
        <v>20</v>
      </c>
      <c r="F1764" s="149">
        <v>1938</v>
      </c>
      <c r="G1764" s="149">
        <v>646</v>
      </c>
      <c r="H1764" s="149">
        <v>1098.5522690942901</v>
      </c>
      <c r="I1764" s="149">
        <v>1038.4820883909899</v>
      </c>
      <c r="J1764" s="149">
        <v>992.33656516043095</v>
      </c>
      <c r="K1764" s="149">
        <v>1086.2047566245801</v>
      </c>
      <c r="L1764" s="149">
        <v>46.145523230554502</v>
      </c>
      <c r="M1764" s="149">
        <v>47.722668233595599</v>
      </c>
    </row>
    <row r="1765" spans="1:13">
      <c r="A1765" s="150" t="str">
        <f t="shared" si="54"/>
        <v>2012-2014FemalesAB4</v>
      </c>
      <c r="B1765" s="151" t="str">
        <f t="shared" si="55"/>
        <v>2012-2014_Females_AB4_All ages</v>
      </c>
      <c r="C1765" s="149" t="s">
        <v>216</v>
      </c>
      <c r="D1765" s="149" t="s">
        <v>214</v>
      </c>
      <c r="E1765" s="149" t="s">
        <v>20</v>
      </c>
      <c r="F1765" s="149">
        <v>1942</v>
      </c>
      <c r="G1765" s="149">
        <v>647.33333333333303</v>
      </c>
      <c r="H1765" s="149">
        <v>1101.2129219567801</v>
      </c>
      <c r="I1765" s="149">
        <v>1035.33364187745</v>
      </c>
      <c r="J1765" s="149">
        <v>989.40475717980905</v>
      </c>
      <c r="K1765" s="149">
        <v>1082.83061965308</v>
      </c>
      <c r="L1765" s="149">
        <v>45.928884697643902</v>
      </c>
      <c r="M1765" s="149">
        <v>47.496977775623201</v>
      </c>
    </row>
    <row r="1766" spans="1:13">
      <c r="A1766" s="150" t="str">
        <f t="shared" si="54"/>
        <v>2004-2006FemalesAB5</v>
      </c>
      <c r="B1766" s="151" t="str">
        <f t="shared" si="55"/>
        <v>2004-2006_Females_AB5_All ages</v>
      </c>
      <c r="C1766" s="149" t="s">
        <v>1</v>
      </c>
      <c r="D1766" s="149" t="s">
        <v>214</v>
      </c>
      <c r="E1766" s="149" t="s">
        <v>21</v>
      </c>
      <c r="F1766" s="149">
        <v>1881</v>
      </c>
      <c r="G1766" s="149">
        <v>627</v>
      </c>
      <c r="H1766" s="149">
        <v>1092.4042766959601</v>
      </c>
      <c r="I1766" s="149">
        <v>1238.7799849201001</v>
      </c>
      <c r="J1766" s="149">
        <v>1182.8553954148799</v>
      </c>
      <c r="K1766" s="149">
        <v>1296.6452356254499</v>
      </c>
      <c r="L1766" s="149">
        <v>55.924589505219501</v>
      </c>
      <c r="M1766" s="149">
        <v>57.865250705345701</v>
      </c>
    </row>
    <row r="1767" spans="1:13">
      <c r="A1767" s="150" t="str">
        <f t="shared" si="54"/>
        <v>2005-2007FemalesAB5</v>
      </c>
      <c r="B1767" s="151" t="str">
        <f t="shared" si="55"/>
        <v>2005-2007_Females_AB5_All ages</v>
      </c>
      <c r="C1767" s="149" t="s">
        <v>3</v>
      </c>
      <c r="D1767" s="149" t="s">
        <v>214</v>
      </c>
      <c r="E1767" s="149" t="s">
        <v>21</v>
      </c>
      <c r="F1767" s="149">
        <v>1921</v>
      </c>
      <c r="G1767" s="149">
        <v>640.33333333333303</v>
      </c>
      <c r="H1767" s="149">
        <v>1111.9085931259599</v>
      </c>
      <c r="I1767" s="149">
        <v>1269.18233963068</v>
      </c>
      <c r="J1767" s="149">
        <v>1212.43730716092</v>
      </c>
      <c r="K1767" s="149">
        <v>1327.8755070171901</v>
      </c>
      <c r="L1767" s="149">
        <v>56.7450324697638</v>
      </c>
      <c r="M1767" s="149">
        <v>58.693167386504904</v>
      </c>
    </row>
    <row r="1768" spans="1:13">
      <c r="A1768" s="150" t="str">
        <f t="shared" si="54"/>
        <v>2006-2008FemalesAB5</v>
      </c>
      <c r="B1768" s="151" t="str">
        <f t="shared" si="55"/>
        <v>2006-2008_Females_AB5_All ages</v>
      </c>
      <c r="C1768" s="149" t="s">
        <v>4</v>
      </c>
      <c r="D1768" s="149" t="s">
        <v>214</v>
      </c>
      <c r="E1768" s="149" t="s">
        <v>21</v>
      </c>
      <c r="F1768" s="149">
        <v>1909</v>
      </c>
      <c r="G1768" s="149">
        <v>636.33333333333303</v>
      </c>
      <c r="H1768" s="149">
        <v>1101.3165030172299</v>
      </c>
      <c r="I1768" s="149">
        <v>1259.4172293797601</v>
      </c>
      <c r="J1768" s="149">
        <v>1202.8897901452401</v>
      </c>
      <c r="K1768" s="149">
        <v>1317.89153820308</v>
      </c>
      <c r="L1768" s="149">
        <v>56.527439234524302</v>
      </c>
      <c r="M1768" s="149">
        <v>58.474308823323597</v>
      </c>
    </row>
    <row r="1769" spans="1:13">
      <c r="A1769" s="150" t="str">
        <f t="shared" si="54"/>
        <v>2007-2009FemalesAB5</v>
      </c>
      <c r="B1769" s="151" t="str">
        <f t="shared" si="55"/>
        <v>2007-2009_Females_AB5_All ages</v>
      </c>
      <c r="C1769" s="149" t="s">
        <v>5</v>
      </c>
      <c r="D1769" s="149" t="s">
        <v>214</v>
      </c>
      <c r="E1769" s="149" t="s">
        <v>21</v>
      </c>
      <c r="F1769" s="149">
        <v>1913</v>
      </c>
      <c r="G1769" s="149">
        <v>637.66666666666697</v>
      </c>
      <c r="H1769" s="149">
        <v>1102.9432961457501</v>
      </c>
      <c r="I1769" s="149">
        <v>1265.3955152194101</v>
      </c>
      <c r="J1769" s="149">
        <v>1208.71929776041</v>
      </c>
      <c r="K1769" s="149">
        <v>1324.0216460156701</v>
      </c>
      <c r="L1769" s="149">
        <v>56.676217459005997</v>
      </c>
      <c r="M1769" s="149">
        <v>58.626130796262899</v>
      </c>
    </row>
    <row r="1770" spans="1:13">
      <c r="A1770" s="150" t="str">
        <f t="shared" si="54"/>
        <v>2008-2010FemalesAB5</v>
      </c>
      <c r="B1770" s="151" t="str">
        <f t="shared" si="55"/>
        <v>2008-2010_Females_AB5_All ages</v>
      </c>
      <c r="C1770" s="149" t="s">
        <v>6</v>
      </c>
      <c r="D1770" s="149" t="s">
        <v>214</v>
      </c>
      <c r="E1770" s="149" t="s">
        <v>21</v>
      </c>
      <c r="F1770" s="149">
        <v>1881</v>
      </c>
      <c r="G1770" s="149">
        <v>627</v>
      </c>
      <c r="H1770" s="149">
        <v>1082.92025769012</v>
      </c>
      <c r="I1770" s="149">
        <v>1235.8663841891</v>
      </c>
      <c r="J1770" s="149">
        <v>1180.17491719234</v>
      </c>
      <c r="K1770" s="149">
        <v>1293.4904227100201</v>
      </c>
      <c r="L1770" s="149">
        <v>55.691466996754798</v>
      </c>
      <c r="M1770" s="149">
        <v>57.624038520924799</v>
      </c>
    </row>
    <row r="1771" spans="1:13">
      <c r="A1771" s="150" t="str">
        <f t="shared" si="54"/>
        <v>2009-2011FemalesAB5</v>
      </c>
      <c r="B1771" s="151" t="str">
        <f t="shared" si="55"/>
        <v>2009-2011_Females_AB5_All ages</v>
      </c>
      <c r="C1771" s="149" t="s">
        <v>7</v>
      </c>
      <c r="D1771" s="149" t="s">
        <v>214</v>
      </c>
      <c r="E1771" s="149" t="s">
        <v>21</v>
      </c>
      <c r="F1771" s="149">
        <v>1826</v>
      </c>
      <c r="G1771" s="149">
        <v>608.66666666666697</v>
      </c>
      <c r="H1771" s="149">
        <v>1049.5640228305999</v>
      </c>
      <c r="I1771" s="149">
        <v>1201.6852405853799</v>
      </c>
      <c r="J1771" s="149">
        <v>1146.8819743276299</v>
      </c>
      <c r="K1771" s="149">
        <v>1258.4192337839199</v>
      </c>
      <c r="L1771" s="149">
        <v>54.803266257747303</v>
      </c>
      <c r="M1771" s="149">
        <v>56.733993198541398</v>
      </c>
    </row>
    <row r="1772" spans="1:13">
      <c r="A1772" s="150" t="str">
        <f t="shared" si="54"/>
        <v>2010-2012FemalesAB5</v>
      </c>
      <c r="B1772" s="151" t="str">
        <f t="shared" si="55"/>
        <v>2010-2012_Females_AB5_All ages</v>
      </c>
      <c r="C1772" s="149" t="s">
        <v>8</v>
      </c>
      <c r="D1772" s="149" t="s">
        <v>214</v>
      </c>
      <c r="E1772" s="149" t="s">
        <v>21</v>
      </c>
      <c r="F1772" s="149">
        <v>1877</v>
      </c>
      <c r="G1772" s="149">
        <v>625.66666666666697</v>
      </c>
      <c r="H1772" s="149">
        <v>1076.1812479574301</v>
      </c>
      <c r="I1772" s="149">
        <v>1227.2010408194101</v>
      </c>
      <c r="J1772" s="149">
        <v>1172.06650773059</v>
      </c>
      <c r="K1772" s="149">
        <v>1284.25089538119</v>
      </c>
      <c r="L1772" s="149">
        <v>55.134533088813001</v>
      </c>
      <c r="M1772" s="149">
        <v>57.0498545617804</v>
      </c>
    </row>
    <row r="1773" spans="1:13">
      <c r="A1773" s="150" t="str">
        <f t="shared" si="54"/>
        <v>2011-2013FemalesAB5</v>
      </c>
      <c r="B1773" s="151" t="str">
        <f t="shared" si="55"/>
        <v>2011-2013_Females_AB5_All ages</v>
      </c>
      <c r="C1773" s="149" t="s">
        <v>9</v>
      </c>
      <c r="D1773" s="149" t="s">
        <v>214</v>
      </c>
      <c r="E1773" s="149" t="s">
        <v>21</v>
      </c>
      <c r="F1773" s="149">
        <v>1875</v>
      </c>
      <c r="G1773" s="149">
        <v>625</v>
      </c>
      <c r="H1773" s="149">
        <v>1073.3237545151201</v>
      </c>
      <c r="I1773" s="149">
        <v>1224.5891892403799</v>
      </c>
      <c r="J1773" s="149">
        <v>1169.59293455633</v>
      </c>
      <c r="K1773" s="149">
        <v>1281.49699981442</v>
      </c>
      <c r="L1773" s="149">
        <v>54.9962546840516</v>
      </c>
      <c r="M1773" s="149">
        <v>56.907810574041797</v>
      </c>
    </row>
    <row r="1774" spans="1:13">
      <c r="A1774" s="150" t="str">
        <f t="shared" si="54"/>
        <v>2012-2014FemalesAB5</v>
      </c>
      <c r="B1774" s="151" t="str">
        <f t="shared" si="55"/>
        <v>2012-2014_Females_AB5_All ages</v>
      </c>
      <c r="C1774" s="149" t="s">
        <v>216</v>
      </c>
      <c r="D1774" s="149" t="s">
        <v>214</v>
      </c>
      <c r="E1774" s="149" t="s">
        <v>21</v>
      </c>
      <c r="F1774" s="149">
        <v>1889</v>
      </c>
      <c r="G1774" s="149">
        <v>629.66666666666697</v>
      </c>
      <c r="H1774" s="149">
        <v>1080.7872754319701</v>
      </c>
      <c r="I1774" s="149">
        <v>1225.81301690431</v>
      </c>
      <c r="J1774" s="149">
        <v>1171.0002949725199</v>
      </c>
      <c r="K1774" s="149">
        <v>1282.5237081909099</v>
      </c>
      <c r="L1774" s="149">
        <v>54.812721931790698</v>
      </c>
      <c r="M1774" s="149">
        <v>56.710691286600202</v>
      </c>
    </row>
    <row r="1775" spans="1:13">
      <c r="A1775" s="150" t="str">
        <f t="shared" si="54"/>
        <v>2004-2006FemalesABM1</v>
      </c>
      <c r="B1775" s="151" t="str">
        <f t="shared" si="55"/>
        <v>2004-2006_Females_ABM1_All ages</v>
      </c>
      <c r="C1775" s="149" t="s">
        <v>1</v>
      </c>
      <c r="D1775" s="149" t="s">
        <v>214</v>
      </c>
      <c r="E1775" s="149" t="s">
        <v>22</v>
      </c>
      <c r="F1775" s="149">
        <v>1596</v>
      </c>
      <c r="G1775" s="149">
        <v>532</v>
      </c>
      <c r="H1775" s="149">
        <v>1027.00059200535</v>
      </c>
      <c r="I1775" s="149">
        <v>895.79833641403002</v>
      </c>
      <c r="J1775" s="149">
        <v>852.10128282739095</v>
      </c>
      <c r="K1775" s="149">
        <v>941.14425234124099</v>
      </c>
      <c r="L1775" s="149">
        <v>43.6970535866391</v>
      </c>
      <c r="M1775" s="149">
        <v>45.345915927211102</v>
      </c>
    </row>
    <row r="1776" spans="1:13">
      <c r="A1776" s="150" t="str">
        <f t="shared" si="54"/>
        <v>2005-2007FemalesABM1</v>
      </c>
      <c r="B1776" s="151" t="str">
        <f t="shared" si="55"/>
        <v>2005-2007_Females_ABM1_All ages</v>
      </c>
      <c r="C1776" s="149" t="s">
        <v>3</v>
      </c>
      <c r="D1776" s="149" t="s">
        <v>214</v>
      </c>
      <c r="E1776" s="149" t="s">
        <v>22</v>
      </c>
      <c r="F1776" s="149">
        <v>1588</v>
      </c>
      <c r="G1776" s="149">
        <v>529.33333333333303</v>
      </c>
      <c r="H1776" s="149">
        <v>1017.12719213968</v>
      </c>
      <c r="I1776" s="149">
        <v>877.97882873338199</v>
      </c>
      <c r="J1776" s="149">
        <v>835.00916339460002</v>
      </c>
      <c r="K1776" s="149">
        <v>922.57407268965699</v>
      </c>
      <c r="L1776" s="149">
        <v>42.969665338782399</v>
      </c>
      <c r="M1776" s="149">
        <v>44.595243956275297</v>
      </c>
    </row>
    <row r="1777" spans="1:13">
      <c r="A1777" s="150" t="str">
        <f t="shared" si="54"/>
        <v>2006-2008FemalesABM1</v>
      </c>
      <c r="B1777" s="151" t="str">
        <f t="shared" si="55"/>
        <v>2006-2008_Females_ABM1_All ages</v>
      </c>
      <c r="C1777" s="149" t="s">
        <v>4</v>
      </c>
      <c r="D1777" s="149" t="s">
        <v>214</v>
      </c>
      <c r="E1777" s="149" t="s">
        <v>22</v>
      </c>
      <c r="F1777" s="149">
        <v>1539</v>
      </c>
      <c r="G1777" s="149">
        <v>513</v>
      </c>
      <c r="H1777" s="149">
        <v>979.325353645267</v>
      </c>
      <c r="I1777" s="149">
        <v>834.48892198446299</v>
      </c>
      <c r="J1777" s="149">
        <v>792.93063298506797</v>
      </c>
      <c r="K1777" s="149">
        <v>877.64475066459204</v>
      </c>
      <c r="L1777" s="149">
        <v>41.558288999395799</v>
      </c>
      <c r="M1777" s="149">
        <v>43.1558286801287</v>
      </c>
    </row>
    <row r="1778" spans="1:13">
      <c r="A1778" s="150" t="str">
        <f t="shared" si="54"/>
        <v>2007-2009FemalesABM1</v>
      </c>
      <c r="B1778" s="151" t="str">
        <f t="shared" si="55"/>
        <v>2007-2009_Females_ABM1_All ages</v>
      </c>
      <c r="C1778" s="149" t="s">
        <v>5</v>
      </c>
      <c r="D1778" s="149" t="s">
        <v>214</v>
      </c>
      <c r="E1778" s="149" t="s">
        <v>22</v>
      </c>
      <c r="F1778" s="149">
        <v>1522</v>
      </c>
      <c r="G1778" s="149">
        <v>507.33333333333297</v>
      </c>
      <c r="H1778" s="149">
        <v>964.18820041430899</v>
      </c>
      <c r="I1778" s="149">
        <v>808.90515813444301</v>
      </c>
      <c r="J1778" s="149">
        <v>768.37132721090802</v>
      </c>
      <c r="K1778" s="149">
        <v>851.00600895553498</v>
      </c>
      <c r="L1778" s="149">
        <v>40.533830923534502</v>
      </c>
      <c r="M1778" s="149">
        <v>42.100850821092003</v>
      </c>
    </row>
    <row r="1779" spans="1:13">
      <c r="A1779" s="150" t="str">
        <f t="shared" si="54"/>
        <v>2008-2010FemalesABM1</v>
      </c>
      <c r="B1779" s="151" t="str">
        <f t="shared" si="55"/>
        <v>2008-2010_Females_ABM1_All ages</v>
      </c>
      <c r="C1779" s="149" t="s">
        <v>6</v>
      </c>
      <c r="D1779" s="149" t="s">
        <v>214</v>
      </c>
      <c r="E1779" s="149" t="s">
        <v>22</v>
      </c>
      <c r="F1779" s="149">
        <v>1524</v>
      </c>
      <c r="G1779" s="149">
        <v>508</v>
      </c>
      <c r="H1779" s="149">
        <v>963.01491914845201</v>
      </c>
      <c r="I1779" s="149">
        <v>791.11042599105997</v>
      </c>
      <c r="J1779" s="149">
        <v>751.49939240744698</v>
      </c>
      <c r="K1779" s="149">
        <v>832.25177813909602</v>
      </c>
      <c r="L1779" s="149">
        <v>39.611033583613001</v>
      </c>
      <c r="M1779" s="149">
        <v>41.141352148036802</v>
      </c>
    </row>
    <row r="1780" spans="1:13">
      <c r="A1780" s="150" t="str">
        <f t="shared" si="54"/>
        <v>2009-2011FemalesABM1</v>
      </c>
      <c r="B1780" s="151" t="str">
        <f t="shared" si="55"/>
        <v>2009-2011_Females_ABM1_All ages</v>
      </c>
      <c r="C1780" s="149" t="s">
        <v>7</v>
      </c>
      <c r="D1780" s="149" t="s">
        <v>214</v>
      </c>
      <c r="E1780" s="149" t="s">
        <v>22</v>
      </c>
      <c r="F1780" s="149">
        <v>1534</v>
      </c>
      <c r="G1780" s="149">
        <v>511.33333333333297</v>
      </c>
      <c r="H1780" s="149">
        <v>967.60357269011399</v>
      </c>
      <c r="I1780" s="149">
        <v>781.850889830754</v>
      </c>
      <c r="J1780" s="149">
        <v>742.85812437249797</v>
      </c>
      <c r="K1780" s="149">
        <v>822.34506610382903</v>
      </c>
      <c r="L1780" s="149">
        <v>38.992765458256102</v>
      </c>
      <c r="M1780" s="149">
        <v>40.494176273074899</v>
      </c>
    </row>
    <row r="1781" spans="1:13">
      <c r="A1781" s="150" t="str">
        <f t="shared" si="54"/>
        <v>2010-2012FemalesABM1</v>
      </c>
      <c r="B1781" s="151" t="str">
        <f t="shared" si="55"/>
        <v>2010-2012_Females_ABM1_All ages</v>
      </c>
      <c r="C1781" s="149" t="s">
        <v>8</v>
      </c>
      <c r="D1781" s="149" t="s">
        <v>214</v>
      </c>
      <c r="E1781" s="149" t="s">
        <v>22</v>
      </c>
      <c r="F1781" s="149">
        <v>1547</v>
      </c>
      <c r="G1781" s="149">
        <v>515.66666666666697</v>
      </c>
      <c r="H1781" s="149">
        <v>974.35929735279103</v>
      </c>
      <c r="I1781" s="149">
        <v>762.34385908262402</v>
      </c>
      <c r="J1781" s="149">
        <v>724.45618106353197</v>
      </c>
      <c r="K1781" s="149">
        <v>801.68412521460698</v>
      </c>
      <c r="L1781" s="149">
        <v>37.887678019092299</v>
      </c>
      <c r="M1781" s="149">
        <v>39.3402661319831</v>
      </c>
    </row>
    <row r="1782" spans="1:13">
      <c r="A1782" s="150" t="str">
        <f t="shared" si="54"/>
        <v>2011-2013FemalesABM1</v>
      </c>
      <c r="B1782" s="151" t="str">
        <f t="shared" si="55"/>
        <v>2011-2013_Females_ABM1_All ages</v>
      </c>
      <c r="C1782" s="149" t="s">
        <v>9</v>
      </c>
      <c r="D1782" s="149" t="s">
        <v>214</v>
      </c>
      <c r="E1782" s="149" t="s">
        <v>22</v>
      </c>
      <c r="F1782" s="149">
        <v>1563</v>
      </c>
      <c r="G1782" s="149">
        <v>521</v>
      </c>
      <c r="H1782" s="149">
        <v>984.077215118146</v>
      </c>
      <c r="I1782" s="149">
        <v>750.12975259168002</v>
      </c>
      <c r="J1782" s="149">
        <v>713.03145724926003</v>
      </c>
      <c r="K1782" s="149">
        <v>788.64292061022104</v>
      </c>
      <c r="L1782" s="149">
        <v>37.098295342420201</v>
      </c>
      <c r="M1782" s="149">
        <v>38.5131680185413</v>
      </c>
    </row>
    <row r="1783" spans="1:13">
      <c r="A1783" s="150" t="str">
        <f t="shared" si="54"/>
        <v>2012-2014FemalesABM1</v>
      </c>
      <c r="B1783" s="151" t="str">
        <f t="shared" si="55"/>
        <v>2012-2014_Females_ABM1_All ages</v>
      </c>
      <c r="C1783" s="149" t="s">
        <v>216</v>
      </c>
      <c r="D1783" s="149" t="s">
        <v>214</v>
      </c>
      <c r="E1783" s="149" t="s">
        <v>22</v>
      </c>
      <c r="F1783" s="149">
        <v>1552</v>
      </c>
      <c r="G1783" s="149">
        <v>517.33333333333303</v>
      </c>
      <c r="H1783" s="149">
        <v>977.28074152435602</v>
      </c>
      <c r="I1783" s="149">
        <v>720.99167160180696</v>
      </c>
      <c r="J1783" s="149">
        <v>685.21071757515995</v>
      </c>
      <c r="K1783" s="149">
        <v>758.14218549332395</v>
      </c>
      <c r="L1783" s="149">
        <v>35.780954026647002</v>
      </c>
      <c r="M1783" s="149">
        <v>37.150513891516702</v>
      </c>
    </row>
    <row r="1784" spans="1:13">
      <c r="A1784" s="150" t="str">
        <f t="shared" si="54"/>
        <v>2004-2006FemalesABM2</v>
      </c>
      <c r="B1784" s="151" t="str">
        <f t="shared" si="55"/>
        <v>2004-2006_Females_ABM2_All ages</v>
      </c>
      <c r="C1784" s="149" t="s">
        <v>1</v>
      </c>
      <c r="D1784" s="149" t="s">
        <v>214</v>
      </c>
      <c r="E1784" s="149" t="s">
        <v>23</v>
      </c>
      <c r="F1784" s="149">
        <v>1518</v>
      </c>
      <c r="G1784" s="149">
        <v>506</v>
      </c>
      <c r="H1784" s="149">
        <v>977.51332972722298</v>
      </c>
      <c r="I1784" s="149">
        <v>946.85637636273896</v>
      </c>
      <c r="J1784" s="149">
        <v>899.48326014404495</v>
      </c>
      <c r="K1784" s="149">
        <v>996.06337864282602</v>
      </c>
      <c r="L1784" s="149">
        <v>47.373116218693603</v>
      </c>
      <c r="M1784" s="149">
        <v>49.2070022800876</v>
      </c>
    </row>
    <row r="1785" spans="1:13">
      <c r="A1785" s="150" t="str">
        <f t="shared" si="54"/>
        <v>2005-2007FemalesABM2</v>
      </c>
      <c r="B1785" s="151" t="str">
        <f t="shared" si="55"/>
        <v>2005-2007_Females_ABM2_All ages</v>
      </c>
      <c r="C1785" s="149" t="s">
        <v>3</v>
      </c>
      <c r="D1785" s="149" t="s">
        <v>214</v>
      </c>
      <c r="E1785" s="149" t="s">
        <v>23</v>
      </c>
      <c r="F1785" s="149">
        <v>1510</v>
      </c>
      <c r="G1785" s="149">
        <v>503.33333333333297</v>
      </c>
      <c r="H1785" s="149">
        <v>966.06612754631999</v>
      </c>
      <c r="I1785" s="149">
        <v>922.68219297892301</v>
      </c>
      <c r="J1785" s="149">
        <v>876.34913603731604</v>
      </c>
      <c r="K1785" s="149">
        <v>970.81371951240601</v>
      </c>
      <c r="L1785" s="149">
        <v>46.333056941606998</v>
      </c>
      <c r="M1785" s="149">
        <v>48.131526533482997</v>
      </c>
    </row>
    <row r="1786" spans="1:13">
      <c r="A1786" s="150" t="str">
        <f t="shared" si="54"/>
        <v>2006-2008FemalesABM2</v>
      </c>
      <c r="B1786" s="151" t="str">
        <f t="shared" si="55"/>
        <v>2006-2008_Females_ABM2_All ages</v>
      </c>
      <c r="C1786" s="149" t="s">
        <v>4</v>
      </c>
      <c r="D1786" s="149" t="s">
        <v>214</v>
      </c>
      <c r="E1786" s="149" t="s">
        <v>23</v>
      </c>
      <c r="F1786" s="149">
        <v>1581</v>
      </c>
      <c r="G1786" s="149">
        <v>527</v>
      </c>
      <c r="H1786" s="149">
        <v>1005.34147272034</v>
      </c>
      <c r="I1786" s="149">
        <v>948.97502339193295</v>
      </c>
      <c r="J1786" s="149">
        <v>902.329542966178</v>
      </c>
      <c r="K1786" s="149">
        <v>997.38912482206194</v>
      </c>
      <c r="L1786" s="149">
        <v>46.645480425754997</v>
      </c>
      <c r="M1786" s="149">
        <v>48.4141014301293</v>
      </c>
    </row>
    <row r="1787" spans="1:13">
      <c r="A1787" s="150" t="str">
        <f t="shared" si="54"/>
        <v>2007-2009FemalesABM2</v>
      </c>
      <c r="B1787" s="151" t="str">
        <f t="shared" si="55"/>
        <v>2007-2009_Females_ABM2_All ages</v>
      </c>
      <c r="C1787" s="149" t="s">
        <v>5</v>
      </c>
      <c r="D1787" s="149" t="s">
        <v>214</v>
      </c>
      <c r="E1787" s="149" t="s">
        <v>23</v>
      </c>
      <c r="F1787" s="149">
        <v>1554</v>
      </c>
      <c r="G1787" s="149">
        <v>518</v>
      </c>
      <c r="H1787" s="149">
        <v>982.13326423429601</v>
      </c>
      <c r="I1787" s="149">
        <v>912.86544273515096</v>
      </c>
      <c r="J1787" s="149">
        <v>867.58779483622095</v>
      </c>
      <c r="K1787" s="149">
        <v>959.87500915912597</v>
      </c>
      <c r="L1787" s="149">
        <v>45.277647898929303</v>
      </c>
      <c r="M1787" s="149">
        <v>47.009566423975301</v>
      </c>
    </row>
    <row r="1788" spans="1:13">
      <c r="A1788" s="150" t="str">
        <f t="shared" si="54"/>
        <v>2008-2010FemalesABM2</v>
      </c>
      <c r="B1788" s="151" t="str">
        <f t="shared" si="55"/>
        <v>2008-2010_Females_ABM2_All ages</v>
      </c>
      <c r="C1788" s="149" t="s">
        <v>6</v>
      </c>
      <c r="D1788" s="149" t="s">
        <v>214</v>
      </c>
      <c r="E1788" s="149" t="s">
        <v>23</v>
      </c>
      <c r="F1788" s="149">
        <v>1561</v>
      </c>
      <c r="G1788" s="149">
        <v>520.33333333333303</v>
      </c>
      <c r="H1788" s="149">
        <v>982.42831608891595</v>
      </c>
      <c r="I1788" s="149">
        <v>895.458732306196</v>
      </c>
      <c r="J1788" s="149">
        <v>851.20364471233597</v>
      </c>
      <c r="K1788" s="149">
        <v>941.40274524434699</v>
      </c>
      <c r="L1788" s="149">
        <v>44.255087593859898</v>
      </c>
      <c r="M1788" s="149">
        <v>45.944012938150998</v>
      </c>
    </row>
    <row r="1789" spans="1:13">
      <c r="A1789" s="150" t="str">
        <f t="shared" si="54"/>
        <v>2009-2011FemalesABM2</v>
      </c>
      <c r="B1789" s="151" t="str">
        <f t="shared" si="55"/>
        <v>2009-2011_Females_ABM2_All ages</v>
      </c>
      <c r="C1789" s="149" t="s">
        <v>7</v>
      </c>
      <c r="D1789" s="149" t="s">
        <v>214</v>
      </c>
      <c r="E1789" s="149" t="s">
        <v>23</v>
      </c>
      <c r="F1789" s="149">
        <v>1495</v>
      </c>
      <c r="G1789" s="149">
        <v>498.33333333333297</v>
      </c>
      <c r="H1789" s="149">
        <v>938.09219030407996</v>
      </c>
      <c r="I1789" s="149">
        <v>840.82057205488502</v>
      </c>
      <c r="J1789" s="149">
        <v>798.42631448660904</v>
      </c>
      <c r="K1789" s="149">
        <v>884.86882089187895</v>
      </c>
      <c r="L1789" s="149">
        <v>42.394257568275897</v>
      </c>
      <c r="M1789" s="149">
        <v>44.048248836993899</v>
      </c>
    </row>
    <row r="1790" spans="1:13">
      <c r="A1790" s="150" t="str">
        <f t="shared" si="54"/>
        <v>2010-2012FemalesABM2</v>
      </c>
      <c r="B1790" s="151" t="str">
        <f t="shared" si="55"/>
        <v>2010-2012_Females_ABM2_All ages</v>
      </c>
      <c r="C1790" s="149" t="s">
        <v>8</v>
      </c>
      <c r="D1790" s="149" t="s">
        <v>214</v>
      </c>
      <c r="E1790" s="149" t="s">
        <v>23</v>
      </c>
      <c r="F1790" s="149">
        <v>1521</v>
      </c>
      <c r="G1790" s="149">
        <v>507</v>
      </c>
      <c r="H1790" s="149">
        <v>951.26115589800702</v>
      </c>
      <c r="I1790" s="149">
        <v>833.03948819151299</v>
      </c>
      <c r="J1790" s="149">
        <v>791.39651491500103</v>
      </c>
      <c r="K1790" s="149">
        <v>876.29290065002601</v>
      </c>
      <c r="L1790" s="149">
        <v>41.642973276512102</v>
      </c>
      <c r="M1790" s="149">
        <v>43.253412458513701</v>
      </c>
    </row>
    <row r="1791" spans="1:13">
      <c r="A1791" s="150" t="str">
        <f t="shared" si="54"/>
        <v>2011-2013FemalesABM2</v>
      </c>
      <c r="B1791" s="151" t="str">
        <f t="shared" si="55"/>
        <v>2011-2013_Females_ABM2_All ages</v>
      </c>
      <c r="C1791" s="149" t="s">
        <v>9</v>
      </c>
      <c r="D1791" s="149" t="s">
        <v>214</v>
      </c>
      <c r="E1791" s="149" t="s">
        <v>23</v>
      </c>
      <c r="F1791" s="149">
        <v>1581</v>
      </c>
      <c r="G1791" s="149">
        <v>527</v>
      </c>
      <c r="H1791" s="149">
        <v>985.35983396593303</v>
      </c>
      <c r="I1791" s="149">
        <v>847.57215363562796</v>
      </c>
      <c r="J1791" s="149">
        <v>805.99528272856901</v>
      </c>
      <c r="K1791" s="149">
        <v>890.72546295668201</v>
      </c>
      <c r="L1791" s="149">
        <v>41.576870907058897</v>
      </c>
      <c r="M1791" s="149">
        <v>43.153309321053399</v>
      </c>
    </row>
    <row r="1792" spans="1:13">
      <c r="A1792" s="150" t="str">
        <f t="shared" si="54"/>
        <v>2012-2014FemalesABM2</v>
      </c>
      <c r="B1792" s="151" t="str">
        <f t="shared" si="55"/>
        <v>2012-2014_Females_ABM2_All ages</v>
      </c>
      <c r="C1792" s="149" t="s">
        <v>216</v>
      </c>
      <c r="D1792" s="149" t="s">
        <v>214</v>
      </c>
      <c r="E1792" s="149" t="s">
        <v>23</v>
      </c>
      <c r="F1792" s="149">
        <v>1646</v>
      </c>
      <c r="G1792" s="149">
        <v>548.66666666666697</v>
      </c>
      <c r="H1792" s="149">
        <v>1023.22458722896</v>
      </c>
      <c r="I1792" s="149">
        <v>857.98737689523603</v>
      </c>
      <c r="J1792" s="149">
        <v>816.70696002846103</v>
      </c>
      <c r="K1792" s="149">
        <v>900.80114113333104</v>
      </c>
      <c r="L1792" s="149">
        <v>41.280416866774999</v>
      </c>
      <c r="M1792" s="149">
        <v>42.813764238095096</v>
      </c>
    </row>
    <row r="1793" spans="1:13">
      <c r="A1793" s="150" t="str">
        <f t="shared" si="54"/>
        <v>2004-2006FemalesABM3</v>
      </c>
      <c r="B1793" s="151" t="str">
        <f t="shared" si="55"/>
        <v>2004-2006_Females_ABM3_All ages</v>
      </c>
      <c r="C1793" s="149" t="s">
        <v>1</v>
      </c>
      <c r="D1793" s="149" t="s">
        <v>214</v>
      </c>
      <c r="E1793" s="149" t="s">
        <v>24</v>
      </c>
      <c r="F1793" s="149">
        <v>1860</v>
      </c>
      <c r="G1793" s="149">
        <v>620</v>
      </c>
      <c r="H1793" s="149">
        <v>1198.2837484377201</v>
      </c>
      <c r="I1793" s="149">
        <v>1087.7130120457</v>
      </c>
      <c r="J1793" s="149">
        <v>1038.2584490582001</v>
      </c>
      <c r="K1793" s="149">
        <v>1138.89356279975</v>
      </c>
      <c r="L1793" s="149">
        <v>49.4545629874995</v>
      </c>
      <c r="M1793" s="149">
        <v>51.180550754045001</v>
      </c>
    </row>
    <row r="1794" spans="1:13">
      <c r="A1794" s="150" t="str">
        <f t="shared" si="54"/>
        <v>2005-2007FemalesABM3</v>
      </c>
      <c r="B1794" s="151" t="str">
        <f t="shared" si="55"/>
        <v>2005-2007_Females_ABM3_All ages</v>
      </c>
      <c r="C1794" s="149" t="s">
        <v>3</v>
      </c>
      <c r="D1794" s="149" t="s">
        <v>214</v>
      </c>
      <c r="E1794" s="149" t="s">
        <v>24</v>
      </c>
      <c r="F1794" s="149">
        <v>1803</v>
      </c>
      <c r="G1794" s="149">
        <v>601</v>
      </c>
      <c r="H1794" s="149">
        <v>1158.01102133618</v>
      </c>
      <c r="I1794" s="149">
        <v>1052.0179390441399</v>
      </c>
      <c r="J1794" s="149">
        <v>1003.44993489341</v>
      </c>
      <c r="K1794" s="149">
        <v>1102.30809131766</v>
      </c>
      <c r="L1794" s="149">
        <v>48.568004150732499</v>
      </c>
      <c r="M1794" s="149">
        <v>50.290152273519404</v>
      </c>
    </row>
    <row r="1795" spans="1:13">
      <c r="A1795" s="150" t="str">
        <f t="shared" ref="A1795:A1858" si="56">C1795&amp;D1795&amp;E1795</f>
        <v>2006-2008FemalesABM3</v>
      </c>
      <c r="B1795" s="151" t="str">
        <f t="shared" ref="B1795:B1858" si="57">CONCATENATE(C1795,"_",D1795,"_",E1795,"_","All ages")</f>
        <v>2006-2008_Females_ABM3_All ages</v>
      </c>
      <c r="C1795" s="149" t="s">
        <v>4</v>
      </c>
      <c r="D1795" s="149" t="s">
        <v>214</v>
      </c>
      <c r="E1795" s="149" t="s">
        <v>24</v>
      </c>
      <c r="F1795" s="149">
        <v>1811</v>
      </c>
      <c r="G1795" s="149">
        <v>603.66666666666697</v>
      </c>
      <c r="H1795" s="149">
        <v>1159.49266593678</v>
      </c>
      <c r="I1795" s="149">
        <v>1044.3228269495601</v>
      </c>
      <c r="J1795" s="149">
        <v>996.18447576973495</v>
      </c>
      <c r="K1795" s="149">
        <v>1094.1642439663501</v>
      </c>
      <c r="L1795" s="149">
        <v>48.1383511798211</v>
      </c>
      <c r="M1795" s="149">
        <v>49.841417016791397</v>
      </c>
    </row>
    <row r="1796" spans="1:13">
      <c r="A1796" s="150" t="str">
        <f t="shared" si="56"/>
        <v>2007-2009FemalesABM3</v>
      </c>
      <c r="B1796" s="151" t="str">
        <f t="shared" si="57"/>
        <v>2007-2009_Females_ABM3_All ages</v>
      </c>
      <c r="C1796" s="149" t="s">
        <v>5</v>
      </c>
      <c r="D1796" s="149" t="s">
        <v>214</v>
      </c>
      <c r="E1796" s="149" t="s">
        <v>24</v>
      </c>
      <c r="F1796" s="149">
        <v>1747</v>
      </c>
      <c r="G1796" s="149">
        <v>582.33333333333303</v>
      </c>
      <c r="H1796" s="149">
        <v>1115.34606372859</v>
      </c>
      <c r="I1796" s="149">
        <v>1005.13766057851</v>
      </c>
      <c r="J1796" s="149">
        <v>957.97771988877696</v>
      </c>
      <c r="K1796" s="149">
        <v>1053.99693657955</v>
      </c>
      <c r="L1796" s="149">
        <v>47.159940689734903</v>
      </c>
      <c r="M1796" s="149">
        <v>48.859276001038801</v>
      </c>
    </row>
    <row r="1797" spans="1:13">
      <c r="A1797" s="150" t="str">
        <f t="shared" si="56"/>
        <v>2008-2010FemalesABM3</v>
      </c>
      <c r="B1797" s="151" t="str">
        <f t="shared" si="57"/>
        <v>2008-2010_Females_ABM3_All ages</v>
      </c>
      <c r="C1797" s="149" t="s">
        <v>6</v>
      </c>
      <c r="D1797" s="149" t="s">
        <v>214</v>
      </c>
      <c r="E1797" s="149" t="s">
        <v>24</v>
      </c>
      <c r="F1797" s="149">
        <v>1769</v>
      </c>
      <c r="G1797" s="149">
        <v>589.66666666666697</v>
      </c>
      <c r="H1797" s="149">
        <v>1125.5973174006299</v>
      </c>
      <c r="I1797" s="149">
        <v>1004.34478768295</v>
      </c>
      <c r="J1797" s="149">
        <v>957.52154403491704</v>
      </c>
      <c r="K1797" s="149">
        <v>1052.8445036673399</v>
      </c>
      <c r="L1797" s="149">
        <v>46.823243648032999</v>
      </c>
      <c r="M1797" s="149">
        <v>48.499715984394101</v>
      </c>
    </row>
    <row r="1798" spans="1:13">
      <c r="A1798" s="150" t="str">
        <f t="shared" si="56"/>
        <v>2009-2011FemalesABM3</v>
      </c>
      <c r="B1798" s="151" t="str">
        <f t="shared" si="57"/>
        <v>2009-2011_Females_ABM3_All ages</v>
      </c>
      <c r="C1798" s="149" t="s">
        <v>7</v>
      </c>
      <c r="D1798" s="149" t="s">
        <v>214</v>
      </c>
      <c r="E1798" s="149" t="s">
        <v>24</v>
      </c>
      <c r="F1798" s="149">
        <v>1713</v>
      </c>
      <c r="G1798" s="149">
        <v>571</v>
      </c>
      <c r="H1798" s="149">
        <v>1087.76408283009</v>
      </c>
      <c r="I1798" s="149">
        <v>966.12726855742699</v>
      </c>
      <c r="J1798" s="149">
        <v>920.37183105060706</v>
      </c>
      <c r="K1798" s="149">
        <v>1013.54803862604</v>
      </c>
      <c r="L1798" s="149">
        <v>45.7554375068203</v>
      </c>
      <c r="M1798" s="149">
        <v>47.420770068610203</v>
      </c>
    </row>
    <row r="1799" spans="1:13">
      <c r="A1799" s="150" t="str">
        <f t="shared" si="56"/>
        <v>2010-2012FemalesABM3</v>
      </c>
      <c r="B1799" s="151" t="str">
        <f t="shared" si="57"/>
        <v>2010-2012_Females_ABM3_All ages</v>
      </c>
      <c r="C1799" s="149" t="s">
        <v>8</v>
      </c>
      <c r="D1799" s="149" t="s">
        <v>214</v>
      </c>
      <c r="E1799" s="149" t="s">
        <v>24</v>
      </c>
      <c r="F1799" s="149">
        <v>1740</v>
      </c>
      <c r="G1799" s="149">
        <v>580</v>
      </c>
      <c r="H1799" s="149">
        <v>1102.40311207131</v>
      </c>
      <c r="I1799" s="149">
        <v>971.38680691925401</v>
      </c>
      <c r="J1799" s="149">
        <v>925.749011272693</v>
      </c>
      <c r="K1799" s="149">
        <v>1018.67245965932</v>
      </c>
      <c r="L1799" s="149">
        <v>45.637795646561202</v>
      </c>
      <c r="M1799" s="149">
        <v>47.285652740062197</v>
      </c>
    </row>
    <row r="1800" spans="1:13">
      <c r="A1800" s="150" t="str">
        <f t="shared" si="56"/>
        <v>2011-2013FemalesABM3</v>
      </c>
      <c r="B1800" s="151" t="str">
        <f t="shared" si="57"/>
        <v>2011-2013_Females_ABM3_All ages</v>
      </c>
      <c r="C1800" s="149" t="s">
        <v>9</v>
      </c>
      <c r="D1800" s="149" t="s">
        <v>214</v>
      </c>
      <c r="E1800" s="149" t="s">
        <v>24</v>
      </c>
      <c r="F1800" s="149">
        <v>1769</v>
      </c>
      <c r="G1800" s="149">
        <v>589.66666666666697</v>
      </c>
      <c r="H1800" s="149">
        <v>1117.4419486065101</v>
      </c>
      <c r="I1800" s="149">
        <v>977.98541664141896</v>
      </c>
      <c r="J1800" s="149">
        <v>932.39792681076801</v>
      </c>
      <c r="K1800" s="149">
        <v>1025.20513353775</v>
      </c>
      <c r="L1800" s="149">
        <v>45.587489830650497</v>
      </c>
      <c r="M1800" s="149">
        <v>47.219716896330098</v>
      </c>
    </row>
    <row r="1801" spans="1:13">
      <c r="A1801" s="150" t="str">
        <f t="shared" si="56"/>
        <v>2012-2014FemalesABM3</v>
      </c>
      <c r="B1801" s="151" t="str">
        <f t="shared" si="57"/>
        <v>2012-2014_Females_ABM3_All ages</v>
      </c>
      <c r="C1801" s="149" t="s">
        <v>216</v>
      </c>
      <c r="D1801" s="149" t="s">
        <v>214</v>
      </c>
      <c r="E1801" s="149" t="s">
        <v>24</v>
      </c>
      <c r="F1801" s="149">
        <v>1800</v>
      </c>
      <c r="G1801" s="149">
        <v>600</v>
      </c>
      <c r="H1801" s="149">
        <v>1133.10167699048</v>
      </c>
      <c r="I1801" s="149">
        <v>978.10970806103705</v>
      </c>
      <c r="J1801" s="149">
        <v>932.91797016925705</v>
      </c>
      <c r="K1801" s="149">
        <v>1024.9052375286301</v>
      </c>
      <c r="L1801" s="149">
        <v>45.191737891780001</v>
      </c>
      <c r="M1801" s="149">
        <v>46.795529467595301</v>
      </c>
    </row>
    <row r="1802" spans="1:13">
      <c r="A1802" s="150" t="str">
        <f t="shared" si="56"/>
        <v>2004-2006FemalesABM4</v>
      </c>
      <c r="B1802" s="151" t="str">
        <f t="shared" si="57"/>
        <v>2004-2006_Females_ABM4_All ages</v>
      </c>
      <c r="C1802" s="149" t="s">
        <v>1</v>
      </c>
      <c r="D1802" s="149" t="s">
        <v>214</v>
      </c>
      <c r="E1802" s="149" t="s">
        <v>25</v>
      </c>
      <c r="F1802" s="149">
        <v>1892</v>
      </c>
      <c r="G1802" s="149">
        <v>630.66666666666697</v>
      </c>
      <c r="H1802" s="149">
        <v>1260.2243359177301</v>
      </c>
      <c r="I1802" s="149">
        <v>1144.77186686238</v>
      </c>
      <c r="J1802" s="149">
        <v>1093.0562080873899</v>
      </c>
      <c r="K1802" s="149">
        <v>1198.2768075153001</v>
      </c>
      <c r="L1802" s="149">
        <v>51.715658774994203</v>
      </c>
      <c r="M1802" s="149">
        <v>53.504940652916297</v>
      </c>
    </row>
    <row r="1803" spans="1:13">
      <c r="A1803" s="150" t="str">
        <f t="shared" si="56"/>
        <v>2005-2007FemalesABM4</v>
      </c>
      <c r="B1803" s="151" t="str">
        <f t="shared" si="57"/>
        <v>2005-2007_Females_ABM4_All ages</v>
      </c>
      <c r="C1803" s="149" t="s">
        <v>3</v>
      </c>
      <c r="D1803" s="149" t="s">
        <v>214</v>
      </c>
      <c r="E1803" s="149" t="s">
        <v>25</v>
      </c>
      <c r="F1803" s="149">
        <v>1862</v>
      </c>
      <c r="G1803" s="149">
        <v>620.66666666666697</v>
      </c>
      <c r="H1803" s="149">
        <v>1234.3305645968501</v>
      </c>
      <c r="I1803" s="149">
        <v>1123.32343147803</v>
      </c>
      <c r="J1803" s="149">
        <v>1072.20062911575</v>
      </c>
      <c r="K1803" s="149">
        <v>1176.2294671508901</v>
      </c>
      <c r="L1803" s="149">
        <v>51.1228023622782</v>
      </c>
      <c r="M1803" s="149">
        <v>52.906035672860298</v>
      </c>
    </row>
    <row r="1804" spans="1:13">
      <c r="A1804" s="150" t="str">
        <f t="shared" si="56"/>
        <v>2006-2008FemalesABM4</v>
      </c>
      <c r="B1804" s="151" t="str">
        <f t="shared" si="57"/>
        <v>2006-2008_Females_ABM4_All ages</v>
      </c>
      <c r="C1804" s="149" t="s">
        <v>4</v>
      </c>
      <c r="D1804" s="149" t="s">
        <v>214</v>
      </c>
      <c r="E1804" s="149" t="s">
        <v>25</v>
      </c>
      <c r="F1804" s="149">
        <v>1822</v>
      </c>
      <c r="G1804" s="149">
        <v>607.33333333333303</v>
      </c>
      <c r="H1804" s="149">
        <v>1202.00554162818</v>
      </c>
      <c r="I1804" s="149">
        <v>1101.7889958457999</v>
      </c>
      <c r="J1804" s="149">
        <v>1051.1218834557701</v>
      </c>
      <c r="K1804" s="149">
        <v>1154.2431140522399</v>
      </c>
      <c r="L1804" s="149">
        <v>50.667112390025999</v>
      </c>
      <c r="M1804" s="149">
        <v>52.454118206446502</v>
      </c>
    </row>
    <row r="1805" spans="1:13">
      <c r="A1805" s="150" t="str">
        <f t="shared" si="56"/>
        <v>2007-2009FemalesABM4</v>
      </c>
      <c r="B1805" s="151" t="str">
        <f t="shared" si="57"/>
        <v>2007-2009_Females_ABM4_All ages</v>
      </c>
      <c r="C1805" s="149" t="s">
        <v>5</v>
      </c>
      <c r="D1805" s="149" t="s">
        <v>214</v>
      </c>
      <c r="E1805" s="149" t="s">
        <v>25</v>
      </c>
      <c r="F1805" s="149">
        <v>1762</v>
      </c>
      <c r="G1805" s="149">
        <v>587.33333333333303</v>
      </c>
      <c r="H1805" s="149">
        <v>1157.9991982071399</v>
      </c>
      <c r="I1805" s="149">
        <v>1064.3841626517601</v>
      </c>
      <c r="J1805" s="149">
        <v>1014.61897108528</v>
      </c>
      <c r="K1805" s="149">
        <v>1115.9347662012599</v>
      </c>
      <c r="L1805" s="149">
        <v>49.765191566483097</v>
      </c>
      <c r="M1805" s="149">
        <v>51.550603549492699</v>
      </c>
    </row>
    <row r="1806" spans="1:13">
      <c r="A1806" s="150" t="str">
        <f t="shared" si="56"/>
        <v>2008-2010FemalesABM4</v>
      </c>
      <c r="B1806" s="151" t="str">
        <f t="shared" si="57"/>
        <v>2008-2010_Females_ABM4_All ages</v>
      </c>
      <c r="C1806" s="149" t="s">
        <v>6</v>
      </c>
      <c r="D1806" s="149" t="s">
        <v>214</v>
      </c>
      <c r="E1806" s="149" t="s">
        <v>25</v>
      </c>
      <c r="F1806" s="149">
        <v>1704</v>
      </c>
      <c r="G1806" s="149">
        <v>568</v>
      </c>
      <c r="H1806" s="149">
        <v>1115.29273161632</v>
      </c>
      <c r="I1806" s="149">
        <v>1028.84285266394</v>
      </c>
      <c r="J1806" s="149">
        <v>979.97088306967999</v>
      </c>
      <c r="K1806" s="149">
        <v>1079.49837034457</v>
      </c>
      <c r="L1806" s="149">
        <v>48.871969594257997</v>
      </c>
      <c r="M1806" s="149">
        <v>50.655517680629401</v>
      </c>
    </row>
    <row r="1807" spans="1:13">
      <c r="A1807" s="150" t="str">
        <f t="shared" si="56"/>
        <v>2009-2011FemalesABM4</v>
      </c>
      <c r="B1807" s="151" t="str">
        <f t="shared" si="57"/>
        <v>2009-2011_Females_ABM4_All ages</v>
      </c>
      <c r="C1807" s="149" t="s">
        <v>7</v>
      </c>
      <c r="D1807" s="149" t="s">
        <v>214</v>
      </c>
      <c r="E1807" s="149" t="s">
        <v>25</v>
      </c>
      <c r="F1807" s="149">
        <v>1729</v>
      </c>
      <c r="G1807" s="149">
        <v>576.33333333333303</v>
      </c>
      <c r="H1807" s="149">
        <v>1127.32441384347</v>
      </c>
      <c r="I1807" s="149">
        <v>1039.02083556357</v>
      </c>
      <c r="J1807" s="149">
        <v>990.08432061183896</v>
      </c>
      <c r="K1807" s="149">
        <v>1089.7300386301599</v>
      </c>
      <c r="L1807" s="149">
        <v>48.936514951732903</v>
      </c>
      <c r="M1807" s="149">
        <v>50.709203066592899</v>
      </c>
    </row>
    <row r="1808" spans="1:13">
      <c r="A1808" s="150" t="str">
        <f t="shared" si="56"/>
        <v>2010-2012FemalesABM4</v>
      </c>
      <c r="B1808" s="151" t="str">
        <f t="shared" si="57"/>
        <v>2010-2012_Females_ABM4_All ages</v>
      </c>
      <c r="C1808" s="149" t="s">
        <v>8</v>
      </c>
      <c r="D1808" s="149" t="s">
        <v>214</v>
      </c>
      <c r="E1808" s="149" t="s">
        <v>25</v>
      </c>
      <c r="F1808" s="149">
        <v>1759</v>
      </c>
      <c r="G1808" s="149">
        <v>586.33333333333303</v>
      </c>
      <c r="H1808" s="149">
        <v>1141.93343157813</v>
      </c>
      <c r="I1808" s="149">
        <v>1046.88038552394</v>
      </c>
      <c r="J1808" s="149">
        <v>998.05105803397396</v>
      </c>
      <c r="K1808" s="149">
        <v>1097.4630718900401</v>
      </c>
      <c r="L1808" s="149">
        <v>48.829327489963198</v>
      </c>
      <c r="M1808" s="149">
        <v>50.582686366104099</v>
      </c>
    </row>
    <row r="1809" spans="1:13">
      <c r="A1809" s="150" t="str">
        <f t="shared" si="56"/>
        <v>2011-2013FemalesABM4</v>
      </c>
      <c r="B1809" s="151" t="str">
        <f t="shared" si="57"/>
        <v>2011-2013_Females_ABM4_All ages</v>
      </c>
      <c r="C1809" s="149" t="s">
        <v>9</v>
      </c>
      <c r="D1809" s="149" t="s">
        <v>214</v>
      </c>
      <c r="E1809" s="149" t="s">
        <v>25</v>
      </c>
      <c r="F1809" s="149">
        <v>1751</v>
      </c>
      <c r="G1809" s="149">
        <v>583.66666666666697</v>
      </c>
      <c r="H1809" s="149">
        <v>1134.67732006195</v>
      </c>
      <c r="I1809" s="149">
        <v>1038.1892931171999</v>
      </c>
      <c r="J1809" s="149">
        <v>989.715665892277</v>
      </c>
      <c r="K1809" s="149">
        <v>1088.40755675533</v>
      </c>
      <c r="L1809" s="149">
        <v>48.473627224927</v>
      </c>
      <c r="M1809" s="149">
        <v>50.218263638127802</v>
      </c>
    </row>
    <row r="1810" spans="1:13">
      <c r="A1810" s="150" t="str">
        <f t="shared" si="56"/>
        <v>2012-2014FemalesABM4</v>
      </c>
      <c r="B1810" s="151" t="str">
        <f t="shared" si="57"/>
        <v>2012-2014_Females_ABM4_All ages</v>
      </c>
      <c r="C1810" s="149" t="s">
        <v>216</v>
      </c>
      <c r="D1810" s="149" t="s">
        <v>214</v>
      </c>
      <c r="E1810" s="149" t="s">
        <v>25</v>
      </c>
      <c r="F1810" s="149">
        <v>1727</v>
      </c>
      <c r="G1810" s="149">
        <v>575.66666666666697</v>
      </c>
      <c r="H1810" s="149">
        <v>1116.3975331945601</v>
      </c>
      <c r="I1810" s="149">
        <v>1016.51001121459</v>
      </c>
      <c r="J1810" s="149">
        <v>968.77414029761997</v>
      </c>
      <c r="K1810" s="149">
        <v>1065.9760986822</v>
      </c>
      <c r="L1810" s="149">
        <v>47.735870916971002</v>
      </c>
      <c r="M1810" s="149">
        <v>49.466087467608297</v>
      </c>
    </row>
    <row r="1811" spans="1:13">
      <c r="A1811" s="150" t="str">
        <f t="shared" si="56"/>
        <v>2004-2006FemalesABM5</v>
      </c>
      <c r="B1811" s="151" t="str">
        <f t="shared" si="57"/>
        <v>2004-2006_Females_ABM5_All ages</v>
      </c>
      <c r="C1811" s="149" t="s">
        <v>1</v>
      </c>
      <c r="D1811" s="149" t="s">
        <v>214</v>
      </c>
      <c r="E1811" s="149" t="s">
        <v>26</v>
      </c>
      <c r="F1811" s="149">
        <v>1960</v>
      </c>
      <c r="G1811" s="149">
        <v>653.33333333333303</v>
      </c>
      <c r="H1811" s="149">
        <v>1276.2410793353099</v>
      </c>
      <c r="I1811" s="149">
        <v>1277.44508802991</v>
      </c>
      <c r="J1811" s="149">
        <v>1220.9084171709001</v>
      </c>
      <c r="K1811" s="149">
        <v>1335.90297107835</v>
      </c>
      <c r="L1811" s="149">
        <v>56.5366708590077</v>
      </c>
      <c r="M1811" s="149">
        <v>58.4578830484459</v>
      </c>
    </row>
    <row r="1812" spans="1:13">
      <c r="A1812" s="150" t="str">
        <f t="shared" si="56"/>
        <v>2005-2007FemalesABM5</v>
      </c>
      <c r="B1812" s="151" t="str">
        <f t="shared" si="57"/>
        <v>2005-2007_Females_ABM5_All ages</v>
      </c>
      <c r="C1812" s="149" t="s">
        <v>3</v>
      </c>
      <c r="D1812" s="149" t="s">
        <v>214</v>
      </c>
      <c r="E1812" s="149" t="s">
        <v>26</v>
      </c>
      <c r="F1812" s="149">
        <v>1957</v>
      </c>
      <c r="G1812" s="149">
        <v>652.33333333333303</v>
      </c>
      <c r="H1812" s="149">
        <v>1265.9947471245</v>
      </c>
      <c r="I1812" s="149">
        <v>1277.9472907230399</v>
      </c>
      <c r="J1812" s="149">
        <v>1221.3574995691199</v>
      </c>
      <c r="K1812" s="149">
        <v>1336.4616000457499</v>
      </c>
      <c r="L1812" s="149">
        <v>56.589791153923201</v>
      </c>
      <c r="M1812" s="149">
        <v>58.514309322703902</v>
      </c>
    </row>
    <row r="1813" spans="1:13">
      <c r="A1813" s="150" t="str">
        <f t="shared" si="56"/>
        <v>2006-2008FemalesABM5</v>
      </c>
      <c r="B1813" s="151" t="str">
        <f t="shared" si="57"/>
        <v>2006-2008_Females_ABM5_All ages</v>
      </c>
      <c r="C1813" s="149" t="s">
        <v>4</v>
      </c>
      <c r="D1813" s="149" t="s">
        <v>214</v>
      </c>
      <c r="E1813" s="149" t="s">
        <v>26</v>
      </c>
      <c r="F1813" s="149">
        <v>1968</v>
      </c>
      <c r="G1813" s="149">
        <v>656</v>
      </c>
      <c r="H1813" s="149">
        <v>1263.56340288925</v>
      </c>
      <c r="I1813" s="149">
        <v>1287.43400631695</v>
      </c>
      <c r="J1813" s="149">
        <v>1230.5409052187899</v>
      </c>
      <c r="K1813" s="149">
        <v>1346.2564250503799</v>
      </c>
      <c r="L1813" s="149">
        <v>56.893101098156599</v>
      </c>
      <c r="M1813" s="149">
        <v>58.822418733439001</v>
      </c>
    </row>
    <row r="1814" spans="1:13">
      <c r="A1814" s="150" t="str">
        <f t="shared" si="56"/>
        <v>2007-2009FemalesABM5</v>
      </c>
      <c r="B1814" s="151" t="str">
        <f t="shared" si="57"/>
        <v>2007-2009_Females_ABM5_All ages</v>
      </c>
      <c r="C1814" s="149" t="s">
        <v>5</v>
      </c>
      <c r="D1814" s="149" t="s">
        <v>214</v>
      </c>
      <c r="E1814" s="149" t="s">
        <v>26</v>
      </c>
      <c r="F1814" s="149">
        <v>1879</v>
      </c>
      <c r="G1814" s="149">
        <v>626.33333333333303</v>
      </c>
      <c r="H1814" s="149">
        <v>1201.0226909555799</v>
      </c>
      <c r="I1814" s="149">
        <v>1232.4171600800601</v>
      </c>
      <c r="J1814" s="149">
        <v>1176.6860573957499</v>
      </c>
      <c r="K1814" s="149">
        <v>1290.0832582528999</v>
      </c>
      <c r="L1814" s="149">
        <v>55.731102684318998</v>
      </c>
      <c r="M1814" s="149">
        <v>57.666098172836897</v>
      </c>
    </row>
    <row r="1815" spans="1:13">
      <c r="A1815" s="150" t="str">
        <f t="shared" si="56"/>
        <v>2008-2010FemalesABM5</v>
      </c>
      <c r="B1815" s="151" t="str">
        <f t="shared" si="57"/>
        <v>2008-2010_Females_ABM5_All ages</v>
      </c>
      <c r="C1815" s="149" t="s">
        <v>6</v>
      </c>
      <c r="D1815" s="149" t="s">
        <v>214</v>
      </c>
      <c r="E1815" s="149" t="s">
        <v>26</v>
      </c>
      <c r="F1815" s="149">
        <v>1851</v>
      </c>
      <c r="G1815" s="149">
        <v>617</v>
      </c>
      <c r="H1815" s="149">
        <v>1179.1911933338399</v>
      </c>
      <c r="I1815" s="149">
        <v>1218.76993788656</v>
      </c>
      <c r="J1815" s="149">
        <v>1163.3009414620301</v>
      </c>
      <c r="K1815" s="149">
        <v>1276.1796194803901</v>
      </c>
      <c r="L1815" s="149">
        <v>55.4689964245363</v>
      </c>
      <c r="M1815" s="149">
        <v>57.409681593831898</v>
      </c>
    </row>
    <row r="1816" spans="1:13">
      <c r="A1816" s="150" t="str">
        <f t="shared" si="56"/>
        <v>2009-2011FemalesABM5</v>
      </c>
      <c r="B1816" s="151" t="str">
        <f t="shared" si="57"/>
        <v>2009-2011_Females_ABM5_All ages</v>
      </c>
      <c r="C1816" s="149" t="s">
        <v>7</v>
      </c>
      <c r="D1816" s="149" t="s">
        <v>214</v>
      </c>
      <c r="E1816" s="149" t="s">
        <v>26</v>
      </c>
      <c r="F1816" s="149">
        <v>1809</v>
      </c>
      <c r="G1816" s="149">
        <v>603</v>
      </c>
      <c r="H1816" s="149">
        <v>1150.0537200327999</v>
      </c>
      <c r="I1816" s="149">
        <v>1197.87955809341</v>
      </c>
      <c r="J1816" s="149">
        <v>1142.7827814432601</v>
      </c>
      <c r="K1816" s="149">
        <v>1254.9266778188501</v>
      </c>
      <c r="L1816" s="149">
        <v>55.096776650145998</v>
      </c>
      <c r="M1816" s="149">
        <v>57.0471197254396</v>
      </c>
    </row>
    <row r="1817" spans="1:13">
      <c r="A1817" s="150" t="str">
        <f t="shared" si="56"/>
        <v>2010-2012FemalesABM5</v>
      </c>
      <c r="B1817" s="151" t="str">
        <f t="shared" si="57"/>
        <v>2010-2012_Females_ABM5_All ages</v>
      </c>
      <c r="C1817" s="149" t="s">
        <v>8</v>
      </c>
      <c r="D1817" s="149" t="s">
        <v>214</v>
      </c>
      <c r="E1817" s="149" t="s">
        <v>26</v>
      </c>
      <c r="F1817" s="149">
        <v>1876</v>
      </c>
      <c r="G1817" s="149">
        <v>625.33333333333303</v>
      </c>
      <c r="H1817" s="149">
        <v>1190.4157571450301</v>
      </c>
      <c r="I1817" s="149">
        <v>1247.27282508639</v>
      </c>
      <c r="J1817" s="149">
        <v>1190.9910484341401</v>
      </c>
      <c r="K1817" s="149">
        <v>1305.5103083229701</v>
      </c>
      <c r="L1817" s="149">
        <v>56.281776652249199</v>
      </c>
      <c r="M1817" s="149">
        <v>58.237483236585099</v>
      </c>
    </row>
    <row r="1818" spans="1:13">
      <c r="A1818" s="150" t="str">
        <f t="shared" si="56"/>
        <v>2011-2013FemalesABM5</v>
      </c>
      <c r="B1818" s="151" t="str">
        <f t="shared" si="57"/>
        <v>2011-2013_Females_ABM5_All ages</v>
      </c>
      <c r="C1818" s="149" t="s">
        <v>9</v>
      </c>
      <c r="D1818" s="149" t="s">
        <v>214</v>
      </c>
      <c r="E1818" s="149" t="s">
        <v>26</v>
      </c>
      <c r="F1818" s="149">
        <v>1828</v>
      </c>
      <c r="G1818" s="149">
        <v>609.33333333333303</v>
      </c>
      <c r="H1818" s="149">
        <v>1158.1568326818201</v>
      </c>
      <c r="I1818" s="149">
        <v>1218.5347613706799</v>
      </c>
      <c r="J1818" s="149">
        <v>1162.87980653975</v>
      </c>
      <c r="K1818" s="149">
        <v>1276.14935464737</v>
      </c>
      <c r="L1818" s="149">
        <v>55.654954830932198</v>
      </c>
      <c r="M1818" s="149">
        <v>57.614593276689</v>
      </c>
    </row>
    <row r="1819" spans="1:13">
      <c r="A1819" s="150" t="str">
        <f t="shared" si="56"/>
        <v>2012-2014FemalesABM5</v>
      </c>
      <c r="B1819" s="151" t="str">
        <f t="shared" si="57"/>
        <v>2012-2014_Females_ABM5_All ages</v>
      </c>
      <c r="C1819" s="149" t="s">
        <v>216</v>
      </c>
      <c r="D1819" s="149" t="s">
        <v>214</v>
      </c>
      <c r="E1819" s="149" t="s">
        <v>26</v>
      </c>
      <c r="F1819" s="149">
        <v>1809</v>
      </c>
      <c r="G1819" s="149">
        <v>603</v>
      </c>
      <c r="H1819" s="149">
        <v>1143.67721623023</v>
      </c>
      <c r="I1819" s="149">
        <v>1204.5991780576601</v>
      </c>
      <c r="J1819" s="149">
        <v>1149.3563481915</v>
      </c>
      <c r="K1819" s="149">
        <v>1261.7975210634199</v>
      </c>
      <c r="L1819" s="149">
        <v>55.242829866160697</v>
      </c>
      <c r="M1819" s="149">
        <v>57.198343005762801</v>
      </c>
    </row>
    <row r="1820" spans="1:13">
      <c r="A1820" s="150" t="str">
        <f t="shared" si="56"/>
        <v>2004-2006FemalesBCU1</v>
      </c>
      <c r="B1820" s="151" t="str">
        <f t="shared" si="57"/>
        <v>2004-2006_Females_BCU1_All ages</v>
      </c>
      <c r="C1820" s="149" t="s">
        <v>1</v>
      </c>
      <c r="D1820" s="149" t="s">
        <v>214</v>
      </c>
      <c r="E1820" s="149" t="s">
        <v>27</v>
      </c>
      <c r="F1820" s="149">
        <v>2157</v>
      </c>
      <c r="G1820" s="149">
        <v>719</v>
      </c>
      <c r="H1820" s="149">
        <v>1025.7946698624701</v>
      </c>
      <c r="I1820" s="149">
        <v>828.98164050605203</v>
      </c>
      <c r="J1820" s="149">
        <v>793.95461681483096</v>
      </c>
      <c r="K1820" s="149">
        <v>865.14229850893003</v>
      </c>
      <c r="L1820" s="149">
        <v>35.027023691221302</v>
      </c>
      <c r="M1820" s="149">
        <v>36.160658002877497</v>
      </c>
    </row>
    <row r="1821" spans="1:13">
      <c r="A1821" s="150" t="str">
        <f t="shared" si="56"/>
        <v>2005-2007FemalesBCU1</v>
      </c>
      <c r="B1821" s="151" t="str">
        <f t="shared" si="57"/>
        <v>2005-2007_Females_BCU1_All ages</v>
      </c>
      <c r="C1821" s="149" t="s">
        <v>3</v>
      </c>
      <c r="D1821" s="149" t="s">
        <v>214</v>
      </c>
      <c r="E1821" s="149" t="s">
        <v>27</v>
      </c>
      <c r="F1821" s="149">
        <v>2193</v>
      </c>
      <c r="G1821" s="149">
        <v>731</v>
      </c>
      <c r="H1821" s="149">
        <v>1043.52543147136</v>
      </c>
      <c r="I1821" s="149">
        <v>834.47436409443003</v>
      </c>
      <c r="J1821" s="149">
        <v>799.49039565016403</v>
      </c>
      <c r="K1821" s="149">
        <v>870.58107724307899</v>
      </c>
      <c r="L1821" s="149">
        <v>34.983968444265997</v>
      </c>
      <c r="M1821" s="149">
        <v>36.106713148648701</v>
      </c>
    </row>
    <row r="1822" spans="1:13">
      <c r="A1822" s="150" t="str">
        <f t="shared" si="56"/>
        <v>2006-2008FemalesBCU1</v>
      </c>
      <c r="B1822" s="151" t="str">
        <f t="shared" si="57"/>
        <v>2006-2008_Females_BCU1_All ages</v>
      </c>
      <c r="C1822" s="149" t="s">
        <v>4</v>
      </c>
      <c r="D1822" s="149" t="s">
        <v>214</v>
      </c>
      <c r="E1822" s="149" t="s">
        <v>27</v>
      </c>
      <c r="F1822" s="149">
        <v>2140</v>
      </c>
      <c r="G1822" s="149">
        <v>713.33333333333303</v>
      </c>
      <c r="H1822" s="149">
        <v>1016.61258984433</v>
      </c>
      <c r="I1822" s="149">
        <v>805.39986623609605</v>
      </c>
      <c r="J1822" s="149">
        <v>771.221154937047</v>
      </c>
      <c r="K1822" s="149">
        <v>840.68921977586501</v>
      </c>
      <c r="L1822" s="149">
        <v>34.178711299049198</v>
      </c>
      <c r="M1822" s="149">
        <v>35.289353539768697</v>
      </c>
    </row>
    <row r="1823" spans="1:13">
      <c r="A1823" s="150" t="str">
        <f t="shared" si="56"/>
        <v>2007-2009FemalesBCU1</v>
      </c>
      <c r="B1823" s="151" t="str">
        <f t="shared" si="57"/>
        <v>2007-2009_Females_BCU1_All ages</v>
      </c>
      <c r="C1823" s="149" t="s">
        <v>5</v>
      </c>
      <c r="D1823" s="149" t="s">
        <v>214</v>
      </c>
      <c r="E1823" s="149" t="s">
        <v>27</v>
      </c>
      <c r="F1823" s="149">
        <v>2169</v>
      </c>
      <c r="G1823" s="149">
        <v>723</v>
      </c>
      <c r="H1823" s="149">
        <v>1027.2561509862901</v>
      </c>
      <c r="I1823" s="149">
        <v>802.72161136925399</v>
      </c>
      <c r="J1823" s="149">
        <v>768.83090613332001</v>
      </c>
      <c r="K1823" s="149">
        <v>837.70608227054697</v>
      </c>
      <c r="L1823" s="149">
        <v>33.890705235934497</v>
      </c>
      <c r="M1823" s="149">
        <v>34.984470901293001</v>
      </c>
    </row>
    <row r="1824" spans="1:13">
      <c r="A1824" s="150" t="str">
        <f t="shared" si="56"/>
        <v>2008-2010FemalesBCU1</v>
      </c>
      <c r="B1824" s="151" t="str">
        <f t="shared" si="57"/>
        <v>2008-2010_Females_BCU1_All ages</v>
      </c>
      <c r="C1824" s="149" t="s">
        <v>6</v>
      </c>
      <c r="D1824" s="149" t="s">
        <v>214</v>
      </c>
      <c r="E1824" s="149" t="s">
        <v>27</v>
      </c>
      <c r="F1824" s="149">
        <v>2165</v>
      </c>
      <c r="G1824" s="149">
        <v>721.66666666666697</v>
      </c>
      <c r="H1824" s="149">
        <v>1022.32589766352</v>
      </c>
      <c r="I1824" s="149">
        <v>783.07518151029501</v>
      </c>
      <c r="J1824" s="149">
        <v>749.92540990749399</v>
      </c>
      <c r="K1824" s="149">
        <v>817.295811758676</v>
      </c>
      <c r="L1824" s="149">
        <v>33.149771602800499</v>
      </c>
      <c r="M1824" s="149">
        <v>34.220630248381603</v>
      </c>
    </row>
    <row r="1825" spans="1:13">
      <c r="A1825" s="150" t="str">
        <f t="shared" si="56"/>
        <v>2009-2011FemalesBCU1</v>
      </c>
      <c r="B1825" s="151" t="str">
        <f t="shared" si="57"/>
        <v>2009-2011_Females_BCU1_All ages</v>
      </c>
      <c r="C1825" s="149" t="s">
        <v>7</v>
      </c>
      <c r="D1825" s="149" t="s">
        <v>214</v>
      </c>
      <c r="E1825" s="149" t="s">
        <v>27</v>
      </c>
      <c r="F1825" s="149">
        <v>2140</v>
      </c>
      <c r="G1825" s="149">
        <v>713.33333333333303</v>
      </c>
      <c r="H1825" s="149">
        <v>1008.3495109033699</v>
      </c>
      <c r="I1825" s="149">
        <v>753.13584897262604</v>
      </c>
      <c r="J1825" s="149">
        <v>721.03661349537401</v>
      </c>
      <c r="K1825" s="149">
        <v>786.27815381852395</v>
      </c>
      <c r="L1825" s="149">
        <v>32.099235477251803</v>
      </c>
      <c r="M1825" s="149">
        <v>33.142304845898103</v>
      </c>
    </row>
    <row r="1826" spans="1:13">
      <c r="A1826" s="150" t="str">
        <f t="shared" si="56"/>
        <v>2010-2012FemalesBCU1</v>
      </c>
      <c r="B1826" s="151" t="str">
        <f t="shared" si="57"/>
        <v>2010-2012_Females_BCU1_All ages</v>
      </c>
      <c r="C1826" s="149" t="s">
        <v>8</v>
      </c>
      <c r="D1826" s="149" t="s">
        <v>214</v>
      </c>
      <c r="E1826" s="149" t="s">
        <v>27</v>
      </c>
      <c r="F1826" s="149">
        <v>2153</v>
      </c>
      <c r="G1826" s="149">
        <v>717.66666666666697</v>
      </c>
      <c r="H1826" s="149">
        <v>1012.3760979555</v>
      </c>
      <c r="I1826" s="149">
        <v>739.32089838258003</v>
      </c>
      <c r="J1826" s="149">
        <v>707.90502014164701</v>
      </c>
      <c r="K1826" s="149">
        <v>771.75449863914298</v>
      </c>
      <c r="L1826" s="149">
        <v>31.4158782409331</v>
      </c>
      <c r="M1826" s="149">
        <v>32.433600256562698</v>
      </c>
    </row>
    <row r="1827" spans="1:13">
      <c r="A1827" s="150" t="str">
        <f t="shared" si="56"/>
        <v>2011-2013FemalesBCU1</v>
      </c>
      <c r="B1827" s="151" t="str">
        <f t="shared" si="57"/>
        <v>2011-2013_Females_BCU1_All ages</v>
      </c>
      <c r="C1827" s="149" t="s">
        <v>9</v>
      </c>
      <c r="D1827" s="149" t="s">
        <v>214</v>
      </c>
      <c r="E1827" s="149" t="s">
        <v>27</v>
      </c>
      <c r="F1827" s="149">
        <v>2145</v>
      </c>
      <c r="G1827" s="149">
        <v>715</v>
      </c>
      <c r="H1827" s="149">
        <v>1008.11189337043</v>
      </c>
      <c r="I1827" s="149">
        <v>727.44662031241296</v>
      </c>
      <c r="J1827" s="149">
        <v>696.44137003368303</v>
      </c>
      <c r="K1827" s="149">
        <v>759.45819487677795</v>
      </c>
      <c r="L1827" s="149">
        <v>31.005250278729999</v>
      </c>
      <c r="M1827" s="149">
        <v>32.011574564365198</v>
      </c>
    </row>
    <row r="1828" spans="1:13">
      <c r="A1828" s="150" t="str">
        <f t="shared" si="56"/>
        <v>2012-2014FemalesBCU1</v>
      </c>
      <c r="B1828" s="151" t="str">
        <f t="shared" si="57"/>
        <v>2012-2014_Females_BCU1_All ages</v>
      </c>
      <c r="C1828" s="149" t="s">
        <v>216</v>
      </c>
      <c r="D1828" s="149" t="s">
        <v>214</v>
      </c>
      <c r="E1828" s="149" t="s">
        <v>27</v>
      </c>
      <c r="F1828" s="149">
        <v>2226</v>
      </c>
      <c r="G1828" s="149">
        <v>742</v>
      </c>
      <c r="H1828" s="149">
        <v>1045.8707837453101</v>
      </c>
      <c r="I1828" s="149">
        <v>742.518218295574</v>
      </c>
      <c r="J1828" s="149">
        <v>711.42848042123398</v>
      </c>
      <c r="K1828" s="149">
        <v>774.59816965593404</v>
      </c>
      <c r="L1828" s="149">
        <v>31.0897378743399</v>
      </c>
      <c r="M1828" s="149">
        <v>32.079951360360397</v>
      </c>
    </row>
    <row r="1829" spans="1:13">
      <c r="A1829" s="150" t="str">
        <f t="shared" si="56"/>
        <v>2004-2006FemalesBCU2</v>
      </c>
      <c r="B1829" s="151" t="str">
        <f t="shared" si="57"/>
        <v>2004-2006_Females_BCU2_All ages</v>
      </c>
      <c r="C1829" s="149" t="s">
        <v>1</v>
      </c>
      <c r="D1829" s="149" t="s">
        <v>214</v>
      </c>
      <c r="E1829" s="149" t="s">
        <v>28</v>
      </c>
      <c r="F1829" s="149">
        <v>2435</v>
      </c>
      <c r="G1829" s="149">
        <v>811.66666666666697</v>
      </c>
      <c r="H1829" s="149">
        <v>1191.0934580353601</v>
      </c>
      <c r="I1829" s="149">
        <v>957.88937597359904</v>
      </c>
      <c r="J1829" s="149">
        <v>919.75251402612105</v>
      </c>
      <c r="K1829" s="149">
        <v>997.18671554111904</v>
      </c>
      <c r="L1829" s="149">
        <v>38.136861947477499</v>
      </c>
      <c r="M1829" s="149">
        <v>39.297339567519998</v>
      </c>
    </row>
    <row r="1830" spans="1:13">
      <c r="A1830" s="150" t="str">
        <f t="shared" si="56"/>
        <v>2005-2007FemalesBCU2</v>
      </c>
      <c r="B1830" s="151" t="str">
        <f t="shared" si="57"/>
        <v>2005-2007_Females_BCU2_All ages</v>
      </c>
      <c r="C1830" s="149" t="s">
        <v>3</v>
      </c>
      <c r="D1830" s="149" t="s">
        <v>214</v>
      </c>
      <c r="E1830" s="149" t="s">
        <v>28</v>
      </c>
      <c r="F1830" s="149">
        <v>2464</v>
      </c>
      <c r="G1830" s="149">
        <v>821.33333333333303</v>
      </c>
      <c r="H1830" s="149">
        <v>1202.26204823686</v>
      </c>
      <c r="I1830" s="149">
        <v>960.253639074803</v>
      </c>
      <c r="J1830" s="149">
        <v>922.21924579493998</v>
      </c>
      <c r="K1830" s="149">
        <v>999.43844754547604</v>
      </c>
      <c r="L1830" s="149">
        <v>38.034393279862897</v>
      </c>
      <c r="M1830" s="149">
        <v>39.184808470673403</v>
      </c>
    </row>
    <row r="1831" spans="1:13">
      <c r="A1831" s="150" t="str">
        <f t="shared" si="56"/>
        <v>2006-2008FemalesBCU2</v>
      </c>
      <c r="B1831" s="151" t="str">
        <f t="shared" si="57"/>
        <v>2006-2008_Females_BCU2_All ages</v>
      </c>
      <c r="C1831" s="149" t="s">
        <v>4</v>
      </c>
      <c r="D1831" s="149" t="s">
        <v>214</v>
      </c>
      <c r="E1831" s="149" t="s">
        <v>28</v>
      </c>
      <c r="F1831" s="149">
        <v>2486</v>
      </c>
      <c r="G1831" s="149">
        <v>828.66666666666697</v>
      </c>
      <c r="H1831" s="149">
        <v>1209.2380730017901</v>
      </c>
      <c r="I1831" s="149">
        <v>967.82254251638199</v>
      </c>
      <c r="J1831" s="149">
        <v>929.61510365617505</v>
      </c>
      <c r="K1831" s="149">
        <v>1007.18042102506</v>
      </c>
      <c r="L1831" s="149">
        <v>38.207438860207397</v>
      </c>
      <c r="M1831" s="149">
        <v>39.357878508674602</v>
      </c>
    </row>
    <row r="1832" spans="1:13">
      <c r="A1832" s="150" t="str">
        <f t="shared" si="56"/>
        <v>2007-2009FemalesBCU2</v>
      </c>
      <c r="B1832" s="151" t="str">
        <f t="shared" si="57"/>
        <v>2007-2009_Females_BCU2_All ages</v>
      </c>
      <c r="C1832" s="149" t="s">
        <v>5</v>
      </c>
      <c r="D1832" s="149" t="s">
        <v>214</v>
      </c>
      <c r="E1832" s="149" t="s">
        <v>28</v>
      </c>
      <c r="F1832" s="149">
        <v>2507</v>
      </c>
      <c r="G1832" s="149">
        <v>835.66666666666697</v>
      </c>
      <c r="H1832" s="149">
        <v>1216.8071795021101</v>
      </c>
      <c r="I1832" s="149">
        <v>969.10264786010305</v>
      </c>
      <c r="J1832" s="149">
        <v>931.00563231257797</v>
      </c>
      <c r="K1832" s="149">
        <v>1008.3418843583599</v>
      </c>
      <c r="L1832" s="149">
        <v>38.097015547524499</v>
      </c>
      <c r="M1832" s="149">
        <v>39.239236498257398</v>
      </c>
    </row>
    <row r="1833" spans="1:13">
      <c r="A1833" s="150" t="str">
        <f t="shared" si="56"/>
        <v>2008-2010FemalesBCU2</v>
      </c>
      <c r="B1833" s="151" t="str">
        <f t="shared" si="57"/>
        <v>2008-2010_Females_BCU2_All ages</v>
      </c>
      <c r="C1833" s="149" t="s">
        <v>6</v>
      </c>
      <c r="D1833" s="149" t="s">
        <v>214</v>
      </c>
      <c r="E1833" s="149" t="s">
        <v>28</v>
      </c>
      <c r="F1833" s="149">
        <v>2437</v>
      </c>
      <c r="G1833" s="149">
        <v>812.33333333333303</v>
      </c>
      <c r="H1833" s="149">
        <v>1182.0170439388301</v>
      </c>
      <c r="I1833" s="149">
        <v>934.89099123097606</v>
      </c>
      <c r="J1833" s="149">
        <v>897.60355918914195</v>
      </c>
      <c r="K1833" s="149">
        <v>973.31257988575703</v>
      </c>
      <c r="L1833" s="149">
        <v>37.287432041833704</v>
      </c>
      <c r="M1833" s="149">
        <v>38.421588654781303</v>
      </c>
    </row>
    <row r="1834" spans="1:13">
      <c r="A1834" s="150" t="str">
        <f t="shared" si="56"/>
        <v>2009-2011FemalesBCU2</v>
      </c>
      <c r="B1834" s="151" t="str">
        <f t="shared" si="57"/>
        <v>2009-2011_Females_BCU2_All ages</v>
      </c>
      <c r="C1834" s="149" t="s">
        <v>7</v>
      </c>
      <c r="D1834" s="149" t="s">
        <v>214</v>
      </c>
      <c r="E1834" s="149" t="s">
        <v>28</v>
      </c>
      <c r="F1834" s="149">
        <v>2320</v>
      </c>
      <c r="G1834" s="149">
        <v>773.33333333333303</v>
      </c>
      <c r="H1834" s="149">
        <v>1124.66308584282</v>
      </c>
      <c r="I1834" s="149">
        <v>866.99901608230903</v>
      </c>
      <c r="J1834" s="149">
        <v>831.57755148975798</v>
      </c>
      <c r="K1834" s="149">
        <v>903.52517343868999</v>
      </c>
      <c r="L1834" s="149">
        <v>35.421464592551203</v>
      </c>
      <c r="M1834" s="149">
        <v>36.526157356380999</v>
      </c>
    </row>
    <row r="1835" spans="1:13">
      <c r="A1835" s="150" t="str">
        <f t="shared" si="56"/>
        <v>2010-2012FemalesBCU2</v>
      </c>
      <c r="B1835" s="151" t="str">
        <f t="shared" si="57"/>
        <v>2010-2012_Females_BCU2_All ages</v>
      </c>
      <c r="C1835" s="149" t="s">
        <v>8</v>
      </c>
      <c r="D1835" s="149" t="s">
        <v>214</v>
      </c>
      <c r="E1835" s="149" t="s">
        <v>28</v>
      </c>
      <c r="F1835" s="149">
        <v>2282</v>
      </c>
      <c r="G1835" s="149">
        <v>760.66666666666697</v>
      </c>
      <c r="H1835" s="149">
        <v>1105.26137348826</v>
      </c>
      <c r="I1835" s="149">
        <v>836.69740970716202</v>
      </c>
      <c r="J1835" s="149">
        <v>802.21846271436095</v>
      </c>
      <c r="K1835" s="149">
        <v>872.26072499659404</v>
      </c>
      <c r="L1835" s="149">
        <v>34.478946992800701</v>
      </c>
      <c r="M1835" s="149">
        <v>35.563315289432403</v>
      </c>
    </row>
    <row r="1836" spans="1:13">
      <c r="A1836" s="150" t="str">
        <f t="shared" si="56"/>
        <v>2011-2013FemalesBCU2</v>
      </c>
      <c r="B1836" s="151" t="str">
        <f t="shared" si="57"/>
        <v>2011-2013_Females_BCU2_All ages</v>
      </c>
      <c r="C1836" s="149" t="s">
        <v>9</v>
      </c>
      <c r="D1836" s="149" t="s">
        <v>214</v>
      </c>
      <c r="E1836" s="149" t="s">
        <v>28</v>
      </c>
      <c r="F1836" s="149">
        <v>2269</v>
      </c>
      <c r="G1836" s="149">
        <v>756.33333333333303</v>
      </c>
      <c r="H1836" s="149">
        <v>1096.70216005375</v>
      </c>
      <c r="I1836" s="149">
        <v>816.41811572555696</v>
      </c>
      <c r="J1836" s="149">
        <v>782.69565413991995</v>
      </c>
      <c r="K1836" s="149">
        <v>851.20424043972105</v>
      </c>
      <c r="L1836" s="149">
        <v>33.722461585637198</v>
      </c>
      <c r="M1836" s="149">
        <v>34.7861247141633</v>
      </c>
    </row>
    <row r="1837" spans="1:13">
      <c r="A1837" s="150" t="str">
        <f t="shared" si="56"/>
        <v>2012-2014FemalesBCU2</v>
      </c>
      <c r="B1837" s="151" t="str">
        <f t="shared" si="57"/>
        <v>2012-2014_Females_BCU2_All ages</v>
      </c>
      <c r="C1837" s="149" t="s">
        <v>216</v>
      </c>
      <c r="D1837" s="149" t="s">
        <v>214</v>
      </c>
      <c r="E1837" s="149" t="s">
        <v>28</v>
      </c>
      <c r="F1837" s="149">
        <v>2274</v>
      </c>
      <c r="G1837" s="149">
        <v>758</v>
      </c>
      <c r="H1837" s="149">
        <v>1096.0409497093599</v>
      </c>
      <c r="I1837" s="149">
        <v>811.27891592959497</v>
      </c>
      <c r="J1837" s="149">
        <v>777.79932353578602</v>
      </c>
      <c r="K1837" s="149">
        <v>845.81332927050096</v>
      </c>
      <c r="L1837" s="149">
        <v>33.479592393809199</v>
      </c>
      <c r="M1837" s="149">
        <v>34.534413340906099</v>
      </c>
    </row>
    <row r="1838" spans="1:13">
      <c r="A1838" s="150" t="str">
        <f t="shared" si="56"/>
        <v>2004-2006FemalesBCU3</v>
      </c>
      <c r="B1838" s="151" t="str">
        <f t="shared" si="57"/>
        <v>2004-2006_Females_BCU3_All ages</v>
      </c>
      <c r="C1838" s="149" t="s">
        <v>1</v>
      </c>
      <c r="D1838" s="149" t="s">
        <v>214</v>
      </c>
      <c r="E1838" s="149" t="s">
        <v>29</v>
      </c>
      <c r="F1838" s="149">
        <v>2296</v>
      </c>
      <c r="G1838" s="149">
        <v>765.33333333333303</v>
      </c>
      <c r="H1838" s="149">
        <v>1096.0525876102099</v>
      </c>
      <c r="I1838" s="149">
        <v>944.84087962515503</v>
      </c>
      <c r="J1838" s="149">
        <v>906.18795451352401</v>
      </c>
      <c r="K1838" s="149">
        <v>984.70566953348498</v>
      </c>
      <c r="L1838" s="149">
        <v>38.652925111630999</v>
      </c>
      <c r="M1838" s="149">
        <v>39.864789908330103</v>
      </c>
    </row>
    <row r="1839" spans="1:13">
      <c r="A1839" s="150" t="str">
        <f t="shared" si="56"/>
        <v>2005-2007FemalesBCU3</v>
      </c>
      <c r="B1839" s="151" t="str">
        <f t="shared" si="57"/>
        <v>2005-2007_Females_BCU3_All ages</v>
      </c>
      <c r="C1839" s="149" t="s">
        <v>3</v>
      </c>
      <c r="D1839" s="149" t="s">
        <v>214</v>
      </c>
      <c r="E1839" s="149" t="s">
        <v>29</v>
      </c>
      <c r="F1839" s="149">
        <v>2191</v>
      </c>
      <c r="G1839" s="149">
        <v>730.33333333333303</v>
      </c>
      <c r="H1839" s="149">
        <v>1043.13960740624</v>
      </c>
      <c r="I1839" s="149">
        <v>891.18572462343298</v>
      </c>
      <c r="J1839" s="149">
        <v>853.82065902356499</v>
      </c>
      <c r="K1839" s="149">
        <v>929.75050859320697</v>
      </c>
      <c r="L1839" s="149">
        <v>37.3650655998687</v>
      </c>
      <c r="M1839" s="149">
        <v>38.564783969773998</v>
      </c>
    </row>
    <row r="1840" spans="1:13">
      <c r="A1840" s="150" t="str">
        <f t="shared" si="56"/>
        <v>2006-2008FemalesBCU3</v>
      </c>
      <c r="B1840" s="151" t="str">
        <f t="shared" si="57"/>
        <v>2006-2008_Females_BCU3_All ages</v>
      </c>
      <c r="C1840" s="149" t="s">
        <v>4</v>
      </c>
      <c r="D1840" s="149" t="s">
        <v>214</v>
      </c>
      <c r="E1840" s="149" t="s">
        <v>29</v>
      </c>
      <c r="F1840" s="149">
        <v>2203</v>
      </c>
      <c r="G1840" s="149">
        <v>734.33333333333303</v>
      </c>
      <c r="H1840" s="149">
        <v>1045.07632899743</v>
      </c>
      <c r="I1840" s="149">
        <v>879.64628118305495</v>
      </c>
      <c r="J1840" s="149">
        <v>842.83203700009904</v>
      </c>
      <c r="K1840" s="149">
        <v>917.63927757710906</v>
      </c>
      <c r="L1840" s="149">
        <v>36.814244182955697</v>
      </c>
      <c r="M1840" s="149">
        <v>37.992996394053797</v>
      </c>
    </row>
    <row r="1841" spans="1:13">
      <c r="A1841" s="150" t="str">
        <f t="shared" si="56"/>
        <v>2007-2009FemalesBCU3</v>
      </c>
      <c r="B1841" s="151" t="str">
        <f t="shared" si="57"/>
        <v>2007-2009_Females_BCU3_All ages</v>
      </c>
      <c r="C1841" s="149" t="s">
        <v>5</v>
      </c>
      <c r="D1841" s="149" t="s">
        <v>214</v>
      </c>
      <c r="E1841" s="149" t="s">
        <v>29</v>
      </c>
      <c r="F1841" s="149">
        <v>2220</v>
      </c>
      <c r="G1841" s="149">
        <v>740</v>
      </c>
      <c r="H1841" s="149">
        <v>1050.9223974285501</v>
      </c>
      <c r="I1841" s="149">
        <v>875.21368393645298</v>
      </c>
      <c r="J1841" s="149">
        <v>838.71551343978194</v>
      </c>
      <c r="K1841" s="149">
        <v>912.87592475259396</v>
      </c>
      <c r="L1841" s="149">
        <v>36.498170496670902</v>
      </c>
      <c r="M1841" s="149">
        <v>37.6622408161411</v>
      </c>
    </row>
    <row r="1842" spans="1:13">
      <c r="A1842" s="150" t="str">
        <f t="shared" si="56"/>
        <v>2008-2010FemalesBCU3</v>
      </c>
      <c r="B1842" s="151" t="str">
        <f t="shared" si="57"/>
        <v>2008-2010_Females_BCU3_All ages</v>
      </c>
      <c r="C1842" s="149" t="s">
        <v>6</v>
      </c>
      <c r="D1842" s="149" t="s">
        <v>214</v>
      </c>
      <c r="E1842" s="149" t="s">
        <v>29</v>
      </c>
      <c r="F1842" s="149">
        <v>2291</v>
      </c>
      <c r="G1842" s="149">
        <v>763.66666666666697</v>
      </c>
      <c r="H1842" s="149">
        <v>1085.43218299316</v>
      </c>
      <c r="I1842" s="149">
        <v>890.78924597711102</v>
      </c>
      <c r="J1842" s="149">
        <v>854.20903462019703</v>
      </c>
      <c r="K1842" s="149">
        <v>928.51760980223003</v>
      </c>
      <c r="L1842" s="149">
        <v>36.580211356914198</v>
      </c>
      <c r="M1842" s="149">
        <v>37.7283638251185</v>
      </c>
    </row>
    <row r="1843" spans="1:13">
      <c r="A1843" s="150" t="str">
        <f t="shared" si="56"/>
        <v>2009-2011FemalesBCU3</v>
      </c>
      <c r="B1843" s="151" t="str">
        <f t="shared" si="57"/>
        <v>2009-2011_Females_BCU3_All ages</v>
      </c>
      <c r="C1843" s="149" t="s">
        <v>7</v>
      </c>
      <c r="D1843" s="149" t="s">
        <v>214</v>
      </c>
      <c r="E1843" s="149" t="s">
        <v>29</v>
      </c>
      <c r="F1843" s="149">
        <v>2185</v>
      </c>
      <c r="G1843" s="149">
        <v>728.33333333333303</v>
      </c>
      <c r="H1843" s="149">
        <v>1037.4724606852501</v>
      </c>
      <c r="I1843" s="149">
        <v>838.43091962909705</v>
      </c>
      <c r="J1843" s="149">
        <v>803.16290419910001</v>
      </c>
      <c r="K1843" s="149">
        <v>874.83290240455699</v>
      </c>
      <c r="L1843" s="149">
        <v>35.268015429997099</v>
      </c>
      <c r="M1843" s="149">
        <v>36.401982775460603</v>
      </c>
    </row>
    <row r="1844" spans="1:13">
      <c r="A1844" s="150" t="str">
        <f t="shared" si="56"/>
        <v>2010-2012FemalesBCU3</v>
      </c>
      <c r="B1844" s="151" t="str">
        <f t="shared" si="57"/>
        <v>2010-2012_Females_BCU3_All ages</v>
      </c>
      <c r="C1844" s="149" t="s">
        <v>8</v>
      </c>
      <c r="D1844" s="149" t="s">
        <v>214</v>
      </c>
      <c r="E1844" s="149" t="s">
        <v>29</v>
      </c>
      <c r="F1844" s="149">
        <v>2204</v>
      </c>
      <c r="G1844" s="149">
        <v>734.66666666666697</v>
      </c>
      <c r="H1844" s="149">
        <v>1047.49864547589</v>
      </c>
      <c r="I1844" s="149">
        <v>833.39665690045899</v>
      </c>
      <c r="J1844" s="149">
        <v>798.44101005140203</v>
      </c>
      <c r="K1844" s="149">
        <v>869.47128728662096</v>
      </c>
      <c r="L1844" s="149">
        <v>34.955646849057203</v>
      </c>
      <c r="M1844" s="149">
        <v>36.074630386161701</v>
      </c>
    </row>
    <row r="1845" spans="1:13">
      <c r="A1845" s="150" t="str">
        <f t="shared" si="56"/>
        <v>2011-2013FemalesBCU3</v>
      </c>
      <c r="B1845" s="151" t="str">
        <f t="shared" si="57"/>
        <v>2011-2013_Females_BCU3_All ages</v>
      </c>
      <c r="C1845" s="149" t="s">
        <v>9</v>
      </c>
      <c r="D1845" s="149" t="s">
        <v>214</v>
      </c>
      <c r="E1845" s="149" t="s">
        <v>29</v>
      </c>
      <c r="F1845" s="149">
        <v>2201</v>
      </c>
      <c r="G1845" s="149">
        <v>733.66666666666697</v>
      </c>
      <c r="H1845" s="149">
        <v>1046.0778023335899</v>
      </c>
      <c r="I1845" s="149">
        <v>823.73844075700299</v>
      </c>
      <c r="J1845" s="149">
        <v>789.147954113487</v>
      </c>
      <c r="K1845" s="149">
        <v>859.43698923691397</v>
      </c>
      <c r="L1845" s="149">
        <v>34.590486643516698</v>
      </c>
      <c r="M1845" s="149">
        <v>35.698548479910897</v>
      </c>
    </row>
    <row r="1846" spans="1:13">
      <c r="A1846" s="150" t="str">
        <f t="shared" si="56"/>
        <v>2012-2014FemalesBCU3</v>
      </c>
      <c r="B1846" s="151" t="str">
        <f t="shared" si="57"/>
        <v>2012-2014_Females_BCU3_All ages</v>
      </c>
      <c r="C1846" s="149" t="s">
        <v>216</v>
      </c>
      <c r="D1846" s="149" t="s">
        <v>214</v>
      </c>
      <c r="E1846" s="149" t="s">
        <v>29</v>
      </c>
      <c r="F1846" s="149">
        <v>2290</v>
      </c>
      <c r="G1846" s="149">
        <v>763.33333333333303</v>
      </c>
      <c r="H1846" s="149">
        <v>1087.49335156903</v>
      </c>
      <c r="I1846" s="149">
        <v>851.19270782870899</v>
      </c>
      <c r="J1846" s="149">
        <v>816.148037022278</v>
      </c>
      <c r="K1846" s="149">
        <v>887.33757897557905</v>
      </c>
      <c r="L1846" s="149">
        <v>35.044670806430602</v>
      </c>
      <c r="M1846" s="149">
        <v>36.1448711468704</v>
      </c>
    </row>
    <row r="1847" spans="1:13">
      <c r="A1847" s="150" t="str">
        <f t="shared" si="56"/>
        <v>2004-2006FemalesBCU4</v>
      </c>
      <c r="B1847" s="151" t="str">
        <f t="shared" si="57"/>
        <v>2004-2006_Females_BCU4_All ages</v>
      </c>
      <c r="C1847" s="149" t="s">
        <v>1</v>
      </c>
      <c r="D1847" s="149" t="s">
        <v>214</v>
      </c>
      <c r="E1847" s="149" t="s">
        <v>30</v>
      </c>
      <c r="F1847" s="149">
        <v>2508</v>
      </c>
      <c r="G1847" s="149">
        <v>836</v>
      </c>
      <c r="H1847" s="149">
        <v>1202.9180835807399</v>
      </c>
      <c r="I1847" s="149">
        <v>1031.8206197965801</v>
      </c>
      <c r="J1847" s="149">
        <v>991.433855323535</v>
      </c>
      <c r="K1847" s="149">
        <v>1073.4180108453199</v>
      </c>
      <c r="L1847" s="149">
        <v>40.386764473040699</v>
      </c>
      <c r="M1847" s="149">
        <v>41.597391048741898</v>
      </c>
    </row>
    <row r="1848" spans="1:13">
      <c r="A1848" s="150" t="str">
        <f t="shared" si="56"/>
        <v>2005-2007FemalesBCU4</v>
      </c>
      <c r="B1848" s="151" t="str">
        <f t="shared" si="57"/>
        <v>2005-2007_Females_BCU4_All ages</v>
      </c>
      <c r="C1848" s="149" t="s">
        <v>3</v>
      </c>
      <c r="D1848" s="149" t="s">
        <v>214</v>
      </c>
      <c r="E1848" s="149" t="s">
        <v>30</v>
      </c>
      <c r="F1848" s="149">
        <v>2448</v>
      </c>
      <c r="G1848" s="149">
        <v>816</v>
      </c>
      <c r="H1848" s="149">
        <v>1171.89182978846</v>
      </c>
      <c r="I1848" s="149">
        <v>1004.9322145213</v>
      </c>
      <c r="J1848" s="149">
        <v>965.10540574252104</v>
      </c>
      <c r="K1848" s="149">
        <v>1045.9676489462599</v>
      </c>
      <c r="L1848" s="149">
        <v>39.826808778778101</v>
      </c>
      <c r="M1848" s="149">
        <v>41.035434424958702</v>
      </c>
    </row>
    <row r="1849" spans="1:13">
      <c r="A1849" s="150" t="str">
        <f t="shared" si="56"/>
        <v>2006-2008FemalesBCU4</v>
      </c>
      <c r="B1849" s="151" t="str">
        <f t="shared" si="57"/>
        <v>2006-2008_Females_BCU4_All ages</v>
      </c>
      <c r="C1849" s="149" t="s">
        <v>4</v>
      </c>
      <c r="D1849" s="149" t="s">
        <v>214</v>
      </c>
      <c r="E1849" s="149" t="s">
        <v>30</v>
      </c>
      <c r="F1849" s="149">
        <v>2443</v>
      </c>
      <c r="G1849" s="149">
        <v>814.33333333333303</v>
      </c>
      <c r="H1849" s="149">
        <v>1163.77113295001</v>
      </c>
      <c r="I1849" s="149">
        <v>996.08840619668194</v>
      </c>
      <c r="J1849" s="149">
        <v>956.55179524091295</v>
      </c>
      <c r="K1849" s="149">
        <v>1036.8260838122501</v>
      </c>
      <c r="L1849" s="149">
        <v>39.536610955769198</v>
      </c>
      <c r="M1849" s="149">
        <v>40.737677615567399</v>
      </c>
    </row>
    <row r="1850" spans="1:13">
      <c r="A1850" s="150" t="str">
        <f t="shared" si="56"/>
        <v>2007-2009FemalesBCU4</v>
      </c>
      <c r="B1850" s="151" t="str">
        <f t="shared" si="57"/>
        <v>2007-2009_Females_BCU4_All ages</v>
      </c>
      <c r="C1850" s="149" t="s">
        <v>5</v>
      </c>
      <c r="D1850" s="149" t="s">
        <v>214</v>
      </c>
      <c r="E1850" s="149" t="s">
        <v>30</v>
      </c>
      <c r="F1850" s="149">
        <v>2416</v>
      </c>
      <c r="G1850" s="149">
        <v>805.33333333333303</v>
      </c>
      <c r="H1850" s="149">
        <v>1145.02912336077</v>
      </c>
      <c r="I1850" s="149">
        <v>978.00013838936798</v>
      </c>
      <c r="J1850" s="149">
        <v>938.95123327543297</v>
      </c>
      <c r="K1850" s="149">
        <v>1018.24201529035</v>
      </c>
      <c r="L1850" s="149">
        <v>39.048905113935199</v>
      </c>
      <c r="M1850" s="149">
        <v>40.241876900981303</v>
      </c>
    </row>
    <row r="1851" spans="1:13">
      <c r="A1851" s="150" t="str">
        <f t="shared" si="56"/>
        <v>2008-2010FemalesBCU4</v>
      </c>
      <c r="B1851" s="151" t="str">
        <f t="shared" si="57"/>
        <v>2008-2010_Females_BCU4_All ages</v>
      </c>
      <c r="C1851" s="149" t="s">
        <v>6</v>
      </c>
      <c r="D1851" s="149" t="s">
        <v>214</v>
      </c>
      <c r="E1851" s="149" t="s">
        <v>30</v>
      </c>
      <c r="F1851" s="149">
        <v>2407</v>
      </c>
      <c r="G1851" s="149">
        <v>802.33333333333303</v>
      </c>
      <c r="H1851" s="149">
        <v>1136.87352695292</v>
      </c>
      <c r="I1851" s="149">
        <v>970.22115228706605</v>
      </c>
      <c r="J1851" s="149">
        <v>931.42961471068895</v>
      </c>
      <c r="K1851" s="149">
        <v>1010.20004964256</v>
      </c>
      <c r="L1851" s="149">
        <v>38.791537576377003</v>
      </c>
      <c r="M1851" s="149">
        <v>39.978897355497203</v>
      </c>
    </row>
    <row r="1852" spans="1:13">
      <c r="A1852" s="150" t="str">
        <f t="shared" si="56"/>
        <v>2009-2011FemalesBCU4</v>
      </c>
      <c r="B1852" s="151" t="str">
        <f t="shared" si="57"/>
        <v>2009-2011_Females_BCU4_All ages</v>
      </c>
      <c r="C1852" s="149" t="s">
        <v>7</v>
      </c>
      <c r="D1852" s="149" t="s">
        <v>214</v>
      </c>
      <c r="E1852" s="149" t="s">
        <v>30</v>
      </c>
      <c r="F1852" s="149">
        <v>2317</v>
      </c>
      <c r="G1852" s="149">
        <v>772.33333333333303</v>
      </c>
      <c r="H1852" s="149">
        <v>1091.9716285317099</v>
      </c>
      <c r="I1852" s="149">
        <v>925.55505408664806</v>
      </c>
      <c r="J1852" s="149">
        <v>887.85913545084895</v>
      </c>
      <c r="K1852" s="149">
        <v>964.42737298773704</v>
      </c>
      <c r="L1852" s="149">
        <v>37.6959186357984</v>
      </c>
      <c r="M1852" s="149">
        <v>38.872318901089201</v>
      </c>
    </row>
    <row r="1853" spans="1:13">
      <c r="A1853" s="150" t="str">
        <f t="shared" si="56"/>
        <v>2010-2012FemalesBCU4</v>
      </c>
      <c r="B1853" s="151" t="str">
        <f t="shared" si="57"/>
        <v>2010-2012_Females_BCU4_All ages</v>
      </c>
      <c r="C1853" s="149" t="s">
        <v>8</v>
      </c>
      <c r="D1853" s="149" t="s">
        <v>214</v>
      </c>
      <c r="E1853" s="149" t="s">
        <v>30</v>
      </c>
      <c r="F1853" s="149">
        <v>2293</v>
      </c>
      <c r="G1853" s="149">
        <v>764.33333333333303</v>
      </c>
      <c r="H1853" s="149">
        <v>1079.5821033253801</v>
      </c>
      <c r="I1853" s="149">
        <v>907.06628300831301</v>
      </c>
      <c r="J1853" s="149">
        <v>869.92307892208305</v>
      </c>
      <c r="K1853" s="149">
        <v>945.37479306437001</v>
      </c>
      <c r="L1853" s="149">
        <v>37.143204086230597</v>
      </c>
      <c r="M1853" s="149">
        <v>38.308510056056903</v>
      </c>
    </row>
    <row r="1854" spans="1:13">
      <c r="A1854" s="150" t="str">
        <f t="shared" si="56"/>
        <v>2011-2013FemalesBCU4</v>
      </c>
      <c r="B1854" s="151" t="str">
        <f t="shared" si="57"/>
        <v>2011-2013_Females_BCU4_All ages</v>
      </c>
      <c r="C1854" s="149" t="s">
        <v>9</v>
      </c>
      <c r="D1854" s="149" t="s">
        <v>214</v>
      </c>
      <c r="E1854" s="149" t="s">
        <v>30</v>
      </c>
      <c r="F1854" s="149">
        <v>2292</v>
      </c>
      <c r="G1854" s="149">
        <v>764</v>
      </c>
      <c r="H1854" s="149">
        <v>1076.86525089269</v>
      </c>
      <c r="I1854" s="149">
        <v>898.91089582324298</v>
      </c>
      <c r="J1854" s="149">
        <v>862.07741670997598</v>
      </c>
      <c r="K1854" s="149">
        <v>936.90022020885397</v>
      </c>
      <c r="L1854" s="149">
        <v>36.833479113267501</v>
      </c>
      <c r="M1854" s="149">
        <v>37.989324385610601</v>
      </c>
    </row>
    <row r="1855" spans="1:13">
      <c r="A1855" s="150" t="str">
        <f t="shared" si="56"/>
        <v>2012-2014FemalesBCU4</v>
      </c>
      <c r="B1855" s="151" t="str">
        <f t="shared" si="57"/>
        <v>2012-2014_Females_BCU4_All ages</v>
      </c>
      <c r="C1855" s="149" t="s">
        <v>216</v>
      </c>
      <c r="D1855" s="149" t="s">
        <v>214</v>
      </c>
      <c r="E1855" s="149" t="s">
        <v>30</v>
      </c>
      <c r="F1855" s="149">
        <v>2334</v>
      </c>
      <c r="G1855" s="149">
        <v>778</v>
      </c>
      <c r="H1855" s="149">
        <v>1095.1730739453001</v>
      </c>
      <c r="I1855" s="149">
        <v>906.34934418524301</v>
      </c>
      <c r="J1855" s="149">
        <v>869.53901743056304</v>
      </c>
      <c r="K1855" s="149">
        <v>944.30417121550499</v>
      </c>
      <c r="L1855" s="149">
        <v>36.810326754679302</v>
      </c>
      <c r="M1855" s="149">
        <v>37.954827030262798</v>
      </c>
    </row>
    <row r="1856" spans="1:13">
      <c r="A1856" s="150" t="str">
        <f t="shared" si="56"/>
        <v>2004-2006FemalesBCU5</v>
      </c>
      <c r="B1856" s="151" t="str">
        <f t="shared" si="57"/>
        <v>2004-2006_Females_BCU5_All ages</v>
      </c>
      <c r="C1856" s="149" t="s">
        <v>1</v>
      </c>
      <c r="D1856" s="149" t="s">
        <v>214</v>
      </c>
      <c r="E1856" s="149" t="s">
        <v>31</v>
      </c>
      <c r="F1856" s="149">
        <v>2681</v>
      </c>
      <c r="G1856" s="149">
        <v>893.66666666666697</v>
      </c>
      <c r="H1856" s="149">
        <v>1310.5986908678501</v>
      </c>
      <c r="I1856" s="149">
        <v>1215.3945399316101</v>
      </c>
      <c r="J1856" s="149">
        <v>1169.1544857492499</v>
      </c>
      <c r="K1856" s="149">
        <v>1262.9744876995701</v>
      </c>
      <c r="L1856" s="149">
        <v>46.240054182354498</v>
      </c>
      <c r="M1856" s="149">
        <v>47.5799477679655</v>
      </c>
    </row>
    <row r="1857" spans="1:13">
      <c r="A1857" s="150" t="str">
        <f t="shared" si="56"/>
        <v>2005-2007FemalesBCU5</v>
      </c>
      <c r="B1857" s="151" t="str">
        <f t="shared" si="57"/>
        <v>2005-2007_Females_BCU5_All ages</v>
      </c>
      <c r="C1857" s="149" t="s">
        <v>3</v>
      </c>
      <c r="D1857" s="149" t="s">
        <v>214</v>
      </c>
      <c r="E1857" s="149" t="s">
        <v>31</v>
      </c>
      <c r="F1857" s="149">
        <v>2667</v>
      </c>
      <c r="G1857" s="149">
        <v>889</v>
      </c>
      <c r="H1857" s="149">
        <v>1298.55586176004</v>
      </c>
      <c r="I1857" s="149">
        <v>1221.3384515913999</v>
      </c>
      <c r="J1857" s="149">
        <v>1174.7592404004999</v>
      </c>
      <c r="K1857" s="149">
        <v>1269.2709785069001</v>
      </c>
      <c r="L1857" s="149">
        <v>46.579211190903798</v>
      </c>
      <c r="M1857" s="149">
        <v>47.932526915500098</v>
      </c>
    </row>
    <row r="1858" spans="1:13">
      <c r="A1858" s="150" t="str">
        <f t="shared" si="56"/>
        <v>2006-2008FemalesBCU5</v>
      </c>
      <c r="B1858" s="151" t="str">
        <f t="shared" si="57"/>
        <v>2006-2008_Females_BCU5_All ages</v>
      </c>
      <c r="C1858" s="149" t="s">
        <v>4</v>
      </c>
      <c r="D1858" s="149" t="s">
        <v>214</v>
      </c>
      <c r="E1858" s="149" t="s">
        <v>31</v>
      </c>
      <c r="F1858" s="149">
        <v>2607</v>
      </c>
      <c r="G1858" s="149">
        <v>869</v>
      </c>
      <c r="H1858" s="149">
        <v>1263.5405307161</v>
      </c>
      <c r="I1858" s="149">
        <v>1196.99865009671</v>
      </c>
      <c r="J1858" s="149">
        <v>1150.7994759134999</v>
      </c>
      <c r="K1858" s="149">
        <v>1244.55570472105</v>
      </c>
      <c r="L1858" s="149">
        <v>46.199174183209202</v>
      </c>
      <c r="M1858" s="149">
        <v>47.557054624347302</v>
      </c>
    </row>
    <row r="1859" spans="1:13">
      <c r="A1859" s="150" t="str">
        <f t="shared" ref="A1859:A1922" si="58">C1859&amp;D1859&amp;E1859</f>
        <v>2007-2009FemalesBCU5</v>
      </c>
      <c r="B1859" s="151" t="str">
        <f t="shared" ref="B1859:B1922" si="59">CONCATENATE(C1859,"_",D1859,"_",E1859,"_","All ages")</f>
        <v>2007-2009_Females_BCU5_All ages</v>
      </c>
      <c r="C1859" s="149" t="s">
        <v>5</v>
      </c>
      <c r="D1859" s="149" t="s">
        <v>214</v>
      </c>
      <c r="E1859" s="149" t="s">
        <v>31</v>
      </c>
      <c r="F1859" s="149">
        <v>2589</v>
      </c>
      <c r="G1859" s="149">
        <v>863</v>
      </c>
      <c r="H1859" s="149">
        <v>1252.86722220609</v>
      </c>
      <c r="I1859" s="149">
        <v>1205.59263532461</v>
      </c>
      <c r="J1859" s="149">
        <v>1158.8963992454201</v>
      </c>
      <c r="K1859" s="149">
        <v>1253.66620145144</v>
      </c>
      <c r="L1859" s="149">
        <v>46.696236079194001</v>
      </c>
      <c r="M1859" s="149">
        <v>48.073566126825398</v>
      </c>
    </row>
    <row r="1860" spans="1:13">
      <c r="A1860" s="150" t="str">
        <f t="shared" si="58"/>
        <v>2008-2010FemalesBCU5</v>
      </c>
      <c r="B1860" s="151" t="str">
        <f t="shared" si="59"/>
        <v>2008-2010_Females_BCU5_All ages</v>
      </c>
      <c r="C1860" s="149" t="s">
        <v>6</v>
      </c>
      <c r="D1860" s="149" t="s">
        <v>214</v>
      </c>
      <c r="E1860" s="149" t="s">
        <v>31</v>
      </c>
      <c r="F1860" s="149">
        <v>2530</v>
      </c>
      <c r="G1860" s="149">
        <v>843.33333333333303</v>
      </c>
      <c r="H1860" s="149">
        <v>1222.8365942309199</v>
      </c>
      <c r="I1860" s="149">
        <v>1183.5131197656699</v>
      </c>
      <c r="J1860" s="149">
        <v>1137.1628913023901</v>
      </c>
      <c r="K1860" s="149">
        <v>1231.24658132331</v>
      </c>
      <c r="L1860" s="149">
        <v>46.350228463278697</v>
      </c>
      <c r="M1860" s="149">
        <v>47.7334615576369</v>
      </c>
    </row>
    <row r="1861" spans="1:13">
      <c r="A1861" s="150" t="str">
        <f t="shared" si="58"/>
        <v>2009-2011FemalesBCU5</v>
      </c>
      <c r="B1861" s="151" t="str">
        <f t="shared" si="59"/>
        <v>2009-2011_Females_BCU5_All ages</v>
      </c>
      <c r="C1861" s="149" t="s">
        <v>7</v>
      </c>
      <c r="D1861" s="149" t="s">
        <v>214</v>
      </c>
      <c r="E1861" s="149" t="s">
        <v>31</v>
      </c>
      <c r="F1861" s="149">
        <v>2489</v>
      </c>
      <c r="G1861" s="149">
        <v>829.66666666666697</v>
      </c>
      <c r="H1861" s="149">
        <v>1199.93443508109</v>
      </c>
      <c r="I1861" s="149">
        <v>1164.7610026360901</v>
      </c>
      <c r="J1861" s="149">
        <v>1118.8169330072501</v>
      </c>
      <c r="K1861" s="149">
        <v>1212.08761689516</v>
      </c>
      <c r="L1861" s="149">
        <v>45.944069628836097</v>
      </c>
      <c r="M1861" s="149">
        <v>47.326614259067597</v>
      </c>
    </row>
    <row r="1862" spans="1:13">
      <c r="A1862" s="150" t="str">
        <f t="shared" si="58"/>
        <v>2010-2012FemalesBCU5</v>
      </c>
      <c r="B1862" s="151" t="str">
        <f t="shared" si="59"/>
        <v>2010-2012_Females_BCU5_All ages</v>
      </c>
      <c r="C1862" s="149" t="s">
        <v>8</v>
      </c>
      <c r="D1862" s="149" t="s">
        <v>214</v>
      </c>
      <c r="E1862" s="149" t="s">
        <v>31</v>
      </c>
      <c r="F1862" s="149">
        <v>2439</v>
      </c>
      <c r="G1862" s="149">
        <v>813</v>
      </c>
      <c r="H1862" s="149">
        <v>1172.2241980909901</v>
      </c>
      <c r="I1862" s="149">
        <v>1124.8433762688101</v>
      </c>
      <c r="J1862" s="149">
        <v>1080.01216199604</v>
      </c>
      <c r="K1862" s="149">
        <v>1171.03763476417</v>
      </c>
      <c r="L1862" s="149">
        <v>44.831214272772499</v>
      </c>
      <c r="M1862" s="149">
        <v>46.194258495359897</v>
      </c>
    </row>
    <row r="1863" spans="1:13">
      <c r="A1863" s="150" t="str">
        <f t="shared" si="58"/>
        <v>2011-2013FemalesBCU5</v>
      </c>
      <c r="B1863" s="151" t="str">
        <f t="shared" si="59"/>
        <v>2011-2013_Females_BCU5_All ages</v>
      </c>
      <c r="C1863" s="149" t="s">
        <v>9</v>
      </c>
      <c r="D1863" s="149" t="s">
        <v>214</v>
      </c>
      <c r="E1863" s="149" t="s">
        <v>31</v>
      </c>
      <c r="F1863" s="149">
        <v>2512</v>
      </c>
      <c r="G1863" s="149">
        <v>837.33333333333303</v>
      </c>
      <c r="H1863" s="149">
        <v>1202.1669633798499</v>
      </c>
      <c r="I1863" s="149">
        <v>1141.41393427357</v>
      </c>
      <c r="J1863" s="149">
        <v>1096.5921633586299</v>
      </c>
      <c r="K1863" s="149">
        <v>1187.57818698856</v>
      </c>
      <c r="L1863" s="149">
        <v>44.8217709149367</v>
      </c>
      <c r="M1863" s="149">
        <v>46.164252714992898</v>
      </c>
    </row>
    <row r="1864" spans="1:13">
      <c r="A1864" s="150" t="str">
        <f t="shared" si="58"/>
        <v>2012-2014FemalesBCU5</v>
      </c>
      <c r="B1864" s="151" t="str">
        <f t="shared" si="59"/>
        <v>2012-2014_Females_BCU5_All ages</v>
      </c>
      <c r="C1864" s="149" t="s">
        <v>216</v>
      </c>
      <c r="D1864" s="149" t="s">
        <v>214</v>
      </c>
      <c r="E1864" s="149" t="s">
        <v>31</v>
      </c>
      <c r="F1864" s="149">
        <v>2510</v>
      </c>
      <c r="G1864" s="149">
        <v>836.66666666666697</v>
      </c>
      <c r="H1864" s="149">
        <v>1196.6227587160399</v>
      </c>
      <c r="I1864" s="149">
        <v>1127.91876896542</v>
      </c>
      <c r="J1864" s="149">
        <v>1083.6137192742999</v>
      </c>
      <c r="K1864" s="149">
        <v>1173.5513611327799</v>
      </c>
      <c r="L1864" s="149">
        <v>44.3050496911208</v>
      </c>
      <c r="M1864" s="149">
        <v>45.6325921673658</v>
      </c>
    </row>
    <row r="1865" spans="1:13">
      <c r="A1865" s="150" t="str">
        <f t="shared" si="58"/>
        <v>2004-2006FemalesCT1</v>
      </c>
      <c r="B1865" s="151" t="str">
        <f t="shared" si="59"/>
        <v>2004-2006_Females_CT1_All ages</v>
      </c>
      <c r="C1865" s="149" t="s">
        <v>1</v>
      </c>
      <c r="D1865" s="149" t="s">
        <v>214</v>
      </c>
      <c r="E1865" s="149" t="s">
        <v>32</v>
      </c>
      <c r="F1865" s="149">
        <v>676</v>
      </c>
      <c r="G1865" s="149">
        <v>225.333333333333</v>
      </c>
      <c r="H1865" s="149">
        <v>756.65148140271504</v>
      </c>
      <c r="I1865" s="149">
        <v>1017.05471809709</v>
      </c>
      <c r="J1865" s="149">
        <v>940.77397524510002</v>
      </c>
      <c r="K1865" s="149">
        <v>1097.80753042839</v>
      </c>
      <c r="L1865" s="149">
        <v>76.280742851992201</v>
      </c>
      <c r="M1865" s="149">
        <v>80.752812331296099</v>
      </c>
    </row>
    <row r="1866" spans="1:13">
      <c r="A1866" s="150" t="str">
        <f t="shared" si="58"/>
        <v>2005-2007FemalesCT1</v>
      </c>
      <c r="B1866" s="151" t="str">
        <f t="shared" si="59"/>
        <v>2005-2007_Females_CT1_All ages</v>
      </c>
      <c r="C1866" s="149" t="s">
        <v>3</v>
      </c>
      <c r="D1866" s="149" t="s">
        <v>214</v>
      </c>
      <c r="E1866" s="149" t="s">
        <v>32</v>
      </c>
      <c r="F1866" s="149">
        <v>682</v>
      </c>
      <c r="G1866" s="149">
        <v>227.333333333333</v>
      </c>
      <c r="H1866" s="149">
        <v>754.049422300846</v>
      </c>
      <c r="I1866" s="149">
        <v>997.99010611244</v>
      </c>
      <c r="J1866" s="149">
        <v>923.26544054054204</v>
      </c>
      <c r="K1866" s="149">
        <v>1077.0756891941101</v>
      </c>
      <c r="L1866" s="149">
        <v>74.724665571898001</v>
      </c>
      <c r="M1866" s="149">
        <v>79.085583081674301</v>
      </c>
    </row>
    <row r="1867" spans="1:13">
      <c r="A1867" s="150" t="str">
        <f t="shared" si="58"/>
        <v>2006-2008FemalesCT1</v>
      </c>
      <c r="B1867" s="151" t="str">
        <f t="shared" si="59"/>
        <v>2006-2008_Females_CT1_All ages</v>
      </c>
      <c r="C1867" s="149" t="s">
        <v>4</v>
      </c>
      <c r="D1867" s="149" t="s">
        <v>214</v>
      </c>
      <c r="E1867" s="149" t="s">
        <v>32</v>
      </c>
      <c r="F1867" s="149">
        <v>692</v>
      </c>
      <c r="G1867" s="149">
        <v>230.666666666667</v>
      </c>
      <c r="H1867" s="149">
        <v>756.84661825181604</v>
      </c>
      <c r="I1867" s="149">
        <v>994.59550307759298</v>
      </c>
      <c r="J1867" s="149">
        <v>920.54323036196604</v>
      </c>
      <c r="K1867" s="149">
        <v>1072.9371278876199</v>
      </c>
      <c r="L1867" s="149">
        <v>74.052272715627296</v>
      </c>
      <c r="M1867" s="149">
        <v>78.341624810024996</v>
      </c>
    </row>
    <row r="1868" spans="1:13">
      <c r="A1868" s="150" t="str">
        <f t="shared" si="58"/>
        <v>2007-2009FemalesCT1</v>
      </c>
      <c r="B1868" s="151" t="str">
        <f t="shared" si="59"/>
        <v>2007-2009_Females_CT1_All ages</v>
      </c>
      <c r="C1868" s="149" t="s">
        <v>5</v>
      </c>
      <c r="D1868" s="149" t="s">
        <v>214</v>
      </c>
      <c r="E1868" s="149" t="s">
        <v>32</v>
      </c>
      <c r="F1868" s="149">
        <v>710</v>
      </c>
      <c r="G1868" s="149">
        <v>236.666666666667</v>
      </c>
      <c r="H1868" s="149">
        <v>768.60622462787501</v>
      </c>
      <c r="I1868" s="149">
        <v>989.98111826445495</v>
      </c>
      <c r="J1868" s="149">
        <v>917.33181539170505</v>
      </c>
      <c r="K1868" s="149">
        <v>1066.7831585518099</v>
      </c>
      <c r="L1868" s="149">
        <v>72.6493028727498</v>
      </c>
      <c r="M1868" s="149">
        <v>76.802040287359404</v>
      </c>
    </row>
    <row r="1869" spans="1:13">
      <c r="A1869" s="150" t="str">
        <f t="shared" si="58"/>
        <v>2008-2010FemalesCT1</v>
      </c>
      <c r="B1869" s="151" t="str">
        <f t="shared" si="59"/>
        <v>2008-2010_Females_CT1_All ages</v>
      </c>
      <c r="C1869" s="149" t="s">
        <v>6</v>
      </c>
      <c r="D1869" s="149" t="s">
        <v>214</v>
      </c>
      <c r="E1869" s="149" t="s">
        <v>32</v>
      </c>
      <c r="F1869" s="149">
        <v>719</v>
      </c>
      <c r="G1869" s="149">
        <v>239.666666666667</v>
      </c>
      <c r="H1869" s="149">
        <v>774.28386818867102</v>
      </c>
      <c r="I1869" s="149">
        <v>969.70073305542303</v>
      </c>
      <c r="J1869" s="149">
        <v>899.28073341306197</v>
      </c>
      <c r="K1869" s="149">
        <v>1044.1199882434601</v>
      </c>
      <c r="L1869" s="149">
        <v>70.419999642361603</v>
      </c>
      <c r="M1869" s="149">
        <v>74.419255188032295</v>
      </c>
    </row>
    <row r="1870" spans="1:13">
      <c r="A1870" s="150" t="str">
        <f t="shared" si="58"/>
        <v>2009-2011FemalesCT1</v>
      </c>
      <c r="B1870" s="151" t="str">
        <f t="shared" si="59"/>
        <v>2009-2011_Females_CT1_All ages</v>
      </c>
      <c r="C1870" s="149" t="s">
        <v>7</v>
      </c>
      <c r="D1870" s="149" t="s">
        <v>214</v>
      </c>
      <c r="E1870" s="149" t="s">
        <v>32</v>
      </c>
      <c r="F1870" s="149">
        <v>732</v>
      </c>
      <c r="G1870" s="149">
        <v>244</v>
      </c>
      <c r="H1870" s="149">
        <v>787.63033022369996</v>
      </c>
      <c r="I1870" s="149">
        <v>943.30456327855597</v>
      </c>
      <c r="J1870" s="149">
        <v>875.68947238832595</v>
      </c>
      <c r="K1870" s="149">
        <v>1014.72431750159</v>
      </c>
      <c r="L1870" s="149">
        <v>67.615090890229595</v>
      </c>
      <c r="M1870" s="149">
        <v>71.419754223031106</v>
      </c>
    </row>
    <row r="1871" spans="1:13">
      <c r="A1871" s="150" t="str">
        <f t="shared" si="58"/>
        <v>2010-2012FemalesCT1</v>
      </c>
      <c r="B1871" s="151" t="str">
        <f t="shared" si="59"/>
        <v>2010-2012_Females_CT1_All ages</v>
      </c>
      <c r="C1871" s="149" t="s">
        <v>8</v>
      </c>
      <c r="D1871" s="149" t="s">
        <v>214</v>
      </c>
      <c r="E1871" s="149" t="s">
        <v>32</v>
      </c>
      <c r="F1871" s="149">
        <v>743</v>
      </c>
      <c r="G1871" s="149">
        <v>247.666666666667</v>
      </c>
      <c r="H1871" s="149">
        <v>797.84378154328499</v>
      </c>
      <c r="I1871" s="149">
        <v>929.83928893272798</v>
      </c>
      <c r="J1871" s="149">
        <v>863.80558651249703</v>
      </c>
      <c r="K1871" s="149">
        <v>999.56022597373203</v>
      </c>
      <c r="L1871" s="149">
        <v>66.033702420230497</v>
      </c>
      <c r="M1871" s="149">
        <v>69.720937041004603</v>
      </c>
    </row>
    <row r="1872" spans="1:13">
      <c r="A1872" s="150" t="str">
        <f t="shared" si="58"/>
        <v>2011-2013FemalesCT1</v>
      </c>
      <c r="B1872" s="151" t="str">
        <f t="shared" si="59"/>
        <v>2011-2013_Females_CT1_All ages</v>
      </c>
      <c r="C1872" s="149" t="s">
        <v>9</v>
      </c>
      <c r="D1872" s="149" t="s">
        <v>214</v>
      </c>
      <c r="E1872" s="149" t="s">
        <v>32</v>
      </c>
      <c r="F1872" s="149">
        <v>753</v>
      </c>
      <c r="G1872" s="149">
        <v>251</v>
      </c>
      <c r="H1872" s="149">
        <v>805.64055378426394</v>
      </c>
      <c r="I1872" s="149">
        <v>915.54081019328498</v>
      </c>
      <c r="J1872" s="149">
        <v>851.02239613856</v>
      </c>
      <c r="K1872" s="149">
        <v>983.63712237065704</v>
      </c>
      <c r="L1872" s="149">
        <v>64.518414054725</v>
      </c>
      <c r="M1872" s="149">
        <v>68.096312177371601</v>
      </c>
    </row>
    <row r="1873" spans="1:13">
      <c r="A1873" s="150" t="str">
        <f t="shared" si="58"/>
        <v>2012-2014FemalesCT1</v>
      </c>
      <c r="B1873" s="151" t="str">
        <f t="shared" si="59"/>
        <v>2012-2014_Females_CT1_All ages</v>
      </c>
      <c r="C1873" s="149" t="s">
        <v>216</v>
      </c>
      <c r="D1873" s="149" t="s">
        <v>214</v>
      </c>
      <c r="E1873" s="149" t="s">
        <v>32</v>
      </c>
      <c r="F1873" s="149">
        <v>750</v>
      </c>
      <c r="G1873" s="149">
        <v>250</v>
      </c>
      <c r="H1873" s="149">
        <v>798.34795197138703</v>
      </c>
      <c r="I1873" s="149">
        <v>888.292383020687</v>
      </c>
      <c r="J1873" s="149">
        <v>825.61113148400602</v>
      </c>
      <c r="K1873" s="149">
        <v>954.45680675210099</v>
      </c>
      <c r="L1873" s="149">
        <v>62.681251536680698</v>
      </c>
      <c r="M1873" s="149">
        <v>66.164423731414601</v>
      </c>
    </row>
    <row r="1874" spans="1:13">
      <c r="A1874" s="150" t="str">
        <f t="shared" si="58"/>
        <v>2004-2006FemalesCT2</v>
      </c>
      <c r="B1874" s="151" t="str">
        <f t="shared" si="59"/>
        <v>2004-2006_Females_CT2_All ages</v>
      </c>
      <c r="C1874" s="149" t="s">
        <v>1</v>
      </c>
      <c r="D1874" s="149" t="s">
        <v>214</v>
      </c>
      <c r="E1874" s="149" t="s">
        <v>33</v>
      </c>
      <c r="F1874" s="149">
        <v>994</v>
      </c>
      <c r="G1874" s="149">
        <v>331.33333333333297</v>
      </c>
      <c r="H1874" s="149">
        <v>1073.90961440811</v>
      </c>
      <c r="I1874" s="149">
        <v>988.49876024852495</v>
      </c>
      <c r="J1874" s="149">
        <v>927.08804780779303</v>
      </c>
      <c r="K1874" s="149">
        <v>1052.86202288955</v>
      </c>
      <c r="L1874" s="149">
        <v>61.410712440732098</v>
      </c>
      <c r="M1874" s="149">
        <v>64.3632626410255</v>
      </c>
    </row>
    <row r="1875" spans="1:13">
      <c r="A1875" s="150" t="str">
        <f t="shared" si="58"/>
        <v>2005-2007FemalesCT2</v>
      </c>
      <c r="B1875" s="151" t="str">
        <f t="shared" si="59"/>
        <v>2005-2007_Females_CT2_All ages</v>
      </c>
      <c r="C1875" s="149" t="s">
        <v>3</v>
      </c>
      <c r="D1875" s="149" t="s">
        <v>214</v>
      </c>
      <c r="E1875" s="149" t="s">
        <v>33</v>
      </c>
      <c r="F1875" s="149">
        <v>1068</v>
      </c>
      <c r="G1875" s="149">
        <v>356</v>
      </c>
      <c r="H1875" s="149">
        <v>1153.4100113397101</v>
      </c>
      <c r="I1875" s="149">
        <v>1047.5165121967</v>
      </c>
      <c r="J1875" s="149">
        <v>984.59995955067302</v>
      </c>
      <c r="K1875" s="149">
        <v>1113.3486408926799</v>
      </c>
      <c r="L1875" s="149">
        <v>62.916552646025501</v>
      </c>
      <c r="M1875" s="149">
        <v>65.832128695985801</v>
      </c>
    </row>
    <row r="1876" spans="1:13">
      <c r="A1876" s="150" t="str">
        <f t="shared" si="58"/>
        <v>2006-2008FemalesCT2</v>
      </c>
      <c r="B1876" s="151" t="str">
        <f t="shared" si="59"/>
        <v>2006-2008_Females_CT2_All ages</v>
      </c>
      <c r="C1876" s="149" t="s">
        <v>4</v>
      </c>
      <c r="D1876" s="149" t="s">
        <v>214</v>
      </c>
      <c r="E1876" s="149" t="s">
        <v>33</v>
      </c>
      <c r="F1876" s="149">
        <v>1112</v>
      </c>
      <c r="G1876" s="149">
        <v>370.66666666666703</v>
      </c>
      <c r="H1876" s="149">
        <v>1199.91799121643</v>
      </c>
      <c r="I1876" s="149">
        <v>1084.1790542338799</v>
      </c>
      <c r="J1876" s="149">
        <v>1020.2506716468999</v>
      </c>
      <c r="K1876" s="149">
        <v>1151.00923413186</v>
      </c>
      <c r="L1876" s="149">
        <v>63.9283825869759</v>
      </c>
      <c r="M1876" s="149">
        <v>66.830179897980301</v>
      </c>
    </row>
    <row r="1877" spans="1:13">
      <c r="A1877" s="150" t="str">
        <f t="shared" si="58"/>
        <v>2007-2009FemalesCT2</v>
      </c>
      <c r="B1877" s="151" t="str">
        <f t="shared" si="59"/>
        <v>2007-2009_Females_CT2_All ages</v>
      </c>
      <c r="C1877" s="149" t="s">
        <v>5</v>
      </c>
      <c r="D1877" s="149" t="s">
        <v>214</v>
      </c>
      <c r="E1877" s="149" t="s">
        <v>33</v>
      </c>
      <c r="F1877" s="149">
        <v>1147</v>
      </c>
      <c r="G1877" s="149">
        <v>382.33333333333297</v>
      </c>
      <c r="H1877" s="149">
        <v>1237.4448436201999</v>
      </c>
      <c r="I1877" s="149">
        <v>1117.53663389746</v>
      </c>
      <c r="J1877" s="149">
        <v>1052.6829839806201</v>
      </c>
      <c r="K1877" s="149">
        <v>1185.28771479902</v>
      </c>
      <c r="L1877" s="149">
        <v>64.853649916846095</v>
      </c>
      <c r="M1877" s="149">
        <v>67.751080901551902</v>
      </c>
    </row>
    <row r="1878" spans="1:13">
      <c r="A1878" s="150" t="str">
        <f t="shared" si="58"/>
        <v>2008-2010FemalesCT2</v>
      </c>
      <c r="B1878" s="151" t="str">
        <f t="shared" si="59"/>
        <v>2008-2010_Females_CT2_All ages</v>
      </c>
      <c r="C1878" s="149" t="s">
        <v>6</v>
      </c>
      <c r="D1878" s="149" t="s">
        <v>214</v>
      </c>
      <c r="E1878" s="149" t="s">
        <v>33</v>
      </c>
      <c r="F1878" s="149">
        <v>1116</v>
      </c>
      <c r="G1878" s="149">
        <v>372</v>
      </c>
      <c r="H1878" s="149">
        <v>1198.7239390326399</v>
      </c>
      <c r="I1878" s="149">
        <v>1082.12118718429</v>
      </c>
      <c r="J1878" s="149">
        <v>1018.4932039744</v>
      </c>
      <c r="K1878" s="149">
        <v>1148.6320235343501</v>
      </c>
      <c r="L1878" s="149">
        <v>63.627983209888797</v>
      </c>
      <c r="M1878" s="149">
        <v>66.510836350062405</v>
      </c>
    </row>
    <row r="1879" spans="1:13">
      <c r="A1879" s="150" t="str">
        <f t="shared" si="58"/>
        <v>2009-2011FemalesCT2</v>
      </c>
      <c r="B1879" s="151" t="str">
        <f t="shared" si="59"/>
        <v>2009-2011_Females_CT2_All ages</v>
      </c>
      <c r="C1879" s="149" t="s">
        <v>7</v>
      </c>
      <c r="D1879" s="149" t="s">
        <v>214</v>
      </c>
      <c r="E1879" s="149" t="s">
        <v>33</v>
      </c>
      <c r="F1879" s="149">
        <v>1083</v>
      </c>
      <c r="G1879" s="149">
        <v>361</v>
      </c>
      <c r="H1879" s="149">
        <v>1160.0257069408699</v>
      </c>
      <c r="I1879" s="149">
        <v>1033.1567410462301</v>
      </c>
      <c r="J1879" s="149">
        <v>971.58006164525705</v>
      </c>
      <c r="K1879" s="149">
        <v>1097.5665787691701</v>
      </c>
      <c r="L1879" s="149">
        <v>61.576679400975003</v>
      </c>
      <c r="M1879" s="149">
        <v>64.409837722935407</v>
      </c>
    </row>
    <row r="1880" spans="1:13">
      <c r="A1880" s="150" t="str">
        <f t="shared" si="58"/>
        <v>2010-2012FemalesCT2</v>
      </c>
      <c r="B1880" s="151" t="str">
        <f t="shared" si="59"/>
        <v>2010-2012_Females_CT2_All ages</v>
      </c>
      <c r="C1880" s="149" t="s">
        <v>8</v>
      </c>
      <c r="D1880" s="149" t="s">
        <v>214</v>
      </c>
      <c r="E1880" s="149" t="s">
        <v>33</v>
      </c>
      <c r="F1880" s="149">
        <v>1094</v>
      </c>
      <c r="G1880" s="149">
        <v>364.66666666666703</v>
      </c>
      <c r="H1880" s="149">
        <v>1168.5162833919001</v>
      </c>
      <c r="I1880" s="149">
        <v>1031.2506041673601</v>
      </c>
      <c r="J1880" s="149">
        <v>970.14098651965401</v>
      </c>
      <c r="K1880" s="149">
        <v>1095.15736552317</v>
      </c>
      <c r="L1880" s="149">
        <v>61.109617647707097</v>
      </c>
      <c r="M1880" s="149">
        <v>63.906761355812002</v>
      </c>
    </row>
    <row r="1881" spans="1:13">
      <c r="A1881" s="150" t="str">
        <f t="shared" si="58"/>
        <v>2011-2013FemalesCT2</v>
      </c>
      <c r="B1881" s="151" t="str">
        <f t="shared" si="59"/>
        <v>2011-2013_Females_CT2_All ages</v>
      </c>
      <c r="C1881" s="149" t="s">
        <v>9</v>
      </c>
      <c r="D1881" s="149" t="s">
        <v>214</v>
      </c>
      <c r="E1881" s="149" t="s">
        <v>33</v>
      </c>
      <c r="F1881" s="149">
        <v>1103</v>
      </c>
      <c r="G1881" s="149">
        <v>367.66666666666703</v>
      </c>
      <c r="H1881" s="149">
        <v>1175.68057302437</v>
      </c>
      <c r="I1881" s="149">
        <v>1033.02929476026</v>
      </c>
      <c r="J1881" s="149">
        <v>972.14104603967905</v>
      </c>
      <c r="K1881" s="149">
        <v>1096.6928775638301</v>
      </c>
      <c r="L1881" s="149">
        <v>60.888248720576897</v>
      </c>
      <c r="M1881" s="149">
        <v>63.663582803573703</v>
      </c>
    </row>
    <row r="1882" spans="1:13">
      <c r="A1882" s="150" t="str">
        <f t="shared" si="58"/>
        <v>2012-2014FemalesCT2</v>
      </c>
      <c r="B1882" s="151" t="str">
        <f t="shared" si="59"/>
        <v>2012-2014_Females_CT2_All ages</v>
      </c>
      <c r="C1882" s="149" t="s">
        <v>216</v>
      </c>
      <c r="D1882" s="149" t="s">
        <v>214</v>
      </c>
      <c r="E1882" s="149" t="s">
        <v>33</v>
      </c>
      <c r="F1882" s="149">
        <v>1136</v>
      </c>
      <c r="G1882" s="149">
        <v>378.66666666666703</v>
      </c>
      <c r="H1882" s="149">
        <v>1208.43350424441</v>
      </c>
      <c r="I1882" s="149">
        <v>1062.6745449564501</v>
      </c>
      <c r="J1882" s="149">
        <v>1001.0503639893</v>
      </c>
      <c r="K1882" s="149">
        <v>1127.06549891024</v>
      </c>
      <c r="L1882" s="149">
        <v>61.624180967152</v>
      </c>
      <c r="M1882" s="149">
        <v>64.390953953790998</v>
      </c>
    </row>
    <row r="1883" spans="1:13">
      <c r="A1883" s="150" t="str">
        <f t="shared" si="58"/>
        <v>2004-2006FemalesCT3</v>
      </c>
      <c r="B1883" s="151" t="str">
        <f t="shared" si="59"/>
        <v>2004-2006_Females_CT3_All ages</v>
      </c>
      <c r="C1883" s="149" t="s">
        <v>1</v>
      </c>
      <c r="D1883" s="149" t="s">
        <v>214</v>
      </c>
      <c r="E1883" s="149" t="s">
        <v>34</v>
      </c>
      <c r="F1883" s="149">
        <v>1105</v>
      </c>
      <c r="G1883" s="149">
        <v>368.33333333333297</v>
      </c>
      <c r="H1883" s="149">
        <v>1220.25288498702</v>
      </c>
      <c r="I1883" s="149">
        <v>1131.0427107436999</v>
      </c>
      <c r="J1883" s="149">
        <v>1064.6007206977999</v>
      </c>
      <c r="K1883" s="149">
        <v>1200.5103686872601</v>
      </c>
      <c r="L1883" s="149">
        <v>66.441990045896105</v>
      </c>
      <c r="M1883" s="149">
        <v>69.467657943566607</v>
      </c>
    </row>
    <row r="1884" spans="1:13">
      <c r="A1884" s="150" t="str">
        <f t="shared" si="58"/>
        <v>2005-2007FemalesCT3</v>
      </c>
      <c r="B1884" s="151" t="str">
        <f t="shared" si="59"/>
        <v>2005-2007_Females_CT3_All ages</v>
      </c>
      <c r="C1884" s="149" t="s">
        <v>3</v>
      </c>
      <c r="D1884" s="149" t="s">
        <v>214</v>
      </c>
      <c r="E1884" s="149" t="s">
        <v>34</v>
      </c>
      <c r="F1884" s="149">
        <v>1108</v>
      </c>
      <c r="G1884" s="149">
        <v>369.33333333333297</v>
      </c>
      <c r="H1884" s="149">
        <v>1230.8922858158501</v>
      </c>
      <c r="I1884" s="149">
        <v>1140.8788206947199</v>
      </c>
      <c r="J1884" s="149">
        <v>1073.92093125208</v>
      </c>
      <c r="K1884" s="149">
        <v>1210.8816381070601</v>
      </c>
      <c r="L1884" s="149">
        <v>66.957889442644998</v>
      </c>
      <c r="M1884" s="149">
        <v>70.002817412338999</v>
      </c>
    </row>
    <row r="1885" spans="1:13">
      <c r="A1885" s="150" t="str">
        <f t="shared" si="58"/>
        <v>2006-2008FemalesCT3</v>
      </c>
      <c r="B1885" s="151" t="str">
        <f t="shared" si="59"/>
        <v>2006-2008_Females_CT3_All ages</v>
      </c>
      <c r="C1885" s="149" t="s">
        <v>4</v>
      </c>
      <c r="D1885" s="149" t="s">
        <v>214</v>
      </c>
      <c r="E1885" s="149" t="s">
        <v>34</v>
      </c>
      <c r="F1885" s="149">
        <v>1119</v>
      </c>
      <c r="G1885" s="149">
        <v>373</v>
      </c>
      <c r="H1885" s="149">
        <v>1247.67246089177</v>
      </c>
      <c r="I1885" s="149">
        <v>1162.51726718791</v>
      </c>
      <c r="J1885" s="149">
        <v>1094.55944035896</v>
      </c>
      <c r="K1885" s="149">
        <v>1233.5498913542899</v>
      </c>
      <c r="L1885" s="149">
        <v>67.957826828954694</v>
      </c>
      <c r="M1885" s="149">
        <v>71.032624166375399</v>
      </c>
    </row>
    <row r="1886" spans="1:13">
      <c r="A1886" s="150" t="str">
        <f t="shared" si="58"/>
        <v>2007-2009FemalesCT3</v>
      </c>
      <c r="B1886" s="151" t="str">
        <f t="shared" si="59"/>
        <v>2007-2009_Females_CT3_All ages</v>
      </c>
      <c r="C1886" s="149" t="s">
        <v>5</v>
      </c>
      <c r="D1886" s="149" t="s">
        <v>214</v>
      </c>
      <c r="E1886" s="149" t="s">
        <v>34</v>
      </c>
      <c r="F1886" s="149">
        <v>1102</v>
      </c>
      <c r="G1886" s="149">
        <v>367.33333333333297</v>
      </c>
      <c r="H1886" s="149">
        <v>1230.6661455134299</v>
      </c>
      <c r="I1886" s="149">
        <v>1149.3188696214199</v>
      </c>
      <c r="J1886" s="149">
        <v>1081.6369194147201</v>
      </c>
      <c r="K1886" s="149">
        <v>1220.0872503714399</v>
      </c>
      <c r="L1886" s="149">
        <v>67.681950206701501</v>
      </c>
      <c r="M1886" s="149">
        <v>70.768380750014799</v>
      </c>
    </row>
    <row r="1887" spans="1:13">
      <c r="A1887" s="150" t="str">
        <f t="shared" si="58"/>
        <v>2008-2010FemalesCT3</v>
      </c>
      <c r="B1887" s="151" t="str">
        <f t="shared" si="59"/>
        <v>2008-2010_Females_CT3_All ages</v>
      </c>
      <c r="C1887" s="149" t="s">
        <v>6</v>
      </c>
      <c r="D1887" s="149" t="s">
        <v>214</v>
      </c>
      <c r="E1887" s="149" t="s">
        <v>34</v>
      </c>
      <c r="F1887" s="149">
        <v>1025</v>
      </c>
      <c r="G1887" s="149">
        <v>341.66666666666703</v>
      </c>
      <c r="H1887" s="149">
        <v>1141.8068397014599</v>
      </c>
      <c r="I1887" s="149">
        <v>1063.8054685990401</v>
      </c>
      <c r="J1887" s="149">
        <v>998.93675225028699</v>
      </c>
      <c r="K1887" s="149">
        <v>1131.74424115856</v>
      </c>
      <c r="L1887" s="149">
        <v>64.868716348754802</v>
      </c>
      <c r="M1887" s="149">
        <v>67.938772559519506</v>
      </c>
    </row>
    <row r="1888" spans="1:13">
      <c r="A1888" s="150" t="str">
        <f t="shared" si="58"/>
        <v>2009-2011FemalesCT3</v>
      </c>
      <c r="B1888" s="151" t="str">
        <f t="shared" si="59"/>
        <v>2009-2011_Females_CT3_All ages</v>
      </c>
      <c r="C1888" s="149" t="s">
        <v>7</v>
      </c>
      <c r="D1888" s="149" t="s">
        <v>214</v>
      </c>
      <c r="E1888" s="149" t="s">
        <v>34</v>
      </c>
      <c r="F1888" s="149">
        <v>922</v>
      </c>
      <c r="G1888" s="149">
        <v>307.33333333333297</v>
      </c>
      <c r="H1888" s="149">
        <v>1022.34296168986</v>
      </c>
      <c r="I1888" s="149">
        <v>944.38981506418202</v>
      </c>
      <c r="J1888" s="149">
        <v>883.80356418812903</v>
      </c>
      <c r="K1888" s="149">
        <v>1008.00361344627</v>
      </c>
      <c r="L1888" s="149">
        <v>60.586250876053001</v>
      </c>
      <c r="M1888" s="149">
        <v>63.613798382093002</v>
      </c>
    </row>
    <row r="1889" spans="1:13">
      <c r="A1889" s="150" t="str">
        <f t="shared" si="58"/>
        <v>2010-2012FemalesCT3</v>
      </c>
      <c r="B1889" s="151" t="str">
        <f t="shared" si="59"/>
        <v>2010-2012_Females_CT3_All ages</v>
      </c>
      <c r="C1889" s="149" t="s">
        <v>8</v>
      </c>
      <c r="D1889" s="149" t="s">
        <v>214</v>
      </c>
      <c r="E1889" s="149" t="s">
        <v>34</v>
      </c>
      <c r="F1889" s="149">
        <v>973</v>
      </c>
      <c r="G1889" s="149">
        <v>324.33333333333297</v>
      </c>
      <c r="H1889" s="149">
        <v>1075.9822623273501</v>
      </c>
      <c r="I1889" s="149">
        <v>986.51710303215702</v>
      </c>
      <c r="J1889" s="149">
        <v>924.90123894189105</v>
      </c>
      <c r="K1889" s="149">
        <v>1051.1280208369801</v>
      </c>
      <c r="L1889" s="149">
        <v>61.6158640902662</v>
      </c>
      <c r="M1889" s="149">
        <v>64.610917804823799</v>
      </c>
    </row>
    <row r="1890" spans="1:13">
      <c r="A1890" s="150" t="str">
        <f t="shared" si="58"/>
        <v>2011-2013FemalesCT3</v>
      </c>
      <c r="B1890" s="151" t="str">
        <f t="shared" si="59"/>
        <v>2011-2013_Females_CT3_All ages</v>
      </c>
      <c r="C1890" s="149" t="s">
        <v>9</v>
      </c>
      <c r="D1890" s="149" t="s">
        <v>214</v>
      </c>
      <c r="E1890" s="149" t="s">
        <v>34</v>
      </c>
      <c r="F1890" s="149">
        <v>987</v>
      </c>
      <c r="G1890" s="149">
        <v>329</v>
      </c>
      <c r="H1890" s="149">
        <v>1090.4149542622299</v>
      </c>
      <c r="I1890" s="149">
        <v>997.99111759398704</v>
      </c>
      <c r="J1890" s="149">
        <v>936.09450652719499</v>
      </c>
      <c r="K1890" s="149">
        <v>1062.8744514995699</v>
      </c>
      <c r="L1890" s="149">
        <v>61.896611066791799</v>
      </c>
      <c r="M1890" s="149">
        <v>64.883333905588103</v>
      </c>
    </row>
    <row r="1891" spans="1:13">
      <c r="A1891" s="150" t="str">
        <f t="shared" si="58"/>
        <v>2012-2014FemalesCT3</v>
      </c>
      <c r="B1891" s="151" t="str">
        <f t="shared" si="59"/>
        <v>2012-2014_Females_CT3_All ages</v>
      </c>
      <c r="C1891" s="149" t="s">
        <v>216</v>
      </c>
      <c r="D1891" s="149" t="s">
        <v>214</v>
      </c>
      <c r="E1891" s="149" t="s">
        <v>34</v>
      </c>
      <c r="F1891" s="149">
        <v>1051</v>
      </c>
      <c r="G1891" s="149">
        <v>350.33333333333297</v>
      </c>
      <c r="H1891" s="149">
        <v>1161.5184837265799</v>
      </c>
      <c r="I1891" s="149">
        <v>1059.98564663517</v>
      </c>
      <c r="J1891" s="149">
        <v>996.29066232085802</v>
      </c>
      <c r="K1891" s="149">
        <v>1126.6566614168401</v>
      </c>
      <c r="L1891" s="149">
        <v>63.694984314315697</v>
      </c>
      <c r="M1891" s="149">
        <v>66.671014781664098</v>
      </c>
    </row>
    <row r="1892" spans="1:13">
      <c r="A1892" s="150" t="str">
        <f t="shared" si="58"/>
        <v>2004-2006FemalesCT4</v>
      </c>
      <c r="B1892" s="151" t="str">
        <f t="shared" si="59"/>
        <v>2004-2006_Females_CT4_All ages</v>
      </c>
      <c r="C1892" s="149" t="s">
        <v>1</v>
      </c>
      <c r="D1892" s="149" t="s">
        <v>214</v>
      </c>
      <c r="E1892" s="149" t="s">
        <v>35</v>
      </c>
      <c r="F1892" s="149">
        <v>1160</v>
      </c>
      <c r="G1892" s="149">
        <v>386.66666666666703</v>
      </c>
      <c r="H1892" s="149">
        <v>1323.59653126426</v>
      </c>
      <c r="I1892" s="149">
        <v>1230.7935348762901</v>
      </c>
      <c r="J1892" s="149">
        <v>1159.9667484102699</v>
      </c>
      <c r="K1892" s="149">
        <v>1304.76639890653</v>
      </c>
      <c r="L1892" s="149">
        <v>70.8267864660274</v>
      </c>
      <c r="M1892" s="149">
        <v>73.972864030234902</v>
      </c>
    </row>
    <row r="1893" spans="1:13">
      <c r="A1893" s="150" t="str">
        <f t="shared" si="58"/>
        <v>2005-2007FemalesCT4</v>
      </c>
      <c r="B1893" s="151" t="str">
        <f t="shared" si="59"/>
        <v>2005-2007_Females_CT4_All ages</v>
      </c>
      <c r="C1893" s="149" t="s">
        <v>3</v>
      </c>
      <c r="D1893" s="149" t="s">
        <v>214</v>
      </c>
      <c r="E1893" s="149" t="s">
        <v>35</v>
      </c>
      <c r="F1893" s="149">
        <v>1093</v>
      </c>
      <c r="G1893" s="149">
        <v>364.33333333333297</v>
      </c>
      <c r="H1893" s="149">
        <v>1250</v>
      </c>
      <c r="I1893" s="149">
        <v>1141.86446846533</v>
      </c>
      <c r="J1893" s="149">
        <v>1074.04256031049</v>
      </c>
      <c r="K1893" s="149">
        <v>1212.7922143190599</v>
      </c>
      <c r="L1893" s="149">
        <v>67.821908154834503</v>
      </c>
      <c r="M1893" s="149">
        <v>70.927745853737605</v>
      </c>
    </row>
    <row r="1894" spans="1:13">
      <c r="A1894" s="150" t="str">
        <f t="shared" si="58"/>
        <v>2006-2008FemalesCT4</v>
      </c>
      <c r="B1894" s="151" t="str">
        <f t="shared" si="59"/>
        <v>2006-2008_Females_CT4_All ages</v>
      </c>
      <c r="C1894" s="149" t="s">
        <v>4</v>
      </c>
      <c r="D1894" s="149" t="s">
        <v>214</v>
      </c>
      <c r="E1894" s="149" t="s">
        <v>35</v>
      </c>
      <c r="F1894" s="149">
        <v>1097</v>
      </c>
      <c r="G1894" s="149">
        <v>365.66666666666703</v>
      </c>
      <c r="H1894" s="149">
        <v>1254.6319593759999</v>
      </c>
      <c r="I1894" s="149">
        <v>1140.30330414641</v>
      </c>
      <c r="J1894" s="149">
        <v>1072.5338035541099</v>
      </c>
      <c r="K1894" s="149">
        <v>1211.1704380620299</v>
      </c>
      <c r="L1894" s="149">
        <v>67.769500592298499</v>
      </c>
      <c r="M1894" s="149">
        <v>70.867133915623299</v>
      </c>
    </row>
    <row r="1895" spans="1:13">
      <c r="A1895" s="150" t="str">
        <f t="shared" si="58"/>
        <v>2007-2009FemalesCT4</v>
      </c>
      <c r="B1895" s="151" t="str">
        <f t="shared" si="59"/>
        <v>2007-2009_Females_CT4_All ages</v>
      </c>
      <c r="C1895" s="149" t="s">
        <v>5</v>
      </c>
      <c r="D1895" s="149" t="s">
        <v>214</v>
      </c>
      <c r="E1895" s="149" t="s">
        <v>35</v>
      </c>
      <c r="F1895" s="149">
        <v>1079</v>
      </c>
      <c r="G1895" s="149">
        <v>359.66666666666703</v>
      </c>
      <c r="H1895" s="149">
        <v>1235.4443134066901</v>
      </c>
      <c r="I1895" s="149">
        <v>1119.42285104807</v>
      </c>
      <c r="J1895" s="149">
        <v>1052.3780301711699</v>
      </c>
      <c r="K1895" s="149">
        <v>1189.55827693177</v>
      </c>
      <c r="L1895" s="149">
        <v>67.044820876903003</v>
      </c>
      <c r="M1895" s="149">
        <v>70.135425883695504</v>
      </c>
    </row>
    <row r="1896" spans="1:13">
      <c r="A1896" s="150" t="str">
        <f t="shared" si="58"/>
        <v>2008-2010FemalesCT4</v>
      </c>
      <c r="B1896" s="151" t="str">
        <f t="shared" si="59"/>
        <v>2008-2010_Females_CT4_All ages</v>
      </c>
      <c r="C1896" s="149" t="s">
        <v>6</v>
      </c>
      <c r="D1896" s="149" t="s">
        <v>214</v>
      </c>
      <c r="E1896" s="149" t="s">
        <v>35</v>
      </c>
      <c r="F1896" s="149">
        <v>1052</v>
      </c>
      <c r="G1896" s="149">
        <v>350.66666666666703</v>
      </c>
      <c r="H1896" s="149">
        <v>1209.04253485192</v>
      </c>
      <c r="I1896" s="149">
        <v>1089.25554349193</v>
      </c>
      <c r="J1896" s="149">
        <v>1023.29906585114</v>
      </c>
      <c r="K1896" s="149">
        <v>1158.2922133581301</v>
      </c>
      <c r="L1896" s="149">
        <v>65.956477640788293</v>
      </c>
      <c r="M1896" s="149">
        <v>69.036669866197101</v>
      </c>
    </row>
    <row r="1897" spans="1:13">
      <c r="A1897" s="150" t="str">
        <f t="shared" si="58"/>
        <v>2009-2011FemalesCT4</v>
      </c>
      <c r="B1897" s="151" t="str">
        <f t="shared" si="59"/>
        <v>2009-2011_Females_CT4_All ages</v>
      </c>
      <c r="C1897" s="149" t="s">
        <v>7</v>
      </c>
      <c r="D1897" s="149" t="s">
        <v>214</v>
      </c>
      <c r="E1897" s="149" t="s">
        <v>35</v>
      </c>
      <c r="F1897" s="149">
        <v>1009</v>
      </c>
      <c r="G1897" s="149">
        <v>336.33333333333297</v>
      </c>
      <c r="H1897" s="149">
        <v>1162.0675358179401</v>
      </c>
      <c r="I1897" s="149">
        <v>1044.6257872400399</v>
      </c>
      <c r="J1897" s="149">
        <v>980.21613329125398</v>
      </c>
      <c r="K1897" s="149">
        <v>1112.1084714098999</v>
      </c>
      <c r="L1897" s="149">
        <v>64.409653948782207</v>
      </c>
      <c r="M1897" s="149">
        <v>67.482684169864598</v>
      </c>
    </row>
    <row r="1898" spans="1:13">
      <c r="A1898" s="150" t="str">
        <f t="shared" si="58"/>
        <v>2010-2012FemalesCT4</v>
      </c>
      <c r="B1898" s="151" t="str">
        <f t="shared" si="59"/>
        <v>2010-2012_Females_CT4_All ages</v>
      </c>
      <c r="C1898" s="149" t="s">
        <v>8</v>
      </c>
      <c r="D1898" s="149" t="s">
        <v>214</v>
      </c>
      <c r="E1898" s="149" t="s">
        <v>35</v>
      </c>
      <c r="F1898" s="149">
        <v>1004</v>
      </c>
      <c r="G1898" s="149">
        <v>334.66666666666703</v>
      </c>
      <c r="H1898" s="149">
        <v>1158.7378528726099</v>
      </c>
      <c r="I1898" s="149">
        <v>1041.7789289976599</v>
      </c>
      <c r="J1898" s="149">
        <v>977.54432368118103</v>
      </c>
      <c r="K1898" s="149">
        <v>1109.0860332396801</v>
      </c>
      <c r="L1898" s="149">
        <v>64.234605316481293</v>
      </c>
      <c r="M1898" s="149">
        <v>67.307104242022007</v>
      </c>
    </row>
    <row r="1899" spans="1:13">
      <c r="A1899" s="150" t="str">
        <f t="shared" si="58"/>
        <v>2011-2013FemalesCT4</v>
      </c>
      <c r="B1899" s="151" t="str">
        <f t="shared" si="59"/>
        <v>2011-2013_Females_CT4_All ages</v>
      </c>
      <c r="C1899" s="149" t="s">
        <v>9</v>
      </c>
      <c r="D1899" s="149" t="s">
        <v>214</v>
      </c>
      <c r="E1899" s="149" t="s">
        <v>35</v>
      </c>
      <c r="F1899" s="149">
        <v>1016</v>
      </c>
      <c r="G1899" s="149">
        <v>338.66666666666703</v>
      </c>
      <c r="H1899" s="149">
        <v>1170.4394908127399</v>
      </c>
      <c r="I1899" s="149">
        <v>1060.45381485752</v>
      </c>
      <c r="J1899" s="149">
        <v>995.59153397360205</v>
      </c>
      <c r="K1899" s="149">
        <v>1128.3997653318099</v>
      </c>
      <c r="L1899" s="149">
        <v>64.862280883920903</v>
      </c>
      <c r="M1899" s="149">
        <v>67.945950474290598</v>
      </c>
    </row>
    <row r="1900" spans="1:13">
      <c r="A1900" s="150" t="str">
        <f t="shared" si="58"/>
        <v>2012-2014FemalesCT4</v>
      </c>
      <c r="B1900" s="151" t="str">
        <f t="shared" si="59"/>
        <v>2012-2014_Females_CT4_All ages</v>
      </c>
      <c r="C1900" s="149" t="s">
        <v>216</v>
      </c>
      <c r="D1900" s="149" t="s">
        <v>214</v>
      </c>
      <c r="E1900" s="149" t="s">
        <v>35</v>
      </c>
      <c r="F1900" s="149">
        <v>1009</v>
      </c>
      <c r="G1900" s="149">
        <v>336.33333333333297</v>
      </c>
      <c r="H1900" s="149">
        <v>1159.6501511337899</v>
      </c>
      <c r="I1900" s="149">
        <v>1051.2074154413101</v>
      </c>
      <c r="J1900" s="149">
        <v>986.81172811286694</v>
      </c>
      <c r="K1900" s="149">
        <v>1118.67546663349</v>
      </c>
      <c r="L1900" s="149">
        <v>64.395687328446002</v>
      </c>
      <c r="M1900" s="149">
        <v>67.468051192177398</v>
      </c>
    </row>
    <row r="1901" spans="1:13">
      <c r="A1901" s="150" t="str">
        <f t="shared" si="58"/>
        <v>2004-2006FemalesCT5</v>
      </c>
      <c r="B1901" s="151" t="str">
        <f t="shared" si="59"/>
        <v>2004-2006_Females_CT5_All ages</v>
      </c>
      <c r="C1901" s="149" t="s">
        <v>1</v>
      </c>
      <c r="D1901" s="149" t="s">
        <v>214</v>
      </c>
      <c r="E1901" s="149" t="s">
        <v>36</v>
      </c>
      <c r="F1901" s="149">
        <v>1049</v>
      </c>
      <c r="G1901" s="149">
        <v>349.66666666666703</v>
      </c>
      <c r="H1901" s="149">
        <v>1206.9263073117399</v>
      </c>
      <c r="I1901" s="149">
        <v>1286.9358222242199</v>
      </c>
      <c r="J1901" s="149">
        <v>1209.13972046396</v>
      </c>
      <c r="K1901" s="149">
        <v>1368.37035487855</v>
      </c>
      <c r="L1901" s="149">
        <v>77.796101760267206</v>
      </c>
      <c r="M1901" s="149">
        <v>81.4345326543216</v>
      </c>
    </row>
    <row r="1902" spans="1:13">
      <c r="A1902" s="150" t="str">
        <f t="shared" si="58"/>
        <v>2005-2007FemalesCT5</v>
      </c>
      <c r="B1902" s="151" t="str">
        <f t="shared" si="59"/>
        <v>2005-2007_Females_CT5_All ages</v>
      </c>
      <c r="C1902" s="149" t="s">
        <v>3</v>
      </c>
      <c r="D1902" s="149" t="s">
        <v>214</v>
      </c>
      <c r="E1902" s="149" t="s">
        <v>36</v>
      </c>
      <c r="F1902" s="149">
        <v>1065</v>
      </c>
      <c r="G1902" s="149">
        <v>355</v>
      </c>
      <c r="H1902" s="149">
        <v>1225.74407844762</v>
      </c>
      <c r="I1902" s="149">
        <v>1313.17189603765</v>
      </c>
      <c r="J1902" s="149">
        <v>1234.43860768489</v>
      </c>
      <c r="K1902" s="149">
        <v>1395.55897888188</v>
      </c>
      <c r="L1902" s="149">
        <v>78.733288352760596</v>
      </c>
      <c r="M1902" s="149">
        <v>82.387082844234996</v>
      </c>
    </row>
    <row r="1903" spans="1:13">
      <c r="A1903" s="150" t="str">
        <f t="shared" si="58"/>
        <v>2006-2008FemalesCT5</v>
      </c>
      <c r="B1903" s="151" t="str">
        <f t="shared" si="59"/>
        <v>2006-2008_Females_CT5_All ages</v>
      </c>
      <c r="C1903" s="149" t="s">
        <v>4</v>
      </c>
      <c r="D1903" s="149" t="s">
        <v>214</v>
      </c>
      <c r="E1903" s="149" t="s">
        <v>36</v>
      </c>
      <c r="F1903" s="149">
        <v>1035</v>
      </c>
      <c r="G1903" s="149">
        <v>345</v>
      </c>
      <c r="H1903" s="149">
        <v>1191.25720796934</v>
      </c>
      <c r="I1903" s="149">
        <v>1291.4703255173699</v>
      </c>
      <c r="J1903" s="149">
        <v>1212.94576271145</v>
      </c>
      <c r="K1903" s="149">
        <v>1373.6927788243499</v>
      </c>
      <c r="L1903" s="149">
        <v>78.524562805918805</v>
      </c>
      <c r="M1903" s="149">
        <v>82.222453306981606</v>
      </c>
    </row>
    <row r="1904" spans="1:13">
      <c r="A1904" s="150" t="str">
        <f t="shared" si="58"/>
        <v>2007-2009FemalesCT5</v>
      </c>
      <c r="B1904" s="151" t="str">
        <f t="shared" si="59"/>
        <v>2007-2009_Females_CT5_All ages</v>
      </c>
      <c r="C1904" s="149" t="s">
        <v>5</v>
      </c>
      <c r="D1904" s="149" t="s">
        <v>214</v>
      </c>
      <c r="E1904" s="149" t="s">
        <v>36</v>
      </c>
      <c r="F1904" s="149">
        <v>1030</v>
      </c>
      <c r="G1904" s="149">
        <v>343.33333333333297</v>
      </c>
      <c r="H1904" s="149">
        <v>1189.34897577423</v>
      </c>
      <c r="I1904" s="149">
        <v>1294.68429989434</v>
      </c>
      <c r="J1904" s="149">
        <v>1215.8584603214099</v>
      </c>
      <c r="K1904" s="149">
        <v>1377.2314483463799</v>
      </c>
      <c r="L1904" s="149">
        <v>78.825839572927407</v>
      </c>
      <c r="M1904" s="149">
        <v>82.547148452036694</v>
      </c>
    </row>
    <row r="1905" spans="1:13">
      <c r="A1905" s="150" t="str">
        <f t="shared" si="58"/>
        <v>2008-2010FemalesCT5</v>
      </c>
      <c r="B1905" s="151" t="str">
        <f t="shared" si="59"/>
        <v>2008-2010_Females_CT5_All ages</v>
      </c>
      <c r="C1905" s="149" t="s">
        <v>6</v>
      </c>
      <c r="D1905" s="149" t="s">
        <v>214</v>
      </c>
      <c r="E1905" s="149" t="s">
        <v>36</v>
      </c>
      <c r="F1905" s="149">
        <v>946</v>
      </c>
      <c r="G1905" s="149">
        <v>315.33333333333297</v>
      </c>
      <c r="H1905" s="149">
        <v>1095.84597919514</v>
      </c>
      <c r="I1905" s="149">
        <v>1193.39020184575</v>
      </c>
      <c r="J1905" s="149">
        <v>1117.72558686344</v>
      </c>
      <c r="K1905" s="149">
        <v>1272.7862764209301</v>
      </c>
      <c r="L1905" s="149">
        <v>75.664614982313907</v>
      </c>
      <c r="M1905" s="149">
        <v>79.396074575179895</v>
      </c>
    </row>
    <row r="1906" spans="1:13">
      <c r="A1906" s="150" t="str">
        <f t="shared" si="58"/>
        <v>2009-2011FemalesCT5</v>
      </c>
      <c r="B1906" s="151" t="str">
        <f t="shared" si="59"/>
        <v>2009-2011_Females_CT5_All ages</v>
      </c>
      <c r="C1906" s="149" t="s">
        <v>7</v>
      </c>
      <c r="D1906" s="149" t="s">
        <v>214</v>
      </c>
      <c r="E1906" s="149" t="s">
        <v>36</v>
      </c>
      <c r="F1906" s="149">
        <v>916</v>
      </c>
      <c r="G1906" s="149">
        <v>305.33333333333297</v>
      </c>
      <c r="H1906" s="149">
        <v>1064.78198705058</v>
      </c>
      <c r="I1906" s="149">
        <v>1147.2093697668599</v>
      </c>
      <c r="J1906" s="149">
        <v>1073.5332567222999</v>
      </c>
      <c r="K1906" s="149">
        <v>1224.5795088964701</v>
      </c>
      <c r="L1906" s="149">
        <v>73.676113044562001</v>
      </c>
      <c r="M1906" s="149">
        <v>77.3701391296092</v>
      </c>
    </row>
    <row r="1907" spans="1:13">
      <c r="A1907" s="150" t="str">
        <f t="shared" si="58"/>
        <v>2010-2012FemalesCT5</v>
      </c>
      <c r="B1907" s="151" t="str">
        <f t="shared" si="59"/>
        <v>2010-2012_Females_CT5_All ages</v>
      </c>
      <c r="C1907" s="149" t="s">
        <v>8</v>
      </c>
      <c r="D1907" s="149" t="s">
        <v>214</v>
      </c>
      <c r="E1907" s="149" t="s">
        <v>36</v>
      </c>
      <c r="F1907" s="149">
        <v>895</v>
      </c>
      <c r="G1907" s="149">
        <v>298.33333333333297</v>
      </c>
      <c r="H1907" s="149">
        <v>1039.1630963576999</v>
      </c>
      <c r="I1907" s="149">
        <v>1112.2881033347301</v>
      </c>
      <c r="J1907" s="149">
        <v>1040.19464848548</v>
      </c>
      <c r="K1907" s="149">
        <v>1188.0395573734099</v>
      </c>
      <c r="L1907" s="149">
        <v>72.093454849245305</v>
      </c>
      <c r="M1907" s="149">
        <v>75.751454038684003</v>
      </c>
    </row>
    <row r="1908" spans="1:13">
      <c r="A1908" s="150" t="str">
        <f t="shared" si="58"/>
        <v>2011-2013FemalesCT5</v>
      </c>
      <c r="B1908" s="151" t="str">
        <f t="shared" si="59"/>
        <v>2011-2013_Females_CT5_All ages</v>
      </c>
      <c r="C1908" s="149" t="s">
        <v>9</v>
      </c>
      <c r="D1908" s="149" t="s">
        <v>214</v>
      </c>
      <c r="E1908" s="149" t="s">
        <v>36</v>
      </c>
      <c r="F1908" s="149">
        <v>924</v>
      </c>
      <c r="G1908" s="149">
        <v>308</v>
      </c>
      <c r="H1908" s="149">
        <v>1071.3664560264399</v>
      </c>
      <c r="I1908" s="149">
        <v>1144.7831783873501</v>
      </c>
      <c r="J1908" s="149">
        <v>1071.8476048207999</v>
      </c>
      <c r="K1908" s="149">
        <v>1221.3593519871399</v>
      </c>
      <c r="L1908" s="149">
        <v>72.935573566544903</v>
      </c>
      <c r="M1908" s="149">
        <v>76.576173599787595</v>
      </c>
    </row>
    <row r="1909" spans="1:13">
      <c r="A1909" s="150" t="str">
        <f t="shared" si="58"/>
        <v>2012-2014FemalesCT5</v>
      </c>
      <c r="B1909" s="151" t="str">
        <f t="shared" si="59"/>
        <v>2012-2014_Females_CT5_All ages</v>
      </c>
      <c r="C1909" s="149" t="s">
        <v>216</v>
      </c>
      <c r="D1909" s="149" t="s">
        <v>214</v>
      </c>
      <c r="E1909" s="149" t="s">
        <v>36</v>
      </c>
      <c r="F1909" s="149">
        <v>875</v>
      </c>
      <c r="G1909" s="149">
        <v>291.66666666666703</v>
      </c>
      <c r="H1909" s="149">
        <v>1011.85313674472</v>
      </c>
      <c r="I1909" s="149">
        <v>1084.0829456845499</v>
      </c>
      <c r="J1909" s="149">
        <v>1013.21085015763</v>
      </c>
      <c r="K1909" s="149">
        <v>1158.5930760390399</v>
      </c>
      <c r="L1909" s="149">
        <v>70.872095526919097</v>
      </c>
      <c r="M1909" s="149">
        <v>74.510130354489803</v>
      </c>
    </row>
    <row r="1910" spans="1:13">
      <c r="A1910" s="150" t="str">
        <f t="shared" si="58"/>
        <v>2004-2006FemalesCV1</v>
      </c>
      <c r="B1910" s="151" t="str">
        <f t="shared" si="59"/>
        <v>2004-2006_Females_CV1_All ages</v>
      </c>
      <c r="C1910" s="149" t="s">
        <v>1</v>
      </c>
      <c r="D1910" s="149" t="s">
        <v>214</v>
      </c>
      <c r="E1910" s="149" t="s">
        <v>37</v>
      </c>
      <c r="F1910" s="149">
        <v>1267</v>
      </c>
      <c r="G1910" s="149">
        <v>422.33333333333297</v>
      </c>
      <c r="H1910" s="149">
        <v>901.25336102772803</v>
      </c>
      <c r="I1910" s="149">
        <v>777.79898023130795</v>
      </c>
      <c r="J1910" s="149">
        <v>735.05284046662996</v>
      </c>
      <c r="K1910" s="149">
        <v>822.36003001286099</v>
      </c>
      <c r="L1910" s="149">
        <v>42.746139764677999</v>
      </c>
      <c r="M1910" s="149">
        <v>44.561049781553699</v>
      </c>
    </row>
    <row r="1911" spans="1:13">
      <c r="A1911" s="150" t="str">
        <f t="shared" si="58"/>
        <v>2005-2007FemalesCV1</v>
      </c>
      <c r="B1911" s="151" t="str">
        <f t="shared" si="59"/>
        <v>2005-2007_Females_CV1_All ages</v>
      </c>
      <c r="C1911" s="149" t="s">
        <v>3</v>
      </c>
      <c r="D1911" s="149" t="s">
        <v>214</v>
      </c>
      <c r="E1911" s="149" t="s">
        <v>37</v>
      </c>
      <c r="F1911" s="149">
        <v>1284</v>
      </c>
      <c r="G1911" s="149">
        <v>428</v>
      </c>
      <c r="H1911" s="149">
        <v>913.73592747043199</v>
      </c>
      <c r="I1911" s="149">
        <v>776.97271730263503</v>
      </c>
      <c r="J1911" s="149">
        <v>734.50293701081205</v>
      </c>
      <c r="K1911" s="149">
        <v>821.23342136823703</v>
      </c>
      <c r="L1911" s="149">
        <v>42.469780291822403</v>
      </c>
      <c r="M1911" s="149">
        <v>44.260704065602098</v>
      </c>
    </row>
    <row r="1912" spans="1:13">
      <c r="A1912" s="150" t="str">
        <f t="shared" si="58"/>
        <v>2006-2008FemalesCV1</v>
      </c>
      <c r="B1912" s="151" t="str">
        <f t="shared" si="59"/>
        <v>2006-2008_Females_CV1_All ages</v>
      </c>
      <c r="C1912" s="149" t="s">
        <v>4</v>
      </c>
      <c r="D1912" s="149" t="s">
        <v>214</v>
      </c>
      <c r="E1912" s="149" t="s">
        <v>37</v>
      </c>
      <c r="F1912" s="149">
        <v>1275</v>
      </c>
      <c r="G1912" s="149">
        <v>425</v>
      </c>
      <c r="H1912" s="149">
        <v>905.54620416338196</v>
      </c>
      <c r="I1912" s="149">
        <v>748.143694273802</v>
      </c>
      <c r="J1912" s="149">
        <v>706.99692122099304</v>
      </c>
      <c r="K1912" s="149">
        <v>791.03185530138001</v>
      </c>
      <c r="L1912" s="149">
        <v>41.146773052809003</v>
      </c>
      <c r="M1912" s="149">
        <v>42.888161027577702</v>
      </c>
    </row>
    <row r="1913" spans="1:13">
      <c r="A1913" s="150" t="str">
        <f t="shared" si="58"/>
        <v>2007-2009FemalesCV1</v>
      </c>
      <c r="B1913" s="151" t="str">
        <f t="shared" si="59"/>
        <v>2007-2009_Females_CV1_All ages</v>
      </c>
      <c r="C1913" s="149" t="s">
        <v>5</v>
      </c>
      <c r="D1913" s="149" t="s">
        <v>214</v>
      </c>
      <c r="E1913" s="149" t="s">
        <v>37</v>
      </c>
      <c r="F1913" s="149">
        <v>1283</v>
      </c>
      <c r="G1913" s="149">
        <v>427.66666666666703</v>
      </c>
      <c r="H1913" s="149">
        <v>908.08714239202698</v>
      </c>
      <c r="I1913" s="149">
        <v>737.21965228851195</v>
      </c>
      <c r="J1913" s="149">
        <v>696.74108338201495</v>
      </c>
      <c r="K1913" s="149">
        <v>779.40585726428901</v>
      </c>
      <c r="L1913" s="149">
        <v>40.4785689064975</v>
      </c>
      <c r="M1913" s="149">
        <v>42.186204975776398</v>
      </c>
    </row>
    <row r="1914" spans="1:13">
      <c r="A1914" s="150" t="str">
        <f t="shared" si="58"/>
        <v>2008-2010FemalesCV1</v>
      </c>
      <c r="B1914" s="151" t="str">
        <f t="shared" si="59"/>
        <v>2008-2010_Females_CV1_All ages</v>
      </c>
      <c r="C1914" s="149" t="s">
        <v>6</v>
      </c>
      <c r="D1914" s="149" t="s">
        <v>214</v>
      </c>
      <c r="E1914" s="149" t="s">
        <v>37</v>
      </c>
      <c r="F1914" s="149">
        <v>1289</v>
      </c>
      <c r="G1914" s="149">
        <v>429.66666666666703</v>
      </c>
      <c r="H1914" s="149">
        <v>908.84733621005705</v>
      </c>
      <c r="I1914" s="149">
        <v>717.77211258157899</v>
      </c>
      <c r="J1914" s="149">
        <v>678.36815033338996</v>
      </c>
      <c r="K1914" s="149">
        <v>758.834414957577</v>
      </c>
      <c r="L1914" s="149">
        <v>39.403962248188797</v>
      </c>
      <c r="M1914" s="149">
        <v>41.062302375997398</v>
      </c>
    </row>
    <row r="1915" spans="1:13">
      <c r="A1915" s="150" t="str">
        <f t="shared" si="58"/>
        <v>2009-2011FemalesCV1</v>
      </c>
      <c r="B1915" s="151" t="str">
        <f t="shared" si="59"/>
        <v>2009-2011_Females_CV1_All ages</v>
      </c>
      <c r="C1915" s="149" t="s">
        <v>7</v>
      </c>
      <c r="D1915" s="149" t="s">
        <v>214</v>
      </c>
      <c r="E1915" s="149" t="s">
        <v>37</v>
      </c>
      <c r="F1915" s="149">
        <v>1275</v>
      </c>
      <c r="G1915" s="149">
        <v>425</v>
      </c>
      <c r="H1915" s="149">
        <v>896.321916652607</v>
      </c>
      <c r="I1915" s="149">
        <v>695.86378713734598</v>
      </c>
      <c r="J1915" s="149">
        <v>657.43121799926496</v>
      </c>
      <c r="K1915" s="149">
        <v>735.92287541097699</v>
      </c>
      <c r="L1915" s="149">
        <v>38.432569138081497</v>
      </c>
      <c r="M1915" s="149">
        <v>40.059088273631197</v>
      </c>
    </row>
    <row r="1916" spans="1:13">
      <c r="A1916" s="150" t="str">
        <f t="shared" si="58"/>
        <v>2010-2012FemalesCV1</v>
      </c>
      <c r="B1916" s="151" t="str">
        <f t="shared" si="59"/>
        <v>2010-2012_Females_CV1_All ages</v>
      </c>
      <c r="C1916" s="149" t="s">
        <v>8</v>
      </c>
      <c r="D1916" s="149" t="s">
        <v>214</v>
      </c>
      <c r="E1916" s="149" t="s">
        <v>37</v>
      </c>
      <c r="F1916" s="149">
        <v>1295</v>
      </c>
      <c r="G1916" s="149">
        <v>431.66666666666703</v>
      </c>
      <c r="H1916" s="149">
        <v>908.68903187779404</v>
      </c>
      <c r="I1916" s="149">
        <v>685.33608302092898</v>
      </c>
      <c r="J1916" s="149">
        <v>647.75057732974597</v>
      </c>
      <c r="K1916" s="149">
        <v>724.49964513240104</v>
      </c>
      <c r="L1916" s="149">
        <v>37.585505691183101</v>
      </c>
      <c r="M1916" s="149">
        <v>39.163562111472402</v>
      </c>
    </row>
    <row r="1917" spans="1:13">
      <c r="A1917" s="150" t="str">
        <f t="shared" si="58"/>
        <v>2011-2013FemalesCV1</v>
      </c>
      <c r="B1917" s="151" t="str">
        <f t="shared" si="59"/>
        <v>2011-2013_Females_CV1_All ages</v>
      </c>
      <c r="C1917" s="149" t="s">
        <v>9</v>
      </c>
      <c r="D1917" s="149" t="s">
        <v>214</v>
      </c>
      <c r="E1917" s="149" t="s">
        <v>37</v>
      </c>
      <c r="F1917" s="149">
        <v>1292</v>
      </c>
      <c r="G1917" s="149">
        <v>430.66666666666703</v>
      </c>
      <c r="H1917" s="149">
        <v>905.88474509721402</v>
      </c>
      <c r="I1917" s="149">
        <v>664.50645869439199</v>
      </c>
      <c r="J1917" s="149">
        <v>628.02635352597997</v>
      </c>
      <c r="K1917" s="149">
        <v>702.52002720368398</v>
      </c>
      <c r="L1917" s="149">
        <v>36.480105168412699</v>
      </c>
      <c r="M1917" s="149">
        <v>38.013568509291602</v>
      </c>
    </row>
    <row r="1918" spans="1:13">
      <c r="A1918" s="150" t="str">
        <f t="shared" si="58"/>
        <v>2012-2014FemalesCV1</v>
      </c>
      <c r="B1918" s="151" t="str">
        <f t="shared" si="59"/>
        <v>2012-2014_Females_CV1_All ages</v>
      </c>
      <c r="C1918" s="149" t="s">
        <v>216</v>
      </c>
      <c r="D1918" s="149" t="s">
        <v>214</v>
      </c>
      <c r="E1918" s="149" t="s">
        <v>37</v>
      </c>
      <c r="F1918" s="149">
        <v>1292</v>
      </c>
      <c r="G1918" s="149">
        <v>430.66666666666703</v>
      </c>
      <c r="H1918" s="149">
        <v>904.894977552721</v>
      </c>
      <c r="I1918" s="149">
        <v>646.57689906314204</v>
      </c>
      <c r="J1918" s="149">
        <v>611.04276085810295</v>
      </c>
      <c r="K1918" s="149">
        <v>683.60473631415698</v>
      </c>
      <c r="L1918" s="149">
        <v>35.534138205039199</v>
      </c>
      <c r="M1918" s="149">
        <v>37.0278372510151</v>
      </c>
    </row>
    <row r="1919" spans="1:13">
      <c r="A1919" s="150" t="str">
        <f t="shared" si="58"/>
        <v>2004-2006FemalesCV2</v>
      </c>
      <c r="B1919" s="151" t="str">
        <f t="shared" si="59"/>
        <v>2004-2006_Females_CV2_All ages</v>
      </c>
      <c r="C1919" s="149" t="s">
        <v>1</v>
      </c>
      <c r="D1919" s="149" t="s">
        <v>214</v>
      </c>
      <c r="E1919" s="149" t="s">
        <v>38</v>
      </c>
      <c r="F1919" s="149">
        <v>1111</v>
      </c>
      <c r="G1919" s="149">
        <v>370.33333333333297</v>
      </c>
      <c r="H1919" s="149">
        <v>821.41140808103205</v>
      </c>
      <c r="I1919" s="149">
        <v>859.41187208179394</v>
      </c>
      <c r="J1919" s="149">
        <v>809.27919334757996</v>
      </c>
      <c r="K1919" s="149">
        <v>911.82119139022802</v>
      </c>
      <c r="L1919" s="149">
        <v>50.132678734214302</v>
      </c>
      <c r="M1919" s="149">
        <v>52.409319308433702</v>
      </c>
    </row>
    <row r="1920" spans="1:13">
      <c r="A1920" s="150" t="str">
        <f t="shared" si="58"/>
        <v>2005-2007FemalesCV2</v>
      </c>
      <c r="B1920" s="151" t="str">
        <f t="shared" si="59"/>
        <v>2005-2007_Females_CV2_All ages</v>
      </c>
      <c r="C1920" s="149" t="s">
        <v>3</v>
      </c>
      <c r="D1920" s="149" t="s">
        <v>214</v>
      </c>
      <c r="E1920" s="149" t="s">
        <v>38</v>
      </c>
      <c r="F1920" s="149">
        <v>1108</v>
      </c>
      <c r="G1920" s="149">
        <v>369.33333333333297</v>
      </c>
      <c r="H1920" s="149">
        <v>808.31661499179302</v>
      </c>
      <c r="I1920" s="149">
        <v>839.27788913018503</v>
      </c>
      <c r="J1920" s="149">
        <v>790.22617208386703</v>
      </c>
      <c r="K1920" s="149">
        <v>890.56024615693104</v>
      </c>
      <c r="L1920" s="149">
        <v>49.051717046318302</v>
      </c>
      <c r="M1920" s="149">
        <v>51.282357026746404</v>
      </c>
    </row>
    <row r="1921" spans="1:13">
      <c r="A1921" s="150" t="str">
        <f t="shared" si="58"/>
        <v>2006-2008FemalesCV2</v>
      </c>
      <c r="B1921" s="151" t="str">
        <f t="shared" si="59"/>
        <v>2006-2008_Females_CV2_All ages</v>
      </c>
      <c r="C1921" s="149" t="s">
        <v>4</v>
      </c>
      <c r="D1921" s="149" t="s">
        <v>214</v>
      </c>
      <c r="E1921" s="149" t="s">
        <v>38</v>
      </c>
      <c r="F1921" s="149">
        <v>1131</v>
      </c>
      <c r="G1921" s="149">
        <v>377</v>
      </c>
      <c r="H1921" s="149">
        <v>812.75106534346105</v>
      </c>
      <c r="I1921" s="149">
        <v>837.58831194845004</v>
      </c>
      <c r="J1921" s="149">
        <v>789.05523540435195</v>
      </c>
      <c r="K1921" s="149">
        <v>888.30533273893502</v>
      </c>
      <c r="L1921" s="149">
        <v>48.533076544097902</v>
      </c>
      <c r="M1921" s="149">
        <v>50.717020790485101</v>
      </c>
    </row>
    <row r="1922" spans="1:13">
      <c r="A1922" s="150" t="str">
        <f t="shared" si="58"/>
        <v>2007-2009FemalesCV2</v>
      </c>
      <c r="B1922" s="151" t="str">
        <f t="shared" si="59"/>
        <v>2007-2009_Females_CV2_All ages</v>
      </c>
      <c r="C1922" s="149" t="s">
        <v>5</v>
      </c>
      <c r="D1922" s="149" t="s">
        <v>214</v>
      </c>
      <c r="E1922" s="149" t="s">
        <v>38</v>
      </c>
      <c r="F1922" s="149">
        <v>1084</v>
      </c>
      <c r="G1922" s="149">
        <v>361.33333333333297</v>
      </c>
      <c r="H1922" s="149">
        <v>767.82501522900202</v>
      </c>
      <c r="I1922" s="149">
        <v>786.10531618682603</v>
      </c>
      <c r="J1922" s="149">
        <v>739.539683464463</v>
      </c>
      <c r="K1922" s="149">
        <v>834.81243198319805</v>
      </c>
      <c r="L1922" s="149">
        <v>46.565632722363702</v>
      </c>
      <c r="M1922" s="149">
        <v>48.707115796372001</v>
      </c>
    </row>
    <row r="1923" spans="1:13">
      <c r="A1923" s="150" t="str">
        <f t="shared" ref="A1923:A1986" si="60">C1923&amp;D1923&amp;E1923</f>
        <v>2008-2010FemalesCV2</v>
      </c>
      <c r="B1923" s="151" t="str">
        <f t="shared" ref="B1923:B1986" si="61">CONCATENATE(C1923,"_",D1923,"_",E1923,"_","All ages")</f>
        <v>2008-2010_Females_CV2_All ages</v>
      </c>
      <c r="C1923" s="149" t="s">
        <v>6</v>
      </c>
      <c r="D1923" s="149" t="s">
        <v>214</v>
      </c>
      <c r="E1923" s="149" t="s">
        <v>38</v>
      </c>
      <c r="F1923" s="149">
        <v>1069</v>
      </c>
      <c r="G1923" s="149">
        <v>356.33333333333297</v>
      </c>
      <c r="H1923" s="149">
        <v>748.01276309897003</v>
      </c>
      <c r="I1923" s="149">
        <v>758.29598117063199</v>
      </c>
      <c r="J1923" s="149">
        <v>713.03210195832696</v>
      </c>
      <c r="K1923" s="149">
        <v>805.65639899629696</v>
      </c>
      <c r="L1923" s="149">
        <v>45.263879212305298</v>
      </c>
      <c r="M1923" s="149">
        <v>47.360417825664697</v>
      </c>
    </row>
    <row r="1924" spans="1:13">
      <c r="A1924" s="150" t="str">
        <f t="shared" si="60"/>
        <v>2009-2011FemalesCV2</v>
      </c>
      <c r="B1924" s="151" t="str">
        <f t="shared" si="61"/>
        <v>2009-2011_Females_CV2_All ages</v>
      </c>
      <c r="C1924" s="149" t="s">
        <v>7</v>
      </c>
      <c r="D1924" s="149" t="s">
        <v>214</v>
      </c>
      <c r="E1924" s="149" t="s">
        <v>38</v>
      </c>
      <c r="F1924" s="149">
        <v>1040</v>
      </c>
      <c r="G1924" s="149">
        <v>346.66666666666703</v>
      </c>
      <c r="H1924" s="149">
        <v>722.47809988259701</v>
      </c>
      <c r="I1924" s="149">
        <v>719.64110716913603</v>
      </c>
      <c r="J1924" s="149">
        <v>676.13259830655397</v>
      </c>
      <c r="K1924" s="149">
        <v>765.19346776831401</v>
      </c>
      <c r="L1924" s="149">
        <v>43.508508862583</v>
      </c>
      <c r="M1924" s="149">
        <v>45.552360599177497</v>
      </c>
    </row>
    <row r="1925" spans="1:13">
      <c r="A1925" s="150" t="str">
        <f t="shared" si="60"/>
        <v>2010-2012FemalesCV2</v>
      </c>
      <c r="B1925" s="151" t="str">
        <f t="shared" si="61"/>
        <v>2010-2012_Females_CV2_All ages</v>
      </c>
      <c r="C1925" s="149" t="s">
        <v>8</v>
      </c>
      <c r="D1925" s="149" t="s">
        <v>214</v>
      </c>
      <c r="E1925" s="149" t="s">
        <v>38</v>
      </c>
      <c r="F1925" s="149">
        <v>1078</v>
      </c>
      <c r="G1925" s="149">
        <v>359.33333333333297</v>
      </c>
      <c r="H1925" s="149">
        <v>745.12351908428604</v>
      </c>
      <c r="I1925" s="149">
        <v>719.82532017375797</v>
      </c>
      <c r="J1925" s="149">
        <v>677.10467287967003</v>
      </c>
      <c r="K1925" s="149">
        <v>764.51622274279202</v>
      </c>
      <c r="L1925" s="149">
        <v>42.720647294088103</v>
      </c>
      <c r="M1925" s="149">
        <v>44.690902569034101</v>
      </c>
    </row>
    <row r="1926" spans="1:13">
      <c r="A1926" s="150" t="str">
        <f t="shared" si="60"/>
        <v>2011-2013FemalesCV2</v>
      </c>
      <c r="B1926" s="151" t="str">
        <f t="shared" si="61"/>
        <v>2011-2013_Females_CV2_All ages</v>
      </c>
      <c r="C1926" s="149" t="s">
        <v>9</v>
      </c>
      <c r="D1926" s="149" t="s">
        <v>214</v>
      </c>
      <c r="E1926" s="149" t="s">
        <v>38</v>
      </c>
      <c r="F1926" s="149">
        <v>1113</v>
      </c>
      <c r="G1926" s="149">
        <v>371</v>
      </c>
      <c r="H1926" s="149">
        <v>765.121986429912</v>
      </c>
      <c r="I1926" s="149">
        <v>721.21569634619505</v>
      </c>
      <c r="J1926" s="149">
        <v>679.10836567336798</v>
      </c>
      <c r="K1926" s="149">
        <v>765.23345665523095</v>
      </c>
      <c r="L1926" s="149">
        <v>42.107330672826599</v>
      </c>
      <c r="M1926" s="149">
        <v>44.017760309036703</v>
      </c>
    </row>
    <row r="1927" spans="1:13">
      <c r="A1927" s="150" t="str">
        <f t="shared" si="60"/>
        <v>2012-2014FemalesCV2</v>
      </c>
      <c r="B1927" s="151" t="str">
        <f t="shared" si="61"/>
        <v>2012-2014_Females_CV2_All ages</v>
      </c>
      <c r="C1927" s="149" t="s">
        <v>216</v>
      </c>
      <c r="D1927" s="149" t="s">
        <v>214</v>
      </c>
      <c r="E1927" s="149" t="s">
        <v>38</v>
      </c>
      <c r="F1927" s="149">
        <v>1140</v>
      </c>
      <c r="G1927" s="149">
        <v>380</v>
      </c>
      <c r="H1927" s="149">
        <v>778.89069567237402</v>
      </c>
      <c r="I1927" s="149">
        <v>720.42393365161502</v>
      </c>
      <c r="J1927" s="149">
        <v>678.851702326451</v>
      </c>
      <c r="K1927" s="149">
        <v>763.85929754471397</v>
      </c>
      <c r="L1927" s="149">
        <v>41.572231325164203</v>
      </c>
      <c r="M1927" s="149">
        <v>43.435363893098298</v>
      </c>
    </row>
    <row r="1928" spans="1:13">
      <c r="A1928" s="150" t="str">
        <f t="shared" si="60"/>
        <v>2004-2006FemalesCV3</v>
      </c>
      <c r="B1928" s="151" t="str">
        <f t="shared" si="61"/>
        <v>2004-2006_Females_CV3_All ages</v>
      </c>
      <c r="C1928" s="149" t="s">
        <v>1</v>
      </c>
      <c r="D1928" s="149" t="s">
        <v>214</v>
      </c>
      <c r="E1928" s="149" t="s">
        <v>39</v>
      </c>
      <c r="F1928" s="149">
        <v>1139</v>
      </c>
      <c r="G1928" s="149">
        <v>379.66666666666703</v>
      </c>
      <c r="H1928" s="149">
        <v>816.78606515643696</v>
      </c>
      <c r="I1928" s="149">
        <v>1042.0194790702701</v>
      </c>
      <c r="J1928" s="149">
        <v>981.15759872156696</v>
      </c>
      <c r="K1928" s="149">
        <v>1105.61021789963</v>
      </c>
      <c r="L1928" s="149">
        <v>60.861880348704197</v>
      </c>
      <c r="M1928" s="149">
        <v>63.590738829363303</v>
      </c>
    </row>
    <row r="1929" spans="1:13">
      <c r="A1929" s="150" t="str">
        <f t="shared" si="60"/>
        <v>2005-2007FemalesCV3</v>
      </c>
      <c r="B1929" s="151" t="str">
        <f t="shared" si="61"/>
        <v>2005-2007_Females_CV3_All ages</v>
      </c>
      <c r="C1929" s="149" t="s">
        <v>3</v>
      </c>
      <c r="D1929" s="149" t="s">
        <v>214</v>
      </c>
      <c r="E1929" s="149" t="s">
        <v>39</v>
      </c>
      <c r="F1929" s="149">
        <v>1093</v>
      </c>
      <c r="G1929" s="149">
        <v>364.33333333333297</v>
      </c>
      <c r="H1929" s="149">
        <v>778.24059240272004</v>
      </c>
      <c r="I1929" s="149">
        <v>996.77496475685496</v>
      </c>
      <c r="J1929" s="149">
        <v>937.32245241412795</v>
      </c>
      <c r="K1929" s="149">
        <v>1058.95004653403</v>
      </c>
      <c r="L1929" s="149">
        <v>59.452512342726401</v>
      </c>
      <c r="M1929" s="149">
        <v>62.175081777178399</v>
      </c>
    </row>
    <row r="1930" spans="1:13">
      <c r="A1930" s="150" t="str">
        <f t="shared" si="60"/>
        <v>2006-2008FemalesCV3</v>
      </c>
      <c r="B1930" s="151" t="str">
        <f t="shared" si="61"/>
        <v>2006-2008_Females_CV3_All ages</v>
      </c>
      <c r="C1930" s="149" t="s">
        <v>4</v>
      </c>
      <c r="D1930" s="149" t="s">
        <v>214</v>
      </c>
      <c r="E1930" s="149" t="s">
        <v>39</v>
      </c>
      <c r="F1930" s="149">
        <v>1096</v>
      </c>
      <c r="G1930" s="149">
        <v>365.33333333333297</v>
      </c>
      <c r="H1930" s="149">
        <v>772.73432322292297</v>
      </c>
      <c r="I1930" s="149">
        <v>995.78242185443003</v>
      </c>
      <c r="J1930" s="149">
        <v>936.50089216018296</v>
      </c>
      <c r="K1930" s="149">
        <v>1057.77488027712</v>
      </c>
      <c r="L1930" s="149">
        <v>59.281529694246998</v>
      </c>
      <c r="M1930" s="149">
        <v>61.992458422686802</v>
      </c>
    </row>
    <row r="1931" spans="1:13">
      <c r="A1931" s="150" t="str">
        <f t="shared" si="60"/>
        <v>2007-2009FemalesCV3</v>
      </c>
      <c r="B1931" s="151" t="str">
        <f t="shared" si="61"/>
        <v>2007-2009_Females_CV3_All ages</v>
      </c>
      <c r="C1931" s="149" t="s">
        <v>5</v>
      </c>
      <c r="D1931" s="149" t="s">
        <v>214</v>
      </c>
      <c r="E1931" s="149" t="s">
        <v>39</v>
      </c>
      <c r="F1931" s="149">
        <v>1104</v>
      </c>
      <c r="G1931" s="149">
        <v>368</v>
      </c>
      <c r="H1931" s="149">
        <v>769.50957704854</v>
      </c>
      <c r="I1931" s="149">
        <v>987.68847707386601</v>
      </c>
      <c r="J1931" s="149">
        <v>929.11782886765695</v>
      </c>
      <c r="K1931" s="149">
        <v>1048.9275818808001</v>
      </c>
      <c r="L1931" s="149">
        <v>58.570648206209903</v>
      </c>
      <c r="M1931" s="149">
        <v>61.239104806930001</v>
      </c>
    </row>
    <row r="1932" spans="1:13">
      <c r="A1932" s="150" t="str">
        <f t="shared" si="60"/>
        <v>2008-2010FemalesCV3</v>
      </c>
      <c r="B1932" s="151" t="str">
        <f t="shared" si="61"/>
        <v>2008-2010_Females_CV3_All ages</v>
      </c>
      <c r="C1932" s="149" t="s">
        <v>6</v>
      </c>
      <c r="D1932" s="149" t="s">
        <v>214</v>
      </c>
      <c r="E1932" s="149" t="s">
        <v>39</v>
      </c>
      <c r="F1932" s="149">
        <v>1082</v>
      </c>
      <c r="G1932" s="149">
        <v>360.66666666666703</v>
      </c>
      <c r="H1932" s="149">
        <v>747.32014587247204</v>
      </c>
      <c r="I1932" s="149">
        <v>953.29194120543002</v>
      </c>
      <c r="J1932" s="149">
        <v>896.18518902520304</v>
      </c>
      <c r="K1932" s="149">
        <v>1013.02743362886</v>
      </c>
      <c r="L1932" s="149">
        <v>57.1067521802267</v>
      </c>
      <c r="M1932" s="149">
        <v>59.735492423426798</v>
      </c>
    </row>
    <row r="1933" spans="1:13">
      <c r="A1933" s="150" t="str">
        <f t="shared" si="60"/>
        <v>2009-2011FemalesCV3</v>
      </c>
      <c r="B1933" s="151" t="str">
        <f t="shared" si="61"/>
        <v>2009-2011_Females_CV3_All ages</v>
      </c>
      <c r="C1933" s="149" t="s">
        <v>7</v>
      </c>
      <c r="D1933" s="149" t="s">
        <v>214</v>
      </c>
      <c r="E1933" s="149" t="s">
        <v>39</v>
      </c>
      <c r="F1933" s="149">
        <v>1024</v>
      </c>
      <c r="G1933" s="149">
        <v>341.33333333333297</v>
      </c>
      <c r="H1933" s="149">
        <v>701.69187229756096</v>
      </c>
      <c r="I1933" s="149">
        <v>883.31843558085302</v>
      </c>
      <c r="J1933" s="149">
        <v>828.96747904215295</v>
      </c>
      <c r="K1933" s="149">
        <v>940.24296006819498</v>
      </c>
      <c r="L1933" s="149">
        <v>54.3509565386993</v>
      </c>
      <c r="M1933" s="149">
        <v>56.924524487342602</v>
      </c>
    </row>
    <row r="1934" spans="1:13">
      <c r="A1934" s="150" t="str">
        <f t="shared" si="60"/>
        <v>2010-2012FemalesCV3</v>
      </c>
      <c r="B1934" s="151" t="str">
        <f t="shared" si="61"/>
        <v>2010-2012_Females_CV3_All ages</v>
      </c>
      <c r="C1934" s="149" t="s">
        <v>8</v>
      </c>
      <c r="D1934" s="149" t="s">
        <v>214</v>
      </c>
      <c r="E1934" s="149" t="s">
        <v>39</v>
      </c>
      <c r="F1934" s="149">
        <v>991</v>
      </c>
      <c r="G1934" s="149">
        <v>330.33333333333297</v>
      </c>
      <c r="H1934" s="149">
        <v>673.01423448875403</v>
      </c>
      <c r="I1934" s="149">
        <v>841.30966547940704</v>
      </c>
      <c r="J1934" s="149">
        <v>788.71214863182001</v>
      </c>
      <c r="K1934" s="149">
        <v>896.43993027353895</v>
      </c>
      <c r="L1934" s="149">
        <v>52.597516847586697</v>
      </c>
      <c r="M1934" s="149">
        <v>55.130264794132202</v>
      </c>
    </row>
    <row r="1935" spans="1:13">
      <c r="A1935" s="150" t="str">
        <f t="shared" si="60"/>
        <v>2011-2013FemalesCV3</v>
      </c>
      <c r="B1935" s="151" t="str">
        <f t="shared" si="61"/>
        <v>2011-2013_Females_CV3_All ages</v>
      </c>
      <c r="C1935" s="149" t="s">
        <v>9</v>
      </c>
      <c r="D1935" s="149" t="s">
        <v>214</v>
      </c>
      <c r="E1935" s="149" t="s">
        <v>39</v>
      </c>
      <c r="F1935" s="149">
        <v>1027</v>
      </c>
      <c r="G1935" s="149">
        <v>342.33333333333297</v>
      </c>
      <c r="H1935" s="149">
        <v>690.12787861275604</v>
      </c>
      <c r="I1935" s="149">
        <v>859.37922531462004</v>
      </c>
      <c r="J1935" s="149">
        <v>806.68197798927304</v>
      </c>
      <c r="K1935" s="149">
        <v>914.56799476757396</v>
      </c>
      <c r="L1935" s="149">
        <v>52.697247325346702</v>
      </c>
      <c r="M1935" s="149">
        <v>55.188769452954098</v>
      </c>
    </row>
    <row r="1936" spans="1:13">
      <c r="A1936" s="150" t="str">
        <f t="shared" si="60"/>
        <v>2012-2014FemalesCV3</v>
      </c>
      <c r="B1936" s="151" t="str">
        <f t="shared" si="61"/>
        <v>2012-2014_Females_CV3_All ages</v>
      </c>
      <c r="C1936" s="149" t="s">
        <v>216</v>
      </c>
      <c r="D1936" s="149" t="s">
        <v>214</v>
      </c>
      <c r="E1936" s="149" t="s">
        <v>39</v>
      </c>
      <c r="F1936" s="149">
        <v>1047</v>
      </c>
      <c r="G1936" s="149">
        <v>349</v>
      </c>
      <c r="H1936" s="149">
        <v>697.50244825357902</v>
      </c>
      <c r="I1936" s="149">
        <v>877.92292256062103</v>
      </c>
      <c r="J1936" s="149">
        <v>824.60891976037499</v>
      </c>
      <c r="K1936" s="149">
        <v>933.73279881433098</v>
      </c>
      <c r="L1936" s="149">
        <v>53.314002800246499</v>
      </c>
      <c r="M1936" s="149">
        <v>55.809876253709596</v>
      </c>
    </row>
    <row r="1937" spans="1:13">
      <c r="A1937" s="150" t="str">
        <f t="shared" si="60"/>
        <v>2004-2006FemalesCV4</v>
      </c>
      <c r="B1937" s="151" t="str">
        <f t="shared" si="61"/>
        <v>2004-2006_Females_CV4_All ages</v>
      </c>
      <c r="C1937" s="149" t="s">
        <v>1</v>
      </c>
      <c r="D1937" s="149" t="s">
        <v>214</v>
      </c>
      <c r="E1937" s="149" t="s">
        <v>40</v>
      </c>
      <c r="F1937" s="149">
        <v>1265</v>
      </c>
      <c r="G1937" s="149">
        <v>421.66666666666703</v>
      </c>
      <c r="H1937" s="149">
        <v>976.77363560552203</v>
      </c>
      <c r="I1937" s="149">
        <v>1109.32530977035</v>
      </c>
      <c r="J1937" s="149">
        <v>1048.03827285701</v>
      </c>
      <c r="K1937" s="149">
        <v>1173.2165676162101</v>
      </c>
      <c r="L1937" s="149">
        <v>61.287036913338603</v>
      </c>
      <c r="M1937" s="149">
        <v>63.891257845855101</v>
      </c>
    </row>
    <row r="1938" spans="1:13">
      <c r="A1938" s="150" t="str">
        <f t="shared" si="60"/>
        <v>2005-2007FemalesCV4</v>
      </c>
      <c r="B1938" s="151" t="str">
        <f t="shared" si="61"/>
        <v>2005-2007_Females_CV4_All ages</v>
      </c>
      <c r="C1938" s="149" t="s">
        <v>3</v>
      </c>
      <c r="D1938" s="149" t="s">
        <v>214</v>
      </c>
      <c r="E1938" s="149" t="s">
        <v>40</v>
      </c>
      <c r="F1938" s="149">
        <v>1217</v>
      </c>
      <c r="G1938" s="149">
        <v>405.66666666666703</v>
      </c>
      <c r="H1938" s="149">
        <v>925.94001552109796</v>
      </c>
      <c r="I1938" s="149">
        <v>1062.92709258522</v>
      </c>
      <c r="J1938" s="149">
        <v>1003.02765796167</v>
      </c>
      <c r="K1938" s="149">
        <v>1125.42267127747</v>
      </c>
      <c r="L1938" s="149">
        <v>59.899434623550299</v>
      </c>
      <c r="M1938" s="149">
        <v>62.495578692247399</v>
      </c>
    </row>
    <row r="1939" spans="1:13">
      <c r="A1939" s="150" t="str">
        <f t="shared" si="60"/>
        <v>2006-2008FemalesCV4</v>
      </c>
      <c r="B1939" s="151" t="str">
        <f t="shared" si="61"/>
        <v>2006-2008_Females_CV4_All ages</v>
      </c>
      <c r="C1939" s="149" t="s">
        <v>4</v>
      </c>
      <c r="D1939" s="149" t="s">
        <v>214</v>
      </c>
      <c r="E1939" s="149" t="s">
        <v>40</v>
      </c>
      <c r="F1939" s="149">
        <v>1134</v>
      </c>
      <c r="G1939" s="149">
        <v>378</v>
      </c>
      <c r="H1939" s="149">
        <v>849.12017970797501</v>
      </c>
      <c r="I1939" s="149">
        <v>983.73327269012395</v>
      </c>
      <c r="J1939" s="149">
        <v>926.27645965792794</v>
      </c>
      <c r="K1939" s="149">
        <v>1043.77208381734</v>
      </c>
      <c r="L1939" s="149">
        <v>57.456813032195797</v>
      </c>
      <c r="M1939" s="149">
        <v>60.038811127214998</v>
      </c>
    </row>
    <row r="1940" spans="1:13">
      <c r="A1940" s="150" t="str">
        <f t="shared" si="60"/>
        <v>2007-2009FemalesCV4</v>
      </c>
      <c r="B1940" s="151" t="str">
        <f t="shared" si="61"/>
        <v>2007-2009_Females_CV4_All ages</v>
      </c>
      <c r="C1940" s="149" t="s">
        <v>5</v>
      </c>
      <c r="D1940" s="149" t="s">
        <v>214</v>
      </c>
      <c r="E1940" s="149" t="s">
        <v>40</v>
      </c>
      <c r="F1940" s="149">
        <v>1187</v>
      </c>
      <c r="G1940" s="149">
        <v>395.66666666666703</v>
      </c>
      <c r="H1940" s="149">
        <v>874.06665586662905</v>
      </c>
      <c r="I1940" s="149">
        <v>1013.64686386788</v>
      </c>
      <c r="J1940" s="149">
        <v>955.70948282256597</v>
      </c>
      <c r="K1940" s="149">
        <v>1074.12764066828</v>
      </c>
      <c r="L1940" s="149">
        <v>57.937381045312598</v>
      </c>
      <c r="M1940" s="149">
        <v>60.480776800399198</v>
      </c>
    </row>
    <row r="1941" spans="1:13">
      <c r="A1941" s="150" t="str">
        <f t="shared" si="60"/>
        <v>2008-2010FemalesCV4</v>
      </c>
      <c r="B1941" s="151" t="str">
        <f t="shared" si="61"/>
        <v>2008-2010_Females_CV4_All ages</v>
      </c>
      <c r="C1941" s="149" t="s">
        <v>6</v>
      </c>
      <c r="D1941" s="149" t="s">
        <v>214</v>
      </c>
      <c r="E1941" s="149" t="s">
        <v>40</v>
      </c>
      <c r="F1941" s="149">
        <v>1198</v>
      </c>
      <c r="G1941" s="149">
        <v>399.33333333333297</v>
      </c>
      <c r="H1941" s="149">
        <v>867.72609407367702</v>
      </c>
      <c r="I1941" s="149">
        <v>1013.13412449078</v>
      </c>
      <c r="J1941" s="149">
        <v>955.43786799787802</v>
      </c>
      <c r="K1941" s="149">
        <v>1073.3512586644599</v>
      </c>
      <c r="L1941" s="149">
        <v>57.6962564928983</v>
      </c>
      <c r="M1941" s="149">
        <v>60.217134173680797</v>
      </c>
    </row>
    <row r="1942" spans="1:13">
      <c r="A1942" s="150" t="str">
        <f t="shared" si="60"/>
        <v>2009-2011FemalesCV4</v>
      </c>
      <c r="B1942" s="151" t="str">
        <f t="shared" si="61"/>
        <v>2009-2011_Females_CV4_All ages</v>
      </c>
      <c r="C1942" s="149" t="s">
        <v>7</v>
      </c>
      <c r="D1942" s="149" t="s">
        <v>214</v>
      </c>
      <c r="E1942" s="149" t="s">
        <v>40</v>
      </c>
      <c r="F1942" s="149">
        <v>1212</v>
      </c>
      <c r="G1942" s="149">
        <v>404</v>
      </c>
      <c r="H1942" s="149">
        <v>862.37565994506997</v>
      </c>
      <c r="I1942" s="149">
        <v>1015.88328638374</v>
      </c>
      <c r="J1942" s="149">
        <v>958.32235770534805</v>
      </c>
      <c r="K1942" s="149">
        <v>1075.94426692463</v>
      </c>
      <c r="L1942" s="149">
        <v>57.560928678396998</v>
      </c>
      <c r="M1942" s="149">
        <v>60.06098054089</v>
      </c>
    </row>
    <row r="1943" spans="1:13">
      <c r="A1943" s="150" t="str">
        <f t="shared" si="60"/>
        <v>2010-2012FemalesCV4</v>
      </c>
      <c r="B1943" s="151" t="str">
        <f t="shared" si="61"/>
        <v>2010-2012_Females_CV4_All ages</v>
      </c>
      <c r="C1943" s="149" t="s">
        <v>8</v>
      </c>
      <c r="D1943" s="149" t="s">
        <v>214</v>
      </c>
      <c r="E1943" s="149" t="s">
        <v>40</v>
      </c>
      <c r="F1943" s="149">
        <v>1190</v>
      </c>
      <c r="G1943" s="149">
        <v>396.66666666666703</v>
      </c>
      <c r="H1943" s="149">
        <v>833.79460625976503</v>
      </c>
      <c r="I1943" s="149">
        <v>988.54296067089797</v>
      </c>
      <c r="J1943" s="149">
        <v>932.01270645437296</v>
      </c>
      <c r="K1943" s="149">
        <v>1047.55163412401</v>
      </c>
      <c r="L1943" s="149">
        <v>56.530254216524902</v>
      </c>
      <c r="M1943" s="149">
        <v>59.008673453112898</v>
      </c>
    </row>
    <row r="1944" spans="1:13">
      <c r="A1944" s="150" t="str">
        <f t="shared" si="60"/>
        <v>2011-2013FemalesCV4</v>
      </c>
      <c r="B1944" s="151" t="str">
        <f t="shared" si="61"/>
        <v>2011-2013_Females_CV4_All ages</v>
      </c>
      <c r="C1944" s="149" t="s">
        <v>9</v>
      </c>
      <c r="D1944" s="149" t="s">
        <v>214</v>
      </c>
      <c r="E1944" s="149" t="s">
        <v>40</v>
      </c>
      <c r="F1944" s="149">
        <v>1201</v>
      </c>
      <c r="G1944" s="149">
        <v>400.33333333333297</v>
      </c>
      <c r="H1944" s="149">
        <v>829.58030558395296</v>
      </c>
      <c r="I1944" s="149">
        <v>986.43759479999096</v>
      </c>
      <c r="J1944" s="149">
        <v>930.31164390695005</v>
      </c>
      <c r="K1944" s="149">
        <v>1045.01267551659</v>
      </c>
      <c r="L1944" s="149">
        <v>56.125950893040503</v>
      </c>
      <c r="M1944" s="149">
        <v>58.575080716594897</v>
      </c>
    </row>
    <row r="1945" spans="1:13">
      <c r="A1945" s="150" t="str">
        <f t="shared" si="60"/>
        <v>2012-2014FemalesCV4</v>
      </c>
      <c r="B1945" s="151" t="str">
        <f t="shared" si="61"/>
        <v>2012-2014_Females_CV4_All ages</v>
      </c>
      <c r="C1945" s="149" t="s">
        <v>216</v>
      </c>
      <c r="D1945" s="149" t="s">
        <v>214</v>
      </c>
      <c r="E1945" s="149" t="s">
        <v>40</v>
      </c>
      <c r="F1945" s="149">
        <v>1204</v>
      </c>
      <c r="G1945" s="149">
        <v>401.33333333333297</v>
      </c>
      <c r="H1945" s="149">
        <v>822.46055058405602</v>
      </c>
      <c r="I1945" s="149">
        <v>971.79030730164504</v>
      </c>
      <c r="J1945" s="149">
        <v>916.54869062128705</v>
      </c>
      <c r="K1945" s="149">
        <v>1029.4393881712499</v>
      </c>
      <c r="L1945" s="149">
        <v>55.241616680358298</v>
      </c>
      <c r="M1945" s="149">
        <v>57.649080869602102</v>
      </c>
    </row>
    <row r="1946" spans="1:13">
      <c r="A1946" s="150" t="str">
        <f t="shared" si="60"/>
        <v>2004-2006FemalesCV5</v>
      </c>
      <c r="B1946" s="151" t="str">
        <f t="shared" si="61"/>
        <v>2004-2006_Females_CV5_All ages</v>
      </c>
      <c r="C1946" s="149" t="s">
        <v>1</v>
      </c>
      <c r="D1946" s="149" t="s">
        <v>214</v>
      </c>
      <c r="E1946" s="149" t="s">
        <v>41</v>
      </c>
      <c r="F1946" s="149">
        <v>1448</v>
      </c>
      <c r="G1946" s="149">
        <v>482.66666666666703</v>
      </c>
      <c r="H1946" s="149">
        <v>1045.7214250121001</v>
      </c>
      <c r="I1946" s="149">
        <v>1289.3218149474999</v>
      </c>
      <c r="J1946" s="149">
        <v>1222.8296888014399</v>
      </c>
      <c r="K1946" s="149">
        <v>1358.4507700607001</v>
      </c>
      <c r="L1946" s="149">
        <v>66.492126146057899</v>
      </c>
      <c r="M1946" s="149">
        <v>69.128955113198103</v>
      </c>
    </row>
    <row r="1947" spans="1:13">
      <c r="A1947" s="150" t="str">
        <f t="shared" si="60"/>
        <v>2005-2007FemalesCV5</v>
      </c>
      <c r="B1947" s="151" t="str">
        <f t="shared" si="61"/>
        <v>2005-2007_Females_CV5_All ages</v>
      </c>
      <c r="C1947" s="149" t="s">
        <v>3</v>
      </c>
      <c r="D1947" s="149" t="s">
        <v>214</v>
      </c>
      <c r="E1947" s="149" t="s">
        <v>41</v>
      </c>
      <c r="F1947" s="149">
        <v>1453</v>
      </c>
      <c r="G1947" s="149">
        <v>484.33333333333297</v>
      </c>
      <c r="H1947" s="149">
        <v>1041.7861649650099</v>
      </c>
      <c r="I1947" s="149">
        <v>1284.5558899668199</v>
      </c>
      <c r="J1947" s="149">
        <v>1218.3227239688799</v>
      </c>
      <c r="K1947" s="149">
        <v>1353.4109945120499</v>
      </c>
      <c r="L1947" s="149">
        <v>66.233165997940404</v>
      </c>
      <c r="M1947" s="149">
        <v>68.855104545224293</v>
      </c>
    </row>
    <row r="1948" spans="1:13">
      <c r="A1948" s="150" t="str">
        <f t="shared" si="60"/>
        <v>2006-2008FemalesCV5</v>
      </c>
      <c r="B1948" s="151" t="str">
        <f t="shared" si="61"/>
        <v>2006-2008_Females_CV5_All ages</v>
      </c>
      <c r="C1948" s="149" t="s">
        <v>4</v>
      </c>
      <c r="D1948" s="149" t="s">
        <v>214</v>
      </c>
      <c r="E1948" s="149" t="s">
        <v>41</v>
      </c>
      <c r="F1948" s="149">
        <v>1458</v>
      </c>
      <c r="G1948" s="149">
        <v>486</v>
      </c>
      <c r="H1948" s="149">
        <v>1035.01884756543</v>
      </c>
      <c r="I1948" s="149">
        <v>1273.64617263796</v>
      </c>
      <c r="J1948" s="149">
        <v>1207.8988218607701</v>
      </c>
      <c r="K1948" s="149">
        <v>1341.9916670626501</v>
      </c>
      <c r="L1948" s="149">
        <v>65.747350777187606</v>
      </c>
      <c r="M1948" s="149">
        <v>68.345494424686194</v>
      </c>
    </row>
    <row r="1949" spans="1:13">
      <c r="A1949" s="150" t="str">
        <f t="shared" si="60"/>
        <v>2007-2009FemalesCV5</v>
      </c>
      <c r="B1949" s="151" t="str">
        <f t="shared" si="61"/>
        <v>2007-2009_Females_CV5_All ages</v>
      </c>
      <c r="C1949" s="149" t="s">
        <v>5</v>
      </c>
      <c r="D1949" s="149" t="s">
        <v>214</v>
      </c>
      <c r="E1949" s="149" t="s">
        <v>41</v>
      </c>
      <c r="F1949" s="149">
        <v>1433</v>
      </c>
      <c r="G1949" s="149">
        <v>477.66666666666703</v>
      </c>
      <c r="H1949" s="149">
        <v>1009.09097310734</v>
      </c>
      <c r="I1949" s="149">
        <v>1241.34764638458</v>
      </c>
      <c r="J1949" s="149">
        <v>1176.54211373558</v>
      </c>
      <c r="K1949" s="149">
        <v>1308.7368320292501</v>
      </c>
      <c r="L1949" s="149">
        <v>64.805532648997797</v>
      </c>
      <c r="M1949" s="149">
        <v>67.389185644674399</v>
      </c>
    </row>
    <row r="1950" spans="1:13">
      <c r="A1950" s="150" t="str">
        <f t="shared" si="60"/>
        <v>2008-2010FemalesCV5</v>
      </c>
      <c r="B1950" s="151" t="str">
        <f t="shared" si="61"/>
        <v>2008-2010_Females_CV5_All ages</v>
      </c>
      <c r="C1950" s="149" t="s">
        <v>6</v>
      </c>
      <c r="D1950" s="149" t="s">
        <v>214</v>
      </c>
      <c r="E1950" s="149" t="s">
        <v>41</v>
      </c>
      <c r="F1950" s="149">
        <v>1453</v>
      </c>
      <c r="G1950" s="149">
        <v>484.33333333333297</v>
      </c>
      <c r="H1950" s="149">
        <v>1015.91341313346</v>
      </c>
      <c r="I1950" s="149">
        <v>1260.41959797962</v>
      </c>
      <c r="J1950" s="149">
        <v>1195.1095412626901</v>
      </c>
      <c r="K1950" s="149">
        <v>1328.31505058773</v>
      </c>
      <c r="L1950" s="149">
        <v>65.310056716924194</v>
      </c>
      <c r="M1950" s="149">
        <v>67.895452608111299</v>
      </c>
    </row>
    <row r="1951" spans="1:13">
      <c r="A1951" s="150" t="str">
        <f t="shared" si="60"/>
        <v>2009-2011FemalesCV5</v>
      </c>
      <c r="B1951" s="151" t="str">
        <f t="shared" si="61"/>
        <v>2009-2011_Females_CV5_All ages</v>
      </c>
      <c r="C1951" s="149" t="s">
        <v>7</v>
      </c>
      <c r="D1951" s="149" t="s">
        <v>214</v>
      </c>
      <c r="E1951" s="149" t="s">
        <v>41</v>
      </c>
      <c r="F1951" s="149">
        <v>1391</v>
      </c>
      <c r="G1951" s="149">
        <v>463.66666666666703</v>
      </c>
      <c r="H1951" s="149">
        <v>967.65217391304304</v>
      </c>
      <c r="I1951" s="149">
        <v>1216.9523106982101</v>
      </c>
      <c r="J1951" s="149">
        <v>1152.7151415192</v>
      </c>
      <c r="K1951" s="149">
        <v>1283.78969884085</v>
      </c>
      <c r="L1951" s="149">
        <v>64.237169179006997</v>
      </c>
      <c r="M1951" s="149">
        <v>66.837388142643704</v>
      </c>
    </row>
    <row r="1952" spans="1:13">
      <c r="A1952" s="150" t="str">
        <f t="shared" si="60"/>
        <v>2010-2012FemalesCV5</v>
      </c>
      <c r="B1952" s="151" t="str">
        <f t="shared" si="61"/>
        <v>2010-2012_Females_CV5_All ages</v>
      </c>
      <c r="C1952" s="149" t="s">
        <v>8</v>
      </c>
      <c r="D1952" s="149" t="s">
        <v>214</v>
      </c>
      <c r="E1952" s="149" t="s">
        <v>41</v>
      </c>
      <c r="F1952" s="149">
        <v>1353</v>
      </c>
      <c r="G1952" s="149">
        <v>451</v>
      </c>
      <c r="H1952" s="149">
        <v>935.71700266260905</v>
      </c>
      <c r="I1952" s="149">
        <v>1178.9201147194899</v>
      </c>
      <c r="J1952" s="149">
        <v>1115.8974937294599</v>
      </c>
      <c r="K1952" s="149">
        <v>1244.53016624421</v>
      </c>
      <c r="L1952" s="149">
        <v>63.022620990031598</v>
      </c>
      <c r="M1952" s="149">
        <v>65.610051524713498</v>
      </c>
    </row>
    <row r="1953" spans="1:13">
      <c r="A1953" s="150" t="str">
        <f t="shared" si="60"/>
        <v>2011-2013FemalesCV5</v>
      </c>
      <c r="B1953" s="151" t="str">
        <f t="shared" si="61"/>
        <v>2011-2013_Females_CV5_All ages</v>
      </c>
      <c r="C1953" s="149" t="s">
        <v>9</v>
      </c>
      <c r="D1953" s="149" t="s">
        <v>214</v>
      </c>
      <c r="E1953" s="149" t="s">
        <v>41</v>
      </c>
      <c r="F1953" s="149">
        <v>1343</v>
      </c>
      <c r="G1953" s="149">
        <v>447.66666666666703</v>
      </c>
      <c r="H1953" s="149">
        <v>922.46613731901004</v>
      </c>
      <c r="I1953" s="149">
        <v>1150.5763452173501</v>
      </c>
      <c r="J1953" s="149">
        <v>1088.8813252820901</v>
      </c>
      <c r="K1953" s="149">
        <v>1214.8139148917101</v>
      </c>
      <c r="L1953" s="149">
        <v>61.695019935260497</v>
      </c>
      <c r="M1953" s="149">
        <v>64.237569674357502</v>
      </c>
    </row>
    <row r="1954" spans="1:13">
      <c r="A1954" s="150" t="str">
        <f t="shared" si="60"/>
        <v>2012-2014FemalesCV5</v>
      </c>
      <c r="B1954" s="151" t="str">
        <f t="shared" si="61"/>
        <v>2012-2014_Females_CV5_All ages</v>
      </c>
      <c r="C1954" s="149" t="s">
        <v>216</v>
      </c>
      <c r="D1954" s="149" t="s">
        <v>214</v>
      </c>
      <c r="E1954" s="149" t="s">
        <v>41</v>
      </c>
      <c r="F1954" s="149">
        <v>1415</v>
      </c>
      <c r="G1954" s="149">
        <v>471.66666666666703</v>
      </c>
      <c r="H1954" s="149">
        <v>964.29715344932197</v>
      </c>
      <c r="I1954" s="149">
        <v>1199.9893963043901</v>
      </c>
      <c r="J1954" s="149">
        <v>1137.28474354177</v>
      </c>
      <c r="K1954" s="149">
        <v>1265.21014259309</v>
      </c>
      <c r="L1954" s="149">
        <v>62.7046527626187</v>
      </c>
      <c r="M1954" s="149">
        <v>65.220746288700397</v>
      </c>
    </row>
    <row r="1955" spans="1:13">
      <c r="A1955" s="150" t="str">
        <f t="shared" si="60"/>
        <v>2004-2006FemalesHD1</v>
      </c>
      <c r="B1955" s="151" t="str">
        <f t="shared" si="61"/>
        <v>2004-2006_Females_HD1_All ages</v>
      </c>
      <c r="C1955" s="149" t="s">
        <v>1</v>
      </c>
      <c r="D1955" s="149" t="s">
        <v>214</v>
      </c>
      <c r="E1955" s="149" t="s">
        <v>42</v>
      </c>
      <c r="F1955" s="149">
        <v>1147</v>
      </c>
      <c r="G1955" s="149">
        <v>382.33333333333297</v>
      </c>
      <c r="H1955" s="149">
        <v>1000.12207244127</v>
      </c>
      <c r="I1955" s="149">
        <v>860.10565435461103</v>
      </c>
      <c r="J1955" s="149">
        <v>810.51942180120398</v>
      </c>
      <c r="K1955" s="149">
        <v>911.90722385203401</v>
      </c>
      <c r="L1955" s="149">
        <v>49.586232553406802</v>
      </c>
      <c r="M1955" s="149">
        <v>51.801569497423102</v>
      </c>
    </row>
    <row r="1956" spans="1:13">
      <c r="A1956" s="150" t="str">
        <f t="shared" si="60"/>
        <v>2005-2007FemalesHD1</v>
      </c>
      <c r="B1956" s="151" t="str">
        <f t="shared" si="61"/>
        <v>2005-2007_Females_HD1_All ages</v>
      </c>
      <c r="C1956" s="149" t="s">
        <v>3</v>
      </c>
      <c r="D1956" s="149" t="s">
        <v>214</v>
      </c>
      <c r="E1956" s="149" t="s">
        <v>42</v>
      </c>
      <c r="F1956" s="149">
        <v>1153</v>
      </c>
      <c r="G1956" s="149">
        <v>384.33333333333297</v>
      </c>
      <c r="H1956" s="149">
        <v>999.47988904299598</v>
      </c>
      <c r="I1956" s="149">
        <v>852.94585052728598</v>
      </c>
      <c r="J1956" s="149">
        <v>803.86230519094295</v>
      </c>
      <c r="K1956" s="149">
        <v>904.21642248102296</v>
      </c>
      <c r="L1956" s="149">
        <v>49.083545336342397</v>
      </c>
      <c r="M1956" s="149">
        <v>51.270571953737402</v>
      </c>
    </row>
    <row r="1957" spans="1:13">
      <c r="A1957" s="150" t="str">
        <f t="shared" si="60"/>
        <v>2006-2008FemalesHD1</v>
      </c>
      <c r="B1957" s="151" t="str">
        <f t="shared" si="61"/>
        <v>2006-2008_Females_HD1_All ages</v>
      </c>
      <c r="C1957" s="149" t="s">
        <v>4</v>
      </c>
      <c r="D1957" s="149" t="s">
        <v>214</v>
      </c>
      <c r="E1957" s="149" t="s">
        <v>42</v>
      </c>
      <c r="F1957" s="149">
        <v>1149</v>
      </c>
      <c r="G1957" s="149">
        <v>383</v>
      </c>
      <c r="H1957" s="149">
        <v>989.07625958732501</v>
      </c>
      <c r="I1957" s="149">
        <v>832.95255519600698</v>
      </c>
      <c r="J1957" s="149">
        <v>784.82628949028697</v>
      </c>
      <c r="K1957" s="149">
        <v>883.22701399587504</v>
      </c>
      <c r="L1957" s="149">
        <v>48.126265705720002</v>
      </c>
      <c r="M1957" s="149">
        <v>50.274458799868199</v>
      </c>
    </row>
    <row r="1958" spans="1:13">
      <c r="A1958" s="150" t="str">
        <f t="shared" si="60"/>
        <v>2007-2009FemalesHD1</v>
      </c>
      <c r="B1958" s="151" t="str">
        <f t="shared" si="61"/>
        <v>2007-2009_Females_HD1_All ages</v>
      </c>
      <c r="C1958" s="149" t="s">
        <v>5</v>
      </c>
      <c r="D1958" s="149" t="s">
        <v>214</v>
      </c>
      <c r="E1958" s="149" t="s">
        <v>42</v>
      </c>
      <c r="F1958" s="149">
        <v>1175</v>
      </c>
      <c r="G1958" s="149">
        <v>391.66666666666703</v>
      </c>
      <c r="H1958" s="149">
        <v>1006.62228961594</v>
      </c>
      <c r="I1958" s="149">
        <v>829.98266347967399</v>
      </c>
      <c r="J1958" s="149">
        <v>782.48113896817597</v>
      </c>
      <c r="K1958" s="149">
        <v>879.58033661544596</v>
      </c>
      <c r="L1958" s="149">
        <v>47.501524511498197</v>
      </c>
      <c r="M1958" s="149">
        <v>49.597673135772403</v>
      </c>
    </row>
    <row r="1959" spans="1:13">
      <c r="A1959" s="150" t="str">
        <f t="shared" si="60"/>
        <v>2008-2010FemalesHD1</v>
      </c>
      <c r="B1959" s="151" t="str">
        <f t="shared" si="61"/>
        <v>2008-2010_Females_HD1_All ages</v>
      </c>
      <c r="C1959" s="149" t="s">
        <v>6</v>
      </c>
      <c r="D1959" s="149" t="s">
        <v>214</v>
      </c>
      <c r="E1959" s="149" t="s">
        <v>42</v>
      </c>
      <c r="F1959" s="149">
        <v>1176</v>
      </c>
      <c r="G1959" s="149">
        <v>392</v>
      </c>
      <c r="H1959" s="149">
        <v>1004.8791325227101</v>
      </c>
      <c r="I1959" s="149">
        <v>803.92431483369899</v>
      </c>
      <c r="J1959" s="149">
        <v>757.86470999391599</v>
      </c>
      <c r="K1959" s="149">
        <v>852.015554062604</v>
      </c>
      <c r="L1959" s="149">
        <v>46.0596048397827</v>
      </c>
      <c r="M1959" s="149">
        <v>48.091239228905202</v>
      </c>
    </row>
    <row r="1960" spans="1:13">
      <c r="A1960" s="150" t="str">
        <f t="shared" si="60"/>
        <v>2009-2011FemalesHD1</v>
      </c>
      <c r="B1960" s="151" t="str">
        <f t="shared" si="61"/>
        <v>2009-2011_Females_HD1_All ages</v>
      </c>
      <c r="C1960" s="149" t="s">
        <v>7</v>
      </c>
      <c r="D1960" s="149" t="s">
        <v>214</v>
      </c>
      <c r="E1960" s="149" t="s">
        <v>42</v>
      </c>
      <c r="F1960" s="149">
        <v>1164</v>
      </c>
      <c r="G1960" s="149">
        <v>388</v>
      </c>
      <c r="H1960" s="149">
        <v>992.25123392067098</v>
      </c>
      <c r="I1960" s="149">
        <v>777.439847371528</v>
      </c>
      <c r="J1960" s="149">
        <v>732.68492983977501</v>
      </c>
      <c r="K1960" s="149">
        <v>824.17924636455302</v>
      </c>
      <c r="L1960" s="149">
        <v>44.754917531752497</v>
      </c>
      <c r="M1960" s="149">
        <v>46.739398993025198</v>
      </c>
    </row>
    <row r="1961" spans="1:13">
      <c r="A1961" s="150" t="str">
        <f t="shared" si="60"/>
        <v>2010-2012FemalesHD1</v>
      </c>
      <c r="B1961" s="151" t="str">
        <f t="shared" si="61"/>
        <v>2010-2012_Females_HD1_All ages</v>
      </c>
      <c r="C1961" s="149" t="s">
        <v>8</v>
      </c>
      <c r="D1961" s="149" t="s">
        <v>214</v>
      </c>
      <c r="E1961" s="149" t="s">
        <v>42</v>
      </c>
      <c r="F1961" s="149">
        <v>1170</v>
      </c>
      <c r="G1961" s="149">
        <v>390</v>
      </c>
      <c r="H1961" s="149">
        <v>991.49181383681901</v>
      </c>
      <c r="I1961" s="149">
        <v>760.18291502873001</v>
      </c>
      <c r="J1961" s="149">
        <v>716.48758786556596</v>
      </c>
      <c r="K1961" s="149">
        <v>805.81064585844399</v>
      </c>
      <c r="L1961" s="149">
        <v>43.695327163163697</v>
      </c>
      <c r="M1961" s="149">
        <v>45.627730829713997</v>
      </c>
    </row>
    <row r="1962" spans="1:13">
      <c r="A1962" s="150" t="str">
        <f t="shared" si="60"/>
        <v>2011-2013FemalesHD1</v>
      </c>
      <c r="B1962" s="151" t="str">
        <f t="shared" si="61"/>
        <v>2011-2013_Females_HD1_All ages</v>
      </c>
      <c r="C1962" s="149" t="s">
        <v>9</v>
      </c>
      <c r="D1962" s="149" t="s">
        <v>214</v>
      </c>
      <c r="E1962" s="149" t="s">
        <v>42</v>
      </c>
      <c r="F1962" s="149">
        <v>1187</v>
      </c>
      <c r="G1962" s="149">
        <v>395.66666666666703</v>
      </c>
      <c r="H1962" s="149">
        <v>1002.27982774635</v>
      </c>
      <c r="I1962" s="149">
        <v>756.17449495356402</v>
      </c>
      <c r="J1962" s="149">
        <v>712.94954985623099</v>
      </c>
      <c r="K1962" s="149">
        <v>801.296973903668</v>
      </c>
      <c r="L1962" s="149">
        <v>43.2249450973328</v>
      </c>
      <c r="M1962" s="149">
        <v>45.122478950104401</v>
      </c>
    </row>
    <row r="1963" spans="1:13">
      <c r="A1963" s="150" t="str">
        <f t="shared" si="60"/>
        <v>2012-2014FemalesHD1</v>
      </c>
      <c r="B1963" s="151" t="str">
        <f t="shared" si="61"/>
        <v>2012-2014_Females_HD1_All ages</v>
      </c>
      <c r="C1963" s="149" t="s">
        <v>216</v>
      </c>
      <c r="D1963" s="149" t="s">
        <v>214</v>
      </c>
      <c r="E1963" s="149" t="s">
        <v>42</v>
      </c>
      <c r="F1963" s="149">
        <v>1199</v>
      </c>
      <c r="G1963" s="149">
        <v>399.66666666666703</v>
      </c>
      <c r="H1963" s="149">
        <v>1012.7202392013101</v>
      </c>
      <c r="I1963" s="149">
        <v>744.59515146873798</v>
      </c>
      <c r="J1963" s="149">
        <v>702.13370490109401</v>
      </c>
      <c r="K1963" s="149">
        <v>788.91104073791701</v>
      </c>
      <c r="L1963" s="149">
        <v>42.461446567644202</v>
      </c>
      <c r="M1963" s="149">
        <v>44.315889269179003</v>
      </c>
    </row>
    <row r="1964" spans="1:13">
      <c r="A1964" s="150" t="str">
        <f t="shared" si="60"/>
        <v>2004-2006FemalesHD2</v>
      </c>
      <c r="B1964" s="151" t="str">
        <f t="shared" si="61"/>
        <v>2004-2006_Females_HD2_All ages</v>
      </c>
      <c r="C1964" s="149" t="s">
        <v>1</v>
      </c>
      <c r="D1964" s="149" t="s">
        <v>214</v>
      </c>
      <c r="E1964" s="149" t="s">
        <v>43</v>
      </c>
      <c r="F1964" s="149">
        <v>1312</v>
      </c>
      <c r="G1964" s="149">
        <v>437.33333333333297</v>
      </c>
      <c r="H1964" s="149">
        <v>1148.75099596361</v>
      </c>
      <c r="I1964" s="149">
        <v>950.26310496090002</v>
      </c>
      <c r="J1964" s="149">
        <v>899.01536107512095</v>
      </c>
      <c r="K1964" s="149">
        <v>1003.6482207159499</v>
      </c>
      <c r="L1964" s="149">
        <v>51.2477438857793</v>
      </c>
      <c r="M1964" s="149">
        <v>53.385115755049902</v>
      </c>
    </row>
    <row r="1965" spans="1:13">
      <c r="A1965" s="150" t="str">
        <f t="shared" si="60"/>
        <v>2005-2007FemalesHD2</v>
      </c>
      <c r="B1965" s="151" t="str">
        <f t="shared" si="61"/>
        <v>2005-2007_Females_HD2_All ages</v>
      </c>
      <c r="C1965" s="149" t="s">
        <v>3</v>
      </c>
      <c r="D1965" s="149" t="s">
        <v>214</v>
      </c>
      <c r="E1965" s="149" t="s">
        <v>43</v>
      </c>
      <c r="F1965" s="149">
        <v>1308</v>
      </c>
      <c r="G1965" s="149">
        <v>436</v>
      </c>
      <c r="H1965" s="149">
        <v>1142.97698316993</v>
      </c>
      <c r="I1965" s="149">
        <v>928.62649276210698</v>
      </c>
      <c r="J1965" s="149">
        <v>878.39546544590496</v>
      </c>
      <c r="K1965" s="149">
        <v>980.95576203662199</v>
      </c>
      <c r="L1965" s="149">
        <v>50.231027316201804</v>
      </c>
      <c r="M1965" s="149">
        <v>52.329269274515397</v>
      </c>
    </row>
    <row r="1966" spans="1:13">
      <c r="A1966" s="150" t="str">
        <f t="shared" si="60"/>
        <v>2006-2008FemalesHD2</v>
      </c>
      <c r="B1966" s="151" t="str">
        <f t="shared" si="61"/>
        <v>2006-2008_Females_HD2_All ages</v>
      </c>
      <c r="C1966" s="149" t="s">
        <v>4</v>
      </c>
      <c r="D1966" s="149" t="s">
        <v>214</v>
      </c>
      <c r="E1966" s="149" t="s">
        <v>43</v>
      </c>
      <c r="F1966" s="149">
        <v>1312</v>
      </c>
      <c r="G1966" s="149">
        <v>437.33333333333297</v>
      </c>
      <c r="H1966" s="149">
        <v>1139.8981737302099</v>
      </c>
      <c r="I1966" s="149">
        <v>916.55980185094904</v>
      </c>
      <c r="J1966" s="149">
        <v>866.95698541214404</v>
      </c>
      <c r="K1966" s="149">
        <v>968.23138574084805</v>
      </c>
      <c r="L1966" s="149">
        <v>49.602816438804702</v>
      </c>
      <c r="M1966" s="149">
        <v>51.671583889898699</v>
      </c>
    </row>
    <row r="1967" spans="1:13">
      <c r="A1967" s="150" t="str">
        <f t="shared" si="60"/>
        <v>2007-2009FemalesHD2</v>
      </c>
      <c r="B1967" s="151" t="str">
        <f t="shared" si="61"/>
        <v>2007-2009_Females_HD2_All ages</v>
      </c>
      <c r="C1967" s="149" t="s">
        <v>5</v>
      </c>
      <c r="D1967" s="149" t="s">
        <v>214</v>
      </c>
      <c r="E1967" s="149" t="s">
        <v>43</v>
      </c>
      <c r="F1967" s="149">
        <v>1324</v>
      </c>
      <c r="G1967" s="149">
        <v>441.33333333333297</v>
      </c>
      <c r="H1967" s="149">
        <v>1145.68550759752</v>
      </c>
      <c r="I1967" s="149">
        <v>906.12857220683395</v>
      </c>
      <c r="J1967" s="149">
        <v>857.29737646628996</v>
      </c>
      <c r="K1967" s="149">
        <v>956.98689358076399</v>
      </c>
      <c r="L1967" s="149">
        <v>48.831195740543599</v>
      </c>
      <c r="M1967" s="149">
        <v>50.858321373930302</v>
      </c>
    </row>
    <row r="1968" spans="1:13">
      <c r="A1968" s="150" t="str">
        <f t="shared" si="60"/>
        <v>2008-2010FemalesHD2</v>
      </c>
      <c r="B1968" s="151" t="str">
        <f t="shared" si="61"/>
        <v>2008-2010_Females_HD2_All ages</v>
      </c>
      <c r="C1968" s="149" t="s">
        <v>6</v>
      </c>
      <c r="D1968" s="149" t="s">
        <v>214</v>
      </c>
      <c r="E1968" s="149" t="s">
        <v>43</v>
      </c>
      <c r="F1968" s="149">
        <v>1303</v>
      </c>
      <c r="G1968" s="149">
        <v>434.33333333333297</v>
      </c>
      <c r="H1968" s="149">
        <v>1124.64288488594</v>
      </c>
      <c r="I1968" s="149">
        <v>875.87220724338704</v>
      </c>
      <c r="J1968" s="149">
        <v>828.27294240259198</v>
      </c>
      <c r="K1968" s="149">
        <v>925.46367888452505</v>
      </c>
      <c r="L1968" s="149">
        <v>47.5992648407952</v>
      </c>
      <c r="M1968" s="149">
        <v>49.591471641137801</v>
      </c>
    </row>
    <row r="1969" spans="1:13">
      <c r="A1969" s="150" t="str">
        <f t="shared" si="60"/>
        <v>2009-2011FemalesHD2</v>
      </c>
      <c r="B1969" s="151" t="str">
        <f t="shared" si="61"/>
        <v>2009-2011_Females_HD2_All ages</v>
      </c>
      <c r="C1969" s="149" t="s">
        <v>7</v>
      </c>
      <c r="D1969" s="149" t="s">
        <v>214</v>
      </c>
      <c r="E1969" s="149" t="s">
        <v>43</v>
      </c>
      <c r="F1969" s="149">
        <v>1239</v>
      </c>
      <c r="G1969" s="149">
        <v>413</v>
      </c>
      <c r="H1969" s="149">
        <v>1068.0482044032201</v>
      </c>
      <c r="I1969" s="149">
        <v>814.63417760501</v>
      </c>
      <c r="J1969" s="149">
        <v>769.264718712334</v>
      </c>
      <c r="K1969" s="149">
        <v>861.95207919256495</v>
      </c>
      <c r="L1969" s="149">
        <v>45.3694588926761</v>
      </c>
      <c r="M1969" s="149">
        <v>47.317901587553997</v>
      </c>
    </row>
    <row r="1970" spans="1:13">
      <c r="A1970" s="150" t="str">
        <f t="shared" si="60"/>
        <v>2010-2012FemalesHD2</v>
      </c>
      <c r="B1970" s="151" t="str">
        <f t="shared" si="61"/>
        <v>2010-2012_Females_HD2_All ages</v>
      </c>
      <c r="C1970" s="149" t="s">
        <v>8</v>
      </c>
      <c r="D1970" s="149" t="s">
        <v>214</v>
      </c>
      <c r="E1970" s="149" t="s">
        <v>43</v>
      </c>
      <c r="F1970" s="149">
        <v>1294</v>
      </c>
      <c r="G1970" s="149">
        <v>431.33333333333297</v>
      </c>
      <c r="H1970" s="149">
        <v>1111.66474802838</v>
      </c>
      <c r="I1970" s="149">
        <v>836.77314751239498</v>
      </c>
      <c r="J1970" s="149">
        <v>791.138132804615</v>
      </c>
      <c r="K1970" s="149">
        <v>884.32494067247603</v>
      </c>
      <c r="L1970" s="149">
        <v>45.6350147077803</v>
      </c>
      <c r="M1970" s="149">
        <v>47.551793160080599</v>
      </c>
    </row>
    <row r="1971" spans="1:13">
      <c r="A1971" s="150" t="str">
        <f t="shared" si="60"/>
        <v>2011-2013FemalesHD2</v>
      </c>
      <c r="B1971" s="151" t="str">
        <f t="shared" si="61"/>
        <v>2011-2013_Females_HD2_All ages</v>
      </c>
      <c r="C1971" s="149" t="s">
        <v>9</v>
      </c>
      <c r="D1971" s="149" t="s">
        <v>214</v>
      </c>
      <c r="E1971" s="149" t="s">
        <v>43</v>
      </c>
      <c r="F1971" s="149">
        <v>1283</v>
      </c>
      <c r="G1971" s="149">
        <v>427.66666666666703</v>
      </c>
      <c r="H1971" s="149">
        <v>1099.88083909849</v>
      </c>
      <c r="I1971" s="149">
        <v>821.78733849057903</v>
      </c>
      <c r="J1971" s="149">
        <v>776.81750030117303</v>
      </c>
      <c r="K1971" s="149">
        <v>868.65428222982098</v>
      </c>
      <c r="L1971" s="149">
        <v>44.969838189406801</v>
      </c>
      <c r="M1971" s="149">
        <v>46.866943739241201</v>
      </c>
    </row>
    <row r="1972" spans="1:13">
      <c r="A1972" s="150" t="str">
        <f t="shared" si="60"/>
        <v>2012-2014FemalesHD2</v>
      </c>
      <c r="B1972" s="151" t="str">
        <f t="shared" si="61"/>
        <v>2012-2014_Females_HD2_All ages</v>
      </c>
      <c r="C1972" s="149" t="s">
        <v>216</v>
      </c>
      <c r="D1972" s="149" t="s">
        <v>214</v>
      </c>
      <c r="E1972" s="149" t="s">
        <v>43</v>
      </c>
      <c r="F1972" s="149">
        <v>1321</v>
      </c>
      <c r="G1972" s="149">
        <v>440.33333333333297</v>
      </c>
      <c r="H1972" s="149">
        <v>1129.1370350109401</v>
      </c>
      <c r="I1972" s="149">
        <v>837.90292178516302</v>
      </c>
      <c r="J1972" s="149">
        <v>792.70643449085503</v>
      </c>
      <c r="K1972" s="149">
        <v>884.97782497292997</v>
      </c>
      <c r="L1972" s="149">
        <v>45.196487294308199</v>
      </c>
      <c r="M1972" s="149">
        <v>47.074903187767497</v>
      </c>
    </row>
    <row r="1973" spans="1:13">
      <c r="A1973" s="150" t="str">
        <f t="shared" si="60"/>
        <v>2004-2006FemalesHD3</v>
      </c>
      <c r="B1973" s="151" t="str">
        <f t="shared" si="61"/>
        <v>2004-2006_Females_HD3_All ages</v>
      </c>
      <c r="C1973" s="149" t="s">
        <v>1</v>
      </c>
      <c r="D1973" s="149" t="s">
        <v>214</v>
      </c>
      <c r="E1973" s="149" t="s">
        <v>44</v>
      </c>
      <c r="F1973" s="149">
        <v>1459</v>
      </c>
      <c r="G1973" s="149">
        <v>486.33333333333297</v>
      </c>
      <c r="H1973" s="149">
        <v>1217.1519145741199</v>
      </c>
      <c r="I1973" s="149">
        <v>1016.7572401802699</v>
      </c>
      <c r="J1973" s="149">
        <v>964.70155601484703</v>
      </c>
      <c r="K1973" s="149">
        <v>1070.8692929189599</v>
      </c>
      <c r="L1973" s="149">
        <v>52.055684165421297</v>
      </c>
      <c r="M1973" s="149">
        <v>54.112052738692199</v>
      </c>
    </row>
    <row r="1974" spans="1:13">
      <c r="A1974" s="150" t="str">
        <f t="shared" si="60"/>
        <v>2005-2007FemalesHD3</v>
      </c>
      <c r="B1974" s="151" t="str">
        <f t="shared" si="61"/>
        <v>2005-2007_Females_HD3_All ages</v>
      </c>
      <c r="C1974" s="149" t="s">
        <v>3</v>
      </c>
      <c r="D1974" s="149" t="s">
        <v>214</v>
      </c>
      <c r="E1974" s="149" t="s">
        <v>44</v>
      </c>
      <c r="F1974" s="149">
        <v>1405</v>
      </c>
      <c r="G1974" s="149">
        <v>468.33333333333297</v>
      </c>
      <c r="H1974" s="149">
        <v>1166.1009071518099</v>
      </c>
      <c r="I1974" s="149">
        <v>969.86900400970205</v>
      </c>
      <c r="J1974" s="149">
        <v>919.23269762161499</v>
      </c>
      <c r="K1974" s="149">
        <v>1022.54452504815</v>
      </c>
      <c r="L1974" s="149">
        <v>50.6363063880871</v>
      </c>
      <c r="M1974" s="149">
        <v>52.675521038446199</v>
      </c>
    </row>
    <row r="1975" spans="1:13">
      <c r="A1975" s="150" t="str">
        <f t="shared" si="60"/>
        <v>2006-2008FemalesHD3</v>
      </c>
      <c r="B1975" s="151" t="str">
        <f t="shared" si="61"/>
        <v>2006-2008_Females_HD3_All ages</v>
      </c>
      <c r="C1975" s="149" t="s">
        <v>4</v>
      </c>
      <c r="D1975" s="149" t="s">
        <v>214</v>
      </c>
      <c r="E1975" s="149" t="s">
        <v>44</v>
      </c>
      <c r="F1975" s="149">
        <v>1402</v>
      </c>
      <c r="G1975" s="149">
        <v>467.33333333333297</v>
      </c>
      <c r="H1975" s="149">
        <v>1156.19330364506</v>
      </c>
      <c r="I1975" s="149">
        <v>955.53742671950101</v>
      </c>
      <c r="J1975" s="149">
        <v>905.56576607520401</v>
      </c>
      <c r="K1975" s="149">
        <v>1007.5237349479301</v>
      </c>
      <c r="L1975" s="149">
        <v>49.971660644297003</v>
      </c>
      <c r="M1975" s="149">
        <v>51.986308228427298</v>
      </c>
    </row>
    <row r="1976" spans="1:13">
      <c r="A1976" s="150" t="str">
        <f t="shared" si="60"/>
        <v>2007-2009FemalesHD3</v>
      </c>
      <c r="B1976" s="151" t="str">
        <f t="shared" si="61"/>
        <v>2007-2009_Females_HD3_All ages</v>
      </c>
      <c r="C1976" s="149" t="s">
        <v>5</v>
      </c>
      <c r="D1976" s="149" t="s">
        <v>214</v>
      </c>
      <c r="E1976" s="149" t="s">
        <v>44</v>
      </c>
      <c r="F1976" s="149">
        <v>1376</v>
      </c>
      <c r="G1976" s="149">
        <v>458.66666666666703</v>
      </c>
      <c r="H1976" s="149">
        <v>1128.8867011239599</v>
      </c>
      <c r="I1976" s="149">
        <v>927.86532531248201</v>
      </c>
      <c r="J1976" s="149">
        <v>878.86121085319598</v>
      </c>
      <c r="K1976" s="149">
        <v>978.86407124965103</v>
      </c>
      <c r="L1976" s="149">
        <v>49.004114459285802</v>
      </c>
      <c r="M1976" s="149">
        <v>50.998745937169197</v>
      </c>
    </row>
    <row r="1977" spans="1:13">
      <c r="A1977" s="150" t="str">
        <f t="shared" si="60"/>
        <v>2008-2010FemalesHD3</v>
      </c>
      <c r="B1977" s="151" t="str">
        <f t="shared" si="61"/>
        <v>2008-2010_Females_HD3_All ages</v>
      </c>
      <c r="C1977" s="149" t="s">
        <v>6</v>
      </c>
      <c r="D1977" s="149" t="s">
        <v>214</v>
      </c>
      <c r="E1977" s="149" t="s">
        <v>44</v>
      </c>
      <c r="F1977" s="149">
        <v>1415</v>
      </c>
      <c r="G1977" s="149">
        <v>471.66666666666703</v>
      </c>
      <c r="H1977" s="149">
        <v>1155.75303640418</v>
      </c>
      <c r="I1977" s="149">
        <v>923.47222755422297</v>
      </c>
      <c r="J1977" s="149">
        <v>875.39407618746304</v>
      </c>
      <c r="K1977" s="149">
        <v>973.47956790569594</v>
      </c>
      <c r="L1977" s="149">
        <v>48.078151366760203</v>
      </c>
      <c r="M1977" s="149">
        <v>50.007340351472898</v>
      </c>
    </row>
    <row r="1978" spans="1:13">
      <c r="A1978" s="150" t="str">
        <f t="shared" si="60"/>
        <v>2009-2011FemalesHD3</v>
      </c>
      <c r="B1978" s="151" t="str">
        <f t="shared" si="61"/>
        <v>2009-2011_Females_HD3_All ages</v>
      </c>
      <c r="C1978" s="149" t="s">
        <v>7</v>
      </c>
      <c r="D1978" s="149" t="s">
        <v>214</v>
      </c>
      <c r="E1978" s="149" t="s">
        <v>44</v>
      </c>
      <c r="F1978" s="149">
        <v>1421</v>
      </c>
      <c r="G1978" s="149">
        <v>473.66666666666703</v>
      </c>
      <c r="H1978" s="149">
        <v>1159.0443797358901</v>
      </c>
      <c r="I1978" s="149">
        <v>905.20365745486095</v>
      </c>
      <c r="J1978" s="149">
        <v>858.20276549605899</v>
      </c>
      <c r="K1978" s="149">
        <v>954.08643906599605</v>
      </c>
      <c r="L1978" s="149">
        <v>47.000891958801802</v>
      </c>
      <c r="M1978" s="149">
        <v>48.882781611134902</v>
      </c>
    </row>
    <row r="1979" spans="1:13">
      <c r="A1979" s="150" t="str">
        <f t="shared" si="60"/>
        <v>2010-2012FemalesHD3</v>
      </c>
      <c r="B1979" s="151" t="str">
        <f t="shared" si="61"/>
        <v>2010-2012_Females_HD3_All ages</v>
      </c>
      <c r="C1979" s="149" t="s">
        <v>8</v>
      </c>
      <c r="D1979" s="149" t="s">
        <v>214</v>
      </c>
      <c r="E1979" s="149" t="s">
        <v>44</v>
      </c>
      <c r="F1979" s="149">
        <v>1430</v>
      </c>
      <c r="G1979" s="149">
        <v>476.66666666666703</v>
      </c>
      <c r="H1979" s="149">
        <v>1165.2732280513001</v>
      </c>
      <c r="I1979" s="149">
        <v>888.96487965987797</v>
      </c>
      <c r="J1979" s="149">
        <v>842.96814309906699</v>
      </c>
      <c r="K1979" s="149">
        <v>936.797368700108</v>
      </c>
      <c r="L1979" s="149">
        <v>45.996736560810298</v>
      </c>
      <c r="M1979" s="149">
        <v>47.832489040230499</v>
      </c>
    </row>
    <row r="1980" spans="1:13">
      <c r="A1980" s="150" t="str">
        <f t="shared" si="60"/>
        <v>2011-2013FemalesHD3</v>
      </c>
      <c r="B1980" s="151" t="str">
        <f t="shared" si="61"/>
        <v>2011-2013_Females_HD3_All ages</v>
      </c>
      <c r="C1980" s="149" t="s">
        <v>9</v>
      </c>
      <c r="D1980" s="149" t="s">
        <v>214</v>
      </c>
      <c r="E1980" s="149" t="s">
        <v>44</v>
      </c>
      <c r="F1980" s="149">
        <v>1431</v>
      </c>
      <c r="G1980" s="149">
        <v>477</v>
      </c>
      <c r="H1980" s="149">
        <v>1164.81620160844</v>
      </c>
      <c r="I1980" s="149">
        <v>883.389389790613</v>
      </c>
      <c r="J1980" s="149">
        <v>837.70258094111102</v>
      </c>
      <c r="K1980" s="149">
        <v>930.898930635959</v>
      </c>
      <c r="L1980" s="149">
        <v>45.686808849502</v>
      </c>
      <c r="M1980" s="149">
        <v>47.509540845346699</v>
      </c>
    </row>
    <row r="1981" spans="1:13">
      <c r="A1981" s="150" t="str">
        <f t="shared" si="60"/>
        <v>2012-2014FemalesHD3</v>
      </c>
      <c r="B1981" s="151" t="str">
        <f t="shared" si="61"/>
        <v>2012-2014_Females_HD3_All ages</v>
      </c>
      <c r="C1981" s="149" t="s">
        <v>216</v>
      </c>
      <c r="D1981" s="149" t="s">
        <v>214</v>
      </c>
      <c r="E1981" s="149" t="s">
        <v>44</v>
      </c>
      <c r="F1981" s="149">
        <v>1455</v>
      </c>
      <c r="G1981" s="149">
        <v>485</v>
      </c>
      <c r="H1981" s="149">
        <v>1183.18655314581</v>
      </c>
      <c r="I1981" s="149">
        <v>887.10032293876395</v>
      </c>
      <c r="J1981" s="149">
        <v>841.63187059091797</v>
      </c>
      <c r="K1981" s="149">
        <v>934.36744743869201</v>
      </c>
      <c r="L1981" s="149">
        <v>45.468452347845798</v>
      </c>
      <c r="M1981" s="149">
        <v>47.267124499927498</v>
      </c>
    </row>
    <row r="1982" spans="1:13">
      <c r="A1982" s="150" t="str">
        <f t="shared" si="60"/>
        <v>2004-2006FemalesHD4</v>
      </c>
      <c r="B1982" s="151" t="str">
        <f t="shared" si="61"/>
        <v>2004-2006_Females_HD4_All ages</v>
      </c>
      <c r="C1982" s="149" t="s">
        <v>1</v>
      </c>
      <c r="D1982" s="149" t="s">
        <v>214</v>
      </c>
      <c r="E1982" s="149" t="s">
        <v>45</v>
      </c>
      <c r="F1982" s="149">
        <v>1407</v>
      </c>
      <c r="G1982" s="149">
        <v>469</v>
      </c>
      <c r="H1982" s="149">
        <v>1245.6839309428999</v>
      </c>
      <c r="I1982" s="149">
        <v>1021.77071994638</v>
      </c>
      <c r="J1982" s="149">
        <v>968.48224555110698</v>
      </c>
      <c r="K1982" s="149">
        <v>1077.2036571788301</v>
      </c>
      <c r="L1982" s="149">
        <v>53.2884743952729</v>
      </c>
      <c r="M1982" s="149">
        <v>55.432937232447898</v>
      </c>
    </row>
    <row r="1983" spans="1:13">
      <c r="A1983" s="150" t="str">
        <f t="shared" si="60"/>
        <v>2005-2007FemalesHD4</v>
      </c>
      <c r="B1983" s="151" t="str">
        <f t="shared" si="61"/>
        <v>2005-2007_Females_HD4_All ages</v>
      </c>
      <c r="C1983" s="149" t="s">
        <v>3</v>
      </c>
      <c r="D1983" s="149" t="s">
        <v>214</v>
      </c>
      <c r="E1983" s="149" t="s">
        <v>45</v>
      </c>
      <c r="F1983" s="149">
        <v>1383</v>
      </c>
      <c r="G1983" s="149">
        <v>461</v>
      </c>
      <c r="H1983" s="149">
        <v>1220.0285820145</v>
      </c>
      <c r="I1983" s="149">
        <v>999.62506380946695</v>
      </c>
      <c r="J1983" s="149">
        <v>947.01250181933005</v>
      </c>
      <c r="K1983" s="149">
        <v>1054.37358627512</v>
      </c>
      <c r="L1983" s="149">
        <v>52.612561990137102</v>
      </c>
      <c r="M1983" s="149">
        <v>54.748522465648598</v>
      </c>
    </row>
    <row r="1984" spans="1:13">
      <c r="A1984" s="150" t="str">
        <f t="shared" si="60"/>
        <v>2006-2008FemalesHD4</v>
      </c>
      <c r="B1984" s="151" t="str">
        <f t="shared" si="61"/>
        <v>2006-2008_Females_HD4_All ages</v>
      </c>
      <c r="C1984" s="149" t="s">
        <v>4</v>
      </c>
      <c r="D1984" s="149" t="s">
        <v>214</v>
      </c>
      <c r="E1984" s="149" t="s">
        <v>45</v>
      </c>
      <c r="F1984" s="149">
        <v>1391</v>
      </c>
      <c r="G1984" s="149">
        <v>463.66666666666703</v>
      </c>
      <c r="H1984" s="149">
        <v>1222.22319851681</v>
      </c>
      <c r="I1984" s="149">
        <v>995.60312901353802</v>
      </c>
      <c r="J1984" s="149">
        <v>943.25655379590603</v>
      </c>
      <c r="K1984" s="149">
        <v>1050.06861076615</v>
      </c>
      <c r="L1984" s="149">
        <v>52.346575217631901</v>
      </c>
      <c r="M1984" s="149">
        <v>54.465481752616697</v>
      </c>
    </row>
    <row r="1985" spans="1:13">
      <c r="A1985" s="150" t="str">
        <f t="shared" si="60"/>
        <v>2007-2009FemalesHD4</v>
      </c>
      <c r="B1985" s="151" t="str">
        <f t="shared" si="61"/>
        <v>2007-2009_Females_HD4_All ages</v>
      </c>
      <c r="C1985" s="149" t="s">
        <v>5</v>
      </c>
      <c r="D1985" s="149" t="s">
        <v>214</v>
      </c>
      <c r="E1985" s="149" t="s">
        <v>45</v>
      </c>
      <c r="F1985" s="149">
        <v>1368</v>
      </c>
      <c r="G1985" s="149">
        <v>456</v>
      </c>
      <c r="H1985" s="149">
        <v>1197.68867098582</v>
      </c>
      <c r="I1985" s="149">
        <v>972.09625592465795</v>
      </c>
      <c r="J1985" s="149">
        <v>920.48705155888695</v>
      </c>
      <c r="K1985" s="149">
        <v>1025.8123978811</v>
      </c>
      <c r="L1985" s="149">
        <v>51.609204365770402</v>
      </c>
      <c r="M1985" s="149">
        <v>53.716141956439103</v>
      </c>
    </row>
    <row r="1986" spans="1:13">
      <c r="A1986" s="150" t="str">
        <f t="shared" si="60"/>
        <v>2008-2010FemalesHD4</v>
      </c>
      <c r="B1986" s="151" t="str">
        <f t="shared" si="61"/>
        <v>2008-2010_Females_HD4_All ages</v>
      </c>
      <c r="C1986" s="149" t="s">
        <v>6</v>
      </c>
      <c r="D1986" s="149" t="s">
        <v>214</v>
      </c>
      <c r="E1986" s="149" t="s">
        <v>45</v>
      </c>
      <c r="F1986" s="149">
        <v>1370</v>
      </c>
      <c r="G1986" s="149">
        <v>456.66666666666703</v>
      </c>
      <c r="H1986" s="149">
        <v>1197.5943214797701</v>
      </c>
      <c r="I1986" s="149">
        <v>961.62260022641306</v>
      </c>
      <c r="J1986" s="149">
        <v>910.62293837447896</v>
      </c>
      <c r="K1986" s="149">
        <v>1014.70276098608</v>
      </c>
      <c r="L1986" s="149">
        <v>50.999661851934199</v>
      </c>
      <c r="M1986" s="149">
        <v>53.080160759663698</v>
      </c>
    </row>
    <row r="1987" spans="1:13">
      <c r="A1987" s="150" t="str">
        <f t="shared" ref="A1987:A2050" si="62">C1987&amp;D1987&amp;E1987</f>
        <v>2009-2011FemalesHD4</v>
      </c>
      <c r="B1987" s="151" t="str">
        <f t="shared" ref="B1987:B2050" si="63">CONCATENATE(C1987,"_",D1987,"_",E1987,"_","All ages")</f>
        <v>2009-2011_Females_HD4_All ages</v>
      </c>
      <c r="C1987" s="149" t="s">
        <v>7</v>
      </c>
      <c r="D1987" s="149" t="s">
        <v>214</v>
      </c>
      <c r="E1987" s="149" t="s">
        <v>45</v>
      </c>
      <c r="F1987" s="149">
        <v>1282</v>
      </c>
      <c r="G1987" s="149">
        <v>427.33333333333297</v>
      </c>
      <c r="H1987" s="149">
        <v>1118.7907983384</v>
      </c>
      <c r="I1987" s="149">
        <v>881.86404678924305</v>
      </c>
      <c r="J1987" s="149">
        <v>833.52892384227096</v>
      </c>
      <c r="K1987" s="149">
        <v>932.23905723329005</v>
      </c>
      <c r="L1987" s="149">
        <v>48.335122946971403</v>
      </c>
      <c r="M1987" s="149">
        <v>50.375010444047597</v>
      </c>
    </row>
    <row r="1988" spans="1:13">
      <c r="A1988" s="150" t="str">
        <f t="shared" si="62"/>
        <v>2010-2012FemalesHD4</v>
      </c>
      <c r="B1988" s="151" t="str">
        <f t="shared" si="63"/>
        <v>2010-2012_Females_HD4_All ages</v>
      </c>
      <c r="C1988" s="149" t="s">
        <v>8</v>
      </c>
      <c r="D1988" s="149" t="s">
        <v>214</v>
      </c>
      <c r="E1988" s="149" t="s">
        <v>45</v>
      </c>
      <c r="F1988" s="149">
        <v>1291</v>
      </c>
      <c r="G1988" s="149">
        <v>430.33333333333297</v>
      </c>
      <c r="H1988" s="149">
        <v>1126.7630219243099</v>
      </c>
      <c r="I1988" s="149">
        <v>864.21628912506401</v>
      </c>
      <c r="J1988" s="149">
        <v>816.97141341394899</v>
      </c>
      <c r="K1988" s="149">
        <v>913.44791851294997</v>
      </c>
      <c r="L1988" s="149">
        <v>47.244875711114297</v>
      </c>
      <c r="M1988" s="149">
        <v>49.231629387886201</v>
      </c>
    </row>
    <row r="1989" spans="1:13">
      <c r="A1989" s="150" t="str">
        <f t="shared" si="62"/>
        <v>2011-2013FemalesHD4</v>
      </c>
      <c r="B1989" s="151" t="str">
        <f t="shared" si="63"/>
        <v>2011-2013_Females_HD4_All ages</v>
      </c>
      <c r="C1989" s="149" t="s">
        <v>9</v>
      </c>
      <c r="D1989" s="149" t="s">
        <v>214</v>
      </c>
      <c r="E1989" s="149" t="s">
        <v>45</v>
      </c>
      <c r="F1989" s="149">
        <v>1327</v>
      </c>
      <c r="G1989" s="149">
        <v>442.33333333333297</v>
      </c>
      <c r="H1989" s="149">
        <v>1157.9305590701699</v>
      </c>
      <c r="I1989" s="149">
        <v>868.90165509311998</v>
      </c>
      <c r="J1989" s="149">
        <v>822.02897457571601</v>
      </c>
      <c r="K1989" s="149">
        <v>917.71790694052197</v>
      </c>
      <c r="L1989" s="149">
        <v>46.872680517404198</v>
      </c>
      <c r="M1989" s="149">
        <v>48.816251847401603</v>
      </c>
    </row>
    <row r="1990" spans="1:13">
      <c r="A1990" s="150" t="str">
        <f t="shared" si="62"/>
        <v>2012-2014FemalesHD4</v>
      </c>
      <c r="B1990" s="151" t="str">
        <f t="shared" si="63"/>
        <v>2012-2014_Females_HD4_All ages</v>
      </c>
      <c r="C1990" s="149" t="s">
        <v>216</v>
      </c>
      <c r="D1990" s="149" t="s">
        <v>214</v>
      </c>
      <c r="E1990" s="149" t="s">
        <v>45</v>
      </c>
      <c r="F1990" s="149">
        <v>1308</v>
      </c>
      <c r="G1990" s="149">
        <v>436</v>
      </c>
      <c r="H1990" s="149">
        <v>1142.7473113112801</v>
      </c>
      <c r="I1990" s="149">
        <v>847.90902808374506</v>
      </c>
      <c r="J1990" s="149">
        <v>801.83621714593903</v>
      </c>
      <c r="K1990" s="149">
        <v>895.90638467017095</v>
      </c>
      <c r="L1990" s="149">
        <v>46.072810937805301</v>
      </c>
      <c r="M1990" s="149">
        <v>47.9973565864262</v>
      </c>
    </row>
    <row r="1991" spans="1:13">
      <c r="A1991" s="150" t="str">
        <f t="shared" si="62"/>
        <v>2004-2006FemalesHD5</v>
      </c>
      <c r="B1991" s="151" t="str">
        <f t="shared" si="63"/>
        <v>2004-2006_Females_HD5_All ages</v>
      </c>
      <c r="C1991" s="149" t="s">
        <v>1</v>
      </c>
      <c r="D1991" s="149" t="s">
        <v>214</v>
      </c>
      <c r="E1991" s="149" t="s">
        <v>46</v>
      </c>
      <c r="F1991" s="149">
        <v>1420</v>
      </c>
      <c r="G1991" s="149">
        <v>473.33333333333297</v>
      </c>
      <c r="H1991" s="149">
        <v>1280.3173744477499</v>
      </c>
      <c r="I1991" s="149">
        <v>1135.1494433621999</v>
      </c>
      <c r="J1991" s="149">
        <v>1075.81836114108</v>
      </c>
      <c r="K1991" s="149">
        <v>1196.85696386114</v>
      </c>
      <c r="L1991" s="149">
        <v>59.331082221117903</v>
      </c>
      <c r="M1991" s="149">
        <v>61.707520498940497</v>
      </c>
    </row>
    <row r="1992" spans="1:13">
      <c r="A1992" s="150" t="str">
        <f t="shared" si="62"/>
        <v>2005-2007FemalesHD5</v>
      </c>
      <c r="B1992" s="151" t="str">
        <f t="shared" si="63"/>
        <v>2005-2007_Females_HD5_All ages</v>
      </c>
      <c r="C1992" s="149" t="s">
        <v>3</v>
      </c>
      <c r="D1992" s="149" t="s">
        <v>214</v>
      </c>
      <c r="E1992" s="149" t="s">
        <v>46</v>
      </c>
      <c r="F1992" s="149">
        <v>1377</v>
      </c>
      <c r="G1992" s="149">
        <v>459</v>
      </c>
      <c r="H1992" s="149">
        <v>1236.6301155804599</v>
      </c>
      <c r="I1992" s="149">
        <v>1097.4966348867699</v>
      </c>
      <c r="J1992" s="149">
        <v>1039.2459917849401</v>
      </c>
      <c r="K1992" s="149">
        <v>1158.11739389216</v>
      </c>
      <c r="L1992" s="149">
        <v>58.250643101834399</v>
      </c>
      <c r="M1992" s="149">
        <v>60.620759005390703</v>
      </c>
    </row>
    <row r="1993" spans="1:13">
      <c r="A1993" s="150" t="str">
        <f t="shared" si="62"/>
        <v>2006-2008FemalesHD5</v>
      </c>
      <c r="B1993" s="151" t="str">
        <f t="shared" si="63"/>
        <v>2006-2008_Females_HD5_All ages</v>
      </c>
      <c r="C1993" s="149" t="s">
        <v>4</v>
      </c>
      <c r="D1993" s="149" t="s">
        <v>214</v>
      </c>
      <c r="E1993" s="149" t="s">
        <v>46</v>
      </c>
      <c r="F1993" s="149">
        <v>1357</v>
      </c>
      <c r="G1993" s="149">
        <v>452.33333333333297</v>
      </c>
      <c r="H1993" s="149">
        <v>1213.6551859834899</v>
      </c>
      <c r="I1993" s="149">
        <v>1077.7253641012701</v>
      </c>
      <c r="J1993" s="149">
        <v>1020.01262715055</v>
      </c>
      <c r="K1993" s="149">
        <v>1137.80395814744</v>
      </c>
      <c r="L1993" s="149">
        <v>57.7127369507213</v>
      </c>
      <c r="M1993" s="149">
        <v>60.078594046167801</v>
      </c>
    </row>
    <row r="1994" spans="1:13">
      <c r="A1994" s="150" t="str">
        <f t="shared" si="62"/>
        <v>2007-2009FemalesHD5</v>
      </c>
      <c r="B1994" s="151" t="str">
        <f t="shared" si="63"/>
        <v>2007-2009_Females_HD5_All ages</v>
      </c>
      <c r="C1994" s="149" t="s">
        <v>5</v>
      </c>
      <c r="D1994" s="149" t="s">
        <v>214</v>
      </c>
      <c r="E1994" s="149" t="s">
        <v>46</v>
      </c>
      <c r="F1994" s="149">
        <v>1352</v>
      </c>
      <c r="G1994" s="149">
        <v>450.66666666666703</v>
      </c>
      <c r="H1994" s="149">
        <v>1208.9779129035101</v>
      </c>
      <c r="I1994" s="149">
        <v>1064.6479890104099</v>
      </c>
      <c r="J1994" s="149">
        <v>1007.48350464547</v>
      </c>
      <c r="K1994" s="149">
        <v>1124.1602819530499</v>
      </c>
      <c r="L1994" s="149">
        <v>57.164484364942503</v>
      </c>
      <c r="M1994" s="149">
        <v>59.5122929426418</v>
      </c>
    </row>
    <row r="1995" spans="1:13">
      <c r="A1995" s="150" t="str">
        <f t="shared" si="62"/>
        <v>2008-2010FemalesHD5</v>
      </c>
      <c r="B1995" s="151" t="str">
        <f t="shared" si="63"/>
        <v>2008-2010_Females_HD5_All ages</v>
      </c>
      <c r="C1995" s="149" t="s">
        <v>6</v>
      </c>
      <c r="D1995" s="149" t="s">
        <v>214</v>
      </c>
      <c r="E1995" s="149" t="s">
        <v>46</v>
      </c>
      <c r="F1995" s="149">
        <v>1378</v>
      </c>
      <c r="G1995" s="149">
        <v>459.33333333333297</v>
      </c>
      <c r="H1995" s="149">
        <v>1233.54011690881</v>
      </c>
      <c r="I1995" s="149">
        <v>1090.2355038299199</v>
      </c>
      <c r="J1995" s="149">
        <v>1032.3216324571799</v>
      </c>
      <c r="K1995" s="149">
        <v>1150.5049142758101</v>
      </c>
      <c r="L1995" s="149">
        <v>57.913871372735898</v>
      </c>
      <c r="M1995" s="149">
        <v>60.269410445890998</v>
      </c>
    </row>
    <row r="1996" spans="1:13">
      <c r="A1996" s="150" t="str">
        <f t="shared" si="62"/>
        <v>2009-2011FemalesHD5</v>
      </c>
      <c r="B1996" s="151" t="str">
        <f t="shared" si="63"/>
        <v>2009-2011_Females_HD5_All ages</v>
      </c>
      <c r="C1996" s="149" t="s">
        <v>7</v>
      </c>
      <c r="D1996" s="149" t="s">
        <v>214</v>
      </c>
      <c r="E1996" s="149" t="s">
        <v>46</v>
      </c>
      <c r="F1996" s="149">
        <v>1377</v>
      </c>
      <c r="G1996" s="149">
        <v>459</v>
      </c>
      <c r="H1996" s="149">
        <v>1232.47945867569</v>
      </c>
      <c r="I1996" s="149">
        <v>1092.8103031969799</v>
      </c>
      <c r="J1996" s="149">
        <v>1034.7619529430599</v>
      </c>
      <c r="K1996" s="149">
        <v>1153.2205384153599</v>
      </c>
      <c r="L1996" s="149">
        <v>58.0483502539239</v>
      </c>
      <c r="M1996" s="149">
        <v>60.410235218378602</v>
      </c>
    </row>
    <row r="1997" spans="1:13">
      <c r="A1997" s="150" t="str">
        <f t="shared" si="62"/>
        <v>2010-2012FemalesHD5</v>
      </c>
      <c r="B1997" s="151" t="str">
        <f t="shared" si="63"/>
        <v>2010-2012_Females_HD5_All ages</v>
      </c>
      <c r="C1997" s="149" t="s">
        <v>8</v>
      </c>
      <c r="D1997" s="149" t="s">
        <v>214</v>
      </c>
      <c r="E1997" s="149" t="s">
        <v>46</v>
      </c>
      <c r="F1997" s="149">
        <v>1353</v>
      </c>
      <c r="G1997" s="149">
        <v>451</v>
      </c>
      <c r="H1997" s="149">
        <v>1208.6940208506401</v>
      </c>
      <c r="I1997" s="149">
        <v>1069.0681742126901</v>
      </c>
      <c r="J1997" s="149">
        <v>1011.74382293575</v>
      </c>
      <c r="K1997" s="149">
        <v>1128.74601023123</v>
      </c>
      <c r="L1997" s="149">
        <v>57.324351276948498</v>
      </c>
      <c r="M1997" s="149">
        <v>59.677836018534897</v>
      </c>
    </row>
    <row r="1998" spans="1:13">
      <c r="A1998" s="150" t="str">
        <f t="shared" si="62"/>
        <v>2011-2013FemalesHD5</v>
      </c>
      <c r="B1998" s="151" t="str">
        <f t="shared" si="63"/>
        <v>2011-2013_Females_HD5_All ages</v>
      </c>
      <c r="C1998" s="149" t="s">
        <v>9</v>
      </c>
      <c r="D1998" s="149" t="s">
        <v>214</v>
      </c>
      <c r="E1998" s="149" t="s">
        <v>46</v>
      </c>
      <c r="F1998" s="149">
        <v>1299</v>
      </c>
      <c r="G1998" s="149">
        <v>433</v>
      </c>
      <c r="H1998" s="149">
        <v>1158.1669044222499</v>
      </c>
      <c r="I1998" s="149">
        <v>1017.9293293959799</v>
      </c>
      <c r="J1998" s="149">
        <v>962.164591635845</v>
      </c>
      <c r="K1998" s="149">
        <v>1076.03170242029</v>
      </c>
      <c r="L1998" s="149">
        <v>55.764737760132903</v>
      </c>
      <c r="M1998" s="149">
        <v>58.102373024312101</v>
      </c>
    </row>
    <row r="1999" spans="1:13">
      <c r="A1999" s="150" t="str">
        <f t="shared" si="62"/>
        <v>2012-2014FemalesHD5</v>
      </c>
      <c r="B1999" s="151" t="str">
        <f t="shared" si="63"/>
        <v>2012-2014_Females_HD5_All ages</v>
      </c>
      <c r="C1999" s="149" t="s">
        <v>216</v>
      </c>
      <c r="D1999" s="149" t="s">
        <v>214</v>
      </c>
      <c r="E1999" s="149" t="s">
        <v>46</v>
      </c>
      <c r="F1999" s="149">
        <v>1284</v>
      </c>
      <c r="G1999" s="149">
        <v>428</v>
      </c>
      <c r="H1999" s="149">
        <v>1143.5289088382999</v>
      </c>
      <c r="I1999" s="149">
        <v>1001.99651823287</v>
      </c>
      <c r="J1999" s="149">
        <v>946.848203246823</v>
      </c>
      <c r="K1999" s="149">
        <v>1059.47040278189</v>
      </c>
      <c r="L1999" s="149">
        <v>55.1483149860493</v>
      </c>
      <c r="M1999" s="149">
        <v>57.473884549012503</v>
      </c>
    </row>
    <row r="2000" spans="1:13">
      <c r="A2000" s="150" t="str">
        <f t="shared" si="62"/>
        <v>2004-2006FemalesNA</v>
      </c>
      <c r="B2000" s="151" t="str">
        <f t="shared" si="63"/>
        <v>2004-2006_Females_NA_All ages</v>
      </c>
      <c r="C2000" s="149" t="s">
        <v>1</v>
      </c>
      <c r="D2000" s="149" t="s">
        <v>214</v>
      </c>
      <c r="E2000" s="149" t="s">
        <v>47</v>
      </c>
      <c r="F2000" s="149">
        <v>1201</v>
      </c>
      <c r="G2000" s="149">
        <v>400.33333333333297</v>
      </c>
      <c r="H2000" s="149">
        <v>1134.1851526569801</v>
      </c>
      <c r="I2000" s="149">
        <v>936.96314564405805</v>
      </c>
      <c r="J2000" s="149">
        <v>884.25359595585905</v>
      </c>
      <c r="K2000" s="149">
        <v>991.97274598749698</v>
      </c>
      <c r="L2000" s="149">
        <v>52.709549688199097</v>
      </c>
      <c r="M2000" s="149">
        <v>55.009600343438798</v>
      </c>
    </row>
    <row r="2001" spans="1:13">
      <c r="A2001" s="150" t="str">
        <f t="shared" si="62"/>
        <v>2005-2007FemalesNA</v>
      </c>
      <c r="B2001" s="151" t="str">
        <f t="shared" si="63"/>
        <v>2005-2007_Females_NA_All ages</v>
      </c>
      <c r="C2001" s="149" t="s">
        <v>3</v>
      </c>
      <c r="D2001" s="149" t="s">
        <v>214</v>
      </c>
      <c r="E2001" s="149" t="s">
        <v>47</v>
      </c>
      <c r="F2001" s="149">
        <v>1204</v>
      </c>
      <c r="G2001" s="149">
        <v>401.33333333333297</v>
      </c>
      <c r="H2001" s="149">
        <v>1133.464503921</v>
      </c>
      <c r="I2001" s="149">
        <v>921.73758905908596</v>
      </c>
      <c r="J2001" s="149">
        <v>869.87699890520105</v>
      </c>
      <c r="K2001" s="149">
        <v>975.85829615254102</v>
      </c>
      <c r="L2001" s="149">
        <v>51.860590153884303</v>
      </c>
      <c r="M2001" s="149">
        <v>54.120707093454897</v>
      </c>
    </row>
    <row r="2002" spans="1:13">
      <c r="A2002" s="150" t="str">
        <f t="shared" si="62"/>
        <v>2006-2008FemalesNA</v>
      </c>
      <c r="B2002" s="151" t="str">
        <f t="shared" si="63"/>
        <v>2006-2008_Females_NA_All ages</v>
      </c>
      <c r="C2002" s="149" t="s">
        <v>4</v>
      </c>
      <c r="D2002" s="149" t="s">
        <v>214</v>
      </c>
      <c r="E2002" s="149" t="s">
        <v>47</v>
      </c>
      <c r="F2002" s="149">
        <v>1159</v>
      </c>
      <c r="G2002" s="149">
        <v>386.33333333333297</v>
      </c>
      <c r="H2002" s="149">
        <v>1086.6202266995399</v>
      </c>
      <c r="I2002" s="149">
        <v>865.14025295148497</v>
      </c>
      <c r="J2002" s="149">
        <v>815.42675080618403</v>
      </c>
      <c r="K2002" s="149">
        <v>917.06297051253205</v>
      </c>
      <c r="L2002" s="149">
        <v>49.713502145301398</v>
      </c>
      <c r="M2002" s="149">
        <v>51.922717561046497</v>
      </c>
    </row>
    <row r="2003" spans="1:13">
      <c r="A2003" s="150" t="str">
        <f t="shared" si="62"/>
        <v>2007-2009FemalesNA</v>
      </c>
      <c r="B2003" s="151" t="str">
        <f t="shared" si="63"/>
        <v>2007-2009_Females_NA_All ages</v>
      </c>
      <c r="C2003" s="149" t="s">
        <v>5</v>
      </c>
      <c r="D2003" s="149" t="s">
        <v>214</v>
      </c>
      <c r="E2003" s="149" t="s">
        <v>47</v>
      </c>
      <c r="F2003" s="149">
        <v>1236</v>
      </c>
      <c r="G2003" s="149">
        <v>412</v>
      </c>
      <c r="H2003" s="149">
        <v>1157.00003744337</v>
      </c>
      <c r="I2003" s="149">
        <v>901.75709154934498</v>
      </c>
      <c r="J2003" s="149">
        <v>851.48970946055101</v>
      </c>
      <c r="K2003" s="149">
        <v>954.18594297378502</v>
      </c>
      <c r="L2003" s="149">
        <v>50.267382088794399</v>
      </c>
      <c r="M2003" s="149">
        <v>52.428851424440403</v>
      </c>
    </row>
    <row r="2004" spans="1:13">
      <c r="A2004" s="150" t="str">
        <f t="shared" si="62"/>
        <v>2008-2010FemalesNA</v>
      </c>
      <c r="B2004" s="151" t="str">
        <f t="shared" si="63"/>
        <v>2008-2010_Females_NA_All ages</v>
      </c>
      <c r="C2004" s="149" t="s">
        <v>6</v>
      </c>
      <c r="D2004" s="149" t="s">
        <v>214</v>
      </c>
      <c r="E2004" s="149" t="s">
        <v>47</v>
      </c>
      <c r="F2004" s="149">
        <v>1244</v>
      </c>
      <c r="G2004" s="149">
        <v>414.66666666666703</v>
      </c>
      <c r="H2004" s="149">
        <v>1164.61953265428</v>
      </c>
      <c r="I2004" s="149">
        <v>893.97931878682095</v>
      </c>
      <c r="J2004" s="149">
        <v>844.24285213398798</v>
      </c>
      <c r="K2004" s="149">
        <v>945.847376732518</v>
      </c>
      <c r="L2004" s="149">
        <v>49.736466652832704</v>
      </c>
      <c r="M2004" s="149">
        <v>51.8680579456977</v>
      </c>
    </row>
    <row r="2005" spans="1:13">
      <c r="A2005" s="150" t="str">
        <f t="shared" si="62"/>
        <v>2009-2011FemalesNA</v>
      </c>
      <c r="B2005" s="151" t="str">
        <f t="shared" si="63"/>
        <v>2009-2011_Females_NA_All ages</v>
      </c>
      <c r="C2005" s="149" t="s">
        <v>7</v>
      </c>
      <c r="D2005" s="149" t="s">
        <v>214</v>
      </c>
      <c r="E2005" s="149" t="s">
        <v>47</v>
      </c>
      <c r="F2005" s="149">
        <v>1275</v>
      </c>
      <c r="G2005" s="149">
        <v>425</v>
      </c>
      <c r="H2005" s="149">
        <v>1195.1967153181999</v>
      </c>
      <c r="I2005" s="149">
        <v>887.28291193227403</v>
      </c>
      <c r="J2005" s="149">
        <v>838.48288191945403</v>
      </c>
      <c r="K2005" s="149">
        <v>938.148226270637</v>
      </c>
      <c r="L2005" s="149">
        <v>48.800030012819498</v>
      </c>
      <c r="M2005" s="149">
        <v>50.865314338363298</v>
      </c>
    </row>
    <row r="2006" spans="1:13">
      <c r="A2006" s="150" t="str">
        <f t="shared" si="62"/>
        <v>2010-2012FemalesNA</v>
      </c>
      <c r="B2006" s="151" t="str">
        <f t="shared" si="63"/>
        <v>2010-2012_Females_NA_All ages</v>
      </c>
      <c r="C2006" s="149" t="s">
        <v>8</v>
      </c>
      <c r="D2006" s="149" t="s">
        <v>214</v>
      </c>
      <c r="E2006" s="149" t="s">
        <v>47</v>
      </c>
      <c r="F2006" s="149">
        <v>1213</v>
      </c>
      <c r="G2006" s="149">
        <v>404.33333333333297</v>
      </c>
      <c r="H2006" s="149">
        <v>1136.9814221172401</v>
      </c>
      <c r="I2006" s="149">
        <v>828.51994275749303</v>
      </c>
      <c r="J2006" s="149">
        <v>781.71491540096804</v>
      </c>
      <c r="K2006" s="149">
        <v>877.35700140890799</v>
      </c>
      <c r="L2006" s="149">
        <v>46.805027356525102</v>
      </c>
      <c r="M2006" s="149">
        <v>48.837058651415603</v>
      </c>
    </row>
    <row r="2007" spans="1:13">
      <c r="A2007" s="150" t="str">
        <f t="shared" si="62"/>
        <v>2011-2013FemalesNA</v>
      </c>
      <c r="B2007" s="151" t="str">
        <f t="shared" si="63"/>
        <v>2011-2013_Females_NA_All ages</v>
      </c>
      <c r="C2007" s="149" t="s">
        <v>9</v>
      </c>
      <c r="D2007" s="149" t="s">
        <v>214</v>
      </c>
      <c r="E2007" s="149" t="s">
        <v>47</v>
      </c>
      <c r="F2007" s="149">
        <v>1228</v>
      </c>
      <c r="G2007" s="149">
        <v>409.33333333333297</v>
      </c>
      <c r="H2007" s="149">
        <v>1149.2854402006601</v>
      </c>
      <c r="I2007" s="149">
        <v>826.35107488694996</v>
      </c>
      <c r="J2007" s="149">
        <v>779.91724147267701</v>
      </c>
      <c r="K2007" s="149">
        <v>874.78818329660498</v>
      </c>
      <c r="L2007" s="149">
        <v>46.433833414273401</v>
      </c>
      <c r="M2007" s="149">
        <v>48.437108409655302</v>
      </c>
    </row>
    <row r="2008" spans="1:13">
      <c r="A2008" s="150" t="str">
        <f t="shared" si="62"/>
        <v>2012-2014FemalesNA</v>
      </c>
      <c r="B2008" s="151" t="str">
        <f t="shared" si="63"/>
        <v>2012-2014_Females_NA_All ages</v>
      </c>
      <c r="C2008" s="149" t="s">
        <v>216</v>
      </c>
      <c r="D2008" s="149" t="s">
        <v>214</v>
      </c>
      <c r="E2008" s="149" t="s">
        <v>47</v>
      </c>
      <c r="F2008" s="149">
        <v>1226</v>
      </c>
      <c r="G2008" s="149">
        <v>408.66666666666703</v>
      </c>
      <c r="H2008" s="149">
        <v>1146.0835911865599</v>
      </c>
      <c r="I2008" s="149">
        <v>826.33004199431502</v>
      </c>
      <c r="J2008" s="149">
        <v>779.79708315514097</v>
      </c>
      <c r="K2008" s="149">
        <v>874.87222776555097</v>
      </c>
      <c r="L2008" s="149">
        <v>46.532958839173702</v>
      </c>
      <c r="M2008" s="149">
        <v>48.542185771236397</v>
      </c>
    </row>
    <row r="2009" spans="1:13">
      <c r="A2009" s="150" t="str">
        <f t="shared" si="62"/>
        <v>2004-2006FemalesNA1</v>
      </c>
      <c r="B2009" s="151" t="str">
        <f t="shared" si="63"/>
        <v>2004-2006_Females_NA1_All ages</v>
      </c>
      <c r="C2009" s="149" t="s">
        <v>1</v>
      </c>
      <c r="D2009" s="149" t="s">
        <v>214</v>
      </c>
      <c r="E2009" s="149" t="s">
        <v>48</v>
      </c>
      <c r="F2009" s="149">
        <v>227</v>
      </c>
      <c r="G2009" s="149">
        <v>75.6666666666667</v>
      </c>
      <c r="H2009" s="149">
        <v>1018.75953684588</v>
      </c>
      <c r="I2009" s="149">
        <v>743.857484858063</v>
      </c>
      <c r="J2009" s="149">
        <v>648.780086755056</v>
      </c>
      <c r="K2009" s="149">
        <v>848.77903976788798</v>
      </c>
      <c r="L2009" s="149">
        <v>95.0773981030068</v>
      </c>
      <c r="M2009" s="149">
        <v>104.92155490982501</v>
      </c>
    </row>
    <row r="2010" spans="1:13">
      <c r="A2010" s="150" t="str">
        <f t="shared" si="62"/>
        <v>2005-2007FemalesNA1</v>
      </c>
      <c r="B2010" s="151" t="str">
        <f t="shared" si="63"/>
        <v>2005-2007_Females_NA1_All ages</v>
      </c>
      <c r="C2010" s="149" t="s">
        <v>3</v>
      </c>
      <c r="D2010" s="149" t="s">
        <v>214</v>
      </c>
      <c r="E2010" s="149" t="s">
        <v>48</v>
      </c>
      <c r="F2010" s="149">
        <v>234</v>
      </c>
      <c r="G2010" s="149">
        <v>78</v>
      </c>
      <c r="H2010" s="149">
        <v>1044.26990360586</v>
      </c>
      <c r="I2010" s="149">
        <v>738.986246046975</v>
      </c>
      <c r="J2010" s="149">
        <v>645.58804747050704</v>
      </c>
      <c r="K2010" s="149">
        <v>841.90108950495505</v>
      </c>
      <c r="L2010" s="149">
        <v>93.398198576468005</v>
      </c>
      <c r="M2010" s="149">
        <v>102.914843457979</v>
      </c>
    </row>
    <row r="2011" spans="1:13">
      <c r="A2011" s="150" t="str">
        <f t="shared" si="62"/>
        <v>2006-2008FemalesNA1</v>
      </c>
      <c r="B2011" s="151" t="str">
        <f t="shared" si="63"/>
        <v>2006-2008_Females_NA1_All ages</v>
      </c>
      <c r="C2011" s="149" t="s">
        <v>4</v>
      </c>
      <c r="D2011" s="149" t="s">
        <v>214</v>
      </c>
      <c r="E2011" s="149" t="s">
        <v>48</v>
      </c>
      <c r="F2011" s="149">
        <v>241</v>
      </c>
      <c r="G2011" s="149">
        <v>80.3333333333333</v>
      </c>
      <c r="H2011" s="149">
        <v>1068.5939786281201</v>
      </c>
      <c r="I2011" s="149">
        <v>737.15356825840195</v>
      </c>
      <c r="J2011" s="149">
        <v>644.81879599636898</v>
      </c>
      <c r="K2011" s="149">
        <v>838.75162661460195</v>
      </c>
      <c r="L2011" s="149">
        <v>92.334772262032999</v>
      </c>
      <c r="M2011" s="149">
        <v>101.59805835620099</v>
      </c>
    </row>
    <row r="2012" spans="1:13">
      <c r="A2012" s="150" t="str">
        <f t="shared" si="62"/>
        <v>2007-2009FemalesNA1</v>
      </c>
      <c r="B2012" s="151" t="str">
        <f t="shared" si="63"/>
        <v>2007-2009_Females_NA1_All ages</v>
      </c>
      <c r="C2012" s="149" t="s">
        <v>5</v>
      </c>
      <c r="D2012" s="149" t="s">
        <v>214</v>
      </c>
      <c r="E2012" s="149" t="s">
        <v>48</v>
      </c>
      <c r="F2012" s="149">
        <v>265</v>
      </c>
      <c r="G2012" s="149">
        <v>88.3333333333333</v>
      </c>
      <c r="H2012" s="149">
        <v>1176.78404902527</v>
      </c>
      <c r="I2012" s="149">
        <v>791.533369906291</v>
      </c>
      <c r="J2012" s="149">
        <v>696.40939849626204</v>
      </c>
      <c r="K2012" s="149">
        <v>895.73551667455502</v>
      </c>
      <c r="L2012" s="149">
        <v>95.123971410029498</v>
      </c>
      <c r="M2012" s="149">
        <v>104.202146768264</v>
      </c>
    </row>
    <row r="2013" spans="1:13">
      <c r="A2013" s="150" t="str">
        <f t="shared" si="62"/>
        <v>2008-2010FemalesNA1</v>
      </c>
      <c r="B2013" s="151" t="str">
        <f t="shared" si="63"/>
        <v>2008-2010_Females_NA1_All ages</v>
      </c>
      <c r="C2013" s="149" t="s">
        <v>6</v>
      </c>
      <c r="D2013" s="149" t="s">
        <v>214</v>
      </c>
      <c r="E2013" s="149" t="s">
        <v>48</v>
      </c>
      <c r="F2013" s="149">
        <v>272</v>
      </c>
      <c r="G2013" s="149">
        <v>90.6666666666667</v>
      </c>
      <c r="H2013" s="149">
        <v>1207.5471698113199</v>
      </c>
      <c r="I2013" s="149">
        <v>818.12499916509296</v>
      </c>
      <c r="J2013" s="149">
        <v>720.60033507865296</v>
      </c>
      <c r="K2013" s="149">
        <v>924.830340944878</v>
      </c>
      <c r="L2013" s="149">
        <v>97.524664086439699</v>
      </c>
      <c r="M2013" s="149">
        <v>106.705341779785</v>
      </c>
    </row>
    <row r="2014" spans="1:13">
      <c r="A2014" s="150" t="str">
        <f t="shared" si="62"/>
        <v>2009-2011FemalesNA1</v>
      </c>
      <c r="B2014" s="151" t="str">
        <f t="shared" si="63"/>
        <v>2009-2011_Females_NA1_All ages</v>
      </c>
      <c r="C2014" s="149" t="s">
        <v>7</v>
      </c>
      <c r="D2014" s="149" t="s">
        <v>214</v>
      </c>
      <c r="E2014" s="149" t="s">
        <v>48</v>
      </c>
      <c r="F2014" s="149">
        <v>297</v>
      </c>
      <c r="G2014" s="149">
        <v>99</v>
      </c>
      <c r="H2014" s="149">
        <v>1318.30085667362</v>
      </c>
      <c r="I2014" s="149">
        <v>861.531400685432</v>
      </c>
      <c r="J2014" s="149">
        <v>763.00665067670695</v>
      </c>
      <c r="K2014" s="149">
        <v>968.91285132745395</v>
      </c>
      <c r="L2014" s="149">
        <v>98.524750008725306</v>
      </c>
      <c r="M2014" s="149">
        <v>107.38145064202099</v>
      </c>
    </row>
    <row r="2015" spans="1:13">
      <c r="A2015" s="150" t="str">
        <f t="shared" si="62"/>
        <v>2010-2012FemalesNA1</v>
      </c>
      <c r="B2015" s="151" t="str">
        <f t="shared" si="63"/>
        <v>2010-2012_Females_NA1_All ages</v>
      </c>
      <c r="C2015" s="149" t="s">
        <v>8</v>
      </c>
      <c r="D2015" s="149" t="s">
        <v>214</v>
      </c>
      <c r="E2015" s="149" t="s">
        <v>48</v>
      </c>
      <c r="F2015" s="149">
        <v>287</v>
      </c>
      <c r="G2015" s="149">
        <v>95.6666666666667</v>
      </c>
      <c r="H2015" s="149">
        <v>1271.82486927236</v>
      </c>
      <c r="I2015" s="149">
        <v>815.98173052446998</v>
      </c>
      <c r="J2015" s="149">
        <v>720.90498592633401</v>
      </c>
      <c r="K2015" s="149">
        <v>919.76007976144797</v>
      </c>
      <c r="L2015" s="149">
        <v>95.076744598136699</v>
      </c>
      <c r="M2015" s="149">
        <v>103.77834923697699</v>
      </c>
    </row>
    <row r="2016" spans="1:13">
      <c r="A2016" s="150" t="str">
        <f t="shared" si="62"/>
        <v>2011-2013FemalesNA1</v>
      </c>
      <c r="B2016" s="151" t="str">
        <f t="shared" si="63"/>
        <v>2011-2013_Females_NA1_All ages</v>
      </c>
      <c r="C2016" s="149" t="s">
        <v>9</v>
      </c>
      <c r="D2016" s="149" t="s">
        <v>214</v>
      </c>
      <c r="E2016" s="149" t="s">
        <v>48</v>
      </c>
      <c r="F2016" s="149">
        <v>294</v>
      </c>
      <c r="G2016" s="149">
        <v>98</v>
      </c>
      <c r="H2016" s="149">
        <v>1301.9795403215101</v>
      </c>
      <c r="I2016" s="149">
        <v>807.57111063833099</v>
      </c>
      <c r="J2016" s="149">
        <v>714.43911733202197</v>
      </c>
      <c r="K2016" s="149">
        <v>909.11969994655203</v>
      </c>
      <c r="L2016" s="149">
        <v>93.131993306309397</v>
      </c>
      <c r="M2016" s="149">
        <v>101.548589308221</v>
      </c>
    </row>
    <row r="2017" spans="1:13">
      <c r="A2017" s="150" t="str">
        <f t="shared" si="62"/>
        <v>2012-2014FemalesNA1</v>
      </c>
      <c r="B2017" s="151" t="str">
        <f t="shared" si="63"/>
        <v>2012-2014_Females_NA1_All ages</v>
      </c>
      <c r="C2017" s="149" t="s">
        <v>216</v>
      </c>
      <c r="D2017" s="149" t="s">
        <v>214</v>
      </c>
      <c r="E2017" s="149" t="s">
        <v>48</v>
      </c>
      <c r="F2017" s="149">
        <v>274</v>
      </c>
      <c r="G2017" s="149">
        <v>91.3333333333333</v>
      </c>
      <c r="H2017" s="149">
        <v>1214.5390070922001</v>
      </c>
      <c r="I2017" s="149">
        <v>742.95350428825702</v>
      </c>
      <c r="J2017" s="149">
        <v>653.97706501456105</v>
      </c>
      <c r="K2017" s="149">
        <v>840.27375650458202</v>
      </c>
      <c r="L2017" s="149">
        <v>88.976439273695505</v>
      </c>
      <c r="M2017" s="149">
        <v>97.320252216325699</v>
      </c>
    </row>
    <row r="2018" spans="1:13">
      <c r="A2018" s="150" t="str">
        <f t="shared" si="62"/>
        <v>2004-2006FemalesNA2</v>
      </c>
      <c r="B2018" s="151" t="str">
        <f t="shared" si="63"/>
        <v>2004-2006_Females_NA2_All ages</v>
      </c>
      <c r="C2018" s="149" t="s">
        <v>1</v>
      </c>
      <c r="D2018" s="149" t="s">
        <v>214</v>
      </c>
      <c r="E2018" s="149" t="s">
        <v>49</v>
      </c>
      <c r="F2018" s="149">
        <v>251</v>
      </c>
      <c r="G2018" s="149">
        <v>83.6666666666667</v>
      </c>
      <c r="H2018" s="149">
        <v>1207.7178463166999</v>
      </c>
      <c r="I2018" s="149">
        <v>867.91100397150501</v>
      </c>
      <c r="J2018" s="149">
        <v>762.57761168600302</v>
      </c>
      <c r="K2018" s="149">
        <v>983.58795661232398</v>
      </c>
      <c r="L2018" s="149">
        <v>105.333392285502</v>
      </c>
      <c r="M2018" s="149">
        <v>115.676952640819</v>
      </c>
    </row>
    <row r="2019" spans="1:13">
      <c r="A2019" s="150" t="str">
        <f t="shared" si="62"/>
        <v>2005-2007FemalesNA2</v>
      </c>
      <c r="B2019" s="151" t="str">
        <f t="shared" si="63"/>
        <v>2005-2007_Females_NA2_All ages</v>
      </c>
      <c r="C2019" s="149" t="s">
        <v>3</v>
      </c>
      <c r="D2019" s="149" t="s">
        <v>214</v>
      </c>
      <c r="E2019" s="149" t="s">
        <v>49</v>
      </c>
      <c r="F2019" s="149">
        <v>259</v>
      </c>
      <c r="G2019" s="149">
        <v>86.3333333333333</v>
      </c>
      <c r="H2019" s="149">
        <v>1260.89284844944</v>
      </c>
      <c r="I2019" s="149">
        <v>892.79582973272898</v>
      </c>
      <c r="J2019" s="149">
        <v>786.16109253652303</v>
      </c>
      <c r="K2019" s="149">
        <v>1009.73052391562</v>
      </c>
      <c r="L2019" s="149">
        <v>106.634737196206</v>
      </c>
      <c r="M2019" s="149">
        <v>116.93469418289099</v>
      </c>
    </row>
    <row r="2020" spans="1:13">
      <c r="A2020" s="150" t="str">
        <f t="shared" si="62"/>
        <v>2006-2008FemalesNA2</v>
      </c>
      <c r="B2020" s="151" t="str">
        <f t="shared" si="63"/>
        <v>2006-2008_Females_NA2_All ages</v>
      </c>
      <c r="C2020" s="149" t="s">
        <v>4</v>
      </c>
      <c r="D2020" s="149" t="s">
        <v>214</v>
      </c>
      <c r="E2020" s="149" t="s">
        <v>49</v>
      </c>
      <c r="F2020" s="149">
        <v>246</v>
      </c>
      <c r="G2020" s="149">
        <v>82</v>
      </c>
      <c r="H2020" s="149">
        <v>1208.4888976223201</v>
      </c>
      <c r="I2020" s="149">
        <v>838.553994926825</v>
      </c>
      <c r="J2020" s="149">
        <v>735.38200840294405</v>
      </c>
      <c r="K2020" s="149">
        <v>951.96516298995004</v>
      </c>
      <c r="L2020" s="149">
        <v>103.171986523881</v>
      </c>
      <c r="M2020" s="149">
        <v>113.411168063125</v>
      </c>
    </row>
    <row r="2021" spans="1:13">
      <c r="A2021" s="150" t="str">
        <f t="shared" si="62"/>
        <v>2007-2009FemalesNA2</v>
      </c>
      <c r="B2021" s="151" t="str">
        <f t="shared" si="63"/>
        <v>2007-2009_Females_NA2_All ages</v>
      </c>
      <c r="C2021" s="149" t="s">
        <v>5</v>
      </c>
      <c r="D2021" s="149" t="s">
        <v>214</v>
      </c>
      <c r="E2021" s="149" t="s">
        <v>49</v>
      </c>
      <c r="F2021" s="149">
        <v>255</v>
      </c>
      <c r="G2021" s="149">
        <v>85</v>
      </c>
      <c r="H2021" s="149">
        <v>1253.5640546652201</v>
      </c>
      <c r="I2021" s="149">
        <v>847.67458584942301</v>
      </c>
      <c r="J2021" s="149">
        <v>745.13802789557997</v>
      </c>
      <c r="K2021" s="149">
        <v>960.19665423542199</v>
      </c>
      <c r="L2021" s="149">
        <v>102.536557953843</v>
      </c>
      <c r="M2021" s="149">
        <v>112.522068385998</v>
      </c>
    </row>
    <row r="2022" spans="1:13">
      <c r="A2022" s="150" t="str">
        <f t="shared" si="62"/>
        <v>2008-2010FemalesNA2</v>
      </c>
      <c r="B2022" s="151" t="str">
        <f t="shared" si="63"/>
        <v>2008-2010_Females_NA2_All ages</v>
      </c>
      <c r="C2022" s="149" t="s">
        <v>6</v>
      </c>
      <c r="D2022" s="149" t="s">
        <v>214</v>
      </c>
      <c r="E2022" s="149" t="s">
        <v>49</v>
      </c>
      <c r="F2022" s="149">
        <v>249</v>
      </c>
      <c r="G2022" s="149">
        <v>83</v>
      </c>
      <c r="H2022" s="149">
        <v>1223.58722358722</v>
      </c>
      <c r="I2022" s="149">
        <v>807.21115590342004</v>
      </c>
      <c r="J2022" s="149">
        <v>708.18207580526905</v>
      </c>
      <c r="K2022" s="149">
        <v>916.00575081993395</v>
      </c>
      <c r="L2022" s="149">
        <v>99.029080098151695</v>
      </c>
      <c r="M2022" s="149">
        <v>108.79459491651301</v>
      </c>
    </row>
    <row r="2023" spans="1:13">
      <c r="A2023" s="150" t="str">
        <f t="shared" si="62"/>
        <v>2009-2011FemalesNA2</v>
      </c>
      <c r="B2023" s="151" t="str">
        <f t="shared" si="63"/>
        <v>2009-2011_Females_NA2_All ages</v>
      </c>
      <c r="C2023" s="149" t="s">
        <v>7</v>
      </c>
      <c r="D2023" s="149" t="s">
        <v>214</v>
      </c>
      <c r="E2023" s="149" t="s">
        <v>49</v>
      </c>
      <c r="F2023" s="149">
        <v>257</v>
      </c>
      <c r="G2023" s="149">
        <v>85.6666666666667</v>
      </c>
      <c r="H2023" s="149">
        <v>1262.0930118351901</v>
      </c>
      <c r="I2023" s="149">
        <v>797.74831152482204</v>
      </c>
      <c r="J2023" s="149">
        <v>701.47191233065803</v>
      </c>
      <c r="K2023" s="149">
        <v>903.36213025907603</v>
      </c>
      <c r="L2023" s="149">
        <v>96.276399194163901</v>
      </c>
      <c r="M2023" s="149">
        <v>105.613818734254</v>
      </c>
    </row>
    <row r="2024" spans="1:13">
      <c r="A2024" s="150" t="str">
        <f t="shared" si="62"/>
        <v>2010-2012FemalesNA2</v>
      </c>
      <c r="B2024" s="151" t="str">
        <f t="shared" si="63"/>
        <v>2010-2012_Females_NA2_All ages</v>
      </c>
      <c r="C2024" s="149" t="s">
        <v>8</v>
      </c>
      <c r="D2024" s="149" t="s">
        <v>214</v>
      </c>
      <c r="E2024" s="149" t="s">
        <v>49</v>
      </c>
      <c r="F2024" s="149">
        <v>250</v>
      </c>
      <c r="G2024" s="149">
        <v>83.3333333333333</v>
      </c>
      <c r="H2024" s="149">
        <v>1229.52835292382</v>
      </c>
      <c r="I2024" s="149">
        <v>759.56800093424795</v>
      </c>
      <c r="J2024" s="149">
        <v>666.381345318336</v>
      </c>
      <c r="K2024" s="149">
        <v>861.924671449926</v>
      </c>
      <c r="L2024" s="149">
        <v>93.186655615912102</v>
      </c>
      <c r="M2024" s="149">
        <v>102.356670515678</v>
      </c>
    </row>
    <row r="2025" spans="1:13">
      <c r="A2025" s="150" t="str">
        <f t="shared" si="62"/>
        <v>2011-2013FemalesNA2</v>
      </c>
      <c r="B2025" s="151" t="str">
        <f t="shared" si="63"/>
        <v>2011-2013_Females_NA2_All ages</v>
      </c>
      <c r="C2025" s="149" t="s">
        <v>9</v>
      </c>
      <c r="D2025" s="149" t="s">
        <v>214</v>
      </c>
      <c r="E2025" s="149" t="s">
        <v>49</v>
      </c>
      <c r="F2025" s="149">
        <v>247</v>
      </c>
      <c r="G2025" s="149">
        <v>82.3333333333333</v>
      </c>
      <c r="H2025" s="149">
        <v>1217.16848174247</v>
      </c>
      <c r="I2025" s="149">
        <v>743.96382128198604</v>
      </c>
      <c r="J2025" s="149">
        <v>651.98461245452302</v>
      </c>
      <c r="K2025" s="149">
        <v>845.05192318440095</v>
      </c>
      <c r="L2025" s="149">
        <v>91.979208827462799</v>
      </c>
      <c r="M2025" s="149">
        <v>101.088101902415</v>
      </c>
    </row>
    <row r="2026" spans="1:13">
      <c r="A2026" s="150" t="str">
        <f t="shared" si="62"/>
        <v>2012-2014FemalesNA2</v>
      </c>
      <c r="B2026" s="151" t="str">
        <f t="shared" si="63"/>
        <v>2012-2014_Females_NA2_All ages</v>
      </c>
      <c r="C2026" s="149" t="s">
        <v>216</v>
      </c>
      <c r="D2026" s="149" t="s">
        <v>214</v>
      </c>
      <c r="E2026" s="149" t="s">
        <v>49</v>
      </c>
      <c r="F2026" s="149">
        <v>263</v>
      </c>
      <c r="G2026" s="149">
        <v>87.6666666666667</v>
      </c>
      <c r="H2026" s="149">
        <v>1300.6280599376901</v>
      </c>
      <c r="I2026" s="149">
        <v>812.97754007308299</v>
      </c>
      <c r="J2026" s="149">
        <v>714.05614386210902</v>
      </c>
      <c r="K2026" s="149">
        <v>921.377181495694</v>
      </c>
      <c r="L2026" s="149">
        <v>98.921396210974294</v>
      </c>
      <c r="M2026" s="149">
        <v>108.399641422611</v>
      </c>
    </row>
    <row r="2027" spans="1:13">
      <c r="A2027" s="150" t="str">
        <f t="shared" si="62"/>
        <v>2004-2006FemalesNA3</v>
      </c>
      <c r="B2027" s="151" t="str">
        <f t="shared" si="63"/>
        <v>2004-2006_Females_NA3_All ages</v>
      </c>
      <c r="C2027" s="149" t="s">
        <v>1</v>
      </c>
      <c r="D2027" s="149" t="s">
        <v>214</v>
      </c>
      <c r="E2027" s="149" t="s">
        <v>50</v>
      </c>
      <c r="F2027" s="149">
        <v>235</v>
      </c>
      <c r="G2027" s="149">
        <v>78.3333333333333</v>
      </c>
      <c r="H2027" s="149">
        <v>1209.9680774379599</v>
      </c>
      <c r="I2027" s="149">
        <v>914.85296370128901</v>
      </c>
      <c r="J2027" s="149">
        <v>800.03243027052804</v>
      </c>
      <c r="K2027" s="149">
        <v>1041.34666400114</v>
      </c>
      <c r="L2027" s="149">
        <v>114.820533430761</v>
      </c>
      <c r="M2027" s="149">
        <v>126.49370029984701</v>
      </c>
    </row>
    <row r="2028" spans="1:13">
      <c r="A2028" s="150" t="str">
        <f t="shared" si="62"/>
        <v>2005-2007FemalesNA3</v>
      </c>
      <c r="B2028" s="151" t="str">
        <f t="shared" si="63"/>
        <v>2005-2007_Females_NA3_All ages</v>
      </c>
      <c r="C2028" s="149" t="s">
        <v>3</v>
      </c>
      <c r="D2028" s="149" t="s">
        <v>214</v>
      </c>
      <c r="E2028" s="149" t="s">
        <v>50</v>
      </c>
      <c r="F2028" s="149">
        <v>238</v>
      </c>
      <c r="G2028" s="149">
        <v>79.3333333333333</v>
      </c>
      <c r="H2028" s="149">
        <v>1213.1097405576199</v>
      </c>
      <c r="I2028" s="149">
        <v>924.80226351147201</v>
      </c>
      <c r="J2028" s="149">
        <v>809.318549003925</v>
      </c>
      <c r="K2028" s="149">
        <v>1051.9483411043</v>
      </c>
      <c r="L2028" s="149">
        <v>115.48371450754701</v>
      </c>
      <c r="M2028" s="149">
        <v>127.146077592824</v>
      </c>
    </row>
    <row r="2029" spans="1:13">
      <c r="A2029" s="150" t="str">
        <f t="shared" si="62"/>
        <v>2006-2008FemalesNA3</v>
      </c>
      <c r="B2029" s="151" t="str">
        <f t="shared" si="63"/>
        <v>2006-2008_Females_NA3_All ages</v>
      </c>
      <c r="C2029" s="149" t="s">
        <v>4</v>
      </c>
      <c r="D2029" s="149" t="s">
        <v>214</v>
      </c>
      <c r="E2029" s="149" t="s">
        <v>50</v>
      </c>
      <c r="F2029" s="149">
        <v>241</v>
      </c>
      <c r="G2029" s="149">
        <v>80.3333333333333</v>
      </c>
      <c r="H2029" s="149">
        <v>1213.8000503651499</v>
      </c>
      <c r="I2029" s="149">
        <v>921.10078597144502</v>
      </c>
      <c r="J2029" s="149">
        <v>806.72707877601601</v>
      </c>
      <c r="K2029" s="149">
        <v>1046.9487876871999</v>
      </c>
      <c r="L2029" s="149">
        <v>114.37370719542901</v>
      </c>
      <c r="M2029" s="149">
        <v>125.848001715756</v>
      </c>
    </row>
    <row r="2030" spans="1:13">
      <c r="A2030" s="150" t="str">
        <f t="shared" si="62"/>
        <v>2007-2009FemalesNA3</v>
      </c>
      <c r="B2030" s="151" t="str">
        <f t="shared" si="63"/>
        <v>2007-2009_Females_NA3_All ages</v>
      </c>
      <c r="C2030" s="149" t="s">
        <v>5</v>
      </c>
      <c r="D2030" s="149" t="s">
        <v>214</v>
      </c>
      <c r="E2030" s="149" t="s">
        <v>50</v>
      </c>
      <c r="F2030" s="149">
        <v>270</v>
      </c>
      <c r="G2030" s="149">
        <v>90</v>
      </c>
      <c r="H2030" s="149">
        <v>1359.1060102688</v>
      </c>
      <c r="I2030" s="149">
        <v>1020.9966405569101</v>
      </c>
      <c r="J2030" s="149">
        <v>901.03037017722204</v>
      </c>
      <c r="K2030" s="149">
        <v>1152.3000325462999</v>
      </c>
      <c r="L2030" s="149">
        <v>119.966270379687</v>
      </c>
      <c r="M2030" s="149">
        <v>131.30339198939501</v>
      </c>
    </row>
    <row r="2031" spans="1:13">
      <c r="A2031" s="150" t="str">
        <f t="shared" si="62"/>
        <v>2008-2010FemalesNA3</v>
      </c>
      <c r="B2031" s="151" t="str">
        <f t="shared" si="63"/>
        <v>2008-2010_Females_NA3_All ages</v>
      </c>
      <c r="C2031" s="149" t="s">
        <v>6</v>
      </c>
      <c r="D2031" s="149" t="s">
        <v>214</v>
      </c>
      <c r="E2031" s="149" t="s">
        <v>50</v>
      </c>
      <c r="F2031" s="149">
        <v>277</v>
      </c>
      <c r="G2031" s="149">
        <v>92.3333333333333</v>
      </c>
      <c r="H2031" s="149">
        <v>1397.7897764545601</v>
      </c>
      <c r="I2031" s="149">
        <v>1025.26493578891</v>
      </c>
      <c r="J2031" s="149">
        <v>905.999888392142</v>
      </c>
      <c r="K2031" s="149">
        <v>1155.6503697635401</v>
      </c>
      <c r="L2031" s="149">
        <v>119.265047396772</v>
      </c>
      <c r="M2031" s="149">
        <v>130.38543397462499</v>
      </c>
    </row>
    <row r="2032" spans="1:13">
      <c r="A2032" s="150" t="str">
        <f t="shared" si="62"/>
        <v>2009-2011FemalesNA3</v>
      </c>
      <c r="B2032" s="151" t="str">
        <f t="shared" si="63"/>
        <v>2009-2011_Females_NA3_All ages</v>
      </c>
      <c r="C2032" s="149" t="s">
        <v>7</v>
      </c>
      <c r="D2032" s="149" t="s">
        <v>214</v>
      </c>
      <c r="E2032" s="149" t="s">
        <v>50</v>
      </c>
      <c r="F2032" s="149">
        <v>269</v>
      </c>
      <c r="G2032" s="149">
        <v>89.6666666666667</v>
      </c>
      <c r="H2032" s="149">
        <v>1368.67813167803</v>
      </c>
      <c r="I2032" s="149">
        <v>969.75793489002001</v>
      </c>
      <c r="J2032" s="149">
        <v>854.92750965465802</v>
      </c>
      <c r="K2032" s="149">
        <v>1095.4613028866199</v>
      </c>
      <c r="L2032" s="149">
        <v>114.830425235362</v>
      </c>
      <c r="M2032" s="149">
        <v>125.70336799659999</v>
      </c>
    </row>
    <row r="2033" spans="1:13">
      <c r="A2033" s="150" t="str">
        <f t="shared" si="62"/>
        <v>2010-2012FemalesNA3</v>
      </c>
      <c r="B2033" s="151" t="str">
        <f t="shared" si="63"/>
        <v>2010-2012_Females_NA3_All ages</v>
      </c>
      <c r="C2033" s="149" t="s">
        <v>8</v>
      </c>
      <c r="D2033" s="149" t="s">
        <v>214</v>
      </c>
      <c r="E2033" s="149" t="s">
        <v>50</v>
      </c>
      <c r="F2033" s="149">
        <v>261</v>
      </c>
      <c r="G2033" s="149">
        <v>87</v>
      </c>
      <c r="H2033" s="149">
        <v>1328.3794788273599</v>
      </c>
      <c r="I2033" s="149">
        <v>919.54368951527204</v>
      </c>
      <c r="J2033" s="149">
        <v>808.23388916827901</v>
      </c>
      <c r="K2033" s="149">
        <v>1041.56162246387</v>
      </c>
      <c r="L2033" s="149">
        <v>111.309800346993</v>
      </c>
      <c r="M2033" s="149">
        <v>122.017932948593</v>
      </c>
    </row>
    <row r="2034" spans="1:13">
      <c r="A2034" s="150" t="str">
        <f t="shared" si="62"/>
        <v>2011-2013FemalesNA3</v>
      </c>
      <c r="B2034" s="151" t="str">
        <f t="shared" si="63"/>
        <v>2011-2013_Females_NA3_All ages</v>
      </c>
      <c r="C2034" s="149" t="s">
        <v>9</v>
      </c>
      <c r="D2034" s="149" t="s">
        <v>214</v>
      </c>
      <c r="E2034" s="149" t="s">
        <v>50</v>
      </c>
      <c r="F2034" s="149">
        <v>265</v>
      </c>
      <c r="G2034" s="149">
        <v>88.3333333333333</v>
      </c>
      <c r="H2034" s="149">
        <v>1349.90576129591</v>
      </c>
      <c r="I2034" s="149">
        <v>918.02630270668396</v>
      </c>
      <c r="J2034" s="149">
        <v>807.80062743532994</v>
      </c>
      <c r="K2034" s="149">
        <v>1038.7713874839801</v>
      </c>
      <c r="L2034" s="149">
        <v>110.22567527135401</v>
      </c>
      <c r="M2034" s="149">
        <v>120.745084777291</v>
      </c>
    </row>
    <row r="2035" spans="1:13">
      <c r="A2035" s="150" t="str">
        <f t="shared" si="62"/>
        <v>2012-2014FemalesNA3</v>
      </c>
      <c r="B2035" s="151" t="str">
        <f t="shared" si="63"/>
        <v>2012-2014_Females_NA3_All ages</v>
      </c>
      <c r="C2035" s="149" t="s">
        <v>216</v>
      </c>
      <c r="D2035" s="149" t="s">
        <v>214</v>
      </c>
      <c r="E2035" s="149" t="s">
        <v>50</v>
      </c>
      <c r="F2035" s="149">
        <v>265</v>
      </c>
      <c r="G2035" s="149">
        <v>88.3333333333333</v>
      </c>
      <c r="H2035" s="149">
        <v>1346.4078853775</v>
      </c>
      <c r="I2035" s="149">
        <v>925.84703478859899</v>
      </c>
      <c r="J2035" s="149">
        <v>814.90872502939396</v>
      </c>
      <c r="K2035" s="149">
        <v>1047.37276446953</v>
      </c>
      <c r="L2035" s="149">
        <v>110.93830975920601</v>
      </c>
      <c r="M2035" s="149">
        <v>121.52572968093099</v>
      </c>
    </row>
    <row r="2036" spans="1:13">
      <c r="A2036" s="150" t="str">
        <f t="shared" si="62"/>
        <v>2004-2006FemalesNA4</v>
      </c>
      <c r="B2036" s="151" t="str">
        <f t="shared" si="63"/>
        <v>2004-2006_Females_NA4_All ages</v>
      </c>
      <c r="C2036" s="149" t="s">
        <v>1</v>
      </c>
      <c r="D2036" s="149" t="s">
        <v>214</v>
      </c>
      <c r="E2036" s="149" t="s">
        <v>51</v>
      </c>
      <c r="F2036" s="149">
        <v>243</v>
      </c>
      <c r="G2036" s="149">
        <v>81</v>
      </c>
      <c r="H2036" s="149">
        <v>1158.8535457103301</v>
      </c>
      <c r="I2036" s="149">
        <v>1136.1116467997299</v>
      </c>
      <c r="J2036" s="149">
        <v>997.07854532295198</v>
      </c>
      <c r="K2036" s="149">
        <v>1289.0323605712699</v>
      </c>
      <c r="L2036" s="149">
        <v>139.033101476779</v>
      </c>
      <c r="M2036" s="149">
        <v>152.92071377154099</v>
      </c>
    </row>
    <row r="2037" spans="1:13">
      <c r="A2037" s="150" t="str">
        <f t="shared" si="62"/>
        <v>2005-2007FemalesNA4</v>
      </c>
      <c r="B2037" s="151" t="str">
        <f t="shared" si="63"/>
        <v>2005-2007_Females_NA4_All ages</v>
      </c>
      <c r="C2037" s="149" t="s">
        <v>3</v>
      </c>
      <c r="D2037" s="149" t="s">
        <v>214</v>
      </c>
      <c r="E2037" s="149" t="s">
        <v>51</v>
      </c>
      <c r="F2037" s="149">
        <v>232</v>
      </c>
      <c r="G2037" s="149">
        <v>77.3333333333333</v>
      </c>
      <c r="H2037" s="149">
        <v>1100.93484553694</v>
      </c>
      <c r="I2037" s="149">
        <v>1056.08924270335</v>
      </c>
      <c r="J2037" s="149">
        <v>923.82483758188903</v>
      </c>
      <c r="K2037" s="149">
        <v>1201.8916230376699</v>
      </c>
      <c r="L2037" s="149">
        <v>132.264405121458</v>
      </c>
      <c r="M2037" s="149">
        <v>145.80238033432099</v>
      </c>
    </row>
    <row r="2038" spans="1:13">
      <c r="A2038" s="150" t="str">
        <f t="shared" si="62"/>
        <v>2006-2008FemalesNA4</v>
      </c>
      <c r="B2038" s="151" t="str">
        <f t="shared" si="63"/>
        <v>2006-2008_Females_NA4_All ages</v>
      </c>
      <c r="C2038" s="149" t="s">
        <v>4</v>
      </c>
      <c r="D2038" s="149" t="s">
        <v>214</v>
      </c>
      <c r="E2038" s="149" t="s">
        <v>51</v>
      </c>
      <c r="F2038" s="149">
        <v>203</v>
      </c>
      <c r="G2038" s="149">
        <v>67.6666666666667</v>
      </c>
      <c r="H2038" s="149">
        <v>958.13470524378101</v>
      </c>
      <c r="I2038" s="149">
        <v>888.22952605645605</v>
      </c>
      <c r="J2038" s="149">
        <v>769.52002669728904</v>
      </c>
      <c r="K2038" s="149">
        <v>1019.97753935512</v>
      </c>
      <c r="L2038" s="149">
        <v>118.709499359167</v>
      </c>
      <c r="M2038" s="149">
        <v>131.74801329866401</v>
      </c>
    </row>
    <row r="2039" spans="1:13">
      <c r="A2039" s="150" t="str">
        <f t="shared" si="62"/>
        <v>2007-2009FemalesNA4</v>
      </c>
      <c r="B2039" s="151" t="str">
        <f t="shared" si="63"/>
        <v>2007-2009_Females_NA4_All ages</v>
      </c>
      <c r="C2039" s="149" t="s">
        <v>5</v>
      </c>
      <c r="D2039" s="149" t="s">
        <v>214</v>
      </c>
      <c r="E2039" s="149" t="s">
        <v>51</v>
      </c>
      <c r="F2039" s="149">
        <v>197</v>
      </c>
      <c r="G2039" s="149">
        <v>65.6666666666667</v>
      </c>
      <c r="H2039" s="149">
        <v>924.75238229357399</v>
      </c>
      <c r="I2039" s="149">
        <v>819.79164599354704</v>
      </c>
      <c r="J2039" s="149">
        <v>708.621367732149</v>
      </c>
      <c r="K2039" s="149">
        <v>943.36785152295897</v>
      </c>
      <c r="L2039" s="149">
        <v>111.170278261397</v>
      </c>
      <c r="M2039" s="149">
        <v>123.57620552941199</v>
      </c>
    </row>
    <row r="2040" spans="1:13">
      <c r="A2040" s="150" t="str">
        <f t="shared" si="62"/>
        <v>2008-2010FemalesNA4</v>
      </c>
      <c r="B2040" s="151" t="str">
        <f t="shared" si="63"/>
        <v>2008-2010_Females_NA4_All ages</v>
      </c>
      <c r="C2040" s="149" t="s">
        <v>6</v>
      </c>
      <c r="D2040" s="149" t="s">
        <v>214</v>
      </c>
      <c r="E2040" s="149" t="s">
        <v>51</v>
      </c>
      <c r="F2040" s="149">
        <v>198</v>
      </c>
      <c r="G2040" s="149">
        <v>66</v>
      </c>
      <c r="H2040" s="149">
        <v>929.66475725420196</v>
      </c>
      <c r="I2040" s="149">
        <v>803.96063176613097</v>
      </c>
      <c r="J2040" s="149">
        <v>695.20366838300299</v>
      </c>
      <c r="K2040" s="149">
        <v>924.821711295672</v>
      </c>
      <c r="L2040" s="149">
        <v>108.756963383128</v>
      </c>
      <c r="M2040" s="149">
        <v>120.861079529541</v>
      </c>
    </row>
    <row r="2041" spans="1:13">
      <c r="A2041" s="150" t="str">
        <f t="shared" si="62"/>
        <v>2009-2011FemalesNA4</v>
      </c>
      <c r="B2041" s="151" t="str">
        <f t="shared" si="63"/>
        <v>2009-2011_Females_NA4_All ages</v>
      </c>
      <c r="C2041" s="149" t="s">
        <v>7</v>
      </c>
      <c r="D2041" s="149" t="s">
        <v>214</v>
      </c>
      <c r="E2041" s="149" t="s">
        <v>51</v>
      </c>
      <c r="F2041" s="149">
        <v>200</v>
      </c>
      <c r="G2041" s="149">
        <v>66.6666666666667</v>
      </c>
      <c r="H2041" s="149">
        <v>942.10749446511898</v>
      </c>
      <c r="I2041" s="149">
        <v>791.84006399268901</v>
      </c>
      <c r="J2041" s="149">
        <v>685.32917732890905</v>
      </c>
      <c r="K2041" s="149">
        <v>910.14217725479796</v>
      </c>
      <c r="L2041" s="149">
        <v>106.51088666378</v>
      </c>
      <c r="M2041" s="149">
        <v>118.30211326210799</v>
      </c>
    </row>
    <row r="2042" spans="1:13">
      <c r="A2042" s="150" t="str">
        <f t="shared" si="62"/>
        <v>2010-2012FemalesNA4</v>
      </c>
      <c r="B2042" s="151" t="str">
        <f t="shared" si="63"/>
        <v>2010-2012_Females_NA4_All ages</v>
      </c>
      <c r="C2042" s="149" t="s">
        <v>8</v>
      </c>
      <c r="D2042" s="149" t="s">
        <v>214</v>
      </c>
      <c r="E2042" s="149" t="s">
        <v>51</v>
      </c>
      <c r="F2042" s="149">
        <v>187</v>
      </c>
      <c r="G2042" s="149">
        <v>62.3333333333333</v>
      </c>
      <c r="H2042" s="149">
        <v>885.62633199147501</v>
      </c>
      <c r="I2042" s="149">
        <v>732.57243335755402</v>
      </c>
      <c r="J2042" s="149">
        <v>630.93320052284105</v>
      </c>
      <c r="K2042" s="149">
        <v>845.87152367158899</v>
      </c>
      <c r="L2042" s="149">
        <v>101.639232834713</v>
      </c>
      <c r="M2042" s="149">
        <v>113.299090314034</v>
      </c>
    </row>
    <row r="2043" spans="1:13">
      <c r="A2043" s="150" t="str">
        <f t="shared" si="62"/>
        <v>2011-2013FemalesNA4</v>
      </c>
      <c r="B2043" s="151" t="str">
        <f t="shared" si="63"/>
        <v>2011-2013_Females_NA4_All ages</v>
      </c>
      <c r="C2043" s="149" t="s">
        <v>9</v>
      </c>
      <c r="D2043" s="149" t="s">
        <v>214</v>
      </c>
      <c r="E2043" s="149" t="s">
        <v>51</v>
      </c>
      <c r="F2043" s="149">
        <v>198</v>
      </c>
      <c r="G2043" s="149">
        <v>66</v>
      </c>
      <c r="H2043" s="149">
        <v>936.70167470905506</v>
      </c>
      <c r="I2043" s="149">
        <v>767.95033756565294</v>
      </c>
      <c r="J2043" s="149">
        <v>664.20898619314698</v>
      </c>
      <c r="K2043" s="149">
        <v>883.23759208897604</v>
      </c>
      <c r="L2043" s="149">
        <v>103.741351372506</v>
      </c>
      <c r="M2043" s="149">
        <v>115.287254523323</v>
      </c>
    </row>
    <row r="2044" spans="1:13">
      <c r="A2044" s="150" t="str">
        <f t="shared" si="62"/>
        <v>2012-2014FemalesNA4</v>
      </c>
      <c r="B2044" s="151" t="str">
        <f t="shared" si="63"/>
        <v>2012-2014_Females_NA4_All ages</v>
      </c>
      <c r="C2044" s="149" t="s">
        <v>216</v>
      </c>
      <c r="D2044" s="149" t="s">
        <v>214</v>
      </c>
      <c r="E2044" s="149" t="s">
        <v>51</v>
      </c>
      <c r="F2044" s="149">
        <v>204</v>
      </c>
      <c r="G2044" s="149">
        <v>68</v>
      </c>
      <c r="H2044" s="149">
        <v>965.90909090909099</v>
      </c>
      <c r="I2044" s="149">
        <v>803.07992090709297</v>
      </c>
      <c r="J2044" s="149">
        <v>695.97469573317198</v>
      </c>
      <c r="K2044" s="149">
        <v>921.91855038485801</v>
      </c>
      <c r="L2044" s="149">
        <v>107.105225173921</v>
      </c>
      <c r="M2044" s="149">
        <v>118.838629477765</v>
      </c>
    </row>
    <row r="2045" spans="1:13">
      <c r="A2045" s="150" t="str">
        <f t="shared" si="62"/>
        <v>2004-2006FemalesNA5</v>
      </c>
      <c r="B2045" s="151" t="str">
        <f t="shared" si="63"/>
        <v>2004-2006_Females_NA5_All ages</v>
      </c>
      <c r="C2045" s="149" t="s">
        <v>1</v>
      </c>
      <c r="D2045" s="149" t="s">
        <v>214</v>
      </c>
      <c r="E2045" s="149" t="s">
        <v>52</v>
      </c>
      <c r="F2045" s="149">
        <v>245</v>
      </c>
      <c r="G2045" s="149">
        <v>81.6666666666667</v>
      </c>
      <c r="H2045" s="149">
        <v>1092.0436817472701</v>
      </c>
      <c r="I2045" s="149">
        <v>1101.23411223013</v>
      </c>
      <c r="J2045" s="149">
        <v>966.32826487858301</v>
      </c>
      <c r="K2045" s="149">
        <v>1249.557274538</v>
      </c>
      <c r="L2045" s="149">
        <v>134.90584735154499</v>
      </c>
      <c r="M2045" s="149">
        <v>148.323162307876</v>
      </c>
    </row>
    <row r="2046" spans="1:13">
      <c r="A2046" s="150" t="str">
        <f t="shared" si="62"/>
        <v>2005-2007FemalesNA5</v>
      </c>
      <c r="B2046" s="151" t="str">
        <f t="shared" si="63"/>
        <v>2005-2007_Females_NA5_All ages</v>
      </c>
      <c r="C2046" s="149" t="s">
        <v>3</v>
      </c>
      <c r="D2046" s="149" t="s">
        <v>214</v>
      </c>
      <c r="E2046" s="149" t="s">
        <v>52</v>
      </c>
      <c r="F2046" s="149">
        <v>241</v>
      </c>
      <c r="G2046" s="149">
        <v>80.3333333333333</v>
      </c>
      <c r="H2046" s="149">
        <v>1067.2216809848601</v>
      </c>
      <c r="I2046" s="149">
        <v>1060.1315797545899</v>
      </c>
      <c r="J2046" s="149">
        <v>929.112285905862</v>
      </c>
      <c r="K2046" s="149">
        <v>1204.2951005618499</v>
      </c>
      <c r="L2046" s="149">
        <v>131.01929384872801</v>
      </c>
      <c r="M2046" s="149">
        <v>144.16352080726199</v>
      </c>
    </row>
    <row r="2047" spans="1:13">
      <c r="A2047" s="150" t="str">
        <f t="shared" si="62"/>
        <v>2006-2008FemalesNA5</v>
      </c>
      <c r="B2047" s="151" t="str">
        <f t="shared" si="63"/>
        <v>2006-2008_Females_NA5_All ages</v>
      </c>
      <c r="C2047" s="149" t="s">
        <v>4</v>
      </c>
      <c r="D2047" s="149" t="s">
        <v>214</v>
      </c>
      <c r="E2047" s="149" t="s">
        <v>52</v>
      </c>
      <c r="F2047" s="149">
        <v>228</v>
      </c>
      <c r="G2047" s="149">
        <v>76</v>
      </c>
      <c r="H2047" s="149">
        <v>1003.96301188904</v>
      </c>
      <c r="I2047" s="149">
        <v>981.61848676742295</v>
      </c>
      <c r="J2047" s="149">
        <v>856.84802978344703</v>
      </c>
      <c r="K2047" s="149">
        <v>1119.2775493214599</v>
      </c>
      <c r="L2047" s="149">
        <v>124.770456983976</v>
      </c>
      <c r="M2047" s="149">
        <v>137.65906255403499</v>
      </c>
    </row>
    <row r="2048" spans="1:13">
      <c r="A2048" s="150" t="str">
        <f t="shared" si="62"/>
        <v>2007-2009FemalesNA5</v>
      </c>
      <c r="B2048" s="151" t="str">
        <f t="shared" si="63"/>
        <v>2007-2009_Females_NA5_All ages</v>
      </c>
      <c r="C2048" s="149" t="s">
        <v>5</v>
      </c>
      <c r="D2048" s="149" t="s">
        <v>214</v>
      </c>
      <c r="E2048" s="149" t="s">
        <v>52</v>
      </c>
      <c r="F2048" s="149">
        <v>249</v>
      </c>
      <c r="G2048" s="149">
        <v>83</v>
      </c>
      <c r="H2048" s="149">
        <v>1092.2010702693201</v>
      </c>
      <c r="I2048" s="149">
        <v>1057.4748485979001</v>
      </c>
      <c r="J2048" s="149">
        <v>928.46048218396402</v>
      </c>
      <c r="K2048" s="149">
        <v>1199.2116568011299</v>
      </c>
      <c r="L2048" s="149">
        <v>129.014366413933</v>
      </c>
      <c r="M2048" s="149">
        <v>141.73680820323401</v>
      </c>
    </row>
    <row r="2049" spans="1:13">
      <c r="A2049" s="150" t="str">
        <f t="shared" si="62"/>
        <v>2008-2010FemalesNA5</v>
      </c>
      <c r="B2049" s="151" t="str">
        <f t="shared" si="63"/>
        <v>2008-2010_Females_NA5_All ages</v>
      </c>
      <c r="C2049" s="149" t="s">
        <v>6</v>
      </c>
      <c r="D2049" s="149" t="s">
        <v>214</v>
      </c>
      <c r="E2049" s="149" t="s">
        <v>52</v>
      </c>
      <c r="F2049" s="149">
        <v>248</v>
      </c>
      <c r="G2049" s="149">
        <v>82.6666666666667</v>
      </c>
      <c r="H2049" s="149">
        <v>1086.48032944887</v>
      </c>
      <c r="I2049" s="149">
        <v>1058.81998953893</v>
      </c>
      <c r="J2049" s="149">
        <v>929.31870012658396</v>
      </c>
      <c r="K2049" s="149">
        <v>1201.1188147681701</v>
      </c>
      <c r="L2049" s="149">
        <v>129.501289412343</v>
      </c>
      <c r="M2049" s="149">
        <v>142.29882522924601</v>
      </c>
    </row>
    <row r="2050" spans="1:13">
      <c r="A2050" s="150" t="str">
        <f t="shared" si="62"/>
        <v>2009-2011FemalesNA5</v>
      </c>
      <c r="B2050" s="151" t="str">
        <f t="shared" si="63"/>
        <v>2009-2011_Females_NA5_All ages</v>
      </c>
      <c r="C2050" s="149" t="s">
        <v>7</v>
      </c>
      <c r="D2050" s="149" t="s">
        <v>214</v>
      </c>
      <c r="E2050" s="149" t="s">
        <v>52</v>
      </c>
      <c r="F2050" s="149">
        <v>252</v>
      </c>
      <c r="G2050" s="149">
        <v>84</v>
      </c>
      <c r="H2050" s="149">
        <v>1100.3405816085899</v>
      </c>
      <c r="I2050" s="149">
        <v>1051.5035473426601</v>
      </c>
      <c r="J2050" s="149">
        <v>923.90256845796796</v>
      </c>
      <c r="K2050" s="149">
        <v>1191.6085379712899</v>
      </c>
      <c r="L2050" s="149">
        <v>127.600978884692</v>
      </c>
      <c r="M2050" s="149">
        <v>140.10499062863099</v>
      </c>
    </row>
    <row r="2051" spans="1:13">
      <c r="A2051" s="150" t="str">
        <f t="shared" ref="A2051:A2114" si="64">C2051&amp;D2051&amp;E2051</f>
        <v>2010-2012FemalesNA5</v>
      </c>
      <c r="B2051" s="151" t="str">
        <f t="shared" ref="B2051:B2114" si="65">CONCATENATE(C2051,"_",D2051,"_",E2051,"_","All ages")</f>
        <v>2010-2012_Females_NA5_All ages</v>
      </c>
      <c r="C2051" s="149" t="s">
        <v>8</v>
      </c>
      <c r="D2051" s="149" t="s">
        <v>214</v>
      </c>
      <c r="E2051" s="149" t="s">
        <v>52</v>
      </c>
      <c r="F2051" s="149">
        <v>228</v>
      </c>
      <c r="G2051" s="149">
        <v>76</v>
      </c>
      <c r="H2051" s="149">
        <v>990.27102154273803</v>
      </c>
      <c r="I2051" s="149">
        <v>951.33138001224495</v>
      </c>
      <c r="J2051" s="149">
        <v>830.25990959068997</v>
      </c>
      <c r="K2051" s="149">
        <v>1084.9093561064601</v>
      </c>
      <c r="L2051" s="149">
        <v>121.07147042155501</v>
      </c>
      <c r="M2051" s="149">
        <v>133.57797609421601</v>
      </c>
    </row>
    <row r="2052" spans="1:13">
      <c r="A2052" s="150" t="str">
        <f t="shared" si="64"/>
        <v>2011-2013FemalesNA5</v>
      </c>
      <c r="B2052" s="151" t="str">
        <f t="shared" si="65"/>
        <v>2011-2013_Females_NA5_All ages</v>
      </c>
      <c r="C2052" s="149" t="s">
        <v>9</v>
      </c>
      <c r="D2052" s="149" t="s">
        <v>214</v>
      </c>
      <c r="E2052" s="149" t="s">
        <v>52</v>
      </c>
      <c r="F2052" s="149">
        <v>224</v>
      </c>
      <c r="G2052" s="149">
        <v>74.6666666666667</v>
      </c>
      <c r="H2052" s="149">
        <v>965.26760320606695</v>
      </c>
      <c r="I2052" s="149">
        <v>927.76549731286298</v>
      </c>
      <c r="J2052" s="149">
        <v>808.84952102530599</v>
      </c>
      <c r="K2052" s="149">
        <v>1059.0805744172101</v>
      </c>
      <c r="L2052" s="149">
        <v>118.915976287557</v>
      </c>
      <c r="M2052" s="149">
        <v>131.31507710435</v>
      </c>
    </row>
    <row r="2053" spans="1:13">
      <c r="A2053" s="150" t="str">
        <f t="shared" si="64"/>
        <v>2012-2014FemalesNA5</v>
      </c>
      <c r="B2053" s="151" t="str">
        <f t="shared" si="65"/>
        <v>2012-2014_Females_NA5_All ages</v>
      </c>
      <c r="C2053" s="149" t="s">
        <v>216</v>
      </c>
      <c r="D2053" s="149" t="s">
        <v>214</v>
      </c>
      <c r="E2053" s="149" t="s">
        <v>52</v>
      </c>
      <c r="F2053" s="149">
        <v>220</v>
      </c>
      <c r="G2053" s="149">
        <v>73.3333333333333</v>
      </c>
      <c r="H2053" s="149">
        <v>940.57289439931606</v>
      </c>
      <c r="I2053" s="149">
        <v>912.16210067698603</v>
      </c>
      <c r="J2053" s="149">
        <v>794.27836014708203</v>
      </c>
      <c r="K2053" s="149">
        <v>1042.4547831892201</v>
      </c>
      <c r="L2053" s="149">
        <v>117.883740529904</v>
      </c>
      <c r="M2053" s="149">
        <v>130.29268251223499</v>
      </c>
    </row>
    <row r="2054" spans="1:13">
      <c r="A2054" s="150" t="str">
        <f t="shared" si="64"/>
        <v>2004-2006FemalesNC</v>
      </c>
      <c r="B2054" s="151" t="str">
        <f t="shared" si="65"/>
        <v>2004-2006_Females_NC_All ages</v>
      </c>
      <c r="C2054" s="149" t="s">
        <v>1</v>
      </c>
      <c r="D2054" s="149" t="s">
        <v>214</v>
      </c>
      <c r="E2054" s="149" t="s">
        <v>53</v>
      </c>
      <c r="F2054" s="149">
        <v>2131</v>
      </c>
      <c r="G2054" s="149">
        <v>710.33333333333303</v>
      </c>
      <c r="H2054" s="149">
        <v>1158.46067702812</v>
      </c>
      <c r="I2054" s="149">
        <v>963.25992427079302</v>
      </c>
      <c r="J2054" s="149">
        <v>922.298877202943</v>
      </c>
      <c r="K2054" s="149">
        <v>1005.55486450465</v>
      </c>
      <c r="L2054" s="149">
        <v>40.9610470678493</v>
      </c>
      <c r="M2054" s="149">
        <v>42.294940233854</v>
      </c>
    </row>
    <row r="2055" spans="1:13">
      <c r="A2055" s="150" t="str">
        <f t="shared" si="64"/>
        <v>2005-2007FemalesNC</v>
      </c>
      <c r="B2055" s="151" t="str">
        <f t="shared" si="65"/>
        <v>2005-2007_Females_NC_All ages</v>
      </c>
      <c r="C2055" s="149" t="s">
        <v>3</v>
      </c>
      <c r="D2055" s="149" t="s">
        <v>214</v>
      </c>
      <c r="E2055" s="149" t="s">
        <v>53</v>
      </c>
      <c r="F2055" s="149">
        <v>2078</v>
      </c>
      <c r="G2055" s="149">
        <v>692.66666666666697</v>
      </c>
      <c r="H2055" s="149">
        <v>1129.1637233059801</v>
      </c>
      <c r="I2055" s="149">
        <v>931.38459626125405</v>
      </c>
      <c r="J2055" s="149">
        <v>891.21255854063202</v>
      </c>
      <c r="K2055" s="149">
        <v>972.88171105533695</v>
      </c>
      <c r="L2055" s="149">
        <v>40.172037720621603</v>
      </c>
      <c r="M2055" s="149">
        <v>41.497114794083501</v>
      </c>
    </row>
    <row r="2056" spans="1:13">
      <c r="A2056" s="150" t="str">
        <f t="shared" si="64"/>
        <v>2006-2008FemalesNC</v>
      </c>
      <c r="B2056" s="151" t="str">
        <f t="shared" si="65"/>
        <v>2006-2008_Females_NC_All ages</v>
      </c>
      <c r="C2056" s="149" t="s">
        <v>4</v>
      </c>
      <c r="D2056" s="149" t="s">
        <v>214</v>
      </c>
      <c r="E2056" s="149" t="s">
        <v>53</v>
      </c>
      <c r="F2056" s="149">
        <v>2104</v>
      </c>
      <c r="G2056" s="149">
        <v>701.33333333333303</v>
      </c>
      <c r="H2056" s="149">
        <v>1141.7408291730001</v>
      </c>
      <c r="I2056" s="149">
        <v>938.05187615026102</v>
      </c>
      <c r="J2056" s="149">
        <v>897.77088868416297</v>
      </c>
      <c r="K2056" s="149">
        <v>979.65315135396497</v>
      </c>
      <c r="L2056" s="149">
        <v>40.280987466097599</v>
      </c>
      <c r="M2056" s="149">
        <v>41.601275203704603</v>
      </c>
    </row>
    <row r="2057" spans="1:13">
      <c r="A2057" s="150" t="str">
        <f t="shared" si="64"/>
        <v>2007-2009FemalesNC</v>
      </c>
      <c r="B2057" s="151" t="str">
        <f t="shared" si="65"/>
        <v>2007-2009_Females_NC_All ages</v>
      </c>
      <c r="C2057" s="149" t="s">
        <v>5</v>
      </c>
      <c r="D2057" s="149" t="s">
        <v>214</v>
      </c>
      <c r="E2057" s="149" t="s">
        <v>53</v>
      </c>
      <c r="F2057" s="149">
        <v>2109</v>
      </c>
      <c r="G2057" s="149">
        <v>703</v>
      </c>
      <c r="H2057" s="149">
        <v>1142.56923677025</v>
      </c>
      <c r="I2057" s="149">
        <v>937.36203588891794</v>
      </c>
      <c r="J2057" s="149">
        <v>897.11195839801701</v>
      </c>
      <c r="K2057" s="149">
        <v>978.92979509021097</v>
      </c>
      <c r="L2057" s="149">
        <v>40.250077490900999</v>
      </c>
      <c r="M2057" s="149">
        <v>41.5677592012931</v>
      </c>
    </row>
    <row r="2058" spans="1:13">
      <c r="A2058" s="150" t="str">
        <f t="shared" si="64"/>
        <v>2008-2010FemalesNC</v>
      </c>
      <c r="B2058" s="151" t="str">
        <f t="shared" si="65"/>
        <v>2008-2010_Females_NC_All ages</v>
      </c>
      <c r="C2058" s="149" t="s">
        <v>6</v>
      </c>
      <c r="D2058" s="149" t="s">
        <v>214</v>
      </c>
      <c r="E2058" s="149" t="s">
        <v>53</v>
      </c>
      <c r="F2058" s="149">
        <v>2103</v>
      </c>
      <c r="G2058" s="149">
        <v>701</v>
      </c>
      <c r="H2058" s="149">
        <v>1136.93497899671</v>
      </c>
      <c r="I2058" s="149">
        <v>926.30861656564298</v>
      </c>
      <c r="J2058" s="149">
        <v>886.44140897705097</v>
      </c>
      <c r="K2058" s="149">
        <v>967.48286568245999</v>
      </c>
      <c r="L2058" s="149">
        <v>39.867207588591903</v>
      </c>
      <c r="M2058" s="149">
        <v>41.174249116816398</v>
      </c>
    </row>
    <row r="2059" spans="1:13">
      <c r="A2059" s="150" t="str">
        <f t="shared" si="64"/>
        <v>2009-2011FemalesNC</v>
      </c>
      <c r="B2059" s="151" t="str">
        <f t="shared" si="65"/>
        <v>2009-2011_Females_NC_All ages</v>
      </c>
      <c r="C2059" s="149" t="s">
        <v>7</v>
      </c>
      <c r="D2059" s="149" t="s">
        <v>214</v>
      </c>
      <c r="E2059" s="149" t="s">
        <v>53</v>
      </c>
      <c r="F2059" s="149">
        <v>1966</v>
      </c>
      <c r="G2059" s="149">
        <v>655.33333333333303</v>
      </c>
      <c r="H2059" s="149">
        <v>1060.97646531859</v>
      </c>
      <c r="I2059" s="149">
        <v>840.62956682149002</v>
      </c>
      <c r="J2059" s="149">
        <v>803.18818384545705</v>
      </c>
      <c r="K2059" s="149">
        <v>879.34129252581897</v>
      </c>
      <c r="L2059" s="149">
        <v>37.441382976033097</v>
      </c>
      <c r="M2059" s="149">
        <v>38.711725704328799</v>
      </c>
    </row>
    <row r="2060" spans="1:13">
      <c r="A2060" s="150" t="str">
        <f t="shared" si="64"/>
        <v>2010-2012FemalesNC</v>
      </c>
      <c r="B2060" s="151" t="str">
        <f t="shared" si="65"/>
        <v>2010-2012_Females_NC_All ages</v>
      </c>
      <c r="C2060" s="149" t="s">
        <v>8</v>
      </c>
      <c r="D2060" s="149" t="s">
        <v>214</v>
      </c>
      <c r="E2060" s="149" t="s">
        <v>53</v>
      </c>
      <c r="F2060" s="149">
        <v>1992</v>
      </c>
      <c r="G2060" s="149">
        <v>664</v>
      </c>
      <c r="H2060" s="149">
        <v>1073.6287249581001</v>
      </c>
      <c r="I2060" s="149">
        <v>834.82212087146002</v>
      </c>
      <c r="J2060" s="149">
        <v>797.74501096865697</v>
      </c>
      <c r="K2060" s="149">
        <v>873.14882523009305</v>
      </c>
      <c r="L2060" s="149">
        <v>37.077109902802199</v>
      </c>
      <c r="M2060" s="149">
        <v>38.326704358632902</v>
      </c>
    </row>
    <row r="2061" spans="1:13">
      <c r="A2061" s="150" t="str">
        <f t="shared" si="64"/>
        <v>2011-2013FemalesNC</v>
      </c>
      <c r="B2061" s="151" t="str">
        <f t="shared" si="65"/>
        <v>2011-2013_Females_NC_All ages</v>
      </c>
      <c r="C2061" s="149" t="s">
        <v>9</v>
      </c>
      <c r="D2061" s="149" t="s">
        <v>214</v>
      </c>
      <c r="E2061" s="149" t="s">
        <v>53</v>
      </c>
      <c r="F2061" s="149">
        <v>1927</v>
      </c>
      <c r="G2061" s="149">
        <v>642.33333333333303</v>
      </c>
      <c r="H2061" s="149">
        <v>1039.3182676231099</v>
      </c>
      <c r="I2061" s="149">
        <v>788.49658659284796</v>
      </c>
      <c r="J2061" s="149">
        <v>752.80314760167505</v>
      </c>
      <c r="K2061" s="149">
        <v>825.41348527454102</v>
      </c>
      <c r="L2061" s="149">
        <v>35.693438991172997</v>
      </c>
      <c r="M2061" s="149">
        <v>36.9168986816927</v>
      </c>
    </row>
    <row r="2062" spans="1:13">
      <c r="A2062" s="150" t="str">
        <f t="shared" si="64"/>
        <v>2012-2014FemalesNC</v>
      </c>
      <c r="B2062" s="151" t="str">
        <f t="shared" si="65"/>
        <v>2012-2014_Females_NC_All ages</v>
      </c>
      <c r="C2062" s="149" t="s">
        <v>216</v>
      </c>
      <c r="D2062" s="149" t="s">
        <v>214</v>
      </c>
      <c r="E2062" s="149" t="s">
        <v>53</v>
      </c>
      <c r="F2062" s="149">
        <v>2007</v>
      </c>
      <c r="G2062" s="149">
        <v>669</v>
      </c>
      <c r="H2062" s="149">
        <v>1082.7637179743101</v>
      </c>
      <c r="I2062" s="149">
        <v>807.58361395037502</v>
      </c>
      <c r="J2062" s="149">
        <v>771.71063397817102</v>
      </c>
      <c r="K2062" s="149">
        <v>844.66099629479402</v>
      </c>
      <c r="L2062" s="149">
        <v>35.872979972203403</v>
      </c>
      <c r="M2062" s="149">
        <v>37.077382344418901</v>
      </c>
    </row>
    <row r="2063" spans="1:13">
      <c r="A2063" s="150" t="str">
        <f t="shared" si="64"/>
        <v>2004-2006FemalesNC1</v>
      </c>
      <c r="B2063" s="151" t="str">
        <f t="shared" si="65"/>
        <v>2004-2006_Females_NC1_All ages</v>
      </c>
      <c r="C2063" s="149" t="s">
        <v>1</v>
      </c>
      <c r="D2063" s="149" t="s">
        <v>214</v>
      </c>
      <c r="E2063" s="149" t="s">
        <v>54</v>
      </c>
      <c r="F2063" s="149">
        <v>576</v>
      </c>
      <c r="G2063" s="149">
        <v>192</v>
      </c>
      <c r="H2063" s="149">
        <v>1467.1047604493001</v>
      </c>
      <c r="I2063" s="149">
        <v>1018.69528076887</v>
      </c>
      <c r="J2063" s="149">
        <v>933.99432488295304</v>
      </c>
      <c r="K2063" s="149">
        <v>1108.79004472257</v>
      </c>
      <c r="L2063" s="149">
        <v>84.700955885919697</v>
      </c>
      <c r="M2063" s="149">
        <v>90.0947639537019</v>
      </c>
    </row>
    <row r="2064" spans="1:13">
      <c r="A2064" s="150" t="str">
        <f t="shared" si="64"/>
        <v>2005-2007FemalesNC1</v>
      </c>
      <c r="B2064" s="151" t="str">
        <f t="shared" si="65"/>
        <v>2005-2007_Females_NC1_All ages</v>
      </c>
      <c r="C2064" s="149" t="s">
        <v>3</v>
      </c>
      <c r="D2064" s="149" t="s">
        <v>214</v>
      </c>
      <c r="E2064" s="149" t="s">
        <v>54</v>
      </c>
      <c r="F2064" s="149">
        <v>548</v>
      </c>
      <c r="G2064" s="149">
        <v>182.666666666667</v>
      </c>
      <c r="H2064" s="149">
        <v>1402.89795709385</v>
      </c>
      <c r="I2064" s="149">
        <v>956.61776460193198</v>
      </c>
      <c r="J2064" s="149">
        <v>874.80692347950298</v>
      </c>
      <c r="K2064" s="149">
        <v>1043.77445583348</v>
      </c>
      <c r="L2064" s="149">
        <v>81.810841122429196</v>
      </c>
      <c r="M2064" s="149">
        <v>87.156691231546006</v>
      </c>
    </row>
    <row r="2065" spans="1:13">
      <c r="A2065" s="150" t="str">
        <f t="shared" si="64"/>
        <v>2006-2008FemalesNC1</v>
      </c>
      <c r="B2065" s="151" t="str">
        <f t="shared" si="65"/>
        <v>2006-2008_Females_NC1_All ages</v>
      </c>
      <c r="C2065" s="149" t="s">
        <v>4</v>
      </c>
      <c r="D2065" s="149" t="s">
        <v>214</v>
      </c>
      <c r="E2065" s="149" t="s">
        <v>54</v>
      </c>
      <c r="F2065" s="149">
        <v>577</v>
      </c>
      <c r="G2065" s="149">
        <v>192.333333333333</v>
      </c>
      <c r="H2065" s="149">
        <v>1484.0534979423901</v>
      </c>
      <c r="I2065" s="149">
        <v>1011.7557001471801</v>
      </c>
      <c r="J2065" s="149">
        <v>926.84514235276094</v>
      </c>
      <c r="K2065" s="149">
        <v>1102.0685645107701</v>
      </c>
      <c r="L2065" s="149">
        <v>84.910557794421294</v>
      </c>
      <c r="M2065" s="149">
        <v>90.312864363588304</v>
      </c>
    </row>
    <row r="2066" spans="1:13">
      <c r="A2066" s="150" t="str">
        <f t="shared" si="64"/>
        <v>2007-2009FemalesNC1</v>
      </c>
      <c r="B2066" s="151" t="str">
        <f t="shared" si="65"/>
        <v>2007-2009_Females_NC1_All ages</v>
      </c>
      <c r="C2066" s="149" t="s">
        <v>5</v>
      </c>
      <c r="D2066" s="149" t="s">
        <v>214</v>
      </c>
      <c r="E2066" s="149" t="s">
        <v>54</v>
      </c>
      <c r="F2066" s="149">
        <v>589</v>
      </c>
      <c r="G2066" s="149">
        <v>196.333333333333</v>
      </c>
      <c r="H2066" s="149">
        <v>1510.1789651812701</v>
      </c>
      <c r="I2066" s="149">
        <v>1039.55363672153</v>
      </c>
      <c r="J2066" s="149">
        <v>952.76722401483005</v>
      </c>
      <c r="K2066" s="149">
        <v>1131.8032401217299</v>
      </c>
      <c r="L2066" s="149">
        <v>86.786412706700602</v>
      </c>
      <c r="M2066" s="149">
        <v>92.249603400204293</v>
      </c>
    </row>
    <row r="2067" spans="1:13">
      <c r="A2067" s="150" t="str">
        <f t="shared" si="64"/>
        <v>2008-2010FemalesNC1</v>
      </c>
      <c r="B2067" s="151" t="str">
        <f t="shared" si="65"/>
        <v>2008-2010_Females_NC1_All ages</v>
      </c>
      <c r="C2067" s="149" t="s">
        <v>6</v>
      </c>
      <c r="D2067" s="149" t="s">
        <v>214</v>
      </c>
      <c r="E2067" s="149" t="s">
        <v>54</v>
      </c>
      <c r="F2067" s="149">
        <v>588</v>
      </c>
      <c r="G2067" s="149">
        <v>196</v>
      </c>
      <c r="H2067" s="149">
        <v>1491.2881381724101</v>
      </c>
      <c r="I2067" s="149">
        <v>1017.01537197196</v>
      </c>
      <c r="J2067" s="149">
        <v>931.93322164355095</v>
      </c>
      <c r="K2067" s="149">
        <v>1107.4581376895501</v>
      </c>
      <c r="L2067" s="149">
        <v>85.082150328412197</v>
      </c>
      <c r="M2067" s="149">
        <v>90.442765717582105</v>
      </c>
    </row>
    <row r="2068" spans="1:13">
      <c r="A2068" s="150" t="str">
        <f t="shared" si="64"/>
        <v>2009-2011FemalesNC1</v>
      </c>
      <c r="B2068" s="151" t="str">
        <f t="shared" si="65"/>
        <v>2009-2011_Females_NC1_All ages</v>
      </c>
      <c r="C2068" s="149" t="s">
        <v>7</v>
      </c>
      <c r="D2068" s="149" t="s">
        <v>214</v>
      </c>
      <c r="E2068" s="149" t="s">
        <v>54</v>
      </c>
      <c r="F2068" s="149">
        <v>535</v>
      </c>
      <c r="G2068" s="149">
        <v>178.333333333333</v>
      </c>
      <c r="H2068" s="149">
        <v>1336.16383616384</v>
      </c>
      <c r="I2068" s="149">
        <v>877.70366769185603</v>
      </c>
      <c r="J2068" s="149">
        <v>800.75136646346596</v>
      </c>
      <c r="K2068" s="149">
        <v>959.74724139321302</v>
      </c>
      <c r="L2068" s="149">
        <v>76.952301228390795</v>
      </c>
      <c r="M2068" s="149">
        <v>82.043573701356905</v>
      </c>
    </row>
    <row r="2069" spans="1:13">
      <c r="A2069" s="150" t="str">
        <f t="shared" si="64"/>
        <v>2010-2012FemalesNC1</v>
      </c>
      <c r="B2069" s="151" t="str">
        <f t="shared" si="65"/>
        <v>2010-2012_Females_NC1_All ages</v>
      </c>
      <c r="C2069" s="149" t="s">
        <v>8</v>
      </c>
      <c r="D2069" s="149" t="s">
        <v>214</v>
      </c>
      <c r="E2069" s="149" t="s">
        <v>54</v>
      </c>
      <c r="F2069" s="149">
        <v>545</v>
      </c>
      <c r="G2069" s="149">
        <v>181.666666666667</v>
      </c>
      <c r="H2069" s="149">
        <v>1345.9448780005901</v>
      </c>
      <c r="I2069" s="149">
        <v>858.481756682889</v>
      </c>
      <c r="J2069" s="149">
        <v>783.84139820608902</v>
      </c>
      <c r="K2069" s="149">
        <v>938.013297606626</v>
      </c>
      <c r="L2069" s="149">
        <v>74.640358476799705</v>
      </c>
      <c r="M2069" s="149">
        <v>79.531540923736799</v>
      </c>
    </row>
    <row r="2070" spans="1:13">
      <c r="A2070" s="150" t="str">
        <f t="shared" si="64"/>
        <v>2011-2013FemalesNC1</v>
      </c>
      <c r="B2070" s="151" t="str">
        <f t="shared" si="65"/>
        <v>2011-2013_Females_NC1_All ages</v>
      </c>
      <c r="C2070" s="149" t="s">
        <v>9</v>
      </c>
      <c r="D2070" s="149" t="s">
        <v>214</v>
      </c>
      <c r="E2070" s="149" t="s">
        <v>54</v>
      </c>
      <c r="F2070" s="149">
        <v>540</v>
      </c>
      <c r="G2070" s="149">
        <v>180</v>
      </c>
      <c r="H2070" s="149">
        <v>1328.3806056431599</v>
      </c>
      <c r="I2070" s="149">
        <v>844.37631727798998</v>
      </c>
      <c r="J2070" s="149">
        <v>770.17709382481996</v>
      </c>
      <c r="K2070" s="149">
        <v>923.46107416959001</v>
      </c>
      <c r="L2070" s="149">
        <v>74.199223453170106</v>
      </c>
      <c r="M2070" s="149">
        <v>79.084756891599696</v>
      </c>
    </row>
    <row r="2071" spans="1:13">
      <c r="A2071" s="150" t="str">
        <f t="shared" si="64"/>
        <v>2012-2014FemalesNC1</v>
      </c>
      <c r="B2071" s="151" t="str">
        <f t="shared" si="65"/>
        <v>2012-2014_Females_NC1_All ages</v>
      </c>
      <c r="C2071" s="149" t="s">
        <v>216</v>
      </c>
      <c r="D2071" s="149" t="s">
        <v>214</v>
      </c>
      <c r="E2071" s="149" t="s">
        <v>54</v>
      </c>
      <c r="F2071" s="149">
        <v>548</v>
      </c>
      <c r="G2071" s="149">
        <v>182.666666666667</v>
      </c>
      <c r="H2071" s="149">
        <v>1345.8090817554501</v>
      </c>
      <c r="I2071" s="149">
        <v>839.84012548489</v>
      </c>
      <c r="J2071" s="149">
        <v>766.39430505181997</v>
      </c>
      <c r="K2071" s="149">
        <v>918.08519185883495</v>
      </c>
      <c r="L2071" s="149">
        <v>73.445820433070494</v>
      </c>
      <c r="M2071" s="149">
        <v>78.245066373944596</v>
      </c>
    </row>
    <row r="2072" spans="1:13">
      <c r="A2072" s="150" t="str">
        <f t="shared" si="64"/>
        <v>2004-2006FemalesNC2</v>
      </c>
      <c r="B2072" s="151" t="str">
        <f t="shared" si="65"/>
        <v>2004-2006_Females_NC2_All ages</v>
      </c>
      <c r="C2072" s="149" t="s">
        <v>1</v>
      </c>
      <c r="D2072" s="149" t="s">
        <v>214</v>
      </c>
      <c r="E2072" s="149" t="s">
        <v>55</v>
      </c>
      <c r="F2072" s="149">
        <v>377</v>
      </c>
      <c r="G2072" s="149">
        <v>125.666666666667</v>
      </c>
      <c r="H2072" s="149">
        <v>1110.5219747849701</v>
      </c>
      <c r="I2072" s="149">
        <v>895.00907666438002</v>
      </c>
      <c r="J2072" s="149">
        <v>806.02507220308496</v>
      </c>
      <c r="K2072" s="149">
        <v>991.05458191243997</v>
      </c>
      <c r="L2072" s="149">
        <v>88.9840044612951</v>
      </c>
      <c r="M2072" s="149">
        <v>96.045505248059996</v>
      </c>
    </row>
    <row r="2073" spans="1:13">
      <c r="A2073" s="150" t="str">
        <f t="shared" si="64"/>
        <v>2005-2007FemalesNC2</v>
      </c>
      <c r="B2073" s="151" t="str">
        <f t="shared" si="65"/>
        <v>2005-2007_Females_NC2_All ages</v>
      </c>
      <c r="C2073" s="149" t="s">
        <v>3</v>
      </c>
      <c r="D2073" s="149" t="s">
        <v>214</v>
      </c>
      <c r="E2073" s="149" t="s">
        <v>55</v>
      </c>
      <c r="F2073" s="149">
        <v>364</v>
      </c>
      <c r="G2073" s="149">
        <v>121.333333333333</v>
      </c>
      <c r="H2073" s="149">
        <v>1067.1044531089699</v>
      </c>
      <c r="I2073" s="149">
        <v>865.58938076384698</v>
      </c>
      <c r="J2073" s="149">
        <v>778.09151592964201</v>
      </c>
      <c r="K2073" s="149">
        <v>960.15905651249795</v>
      </c>
      <c r="L2073" s="149">
        <v>87.497864834204293</v>
      </c>
      <c r="M2073" s="149">
        <v>94.569675748651406</v>
      </c>
    </row>
    <row r="2074" spans="1:13">
      <c r="A2074" s="150" t="str">
        <f t="shared" si="64"/>
        <v>2006-2008FemalesNC2</v>
      </c>
      <c r="B2074" s="151" t="str">
        <f t="shared" si="65"/>
        <v>2006-2008_Females_NC2_All ages</v>
      </c>
      <c r="C2074" s="149" t="s">
        <v>4</v>
      </c>
      <c r="D2074" s="149" t="s">
        <v>214</v>
      </c>
      <c r="E2074" s="149" t="s">
        <v>55</v>
      </c>
      <c r="F2074" s="149">
        <v>352</v>
      </c>
      <c r="G2074" s="149">
        <v>117.333333333333</v>
      </c>
      <c r="H2074" s="149">
        <v>1029.02914608121</v>
      </c>
      <c r="I2074" s="149">
        <v>843.94600956613999</v>
      </c>
      <c r="J2074" s="149">
        <v>757.05235847923097</v>
      </c>
      <c r="K2074" s="149">
        <v>937.98659064516505</v>
      </c>
      <c r="L2074" s="149">
        <v>86.893651086908903</v>
      </c>
      <c r="M2074" s="149">
        <v>94.040581079024804</v>
      </c>
    </row>
    <row r="2075" spans="1:13">
      <c r="A2075" s="150" t="str">
        <f t="shared" si="64"/>
        <v>2007-2009FemalesNC2</v>
      </c>
      <c r="B2075" s="151" t="str">
        <f t="shared" si="65"/>
        <v>2007-2009_Females_NC2_All ages</v>
      </c>
      <c r="C2075" s="149" t="s">
        <v>5</v>
      </c>
      <c r="D2075" s="149" t="s">
        <v>214</v>
      </c>
      <c r="E2075" s="149" t="s">
        <v>55</v>
      </c>
      <c r="F2075" s="149">
        <v>349</v>
      </c>
      <c r="G2075" s="149">
        <v>116.333333333333</v>
      </c>
      <c r="H2075" s="149">
        <v>1020.31866686157</v>
      </c>
      <c r="I2075" s="149">
        <v>839.17846273267901</v>
      </c>
      <c r="J2075" s="149">
        <v>752.38788803494197</v>
      </c>
      <c r="K2075" s="149">
        <v>933.13946355705195</v>
      </c>
      <c r="L2075" s="149">
        <v>86.790574697736901</v>
      </c>
      <c r="M2075" s="149">
        <v>93.961000824373599</v>
      </c>
    </row>
    <row r="2076" spans="1:13">
      <c r="A2076" s="150" t="str">
        <f t="shared" si="64"/>
        <v>2008-2010FemalesNC2</v>
      </c>
      <c r="B2076" s="151" t="str">
        <f t="shared" si="65"/>
        <v>2008-2010_Females_NC2_All ages</v>
      </c>
      <c r="C2076" s="149" t="s">
        <v>6</v>
      </c>
      <c r="D2076" s="149" t="s">
        <v>214</v>
      </c>
      <c r="E2076" s="149" t="s">
        <v>55</v>
      </c>
      <c r="F2076" s="149">
        <v>374</v>
      </c>
      <c r="G2076" s="149">
        <v>124.666666666667</v>
      </c>
      <c r="H2076" s="149">
        <v>1099.1271637229299</v>
      </c>
      <c r="I2076" s="149">
        <v>888.80849144655099</v>
      </c>
      <c r="J2076" s="149">
        <v>799.59340166004199</v>
      </c>
      <c r="K2076" s="149">
        <v>985.13297313436397</v>
      </c>
      <c r="L2076" s="149">
        <v>89.215089786509097</v>
      </c>
      <c r="M2076" s="149">
        <v>96.324481687813105</v>
      </c>
    </row>
    <row r="2077" spans="1:13">
      <c r="A2077" s="150" t="str">
        <f t="shared" si="64"/>
        <v>2009-2011FemalesNC2</v>
      </c>
      <c r="B2077" s="151" t="str">
        <f t="shared" si="65"/>
        <v>2009-2011_Females_NC2_All ages</v>
      </c>
      <c r="C2077" s="149" t="s">
        <v>7</v>
      </c>
      <c r="D2077" s="149" t="s">
        <v>214</v>
      </c>
      <c r="E2077" s="149" t="s">
        <v>55</v>
      </c>
      <c r="F2077" s="149">
        <v>351</v>
      </c>
      <c r="G2077" s="149">
        <v>117</v>
      </c>
      <c r="H2077" s="149">
        <v>1034.78773584906</v>
      </c>
      <c r="I2077" s="149">
        <v>800.901648012588</v>
      </c>
      <c r="J2077" s="149">
        <v>718.09415007514303</v>
      </c>
      <c r="K2077" s="149">
        <v>890.53011744072501</v>
      </c>
      <c r="L2077" s="149">
        <v>82.807497937445007</v>
      </c>
      <c r="M2077" s="149">
        <v>89.628469428136995</v>
      </c>
    </row>
    <row r="2078" spans="1:13">
      <c r="A2078" s="150" t="str">
        <f t="shared" si="64"/>
        <v>2010-2012FemalesNC2</v>
      </c>
      <c r="B2078" s="151" t="str">
        <f t="shared" si="65"/>
        <v>2010-2012_Females_NC2_All ages</v>
      </c>
      <c r="C2078" s="149" t="s">
        <v>8</v>
      </c>
      <c r="D2078" s="149" t="s">
        <v>214</v>
      </c>
      <c r="E2078" s="149" t="s">
        <v>55</v>
      </c>
      <c r="F2078" s="149">
        <v>340</v>
      </c>
      <c r="G2078" s="149">
        <v>113.333333333333</v>
      </c>
      <c r="H2078" s="149">
        <v>1003.33461209313</v>
      </c>
      <c r="I2078" s="149">
        <v>751.85048972753202</v>
      </c>
      <c r="J2078" s="149">
        <v>672.77694664349099</v>
      </c>
      <c r="K2078" s="149">
        <v>837.54665959095701</v>
      </c>
      <c r="L2078" s="149">
        <v>79.073543084040594</v>
      </c>
      <c r="M2078" s="149">
        <v>85.696169863425396</v>
      </c>
    </row>
    <row r="2079" spans="1:13">
      <c r="A2079" s="150" t="str">
        <f t="shared" si="64"/>
        <v>2011-2013FemalesNC2</v>
      </c>
      <c r="B2079" s="151" t="str">
        <f t="shared" si="65"/>
        <v>2011-2013_Females_NC2_All ages</v>
      </c>
      <c r="C2079" s="149" t="s">
        <v>9</v>
      </c>
      <c r="D2079" s="149" t="s">
        <v>214</v>
      </c>
      <c r="E2079" s="149" t="s">
        <v>55</v>
      </c>
      <c r="F2079" s="149">
        <v>306</v>
      </c>
      <c r="G2079" s="149">
        <v>102</v>
      </c>
      <c r="H2079" s="149">
        <v>903.64114224965294</v>
      </c>
      <c r="I2079" s="149">
        <v>655.60426515047504</v>
      </c>
      <c r="J2079" s="149">
        <v>583.04560122043995</v>
      </c>
      <c r="K2079" s="149">
        <v>734.58423977954999</v>
      </c>
      <c r="L2079" s="149">
        <v>72.558663930034797</v>
      </c>
      <c r="M2079" s="149">
        <v>78.979974629074704</v>
      </c>
    </row>
    <row r="2080" spans="1:13">
      <c r="A2080" s="150" t="str">
        <f t="shared" si="64"/>
        <v>2012-2014FemalesNC2</v>
      </c>
      <c r="B2080" s="151" t="str">
        <f t="shared" si="65"/>
        <v>2012-2014_Females_NC2_All ages</v>
      </c>
      <c r="C2080" s="149" t="s">
        <v>216</v>
      </c>
      <c r="D2080" s="149" t="s">
        <v>214</v>
      </c>
      <c r="E2080" s="149" t="s">
        <v>55</v>
      </c>
      <c r="F2080" s="149">
        <v>328</v>
      </c>
      <c r="G2080" s="149">
        <v>109.333333333333</v>
      </c>
      <c r="H2080" s="149">
        <v>969.49633483092896</v>
      </c>
      <c r="I2080" s="149">
        <v>692.29980727655402</v>
      </c>
      <c r="J2080" s="149">
        <v>618.15158793196497</v>
      </c>
      <c r="K2080" s="149">
        <v>772.77587968631099</v>
      </c>
      <c r="L2080" s="149">
        <v>74.148219344589293</v>
      </c>
      <c r="M2080" s="149">
        <v>80.476072409757094</v>
      </c>
    </row>
    <row r="2081" spans="1:13">
      <c r="A2081" s="150" t="str">
        <f t="shared" si="64"/>
        <v>2004-2006FemalesNC3</v>
      </c>
      <c r="B2081" s="151" t="str">
        <f t="shared" si="65"/>
        <v>2004-2006_Females_NC3_All ages</v>
      </c>
      <c r="C2081" s="149" t="s">
        <v>1</v>
      </c>
      <c r="D2081" s="149" t="s">
        <v>214</v>
      </c>
      <c r="E2081" s="149" t="s">
        <v>56</v>
      </c>
      <c r="F2081" s="149">
        <v>326</v>
      </c>
      <c r="G2081" s="149">
        <v>108.666666666667</v>
      </c>
      <c r="H2081" s="149">
        <v>924.875170222424</v>
      </c>
      <c r="I2081" s="149">
        <v>828.05055031960501</v>
      </c>
      <c r="J2081" s="149">
        <v>739.83336696603999</v>
      </c>
      <c r="K2081" s="149">
        <v>923.82035785528899</v>
      </c>
      <c r="L2081" s="149">
        <v>88.217183353564806</v>
      </c>
      <c r="M2081" s="149">
        <v>95.769807535684194</v>
      </c>
    </row>
    <row r="2082" spans="1:13">
      <c r="A2082" s="150" t="str">
        <f t="shared" si="64"/>
        <v>2005-2007FemalesNC3</v>
      </c>
      <c r="B2082" s="151" t="str">
        <f t="shared" si="65"/>
        <v>2005-2007_Females_NC3_All ages</v>
      </c>
      <c r="C2082" s="149" t="s">
        <v>3</v>
      </c>
      <c r="D2082" s="149" t="s">
        <v>214</v>
      </c>
      <c r="E2082" s="149" t="s">
        <v>56</v>
      </c>
      <c r="F2082" s="149">
        <v>325</v>
      </c>
      <c r="G2082" s="149">
        <v>108.333333333333</v>
      </c>
      <c r="H2082" s="149">
        <v>922.69255883939502</v>
      </c>
      <c r="I2082" s="149">
        <v>806.49761834965898</v>
      </c>
      <c r="J2082" s="149">
        <v>720.44269114978999</v>
      </c>
      <c r="K2082" s="149">
        <v>899.93189730536506</v>
      </c>
      <c r="L2082" s="149">
        <v>86.054927199868999</v>
      </c>
      <c r="M2082" s="149">
        <v>93.434278955705693</v>
      </c>
    </row>
    <row r="2083" spans="1:13">
      <c r="A2083" s="150" t="str">
        <f t="shared" si="64"/>
        <v>2006-2008FemalesNC3</v>
      </c>
      <c r="B2083" s="151" t="str">
        <f t="shared" si="65"/>
        <v>2006-2008_Females_NC3_All ages</v>
      </c>
      <c r="C2083" s="149" t="s">
        <v>4</v>
      </c>
      <c r="D2083" s="149" t="s">
        <v>214</v>
      </c>
      <c r="E2083" s="149" t="s">
        <v>56</v>
      </c>
      <c r="F2083" s="149">
        <v>318</v>
      </c>
      <c r="G2083" s="149">
        <v>106</v>
      </c>
      <c r="H2083" s="149">
        <v>903.97407470578196</v>
      </c>
      <c r="I2083" s="149">
        <v>780.88925392184501</v>
      </c>
      <c r="J2083" s="149">
        <v>696.54542861809898</v>
      </c>
      <c r="K2083" s="149">
        <v>872.54855506308104</v>
      </c>
      <c r="L2083" s="149">
        <v>84.343825303745703</v>
      </c>
      <c r="M2083" s="149">
        <v>91.659301141236</v>
      </c>
    </row>
    <row r="2084" spans="1:13">
      <c r="A2084" s="150" t="str">
        <f t="shared" si="64"/>
        <v>2007-2009FemalesNC3</v>
      </c>
      <c r="B2084" s="151" t="str">
        <f t="shared" si="65"/>
        <v>2007-2009_Females_NC3_All ages</v>
      </c>
      <c r="C2084" s="149" t="s">
        <v>5</v>
      </c>
      <c r="D2084" s="149" t="s">
        <v>214</v>
      </c>
      <c r="E2084" s="149" t="s">
        <v>56</v>
      </c>
      <c r="F2084" s="149">
        <v>316</v>
      </c>
      <c r="G2084" s="149">
        <v>105.333333333333</v>
      </c>
      <c r="H2084" s="149">
        <v>898.33977712076398</v>
      </c>
      <c r="I2084" s="149">
        <v>767.60441815098102</v>
      </c>
      <c r="J2084" s="149">
        <v>684.40258622795102</v>
      </c>
      <c r="K2084" s="149">
        <v>858.046540925165</v>
      </c>
      <c r="L2084" s="149">
        <v>83.201831923030198</v>
      </c>
      <c r="M2084" s="149">
        <v>90.4421227741839</v>
      </c>
    </row>
    <row r="2085" spans="1:13">
      <c r="A2085" s="150" t="str">
        <f t="shared" si="64"/>
        <v>2008-2010FemalesNC3</v>
      </c>
      <c r="B2085" s="151" t="str">
        <f t="shared" si="65"/>
        <v>2008-2010_Females_NC3_All ages</v>
      </c>
      <c r="C2085" s="149" t="s">
        <v>6</v>
      </c>
      <c r="D2085" s="149" t="s">
        <v>214</v>
      </c>
      <c r="E2085" s="149" t="s">
        <v>56</v>
      </c>
      <c r="F2085" s="149">
        <v>308</v>
      </c>
      <c r="G2085" s="149">
        <v>102.666666666667</v>
      </c>
      <c r="H2085" s="149">
        <v>875.422789415343</v>
      </c>
      <c r="I2085" s="149">
        <v>732.17416441548096</v>
      </c>
      <c r="J2085" s="149">
        <v>651.752745677387</v>
      </c>
      <c r="K2085" s="149">
        <v>819.68849430298701</v>
      </c>
      <c r="L2085" s="149">
        <v>80.421418738094303</v>
      </c>
      <c r="M2085" s="149">
        <v>87.514329887506307</v>
      </c>
    </row>
    <row r="2086" spans="1:13">
      <c r="A2086" s="150" t="str">
        <f t="shared" si="64"/>
        <v>2009-2011FemalesNC3</v>
      </c>
      <c r="B2086" s="151" t="str">
        <f t="shared" si="65"/>
        <v>2009-2011_Females_NC3_All ages</v>
      </c>
      <c r="C2086" s="149" t="s">
        <v>7</v>
      </c>
      <c r="D2086" s="149" t="s">
        <v>214</v>
      </c>
      <c r="E2086" s="149" t="s">
        <v>56</v>
      </c>
      <c r="F2086" s="149">
        <v>280</v>
      </c>
      <c r="G2086" s="149">
        <v>93.3333333333333</v>
      </c>
      <c r="H2086" s="149">
        <v>798.76761567866697</v>
      </c>
      <c r="I2086" s="149">
        <v>643.09553640514196</v>
      </c>
      <c r="J2086" s="149">
        <v>569.13775917058899</v>
      </c>
      <c r="K2086" s="149">
        <v>723.91032858198105</v>
      </c>
      <c r="L2086" s="149">
        <v>73.957777234553902</v>
      </c>
      <c r="M2086" s="149">
        <v>80.814792176838907</v>
      </c>
    </row>
    <row r="2087" spans="1:13">
      <c r="A2087" s="150" t="str">
        <f t="shared" si="64"/>
        <v>2010-2012FemalesNC3</v>
      </c>
      <c r="B2087" s="151" t="str">
        <f t="shared" si="65"/>
        <v>2010-2012_Females_NC3_All ages</v>
      </c>
      <c r="C2087" s="149" t="s">
        <v>8</v>
      </c>
      <c r="D2087" s="149" t="s">
        <v>214</v>
      </c>
      <c r="E2087" s="149" t="s">
        <v>56</v>
      </c>
      <c r="F2087" s="149">
        <v>310</v>
      </c>
      <c r="G2087" s="149">
        <v>103.333333333333</v>
      </c>
      <c r="H2087" s="149">
        <v>889.19484840662005</v>
      </c>
      <c r="I2087" s="149">
        <v>701.47169367741697</v>
      </c>
      <c r="J2087" s="149">
        <v>624.30859758162103</v>
      </c>
      <c r="K2087" s="149">
        <v>785.41730260657596</v>
      </c>
      <c r="L2087" s="149">
        <v>77.163096095795794</v>
      </c>
      <c r="M2087" s="149">
        <v>83.945608929158894</v>
      </c>
    </row>
    <row r="2088" spans="1:13">
      <c r="A2088" s="150" t="str">
        <f t="shared" si="64"/>
        <v>2011-2013FemalesNC3</v>
      </c>
      <c r="B2088" s="151" t="str">
        <f t="shared" si="65"/>
        <v>2011-2013_Females_NC3_All ages</v>
      </c>
      <c r="C2088" s="149" t="s">
        <v>9</v>
      </c>
      <c r="D2088" s="149" t="s">
        <v>214</v>
      </c>
      <c r="E2088" s="149" t="s">
        <v>56</v>
      </c>
      <c r="F2088" s="149">
        <v>324</v>
      </c>
      <c r="G2088" s="149">
        <v>108</v>
      </c>
      <c r="H2088" s="149">
        <v>933.74448831378402</v>
      </c>
      <c r="I2088" s="149">
        <v>721.26533555283004</v>
      </c>
      <c r="J2088" s="149">
        <v>643.38605691784505</v>
      </c>
      <c r="K2088" s="149">
        <v>805.83366311962095</v>
      </c>
      <c r="L2088" s="149">
        <v>77.879278634984502</v>
      </c>
      <c r="M2088" s="149">
        <v>84.568327566791098</v>
      </c>
    </row>
    <row r="2089" spans="1:13">
      <c r="A2089" s="150" t="str">
        <f t="shared" si="64"/>
        <v>2012-2014FemalesNC3</v>
      </c>
      <c r="B2089" s="151" t="str">
        <f t="shared" si="65"/>
        <v>2012-2014_Females_NC3_All ages</v>
      </c>
      <c r="C2089" s="149" t="s">
        <v>216</v>
      </c>
      <c r="D2089" s="149" t="s">
        <v>214</v>
      </c>
      <c r="E2089" s="149" t="s">
        <v>56</v>
      </c>
      <c r="F2089" s="149">
        <v>354</v>
      </c>
      <c r="G2089" s="149">
        <v>118</v>
      </c>
      <c r="H2089" s="149">
        <v>1020.82011650037</v>
      </c>
      <c r="I2089" s="149">
        <v>784.04550419088901</v>
      </c>
      <c r="J2089" s="149">
        <v>702.94805609973002</v>
      </c>
      <c r="K2089" s="149">
        <v>871.79344906572101</v>
      </c>
      <c r="L2089" s="149">
        <v>81.097448091159805</v>
      </c>
      <c r="M2089" s="149">
        <v>87.747944874831106</v>
      </c>
    </row>
    <row r="2090" spans="1:13">
      <c r="A2090" s="150" t="str">
        <f t="shared" si="64"/>
        <v>2004-2006FemalesNC4</v>
      </c>
      <c r="B2090" s="151" t="str">
        <f t="shared" si="65"/>
        <v>2004-2006_Females_NC4_All ages</v>
      </c>
      <c r="C2090" s="149" t="s">
        <v>1</v>
      </c>
      <c r="D2090" s="149" t="s">
        <v>214</v>
      </c>
      <c r="E2090" s="149" t="s">
        <v>57</v>
      </c>
      <c r="F2090" s="149">
        <v>423</v>
      </c>
      <c r="G2090" s="149">
        <v>141</v>
      </c>
      <c r="H2090" s="149">
        <v>1143.05788250554</v>
      </c>
      <c r="I2090" s="149">
        <v>984.823697778049</v>
      </c>
      <c r="J2090" s="149">
        <v>891.96882179390605</v>
      </c>
      <c r="K2090" s="149">
        <v>1084.6184799580501</v>
      </c>
      <c r="L2090" s="149">
        <v>92.854875984142396</v>
      </c>
      <c r="M2090" s="149">
        <v>99.794782180001107</v>
      </c>
    </row>
    <row r="2091" spans="1:13">
      <c r="A2091" s="150" t="str">
        <f t="shared" si="64"/>
        <v>2005-2007FemalesNC4</v>
      </c>
      <c r="B2091" s="151" t="str">
        <f t="shared" si="65"/>
        <v>2005-2007_Females_NC4_All ages</v>
      </c>
      <c r="C2091" s="149" t="s">
        <v>3</v>
      </c>
      <c r="D2091" s="149" t="s">
        <v>214</v>
      </c>
      <c r="E2091" s="149" t="s">
        <v>57</v>
      </c>
      <c r="F2091" s="149">
        <v>418</v>
      </c>
      <c r="G2091" s="149">
        <v>139.333333333333</v>
      </c>
      <c r="H2091" s="149">
        <v>1125.9562547139301</v>
      </c>
      <c r="I2091" s="149">
        <v>963.01752029704301</v>
      </c>
      <c r="J2091" s="149">
        <v>871.41022065687503</v>
      </c>
      <c r="K2091" s="149">
        <v>1061.5139648010299</v>
      </c>
      <c r="L2091" s="149">
        <v>91.607299640168193</v>
      </c>
      <c r="M2091" s="149">
        <v>98.4964445039883</v>
      </c>
    </row>
    <row r="2092" spans="1:13">
      <c r="A2092" s="150" t="str">
        <f t="shared" si="64"/>
        <v>2006-2008FemalesNC4</v>
      </c>
      <c r="B2092" s="151" t="str">
        <f t="shared" si="65"/>
        <v>2006-2008_Females_NC4_All ages</v>
      </c>
      <c r="C2092" s="149" t="s">
        <v>4</v>
      </c>
      <c r="D2092" s="149" t="s">
        <v>214</v>
      </c>
      <c r="E2092" s="149" t="s">
        <v>57</v>
      </c>
      <c r="F2092" s="149">
        <v>428</v>
      </c>
      <c r="G2092" s="149">
        <v>142.666666666667</v>
      </c>
      <c r="H2092" s="149">
        <v>1145.0892259945999</v>
      </c>
      <c r="I2092" s="149">
        <v>992.43863118679496</v>
      </c>
      <c r="J2092" s="149">
        <v>899.02369576629803</v>
      </c>
      <c r="K2092" s="149">
        <v>1092.7927926411101</v>
      </c>
      <c r="L2092" s="149">
        <v>93.414935420496505</v>
      </c>
      <c r="M2092" s="149">
        <v>100.35416145431201</v>
      </c>
    </row>
    <row r="2093" spans="1:13">
      <c r="A2093" s="150" t="str">
        <f t="shared" si="64"/>
        <v>2007-2009FemalesNC4</v>
      </c>
      <c r="B2093" s="151" t="str">
        <f t="shared" si="65"/>
        <v>2007-2009_Females_NC4_All ages</v>
      </c>
      <c r="C2093" s="149" t="s">
        <v>5</v>
      </c>
      <c r="D2093" s="149" t="s">
        <v>214</v>
      </c>
      <c r="E2093" s="149" t="s">
        <v>57</v>
      </c>
      <c r="F2093" s="149">
        <v>425</v>
      </c>
      <c r="G2093" s="149">
        <v>141.666666666667</v>
      </c>
      <c r="H2093" s="149">
        <v>1131.04109005748</v>
      </c>
      <c r="I2093" s="149">
        <v>985.8362791838</v>
      </c>
      <c r="J2093" s="149">
        <v>892.66028245553298</v>
      </c>
      <c r="K2093" s="149">
        <v>1085.9591183191601</v>
      </c>
      <c r="L2093" s="149">
        <v>93.175996728267705</v>
      </c>
      <c r="M2093" s="149">
        <v>100.12283913535801</v>
      </c>
    </row>
    <row r="2094" spans="1:13">
      <c r="A2094" s="150" t="str">
        <f t="shared" si="64"/>
        <v>2008-2010FemalesNC4</v>
      </c>
      <c r="B2094" s="151" t="str">
        <f t="shared" si="65"/>
        <v>2008-2010_Females_NC4_All ages</v>
      </c>
      <c r="C2094" s="149" t="s">
        <v>6</v>
      </c>
      <c r="D2094" s="149" t="s">
        <v>214</v>
      </c>
      <c r="E2094" s="149" t="s">
        <v>57</v>
      </c>
      <c r="F2094" s="149">
        <v>419</v>
      </c>
      <c r="G2094" s="149">
        <v>139.666666666667</v>
      </c>
      <c r="H2094" s="149">
        <v>1110.08080540469</v>
      </c>
      <c r="I2094" s="149">
        <v>991.70467498158996</v>
      </c>
      <c r="J2094" s="149">
        <v>897.36494713039804</v>
      </c>
      <c r="K2094" s="149">
        <v>1093.1302205049799</v>
      </c>
      <c r="L2094" s="149">
        <v>94.339727851191995</v>
      </c>
      <c r="M2094" s="149">
        <v>101.425545523389</v>
      </c>
    </row>
    <row r="2095" spans="1:13">
      <c r="A2095" s="150" t="str">
        <f t="shared" si="64"/>
        <v>2009-2011FemalesNC4</v>
      </c>
      <c r="B2095" s="151" t="str">
        <f t="shared" si="65"/>
        <v>2009-2011_Females_NC4_All ages</v>
      </c>
      <c r="C2095" s="149" t="s">
        <v>7</v>
      </c>
      <c r="D2095" s="149" t="s">
        <v>214</v>
      </c>
      <c r="E2095" s="149" t="s">
        <v>57</v>
      </c>
      <c r="F2095" s="149">
        <v>400</v>
      </c>
      <c r="G2095" s="149">
        <v>133.333333333333</v>
      </c>
      <c r="H2095" s="149">
        <v>1061.1486934606701</v>
      </c>
      <c r="I2095" s="149">
        <v>929.37946958294901</v>
      </c>
      <c r="J2095" s="149">
        <v>838.88074725933996</v>
      </c>
      <c r="K2095" s="149">
        <v>1026.8416895943899</v>
      </c>
      <c r="L2095" s="149">
        <v>90.498722323609201</v>
      </c>
      <c r="M2095" s="149">
        <v>97.462220011440394</v>
      </c>
    </row>
    <row r="2096" spans="1:13">
      <c r="A2096" s="150" t="str">
        <f t="shared" si="64"/>
        <v>2010-2012FemalesNC4</v>
      </c>
      <c r="B2096" s="151" t="str">
        <f t="shared" si="65"/>
        <v>2010-2012_Females_NC4_All ages</v>
      </c>
      <c r="C2096" s="149" t="s">
        <v>8</v>
      </c>
      <c r="D2096" s="149" t="s">
        <v>214</v>
      </c>
      <c r="E2096" s="149" t="s">
        <v>57</v>
      </c>
      <c r="F2096" s="149">
        <v>396</v>
      </c>
      <c r="G2096" s="149">
        <v>132</v>
      </c>
      <c r="H2096" s="149">
        <v>1049.5905006758701</v>
      </c>
      <c r="I2096" s="149">
        <v>904.12681228034398</v>
      </c>
      <c r="J2096" s="149">
        <v>815.30765848993406</v>
      </c>
      <c r="K2096" s="149">
        <v>999.81609143569995</v>
      </c>
      <c r="L2096" s="149">
        <v>88.819153790410496</v>
      </c>
      <c r="M2096" s="149">
        <v>95.689279155355507</v>
      </c>
    </row>
    <row r="2097" spans="1:13">
      <c r="A2097" s="150" t="str">
        <f t="shared" si="64"/>
        <v>2011-2013FemalesNC4</v>
      </c>
      <c r="B2097" s="151" t="str">
        <f t="shared" si="65"/>
        <v>2011-2013_Females_NC4_All ages</v>
      </c>
      <c r="C2097" s="149" t="s">
        <v>9</v>
      </c>
      <c r="D2097" s="149" t="s">
        <v>214</v>
      </c>
      <c r="E2097" s="149" t="s">
        <v>57</v>
      </c>
      <c r="F2097" s="149">
        <v>363</v>
      </c>
      <c r="G2097" s="149">
        <v>121</v>
      </c>
      <c r="H2097" s="149">
        <v>962.58386147277997</v>
      </c>
      <c r="I2097" s="149">
        <v>806.64548487164802</v>
      </c>
      <c r="J2097" s="149">
        <v>723.52517112600901</v>
      </c>
      <c r="K2097" s="149">
        <v>896.49345356241304</v>
      </c>
      <c r="L2097" s="149">
        <v>83.120313745639095</v>
      </c>
      <c r="M2097" s="149">
        <v>89.8479686907651</v>
      </c>
    </row>
    <row r="2098" spans="1:13">
      <c r="A2098" s="150" t="str">
        <f t="shared" si="64"/>
        <v>2012-2014FemalesNC4</v>
      </c>
      <c r="B2098" s="151" t="str">
        <f t="shared" si="65"/>
        <v>2012-2014_Females_NC4_All ages</v>
      </c>
      <c r="C2098" s="149" t="s">
        <v>216</v>
      </c>
      <c r="D2098" s="149" t="s">
        <v>214</v>
      </c>
      <c r="E2098" s="149" t="s">
        <v>57</v>
      </c>
      <c r="F2098" s="149">
        <v>386</v>
      </c>
      <c r="G2098" s="149">
        <v>128.666666666667</v>
      </c>
      <c r="H2098" s="149">
        <v>1024.1986839312201</v>
      </c>
      <c r="I2098" s="149">
        <v>834.19736250675203</v>
      </c>
      <c r="J2098" s="149">
        <v>750.60676062497305</v>
      </c>
      <c r="K2098" s="149">
        <v>924.34039112854805</v>
      </c>
      <c r="L2098" s="149">
        <v>83.590601881779307</v>
      </c>
      <c r="M2098" s="149">
        <v>90.143028621795807</v>
      </c>
    </row>
    <row r="2099" spans="1:13">
      <c r="A2099" s="150" t="str">
        <f t="shared" si="64"/>
        <v>2004-2006FemalesNC5</v>
      </c>
      <c r="B2099" s="151" t="str">
        <f t="shared" si="65"/>
        <v>2004-2006_Females_NC5_All ages</v>
      </c>
      <c r="C2099" s="149" t="s">
        <v>1</v>
      </c>
      <c r="D2099" s="149" t="s">
        <v>214</v>
      </c>
      <c r="E2099" s="149" t="s">
        <v>58</v>
      </c>
      <c r="F2099" s="149">
        <v>429</v>
      </c>
      <c r="G2099" s="149">
        <v>143</v>
      </c>
      <c r="H2099" s="149">
        <v>1114.6331324049099</v>
      </c>
      <c r="I2099" s="149">
        <v>1051.4644553175001</v>
      </c>
      <c r="J2099" s="149">
        <v>953.68769972386895</v>
      </c>
      <c r="K2099" s="149">
        <v>1156.49564099079</v>
      </c>
      <c r="L2099" s="149">
        <v>97.776755593630199</v>
      </c>
      <c r="M2099" s="149">
        <v>105.03118567329599</v>
      </c>
    </row>
    <row r="2100" spans="1:13">
      <c r="A2100" s="150" t="str">
        <f t="shared" si="64"/>
        <v>2005-2007FemalesNC5</v>
      </c>
      <c r="B2100" s="151" t="str">
        <f t="shared" si="65"/>
        <v>2005-2007_Females_NC5_All ages</v>
      </c>
      <c r="C2100" s="149" t="s">
        <v>3</v>
      </c>
      <c r="D2100" s="149" t="s">
        <v>214</v>
      </c>
      <c r="E2100" s="149" t="s">
        <v>58</v>
      </c>
      <c r="F2100" s="149">
        <v>423</v>
      </c>
      <c r="G2100" s="149">
        <v>141</v>
      </c>
      <c r="H2100" s="149">
        <v>1098.4159958452401</v>
      </c>
      <c r="I2100" s="149">
        <v>1029.9528905649599</v>
      </c>
      <c r="J2100" s="149">
        <v>933.48823963782399</v>
      </c>
      <c r="K2100" s="149">
        <v>1133.62723965339</v>
      </c>
      <c r="L2100" s="149">
        <v>96.464650927134002</v>
      </c>
      <c r="M2100" s="149">
        <v>103.674349088433</v>
      </c>
    </row>
    <row r="2101" spans="1:13">
      <c r="A2101" s="150" t="str">
        <f t="shared" si="64"/>
        <v>2006-2008FemalesNC5</v>
      </c>
      <c r="B2101" s="151" t="str">
        <f t="shared" si="65"/>
        <v>2006-2008_Females_NC5_All ages</v>
      </c>
      <c r="C2101" s="149" t="s">
        <v>4</v>
      </c>
      <c r="D2101" s="149" t="s">
        <v>214</v>
      </c>
      <c r="E2101" s="149" t="s">
        <v>58</v>
      </c>
      <c r="F2101" s="149">
        <v>429</v>
      </c>
      <c r="G2101" s="149">
        <v>143</v>
      </c>
      <c r="H2101" s="149">
        <v>1110.3059164552999</v>
      </c>
      <c r="I2101" s="149">
        <v>1025.6047882625101</v>
      </c>
      <c r="J2101" s="149">
        <v>930.01952071858295</v>
      </c>
      <c r="K2101" s="149">
        <v>1128.2818910369499</v>
      </c>
      <c r="L2101" s="149">
        <v>95.585267543930499</v>
      </c>
      <c r="M2101" s="149">
        <v>102.677102774438</v>
      </c>
    </row>
    <row r="2102" spans="1:13">
      <c r="A2102" s="150" t="str">
        <f t="shared" si="64"/>
        <v>2007-2009FemalesNC5</v>
      </c>
      <c r="B2102" s="151" t="str">
        <f t="shared" si="65"/>
        <v>2007-2009_Females_NC5_All ages</v>
      </c>
      <c r="C2102" s="149" t="s">
        <v>5</v>
      </c>
      <c r="D2102" s="149" t="s">
        <v>214</v>
      </c>
      <c r="E2102" s="149" t="s">
        <v>58</v>
      </c>
      <c r="F2102" s="149">
        <v>430</v>
      </c>
      <c r="G2102" s="149">
        <v>143.333333333333</v>
      </c>
      <c r="H2102" s="149">
        <v>1113.2686084142399</v>
      </c>
      <c r="I2102" s="149">
        <v>1020.02282151803</v>
      </c>
      <c r="J2102" s="149">
        <v>924.90756930379496</v>
      </c>
      <c r="K2102" s="149">
        <v>1122.1864982281199</v>
      </c>
      <c r="L2102" s="149">
        <v>95.115252214230395</v>
      </c>
      <c r="M2102" s="149">
        <v>102.16367671009201</v>
      </c>
    </row>
    <row r="2103" spans="1:13">
      <c r="A2103" s="150" t="str">
        <f t="shared" si="64"/>
        <v>2008-2010FemalesNC5</v>
      </c>
      <c r="B2103" s="151" t="str">
        <f t="shared" si="65"/>
        <v>2008-2010_Females_NC5_All ages</v>
      </c>
      <c r="C2103" s="149" t="s">
        <v>6</v>
      </c>
      <c r="D2103" s="149" t="s">
        <v>214</v>
      </c>
      <c r="E2103" s="149" t="s">
        <v>58</v>
      </c>
      <c r="F2103" s="149">
        <v>414</v>
      </c>
      <c r="G2103" s="149">
        <v>138</v>
      </c>
      <c r="H2103" s="149">
        <v>1072.9001995490701</v>
      </c>
      <c r="I2103" s="149">
        <v>973.19704557864804</v>
      </c>
      <c r="J2103" s="149">
        <v>880.70606195174298</v>
      </c>
      <c r="K2103" s="149">
        <v>1072.67851585067</v>
      </c>
      <c r="L2103" s="149">
        <v>92.490983626904395</v>
      </c>
      <c r="M2103" s="149">
        <v>99.481470272027195</v>
      </c>
    </row>
    <row r="2104" spans="1:13">
      <c r="A2104" s="150" t="str">
        <f t="shared" si="64"/>
        <v>2009-2011FemalesNC5</v>
      </c>
      <c r="B2104" s="151" t="str">
        <f t="shared" si="65"/>
        <v>2009-2011_Females_NC5_All ages</v>
      </c>
      <c r="C2104" s="149" t="s">
        <v>7</v>
      </c>
      <c r="D2104" s="149" t="s">
        <v>214</v>
      </c>
      <c r="E2104" s="149" t="s">
        <v>58</v>
      </c>
      <c r="F2104" s="149">
        <v>400</v>
      </c>
      <c r="G2104" s="149">
        <v>133.333333333333</v>
      </c>
      <c r="H2104" s="149">
        <v>1036.48424543947</v>
      </c>
      <c r="I2104" s="149">
        <v>927.32704044927095</v>
      </c>
      <c r="J2104" s="149">
        <v>837.75576713103396</v>
      </c>
      <c r="K2104" s="149">
        <v>1023.79044813839</v>
      </c>
      <c r="L2104" s="149">
        <v>89.571273318237303</v>
      </c>
      <c r="M2104" s="149">
        <v>96.463407689121496</v>
      </c>
    </row>
    <row r="2105" spans="1:13">
      <c r="A2105" s="150" t="str">
        <f t="shared" si="64"/>
        <v>2010-2012FemalesNC5</v>
      </c>
      <c r="B2105" s="151" t="str">
        <f t="shared" si="65"/>
        <v>2010-2012_Females_NC5_All ages</v>
      </c>
      <c r="C2105" s="149" t="s">
        <v>8</v>
      </c>
      <c r="D2105" s="149" t="s">
        <v>214</v>
      </c>
      <c r="E2105" s="149" t="s">
        <v>58</v>
      </c>
      <c r="F2105" s="149">
        <v>401</v>
      </c>
      <c r="G2105" s="149">
        <v>133.666666666667</v>
      </c>
      <c r="H2105" s="149">
        <v>1039.7220493673501</v>
      </c>
      <c r="I2105" s="149">
        <v>922.90961668530804</v>
      </c>
      <c r="J2105" s="149">
        <v>833.78353654889997</v>
      </c>
      <c r="K2105" s="149">
        <v>1018.8846651223701</v>
      </c>
      <c r="L2105" s="149">
        <v>89.126080136408405</v>
      </c>
      <c r="M2105" s="149">
        <v>95.9750484370593</v>
      </c>
    </row>
    <row r="2106" spans="1:13">
      <c r="A2106" s="150" t="str">
        <f t="shared" si="64"/>
        <v>2011-2013FemalesNC5</v>
      </c>
      <c r="B2106" s="151" t="str">
        <f t="shared" si="65"/>
        <v>2011-2013_Females_NC5_All ages</v>
      </c>
      <c r="C2106" s="149" t="s">
        <v>9</v>
      </c>
      <c r="D2106" s="149" t="s">
        <v>214</v>
      </c>
      <c r="E2106" s="149" t="s">
        <v>58</v>
      </c>
      <c r="F2106" s="149">
        <v>394</v>
      </c>
      <c r="G2106" s="149">
        <v>131.333333333333</v>
      </c>
      <c r="H2106" s="149">
        <v>1023.7488957023299</v>
      </c>
      <c r="I2106" s="149">
        <v>889.97547924832202</v>
      </c>
      <c r="J2106" s="149">
        <v>803.13353526729702</v>
      </c>
      <c r="K2106" s="149">
        <v>983.55235015420305</v>
      </c>
      <c r="L2106" s="149">
        <v>86.841943981024997</v>
      </c>
      <c r="M2106" s="149">
        <v>93.576870905880497</v>
      </c>
    </row>
    <row r="2107" spans="1:13">
      <c r="A2107" s="150" t="str">
        <f t="shared" si="64"/>
        <v>2012-2014FemalesNC5</v>
      </c>
      <c r="B2107" s="151" t="str">
        <f t="shared" si="65"/>
        <v>2012-2014_Females_NC5_All ages</v>
      </c>
      <c r="C2107" s="149" t="s">
        <v>216</v>
      </c>
      <c r="D2107" s="149" t="s">
        <v>214</v>
      </c>
      <c r="E2107" s="149" t="s">
        <v>58</v>
      </c>
      <c r="F2107" s="149">
        <v>391</v>
      </c>
      <c r="G2107" s="149">
        <v>130.333333333333</v>
      </c>
      <c r="H2107" s="149">
        <v>1017.1166952812</v>
      </c>
      <c r="I2107" s="149">
        <v>864.60799365978505</v>
      </c>
      <c r="J2107" s="149">
        <v>779.855224666916</v>
      </c>
      <c r="K2107" s="149">
        <v>955.95988829571002</v>
      </c>
      <c r="L2107" s="149">
        <v>84.752768992868596</v>
      </c>
      <c r="M2107" s="149">
        <v>91.351894635925305</v>
      </c>
    </row>
    <row r="2108" spans="1:13">
      <c r="A2108" s="150" t="str">
        <f t="shared" si="64"/>
        <v>2004-2006FemalesNE</v>
      </c>
      <c r="B2108" s="151" t="str">
        <f t="shared" si="65"/>
        <v>2004-2006_Females_NE_All ages</v>
      </c>
      <c r="C2108" s="149" t="s">
        <v>1</v>
      </c>
      <c r="D2108" s="149" t="s">
        <v>214</v>
      </c>
      <c r="E2108" s="149" t="s">
        <v>59</v>
      </c>
      <c r="F2108" s="149">
        <v>2409</v>
      </c>
      <c r="G2108" s="149">
        <v>803</v>
      </c>
      <c r="H2108" s="149">
        <v>1371.4383308189299</v>
      </c>
      <c r="I2108" s="149">
        <v>931.96238646024096</v>
      </c>
      <c r="J2108" s="149">
        <v>894.14084360933396</v>
      </c>
      <c r="K2108" s="149">
        <v>970.94111004670003</v>
      </c>
      <c r="L2108" s="149">
        <v>37.8215428509071</v>
      </c>
      <c r="M2108" s="149">
        <v>38.978723586458997</v>
      </c>
    </row>
    <row r="2109" spans="1:13">
      <c r="A2109" s="150" t="str">
        <f t="shared" si="64"/>
        <v>2005-2007FemalesNE</v>
      </c>
      <c r="B2109" s="151" t="str">
        <f t="shared" si="65"/>
        <v>2005-2007_Females_NE_All ages</v>
      </c>
      <c r="C2109" s="149" t="s">
        <v>3</v>
      </c>
      <c r="D2109" s="149" t="s">
        <v>214</v>
      </c>
      <c r="E2109" s="149" t="s">
        <v>59</v>
      </c>
      <c r="F2109" s="149">
        <v>2419</v>
      </c>
      <c r="G2109" s="149">
        <v>806.33333333333303</v>
      </c>
      <c r="H2109" s="149">
        <v>1373.07434695244</v>
      </c>
      <c r="I2109" s="149">
        <v>936.75047400510698</v>
      </c>
      <c r="J2109" s="149">
        <v>898.78779049038201</v>
      </c>
      <c r="K2109" s="149">
        <v>975.87221300841304</v>
      </c>
      <c r="L2109" s="149">
        <v>37.9626835147252</v>
      </c>
      <c r="M2109" s="149">
        <v>39.121739003305898</v>
      </c>
    </row>
    <row r="2110" spans="1:13">
      <c r="A2110" s="150" t="str">
        <f t="shared" si="64"/>
        <v>2006-2008FemalesNE</v>
      </c>
      <c r="B2110" s="151" t="str">
        <f t="shared" si="65"/>
        <v>2006-2008_Females_NE_All ages</v>
      </c>
      <c r="C2110" s="149" t="s">
        <v>4</v>
      </c>
      <c r="D2110" s="149" t="s">
        <v>214</v>
      </c>
      <c r="E2110" s="149" t="s">
        <v>59</v>
      </c>
      <c r="F2110" s="149">
        <v>2432</v>
      </c>
      <c r="G2110" s="149">
        <v>810.66666666666697</v>
      </c>
      <c r="H2110" s="149">
        <v>1373.9181524416399</v>
      </c>
      <c r="I2110" s="149">
        <v>936.44057122249899</v>
      </c>
      <c r="J2110" s="149">
        <v>898.55957517807099</v>
      </c>
      <c r="K2110" s="149">
        <v>975.47498168663299</v>
      </c>
      <c r="L2110" s="149">
        <v>37.880996044427398</v>
      </c>
      <c r="M2110" s="149">
        <v>39.034410464134801</v>
      </c>
    </row>
    <row r="2111" spans="1:13">
      <c r="A2111" s="150" t="str">
        <f t="shared" si="64"/>
        <v>2007-2009FemalesNE</v>
      </c>
      <c r="B2111" s="151" t="str">
        <f t="shared" si="65"/>
        <v>2007-2009_Females_NE_All ages</v>
      </c>
      <c r="C2111" s="149" t="s">
        <v>5</v>
      </c>
      <c r="D2111" s="149" t="s">
        <v>214</v>
      </c>
      <c r="E2111" s="149" t="s">
        <v>59</v>
      </c>
      <c r="F2111" s="149">
        <v>2399</v>
      </c>
      <c r="G2111" s="149">
        <v>799.66666666666697</v>
      </c>
      <c r="H2111" s="149">
        <v>1351.0241089379299</v>
      </c>
      <c r="I2111" s="149">
        <v>916.96989683145</v>
      </c>
      <c r="J2111" s="149">
        <v>879.57028655855197</v>
      </c>
      <c r="K2111" s="149">
        <v>955.51620099144304</v>
      </c>
      <c r="L2111" s="149">
        <v>37.399610272898101</v>
      </c>
      <c r="M2111" s="149">
        <v>38.546304159992602</v>
      </c>
    </row>
    <row r="2112" spans="1:13">
      <c r="A2112" s="150" t="str">
        <f t="shared" si="64"/>
        <v>2008-2010FemalesNE</v>
      </c>
      <c r="B2112" s="151" t="str">
        <f t="shared" si="65"/>
        <v>2008-2010_Females_NE_All ages</v>
      </c>
      <c r="C2112" s="149" t="s">
        <v>6</v>
      </c>
      <c r="D2112" s="149" t="s">
        <v>214</v>
      </c>
      <c r="E2112" s="149" t="s">
        <v>59</v>
      </c>
      <c r="F2112" s="149">
        <v>2385</v>
      </c>
      <c r="G2112" s="149">
        <v>795</v>
      </c>
      <c r="H2112" s="149">
        <v>1340.90461867146</v>
      </c>
      <c r="I2112" s="149">
        <v>898.649082429141</v>
      </c>
      <c r="J2112" s="149">
        <v>861.80148052669199</v>
      </c>
      <c r="K2112" s="149">
        <v>936.62982025763597</v>
      </c>
      <c r="L2112" s="149">
        <v>36.847601902448403</v>
      </c>
      <c r="M2112" s="149">
        <v>37.980737828495201</v>
      </c>
    </row>
    <row r="2113" spans="1:13">
      <c r="A2113" s="150" t="str">
        <f t="shared" si="64"/>
        <v>2009-2011FemalesNE</v>
      </c>
      <c r="B2113" s="151" t="str">
        <f t="shared" si="65"/>
        <v>2009-2011_Females_NE_All ages</v>
      </c>
      <c r="C2113" s="149" t="s">
        <v>7</v>
      </c>
      <c r="D2113" s="149" t="s">
        <v>214</v>
      </c>
      <c r="E2113" s="149" t="s">
        <v>59</v>
      </c>
      <c r="F2113" s="149">
        <v>2341</v>
      </c>
      <c r="G2113" s="149">
        <v>780.33333333333303</v>
      </c>
      <c r="H2113" s="149">
        <v>1314.1054427878601</v>
      </c>
      <c r="I2113" s="149">
        <v>860.34211004303199</v>
      </c>
      <c r="J2113" s="149">
        <v>824.65247784294797</v>
      </c>
      <c r="K2113" s="149">
        <v>897.13970950831799</v>
      </c>
      <c r="L2113" s="149">
        <v>35.689632200084603</v>
      </c>
      <c r="M2113" s="149">
        <v>36.7975994652857</v>
      </c>
    </row>
    <row r="2114" spans="1:13">
      <c r="A2114" s="150" t="str">
        <f t="shared" si="64"/>
        <v>2010-2012FemalesNE</v>
      </c>
      <c r="B2114" s="151" t="str">
        <f t="shared" si="65"/>
        <v>2010-2012_Females_NE_All ages</v>
      </c>
      <c r="C2114" s="149" t="s">
        <v>8</v>
      </c>
      <c r="D2114" s="149" t="s">
        <v>214</v>
      </c>
      <c r="E2114" s="149" t="s">
        <v>59</v>
      </c>
      <c r="F2114" s="149">
        <v>2379</v>
      </c>
      <c r="G2114" s="149">
        <v>793</v>
      </c>
      <c r="H2114" s="149">
        <v>1332.9000521057999</v>
      </c>
      <c r="I2114" s="149">
        <v>852.694272786223</v>
      </c>
      <c r="J2114" s="149">
        <v>817.54554086671806</v>
      </c>
      <c r="K2114" s="149">
        <v>888.92528226514298</v>
      </c>
      <c r="L2114" s="149">
        <v>35.148731919504797</v>
      </c>
      <c r="M2114" s="149">
        <v>36.231009478920598</v>
      </c>
    </row>
    <row r="2115" spans="1:13">
      <c r="A2115" s="150" t="str">
        <f t="shared" ref="A2115:A2178" si="66">C2115&amp;D2115&amp;E2115</f>
        <v>2011-2013FemalesNE</v>
      </c>
      <c r="B2115" s="151" t="str">
        <f t="shared" ref="B2115:B2178" si="67">CONCATENATE(C2115,"_",D2115,"_",E2115,"_","All ages")</f>
        <v>2011-2013_Females_NE_All ages</v>
      </c>
      <c r="C2115" s="149" t="s">
        <v>9</v>
      </c>
      <c r="D2115" s="149" t="s">
        <v>214</v>
      </c>
      <c r="E2115" s="149" t="s">
        <v>59</v>
      </c>
      <c r="F2115" s="149">
        <v>2384</v>
      </c>
      <c r="G2115" s="149">
        <v>794.66666666666697</v>
      </c>
      <c r="H2115" s="149">
        <v>1332.9829407258701</v>
      </c>
      <c r="I2115" s="149">
        <v>840.96574484211897</v>
      </c>
      <c r="J2115" s="149">
        <v>806.30102249119295</v>
      </c>
      <c r="K2115" s="149">
        <v>876.69670262505099</v>
      </c>
      <c r="L2115" s="149">
        <v>34.664722350926098</v>
      </c>
      <c r="M2115" s="149">
        <v>35.730957782932599</v>
      </c>
    </row>
    <row r="2116" spans="1:13">
      <c r="A2116" s="150" t="str">
        <f t="shared" si="66"/>
        <v>2012-2014FemalesNE</v>
      </c>
      <c r="B2116" s="151" t="str">
        <f t="shared" si="67"/>
        <v>2012-2014_Females_NE_All ages</v>
      </c>
      <c r="C2116" s="149" t="s">
        <v>216</v>
      </c>
      <c r="D2116" s="149" t="s">
        <v>214</v>
      </c>
      <c r="E2116" s="149" t="s">
        <v>59</v>
      </c>
      <c r="F2116" s="149">
        <v>2360</v>
      </c>
      <c r="G2116" s="149">
        <v>786.66666666666697</v>
      </c>
      <c r="H2116" s="149">
        <v>1317.2509642165401</v>
      </c>
      <c r="I2116" s="149">
        <v>833.95938407825201</v>
      </c>
      <c r="J2116" s="149">
        <v>799.35499783752903</v>
      </c>
      <c r="K2116" s="149">
        <v>869.63363994646397</v>
      </c>
      <c r="L2116" s="149">
        <v>34.604386240723102</v>
      </c>
      <c r="M2116" s="149">
        <v>35.674255868211503</v>
      </c>
    </row>
    <row r="2117" spans="1:13">
      <c r="A2117" s="150" t="str">
        <f t="shared" si="66"/>
        <v>2004-2006FemalesNE1</v>
      </c>
      <c r="B2117" s="151" t="str">
        <f t="shared" si="67"/>
        <v>2004-2006_Females_NE1_All ages</v>
      </c>
      <c r="C2117" s="149" t="s">
        <v>1</v>
      </c>
      <c r="D2117" s="149" t="s">
        <v>214</v>
      </c>
      <c r="E2117" s="149" t="s">
        <v>60</v>
      </c>
      <c r="F2117" s="149">
        <v>596</v>
      </c>
      <c r="G2117" s="149">
        <v>198.666666666667</v>
      </c>
      <c r="H2117" s="149">
        <v>1487.91691631716</v>
      </c>
      <c r="I2117" s="149">
        <v>796.61991984291103</v>
      </c>
      <c r="J2117" s="149">
        <v>731.33121619194401</v>
      </c>
      <c r="K2117" s="149">
        <v>865.99350992012398</v>
      </c>
      <c r="L2117" s="149">
        <v>65.288703650966198</v>
      </c>
      <c r="M2117" s="149">
        <v>69.373590077212995</v>
      </c>
    </row>
    <row r="2118" spans="1:13">
      <c r="A2118" s="150" t="str">
        <f t="shared" si="66"/>
        <v>2005-2007FemalesNE1</v>
      </c>
      <c r="B2118" s="151" t="str">
        <f t="shared" si="67"/>
        <v>2005-2007_Females_NE1_All ages</v>
      </c>
      <c r="C2118" s="149" t="s">
        <v>3</v>
      </c>
      <c r="D2118" s="149" t="s">
        <v>214</v>
      </c>
      <c r="E2118" s="149" t="s">
        <v>60</v>
      </c>
      <c r="F2118" s="149">
        <v>587</v>
      </c>
      <c r="G2118" s="149">
        <v>195.666666666667</v>
      </c>
      <c r="H2118" s="149">
        <v>1470.1094442635699</v>
      </c>
      <c r="I2118" s="149">
        <v>777.79661190037598</v>
      </c>
      <c r="J2118" s="149">
        <v>713.50764721114001</v>
      </c>
      <c r="K2118" s="149">
        <v>846.13968027835097</v>
      </c>
      <c r="L2118" s="149">
        <v>64.288964689235897</v>
      </c>
      <c r="M2118" s="149">
        <v>68.343068377974802</v>
      </c>
    </row>
    <row r="2119" spans="1:13">
      <c r="A2119" s="150" t="str">
        <f t="shared" si="66"/>
        <v>2006-2008FemalesNE1</v>
      </c>
      <c r="B2119" s="151" t="str">
        <f t="shared" si="67"/>
        <v>2006-2008_Females_NE1_All ages</v>
      </c>
      <c r="C2119" s="149" t="s">
        <v>4</v>
      </c>
      <c r="D2119" s="149" t="s">
        <v>214</v>
      </c>
      <c r="E2119" s="149" t="s">
        <v>60</v>
      </c>
      <c r="F2119" s="149">
        <v>572</v>
      </c>
      <c r="G2119" s="149">
        <v>190.666666666667</v>
      </c>
      <c r="H2119" s="149">
        <v>1429.3567894447499</v>
      </c>
      <c r="I2119" s="149">
        <v>760.92237832435205</v>
      </c>
      <c r="J2119" s="149">
        <v>697.08560438910797</v>
      </c>
      <c r="K2119" s="149">
        <v>828.83899663146303</v>
      </c>
      <c r="L2119" s="149">
        <v>63.836773935243997</v>
      </c>
      <c r="M2119" s="149">
        <v>67.916618307111506</v>
      </c>
    </row>
    <row r="2120" spans="1:13">
      <c r="A2120" s="150" t="str">
        <f t="shared" si="66"/>
        <v>2007-2009FemalesNE1</v>
      </c>
      <c r="B2120" s="151" t="str">
        <f t="shared" si="67"/>
        <v>2007-2009_Females_NE1_All ages</v>
      </c>
      <c r="C2120" s="149" t="s">
        <v>5</v>
      </c>
      <c r="D2120" s="149" t="s">
        <v>214</v>
      </c>
      <c r="E2120" s="149" t="s">
        <v>60</v>
      </c>
      <c r="F2120" s="149">
        <v>572</v>
      </c>
      <c r="G2120" s="149">
        <v>190.666666666667</v>
      </c>
      <c r="H2120" s="149">
        <v>1425.04795834475</v>
      </c>
      <c r="I2120" s="149">
        <v>753.56715836026206</v>
      </c>
      <c r="J2120" s="149">
        <v>689.98614866280604</v>
      </c>
      <c r="K2120" s="149">
        <v>821.21166639231296</v>
      </c>
      <c r="L2120" s="149">
        <v>63.581009697455798</v>
      </c>
      <c r="M2120" s="149">
        <v>67.644508032051405</v>
      </c>
    </row>
    <row r="2121" spans="1:13">
      <c r="A2121" s="150" t="str">
        <f t="shared" si="66"/>
        <v>2008-2010FemalesNE1</v>
      </c>
      <c r="B2121" s="151" t="str">
        <f t="shared" si="67"/>
        <v>2008-2010_Females_NE1_All ages</v>
      </c>
      <c r="C2121" s="149" t="s">
        <v>6</v>
      </c>
      <c r="D2121" s="149" t="s">
        <v>214</v>
      </c>
      <c r="E2121" s="149" t="s">
        <v>60</v>
      </c>
      <c r="F2121" s="149">
        <v>586</v>
      </c>
      <c r="G2121" s="149">
        <v>195.333333333333</v>
      </c>
      <c r="H2121" s="149">
        <v>1457.24019595653</v>
      </c>
      <c r="I2121" s="149">
        <v>759.48149278772405</v>
      </c>
      <c r="J2121" s="149">
        <v>695.17906546288896</v>
      </c>
      <c r="K2121" s="149">
        <v>827.84244934957098</v>
      </c>
      <c r="L2121" s="149">
        <v>64.302427324834994</v>
      </c>
      <c r="M2121" s="149">
        <v>68.360956561846905</v>
      </c>
    </row>
    <row r="2122" spans="1:13">
      <c r="A2122" s="150" t="str">
        <f t="shared" si="66"/>
        <v>2009-2011FemalesNE1</v>
      </c>
      <c r="B2122" s="151" t="str">
        <f t="shared" si="67"/>
        <v>2009-2011_Females_NE1_All ages</v>
      </c>
      <c r="C2122" s="149" t="s">
        <v>7</v>
      </c>
      <c r="D2122" s="149" t="s">
        <v>214</v>
      </c>
      <c r="E2122" s="149" t="s">
        <v>60</v>
      </c>
      <c r="F2122" s="149">
        <v>585</v>
      </c>
      <c r="G2122" s="149">
        <v>195</v>
      </c>
      <c r="H2122" s="149">
        <v>1453.74120921448</v>
      </c>
      <c r="I2122" s="149">
        <v>729.24930187858695</v>
      </c>
      <c r="J2122" s="149">
        <v>667.25711348398795</v>
      </c>
      <c r="K2122" s="149">
        <v>795.15766297436198</v>
      </c>
      <c r="L2122" s="149">
        <v>61.992188394599602</v>
      </c>
      <c r="M2122" s="149">
        <v>65.908361095774495</v>
      </c>
    </row>
    <row r="2123" spans="1:13">
      <c r="A2123" s="150" t="str">
        <f t="shared" si="66"/>
        <v>2010-2012FemalesNE1</v>
      </c>
      <c r="B2123" s="151" t="str">
        <f t="shared" si="67"/>
        <v>2010-2012_Females_NE1_All ages</v>
      </c>
      <c r="C2123" s="149" t="s">
        <v>8</v>
      </c>
      <c r="D2123" s="149" t="s">
        <v>214</v>
      </c>
      <c r="E2123" s="149" t="s">
        <v>60</v>
      </c>
      <c r="F2123" s="149">
        <v>602</v>
      </c>
      <c r="G2123" s="149">
        <v>200.666666666667</v>
      </c>
      <c r="H2123" s="149">
        <v>1495.0207365833101</v>
      </c>
      <c r="I2123" s="149">
        <v>727.352854418432</v>
      </c>
      <c r="J2123" s="149">
        <v>666.69047412066095</v>
      </c>
      <c r="K2123" s="149">
        <v>791.79106744237299</v>
      </c>
      <c r="L2123" s="149">
        <v>60.6623802977713</v>
      </c>
      <c r="M2123" s="149">
        <v>64.438213023940904</v>
      </c>
    </row>
    <row r="2124" spans="1:13">
      <c r="A2124" s="150" t="str">
        <f t="shared" si="66"/>
        <v>2011-2013FemalesNE1</v>
      </c>
      <c r="B2124" s="151" t="str">
        <f t="shared" si="67"/>
        <v>2011-2013_Females_NE1_All ages</v>
      </c>
      <c r="C2124" s="149" t="s">
        <v>9</v>
      </c>
      <c r="D2124" s="149" t="s">
        <v>214</v>
      </c>
      <c r="E2124" s="149" t="s">
        <v>60</v>
      </c>
      <c r="F2124" s="149">
        <v>598</v>
      </c>
      <c r="G2124" s="149">
        <v>199.333333333333</v>
      </c>
      <c r="H2124" s="149">
        <v>1486.6376631448099</v>
      </c>
      <c r="I2124" s="149">
        <v>724.38967671101796</v>
      </c>
      <c r="J2124" s="149">
        <v>663.08477668486296</v>
      </c>
      <c r="K2124" s="149">
        <v>789.52357381791398</v>
      </c>
      <c r="L2124" s="149">
        <v>61.304900026155103</v>
      </c>
      <c r="M2124" s="149">
        <v>65.133897106895901</v>
      </c>
    </row>
    <row r="2125" spans="1:13">
      <c r="A2125" s="150" t="str">
        <f t="shared" si="66"/>
        <v>2012-2014FemalesNE1</v>
      </c>
      <c r="B2125" s="151" t="str">
        <f t="shared" si="67"/>
        <v>2012-2014_Females_NE1_All ages</v>
      </c>
      <c r="C2125" s="149" t="s">
        <v>216</v>
      </c>
      <c r="D2125" s="149" t="s">
        <v>214</v>
      </c>
      <c r="E2125" s="149" t="s">
        <v>60</v>
      </c>
      <c r="F2125" s="149">
        <v>592</v>
      </c>
      <c r="G2125" s="149">
        <v>197.333333333333</v>
      </c>
      <c r="H2125" s="149">
        <v>1474.2137111836</v>
      </c>
      <c r="I2125" s="149">
        <v>730.73332121024498</v>
      </c>
      <c r="J2125" s="149">
        <v>668.35445050507303</v>
      </c>
      <c r="K2125" s="149">
        <v>797.02863088964205</v>
      </c>
      <c r="L2125" s="149">
        <v>62.378870705171899</v>
      </c>
      <c r="M2125" s="149">
        <v>66.295309679397704</v>
      </c>
    </row>
    <row r="2126" spans="1:13">
      <c r="A2126" s="150" t="str">
        <f t="shared" si="66"/>
        <v>2004-2006FemalesNE2</v>
      </c>
      <c r="B2126" s="151" t="str">
        <f t="shared" si="67"/>
        <v>2004-2006_Females_NE2_All ages</v>
      </c>
      <c r="C2126" s="149" t="s">
        <v>1</v>
      </c>
      <c r="D2126" s="149" t="s">
        <v>214</v>
      </c>
      <c r="E2126" s="149" t="s">
        <v>61</v>
      </c>
      <c r="F2126" s="149">
        <v>488</v>
      </c>
      <c r="G2126" s="149">
        <v>162.666666666667</v>
      </c>
      <c r="H2126" s="149">
        <v>1438.00094295144</v>
      </c>
      <c r="I2126" s="149">
        <v>929.98718871232904</v>
      </c>
      <c r="J2126" s="149">
        <v>846.98585072022104</v>
      </c>
      <c r="K2126" s="149">
        <v>1018.74807005515</v>
      </c>
      <c r="L2126" s="149">
        <v>83.001337992108205</v>
      </c>
      <c r="M2126" s="149">
        <v>88.760881342822898</v>
      </c>
    </row>
    <row r="2127" spans="1:13">
      <c r="A2127" s="150" t="str">
        <f t="shared" si="66"/>
        <v>2005-2007FemalesNE2</v>
      </c>
      <c r="B2127" s="151" t="str">
        <f t="shared" si="67"/>
        <v>2005-2007_Females_NE2_All ages</v>
      </c>
      <c r="C2127" s="149" t="s">
        <v>3</v>
      </c>
      <c r="D2127" s="149" t="s">
        <v>214</v>
      </c>
      <c r="E2127" s="149" t="s">
        <v>61</v>
      </c>
      <c r="F2127" s="149">
        <v>503</v>
      </c>
      <c r="G2127" s="149">
        <v>167.666666666667</v>
      </c>
      <c r="H2127" s="149">
        <v>1472.3962297289399</v>
      </c>
      <c r="I2127" s="149">
        <v>948.46350004299302</v>
      </c>
      <c r="J2127" s="149">
        <v>864.84306965580504</v>
      </c>
      <c r="K2127" s="149">
        <v>1037.79604308343</v>
      </c>
      <c r="L2127" s="149">
        <v>83.620430387187895</v>
      </c>
      <c r="M2127" s="149">
        <v>89.332543040432</v>
      </c>
    </row>
    <row r="2128" spans="1:13">
      <c r="A2128" s="150" t="str">
        <f t="shared" si="66"/>
        <v>2006-2008FemalesNE2</v>
      </c>
      <c r="B2128" s="151" t="str">
        <f t="shared" si="67"/>
        <v>2006-2008_Females_NE2_All ages</v>
      </c>
      <c r="C2128" s="149" t="s">
        <v>4</v>
      </c>
      <c r="D2128" s="149" t="s">
        <v>214</v>
      </c>
      <c r="E2128" s="149" t="s">
        <v>61</v>
      </c>
      <c r="F2128" s="149">
        <v>512</v>
      </c>
      <c r="G2128" s="149">
        <v>170.666666666667</v>
      </c>
      <c r="H2128" s="149">
        <v>1492.66785224921</v>
      </c>
      <c r="I2128" s="149">
        <v>967.31380629968498</v>
      </c>
      <c r="J2128" s="149">
        <v>882.35350869206002</v>
      </c>
      <c r="K2128" s="149">
        <v>1058.0246341791401</v>
      </c>
      <c r="L2128" s="149">
        <v>84.960297607624895</v>
      </c>
      <c r="M2128" s="149">
        <v>90.710827879457</v>
      </c>
    </row>
    <row r="2129" spans="1:13">
      <c r="A2129" s="150" t="str">
        <f t="shared" si="66"/>
        <v>2007-2009FemalesNE2</v>
      </c>
      <c r="B2129" s="151" t="str">
        <f t="shared" si="67"/>
        <v>2007-2009_Females_NE2_All ages</v>
      </c>
      <c r="C2129" s="149" t="s">
        <v>5</v>
      </c>
      <c r="D2129" s="149" t="s">
        <v>214</v>
      </c>
      <c r="E2129" s="149" t="s">
        <v>61</v>
      </c>
      <c r="F2129" s="149">
        <v>529</v>
      </c>
      <c r="G2129" s="149">
        <v>176.333333333333</v>
      </c>
      <c r="H2129" s="149">
        <v>1541.1058672726199</v>
      </c>
      <c r="I2129" s="149">
        <v>975.02116387963599</v>
      </c>
      <c r="J2129" s="149">
        <v>890.65078781490797</v>
      </c>
      <c r="K2129" s="149">
        <v>1065.00630577885</v>
      </c>
      <c r="L2129" s="149">
        <v>84.370376064728404</v>
      </c>
      <c r="M2129" s="149">
        <v>89.985141899216501</v>
      </c>
    </row>
    <row r="2130" spans="1:13">
      <c r="A2130" s="150" t="str">
        <f t="shared" si="66"/>
        <v>2008-2010FemalesNE2</v>
      </c>
      <c r="B2130" s="151" t="str">
        <f t="shared" si="67"/>
        <v>2008-2010_Females_NE2_All ages</v>
      </c>
      <c r="C2130" s="149" t="s">
        <v>6</v>
      </c>
      <c r="D2130" s="149" t="s">
        <v>214</v>
      </c>
      <c r="E2130" s="149" t="s">
        <v>61</v>
      </c>
      <c r="F2130" s="149">
        <v>495</v>
      </c>
      <c r="G2130" s="149">
        <v>165</v>
      </c>
      <c r="H2130" s="149">
        <v>1441.38372837924</v>
      </c>
      <c r="I2130" s="149">
        <v>902.82775652982798</v>
      </c>
      <c r="J2130" s="149">
        <v>822.15137832593905</v>
      </c>
      <c r="K2130" s="149">
        <v>989.06114464565599</v>
      </c>
      <c r="L2130" s="149">
        <v>80.676378203888902</v>
      </c>
      <c r="M2130" s="149">
        <v>86.233388115828504</v>
      </c>
    </row>
    <row r="2131" spans="1:13">
      <c r="A2131" s="150" t="str">
        <f t="shared" si="66"/>
        <v>2009-2011FemalesNE2</v>
      </c>
      <c r="B2131" s="151" t="str">
        <f t="shared" si="67"/>
        <v>2009-2011_Females_NE2_All ages</v>
      </c>
      <c r="C2131" s="149" t="s">
        <v>7</v>
      </c>
      <c r="D2131" s="149" t="s">
        <v>214</v>
      </c>
      <c r="E2131" s="149" t="s">
        <v>61</v>
      </c>
      <c r="F2131" s="149">
        <v>470</v>
      </c>
      <c r="G2131" s="149">
        <v>156.666666666667</v>
      </c>
      <c r="H2131" s="149">
        <v>1368.86558904908</v>
      </c>
      <c r="I2131" s="149">
        <v>817.59663536238702</v>
      </c>
      <c r="J2131" s="149">
        <v>742.73113497079999</v>
      </c>
      <c r="K2131" s="149">
        <v>897.75943416334803</v>
      </c>
      <c r="L2131" s="149">
        <v>74.865500391586906</v>
      </c>
      <c r="M2131" s="149">
        <v>80.162798800961795</v>
      </c>
    </row>
    <row r="2132" spans="1:13">
      <c r="A2132" s="150" t="str">
        <f t="shared" si="66"/>
        <v>2010-2012FemalesNE2</v>
      </c>
      <c r="B2132" s="151" t="str">
        <f t="shared" si="67"/>
        <v>2010-2012_Females_NE2_All ages</v>
      </c>
      <c r="C2132" s="149" t="s">
        <v>8</v>
      </c>
      <c r="D2132" s="149" t="s">
        <v>214</v>
      </c>
      <c r="E2132" s="149" t="s">
        <v>61</v>
      </c>
      <c r="F2132" s="149">
        <v>487</v>
      </c>
      <c r="G2132" s="149">
        <v>162.333333333333</v>
      </c>
      <c r="H2132" s="149">
        <v>1418.79096868172</v>
      </c>
      <c r="I2132" s="149">
        <v>831.95288006543694</v>
      </c>
      <c r="J2132" s="149">
        <v>757.22666773350295</v>
      </c>
      <c r="K2132" s="149">
        <v>911.86993739098602</v>
      </c>
      <c r="L2132" s="149">
        <v>74.726212331934306</v>
      </c>
      <c r="M2132" s="149">
        <v>79.917057325549095</v>
      </c>
    </row>
    <row r="2133" spans="1:13">
      <c r="A2133" s="150" t="str">
        <f t="shared" si="66"/>
        <v>2011-2013FemalesNE2</v>
      </c>
      <c r="B2133" s="151" t="str">
        <f t="shared" si="67"/>
        <v>2011-2013_Females_NE2_All ages</v>
      </c>
      <c r="C2133" s="149" t="s">
        <v>9</v>
      </c>
      <c r="D2133" s="149" t="s">
        <v>214</v>
      </c>
      <c r="E2133" s="149" t="s">
        <v>61</v>
      </c>
      <c r="F2133" s="149">
        <v>485</v>
      </c>
      <c r="G2133" s="149">
        <v>161.666666666667</v>
      </c>
      <c r="H2133" s="149">
        <v>1413.1701631701601</v>
      </c>
      <c r="I2133" s="149">
        <v>809.02975290823895</v>
      </c>
      <c r="J2133" s="149">
        <v>736.419615882274</v>
      </c>
      <c r="K2133" s="149">
        <v>886.69452165076802</v>
      </c>
      <c r="L2133" s="149">
        <v>72.610137025964704</v>
      </c>
      <c r="M2133" s="149">
        <v>77.664768742529503</v>
      </c>
    </row>
    <row r="2134" spans="1:13">
      <c r="A2134" s="150" t="str">
        <f t="shared" si="66"/>
        <v>2012-2014FemalesNE2</v>
      </c>
      <c r="B2134" s="151" t="str">
        <f t="shared" si="67"/>
        <v>2012-2014_Females_NE2_All ages</v>
      </c>
      <c r="C2134" s="149" t="s">
        <v>216</v>
      </c>
      <c r="D2134" s="149" t="s">
        <v>214</v>
      </c>
      <c r="E2134" s="149" t="s">
        <v>61</v>
      </c>
      <c r="F2134" s="149">
        <v>476</v>
      </c>
      <c r="G2134" s="149">
        <v>158.666666666667</v>
      </c>
      <c r="H2134" s="149">
        <v>1387.31019206668</v>
      </c>
      <c r="I2134" s="149">
        <v>806.91821881774194</v>
      </c>
      <c r="J2134" s="149">
        <v>733.20938818009597</v>
      </c>
      <c r="K2134" s="149">
        <v>885.80827871741803</v>
      </c>
      <c r="L2134" s="149">
        <v>73.708830637646102</v>
      </c>
      <c r="M2134" s="149">
        <v>78.890059899676501</v>
      </c>
    </row>
    <row r="2135" spans="1:13">
      <c r="A2135" s="150" t="str">
        <f t="shared" si="66"/>
        <v>2004-2006FemalesNE3</v>
      </c>
      <c r="B2135" s="151" t="str">
        <f t="shared" si="67"/>
        <v>2004-2006_Females_NE3_All ages</v>
      </c>
      <c r="C2135" s="149" t="s">
        <v>1</v>
      </c>
      <c r="D2135" s="149" t="s">
        <v>214</v>
      </c>
      <c r="E2135" s="149" t="s">
        <v>62</v>
      </c>
      <c r="F2135" s="149">
        <v>413</v>
      </c>
      <c r="G2135" s="149">
        <v>137.666666666667</v>
      </c>
      <c r="H2135" s="149">
        <v>1228.2527881040901</v>
      </c>
      <c r="I2135" s="149">
        <v>972.08281986148597</v>
      </c>
      <c r="J2135" s="149">
        <v>878.43630552759703</v>
      </c>
      <c r="K2135" s="149">
        <v>1072.81606878854</v>
      </c>
      <c r="L2135" s="149">
        <v>93.646514333889399</v>
      </c>
      <c r="M2135" s="149">
        <v>100.73324892705401</v>
      </c>
    </row>
    <row r="2136" spans="1:13">
      <c r="A2136" s="150" t="str">
        <f t="shared" si="66"/>
        <v>2005-2007FemalesNE3</v>
      </c>
      <c r="B2136" s="151" t="str">
        <f t="shared" si="67"/>
        <v>2005-2007_Females_NE3_All ages</v>
      </c>
      <c r="C2136" s="149" t="s">
        <v>3</v>
      </c>
      <c r="D2136" s="149" t="s">
        <v>214</v>
      </c>
      <c r="E2136" s="149" t="s">
        <v>62</v>
      </c>
      <c r="F2136" s="149">
        <v>386</v>
      </c>
      <c r="G2136" s="149">
        <v>128.666666666667</v>
      </c>
      <c r="H2136" s="149">
        <v>1145.19670088412</v>
      </c>
      <c r="I2136" s="149">
        <v>912.74421055498601</v>
      </c>
      <c r="J2136" s="149">
        <v>822.07480204458795</v>
      </c>
      <c r="K2136" s="149">
        <v>1010.52093308694</v>
      </c>
      <c r="L2136" s="149">
        <v>90.669408510398497</v>
      </c>
      <c r="M2136" s="149">
        <v>97.776722531958498</v>
      </c>
    </row>
    <row r="2137" spans="1:13">
      <c r="A2137" s="150" t="str">
        <f t="shared" si="66"/>
        <v>2006-2008FemalesNE3</v>
      </c>
      <c r="B2137" s="151" t="str">
        <f t="shared" si="67"/>
        <v>2006-2008_Females_NE3_All ages</v>
      </c>
      <c r="C2137" s="149" t="s">
        <v>4</v>
      </c>
      <c r="D2137" s="149" t="s">
        <v>214</v>
      </c>
      <c r="E2137" s="149" t="s">
        <v>62</v>
      </c>
      <c r="F2137" s="149">
        <v>394</v>
      </c>
      <c r="G2137" s="149">
        <v>131.333333333333</v>
      </c>
      <c r="H2137" s="149">
        <v>1164.8877982438</v>
      </c>
      <c r="I2137" s="149">
        <v>909.58498109422101</v>
      </c>
      <c r="J2137" s="149">
        <v>820.35768530932</v>
      </c>
      <c r="K2137" s="149">
        <v>1005.73219701524</v>
      </c>
      <c r="L2137" s="149">
        <v>89.227295784901003</v>
      </c>
      <c r="M2137" s="149">
        <v>96.147215921017306</v>
      </c>
    </row>
    <row r="2138" spans="1:13">
      <c r="A2138" s="150" t="str">
        <f t="shared" si="66"/>
        <v>2007-2009FemalesNE3</v>
      </c>
      <c r="B2138" s="151" t="str">
        <f t="shared" si="67"/>
        <v>2007-2009_Females_NE3_All ages</v>
      </c>
      <c r="C2138" s="149" t="s">
        <v>5</v>
      </c>
      <c r="D2138" s="149" t="s">
        <v>214</v>
      </c>
      <c r="E2138" s="149" t="s">
        <v>62</v>
      </c>
      <c r="F2138" s="149">
        <v>374</v>
      </c>
      <c r="G2138" s="149">
        <v>124.666666666667</v>
      </c>
      <c r="H2138" s="149">
        <v>1104.61338531514</v>
      </c>
      <c r="I2138" s="149">
        <v>851.93155208587496</v>
      </c>
      <c r="J2138" s="149">
        <v>766.43554955913703</v>
      </c>
      <c r="K2138" s="149">
        <v>944.24057906186101</v>
      </c>
      <c r="L2138" s="149">
        <v>85.496002526737698</v>
      </c>
      <c r="M2138" s="149">
        <v>92.309026975986995</v>
      </c>
    </row>
    <row r="2139" spans="1:13">
      <c r="A2139" s="150" t="str">
        <f t="shared" si="66"/>
        <v>2008-2010FemalesNE3</v>
      </c>
      <c r="B2139" s="151" t="str">
        <f t="shared" si="67"/>
        <v>2008-2010_Females_NE3_All ages</v>
      </c>
      <c r="C2139" s="149" t="s">
        <v>6</v>
      </c>
      <c r="D2139" s="149" t="s">
        <v>214</v>
      </c>
      <c r="E2139" s="149" t="s">
        <v>62</v>
      </c>
      <c r="F2139" s="149">
        <v>389</v>
      </c>
      <c r="G2139" s="149">
        <v>129.666666666667</v>
      </c>
      <c r="H2139" s="149">
        <v>1152.4901490237901</v>
      </c>
      <c r="I2139" s="149">
        <v>873.86733240159003</v>
      </c>
      <c r="J2139" s="149">
        <v>787.84710485252901</v>
      </c>
      <c r="K2139" s="149">
        <v>966.60329248322603</v>
      </c>
      <c r="L2139" s="149">
        <v>86.020227549060706</v>
      </c>
      <c r="M2139" s="149">
        <v>92.735960081636605</v>
      </c>
    </row>
    <row r="2140" spans="1:13">
      <c r="A2140" s="150" t="str">
        <f t="shared" si="66"/>
        <v>2009-2011FemalesNE3</v>
      </c>
      <c r="B2140" s="151" t="str">
        <f t="shared" si="67"/>
        <v>2009-2011_Females_NE3_All ages</v>
      </c>
      <c r="C2140" s="149" t="s">
        <v>7</v>
      </c>
      <c r="D2140" s="149" t="s">
        <v>214</v>
      </c>
      <c r="E2140" s="149" t="s">
        <v>62</v>
      </c>
      <c r="F2140" s="149">
        <v>365</v>
      </c>
      <c r="G2140" s="149">
        <v>121.666666666667</v>
      </c>
      <c r="H2140" s="149">
        <v>1082.18690702087</v>
      </c>
      <c r="I2140" s="149">
        <v>795.99894422227896</v>
      </c>
      <c r="J2140" s="149">
        <v>715.031801052574</v>
      </c>
      <c r="K2140" s="149">
        <v>883.50070827748095</v>
      </c>
      <c r="L2140" s="149">
        <v>80.967143169705196</v>
      </c>
      <c r="M2140" s="149">
        <v>87.501764055202301</v>
      </c>
    </row>
    <row r="2141" spans="1:13">
      <c r="A2141" s="150" t="str">
        <f t="shared" si="66"/>
        <v>2010-2012FemalesNE3</v>
      </c>
      <c r="B2141" s="151" t="str">
        <f t="shared" si="67"/>
        <v>2010-2012_Females_NE3_All ages</v>
      </c>
      <c r="C2141" s="149" t="s">
        <v>8</v>
      </c>
      <c r="D2141" s="149" t="s">
        <v>214</v>
      </c>
      <c r="E2141" s="149" t="s">
        <v>62</v>
      </c>
      <c r="F2141" s="149">
        <v>363</v>
      </c>
      <c r="G2141" s="149">
        <v>121</v>
      </c>
      <c r="H2141" s="149">
        <v>1076.73597721947</v>
      </c>
      <c r="I2141" s="149">
        <v>758.12545251185099</v>
      </c>
      <c r="J2141" s="149">
        <v>680.61180589961498</v>
      </c>
      <c r="K2141" s="149">
        <v>841.91295739586201</v>
      </c>
      <c r="L2141" s="149">
        <v>77.513646612236499</v>
      </c>
      <c r="M2141" s="149">
        <v>83.7875048840109</v>
      </c>
    </row>
    <row r="2142" spans="1:13">
      <c r="A2142" s="150" t="str">
        <f t="shared" si="66"/>
        <v>2011-2013FemalesNE3</v>
      </c>
      <c r="B2142" s="151" t="str">
        <f t="shared" si="67"/>
        <v>2011-2013_Females_NE3_All ages</v>
      </c>
      <c r="C2142" s="149" t="s">
        <v>9</v>
      </c>
      <c r="D2142" s="149" t="s">
        <v>214</v>
      </c>
      <c r="E2142" s="149" t="s">
        <v>62</v>
      </c>
      <c r="F2142" s="149">
        <v>363</v>
      </c>
      <c r="G2142" s="149">
        <v>121</v>
      </c>
      <c r="H2142" s="149">
        <v>1077.3751224289899</v>
      </c>
      <c r="I2142" s="149">
        <v>745.23957798038805</v>
      </c>
      <c r="J2142" s="149">
        <v>668.76628038370404</v>
      </c>
      <c r="K2142" s="149">
        <v>827.90252929181497</v>
      </c>
      <c r="L2142" s="149">
        <v>76.473297596683295</v>
      </c>
      <c r="M2142" s="149">
        <v>82.662951311427705</v>
      </c>
    </row>
    <row r="2143" spans="1:13">
      <c r="A2143" s="150" t="str">
        <f t="shared" si="66"/>
        <v>2012-2014FemalesNE3</v>
      </c>
      <c r="B2143" s="151" t="str">
        <f t="shared" si="67"/>
        <v>2012-2014_Females_NE3_All ages</v>
      </c>
      <c r="C2143" s="149" t="s">
        <v>216</v>
      </c>
      <c r="D2143" s="149" t="s">
        <v>214</v>
      </c>
      <c r="E2143" s="149" t="s">
        <v>62</v>
      </c>
      <c r="F2143" s="149">
        <v>377</v>
      </c>
      <c r="G2143" s="149">
        <v>125.666666666667</v>
      </c>
      <c r="H2143" s="149">
        <v>1123.1603408210699</v>
      </c>
      <c r="I2143" s="149">
        <v>775.61541743959799</v>
      </c>
      <c r="J2143" s="149">
        <v>697.38235582501102</v>
      </c>
      <c r="K2143" s="149">
        <v>860.05681761443395</v>
      </c>
      <c r="L2143" s="149">
        <v>78.233061614587101</v>
      </c>
      <c r="M2143" s="149">
        <v>84.441400174836204</v>
      </c>
    </row>
    <row r="2144" spans="1:13">
      <c r="A2144" s="150" t="str">
        <f t="shared" si="66"/>
        <v>2004-2006FemalesNE4</v>
      </c>
      <c r="B2144" s="151" t="str">
        <f t="shared" si="67"/>
        <v>2004-2006_Females_NE4_All ages</v>
      </c>
      <c r="C2144" s="149" t="s">
        <v>1</v>
      </c>
      <c r="D2144" s="149" t="s">
        <v>214</v>
      </c>
      <c r="E2144" s="149" t="s">
        <v>63</v>
      </c>
      <c r="F2144" s="149">
        <v>435</v>
      </c>
      <c r="G2144" s="149">
        <v>145</v>
      </c>
      <c r="H2144" s="149">
        <v>1302.2392527841</v>
      </c>
      <c r="I2144" s="149">
        <v>973.07473267140699</v>
      </c>
      <c r="J2144" s="149">
        <v>881.83477508480405</v>
      </c>
      <c r="K2144" s="149">
        <v>1071.0354222522501</v>
      </c>
      <c r="L2144" s="149">
        <v>91.239957586602898</v>
      </c>
      <c r="M2144" s="149">
        <v>97.960689580844701</v>
      </c>
    </row>
    <row r="2145" spans="1:13">
      <c r="A2145" s="150" t="str">
        <f t="shared" si="66"/>
        <v>2005-2007FemalesNE4</v>
      </c>
      <c r="B2145" s="151" t="str">
        <f t="shared" si="67"/>
        <v>2005-2007_Females_NE4_All ages</v>
      </c>
      <c r="C2145" s="149" t="s">
        <v>3</v>
      </c>
      <c r="D2145" s="149" t="s">
        <v>214</v>
      </c>
      <c r="E2145" s="149" t="s">
        <v>63</v>
      </c>
      <c r="F2145" s="149">
        <v>449</v>
      </c>
      <c r="G2145" s="149">
        <v>149.666666666667</v>
      </c>
      <c r="H2145" s="149">
        <v>1340.01850359626</v>
      </c>
      <c r="I2145" s="149">
        <v>1015.65954511129</v>
      </c>
      <c r="J2145" s="149">
        <v>921.93112057628002</v>
      </c>
      <c r="K2145" s="149">
        <v>1116.1792753937</v>
      </c>
      <c r="L2145" s="149">
        <v>93.728424535013204</v>
      </c>
      <c r="M2145" s="149">
        <v>100.51973028240801</v>
      </c>
    </row>
    <row r="2146" spans="1:13">
      <c r="A2146" s="150" t="str">
        <f t="shared" si="66"/>
        <v>2006-2008FemalesNE4</v>
      </c>
      <c r="B2146" s="151" t="str">
        <f t="shared" si="67"/>
        <v>2006-2008_Females_NE4_All ages</v>
      </c>
      <c r="C2146" s="149" t="s">
        <v>4</v>
      </c>
      <c r="D2146" s="149" t="s">
        <v>214</v>
      </c>
      <c r="E2146" s="149" t="s">
        <v>63</v>
      </c>
      <c r="F2146" s="149">
        <v>457</v>
      </c>
      <c r="G2146" s="149">
        <v>152.333333333333</v>
      </c>
      <c r="H2146" s="149">
        <v>1353.2320630126401</v>
      </c>
      <c r="I2146" s="149">
        <v>1035.4769572575699</v>
      </c>
      <c r="J2146" s="149">
        <v>940.90557842019803</v>
      </c>
      <c r="K2146" s="149">
        <v>1136.8381448161299</v>
      </c>
      <c r="L2146" s="149">
        <v>94.571378837376898</v>
      </c>
      <c r="M2146" s="149">
        <v>101.361187558555</v>
      </c>
    </row>
    <row r="2147" spans="1:13">
      <c r="A2147" s="150" t="str">
        <f t="shared" si="66"/>
        <v>2007-2009FemalesNE4</v>
      </c>
      <c r="B2147" s="151" t="str">
        <f t="shared" si="67"/>
        <v>2007-2009_Females_NE4_All ages</v>
      </c>
      <c r="C2147" s="149" t="s">
        <v>5</v>
      </c>
      <c r="D2147" s="149" t="s">
        <v>214</v>
      </c>
      <c r="E2147" s="149" t="s">
        <v>63</v>
      </c>
      <c r="F2147" s="149">
        <v>449</v>
      </c>
      <c r="G2147" s="149">
        <v>149.666666666667</v>
      </c>
      <c r="H2147" s="149">
        <v>1321.4043968333399</v>
      </c>
      <c r="I2147" s="149">
        <v>1024.73102284834</v>
      </c>
      <c r="J2147" s="149">
        <v>930.25951129786802</v>
      </c>
      <c r="K2147" s="149">
        <v>1126.0476822025901</v>
      </c>
      <c r="L2147" s="149">
        <v>94.471511550470495</v>
      </c>
      <c r="M2147" s="149">
        <v>101.316659354252</v>
      </c>
    </row>
    <row r="2148" spans="1:13">
      <c r="A2148" s="150" t="str">
        <f t="shared" si="66"/>
        <v>2008-2010FemalesNE4</v>
      </c>
      <c r="B2148" s="151" t="str">
        <f t="shared" si="67"/>
        <v>2008-2010_Females_NE4_All ages</v>
      </c>
      <c r="C2148" s="149" t="s">
        <v>6</v>
      </c>
      <c r="D2148" s="149" t="s">
        <v>214</v>
      </c>
      <c r="E2148" s="149" t="s">
        <v>63</v>
      </c>
      <c r="F2148" s="149">
        <v>438</v>
      </c>
      <c r="G2148" s="149">
        <v>146</v>
      </c>
      <c r="H2148" s="149">
        <v>1282.3140205521599</v>
      </c>
      <c r="I2148" s="149">
        <v>983.505233195095</v>
      </c>
      <c r="J2148" s="149">
        <v>891.58330196441295</v>
      </c>
      <c r="K2148" s="149">
        <v>1082.1739832892299</v>
      </c>
      <c r="L2148" s="149">
        <v>91.921931230682503</v>
      </c>
      <c r="M2148" s="149">
        <v>98.668750094132704</v>
      </c>
    </row>
    <row r="2149" spans="1:13">
      <c r="A2149" s="150" t="str">
        <f t="shared" si="66"/>
        <v>2009-2011FemalesNE4</v>
      </c>
      <c r="B2149" s="151" t="str">
        <f t="shared" si="67"/>
        <v>2009-2011_Females_NE4_All ages</v>
      </c>
      <c r="C2149" s="149" t="s">
        <v>7</v>
      </c>
      <c r="D2149" s="149" t="s">
        <v>214</v>
      </c>
      <c r="E2149" s="149" t="s">
        <v>63</v>
      </c>
      <c r="F2149" s="149">
        <v>432</v>
      </c>
      <c r="G2149" s="149">
        <v>144</v>
      </c>
      <c r="H2149" s="149">
        <v>1261.82965299685</v>
      </c>
      <c r="I2149" s="149">
        <v>961.71091403390506</v>
      </c>
      <c r="J2149" s="149">
        <v>871.09838058548098</v>
      </c>
      <c r="K2149" s="149">
        <v>1059.0220207615901</v>
      </c>
      <c r="L2149" s="149">
        <v>90.612533448423505</v>
      </c>
      <c r="M2149" s="149">
        <v>97.3111067276852</v>
      </c>
    </row>
    <row r="2150" spans="1:13">
      <c r="A2150" s="150" t="str">
        <f t="shared" si="66"/>
        <v>2010-2012FemalesNE4</v>
      </c>
      <c r="B2150" s="151" t="str">
        <f t="shared" si="67"/>
        <v>2010-2012_Females_NE4_All ages</v>
      </c>
      <c r="C2150" s="149" t="s">
        <v>8</v>
      </c>
      <c r="D2150" s="149" t="s">
        <v>214</v>
      </c>
      <c r="E2150" s="149" t="s">
        <v>63</v>
      </c>
      <c r="F2150" s="149">
        <v>415</v>
      </c>
      <c r="G2150" s="149">
        <v>138.333333333333</v>
      </c>
      <c r="H2150" s="149">
        <v>1208.2217305228801</v>
      </c>
      <c r="I2150" s="149">
        <v>918.14522346222498</v>
      </c>
      <c r="J2150" s="149">
        <v>829.83848501294995</v>
      </c>
      <c r="K2150" s="149">
        <v>1013.11782919044</v>
      </c>
      <c r="L2150" s="149">
        <v>88.3067384492755</v>
      </c>
      <c r="M2150" s="149">
        <v>94.9726057282098</v>
      </c>
    </row>
    <row r="2151" spans="1:13">
      <c r="A2151" s="150" t="str">
        <f t="shared" si="66"/>
        <v>2011-2013FemalesNE4</v>
      </c>
      <c r="B2151" s="151" t="str">
        <f t="shared" si="67"/>
        <v>2011-2013_Females_NE4_All ages</v>
      </c>
      <c r="C2151" s="149" t="s">
        <v>9</v>
      </c>
      <c r="D2151" s="149" t="s">
        <v>214</v>
      </c>
      <c r="E2151" s="149" t="s">
        <v>63</v>
      </c>
      <c r="F2151" s="149">
        <v>414</v>
      </c>
      <c r="G2151" s="149">
        <v>138</v>
      </c>
      <c r="H2151" s="149">
        <v>1197.70873112307</v>
      </c>
      <c r="I2151" s="149">
        <v>916.85969175872299</v>
      </c>
      <c r="J2151" s="149">
        <v>828.50143326504701</v>
      </c>
      <c r="K2151" s="149">
        <v>1011.89608472308</v>
      </c>
      <c r="L2151" s="149">
        <v>88.358258493676701</v>
      </c>
      <c r="M2151" s="149">
        <v>95.036392964361397</v>
      </c>
    </row>
    <row r="2152" spans="1:13">
      <c r="A2152" s="150" t="str">
        <f t="shared" si="66"/>
        <v>2012-2014FemalesNE4</v>
      </c>
      <c r="B2152" s="151" t="str">
        <f t="shared" si="67"/>
        <v>2012-2014_Females_NE4_All ages</v>
      </c>
      <c r="C2152" s="149" t="s">
        <v>216</v>
      </c>
      <c r="D2152" s="149" t="s">
        <v>214</v>
      </c>
      <c r="E2152" s="149" t="s">
        <v>63</v>
      </c>
      <c r="F2152" s="149">
        <v>393</v>
      </c>
      <c r="G2152" s="149">
        <v>131</v>
      </c>
      <c r="H2152" s="149">
        <v>1128.01377726751</v>
      </c>
      <c r="I2152" s="149">
        <v>872.12273181676505</v>
      </c>
      <c r="J2152" s="149">
        <v>785.97682824311096</v>
      </c>
      <c r="K2152" s="149">
        <v>964.95843129293098</v>
      </c>
      <c r="L2152" s="149">
        <v>86.145903573654294</v>
      </c>
      <c r="M2152" s="149">
        <v>92.835699476165601</v>
      </c>
    </row>
    <row r="2153" spans="1:13">
      <c r="A2153" s="150" t="str">
        <f t="shared" si="66"/>
        <v>2004-2006FemalesNE5</v>
      </c>
      <c r="B2153" s="151" t="str">
        <f t="shared" si="67"/>
        <v>2004-2006_Females_NE5_All ages</v>
      </c>
      <c r="C2153" s="149" t="s">
        <v>1</v>
      </c>
      <c r="D2153" s="149" t="s">
        <v>214</v>
      </c>
      <c r="E2153" s="149" t="s">
        <v>64</v>
      </c>
      <c r="F2153" s="149">
        <v>477</v>
      </c>
      <c r="G2153" s="149">
        <v>159</v>
      </c>
      <c r="H2153" s="149">
        <v>1377.2593405324201</v>
      </c>
      <c r="I2153" s="149">
        <v>1064.02334232722</v>
      </c>
      <c r="J2153" s="149">
        <v>968.60825099283898</v>
      </c>
      <c r="K2153" s="149">
        <v>1166.1381645742399</v>
      </c>
      <c r="L2153" s="149">
        <v>95.415091334376399</v>
      </c>
      <c r="M2153" s="149">
        <v>102.11482224702701</v>
      </c>
    </row>
    <row r="2154" spans="1:13">
      <c r="A2154" s="150" t="str">
        <f t="shared" si="66"/>
        <v>2005-2007FemalesNE5</v>
      </c>
      <c r="B2154" s="151" t="str">
        <f t="shared" si="67"/>
        <v>2005-2007_Females_NE5_All ages</v>
      </c>
      <c r="C2154" s="149" t="s">
        <v>3</v>
      </c>
      <c r="D2154" s="149" t="s">
        <v>214</v>
      </c>
      <c r="E2154" s="149" t="s">
        <v>64</v>
      </c>
      <c r="F2154" s="149">
        <v>494</v>
      </c>
      <c r="G2154" s="149">
        <v>164.666666666667</v>
      </c>
      <c r="H2154" s="149">
        <v>1416.6905649555499</v>
      </c>
      <c r="I2154" s="149">
        <v>1105.30580847485</v>
      </c>
      <c r="J2154" s="149">
        <v>1007.71137639876</v>
      </c>
      <c r="K2154" s="149">
        <v>1209.62962425828</v>
      </c>
      <c r="L2154" s="149">
        <v>97.594432076089902</v>
      </c>
      <c r="M2154" s="149">
        <v>104.32381578342699</v>
      </c>
    </row>
    <row r="2155" spans="1:13">
      <c r="A2155" s="150" t="str">
        <f t="shared" si="66"/>
        <v>2006-2008FemalesNE5</v>
      </c>
      <c r="B2155" s="151" t="str">
        <f t="shared" si="67"/>
        <v>2006-2008_Females_NE5_All ages</v>
      </c>
      <c r="C2155" s="149" t="s">
        <v>4</v>
      </c>
      <c r="D2155" s="149" t="s">
        <v>214</v>
      </c>
      <c r="E2155" s="149" t="s">
        <v>64</v>
      </c>
      <c r="F2155" s="149">
        <v>497</v>
      </c>
      <c r="G2155" s="149">
        <v>165.666666666667</v>
      </c>
      <c r="H2155" s="149">
        <v>1415.9947576853999</v>
      </c>
      <c r="I2155" s="149">
        <v>1097.66978601818</v>
      </c>
      <c r="J2155" s="149">
        <v>1000.84097999114</v>
      </c>
      <c r="K2155" s="149">
        <v>1201.1542533371601</v>
      </c>
      <c r="L2155" s="149">
        <v>96.8288060270404</v>
      </c>
      <c r="M2155" s="149">
        <v>103.48446731897999</v>
      </c>
    </row>
    <row r="2156" spans="1:13">
      <c r="A2156" s="150" t="str">
        <f t="shared" si="66"/>
        <v>2007-2009FemalesNE5</v>
      </c>
      <c r="B2156" s="151" t="str">
        <f t="shared" si="67"/>
        <v>2007-2009_Females_NE5_All ages</v>
      </c>
      <c r="C2156" s="149" t="s">
        <v>5</v>
      </c>
      <c r="D2156" s="149" t="s">
        <v>214</v>
      </c>
      <c r="E2156" s="149" t="s">
        <v>64</v>
      </c>
      <c r="F2156" s="149">
        <v>475</v>
      </c>
      <c r="G2156" s="149">
        <v>158.333333333333</v>
      </c>
      <c r="H2156" s="149">
        <v>1346.8681770493699</v>
      </c>
      <c r="I2156" s="149">
        <v>1061.10604802133</v>
      </c>
      <c r="J2156" s="149">
        <v>965.36919971839905</v>
      </c>
      <c r="K2156" s="149">
        <v>1163.5798944440201</v>
      </c>
      <c r="L2156" s="149">
        <v>95.736848302934803</v>
      </c>
      <c r="M2156" s="149">
        <v>102.473846422682</v>
      </c>
    </row>
    <row r="2157" spans="1:13">
      <c r="A2157" s="150" t="str">
        <f t="shared" si="66"/>
        <v>2008-2010FemalesNE5</v>
      </c>
      <c r="B2157" s="151" t="str">
        <f t="shared" si="67"/>
        <v>2008-2010_Females_NE5_All ages</v>
      </c>
      <c r="C2157" s="149" t="s">
        <v>6</v>
      </c>
      <c r="D2157" s="149" t="s">
        <v>214</v>
      </c>
      <c r="E2157" s="149" t="s">
        <v>64</v>
      </c>
      <c r="F2157" s="149">
        <v>477</v>
      </c>
      <c r="G2157" s="149">
        <v>159</v>
      </c>
      <c r="H2157" s="149">
        <v>1347.4576271186399</v>
      </c>
      <c r="I2157" s="149">
        <v>1059.1257955443</v>
      </c>
      <c r="J2157" s="149">
        <v>963.72376731817201</v>
      </c>
      <c r="K2157" s="149">
        <v>1161.2266374349999</v>
      </c>
      <c r="L2157" s="149">
        <v>95.402028226132998</v>
      </c>
      <c r="M2157" s="149">
        <v>102.10084189069499</v>
      </c>
    </row>
    <row r="2158" spans="1:13">
      <c r="A2158" s="150" t="str">
        <f t="shared" si="66"/>
        <v>2009-2011FemalesNE5</v>
      </c>
      <c r="B2158" s="151" t="str">
        <f t="shared" si="67"/>
        <v>2009-2011_Females_NE5_All ages</v>
      </c>
      <c r="C2158" s="149" t="s">
        <v>7</v>
      </c>
      <c r="D2158" s="149" t="s">
        <v>214</v>
      </c>
      <c r="E2158" s="149" t="s">
        <v>64</v>
      </c>
      <c r="F2158" s="149">
        <v>489</v>
      </c>
      <c r="G2158" s="149">
        <v>163</v>
      </c>
      <c r="H2158" s="149">
        <v>1373.4411863835501</v>
      </c>
      <c r="I2158" s="149">
        <v>1074.5221103583799</v>
      </c>
      <c r="J2158" s="149">
        <v>978.84812459347302</v>
      </c>
      <c r="K2158" s="149">
        <v>1176.8279607979</v>
      </c>
      <c r="L2158" s="149">
        <v>95.673985764905893</v>
      </c>
      <c r="M2158" s="149">
        <v>102.30585043952</v>
      </c>
    </row>
    <row r="2159" spans="1:13">
      <c r="A2159" s="150" t="str">
        <f t="shared" si="66"/>
        <v>2010-2012FemalesNE5</v>
      </c>
      <c r="B2159" s="151" t="str">
        <f t="shared" si="67"/>
        <v>2010-2012_Females_NE5_All ages</v>
      </c>
      <c r="C2159" s="149" t="s">
        <v>8</v>
      </c>
      <c r="D2159" s="149" t="s">
        <v>214</v>
      </c>
      <c r="E2159" s="149" t="s">
        <v>64</v>
      </c>
      <c r="F2159" s="149">
        <v>512</v>
      </c>
      <c r="G2159" s="149">
        <v>170.666666666667</v>
      </c>
      <c r="H2159" s="149">
        <v>1428.9701367569101</v>
      </c>
      <c r="I2159" s="149">
        <v>1088.52383236111</v>
      </c>
      <c r="J2159" s="149">
        <v>993.23237057061795</v>
      </c>
      <c r="K2159" s="149">
        <v>1190.2650883626</v>
      </c>
      <c r="L2159" s="149">
        <v>95.291461790495802</v>
      </c>
      <c r="M2159" s="149">
        <v>101.741256001482</v>
      </c>
    </row>
    <row r="2160" spans="1:13">
      <c r="A2160" s="150" t="str">
        <f t="shared" si="66"/>
        <v>2011-2013FemalesNE5</v>
      </c>
      <c r="B2160" s="151" t="str">
        <f t="shared" si="67"/>
        <v>2011-2013_Females_NE5_All ages</v>
      </c>
      <c r="C2160" s="149" t="s">
        <v>9</v>
      </c>
      <c r="D2160" s="149" t="s">
        <v>214</v>
      </c>
      <c r="E2160" s="149" t="s">
        <v>64</v>
      </c>
      <c r="F2160" s="149">
        <v>524</v>
      </c>
      <c r="G2160" s="149">
        <v>174.666666666667</v>
      </c>
      <c r="H2160" s="149">
        <v>1453.8190494686901</v>
      </c>
      <c r="I2160" s="149">
        <v>1075.47543452894</v>
      </c>
      <c r="J2160" s="149">
        <v>982.15230872208804</v>
      </c>
      <c r="K2160" s="149">
        <v>1175.03975199652</v>
      </c>
      <c r="L2160" s="149">
        <v>93.323125806850598</v>
      </c>
      <c r="M2160" s="149">
        <v>99.564317467581105</v>
      </c>
    </row>
    <row r="2161" spans="1:13">
      <c r="A2161" s="150" t="str">
        <f t="shared" si="66"/>
        <v>2012-2014FemalesNE5</v>
      </c>
      <c r="B2161" s="151" t="str">
        <f t="shared" si="67"/>
        <v>2012-2014_Females_NE5_All ages</v>
      </c>
      <c r="C2161" s="149" t="s">
        <v>216</v>
      </c>
      <c r="D2161" s="149" t="s">
        <v>214</v>
      </c>
      <c r="E2161" s="149" t="s">
        <v>64</v>
      </c>
      <c r="F2161" s="149">
        <v>522</v>
      </c>
      <c r="G2161" s="149">
        <v>174</v>
      </c>
      <c r="H2161" s="149">
        <v>1438.53170556949</v>
      </c>
      <c r="I2161" s="149">
        <v>1045.2792845374699</v>
      </c>
      <c r="J2161" s="149">
        <v>954.098814816237</v>
      </c>
      <c r="K2161" s="149">
        <v>1142.56974446345</v>
      </c>
      <c r="L2161" s="149">
        <v>91.180469721227695</v>
      </c>
      <c r="M2161" s="149">
        <v>97.290459925981196</v>
      </c>
    </row>
    <row r="2162" spans="1:13">
      <c r="A2162" s="150" t="str">
        <f t="shared" si="66"/>
        <v>2004-2006FemalesNG</v>
      </c>
      <c r="B2162" s="151" t="str">
        <f t="shared" si="67"/>
        <v>2004-2006_Females_NG_All ages</v>
      </c>
      <c r="C2162" s="149" t="s">
        <v>1</v>
      </c>
      <c r="D2162" s="149" t="s">
        <v>214</v>
      </c>
      <c r="E2162" s="149" t="s">
        <v>65</v>
      </c>
      <c r="F2162" s="149">
        <v>1938</v>
      </c>
      <c r="G2162" s="149">
        <v>646</v>
      </c>
      <c r="H2162" s="149">
        <v>1330.3586751329999</v>
      </c>
      <c r="I2162" s="149">
        <v>1017.85374677551</v>
      </c>
      <c r="J2162" s="149">
        <v>971.98464208929204</v>
      </c>
      <c r="K2162" s="149">
        <v>1065.2905491317299</v>
      </c>
      <c r="L2162" s="149">
        <v>45.869104686214399</v>
      </c>
      <c r="M2162" s="149">
        <v>47.436802356222302</v>
      </c>
    </row>
    <row r="2163" spans="1:13">
      <c r="A2163" s="150" t="str">
        <f t="shared" si="66"/>
        <v>2005-2007FemalesNG</v>
      </c>
      <c r="B2163" s="151" t="str">
        <f t="shared" si="67"/>
        <v>2005-2007_Females_NG_All ages</v>
      </c>
      <c r="C2163" s="149" t="s">
        <v>3</v>
      </c>
      <c r="D2163" s="149" t="s">
        <v>214</v>
      </c>
      <c r="E2163" s="149" t="s">
        <v>65</v>
      </c>
      <c r="F2163" s="149">
        <v>1880</v>
      </c>
      <c r="G2163" s="149">
        <v>626.66666666666697</v>
      </c>
      <c r="H2163" s="149">
        <v>1290.2605914609501</v>
      </c>
      <c r="I2163" s="149">
        <v>992.576002251815</v>
      </c>
      <c r="J2163" s="149">
        <v>947.24199020355695</v>
      </c>
      <c r="K2163" s="149">
        <v>1039.4835939971999</v>
      </c>
      <c r="L2163" s="149">
        <v>45.3340120482586</v>
      </c>
      <c r="M2163" s="149">
        <v>46.907591745387101</v>
      </c>
    </row>
    <row r="2164" spans="1:13">
      <c r="A2164" s="150" t="str">
        <f t="shared" si="66"/>
        <v>2006-2008FemalesNG</v>
      </c>
      <c r="B2164" s="151" t="str">
        <f t="shared" si="67"/>
        <v>2006-2008_Females_NG_All ages</v>
      </c>
      <c r="C2164" s="149" t="s">
        <v>4</v>
      </c>
      <c r="D2164" s="149" t="s">
        <v>214</v>
      </c>
      <c r="E2164" s="149" t="s">
        <v>65</v>
      </c>
      <c r="F2164" s="149">
        <v>1878</v>
      </c>
      <c r="G2164" s="149">
        <v>626</v>
      </c>
      <c r="H2164" s="149">
        <v>1288.25139423374</v>
      </c>
      <c r="I2164" s="149">
        <v>991.71836545697295</v>
      </c>
      <c r="J2164" s="149">
        <v>946.45307313599506</v>
      </c>
      <c r="K2164" s="149">
        <v>1038.55570448923</v>
      </c>
      <c r="L2164" s="149">
        <v>45.265292320978602</v>
      </c>
      <c r="M2164" s="149">
        <v>46.837339032260203</v>
      </c>
    </row>
    <row r="2165" spans="1:13">
      <c r="A2165" s="150" t="str">
        <f t="shared" si="66"/>
        <v>2007-2009FemalesNG</v>
      </c>
      <c r="B2165" s="151" t="str">
        <f t="shared" si="67"/>
        <v>2007-2009_Females_NG_All ages</v>
      </c>
      <c r="C2165" s="149" t="s">
        <v>5</v>
      </c>
      <c r="D2165" s="149" t="s">
        <v>214</v>
      </c>
      <c r="E2165" s="149" t="s">
        <v>65</v>
      </c>
      <c r="F2165" s="149">
        <v>1908</v>
      </c>
      <c r="G2165" s="149">
        <v>636</v>
      </c>
      <c r="H2165" s="149">
        <v>1310.9617842272301</v>
      </c>
      <c r="I2165" s="149">
        <v>1026.09497308655</v>
      </c>
      <c r="J2165" s="149">
        <v>979.69542807196899</v>
      </c>
      <c r="K2165" s="149">
        <v>1074.0929980717599</v>
      </c>
      <c r="L2165" s="149">
        <v>46.399545014578798</v>
      </c>
      <c r="M2165" s="149">
        <v>47.998024985212602</v>
      </c>
    </row>
    <row r="2166" spans="1:13">
      <c r="A2166" s="150" t="str">
        <f t="shared" si="66"/>
        <v>2008-2010FemalesNG</v>
      </c>
      <c r="B2166" s="151" t="str">
        <f t="shared" si="67"/>
        <v>2008-2010_Females_NG_All ages</v>
      </c>
      <c r="C2166" s="149" t="s">
        <v>6</v>
      </c>
      <c r="D2166" s="149" t="s">
        <v>214</v>
      </c>
      <c r="E2166" s="149" t="s">
        <v>65</v>
      </c>
      <c r="F2166" s="149">
        <v>1907</v>
      </c>
      <c r="G2166" s="149">
        <v>635.66666666666697</v>
      </c>
      <c r="H2166" s="149">
        <v>1316.0437255010199</v>
      </c>
      <c r="I2166" s="149">
        <v>1038.4765629696899</v>
      </c>
      <c r="J2166" s="149">
        <v>991.59476632065503</v>
      </c>
      <c r="K2166" s="149">
        <v>1086.97388472789</v>
      </c>
      <c r="L2166" s="149">
        <v>46.881796649037902</v>
      </c>
      <c r="M2166" s="149">
        <v>48.497321758200798</v>
      </c>
    </row>
    <row r="2167" spans="1:13">
      <c r="A2167" s="150" t="str">
        <f t="shared" si="66"/>
        <v>2009-2011FemalesNG</v>
      </c>
      <c r="B2167" s="151" t="str">
        <f t="shared" si="67"/>
        <v>2009-2011_Females_NG_All ages</v>
      </c>
      <c r="C2167" s="149" t="s">
        <v>7</v>
      </c>
      <c r="D2167" s="149" t="s">
        <v>214</v>
      </c>
      <c r="E2167" s="149" t="s">
        <v>65</v>
      </c>
      <c r="F2167" s="149">
        <v>1807</v>
      </c>
      <c r="G2167" s="149">
        <v>602.33333333333303</v>
      </c>
      <c r="H2167" s="149">
        <v>1253.3988124965299</v>
      </c>
      <c r="I2167" s="149">
        <v>999.81811204614803</v>
      </c>
      <c r="J2167" s="149">
        <v>953.59780669170596</v>
      </c>
      <c r="K2167" s="149">
        <v>1047.6754694911599</v>
      </c>
      <c r="L2167" s="149">
        <v>46.220305354442203</v>
      </c>
      <c r="M2167" s="149">
        <v>47.857357445007104</v>
      </c>
    </row>
    <row r="2168" spans="1:13">
      <c r="A2168" s="150" t="str">
        <f t="shared" si="66"/>
        <v>2010-2012FemalesNG</v>
      </c>
      <c r="B2168" s="151" t="str">
        <f t="shared" si="67"/>
        <v>2010-2012_Females_NG_All ages</v>
      </c>
      <c r="C2168" s="149" t="s">
        <v>8</v>
      </c>
      <c r="D2168" s="149" t="s">
        <v>214</v>
      </c>
      <c r="E2168" s="149" t="s">
        <v>65</v>
      </c>
      <c r="F2168" s="149">
        <v>1731</v>
      </c>
      <c r="G2168" s="149">
        <v>577</v>
      </c>
      <c r="H2168" s="149">
        <v>1204.81927710843</v>
      </c>
      <c r="I2168" s="149">
        <v>964.20672576191305</v>
      </c>
      <c r="J2168" s="149">
        <v>918.75249865196099</v>
      </c>
      <c r="K2168" s="149">
        <v>1011.30652739905</v>
      </c>
      <c r="L2168" s="149">
        <v>45.454227109951802</v>
      </c>
      <c r="M2168" s="149">
        <v>47.099801637137702</v>
      </c>
    </row>
    <row r="2169" spans="1:13">
      <c r="A2169" s="150" t="str">
        <f t="shared" si="66"/>
        <v>2011-2013FemalesNG</v>
      </c>
      <c r="B2169" s="151" t="str">
        <f t="shared" si="67"/>
        <v>2011-2013_Females_NG_All ages</v>
      </c>
      <c r="C2169" s="149" t="s">
        <v>9</v>
      </c>
      <c r="D2169" s="149" t="s">
        <v>214</v>
      </c>
      <c r="E2169" s="149" t="s">
        <v>65</v>
      </c>
      <c r="F2169" s="149">
        <v>1744</v>
      </c>
      <c r="G2169" s="149">
        <v>581.33333333333303</v>
      </c>
      <c r="H2169" s="149">
        <v>1214.4423940670599</v>
      </c>
      <c r="I2169" s="149">
        <v>969.07715548083195</v>
      </c>
      <c r="J2169" s="149">
        <v>923.61111189445603</v>
      </c>
      <c r="K2169" s="149">
        <v>1016.18293373159</v>
      </c>
      <c r="L2169" s="149">
        <v>45.466043586376102</v>
      </c>
      <c r="M2169" s="149">
        <v>47.105778250755698</v>
      </c>
    </row>
    <row r="2170" spans="1:13">
      <c r="A2170" s="150" t="str">
        <f t="shared" si="66"/>
        <v>2012-2014FemalesNG</v>
      </c>
      <c r="B2170" s="151" t="str">
        <f t="shared" si="67"/>
        <v>2012-2014_Females_NG_All ages</v>
      </c>
      <c r="C2170" s="149" t="s">
        <v>216</v>
      </c>
      <c r="D2170" s="149" t="s">
        <v>214</v>
      </c>
      <c r="E2170" s="149" t="s">
        <v>65</v>
      </c>
      <c r="F2170" s="149">
        <v>1816</v>
      </c>
      <c r="G2170" s="149">
        <v>605.33333333333303</v>
      </c>
      <c r="H2170" s="149">
        <v>1262.7684947604801</v>
      </c>
      <c r="I2170" s="149">
        <v>995.15093581213205</v>
      </c>
      <c r="J2170" s="149">
        <v>949.44709906378898</v>
      </c>
      <c r="K2170" s="149">
        <v>1042.4694381535301</v>
      </c>
      <c r="L2170" s="149">
        <v>45.703836748342603</v>
      </c>
      <c r="M2170" s="149">
        <v>47.318502341398499</v>
      </c>
    </row>
    <row r="2171" spans="1:13">
      <c r="A2171" s="150" t="str">
        <f t="shared" si="66"/>
        <v>2004-2006FemalesNG1</v>
      </c>
      <c r="B2171" s="151" t="str">
        <f t="shared" si="67"/>
        <v>2004-2006_Females_NG1_All ages</v>
      </c>
      <c r="C2171" s="149" t="s">
        <v>1</v>
      </c>
      <c r="D2171" s="149" t="s">
        <v>214</v>
      </c>
      <c r="E2171" s="149" t="s">
        <v>66</v>
      </c>
      <c r="F2171" s="149">
        <v>391</v>
      </c>
      <c r="G2171" s="149">
        <v>130.333333333333</v>
      </c>
      <c r="H2171" s="149">
        <v>1281.16910776893</v>
      </c>
      <c r="I2171" s="149">
        <v>881.72873812643002</v>
      </c>
      <c r="J2171" s="149">
        <v>793.46497883284405</v>
      </c>
      <c r="K2171" s="149">
        <v>976.86500016214995</v>
      </c>
      <c r="L2171" s="149">
        <v>88.263759293585807</v>
      </c>
      <c r="M2171" s="149">
        <v>95.136262035719398</v>
      </c>
    </row>
    <row r="2172" spans="1:13">
      <c r="A2172" s="150" t="str">
        <f t="shared" si="66"/>
        <v>2005-2007FemalesNG1</v>
      </c>
      <c r="B2172" s="151" t="str">
        <f t="shared" si="67"/>
        <v>2005-2007_Females_NG1_All ages</v>
      </c>
      <c r="C2172" s="149" t="s">
        <v>3</v>
      </c>
      <c r="D2172" s="149" t="s">
        <v>214</v>
      </c>
      <c r="E2172" s="149" t="s">
        <v>66</v>
      </c>
      <c r="F2172" s="149">
        <v>390</v>
      </c>
      <c r="G2172" s="149">
        <v>130</v>
      </c>
      <c r="H2172" s="149">
        <v>1279.3176972281401</v>
      </c>
      <c r="I2172" s="149">
        <v>889.687017173036</v>
      </c>
      <c r="J2172" s="149">
        <v>800.421935486145</v>
      </c>
      <c r="K2172" s="149">
        <v>985.91184662831301</v>
      </c>
      <c r="L2172" s="149">
        <v>89.265081686891605</v>
      </c>
      <c r="M2172" s="149">
        <v>96.224829455277003</v>
      </c>
    </row>
    <row r="2173" spans="1:13">
      <c r="A2173" s="150" t="str">
        <f t="shared" si="66"/>
        <v>2006-2008FemalesNG1</v>
      </c>
      <c r="B2173" s="151" t="str">
        <f t="shared" si="67"/>
        <v>2006-2008_Females_NG1_All ages</v>
      </c>
      <c r="C2173" s="149" t="s">
        <v>4</v>
      </c>
      <c r="D2173" s="149" t="s">
        <v>214</v>
      </c>
      <c r="E2173" s="149" t="s">
        <v>66</v>
      </c>
      <c r="F2173" s="149">
        <v>373</v>
      </c>
      <c r="G2173" s="149">
        <v>124.333333333333</v>
      </c>
      <c r="H2173" s="149">
        <v>1221.66906851828</v>
      </c>
      <c r="I2173" s="149">
        <v>846.04640869176706</v>
      </c>
      <c r="J2173" s="149">
        <v>759.80013747455996</v>
      </c>
      <c r="K2173" s="149">
        <v>939.17509375005602</v>
      </c>
      <c r="L2173" s="149">
        <v>86.246271217207195</v>
      </c>
      <c r="M2173" s="149">
        <v>93.128685058288895</v>
      </c>
    </row>
    <row r="2174" spans="1:13">
      <c r="A2174" s="150" t="str">
        <f t="shared" si="66"/>
        <v>2007-2009FemalesNG1</v>
      </c>
      <c r="B2174" s="151" t="str">
        <f t="shared" si="67"/>
        <v>2007-2009_Females_NG1_All ages</v>
      </c>
      <c r="C2174" s="149" t="s">
        <v>5</v>
      </c>
      <c r="D2174" s="149" t="s">
        <v>214</v>
      </c>
      <c r="E2174" s="149" t="s">
        <v>66</v>
      </c>
      <c r="F2174" s="149">
        <v>409</v>
      </c>
      <c r="G2174" s="149">
        <v>136.333333333333</v>
      </c>
      <c r="H2174" s="149">
        <v>1339.1395455438401</v>
      </c>
      <c r="I2174" s="149">
        <v>930.608220396771</v>
      </c>
      <c r="J2174" s="149">
        <v>840.11603926992495</v>
      </c>
      <c r="K2174" s="149">
        <v>1027.9832045640701</v>
      </c>
      <c r="L2174" s="149">
        <v>90.492181126846305</v>
      </c>
      <c r="M2174" s="149">
        <v>97.3749841672945</v>
      </c>
    </row>
    <row r="2175" spans="1:13">
      <c r="A2175" s="150" t="str">
        <f t="shared" si="66"/>
        <v>2008-2010FemalesNG1</v>
      </c>
      <c r="B2175" s="151" t="str">
        <f t="shared" si="67"/>
        <v>2008-2010_Females_NG1_All ages</v>
      </c>
      <c r="C2175" s="149" t="s">
        <v>6</v>
      </c>
      <c r="D2175" s="149" t="s">
        <v>214</v>
      </c>
      <c r="E2175" s="149" t="s">
        <v>66</v>
      </c>
      <c r="F2175" s="149">
        <v>407</v>
      </c>
      <c r="G2175" s="149">
        <v>135.666666666667</v>
      </c>
      <c r="H2175" s="149">
        <v>1334.9076716192701</v>
      </c>
      <c r="I2175" s="149">
        <v>914.59424953430403</v>
      </c>
      <c r="J2175" s="149">
        <v>825.55722850502798</v>
      </c>
      <c r="K2175" s="149">
        <v>1010.42069588113</v>
      </c>
      <c r="L2175" s="149">
        <v>89.037021029276204</v>
      </c>
      <c r="M2175" s="149">
        <v>95.826446346828902</v>
      </c>
    </row>
    <row r="2176" spans="1:13">
      <c r="A2176" s="150" t="str">
        <f t="shared" si="66"/>
        <v>2009-2011FemalesNG1</v>
      </c>
      <c r="B2176" s="151" t="str">
        <f t="shared" si="67"/>
        <v>2009-2011_Females_NG1_All ages</v>
      </c>
      <c r="C2176" s="149" t="s">
        <v>7</v>
      </c>
      <c r="D2176" s="149" t="s">
        <v>214</v>
      </c>
      <c r="E2176" s="149" t="s">
        <v>66</v>
      </c>
      <c r="F2176" s="149">
        <v>390</v>
      </c>
      <c r="G2176" s="149">
        <v>130</v>
      </c>
      <c r="H2176" s="149">
        <v>1279.6954980968601</v>
      </c>
      <c r="I2176" s="149">
        <v>866.69447397595195</v>
      </c>
      <c r="J2176" s="149">
        <v>780.60718168881795</v>
      </c>
      <c r="K2176" s="149">
        <v>959.49375071500504</v>
      </c>
      <c r="L2176" s="149">
        <v>86.087292287133906</v>
      </c>
      <c r="M2176" s="149">
        <v>92.799276739053198</v>
      </c>
    </row>
    <row r="2177" spans="1:13">
      <c r="A2177" s="150" t="str">
        <f t="shared" si="66"/>
        <v>2010-2012FemalesNG1</v>
      </c>
      <c r="B2177" s="151" t="str">
        <f t="shared" si="67"/>
        <v>2010-2012_Females_NG1_All ages</v>
      </c>
      <c r="C2177" s="149" t="s">
        <v>8</v>
      </c>
      <c r="D2177" s="149" t="s">
        <v>214</v>
      </c>
      <c r="E2177" s="149" t="s">
        <v>66</v>
      </c>
      <c r="F2177" s="149">
        <v>358</v>
      </c>
      <c r="G2177" s="149">
        <v>119.333333333333</v>
      </c>
      <c r="H2177" s="149">
        <v>1171.2360138716199</v>
      </c>
      <c r="I2177" s="149">
        <v>794.38037211836604</v>
      </c>
      <c r="J2177" s="149">
        <v>712.27773525342195</v>
      </c>
      <c r="K2177" s="149">
        <v>883.17656538278095</v>
      </c>
      <c r="L2177" s="149">
        <v>82.102636864943705</v>
      </c>
      <c r="M2177" s="149">
        <v>88.796193264415393</v>
      </c>
    </row>
    <row r="2178" spans="1:13">
      <c r="A2178" s="150" t="str">
        <f t="shared" si="66"/>
        <v>2011-2013FemalesNG1</v>
      </c>
      <c r="B2178" s="151" t="str">
        <f t="shared" si="67"/>
        <v>2011-2013_Females_NG1_All ages</v>
      </c>
      <c r="C2178" s="149" t="s">
        <v>9</v>
      </c>
      <c r="D2178" s="149" t="s">
        <v>214</v>
      </c>
      <c r="E2178" s="149" t="s">
        <v>66</v>
      </c>
      <c r="F2178" s="149">
        <v>350</v>
      </c>
      <c r="G2178" s="149">
        <v>116.666666666667</v>
      </c>
      <c r="H2178" s="149">
        <v>1140.0280121168701</v>
      </c>
      <c r="I2178" s="149">
        <v>780.09223306622596</v>
      </c>
      <c r="J2178" s="149">
        <v>698.55313950042103</v>
      </c>
      <c r="K2178" s="149">
        <v>868.35783087809398</v>
      </c>
      <c r="L2178" s="149">
        <v>81.539093565805004</v>
      </c>
      <c r="M2178" s="149">
        <v>88.265597811868403</v>
      </c>
    </row>
    <row r="2179" spans="1:13">
      <c r="A2179" s="150" t="str">
        <f t="shared" ref="A2179:A2242" si="68">C2179&amp;D2179&amp;E2179</f>
        <v>2012-2014FemalesNG1</v>
      </c>
      <c r="B2179" s="151" t="str">
        <f t="shared" ref="B2179:B2242" si="69">CONCATENATE(C2179,"_",D2179,"_",E2179,"_","All ages")</f>
        <v>2012-2014_Females_NG1_All ages</v>
      </c>
      <c r="C2179" s="149" t="s">
        <v>216</v>
      </c>
      <c r="D2179" s="149" t="s">
        <v>214</v>
      </c>
      <c r="E2179" s="149" t="s">
        <v>66</v>
      </c>
      <c r="F2179" s="149">
        <v>373</v>
      </c>
      <c r="G2179" s="149">
        <v>124.333333333333</v>
      </c>
      <c r="H2179" s="149">
        <v>1209.4290068415401</v>
      </c>
      <c r="I2179" s="149">
        <v>815.08907305264904</v>
      </c>
      <c r="J2179" s="149">
        <v>732.520341427071</v>
      </c>
      <c r="K2179" s="149">
        <v>904.246752505887</v>
      </c>
      <c r="L2179" s="149">
        <v>82.568731625577598</v>
      </c>
      <c r="M2179" s="149">
        <v>89.157679453238103</v>
      </c>
    </row>
    <row r="2180" spans="1:13">
      <c r="A2180" s="150" t="str">
        <f t="shared" si="68"/>
        <v>2004-2006FemalesNG2</v>
      </c>
      <c r="B2180" s="151" t="str">
        <f t="shared" si="69"/>
        <v>2004-2006_Females_NG2_All ages</v>
      </c>
      <c r="C2180" s="149" t="s">
        <v>1</v>
      </c>
      <c r="D2180" s="149" t="s">
        <v>214</v>
      </c>
      <c r="E2180" s="149" t="s">
        <v>67</v>
      </c>
      <c r="F2180" s="149">
        <v>343</v>
      </c>
      <c r="G2180" s="149">
        <v>114.333333333333</v>
      </c>
      <c r="H2180" s="149">
        <v>1192.1726738729999</v>
      </c>
      <c r="I2180" s="149">
        <v>962.96416577465197</v>
      </c>
      <c r="J2180" s="149">
        <v>862.30454439951302</v>
      </c>
      <c r="K2180" s="149">
        <v>1072.01570429157</v>
      </c>
      <c r="L2180" s="149">
        <v>100.659621375138</v>
      </c>
      <c r="M2180" s="149">
        <v>109.051538516915</v>
      </c>
    </row>
    <row r="2181" spans="1:13">
      <c r="A2181" s="150" t="str">
        <f t="shared" si="68"/>
        <v>2005-2007FemalesNG2</v>
      </c>
      <c r="B2181" s="151" t="str">
        <f t="shared" si="69"/>
        <v>2005-2007_Females_NG2_All ages</v>
      </c>
      <c r="C2181" s="149" t="s">
        <v>3</v>
      </c>
      <c r="D2181" s="149" t="s">
        <v>214</v>
      </c>
      <c r="E2181" s="149" t="s">
        <v>67</v>
      </c>
      <c r="F2181" s="149">
        <v>324</v>
      </c>
      <c r="G2181" s="149">
        <v>108</v>
      </c>
      <c r="H2181" s="149">
        <v>1125.1171997082999</v>
      </c>
      <c r="I2181" s="149">
        <v>907.04758146978099</v>
      </c>
      <c r="J2181" s="149">
        <v>809.78130456076406</v>
      </c>
      <c r="K2181" s="149">
        <v>1012.66805601728</v>
      </c>
      <c r="L2181" s="149">
        <v>97.266276909017293</v>
      </c>
      <c r="M2181" s="149">
        <v>105.620474547499</v>
      </c>
    </row>
    <row r="2182" spans="1:13">
      <c r="A2182" s="150" t="str">
        <f t="shared" si="68"/>
        <v>2006-2008FemalesNG2</v>
      </c>
      <c r="B2182" s="151" t="str">
        <f t="shared" si="69"/>
        <v>2006-2008_Females_NG2_All ages</v>
      </c>
      <c r="C2182" s="149" t="s">
        <v>4</v>
      </c>
      <c r="D2182" s="149" t="s">
        <v>214</v>
      </c>
      <c r="E2182" s="149" t="s">
        <v>67</v>
      </c>
      <c r="F2182" s="149">
        <v>316</v>
      </c>
      <c r="G2182" s="149">
        <v>105.333333333333</v>
      </c>
      <c r="H2182" s="149">
        <v>1094.59974366968</v>
      </c>
      <c r="I2182" s="149">
        <v>874.02631452060905</v>
      </c>
      <c r="J2182" s="149">
        <v>778.97036445514902</v>
      </c>
      <c r="K2182" s="149">
        <v>977.35411040604197</v>
      </c>
      <c r="L2182" s="149">
        <v>95.055950065459797</v>
      </c>
      <c r="M2182" s="149">
        <v>103.32779588543301</v>
      </c>
    </row>
    <row r="2183" spans="1:13">
      <c r="A2183" s="150" t="str">
        <f t="shared" si="68"/>
        <v>2007-2009FemalesNG2</v>
      </c>
      <c r="B2183" s="151" t="str">
        <f t="shared" si="69"/>
        <v>2007-2009_Females_NG2_All ages</v>
      </c>
      <c r="C2183" s="149" t="s">
        <v>5</v>
      </c>
      <c r="D2183" s="149" t="s">
        <v>214</v>
      </c>
      <c r="E2183" s="149" t="s">
        <v>67</v>
      </c>
      <c r="F2183" s="149">
        <v>311</v>
      </c>
      <c r="G2183" s="149">
        <v>103.666666666667</v>
      </c>
      <c r="H2183" s="149">
        <v>1073.8950276243099</v>
      </c>
      <c r="I2183" s="149">
        <v>868.31460652976398</v>
      </c>
      <c r="J2183" s="149">
        <v>773.25523796963796</v>
      </c>
      <c r="K2183" s="149">
        <v>971.71546515622504</v>
      </c>
      <c r="L2183" s="149">
        <v>95.059368560126003</v>
      </c>
      <c r="M2183" s="149">
        <v>103.400858626461</v>
      </c>
    </row>
    <row r="2184" spans="1:13">
      <c r="A2184" s="150" t="str">
        <f t="shared" si="68"/>
        <v>2008-2010FemalesNG2</v>
      </c>
      <c r="B2184" s="151" t="str">
        <f t="shared" si="69"/>
        <v>2008-2010_Females_NG2_All ages</v>
      </c>
      <c r="C2184" s="149" t="s">
        <v>6</v>
      </c>
      <c r="D2184" s="149" t="s">
        <v>214</v>
      </c>
      <c r="E2184" s="149" t="s">
        <v>67</v>
      </c>
      <c r="F2184" s="149">
        <v>300</v>
      </c>
      <c r="G2184" s="149">
        <v>100</v>
      </c>
      <c r="H2184" s="149">
        <v>1037.3802690272801</v>
      </c>
      <c r="I2184" s="149">
        <v>847.82119743352496</v>
      </c>
      <c r="J2184" s="149">
        <v>753.48891966975305</v>
      </c>
      <c r="K2184" s="149">
        <v>950.58875993625202</v>
      </c>
      <c r="L2184" s="149">
        <v>94.332277763771302</v>
      </c>
      <c r="M2184" s="149">
        <v>102.767562502727</v>
      </c>
    </row>
    <row r="2185" spans="1:13">
      <c r="A2185" s="150" t="str">
        <f t="shared" si="68"/>
        <v>2009-2011FemalesNG2</v>
      </c>
      <c r="B2185" s="151" t="str">
        <f t="shared" si="69"/>
        <v>2009-2011_Females_NG2_All ages</v>
      </c>
      <c r="C2185" s="149" t="s">
        <v>7</v>
      </c>
      <c r="D2185" s="149" t="s">
        <v>214</v>
      </c>
      <c r="E2185" s="149" t="s">
        <v>67</v>
      </c>
      <c r="F2185" s="149">
        <v>281</v>
      </c>
      <c r="G2185" s="149">
        <v>93.6666666666667</v>
      </c>
      <c r="H2185" s="149">
        <v>976.30463484122004</v>
      </c>
      <c r="I2185" s="149">
        <v>811.66710045343802</v>
      </c>
      <c r="J2185" s="149">
        <v>718.80160929996998</v>
      </c>
      <c r="K2185" s="149">
        <v>913.12654715537201</v>
      </c>
      <c r="L2185" s="149">
        <v>92.865491153467104</v>
      </c>
      <c r="M2185" s="149">
        <v>101.45944670193499</v>
      </c>
    </row>
    <row r="2186" spans="1:13">
      <c r="A2186" s="150" t="str">
        <f t="shared" si="68"/>
        <v>2010-2012FemalesNG2</v>
      </c>
      <c r="B2186" s="151" t="str">
        <f t="shared" si="69"/>
        <v>2010-2012_Females_NG2_All ages</v>
      </c>
      <c r="C2186" s="149" t="s">
        <v>8</v>
      </c>
      <c r="D2186" s="149" t="s">
        <v>214</v>
      </c>
      <c r="E2186" s="149" t="s">
        <v>67</v>
      </c>
      <c r="F2186" s="149">
        <v>269</v>
      </c>
      <c r="G2186" s="149">
        <v>89.6666666666667</v>
      </c>
      <c r="H2186" s="149">
        <v>937.90314145253001</v>
      </c>
      <c r="I2186" s="149">
        <v>784.96481030503298</v>
      </c>
      <c r="J2186" s="149">
        <v>693.20973988687501</v>
      </c>
      <c r="K2186" s="149">
        <v>885.40788851089405</v>
      </c>
      <c r="L2186" s="149">
        <v>91.755070418157999</v>
      </c>
      <c r="M2186" s="149">
        <v>100.44307820586</v>
      </c>
    </row>
    <row r="2187" spans="1:13">
      <c r="A2187" s="150" t="str">
        <f t="shared" si="68"/>
        <v>2011-2013FemalesNG2</v>
      </c>
      <c r="B2187" s="151" t="str">
        <f t="shared" si="69"/>
        <v>2011-2013_Females_NG2_All ages</v>
      </c>
      <c r="C2187" s="149" t="s">
        <v>9</v>
      </c>
      <c r="D2187" s="149" t="s">
        <v>214</v>
      </c>
      <c r="E2187" s="149" t="s">
        <v>67</v>
      </c>
      <c r="F2187" s="149">
        <v>272</v>
      </c>
      <c r="G2187" s="149">
        <v>90.6666666666667</v>
      </c>
      <c r="H2187" s="149">
        <v>950.35114077076298</v>
      </c>
      <c r="I2187" s="149">
        <v>787.17459468643301</v>
      </c>
      <c r="J2187" s="149">
        <v>695.63697470559202</v>
      </c>
      <c r="K2187" s="149">
        <v>887.32929008847304</v>
      </c>
      <c r="L2187" s="149">
        <v>91.537619980840404</v>
      </c>
      <c r="M2187" s="149">
        <v>100.154695402041</v>
      </c>
    </row>
    <row r="2188" spans="1:13">
      <c r="A2188" s="150" t="str">
        <f t="shared" si="68"/>
        <v>2012-2014FemalesNG2</v>
      </c>
      <c r="B2188" s="151" t="str">
        <f t="shared" si="69"/>
        <v>2012-2014_Females_NG2_All ages</v>
      </c>
      <c r="C2188" s="149" t="s">
        <v>216</v>
      </c>
      <c r="D2188" s="149" t="s">
        <v>214</v>
      </c>
      <c r="E2188" s="149" t="s">
        <v>67</v>
      </c>
      <c r="F2188" s="149">
        <v>273</v>
      </c>
      <c r="G2188" s="149">
        <v>91</v>
      </c>
      <c r="H2188" s="149">
        <v>953.67847411444097</v>
      </c>
      <c r="I2188" s="149">
        <v>778.10324038431304</v>
      </c>
      <c r="J2188" s="149">
        <v>687.81643893939599</v>
      </c>
      <c r="K2188" s="149">
        <v>876.87300552443696</v>
      </c>
      <c r="L2188" s="149">
        <v>90.286801444916406</v>
      </c>
      <c r="M2188" s="149">
        <v>98.769765140124306</v>
      </c>
    </row>
    <row r="2189" spans="1:13">
      <c r="A2189" s="150" t="str">
        <f t="shared" si="68"/>
        <v>2004-2006FemalesNG3</v>
      </c>
      <c r="B2189" s="151" t="str">
        <f t="shared" si="69"/>
        <v>2004-2006_Females_NG3_All ages</v>
      </c>
      <c r="C2189" s="149" t="s">
        <v>1</v>
      </c>
      <c r="D2189" s="149" t="s">
        <v>214</v>
      </c>
      <c r="E2189" s="149" t="s">
        <v>68</v>
      </c>
      <c r="F2189" s="149">
        <v>388</v>
      </c>
      <c r="G2189" s="149">
        <v>129.333333333333</v>
      </c>
      <c r="H2189" s="149">
        <v>1300.3988336629</v>
      </c>
      <c r="I2189" s="149">
        <v>962.39062898323903</v>
      </c>
      <c r="J2189" s="149">
        <v>866.18285717713604</v>
      </c>
      <c r="K2189" s="149">
        <v>1066.11957064327</v>
      </c>
      <c r="L2189" s="149">
        <v>96.207771806103594</v>
      </c>
      <c r="M2189" s="149">
        <v>103.728941660028</v>
      </c>
    </row>
    <row r="2190" spans="1:13">
      <c r="A2190" s="150" t="str">
        <f t="shared" si="68"/>
        <v>2005-2007FemalesNG3</v>
      </c>
      <c r="B2190" s="151" t="str">
        <f t="shared" si="69"/>
        <v>2005-2007_Females_NG3_All ages</v>
      </c>
      <c r="C2190" s="149" t="s">
        <v>3</v>
      </c>
      <c r="D2190" s="149" t="s">
        <v>214</v>
      </c>
      <c r="E2190" s="149" t="s">
        <v>68</v>
      </c>
      <c r="F2190" s="149">
        <v>379</v>
      </c>
      <c r="G2190" s="149">
        <v>126.333333333333</v>
      </c>
      <c r="H2190" s="149">
        <v>1266.6265623955601</v>
      </c>
      <c r="I2190" s="149">
        <v>931.72231878927096</v>
      </c>
      <c r="J2190" s="149">
        <v>837.28797482514301</v>
      </c>
      <c r="K2190" s="149">
        <v>1033.63004385659</v>
      </c>
      <c r="L2190" s="149">
        <v>94.434343964127706</v>
      </c>
      <c r="M2190" s="149">
        <v>101.90772506732399</v>
      </c>
    </row>
    <row r="2191" spans="1:13">
      <c r="A2191" s="150" t="str">
        <f t="shared" si="68"/>
        <v>2006-2008FemalesNG3</v>
      </c>
      <c r="B2191" s="151" t="str">
        <f t="shared" si="69"/>
        <v>2006-2008_Females_NG3_All ages</v>
      </c>
      <c r="C2191" s="149" t="s">
        <v>4</v>
      </c>
      <c r="D2191" s="149" t="s">
        <v>214</v>
      </c>
      <c r="E2191" s="149" t="s">
        <v>68</v>
      </c>
      <c r="F2191" s="149">
        <v>397</v>
      </c>
      <c r="G2191" s="149">
        <v>132.333333333333</v>
      </c>
      <c r="H2191" s="149">
        <v>1320.34056139417</v>
      </c>
      <c r="I2191" s="149">
        <v>951.05360431994097</v>
      </c>
      <c r="J2191" s="149">
        <v>856.80836995429104</v>
      </c>
      <c r="K2191" s="149">
        <v>1052.57910020905</v>
      </c>
      <c r="L2191" s="149">
        <v>94.245234365649694</v>
      </c>
      <c r="M2191" s="149">
        <v>101.525495889109</v>
      </c>
    </row>
    <row r="2192" spans="1:13">
      <c r="A2192" s="150" t="str">
        <f t="shared" si="68"/>
        <v>2007-2009FemalesNG3</v>
      </c>
      <c r="B2192" s="151" t="str">
        <f t="shared" si="69"/>
        <v>2007-2009_Females_NG3_All ages</v>
      </c>
      <c r="C2192" s="149" t="s">
        <v>5</v>
      </c>
      <c r="D2192" s="149" t="s">
        <v>214</v>
      </c>
      <c r="E2192" s="149" t="s">
        <v>68</v>
      </c>
      <c r="F2192" s="149">
        <v>409</v>
      </c>
      <c r="G2192" s="149">
        <v>136.333333333333</v>
      </c>
      <c r="H2192" s="149">
        <v>1353.63230183684</v>
      </c>
      <c r="I2192" s="149">
        <v>996.80978702680397</v>
      </c>
      <c r="J2192" s="149">
        <v>899.49097133505495</v>
      </c>
      <c r="K2192" s="149">
        <v>1101.5306371506399</v>
      </c>
      <c r="L2192" s="149">
        <v>97.318815691748895</v>
      </c>
      <c r="M2192" s="149">
        <v>104.72085012383999</v>
      </c>
    </row>
    <row r="2193" spans="1:13">
      <c r="A2193" s="150" t="str">
        <f t="shared" si="68"/>
        <v>2008-2010FemalesNG3</v>
      </c>
      <c r="B2193" s="151" t="str">
        <f t="shared" si="69"/>
        <v>2008-2010_Females_NG3_All ages</v>
      </c>
      <c r="C2193" s="149" t="s">
        <v>6</v>
      </c>
      <c r="D2193" s="149" t="s">
        <v>214</v>
      </c>
      <c r="E2193" s="149" t="s">
        <v>68</v>
      </c>
      <c r="F2193" s="149">
        <v>395</v>
      </c>
      <c r="G2193" s="149">
        <v>131.666666666667</v>
      </c>
      <c r="H2193" s="149">
        <v>1304.44833393877</v>
      </c>
      <c r="I2193" s="149">
        <v>954.39018662507499</v>
      </c>
      <c r="J2193" s="149">
        <v>859.76644525177403</v>
      </c>
      <c r="K2193" s="149">
        <v>1056.34268070131</v>
      </c>
      <c r="L2193" s="149">
        <v>94.6237413733013</v>
      </c>
      <c r="M2193" s="149">
        <v>101.95249407623101</v>
      </c>
    </row>
    <row r="2194" spans="1:13">
      <c r="A2194" s="150" t="str">
        <f t="shared" si="68"/>
        <v>2009-2011FemalesNG3</v>
      </c>
      <c r="B2194" s="151" t="str">
        <f t="shared" si="69"/>
        <v>2009-2011_Females_NG3_All ages</v>
      </c>
      <c r="C2194" s="149" t="s">
        <v>7</v>
      </c>
      <c r="D2194" s="149" t="s">
        <v>214</v>
      </c>
      <c r="E2194" s="149" t="s">
        <v>68</v>
      </c>
      <c r="F2194" s="149">
        <v>380</v>
      </c>
      <c r="G2194" s="149">
        <v>126.666666666667</v>
      </c>
      <c r="H2194" s="149">
        <v>1260.28124170868</v>
      </c>
      <c r="I2194" s="149">
        <v>939.93648826585104</v>
      </c>
      <c r="J2194" s="149">
        <v>845.44134013083396</v>
      </c>
      <c r="K2194" s="149">
        <v>1041.8995646611199</v>
      </c>
      <c r="L2194" s="149">
        <v>94.495148135017203</v>
      </c>
      <c r="M2194" s="149">
        <v>101.963076395272</v>
      </c>
    </row>
    <row r="2195" spans="1:13">
      <c r="A2195" s="150" t="str">
        <f t="shared" si="68"/>
        <v>2010-2012FemalesNG3</v>
      </c>
      <c r="B2195" s="151" t="str">
        <f t="shared" si="69"/>
        <v>2010-2012_Females_NG3_All ages</v>
      </c>
      <c r="C2195" s="149" t="s">
        <v>8</v>
      </c>
      <c r="D2195" s="149" t="s">
        <v>214</v>
      </c>
      <c r="E2195" s="149" t="s">
        <v>68</v>
      </c>
      <c r="F2195" s="149">
        <v>349</v>
      </c>
      <c r="G2195" s="149">
        <v>116.333333333333</v>
      </c>
      <c r="H2195" s="149">
        <v>1163.52725454242</v>
      </c>
      <c r="I2195" s="149">
        <v>864.74214196726302</v>
      </c>
      <c r="J2195" s="149">
        <v>774.38466132603298</v>
      </c>
      <c r="K2195" s="149">
        <v>962.56473782617002</v>
      </c>
      <c r="L2195" s="149">
        <v>90.357480641230396</v>
      </c>
      <c r="M2195" s="149">
        <v>97.822595858906695</v>
      </c>
    </row>
    <row r="2196" spans="1:13">
      <c r="A2196" s="150" t="str">
        <f t="shared" si="68"/>
        <v>2011-2013FemalesNG3</v>
      </c>
      <c r="B2196" s="151" t="str">
        <f t="shared" si="69"/>
        <v>2011-2013_Females_NG3_All ages</v>
      </c>
      <c r="C2196" s="149" t="s">
        <v>9</v>
      </c>
      <c r="D2196" s="149" t="s">
        <v>214</v>
      </c>
      <c r="E2196" s="149" t="s">
        <v>68</v>
      </c>
      <c r="F2196" s="149">
        <v>369</v>
      </c>
      <c r="G2196" s="149">
        <v>123</v>
      </c>
      <c r="H2196" s="149">
        <v>1236.8853283276901</v>
      </c>
      <c r="I2196" s="149">
        <v>936.12849785652895</v>
      </c>
      <c r="J2196" s="149">
        <v>841.26671208342998</v>
      </c>
      <c r="K2196" s="149">
        <v>1038.60289618411</v>
      </c>
      <c r="L2196" s="149">
        <v>94.861785773098703</v>
      </c>
      <c r="M2196" s="149">
        <v>102.474398327576</v>
      </c>
    </row>
    <row r="2197" spans="1:13">
      <c r="A2197" s="150" t="str">
        <f t="shared" si="68"/>
        <v>2012-2014FemalesNG3</v>
      </c>
      <c r="B2197" s="151" t="str">
        <f t="shared" si="69"/>
        <v>2012-2014_Females_NG3_All ages</v>
      </c>
      <c r="C2197" s="149" t="s">
        <v>216</v>
      </c>
      <c r="D2197" s="149" t="s">
        <v>214</v>
      </c>
      <c r="E2197" s="149" t="s">
        <v>68</v>
      </c>
      <c r="F2197" s="149">
        <v>362</v>
      </c>
      <c r="G2197" s="149">
        <v>120.666666666667</v>
      </c>
      <c r="H2197" s="149">
        <v>1210.37849404842</v>
      </c>
      <c r="I2197" s="149">
        <v>906.29282852190897</v>
      </c>
      <c r="J2197" s="149">
        <v>813.56377473489999</v>
      </c>
      <c r="K2197" s="149">
        <v>1006.53806745017</v>
      </c>
      <c r="L2197" s="149">
        <v>92.729053787008993</v>
      </c>
      <c r="M2197" s="149">
        <v>100.245238928264</v>
      </c>
    </row>
    <row r="2198" spans="1:13">
      <c r="A2198" s="150" t="str">
        <f t="shared" si="68"/>
        <v>2004-2006FemalesNG4</v>
      </c>
      <c r="B2198" s="151" t="str">
        <f t="shared" si="69"/>
        <v>2004-2006_Females_NG4_All ages</v>
      </c>
      <c r="C2198" s="149" t="s">
        <v>1</v>
      </c>
      <c r="D2198" s="149" t="s">
        <v>214</v>
      </c>
      <c r="E2198" s="149" t="s">
        <v>69</v>
      </c>
      <c r="F2198" s="149">
        <v>327</v>
      </c>
      <c r="G2198" s="149">
        <v>109</v>
      </c>
      <c r="H2198" s="149">
        <v>1143.8365747866201</v>
      </c>
      <c r="I2198" s="149">
        <v>911.87627975923704</v>
      </c>
      <c r="J2198" s="149">
        <v>814.07659743016802</v>
      </c>
      <c r="K2198" s="149">
        <v>1018.03558201482</v>
      </c>
      <c r="L2198" s="149">
        <v>97.799682329068801</v>
      </c>
      <c r="M2198" s="149">
        <v>106.159302255585</v>
      </c>
    </row>
    <row r="2199" spans="1:13">
      <c r="A2199" s="150" t="str">
        <f t="shared" si="68"/>
        <v>2005-2007FemalesNG4</v>
      </c>
      <c r="B2199" s="151" t="str">
        <f t="shared" si="69"/>
        <v>2005-2007_Females_NG4_All ages</v>
      </c>
      <c r="C2199" s="149" t="s">
        <v>3</v>
      </c>
      <c r="D2199" s="149" t="s">
        <v>214</v>
      </c>
      <c r="E2199" s="149" t="s">
        <v>69</v>
      </c>
      <c r="F2199" s="149">
        <v>321</v>
      </c>
      <c r="G2199" s="149">
        <v>107</v>
      </c>
      <c r="H2199" s="149">
        <v>1123.5168527527901</v>
      </c>
      <c r="I2199" s="149">
        <v>897.04140213903804</v>
      </c>
      <c r="J2199" s="149">
        <v>800.12038788771804</v>
      </c>
      <c r="K2199" s="149">
        <v>1002.3275652859101</v>
      </c>
      <c r="L2199" s="149">
        <v>96.921014251320202</v>
      </c>
      <c r="M2199" s="149">
        <v>105.286163146875</v>
      </c>
    </row>
    <row r="2200" spans="1:13">
      <c r="A2200" s="150" t="str">
        <f t="shared" si="68"/>
        <v>2006-2008FemalesNG4</v>
      </c>
      <c r="B2200" s="151" t="str">
        <f t="shared" si="69"/>
        <v>2006-2008_Females_NG4_All ages</v>
      </c>
      <c r="C2200" s="149" t="s">
        <v>4</v>
      </c>
      <c r="D2200" s="149" t="s">
        <v>214</v>
      </c>
      <c r="E2200" s="149" t="s">
        <v>69</v>
      </c>
      <c r="F2200" s="149">
        <v>329</v>
      </c>
      <c r="G2200" s="149">
        <v>109.666666666667</v>
      </c>
      <c r="H2200" s="149">
        <v>1152.3642732049</v>
      </c>
      <c r="I2200" s="149">
        <v>930.13582632972305</v>
      </c>
      <c r="J2200" s="149">
        <v>830.75067159874902</v>
      </c>
      <c r="K2200" s="149">
        <v>1037.98907968801</v>
      </c>
      <c r="L2200" s="149">
        <v>99.385154730974605</v>
      </c>
      <c r="M2200" s="149">
        <v>107.85325335829</v>
      </c>
    </row>
    <row r="2201" spans="1:13">
      <c r="A2201" s="150" t="str">
        <f t="shared" si="68"/>
        <v>2007-2009FemalesNG4</v>
      </c>
      <c r="B2201" s="151" t="str">
        <f t="shared" si="69"/>
        <v>2007-2009_Females_NG4_All ages</v>
      </c>
      <c r="C2201" s="149" t="s">
        <v>5</v>
      </c>
      <c r="D2201" s="149" t="s">
        <v>214</v>
      </c>
      <c r="E2201" s="149" t="s">
        <v>69</v>
      </c>
      <c r="F2201" s="149">
        <v>322</v>
      </c>
      <c r="G2201" s="149">
        <v>107.333333333333</v>
      </c>
      <c r="H2201" s="149">
        <v>1135.64223742682</v>
      </c>
      <c r="I2201" s="149">
        <v>914.25990469264002</v>
      </c>
      <c r="J2201" s="149">
        <v>815.34118005194796</v>
      </c>
      <c r="K2201" s="149">
        <v>1021.70231791761</v>
      </c>
      <c r="L2201" s="149">
        <v>98.918724640693</v>
      </c>
      <c r="M2201" s="149">
        <v>107.442413224974</v>
      </c>
    </row>
    <row r="2202" spans="1:13">
      <c r="A2202" s="150" t="str">
        <f t="shared" si="68"/>
        <v>2008-2010FemalesNG4</v>
      </c>
      <c r="B2202" s="151" t="str">
        <f t="shared" si="69"/>
        <v>2008-2010_Females_NG4_All ages</v>
      </c>
      <c r="C2202" s="149" t="s">
        <v>6</v>
      </c>
      <c r="D2202" s="149" t="s">
        <v>214</v>
      </c>
      <c r="E2202" s="149" t="s">
        <v>69</v>
      </c>
      <c r="F2202" s="149">
        <v>331</v>
      </c>
      <c r="G2202" s="149">
        <v>110.333333333333</v>
      </c>
      <c r="H2202" s="149">
        <v>1181.2147598315601</v>
      </c>
      <c r="I2202" s="149">
        <v>954.77386054412796</v>
      </c>
      <c r="J2202" s="149">
        <v>852.96859407902502</v>
      </c>
      <c r="K2202" s="149">
        <v>1065.22598869324</v>
      </c>
      <c r="L2202" s="149">
        <v>101.805266465103</v>
      </c>
      <c r="M2202" s="149">
        <v>110.45212814911</v>
      </c>
    </row>
    <row r="2203" spans="1:13">
      <c r="A2203" s="150" t="str">
        <f t="shared" si="68"/>
        <v>2009-2011FemalesNG4</v>
      </c>
      <c r="B2203" s="151" t="str">
        <f t="shared" si="69"/>
        <v>2009-2011_Females_NG4_All ages</v>
      </c>
      <c r="C2203" s="149" t="s">
        <v>7</v>
      </c>
      <c r="D2203" s="149" t="s">
        <v>214</v>
      </c>
      <c r="E2203" s="149" t="s">
        <v>69</v>
      </c>
      <c r="F2203" s="149">
        <v>305</v>
      </c>
      <c r="G2203" s="149">
        <v>101.666666666667</v>
      </c>
      <c r="H2203" s="149">
        <v>1098.30752610731</v>
      </c>
      <c r="I2203" s="149">
        <v>885.01671495891696</v>
      </c>
      <c r="J2203" s="149">
        <v>787.13157930494003</v>
      </c>
      <c r="K2203" s="149">
        <v>991.57937177088604</v>
      </c>
      <c r="L2203" s="149">
        <v>97.885135653977002</v>
      </c>
      <c r="M2203" s="149">
        <v>106.56265681196901</v>
      </c>
    </row>
    <row r="2204" spans="1:13">
      <c r="A2204" s="150" t="str">
        <f t="shared" si="68"/>
        <v>2010-2012FemalesNG4</v>
      </c>
      <c r="B2204" s="151" t="str">
        <f t="shared" si="69"/>
        <v>2010-2012_Females_NG4_All ages</v>
      </c>
      <c r="C2204" s="149" t="s">
        <v>8</v>
      </c>
      <c r="D2204" s="149" t="s">
        <v>214</v>
      </c>
      <c r="E2204" s="149" t="s">
        <v>69</v>
      </c>
      <c r="F2204" s="149">
        <v>331</v>
      </c>
      <c r="G2204" s="149">
        <v>110.333333333333</v>
      </c>
      <c r="H2204" s="149">
        <v>1199.31881589913</v>
      </c>
      <c r="I2204" s="149">
        <v>964.60755188314499</v>
      </c>
      <c r="J2204" s="149">
        <v>862.29620419008995</v>
      </c>
      <c r="K2204" s="149">
        <v>1075.6087454252799</v>
      </c>
      <c r="L2204" s="149">
        <v>102.311347693055</v>
      </c>
      <c r="M2204" s="149">
        <v>111.001193542135</v>
      </c>
    </row>
    <row r="2205" spans="1:13">
      <c r="A2205" s="150" t="str">
        <f t="shared" si="68"/>
        <v>2011-2013FemalesNG4</v>
      </c>
      <c r="B2205" s="151" t="str">
        <f t="shared" si="69"/>
        <v>2011-2013_Females_NG4_All ages</v>
      </c>
      <c r="C2205" s="149" t="s">
        <v>9</v>
      </c>
      <c r="D2205" s="149" t="s">
        <v>214</v>
      </c>
      <c r="E2205" s="149" t="s">
        <v>69</v>
      </c>
      <c r="F2205" s="149">
        <v>322</v>
      </c>
      <c r="G2205" s="149">
        <v>107.333333333333</v>
      </c>
      <c r="H2205" s="149">
        <v>1169.2933401118501</v>
      </c>
      <c r="I2205" s="149">
        <v>929.54868811836502</v>
      </c>
      <c r="J2205" s="149">
        <v>829.80053307749495</v>
      </c>
      <c r="K2205" s="149">
        <v>1037.8920026046601</v>
      </c>
      <c r="L2205" s="149">
        <v>99.748155040870003</v>
      </c>
      <c r="M2205" s="149">
        <v>108.34331448629599</v>
      </c>
    </row>
    <row r="2206" spans="1:13">
      <c r="A2206" s="150" t="str">
        <f t="shared" si="68"/>
        <v>2012-2014FemalesNG4</v>
      </c>
      <c r="B2206" s="151" t="str">
        <f t="shared" si="69"/>
        <v>2012-2014_Females_NG4_All ages</v>
      </c>
      <c r="C2206" s="149" t="s">
        <v>216</v>
      </c>
      <c r="D2206" s="149" t="s">
        <v>214</v>
      </c>
      <c r="E2206" s="149" t="s">
        <v>69</v>
      </c>
      <c r="F2206" s="149">
        <v>336</v>
      </c>
      <c r="G2206" s="149">
        <v>112</v>
      </c>
      <c r="H2206" s="149">
        <v>1226.23261924747</v>
      </c>
      <c r="I2206" s="149">
        <v>960.90645441416098</v>
      </c>
      <c r="J2206" s="149">
        <v>860.10396123591897</v>
      </c>
      <c r="K2206" s="149">
        <v>1070.20380461529</v>
      </c>
      <c r="L2206" s="149">
        <v>100.802493178242</v>
      </c>
      <c r="M2206" s="149">
        <v>109.297350201131</v>
      </c>
    </row>
    <row r="2207" spans="1:13">
      <c r="A2207" s="150" t="str">
        <f t="shared" si="68"/>
        <v>2004-2006FemalesNG5</v>
      </c>
      <c r="B2207" s="151" t="str">
        <f t="shared" si="69"/>
        <v>2004-2006_Females_NG5_All ages</v>
      </c>
      <c r="C2207" s="149" t="s">
        <v>1</v>
      </c>
      <c r="D2207" s="149" t="s">
        <v>214</v>
      </c>
      <c r="E2207" s="149" t="s">
        <v>70</v>
      </c>
      <c r="F2207" s="149">
        <v>489</v>
      </c>
      <c r="G2207" s="149">
        <v>163</v>
      </c>
      <c r="H2207" s="149">
        <v>1748.9270386266101</v>
      </c>
      <c r="I2207" s="149">
        <v>1454.45843142082</v>
      </c>
      <c r="J2207" s="149">
        <v>1324.09785326527</v>
      </c>
      <c r="K2207" s="149">
        <v>1593.8552560159901</v>
      </c>
      <c r="L2207" s="149">
        <v>130.36057815555299</v>
      </c>
      <c r="M2207" s="149">
        <v>139.39682459517101</v>
      </c>
    </row>
    <row r="2208" spans="1:13">
      <c r="A2208" s="150" t="str">
        <f t="shared" si="68"/>
        <v>2005-2007FemalesNG5</v>
      </c>
      <c r="B2208" s="151" t="str">
        <f t="shared" si="69"/>
        <v>2005-2007_Females_NG5_All ages</v>
      </c>
      <c r="C2208" s="149" t="s">
        <v>3</v>
      </c>
      <c r="D2208" s="149" t="s">
        <v>214</v>
      </c>
      <c r="E2208" s="149" t="s">
        <v>70</v>
      </c>
      <c r="F2208" s="149">
        <v>466</v>
      </c>
      <c r="G2208" s="149">
        <v>155.333333333333</v>
      </c>
      <c r="H2208" s="149">
        <v>1668.3373908062399</v>
      </c>
      <c r="I2208" s="149">
        <v>1428.7675248405901</v>
      </c>
      <c r="J2208" s="149">
        <v>1298.5715840918101</v>
      </c>
      <c r="K2208" s="149">
        <v>1568.2167766283601</v>
      </c>
      <c r="L2208" s="149">
        <v>130.19594074878</v>
      </c>
      <c r="M2208" s="149">
        <v>139.44925178777001</v>
      </c>
    </row>
    <row r="2209" spans="1:13">
      <c r="A2209" s="150" t="str">
        <f t="shared" si="68"/>
        <v>2006-2008FemalesNG5</v>
      </c>
      <c r="B2209" s="151" t="str">
        <f t="shared" si="69"/>
        <v>2006-2008_Females_NG5_All ages</v>
      </c>
      <c r="C2209" s="149" t="s">
        <v>4</v>
      </c>
      <c r="D2209" s="149" t="s">
        <v>214</v>
      </c>
      <c r="E2209" s="149" t="s">
        <v>70</v>
      </c>
      <c r="F2209" s="149">
        <v>463</v>
      </c>
      <c r="G2209" s="149">
        <v>154.333333333333</v>
      </c>
      <c r="H2209" s="149">
        <v>1667.8674351585</v>
      </c>
      <c r="I2209" s="149">
        <v>1477.1230400463301</v>
      </c>
      <c r="J2209" s="149">
        <v>1342.8573908181199</v>
      </c>
      <c r="K2209" s="149">
        <v>1620.9632967785401</v>
      </c>
      <c r="L2209" s="149">
        <v>134.26564922820799</v>
      </c>
      <c r="M2209" s="149">
        <v>143.840256732207</v>
      </c>
    </row>
    <row r="2210" spans="1:13">
      <c r="A2210" s="150" t="str">
        <f t="shared" si="68"/>
        <v>2007-2009FemalesNG5</v>
      </c>
      <c r="B2210" s="151" t="str">
        <f t="shared" si="69"/>
        <v>2007-2009_Females_NG5_All ages</v>
      </c>
      <c r="C2210" s="149" t="s">
        <v>5</v>
      </c>
      <c r="D2210" s="149" t="s">
        <v>214</v>
      </c>
      <c r="E2210" s="149" t="s">
        <v>70</v>
      </c>
      <c r="F2210" s="149">
        <v>457</v>
      </c>
      <c r="G2210" s="149">
        <v>152.333333333333</v>
      </c>
      <c r="H2210" s="149">
        <v>1663.5724946307</v>
      </c>
      <c r="I2210" s="149">
        <v>1564.1434986402301</v>
      </c>
      <c r="J2210" s="149">
        <v>1422.1040542139699</v>
      </c>
      <c r="K2210" s="149">
        <v>1716.3807499545001</v>
      </c>
      <c r="L2210" s="149">
        <v>142.03944442625999</v>
      </c>
      <c r="M2210" s="149">
        <v>152.23725131427301</v>
      </c>
    </row>
    <row r="2211" spans="1:13">
      <c r="A2211" s="150" t="str">
        <f t="shared" si="68"/>
        <v>2008-2010FemalesNG5</v>
      </c>
      <c r="B2211" s="151" t="str">
        <f t="shared" si="69"/>
        <v>2008-2010_Females_NG5_All ages</v>
      </c>
      <c r="C2211" s="149" t="s">
        <v>6</v>
      </c>
      <c r="D2211" s="149" t="s">
        <v>214</v>
      </c>
      <c r="E2211" s="149" t="s">
        <v>70</v>
      </c>
      <c r="F2211" s="149">
        <v>474</v>
      </c>
      <c r="G2211" s="149">
        <v>158</v>
      </c>
      <c r="H2211" s="149">
        <v>1743.09564961571</v>
      </c>
      <c r="I2211" s="149">
        <v>1733.80415843934</v>
      </c>
      <c r="J2211" s="149">
        <v>1579.5004621273599</v>
      </c>
      <c r="K2211" s="149">
        <v>1898.97808288125</v>
      </c>
      <c r="L2211" s="149">
        <v>154.30369631197999</v>
      </c>
      <c r="M2211" s="149">
        <v>165.17392444190801</v>
      </c>
    </row>
    <row r="2212" spans="1:13">
      <c r="A2212" s="150" t="str">
        <f t="shared" si="68"/>
        <v>2009-2011FemalesNG5</v>
      </c>
      <c r="B2212" s="151" t="str">
        <f t="shared" si="69"/>
        <v>2009-2011_Females_NG5_All ages</v>
      </c>
      <c r="C2212" s="149" t="s">
        <v>7</v>
      </c>
      <c r="D2212" s="149" t="s">
        <v>214</v>
      </c>
      <c r="E2212" s="149" t="s">
        <v>70</v>
      </c>
      <c r="F2212" s="149">
        <v>451</v>
      </c>
      <c r="G2212" s="149">
        <v>150.333333333333</v>
      </c>
      <c r="H2212" s="149">
        <v>1671.11308729806</v>
      </c>
      <c r="I2212" s="149">
        <v>1755.81836996376</v>
      </c>
      <c r="J2212" s="149">
        <v>1595.4178178846</v>
      </c>
      <c r="K2212" s="149">
        <v>1927.8143036752799</v>
      </c>
      <c r="L2212" s="149">
        <v>160.40055207915299</v>
      </c>
      <c r="M2212" s="149">
        <v>171.99593371152599</v>
      </c>
    </row>
    <row r="2213" spans="1:13">
      <c r="A2213" s="150" t="str">
        <f t="shared" si="68"/>
        <v>2010-2012FemalesNG5</v>
      </c>
      <c r="B2213" s="151" t="str">
        <f t="shared" si="69"/>
        <v>2010-2012_Females_NG5_All ages</v>
      </c>
      <c r="C2213" s="149" t="s">
        <v>8</v>
      </c>
      <c r="D2213" s="149" t="s">
        <v>214</v>
      </c>
      <c r="E2213" s="149" t="s">
        <v>70</v>
      </c>
      <c r="F2213" s="149">
        <v>424</v>
      </c>
      <c r="G2213" s="149">
        <v>141.333333333333</v>
      </c>
      <c r="H2213" s="149">
        <v>1580.2027429934401</v>
      </c>
      <c r="I2213" s="149">
        <v>1674.9697487205799</v>
      </c>
      <c r="J2213" s="149">
        <v>1516.97802869374</v>
      </c>
      <c r="K2213" s="149">
        <v>1844.7551620455099</v>
      </c>
      <c r="L2213" s="149">
        <v>157.99172002683201</v>
      </c>
      <c r="M2213" s="149">
        <v>169.78541332493199</v>
      </c>
    </row>
    <row r="2214" spans="1:13">
      <c r="A2214" s="150" t="str">
        <f t="shared" si="68"/>
        <v>2011-2013FemalesNG5</v>
      </c>
      <c r="B2214" s="151" t="str">
        <f t="shared" si="69"/>
        <v>2011-2013_Females_NG5_All ages</v>
      </c>
      <c r="C2214" s="149" t="s">
        <v>9</v>
      </c>
      <c r="D2214" s="149" t="s">
        <v>214</v>
      </c>
      <c r="E2214" s="149" t="s">
        <v>70</v>
      </c>
      <c r="F2214" s="149">
        <v>431</v>
      </c>
      <c r="G2214" s="149">
        <v>143.666666666667</v>
      </c>
      <c r="H2214" s="149">
        <v>1601.5160523186701</v>
      </c>
      <c r="I2214" s="149">
        <v>1674.3578204415101</v>
      </c>
      <c r="J2214" s="149">
        <v>1518.3358132982301</v>
      </c>
      <c r="K2214" s="149">
        <v>1841.92773264834</v>
      </c>
      <c r="L2214" s="149">
        <v>156.022007143286</v>
      </c>
      <c r="M2214" s="149">
        <v>167.569912206829</v>
      </c>
    </row>
    <row r="2215" spans="1:13">
      <c r="A2215" s="150" t="str">
        <f t="shared" si="68"/>
        <v>2012-2014FemalesNG5</v>
      </c>
      <c r="B2215" s="151" t="str">
        <f t="shared" si="69"/>
        <v>2012-2014_Females_NG5_All ages</v>
      </c>
      <c r="C2215" s="149" t="s">
        <v>216</v>
      </c>
      <c r="D2215" s="149" t="s">
        <v>214</v>
      </c>
      <c r="E2215" s="149" t="s">
        <v>70</v>
      </c>
      <c r="F2215" s="149">
        <v>472</v>
      </c>
      <c r="G2215" s="149">
        <v>157.333333333333</v>
      </c>
      <c r="H2215" s="149">
        <v>1745.8849639356399</v>
      </c>
      <c r="I2215" s="149">
        <v>1827.5223729018901</v>
      </c>
      <c r="J2215" s="149">
        <v>1665.1030861414999</v>
      </c>
      <c r="K2215" s="149">
        <v>2001.4087452961101</v>
      </c>
      <c r="L2215" s="149">
        <v>162.41928676038501</v>
      </c>
      <c r="M2215" s="149">
        <v>173.886372394223</v>
      </c>
    </row>
    <row r="2216" spans="1:13">
      <c r="A2216" s="150" t="str">
        <f t="shared" si="68"/>
        <v>2004-2006FemalesNJ</v>
      </c>
      <c r="B2216" s="151" t="str">
        <f t="shared" si="69"/>
        <v>2004-2006_Females_NJ_All ages</v>
      </c>
      <c r="C2216" s="149" t="s">
        <v>1</v>
      </c>
      <c r="D2216" s="149" t="s">
        <v>214</v>
      </c>
      <c r="E2216" s="149" t="s">
        <v>71</v>
      </c>
      <c r="F2216" s="149">
        <v>2225</v>
      </c>
      <c r="G2216" s="149">
        <v>741.66666666666697</v>
      </c>
      <c r="H2216" s="149">
        <v>973.28603236121398</v>
      </c>
      <c r="I2216" s="149">
        <v>1030.30697315978</v>
      </c>
      <c r="J2216" s="149">
        <v>987.70653137129898</v>
      </c>
      <c r="K2216" s="149">
        <v>1074.2645565308401</v>
      </c>
      <c r="L2216" s="149">
        <v>42.600441788480801</v>
      </c>
      <c r="M2216" s="149">
        <v>43.957583371056899</v>
      </c>
    </row>
    <row r="2217" spans="1:13">
      <c r="A2217" s="150" t="str">
        <f t="shared" si="68"/>
        <v>2005-2007FemalesNJ</v>
      </c>
      <c r="B2217" s="151" t="str">
        <f t="shared" si="69"/>
        <v>2005-2007_Females_NJ_All ages</v>
      </c>
      <c r="C2217" s="149" t="s">
        <v>3</v>
      </c>
      <c r="D2217" s="149" t="s">
        <v>214</v>
      </c>
      <c r="E2217" s="149" t="s">
        <v>71</v>
      </c>
      <c r="F2217" s="149">
        <v>2203</v>
      </c>
      <c r="G2217" s="149">
        <v>734.33333333333303</v>
      </c>
      <c r="H2217" s="149">
        <v>962.27766712094206</v>
      </c>
      <c r="I2217" s="149">
        <v>1013.60719433303</v>
      </c>
      <c r="J2217" s="149">
        <v>971.47592354884</v>
      </c>
      <c r="K2217" s="149">
        <v>1057.08746275918</v>
      </c>
      <c r="L2217" s="149">
        <v>42.131270784189802</v>
      </c>
      <c r="M2217" s="149">
        <v>43.480268426146601</v>
      </c>
    </row>
    <row r="2218" spans="1:13">
      <c r="A2218" s="150" t="str">
        <f t="shared" si="68"/>
        <v>2006-2008FemalesNJ</v>
      </c>
      <c r="B2218" s="151" t="str">
        <f t="shared" si="69"/>
        <v>2006-2008_Females_NJ_All ages</v>
      </c>
      <c r="C2218" s="149" t="s">
        <v>4</v>
      </c>
      <c r="D2218" s="149" t="s">
        <v>214</v>
      </c>
      <c r="E2218" s="149" t="s">
        <v>71</v>
      </c>
      <c r="F2218" s="149">
        <v>2143</v>
      </c>
      <c r="G2218" s="149">
        <v>714.33333333333303</v>
      </c>
      <c r="H2218" s="149">
        <v>933.33797897267505</v>
      </c>
      <c r="I2218" s="149">
        <v>974.68490238910294</v>
      </c>
      <c r="J2218" s="149">
        <v>933.60784191554103</v>
      </c>
      <c r="K2218" s="149">
        <v>1017.09581669311</v>
      </c>
      <c r="L2218" s="149">
        <v>41.077060473561701</v>
      </c>
      <c r="M2218" s="149">
        <v>42.410914304009097</v>
      </c>
    </row>
    <row r="2219" spans="1:13">
      <c r="A2219" s="150" t="str">
        <f t="shared" si="68"/>
        <v>2007-2009FemalesNJ</v>
      </c>
      <c r="B2219" s="151" t="str">
        <f t="shared" si="69"/>
        <v>2007-2009_Females_NJ_All ages</v>
      </c>
      <c r="C2219" s="149" t="s">
        <v>5</v>
      </c>
      <c r="D2219" s="149" t="s">
        <v>214</v>
      </c>
      <c r="E2219" s="149" t="s">
        <v>71</v>
      </c>
      <c r="F2219" s="149">
        <v>2123</v>
      </c>
      <c r="G2219" s="149">
        <v>707.66666666666697</v>
      </c>
      <c r="H2219" s="149">
        <v>920.70568643097499</v>
      </c>
      <c r="I2219" s="149">
        <v>949.66340033315998</v>
      </c>
      <c r="J2219" s="149">
        <v>909.44057873234306</v>
      </c>
      <c r="K2219" s="149">
        <v>991.19858458915496</v>
      </c>
      <c r="L2219" s="149">
        <v>40.222821600817397</v>
      </c>
      <c r="M2219" s="149">
        <v>41.535184255994899</v>
      </c>
    </row>
    <row r="2220" spans="1:13">
      <c r="A2220" s="150" t="str">
        <f t="shared" si="68"/>
        <v>2008-2010FemalesNJ</v>
      </c>
      <c r="B2220" s="151" t="str">
        <f t="shared" si="69"/>
        <v>2008-2010_Females_NJ_All ages</v>
      </c>
      <c r="C2220" s="149" t="s">
        <v>6</v>
      </c>
      <c r="D2220" s="149" t="s">
        <v>214</v>
      </c>
      <c r="E2220" s="149" t="s">
        <v>71</v>
      </c>
      <c r="F2220" s="149">
        <v>2108</v>
      </c>
      <c r="G2220" s="149">
        <v>702.66666666666697</v>
      </c>
      <c r="H2220" s="149">
        <v>912.07241197289704</v>
      </c>
      <c r="I2220" s="149">
        <v>925.78519408527995</v>
      </c>
      <c r="J2220" s="149">
        <v>886.456768282447</v>
      </c>
      <c r="K2220" s="149">
        <v>966.40143998082101</v>
      </c>
      <c r="L2220" s="149">
        <v>39.328425802833202</v>
      </c>
      <c r="M2220" s="149">
        <v>40.616245895541198</v>
      </c>
    </row>
    <row r="2221" spans="1:13">
      <c r="A2221" s="150" t="str">
        <f t="shared" si="68"/>
        <v>2009-2011FemalesNJ</v>
      </c>
      <c r="B2221" s="151" t="str">
        <f t="shared" si="69"/>
        <v>2009-2011_Females_NJ_All ages</v>
      </c>
      <c r="C2221" s="149" t="s">
        <v>7</v>
      </c>
      <c r="D2221" s="149" t="s">
        <v>214</v>
      </c>
      <c r="E2221" s="149" t="s">
        <v>71</v>
      </c>
      <c r="F2221" s="149">
        <v>2047</v>
      </c>
      <c r="G2221" s="149">
        <v>682.33333333333303</v>
      </c>
      <c r="H2221" s="149">
        <v>883.71028808005599</v>
      </c>
      <c r="I2221" s="149">
        <v>883.57524310706697</v>
      </c>
      <c r="J2221" s="149">
        <v>845.52650135843101</v>
      </c>
      <c r="K2221" s="149">
        <v>922.88866501080201</v>
      </c>
      <c r="L2221" s="149">
        <v>38.048741748636303</v>
      </c>
      <c r="M2221" s="149">
        <v>39.313421903734998</v>
      </c>
    </row>
    <row r="2222" spans="1:13">
      <c r="A2222" s="150" t="str">
        <f t="shared" si="68"/>
        <v>2010-2012FemalesNJ</v>
      </c>
      <c r="B2222" s="151" t="str">
        <f t="shared" si="69"/>
        <v>2010-2012_Females_NJ_All ages</v>
      </c>
      <c r="C2222" s="149" t="s">
        <v>8</v>
      </c>
      <c r="D2222" s="149" t="s">
        <v>214</v>
      </c>
      <c r="E2222" s="149" t="s">
        <v>71</v>
      </c>
      <c r="F2222" s="149">
        <v>2103</v>
      </c>
      <c r="G2222" s="149">
        <v>701</v>
      </c>
      <c r="H2222" s="149">
        <v>906.94635517968595</v>
      </c>
      <c r="I2222" s="149">
        <v>889.37676524268204</v>
      </c>
      <c r="J2222" s="149">
        <v>851.61037096759605</v>
      </c>
      <c r="K2222" s="149">
        <v>928.38132613827099</v>
      </c>
      <c r="L2222" s="149">
        <v>37.766394275086199</v>
      </c>
      <c r="M2222" s="149">
        <v>39.004560895588597</v>
      </c>
    </row>
    <row r="2223" spans="1:13">
      <c r="A2223" s="150" t="str">
        <f t="shared" si="68"/>
        <v>2011-2013FemalesNJ</v>
      </c>
      <c r="B2223" s="151" t="str">
        <f t="shared" si="69"/>
        <v>2011-2013_Females_NJ_All ages</v>
      </c>
      <c r="C2223" s="149" t="s">
        <v>9</v>
      </c>
      <c r="D2223" s="149" t="s">
        <v>214</v>
      </c>
      <c r="E2223" s="149" t="s">
        <v>71</v>
      </c>
      <c r="F2223" s="149">
        <v>2161</v>
      </c>
      <c r="G2223" s="149">
        <v>720.33333333333303</v>
      </c>
      <c r="H2223" s="149">
        <v>929.17462119257698</v>
      </c>
      <c r="I2223" s="149">
        <v>899.98931654456601</v>
      </c>
      <c r="J2223" s="149">
        <v>862.30141393049803</v>
      </c>
      <c r="K2223" s="149">
        <v>938.89582221642604</v>
      </c>
      <c r="L2223" s="149">
        <v>37.687902614068001</v>
      </c>
      <c r="M2223" s="149">
        <v>38.9065056718606</v>
      </c>
    </row>
    <row r="2224" spans="1:13">
      <c r="A2224" s="150" t="str">
        <f t="shared" si="68"/>
        <v>2012-2014FemalesNJ</v>
      </c>
      <c r="B2224" s="151" t="str">
        <f t="shared" si="69"/>
        <v>2012-2014_Females_NJ_All ages</v>
      </c>
      <c r="C2224" s="149" t="s">
        <v>216</v>
      </c>
      <c r="D2224" s="149" t="s">
        <v>214</v>
      </c>
      <c r="E2224" s="149" t="s">
        <v>71</v>
      </c>
      <c r="F2224" s="149">
        <v>2181</v>
      </c>
      <c r="G2224" s="149">
        <v>727</v>
      </c>
      <c r="H2224" s="149">
        <v>935.10034857248195</v>
      </c>
      <c r="I2224" s="149">
        <v>894.12044732134802</v>
      </c>
      <c r="J2224" s="149">
        <v>856.86499304630604</v>
      </c>
      <c r="K2224" s="149">
        <v>932.57488811705196</v>
      </c>
      <c r="L2224" s="149">
        <v>37.255454275042403</v>
      </c>
      <c r="M2224" s="149">
        <v>38.454440795703</v>
      </c>
    </row>
    <row r="2225" spans="1:13">
      <c r="A2225" s="150" t="str">
        <f t="shared" si="68"/>
        <v>2004-2006FemalesNJ1</v>
      </c>
      <c r="B2225" s="151" t="str">
        <f t="shared" si="69"/>
        <v>2004-2006_Females_NJ1_All ages</v>
      </c>
      <c r="C2225" s="149" t="s">
        <v>1</v>
      </c>
      <c r="D2225" s="149" t="s">
        <v>214</v>
      </c>
      <c r="E2225" s="149" t="s">
        <v>72</v>
      </c>
      <c r="F2225" s="149">
        <v>322</v>
      </c>
      <c r="G2225" s="149">
        <v>107.333333333333</v>
      </c>
      <c r="H2225" s="149">
        <v>677.153432032301</v>
      </c>
      <c r="I2225" s="149">
        <v>835.06781003506001</v>
      </c>
      <c r="J2225" s="149">
        <v>745.73496052021699</v>
      </c>
      <c r="K2225" s="149">
        <v>932.09834663975096</v>
      </c>
      <c r="L2225" s="149">
        <v>89.332849514842906</v>
      </c>
      <c r="M2225" s="149">
        <v>97.030536604691207</v>
      </c>
    </row>
    <row r="2226" spans="1:13">
      <c r="A2226" s="150" t="str">
        <f t="shared" si="68"/>
        <v>2005-2007FemalesNJ1</v>
      </c>
      <c r="B2226" s="151" t="str">
        <f t="shared" si="69"/>
        <v>2005-2007_Females_NJ1_All ages</v>
      </c>
      <c r="C2226" s="149" t="s">
        <v>3</v>
      </c>
      <c r="D2226" s="149" t="s">
        <v>214</v>
      </c>
      <c r="E2226" s="149" t="s">
        <v>72</v>
      </c>
      <c r="F2226" s="149">
        <v>329</v>
      </c>
      <c r="G2226" s="149">
        <v>109.666666666667</v>
      </c>
      <c r="H2226" s="149">
        <v>690.13257257929195</v>
      </c>
      <c r="I2226" s="149">
        <v>825.88659346430302</v>
      </c>
      <c r="J2226" s="149">
        <v>738.44654780417</v>
      </c>
      <c r="K2226" s="149">
        <v>920.77695635371504</v>
      </c>
      <c r="L2226" s="149">
        <v>87.440045660132199</v>
      </c>
      <c r="M2226" s="149">
        <v>94.890362889412799</v>
      </c>
    </row>
    <row r="2227" spans="1:13">
      <c r="A2227" s="150" t="str">
        <f t="shared" si="68"/>
        <v>2006-2008FemalesNJ1</v>
      </c>
      <c r="B2227" s="151" t="str">
        <f t="shared" si="69"/>
        <v>2006-2008_Females_NJ1_All ages</v>
      </c>
      <c r="C2227" s="149" t="s">
        <v>4</v>
      </c>
      <c r="D2227" s="149" t="s">
        <v>214</v>
      </c>
      <c r="E2227" s="149" t="s">
        <v>72</v>
      </c>
      <c r="F2227" s="149">
        <v>329</v>
      </c>
      <c r="G2227" s="149">
        <v>109.666666666667</v>
      </c>
      <c r="H2227" s="149">
        <v>686.96233191347198</v>
      </c>
      <c r="I2227" s="149">
        <v>802.96073868970905</v>
      </c>
      <c r="J2227" s="149">
        <v>717.88331192266401</v>
      </c>
      <c r="K2227" s="149">
        <v>895.28717606373698</v>
      </c>
      <c r="L2227" s="149">
        <v>85.077426767044997</v>
      </c>
      <c r="M2227" s="149">
        <v>92.326437374028202</v>
      </c>
    </row>
    <row r="2228" spans="1:13">
      <c r="A2228" s="150" t="str">
        <f t="shared" si="68"/>
        <v>2007-2009FemalesNJ1</v>
      </c>
      <c r="B2228" s="151" t="str">
        <f t="shared" si="69"/>
        <v>2007-2009_Females_NJ1_All ages</v>
      </c>
      <c r="C2228" s="149" t="s">
        <v>5</v>
      </c>
      <c r="D2228" s="149" t="s">
        <v>214</v>
      </c>
      <c r="E2228" s="149" t="s">
        <v>72</v>
      </c>
      <c r="F2228" s="149">
        <v>319</v>
      </c>
      <c r="G2228" s="149">
        <v>106.333333333333</v>
      </c>
      <c r="H2228" s="149">
        <v>661.97679968457498</v>
      </c>
      <c r="I2228" s="149">
        <v>760.28855194817402</v>
      </c>
      <c r="J2228" s="149">
        <v>678.54552166258497</v>
      </c>
      <c r="K2228" s="149">
        <v>849.10984293889896</v>
      </c>
      <c r="L2228" s="149">
        <v>81.743030285588404</v>
      </c>
      <c r="M2228" s="149">
        <v>88.821290990724805</v>
      </c>
    </row>
    <row r="2229" spans="1:13">
      <c r="A2229" s="150" t="str">
        <f t="shared" si="68"/>
        <v>2008-2010FemalesNJ1</v>
      </c>
      <c r="B2229" s="151" t="str">
        <f t="shared" si="69"/>
        <v>2008-2010_Females_NJ1_All ages</v>
      </c>
      <c r="C2229" s="149" t="s">
        <v>6</v>
      </c>
      <c r="D2229" s="149" t="s">
        <v>214</v>
      </c>
      <c r="E2229" s="149" t="s">
        <v>72</v>
      </c>
      <c r="F2229" s="149">
        <v>321</v>
      </c>
      <c r="G2229" s="149">
        <v>107</v>
      </c>
      <c r="H2229" s="149">
        <v>664.81650236103098</v>
      </c>
      <c r="I2229" s="149">
        <v>748.37205697284105</v>
      </c>
      <c r="J2229" s="149">
        <v>668.21856100652701</v>
      </c>
      <c r="K2229" s="149">
        <v>835.44351529682206</v>
      </c>
      <c r="L2229" s="149">
        <v>80.153495966314196</v>
      </c>
      <c r="M2229" s="149">
        <v>87.071458323980394</v>
      </c>
    </row>
    <row r="2230" spans="1:13">
      <c r="A2230" s="150" t="str">
        <f t="shared" si="68"/>
        <v>2009-2011FemalesNJ1</v>
      </c>
      <c r="B2230" s="151" t="str">
        <f t="shared" si="69"/>
        <v>2009-2011_Females_NJ1_All ages</v>
      </c>
      <c r="C2230" s="149" t="s">
        <v>7</v>
      </c>
      <c r="D2230" s="149" t="s">
        <v>214</v>
      </c>
      <c r="E2230" s="149" t="s">
        <v>72</v>
      </c>
      <c r="F2230" s="149">
        <v>318</v>
      </c>
      <c r="G2230" s="149">
        <v>106</v>
      </c>
      <c r="H2230" s="149">
        <v>658.04449042938404</v>
      </c>
      <c r="I2230" s="149">
        <v>715.45699229018805</v>
      </c>
      <c r="J2230" s="149">
        <v>638.521382253463</v>
      </c>
      <c r="K2230" s="149">
        <v>799.06553415374503</v>
      </c>
      <c r="L2230" s="149">
        <v>76.935610036724299</v>
      </c>
      <c r="M2230" s="149">
        <v>83.608541863557505</v>
      </c>
    </row>
    <row r="2231" spans="1:13">
      <c r="A2231" s="150" t="str">
        <f t="shared" si="68"/>
        <v>2010-2012FemalesNJ1</v>
      </c>
      <c r="B2231" s="151" t="str">
        <f t="shared" si="69"/>
        <v>2010-2012_Females_NJ1_All ages</v>
      </c>
      <c r="C2231" s="149" t="s">
        <v>8</v>
      </c>
      <c r="D2231" s="149" t="s">
        <v>214</v>
      </c>
      <c r="E2231" s="149" t="s">
        <v>72</v>
      </c>
      <c r="F2231" s="149">
        <v>335</v>
      </c>
      <c r="G2231" s="149">
        <v>111.666666666667</v>
      </c>
      <c r="H2231" s="149">
        <v>693.63922478051995</v>
      </c>
      <c r="I2231" s="149">
        <v>728.06872069226802</v>
      </c>
      <c r="J2231" s="149">
        <v>651.66592268800298</v>
      </c>
      <c r="K2231" s="149">
        <v>810.92019529906997</v>
      </c>
      <c r="L2231" s="149">
        <v>76.402798004265193</v>
      </c>
      <c r="M2231" s="149">
        <v>82.851474606801304</v>
      </c>
    </row>
    <row r="2232" spans="1:13">
      <c r="A2232" s="150" t="str">
        <f t="shared" si="68"/>
        <v>2011-2013FemalesNJ1</v>
      </c>
      <c r="B2232" s="151" t="str">
        <f t="shared" si="69"/>
        <v>2011-2013_Females_NJ1_All ages</v>
      </c>
      <c r="C2232" s="149" t="s">
        <v>9</v>
      </c>
      <c r="D2232" s="149" t="s">
        <v>214</v>
      </c>
      <c r="E2232" s="149" t="s">
        <v>72</v>
      </c>
      <c r="F2232" s="149">
        <v>327</v>
      </c>
      <c r="G2232" s="149">
        <v>109</v>
      </c>
      <c r="H2232" s="149">
        <v>675.53609056728499</v>
      </c>
      <c r="I2232" s="149">
        <v>688.42693565297498</v>
      </c>
      <c r="J2232" s="149">
        <v>615.34300390533394</v>
      </c>
      <c r="K2232" s="149">
        <v>767.75786000423204</v>
      </c>
      <c r="L2232" s="149">
        <v>73.083931747640904</v>
      </c>
      <c r="M2232" s="149">
        <v>79.330924351257295</v>
      </c>
    </row>
    <row r="2233" spans="1:13">
      <c r="A2233" s="150" t="str">
        <f t="shared" si="68"/>
        <v>2012-2014FemalesNJ1</v>
      </c>
      <c r="B2233" s="151" t="str">
        <f t="shared" si="69"/>
        <v>2012-2014_Females_NJ1_All ages</v>
      </c>
      <c r="C2233" s="149" t="s">
        <v>216</v>
      </c>
      <c r="D2233" s="149" t="s">
        <v>214</v>
      </c>
      <c r="E2233" s="149" t="s">
        <v>72</v>
      </c>
      <c r="F2233" s="149">
        <v>343</v>
      </c>
      <c r="G2233" s="149">
        <v>114.333333333333</v>
      </c>
      <c r="H2233" s="149">
        <v>707.14359344397496</v>
      </c>
      <c r="I2233" s="149">
        <v>699.15101050536498</v>
      </c>
      <c r="J2233" s="149">
        <v>626.69067239722801</v>
      </c>
      <c r="K2233" s="149">
        <v>777.65231265808495</v>
      </c>
      <c r="L2233" s="149">
        <v>72.460338108136696</v>
      </c>
      <c r="M2233" s="149">
        <v>78.501302152720697</v>
      </c>
    </row>
    <row r="2234" spans="1:13">
      <c r="A2234" s="150" t="str">
        <f t="shared" si="68"/>
        <v>2004-2006FemalesNJ2</v>
      </c>
      <c r="B2234" s="151" t="str">
        <f t="shared" si="69"/>
        <v>2004-2006_Females_NJ2_All ages</v>
      </c>
      <c r="C2234" s="149" t="s">
        <v>1</v>
      </c>
      <c r="D2234" s="149" t="s">
        <v>214</v>
      </c>
      <c r="E2234" s="149" t="s">
        <v>73</v>
      </c>
      <c r="F2234" s="149">
        <v>336</v>
      </c>
      <c r="G2234" s="149">
        <v>112</v>
      </c>
      <c r="H2234" s="149">
        <v>784.515164958323</v>
      </c>
      <c r="I2234" s="149">
        <v>952.19515593066001</v>
      </c>
      <c r="J2234" s="149">
        <v>852.13830031113605</v>
      </c>
      <c r="K2234" s="149">
        <v>1060.68403198786</v>
      </c>
      <c r="L2234" s="149">
        <v>100.056855619524</v>
      </c>
      <c r="M2234" s="149">
        <v>108.488876057201</v>
      </c>
    </row>
    <row r="2235" spans="1:13">
      <c r="A2235" s="150" t="str">
        <f t="shared" si="68"/>
        <v>2005-2007FemalesNJ2</v>
      </c>
      <c r="B2235" s="151" t="str">
        <f t="shared" si="69"/>
        <v>2005-2007_Females_NJ2_All ages</v>
      </c>
      <c r="C2235" s="149" t="s">
        <v>3</v>
      </c>
      <c r="D2235" s="149" t="s">
        <v>214</v>
      </c>
      <c r="E2235" s="149" t="s">
        <v>73</v>
      </c>
      <c r="F2235" s="149">
        <v>361</v>
      </c>
      <c r="G2235" s="149">
        <v>120.333333333333</v>
      </c>
      <c r="H2235" s="149">
        <v>839.14458391445896</v>
      </c>
      <c r="I2235" s="149">
        <v>1007.81855354341</v>
      </c>
      <c r="J2235" s="149">
        <v>905.52757883995798</v>
      </c>
      <c r="K2235" s="149">
        <v>1118.4127345688</v>
      </c>
      <c r="L2235" s="149">
        <v>102.290974703454</v>
      </c>
      <c r="M2235" s="149">
        <v>110.59418102538601</v>
      </c>
    </row>
    <row r="2236" spans="1:13">
      <c r="A2236" s="150" t="str">
        <f t="shared" si="68"/>
        <v>2006-2008FemalesNJ2</v>
      </c>
      <c r="B2236" s="151" t="str">
        <f t="shared" si="69"/>
        <v>2006-2008_Females_NJ2_All ages</v>
      </c>
      <c r="C2236" s="149" t="s">
        <v>4</v>
      </c>
      <c r="D2236" s="149" t="s">
        <v>214</v>
      </c>
      <c r="E2236" s="149" t="s">
        <v>73</v>
      </c>
      <c r="F2236" s="149">
        <v>341</v>
      </c>
      <c r="G2236" s="149">
        <v>113.666666666667</v>
      </c>
      <c r="H2236" s="149">
        <v>789.37012430843299</v>
      </c>
      <c r="I2236" s="149">
        <v>917.559431967205</v>
      </c>
      <c r="J2236" s="149">
        <v>821.60415519258299</v>
      </c>
      <c r="K2236" s="149">
        <v>1021.53890531093</v>
      </c>
      <c r="L2236" s="149">
        <v>95.955276774621794</v>
      </c>
      <c r="M2236" s="149">
        <v>103.97947334372699</v>
      </c>
    </row>
    <row r="2237" spans="1:13">
      <c r="A2237" s="150" t="str">
        <f t="shared" si="68"/>
        <v>2007-2009FemalesNJ2</v>
      </c>
      <c r="B2237" s="151" t="str">
        <f t="shared" si="69"/>
        <v>2007-2009_Females_NJ2_All ages</v>
      </c>
      <c r="C2237" s="149" t="s">
        <v>5</v>
      </c>
      <c r="D2237" s="149" t="s">
        <v>214</v>
      </c>
      <c r="E2237" s="149" t="s">
        <v>73</v>
      </c>
      <c r="F2237" s="149">
        <v>327</v>
      </c>
      <c r="G2237" s="149">
        <v>109</v>
      </c>
      <c r="H2237" s="149">
        <v>754.22086908386405</v>
      </c>
      <c r="I2237" s="149">
        <v>852.41400334447405</v>
      </c>
      <c r="J2237" s="149">
        <v>761.22873907062103</v>
      </c>
      <c r="K2237" s="149">
        <v>951.39350717079799</v>
      </c>
      <c r="L2237" s="149">
        <v>91.185264273853306</v>
      </c>
      <c r="M2237" s="149">
        <v>98.979503826324304</v>
      </c>
    </row>
    <row r="2238" spans="1:13">
      <c r="A2238" s="150" t="str">
        <f t="shared" si="68"/>
        <v>2008-2010FemalesNJ2</v>
      </c>
      <c r="B2238" s="151" t="str">
        <f t="shared" si="69"/>
        <v>2008-2010_Females_NJ2_All ages</v>
      </c>
      <c r="C2238" s="149" t="s">
        <v>6</v>
      </c>
      <c r="D2238" s="149" t="s">
        <v>214</v>
      </c>
      <c r="E2238" s="149" t="s">
        <v>73</v>
      </c>
      <c r="F2238" s="149">
        <v>322</v>
      </c>
      <c r="G2238" s="149">
        <v>107.333333333333</v>
      </c>
      <c r="H2238" s="149">
        <v>740.58741001402996</v>
      </c>
      <c r="I2238" s="149">
        <v>802.344603792253</v>
      </c>
      <c r="J2238" s="149">
        <v>715.99818797841203</v>
      </c>
      <c r="K2238" s="149">
        <v>896.13136986777999</v>
      </c>
      <c r="L2238" s="149">
        <v>86.346415813841105</v>
      </c>
      <c r="M2238" s="149">
        <v>93.786766075526799</v>
      </c>
    </row>
    <row r="2239" spans="1:13">
      <c r="A2239" s="150" t="str">
        <f t="shared" si="68"/>
        <v>2009-2011FemalesNJ2</v>
      </c>
      <c r="B2239" s="151" t="str">
        <f t="shared" si="69"/>
        <v>2009-2011_Females_NJ2_All ages</v>
      </c>
      <c r="C2239" s="149" t="s">
        <v>7</v>
      </c>
      <c r="D2239" s="149" t="s">
        <v>214</v>
      </c>
      <c r="E2239" s="149" t="s">
        <v>73</v>
      </c>
      <c r="F2239" s="149">
        <v>308</v>
      </c>
      <c r="G2239" s="149">
        <v>102.666666666667</v>
      </c>
      <c r="H2239" s="149">
        <v>707.54175185500003</v>
      </c>
      <c r="I2239" s="149">
        <v>746.72325783654503</v>
      </c>
      <c r="J2239" s="149">
        <v>664.88027521937397</v>
      </c>
      <c r="K2239" s="149">
        <v>835.78452897703801</v>
      </c>
      <c r="L2239" s="149">
        <v>81.842982617170705</v>
      </c>
      <c r="M2239" s="149">
        <v>89.061271140492806</v>
      </c>
    </row>
    <row r="2240" spans="1:13">
      <c r="A2240" s="150" t="str">
        <f t="shared" si="68"/>
        <v>2010-2012FemalesNJ2</v>
      </c>
      <c r="B2240" s="151" t="str">
        <f t="shared" si="69"/>
        <v>2010-2012_Females_NJ2_All ages</v>
      </c>
      <c r="C2240" s="149" t="s">
        <v>8</v>
      </c>
      <c r="D2240" s="149" t="s">
        <v>214</v>
      </c>
      <c r="E2240" s="149" t="s">
        <v>73</v>
      </c>
      <c r="F2240" s="149">
        <v>327</v>
      </c>
      <c r="G2240" s="149">
        <v>109</v>
      </c>
      <c r="H2240" s="149">
        <v>749.36407177395301</v>
      </c>
      <c r="I2240" s="149">
        <v>764.730552473231</v>
      </c>
      <c r="J2240" s="149">
        <v>683.47046677413698</v>
      </c>
      <c r="K2240" s="149">
        <v>852.93650359297999</v>
      </c>
      <c r="L2240" s="149">
        <v>81.260085699094006</v>
      </c>
      <c r="M2240" s="149">
        <v>88.205951119749201</v>
      </c>
    </row>
    <row r="2241" spans="1:13">
      <c r="A2241" s="150" t="str">
        <f t="shared" si="68"/>
        <v>2011-2013FemalesNJ2</v>
      </c>
      <c r="B2241" s="151" t="str">
        <f t="shared" si="69"/>
        <v>2011-2013_Females_NJ2_All ages</v>
      </c>
      <c r="C2241" s="149" t="s">
        <v>9</v>
      </c>
      <c r="D2241" s="149" t="s">
        <v>214</v>
      </c>
      <c r="E2241" s="149" t="s">
        <v>73</v>
      </c>
      <c r="F2241" s="149">
        <v>323</v>
      </c>
      <c r="G2241" s="149">
        <v>107.666666666667</v>
      </c>
      <c r="H2241" s="149">
        <v>739.82454934835903</v>
      </c>
      <c r="I2241" s="149">
        <v>741.39122665815205</v>
      </c>
      <c r="J2241" s="149">
        <v>662.23884740179903</v>
      </c>
      <c r="K2241" s="149">
        <v>827.35300236962598</v>
      </c>
      <c r="L2241" s="149">
        <v>79.152379256353001</v>
      </c>
      <c r="M2241" s="149">
        <v>85.961775711473706</v>
      </c>
    </row>
    <row r="2242" spans="1:13">
      <c r="A2242" s="150" t="str">
        <f t="shared" si="68"/>
        <v>2012-2014FemalesNJ2</v>
      </c>
      <c r="B2242" s="151" t="str">
        <f t="shared" si="69"/>
        <v>2012-2014_Females_NJ2_All ages</v>
      </c>
      <c r="C2242" s="149" t="s">
        <v>216</v>
      </c>
      <c r="D2242" s="149" t="s">
        <v>214</v>
      </c>
      <c r="E2242" s="149" t="s">
        <v>73</v>
      </c>
      <c r="F2242" s="149">
        <v>333</v>
      </c>
      <c r="G2242" s="149">
        <v>111</v>
      </c>
      <c r="H2242" s="149">
        <v>761.38650082312097</v>
      </c>
      <c r="I2242" s="149">
        <v>751.83170904835401</v>
      </c>
      <c r="J2242" s="149">
        <v>672.83211642585104</v>
      </c>
      <c r="K2242" s="149">
        <v>837.52005943619099</v>
      </c>
      <c r="L2242" s="149">
        <v>78.999592622502504</v>
      </c>
      <c r="M2242" s="149">
        <v>85.688350387837502</v>
      </c>
    </row>
    <row r="2243" spans="1:13">
      <c r="A2243" s="150" t="str">
        <f t="shared" ref="A2243:A2306" si="70">C2243&amp;D2243&amp;E2243</f>
        <v>2004-2006FemalesNJ3</v>
      </c>
      <c r="B2243" s="151" t="str">
        <f t="shared" ref="B2243:B2306" si="71">CONCATENATE(C2243,"_",D2243,"_",E2243,"_","All ages")</f>
        <v>2004-2006_Females_NJ3_All ages</v>
      </c>
      <c r="C2243" s="149" t="s">
        <v>1</v>
      </c>
      <c r="D2243" s="149" t="s">
        <v>214</v>
      </c>
      <c r="E2243" s="149" t="s">
        <v>74</v>
      </c>
      <c r="F2243" s="149">
        <v>468</v>
      </c>
      <c r="G2243" s="149">
        <v>156</v>
      </c>
      <c r="H2243" s="149">
        <v>1056.55265831358</v>
      </c>
      <c r="I2243" s="149">
        <v>1054.64175634923</v>
      </c>
      <c r="J2243" s="149">
        <v>959.94534147120703</v>
      </c>
      <c r="K2243" s="149">
        <v>1156.05350575331</v>
      </c>
      <c r="L2243" s="149">
        <v>94.696414878025095</v>
      </c>
      <c r="M2243" s="149">
        <v>101.41174940407601</v>
      </c>
    </row>
    <row r="2244" spans="1:13">
      <c r="A2244" s="150" t="str">
        <f t="shared" si="70"/>
        <v>2005-2007FemalesNJ3</v>
      </c>
      <c r="B2244" s="151" t="str">
        <f t="shared" si="71"/>
        <v>2005-2007_Females_NJ3_All ages</v>
      </c>
      <c r="C2244" s="149" t="s">
        <v>3</v>
      </c>
      <c r="D2244" s="149" t="s">
        <v>214</v>
      </c>
      <c r="E2244" s="149" t="s">
        <v>74</v>
      </c>
      <c r="F2244" s="149">
        <v>453</v>
      </c>
      <c r="G2244" s="149">
        <v>151</v>
      </c>
      <c r="H2244" s="149">
        <v>1025.0492159391799</v>
      </c>
      <c r="I2244" s="149">
        <v>1012.64396255978</v>
      </c>
      <c r="J2244" s="149">
        <v>920.10879014897205</v>
      </c>
      <c r="K2244" s="149">
        <v>1111.8531590570601</v>
      </c>
      <c r="L2244" s="149">
        <v>92.535172410805203</v>
      </c>
      <c r="M2244" s="149">
        <v>99.209196497285106</v>
      </c>
    </row>
    <row r="2245" spans="1:13">
      <c r="A2245" s="150" t="str">
        <f t="shared" si="70"/>
        <v>2006-2008FemalesNJ3</v>
      </c>
      <c r="B2245" s="151" t="str">
        <f t="shared" si="71"/>
        <v>2006-2008_Females_NJ3_All ages</v>
      </c>
      <c r="C2245" s="149" t="s">
        <v>4</v>
      </c>
      <c r="D2245" s="149" t="s">
        <v>214</v>
      </c>
      <c r="E2245" s="149" t="s">
        <v>74</v>
      </c>
      <c r="F2245" s="149">
        <v>445</v>
      </c>
      <c r="G2245" s="149">
        <v>148.333333333333</v>
      </c>
      <c r="H2245" s="149">
        <v>1009.18471482027</v>
      </c>
      <c r="I2245" s="149">
        <v>991.967109131499</v>
      </c>
      <c r="J2245" s="149">
        <v>900.60846008086401</v>
      </c>
      <c r="K2245" s="149">
        <v>1089.9762064113199</v>
      </c>
      <c r="L2245" s="149">
        <v>91.358649050634796</v>
      </c>
      <c r="M2245" s="149">
        <v>98.009097279819798</v>
      </c>
    </row>
    <row r="2246" spans="1:13">
      <c r="A2246" s="150" t="str">
        <f t="shared" si="70"/>
        <v>2007-2009FemalesNJ3</v>
      </c>
      <c r="B2246" s="151" t="str">
        <f t="shared" si="71"/>
        <v>2007-2009_Females_NJ3_All ages</v>
      </c>
      <c r="C2246" s="149" t="s">
        <v>5</v>
      </c>
      <c r="D2246" s="149" t="s">
        <v>214</v>
      </c>
      <c r="E2246" s="149" t="s">
        <v>74</v>
      </c>
      <c r="F2246" s="149">
        <v>460</v>
      </c>
      <c r="G2246" s="149">
        <v>153.333333333333</v>
      </c>
      <c r="H2246" s="149">
        <v>1044.59987283132</v>
      </c>
      <c r="I2246" s="149">
        <v>1010.91713878655</v>
      </c>
      <c r="J2246" s="149">
        <v>919.29471267505699</v>
      </c>
      <c r="K2246" s="149">
        <v>1109.0953369188901</v>
      </c>
      <c r="L2246" s="149">
        <v>91.622426111488707</v>
      </c>
      <c r="M2246" s="149">
        <v>98.178198132345599</v>
      </c>
    </row>
    <row r="2247" spans="1:13">
      <c r="A2247" s="150" t="str">
        <f t="shared" si="70"/>
        <v>2008-2010FemalesNJ3</v>
      </c>
      <c r="B2247" s="151" t="str">
        <f t="shared" si="71"/>
        <v>2008-2010_Females_NJ3_All ages</v>
      </c>
      <c r="C2247" s="149" t="s">
        <v>6</v>
      </c>
      <c r="D2247" s="149" t="s">
        <v>214</v>
      </c>
      <c r="E2247" s="149" t="s">
        <v>74</v>
      </c>
      <c r="F2247" s="149">
        <v>483</v>
      </c>
      <c r="G2247" s="149">
        <v>161</v>
      </c>
      <c r="H2247" s="149">
        <v>1099.5515286725699</v>
      </c>
      <c r="I2247" s="149">
        <v>1049.9582281277501</v>
      </c>
      <c r="J2247" s="149">
        <v>957.19576491268799</v>
      </c>
      <c r="K2247" s="149">
        <v>1149.1920520337701</v>
      </c>
      <c r="L2247" s="149">
        <v>92.762463215061501</v>
      </c>
      <c r="M2247" s="149">
        <v>99.233823906022096</v>
      </c>
    </row>
    <row r="2248" spans="1:13">
      <c r="A2248" s="150" t="str">
        <f t="shared" si="70"/>
        <v>2009-2011FemalesNJ3</v>
      </c>
      <c r="B2248" s="151" t="str">
        <f t="shared" si="71"/>
        <v>2009-2011_Females_NJ3_All ages</v>
      </c>
      <c r="C2248" s="149" t="s">
        <v>7</v>
      </c>
      <c r="D2248" s="149" t="s">
        <v>214</v>
      </c>
      <c r="E2248" s="149" t="s">
        <v>74</v>
      </c>
      <c r="F2248" s="149">
        <v>451</v>
      </c>
      <c r="G2248" s="149">
        <v>150.333333333333</v>
      </c>
      <c r="H2248" s="149">
        <v>1026.21279694184</v>
      </c>
      <c r="I2248" s="149">
        <v>964.66661014891702</v>
      </c>
      <c r="J2248" s="149">
        <v>876.76744600244297</v>
      </c>
      <c r="K2248" s="149">
        <v>1058.92001896746</v>
      </c>
      <c r="L2248" s="149">
        <v>87.899164146474504</v>
      </c>
      <c r="M2248" s="149">
        <v>94.253408818537494</v>
      </c>
    </row>
    <row r="2249" spans="1:13">
      <c r="A2249" s="150" t="str">
        <f t="shared" si="70"/>
        <v>2010-2012FemalesNJ3</v>
      </c>
      <c r="B2249" s="151" t="str">
        <f t="shared" si="71"/>
        <v>2010-2012_Females_NJ3_All ages</v>
      </c>
      <c r="C2249" s="149" t="s">
        <v>8</v>
      </c>
      <c r="D2249" s="149" t="s">
        <v>214</v>
      </c>
      <c r="E2249" s="149" t="s">
        <v>74</v>
      </c>
      <c r="F2249" s="149">
        <v>443</v>
      </c>
      <c r="G2249" s="149">
        <v>147.666666666667</v>
      </c>
      <c r="H2249" s="149">
        <v>1009.7326373851801</v>
      </c>
      <c r="I2249" s="149">
        <v>932.81561026811596</v>
      </c>
      <c r="J2249" s="149">
        <v>847.22773427107302</v>
      </c>
      <c r="K2249" s="149">
        <v>1024.6484523607101</v>
      </c>
      <c r="L2249" s="149">
        <v>85.587875997043398</v>
      </c>
      <c r="M2249" s="149">
        <v>91.832842092596394</v>
      </c>
    </row>
    <row r="2250" spans="1:13">
      <c r="A2250" s="150" t="str">
        <f t="shared" si="70"/>
        <v>2011-2013FemalesNJ3</v>
      </c>
      <c r="B2250" s="151" t="str">
        <f t="shared" si="71"/>
        <v>2011-2013_Females_NJ3_All ages</v>
      </c>
      <c r="C2250" s="149" t="s">
        <v>9</v>
      </c>
      <c r="D2250" s="149" t="s">
        <v>214</v>
      </c>
      <c r="E2250" s="149" t="s">
        <v>74</v>
      </c>
      <c r="F2250" s="149">
        <v>434</v>
      </c>
      <c r="G2250" s="149">
        <v>144.666666666667</v>
      </c>
      <c r="H2250" s="149">
        <v>984.26089717421905</v>
      </c>
      <c r="I2250" s="149">
        <v>895.18601952586005</v>
      </c>
      <c r="J2250" s="149">
        <v>812.22090616262801</v>
      </c>
      <c r="K2250" s="149">
        <v>984.26965643159099</v>
      </c>
      <c r="L2250" s="149">
        <v>82.965113363231794</v>
      </c>
      <c r="M2250" s="149">
        <v>89.083636905731595</v>
      </c>
    </row>
    <row r="2251" spans="1:13">
      <c r="A2251" s="150" t="str">
        <f t="shared" si="70"/>
        <v>2012-2014FemalesNJ3</v>
      </c>
      <c r="B2251" s="151" t="str">
        <f t="shared" si="71"/>
        <v>2012-2014_Females_NJ3_All ages</v>
      </c>
      <c r="C2251" s="149" t="s">
        <v>216</v>
      </c>
      <c r="D2251" s="149" t="s">
        <v>214</v>
      </c>
      <c r="E2251" s="149" t="s">
        <v>74</v>
      </c>
      <c r="F2251" s="149">
        <v>444</v>
      </c>
      <c r="G2251" s="149">
        <v>148</v>
      </c>
      <c r="H2251" s="149">
        <v>1002.00853061317</v>
      </c>
      <c r="I2251" s="149">
        <v>910.68315416045198</v>
      </c>
      <c r="J2251" s="149">
        <v>827.28774651270601</v>
      </c>
      <c r="K2251" s="149">
        <v>1000.15642744222</v>
      </c>
      <c r="L2251" s="149">
        <v>83.395407647746794</v>
      </c>
      <c r="M2251" s="149">
        <v>89.473273281767703</v>
      </c>
    </row>
    <row r="2252" spans="1:13">
      <c r="A2252" s="150" t="str">
        <f t="shared" si="70"/>
        <v>2004-2006FemalesNJ4</v>
      </c>
      <c r="B2252" s="151" t="str">
        <f t="shared" si="71"/>
        <v>2004-2006_Females_NJ4_All ages</v>
      </c>
      <c r="C2252" s="149" t="s">
        <v>1</v>
      </c>
      <c r="D2252" s="149" t="s">
        <v>214</v>
      </c>
      <c r="E2252" s="149" t="s">
        <v>75</v>
      </c>
      <c r="F2252" s="149">
        <v>485</v>
      </c>
      <c r="G2252" s="149">
        <v>161.666666666667</v>
      </c>
      <c r="H2252" s="149">
        <v>1011.76568758344</v>
      </c>
      <c r="I2252" s="149">
        <v>1097.64556856388</v>
      </c>
      <c r="J2252" s="149">
        <v>1001.80474448082</v>
      </c>
      <c r="K2252" s="149">
        <v>1200.1581892995</v>
      </c>
      <c r="L2252" s="149">
        <v>95.840824083060298</v>
      </c>
      <c r="M2252" s="149">
        <v>102.512620735623</v>
      </c>
    </row>
    <row r="2253" spans="1:13">
      <c r="A2253" s="150" t="str">
        <f t="shared" si="70"/>
        <v>2005-2007FemalesNJ4</v>
      </c>
      <c r="B2253" s="151" t="str">
        <f t="shared" si="71"/>
        <v>2005-2007_Females_NJ4_All ages</v>
      </c>
      <c r="C2253" s="149" t="s">
        <v>3</v>
      </c>
      <c r="D2253" s="149" t="s">
        <v>214</v>
      </c>
      <c r="E2253" s="149" t="s">
        <v>75</v>
      </c>
      <c r="F2253" s="149">
        <v>468</v>
      </c>
      <c r="G2253" s="149">
        <v>156</v>
      </c>
      <c r="H2253" s="149">
        <v>975.34543484150595</v>
      </c>
      <c r="I2253" s="149">
        <v>1042.6695066032</v>
      </c>
      <c r="J2253" s="149">
        <v>949.998900481188</v>
      </c>
      <c r="K2253" s="149">
        <v>1141.9117883440099</v>
      </c>
      <c r="L2253" s="149">
        <v>92.670606122014803</v>
      </c>
      <c r="M2253" s="149">
        <v>99.242281740809901</v>
      </c>
    </row>
    <row r="2254" spans="1:13">
      <c r="A2254" s="150" t="str">
        <f t="shared" si="70"/>
        <v>2006-2008FemalesNJ4</v>
      </c>
      <c r="B2254" s="151" t="str">
        <f t="shared" si="71"/>
        <v>2006-2008_Females_NJ4_All ages</v>
      </c>
      <c r="C2254" s="149" t="s">
        <v>4</v>
      </c>
      <c r="D2254" s="149" t="s">
        <v>214</v>
      </c>
      <c r="E2254" s="149" t="s">
        <v>75</v>
      </c>
      <c r="F2254" s="149">
        <v>449</v>
      </c>
      <c r="G2254" s="149">
        <v>149.666666666667</v>
      </c>
      <c r="H2254" s="149">
        <v>932.50259605399799</v>
      </c>
      <c r="I2254" s="149">
        <v>979.92315447067597</v>
      </c>
      <c r="J2254" s="149">
        <v>891.04464865353998</v>
      </c>
      <c r="K2254" s="149">
        <v>1075.24155416601</v>
      </c>
      <c r="L2254" s="149">
        <v>88.8785058171364</v>
      </c>
      <c r="M2254" s="149">
        <v>95.3183996953301</v>
      </c>
    </row>
    <row r="2255" spans="1:13">
      <c r="A2255" s="150" t="str">
        <f t="shared" si="70"/>
        <v>2007-2009FemalesNJ4</v>
      </c>
      <c r="B2255" s="151" t="str">
        <f t="shared" si="71"/>
        <v>2007-2009_Females_NJ4_All ages</v>
      </c>
      <c r="C2255" s="149" t="s">
        <v>5</v>
      </c>
      <c r="D2255" s="149" t="s">
        <v>214</v>
      </c>
      <c r="E2255" s="149" t="s">
        <v>75</v>
      </c>
      <c r="F2255" s="149">
        <v>444</v>
      </c>
      <c r="G2255" s="149">
        <v>148</v>
      </c>
      <c r="H2255" s="149">
        <v>914.57762580591998</v>
      </c>
      <c r="I2255" s="149">
        <v>943.30783267277502</v>
      </c>
      <c r="J2255" s="149">
        <v>857.25049604158596</v>
      </c>
      <c r="K2255" s="149">
        <v>1035.63703658802</v>
      </c>
      <c r="L2255" s="149">
        <v>86.057336631189102</v>
      </c>
      <c r="M2255" s="149">
        <v>92.329203915240797</v>
      </c>
    </row>
    <row r="2256" spans="1:13">
      <c r="A2256" s="150" t="str">
        <f t="shared" si="70"/>
        <v>2008-2010FemalesNJ4</v>
      </c>
      <c r="B2256" s="151" t="str">
        <f t="shared" si="71"/>
        <v>2008-2010_Females_NJ4_All ages</v>
      </c>
      <c r="C2256" s="149" t="s">
        <v>6</v>
      </c>
      <c r="D2256" s="149" t="s">
        <v>214</v>
      </c>
      <c r="E2256" s="149" t="s">
        <v>75</v>
      </c>
      <c r="F2256" s="149">
        <v>430</v>
      </c>
      <c r="G2256" s="149">
        <v>143.333333333333</v>
      </c>
      <c r="H2256" s="149">
        <v>880.71440275274404</v>
      </c>
      <c r="I2256" s="149">
        <v>899.60158198176805</v>
      </c>
      <c r="J2256" s="149">
        <v>816.30117764602301</v>
      </c>
      <c r="K2256" s="149">
        <v>989.07488284847796</v>
      </c>
      <c r="L2256" s="149">
        <v>83.300404335744403</v>
      </c>
      <c r="M2256" s="149">
        <v>89.473300866710602</v>
      </c>
    </row>
    <row r="2257" spans="1:13">
      <c r="A2257" s="150" t="str">
        <f t="shared" si="70"/>
        <v>2009-2011FemalesNJ4</v>
      </c>
      <c r="B2257" s="151" t="str">
        <f t="shared" si="71"/>
        <v>2009-2011_Females_NJ4_All ages</v>
      </c>
      <c r="C2257" s="149" t="s">
        <v>7</v>
      </c>
      <c r="D2257" s="149" t="s">
        <v>214</v>
      </c>
      <c r="E2257" s="149" t="s">
        <v>75</v>
      </c>
      <c r="F2257" s="149">
        <v>439</v>
      </c>
      <c r="G2257" s="149">
        <v>146.333333333333</v>
      </c>
      <c r="H2257" s="149">
        <v>892.78451151061597</v>
      </c>
      <c r="I2257" s="149">
        <v>907.12643866852704</v>
      </c>
      <c r="J2257" s="149">
        <v>823.98971964085899</v>
      </c>
      <c r="K2257" s="149">
        <v>996.35793722597896</v>
      </c>
      <c r="L2257" s="149">
        <v>83.136719027668306</v>
      </c>
      <c r="M2257" s="149">
        <v>89.2314985574518</v>
      </c>
    </row>
    <row r="2258" spans="1:13">
      <c r="A2258" s="150" t="str">
        <f t="shared" si="70"/>
        <v>2010-2012FemalesNJ4</v>
      </c>
      <c r="B2258" s="151" t="str">
        <f t="shared" si="71"/>
        <v>2010-2012_Females_NJ4_All ages</v>
      </c>
      <c r="C2258" s="149" t="s">
        <v>8</v>
      </c>
      <c r="D2258" s="149" t="s">
        <v>214</v>
      </c>
      <c r="E2258" s="149" t="s">
        <v>75</v>
      </c>
      <c r="F2258" s="149">
        <v>456</v>
      </c>
      <c r="G2258" s="149">
        <v>152</v>
      </c>
      <c r="H2258" s="149">
        <v>922.19952676603202</v>
      </c>
      <c r="I2258" s="149">
        <v>931.58592022530399</v>
      </c>
      <c r="J2258" s="149">
        <v>847.73308662550198</v>
      </c>
      <c r="K2258" s="149">
        <v>1021.46587158843</v>
      </c>
      <c r="L2258" s="149">
        <v>83.852833599802395</v>
      </c>
      <c r="M2258" s="149">
        <v>89.879951363121293</v>
      </c>
    </row>
    <row r="2259" spans="1:13">
      <c r="A2259" s="150" t="str">
        <f t="shared" si="70"/>
        <v>2011-2013FemalesNJ4</v>
      </c>
      <c r="B2259" s="151" t="str">
        <f t="shared" si="71"/>
        <v>2011-2013_Females_NJ4_All ages</v>
      </c>
      <c r="C2259" s="149" t="s">
        <v>9</v>
      </c>
      <c r="D2259" s="149" t="s">
        <v>214</v>
      </c>
      <c r="E2259" s="149" t="s">
        <v>75</v>
      </c>
      <c r="F2259" s="149">
        <v>508</v>
      </c>
      <c r="G2259" s="149">
        <v>169.333333333333</v>
      </c>
      <c r="H2259" s="149">
        <v>1019.83457801333</v>
      </c>
      <c r="I2259" s="149">
        <v>1028.59116880749</v>
      </c>
      <c r="J2259" s="149">
        <v>940.66574090310496</v>
      </c>
      <c r="K2259" s="149">
        <v>1122.4920645204199</v>
      </c>
      <c r="L2259" s="149">
        <v>87.925427904384307</v>
      </c>
      <c r="M2259" s="149">
        <v>93.900895712930804</v>
      </c>
    </row>
    <row r="2260" spans="1:13">
      <c r="A2260" s="150" t="str">
        <f t="shared" si="70"/>
        <v>2012-2014FemalesNJ4</v>
      </c>
      <c r="B2260" s="151" t="str">
        <f t="shared" si="71"/>
        <v>2012-2014_Females_NJ4_All ages</v>
      </c>
      <c r="C2260" s="149" t="s">
        <v>216</v>
      </c>
      <c r="D2260" s="149" t="s">
        <v>214</v>
      </c>
      <c r="E2260" s="149" t="s">
        <v>75</v>
      </c>
      <c r="F2260" s="149">
        <v>516</v>
      </c>
      <c r="G2260" s="149">
        <v>172</v>
      </c>
      <c r="H2260" s="149">
        <v>1032.57824381654</v>
      </c>
      <c r="I2260" s="149">
        <v>1030.7626558959801</v>
      </c>
      <c r="J2260" s="149">
        <v>943.31918914586902</v>
      </c>
      <c r="K2260" s="149">
        <v>1124.10090354566</v>
      </c>
      <c r="L2260" s="149">
        <v>87.443466750107504</v>
      </c>
      <c r="M2260" s="149">
        <v>93.338247649680397</v>
      </c>
    </row>
    <row r="2261" spans="1:13">
      <c r="A2261" s="150" t="str">
        <f t="shared" si="70"/>
        <v>2004-2006FemalesNJ5</v>
      </c>
      <c r="B2261" s="151" t="str">
        <f t="shared" si="71"/>
        <v>2004-2006_Females_NJ5_All ages</v>
      </c>
      <c r="C2261" s="149" t="s">
        <v>1</v>
      </c>
      <c r="D2261" s="149" t="s">
        <v>214</v>
      </c>
      <c r="E2261" s="149" t="s">
        <v>76</v>
      </c>
      <c r="F2261" s="149">
        <v>614</v>
      </c>
      <c r="G2261" s="149">
        <v>204.666666666667</v>
      </c>
      <c r="H2261" s="149">
        <v>1334.9277095336399</v>
      </c>
      <c r="I2261" s="149">
        <v>1202.9328703133699</v>
      </c>
      <c r="J2261" s="149">
        <v>1108.40977312114</v>
      </c>
      <c r="K2261" s="149">
        <v>1303.2797011553801</v>
      </c>
      <c r="L2261" s="149">
        <v>94.5230971922294</v>
      </c>
      <c r="M2261" s="149">
        <v>100.346830842009</v>
      </c>
    </row>
    <row r="2262" spans="1:13">
      <c r="A2262" s="150" t="str">
        <f t="shared" si="70"/>
        <v>2005-2007FemalesNJ5</v>
      </c>
      <c r="B2262" s="151" t="str">
        <f t="shared" si="71"/>
        <v>2005-2007_Females_NJ5_All ages</v>
      </c>
      <c r="C2262" s="149" t="s">
        <v>3</v>
      </c>
      <c r="D2262" s="149" t="s">
        <v>214</v>
      </c>
      <c r="E2262" s="149" t="s">
        <v>76</v>
      </c>
      <c r="F2262" s="149">
        <v>592</v>
      </c>
      <c r="G2262" s="149">
        <v>197.333333333333</v>
      </c>
      <c r="H2262" s="149">
        <v>1285.0568724494201</v>
      </c>
      <c r="I2262" s="149">
        <v>1180.83034179728</v>
      </c>
      <c r="J2262" s="149">
        <v>1086.4301384999201</v>
      </c>
      <c r="K2262" s="149">
        <v>1281.15743397848</v>
      </c>
      <c r="L2262" s="149">
        <v>94.400203297365593</v>
      </c>
      <c r="M2262" s="149">
        <v>100.3270921812</v>
      </c>
    </row>
    <row r="2263" spans="1:13">
      <c r="A2263" s="150" t="str">
        <f t="shared" si="70"/>
        <v>2006-2008FemalesNJ5</v>
      </c>
      <c r="B2263" s="151" t="str">
        <f t="shared" si="71"/>
        <v>2006-2008_Females_NJ5_All ages</v>
      </c>
      <c r="C2263" s="149" t="s">
        <v>4</v>
      </c>
      <c r="D2263" s="149" t="s">
        <v>214</v>
      </c>
      <c r="E2263" s="149" t="s">
        <v>76</v>
      </c>
      <c r="F2263" s="149">
        <v>579</v>
      </c>
      <c r="G2263" s="149">
        <v>193</v>
      </c>
      <c r="H2263" s="149">
        <v>1251.35076723579</v>
      </c>
      <c r="I2263" s="149">
        <v>1151.48979550288</v>
      </c>
      <c r="J2263" s="149">
        <v>1058.32434322788</v>
      </c>
      <c r="K2263" s="149">
        <v>1250.5721609212101</v>
      </c>
      <c r="L2263" s="149">
        <v>93.165452275003403</v>
      </c>
      <c r="M2263" s="149">
        <v>99.082365418323207</v>
      </c>
    </row>
    <row r="2264" spans="1:13">
      <c r="A2264" s="150" t="str">
        <f t="shared" si="70"/>
        <v>2007-2009FemalesNJ5</v>
      </c>
      <c r="B2264" s="151" t="str">
        <f t="shared" si="71"/>
        <v>2007-2009_Females_NJ5_All ages</v>
      </c>
      <c r="C2264" s="149" t="s">
        <v>5</v>
      </c>
      <c r="D2264" s="149" t="s">
        <v>214</v>
      </c>
      <c r="E2264" s="149" t="s">
        <v>76</v>
      </c>
      <c r="F2264" s="149">
        <v>573</v>
      </c>
      <c r="G2264" s="149">
        <v>191</v>
      </c>
      <c r="H2264" s="149">
        <v>1233.4251765111101</v>
      </c>
      <c r="I2264" s="149">
        <v>1152.1305330277501</v>
      </c>
      <c r="J2264" s="149">
        <v>1058.2651763522199</v>
      </c>
      <c r="K2264" s="149">
        <v>1251.9894597747</v>
      </c>
      <c r="L2264" s="149">
        <v>93.865356675529</v>
      </c>
      <c r="M2264" s="149">
        <v>99.858926746948597</v>
      </c>
    </row>
    <row r="2265" spans="1:13">
      <c r="A2265" s="150" t="str">
        <f t="shared" si="70"/>
        <v>2008-2010FemalesNJ5</v>
      </c>
      <c r="B2265" s="151" t="str">
        <f t="shared" si="71"/>
        <v>2008-2010_Females_NJ5_All ages</v>
      </c>
      <c r="C2265" s="149" t="s">
        <v>6</v>
      </c>
      <c r="D2265" s="149" t="s">
        <v>214</v>
      </c>
      <c r="E2265" s="149" t="s">
        <v>76</v>
      </c>
      <c r="F2265" s="149">
        <v>552</v>
      </c>
      <c r="G2265" s="149">
        <v>184</v>
      </c>
      <c r="H2265" s="149">
        <v>1184.3460350154501</v>
      </c>
      <c r="I2265" s="149">
        <v>1112.1854335927501</v>
      </c>
      <c r="J2265" s="149">
        <v>1019.87426041715</v>
      </c>
      <c r="K2265" s="149">
        <v>1210.5059249983501</v>
      </c>
      <c r="L2265" s="149">
        <v>92.311173175604296</v>
      </c>
      <c r="M2265" s="149">
        <v>98.320491405596798</v>
      </c>
    </row>
    <row r="2266" spans="1:13">
      <c r="A2266" s="150" t="str">
        <f t="shared" si="70"/>
        <v>2009-2011FemalesNJ5</v>
      </c>
      <c r="B2266" s="151" t="str">
        <f t="shared" si="71"/>
        <v>2009-2011_Females_NJ5_All ages</v>
      </c>
      <c r="C2266" s="149" t="s">
        <v>7</v>
      </c>
      <c r="D2266" s="149" t="s">
        <v>214</v>
      </c>
      <c r="E2266" s="149" t="s">
        <v>76</v>
      </c>
      <c r="F2266" s="149">
        <v>531</v>
      </c>
      <c r="G2266" s="149">
        <v>177</v>
      </c>
      <c r="H2266" s="149">
        <v>1137.99532800411</v>
      </c>
      <c r="I2266" s="149">
        <v>1073.47986844656</v>
      </c>
      <c r="J2266" s="149">
        <v>982.79357043250502</v>
      </c>
      <c r="K2266" s="149">
        <v>1170.1894658916499</v>
      </c>
      <c r="L2266" s="149">
        <v>90.686298014056803</v>
      </c>
      <c r="M2266" s="149">
        <v>96.709597445089202</v>
      </c>
    </row>
    <row r="2267" spans="1:13">
      <c r="A2267" s="150" t="str">
        <f t="shared" si="70"/>
        <v>2010-2012FemalesNJ5</v>
      </c>
      <c r="B2267" s="151" t="str">
        <f t="shared" si="71"/>
        <v>2010-2012_Females_NJ5_All ages</v>
      </c>
      <c r="C2267" s="149" t="s">
        <v>8</v>
      </c>
      <c r="D2267" s="149" t="s">
        <v>214</v>
      </c>
      <c r="E2267" s="149" t="s">
        <v>76</v>
      </c>
      <c r="F2267" s="149">
        <v>542</v>
      </c>
      <c r="G2267" s="149">
        <v>180.666666666667</v>
      </c>
      <c r="H2267" s="149">
        <v>1162.4914207275201</v>
      </c>
      <c r="I2267" s="149">
        <v>1078.6457409787999</v>
      </c>
      <c r="J2267" s="149">
        <v>988.41291325917803</v>
      </c>
      <c r="K2267" s="149">
        <v>1174.8084482337599</v>
      </c>
      <c r="L2267" s="149">
        <v>90.232827719622406</v>
      </c>
      <c r="M2267" s="149">
        <v>96.162707254961802</v>
      </c>
    </row>
    <row r="2268" spans="1:13">
      <c r="A2268" s="150" t="str">
        <f t="shared" si="70"/>
        <v>2011-2013FemalesNJ5</v>
      </c>
      <c r="B2268" s="151" t="str">
        <f t="shared" si="71"/>
        <v>2011-2013_Females_NJ5_All ages</v>
      </c>
      <c r="C2268" s="149" t="s">
        <v>9</v>
      </c>
      <c r="D2268" s="149" t="s">
        <v>214</v>
      </c>
      <c r="E2268" s="149" t="s">
        <v>76</v>
      </c>
      <c r="F2268" s="149">
        <v>569</v>
      </c>
      <c r="G2268" s="149">
        <v>189.666666666667</v>
      </c>
      <c r="H2268" s="149">
        <v>1221.00384111929</v>
      </c>
      <c r="I2268" s="149">
        <v>1120.9593091397601</v>
      </c>
      <c r="J2268" s="149">
        <v>1029.4998915669601</v>
      </c>
      <c r="K2268" s="149">
        <v>1218.27987266541</v>
      </c>
      <c r="L2268" s="149">
        <v>91.459417572799595</v>
      </c>
      <c r="M2268" s="149">
        <v>97.320563525654293</v>
      </c>
    </row>
    <row r="2269" spans="1:13">
      <c r="A2269" s="150" t="str">
        <f t="shared" si="70"/>
        <v>2012-2014FemalesNJ5</v>
      </c>
      <c r="B2269" s="151" t="str">
        <f t="shared" si="71"/>
        <v>2012-2014_Females_NJ5_All ages</v>
      </c>
      <c r="C2269" s="149" t="s">
        <v>216</v>
      </c>
      <c r="D2269" s="149" t="s">
        <v>214</v>
      </c>
      <c r="E2269" s="149" t="s">
        <v>76</v>
      </c>
      <c r="F2269" s="149">
        <v>545</v>
      </c>
      <c r="G2269" s="149">
        <v>181.666666666667</v>
      </c>
      <c r="H2269" s="149">
        <v>1166.6987776422</v>
      </c>
      <c r="I2269" s="149">
        <v>1066.4033252018201</v>
      </c>
      <c r="J2269" s="149">
        <v>977.62057809569706</v>
      </c>
      <c r="K2269" s="149">
        <v>1161.00400543553</v>
      </c>
      <c r="L2269" s="149">
        <v>88.782747106126706</v>
      </c>
      <c r="M2269" s="149">
        <v>94.600680233702903</v>
      </c>
    </row>
    <row r="2270" spans="1:13">
      <c r="A2270" s="150" t="str">
        <f t="shared" si="70"/>
        <v>2004-2006FemalesNL</v>
      </c>
      <c r="B2270" s="151" t="str">
        <f t="shared" si="71"/>
        <v>2004-2006_Females_NL_All ages</v>
      </c>
      <c r="C2270" s="149" t="s">
        <v>1</v>
      </c>
      <c r="D2270" s="149" t="s">
        <v>214</v>
      </c>
      <c r="E2270" s="149" t="s">
        <v>77</v>
      </c>
      <c r="F2270" s="149">
        <v>2173</v>
      </c>
      <c r="G2270" s="149">
        <v>724.33333333333303</v>
      </c>
      <c r="H2270" s="149">
        <v>1100.4426078413501</v>
      </c>
      <c r="I2270" s="149">
        <v>1068.66866071038</v>
      </c>
      <c r="J2270" s="149">
        <v>1023.73857966127</v>
      </c>
      <c r="K2270" s="149">
        <v>1115.0474259256</v>
      </c>
      <c r="L2270" s="149">
        <v>44.930081049107002</v>
      </c>
      <c r="M2270" s="149">
        <v>46.378765215221598</v>
      </c>
    </row>
    <row r="2271" spans="1:13">
      <c r="A2271" s="150" t="str">
        <f t="shared" si="70"/>
        <v>2005-2007FemalesNL</v>
      </c>
      <c r="B2271" s="151" t="str">
        <f t="shared" si="71"/>
        <v>2005-2007_Females_NL_All ages</v>
      </c>
      <c r="C2271" s="149" t="s">
        <v>3</v>
      </c>
      <c r="D2271" s="149" t="s">
        <v>214</v>
      </c>
      <c r="E2271" s="149" t="s">
        <v>77</v>
      </c>
      <c r="F2271" s="149">
        <v>2179</v>
      </c>
      <c r="G2271" s="149">
        <v>726.33333333333303</v>
      </c>
      <c r="H2271" s="149">
        <v>1098.59637800992</v>
      </c>
      <c r="I2271" s="149">
        <v>1062.7268896872099</v>
      </c>
      <c r="J2271" s="149">
        <v>1018.08100035649</v>
      </c>
      <c r="K2271" s="149">
        <v>1108.8102816620001</v>
      </c>
      <c r="L2271" s="149">
        <v>44.6458893307179</v>
      </c>
      <c r="M2271" s="149">
        <v>46.083391974793997</v>
      </c>
    </row>
    <row r="2272" spans="1:13">
      <c r="A2272" s="150" t="str">
        <f t="shared" si="70"/>
        <v>2006-2008FemalesNL</v>
      </c>
      <c r="B2272" s="151" t="str">
        <f t="shared" si="71"/>
        <v>2006-2008_Females_NL_All ages</v>
      </c>
      <c r="C2272" s="149" t="s">
        <v>4</v>
      </c>
      <c r="D2272" s="149" t="s">
        <v>214</v>
      </c>
      <c r="E2272" s="149" t="s">
        <v>77</v>
      </c>
      <c r="F2272" s="149">
        <v>2163</v>
      </c>
      <c r="G2272" s="149">
        <v>721</v>
      </c>
      <c r="H2272" s="149">
        <v>1082.6205122301601</v>
      </c>
      <c r="I2272" s="149">
        <v>1049.50466858154</v>
      </c>
      <c r="J2272" s="149">
        <v>1005.24947592667</v>
      </c>
      <c r="K2272" s="149">
        <v>1095.19013802616</v>
      </c>
      <c r="L2272" s="149">
        <v>44.255192654869902</v>
      </c>
      <c r="M2272" s="149">
        <v>45.6854694446208</v>
      </c>
    </row>
    <row r="2273" spans="1:13">
      <c r="A2273" s="150" t="str">
        <f t="shared" si="70"/>
        <v>2007-2009FemalesNL</v>
      </c>
      <c r="B2273" s="151" t="str">
        <f t="shared" si="71"/>
        <v>2007-2009_Females_NL_All ages</v>
      </c>
      <c r="C2273" s="149" t="s">
        <v>5</v>
      </c>
      <c r="D2273" s="149" t="s">
        <v>214</v>
      </c>
      <c r="E2273" s="149" t="s">
        <v>77</v>
      </c>
      <c r="F2273" s="149">
        <v>2126</v>
      </c>
      <c r="G2273" s="149">
        <v>708.66666666666697</v>
      </c>
      <c r="H2273" s="149">
        <v>1057.9377677811699</v>
      </c>
      <c r="I2273" s="149">
        <v>1026.01532225083</v>
      </c>
      <c r="J2273" s="149">
        <v>982.38788565194602</v>
      </c>
      <c r="K2273" s="149">
        <v>1071.0651823119399</v>
      </c>
      <c r="L2273" s="149">
        <v>43.627436598886803</v>
      </c>
      <c r="M2273" s="149">
        <v>45.0498600611093</v>
      </c>
    </row>
    <row r="2274" spans="1:13">
      <c r="A2274" s="150" t="str">
        <f t="shared" si="70"/>
        <v>2008-2010FemalesNL</v>
      </c>
      <c r="B2274" s="151" t="str">
        <f t="shared" si="71"/>
        <v>2008-2010_Females_NL_All ages</v>
      </c>
      <c r="C2274" s="149" t="s">
        <v>6</v>
      </c>
      <c r="D2274" s="149" t="s">
        <v>214</v>
      </c>
      <c r="E2274" s="149" t="s">
        <v>77</v>
      </c>
      <c r="F2274" s="149">
        <v>2083</v>
      </c>
      <c r="G2274" s="149">
        <v>694.33333333333303</v>
      </c>
      <c r="H2274" s="149">
        <v>1031.43321185232</v>
      </c>
      <c r="I2274" s="149">
        <v>999.75973621734602</v>
      </c>
      <c r="J2274" s="149">
        <v>956.85091216829096</v>
      </c>
      <c r="K2274" s="149">
        <v>1044.0821799729499</v>
      </c>
      <c r="L2274" s="149">
        <v>42.9088240490548</v>
      </c>
      <c r="M2274" s="149">
        <v>44.322443755602102</v>
      </c>
    </row>
    <row r="2275" spans="1:13">
      <c r="A2275" s="150" t="str">
        <f t="shared" si="70"/>
        <v>2009-2011FemalesNL</v>
      </c>
      <c r="B2275" s="151" t="str">
        <f t="shared" si="71"/>
        <v>2009-2011_Females_NL_All ages</v>
      </c>
      <c r="C2275" s="149" t="s">
        <v>7</v>
      </c>
      <c r="D2275" s="149" t="s">
        <v>214</v>
      </c>
      <c r="E2275" s="149" t="s">
        <v>77</v>
      </c>
      <c r="F2275" s="149">
        <v>2015</v>
      </c>
      <c r="G2275" s="149">
        <v>671.66666666666697</v>
      </c>
      <c r="H2275" s="149">
        <v>993.56034831316595</v>
      </c>
      <c r="I2275" s="149">
        <v>959.38926611739396</v>
      </c>
      <c r="J2275" s="149">
        <v>917.553742728879</v>
      </c>
      <c r="K2275" s="149">
        <v>1002.62653647662</v>
      </c>
      <c r="L2275" s="149">
        <v>41.835523388514403</v>
      </c>
      <c r="M2275" s="149">
        <v>43.2372703592292</v>
      </c>
    </row>
    <row r="2276" spans="1:13">
      <c r="A2276" s="150" t="str">
        <f t="shared" si="70"/>
        <v>2010-2012FemalesNL</v>
      </c>
      <c r="B2276" s="151" t="str">
        <f t="shared" si="71"/>
        <v>2010-2012_Females_NL_All ages</v>
      </c>
      <c r="C2276" s="149" t="s">
        <v>8</v>
      </c>
      <c r="D2276" s="149" t="s">
        <v>214</v>
      </c>
      <c r="E2276" s="149" t="s">
        <v>77</v>
      </c>
      <c r="F2276" s="149">
        <v>1953</v>
      </c>
      <c r="G2276" s="149">
        <v>651</v>
      </c>
      <c r="H2276" s="149">
        <v>958.54642545129695</v>
      </c>
      <c r="I2276" s="149">
        <v>918.33651737569903</v>
      </c>
      <c r="J2276" s="149">
        <v>877.66822825971701</v>
      </c>
      <c r="K2276" s="149">
        <v>960.38930472642005</v>
      </c>
      <c r="L2276" s="149">
        <v>40.668289115981999</v>
      </c>
      <c r="M2276" s="149">
        <v>42.0527873507206</v>
      </c>
    </row>
    <row r="2277" spans="1:13">
      <c r="A2277" s="150" t="str">
        <f t="shared" si="70"/>
        <v>2011-2013FemalesNL</v>
      </c>
      <c r="B2277" s="151" t="str">
        <f t="shared" si="71"/>
        <v>2011-2013_Females_NL_All ages</v>
      </c>
      <c r="C2277" s="149" t="s">
        <v>9</v>
      </c>
      <c r="D2277" s="149" t="s">
        <v>214</v>
      </c>
      <c r="E2277" s="149" t="s">
        <v>77</v>
      </c>
      <c r="F2277" s="149">
        <v>1975</v>
      </c>
      <c r="G2277" s="149">
        <v>658.33333333333303</v>
      </c>
      <c r="H2277" s="149">
        <v>965.36891756482601</v>
      </c>
      <c r="I2277" s="149">
        <v>917.05113886348602</v>
      </c>
      <c r="J2277" s="149">
        <v>876.67764196039298</v>
      </c>
      <c r="K2277" s="149">
        <v>958.79127904103598</v>
      </c>
      <c r="L2277" s="149">
        <v>40.373496903093503</v>
      </c>
      <c r="M2277" s="149">
        <v>41.740140177549399</v>
      </c>
    </row>
    <row r="2278" spans="1:13">
      <c r="A2278" s="150" t="str">
        <f t="shared" si="70"/>
        <v>2012-2014FemalesNL</v>
      </c>
      <c r="B2278" s="151" t="str">
        <f t="shared" si="71"/>
        <v>2012-2014_Females_NL_All ages</v>
      </c>
      <c r="C2278" s="149" t="s">
        <v>216</v>
      </c>
      <c r="D2278" s="149" t="s">
        <v>214</v>
      </c>
      <c r="E2278" s="149" t="s">
        <v>77</v>
      </c>
      <c r="F2278" s="149">
        <v>2044</v>
      </c>
      <c r="G2278" s="149">
        <v>681.33333333333303</v>
      </c>
      <c r="H2278" s="149">
        <v>996.00428808108404</v>
      </c>
      <c r="I2278" s="149">
        <v>937.50838768061499</v>
      </c>
      <c r="J2278" s="149">
        <v>896.955148121462</v>
      </c>
      <c r="K2278" s="149">
        <v>979.41055981041598</v>
      </c>
      <c r="L2278" s="149">
        <v>40.553239559153297</v>
      </c>
      <c r="M2278" s="149">
        <v>41.902172129800398</v>
      </c>
    </row>
    <row r="2279" spans="1:13">
      <c r="A2279" s="150" t="str">
        <f t="shared" si="70"/>
        <v>2004-2006FemalesNL1</v>
      </c>
      <c r="B2279" s="151" t="str">
        <f t="shared" si="71"/>
        <v>2004-2006_Females_NL1_All ages</v>
      </c>
      <c r="C2279" s="149" t="s">
        <v>1</v>
      </c>
      <c r="D2279" s="149" t="s">
        <v>214</v>
      </c>
      <c r="E2279" s="149" t="s">
        <v>78</v>
      </c>
      <c r="F2279" s="149">
        <v>294</v>
      </c>
      <c r="G2279" s="149">
        <v>98</v>
      </c>
      <c r="H2279" s="149">
        <v>831.09540636042402</v>
      </c>
      <c r="I2279" s="149">
        <v>798.89330558706104</v>
      </c>
      <c r="J2279" s="149">
        <v>709.71218541283997</v>
      </c>
      <c r="K2279" s="149">
        <v>896.13397042318502</v>
      </c>
      <c r="L2279" s="149">
        <v>89.181120174220794</v>
      </c>
      <c r="M2279" s="149">
        <v>97.240664836124694</v>
      </c>
    </row>
    <row r="2280" spans="1:13">
      <c r="A2280" s="150" t="str">
        <f t="shared" si="70"/>
        <v>2005-2007FemalesNL1</v>
      </c>
      <c r="B2280" s="151" t="str">
        <f t="shared" si="71"/>
        <v>2005-2007_Females_NL1_All ages</v>
      </c>
      <c r="C2280" s="149" t="s">
        <v>3</v>
      </c>
      <c r="D2280" s="149" t="s">
        <v>214</v>
      </c>
      <c r="E2280" s="149" t="s">
        <v>78</v>
      </c>
      <c r="F2280" s="149">
        <v>311</v>
      </c>
      <c r="G2280" s="149">
        <v>103.666666666667</v>
      </c>
      <c r="H2280" s="149">
        <v>883.17146589424704</v>
      </c>
      <c r="I2280" s="149">
        <v>821.80733266028801</v>
      </c>
      <c r="J2280" s="149">
        <v>732.58959132083396</v>
      </c>
      <c r="K2280" s="149">
        <v>918.85395940468902</v>
      </c>
      <c r="L2280" s="149">
        <v>89.217741339453596</v>
      </c>
      <c r="M2280" s="149">
        <v>97.046626744401095</v>
      </c>
    </row>
    <row r="2281" spans="1:13">
      <c r="A2281" s="150" t="str">
        <f t="shared" si="70"/>
        <v>2006-2008FemalesNL1</v>
      </c>
      <c r="B2281" s="151" t="str">
        <f t="shared" si="71"/>
        <v>2006-2008_Females_NL1_All ages</v>
      </c>
      <c r="C2281" s="149" t="s">
        <v>4</v>
      </c>
      <c r="D2281" s="149" t="s">
        <v>214</v>
      </c>
      <c r="E2281" s="149" t="s">
        <v>78</v>
      </c>
      <c r="F2281" s="149">
        <v>308</v>
      </c>
      <c r="G2281" s="149">
        <v>102.666666666667</v>
      </c>
      <c r="H2281" s="149">
        <v>877.26793699621203</v>
      </c>
      <c r="I2281" s="149">
        <v>793.008489507852</v>
      </c>
      <c r="J2281" s="149">
        <v>706.47850424745604</v>
      </c>
      <c r="K2281" s="149">
        <v>887.17014188930102</v>
      </c>
      <c r="L2281" s="149">
        <v>86.529985260396302</v>
      </c>
      <c r="M2281" s="149">
        <v>94.161652381449102</v>
      </c>
    </row>
    <row r="2282" spans="1:13">
      <c r="A2282" s="150" t="str">
        <f t="shared" si="70"/>
        <v>2007-2009FemalesNL1</v>
      </c>
      <c r="B2282" s="151" t="str">
        <f t="shared" si="71"/>
        <v>2007-2009_Females_NL1_All ages</v>
      </c>
      <c r="C2282" s="149" t="s">
        <v>5</v>
      </c>
      <c r="D2282" s="149" t="s">
        <v>214</v>
      </c>
      <c r="E2282" s="149" t="s">
        <v>78</v>
      </c>
      <c r="F2282" s="149">
        <v>296</v>
      </c>
      <c r="G2282" s="149">
        <v>98.6666666666667</v>
      </c>
      <c r="H2282" s="149">
        <v>845.56933097183298</v>
      </c>
      <c r="I2282" s="149">
        <v>745.34075045633904</v>
      </c>
      <c r="J2282" s="149">
        <v>662.42118671669903</v>
      </c>
      <c r="K2282" s="149">
        <v>835.72740250731397</v>
      </c>
      <c r="L2282" s="149">
        <v>82.919563739640495</v>
      </c>
      <c r="M2282" s="149">
        <v>90.386652050974803</v>
      </c>
    </row>
    <row r="2283" spans="1:13">
      <c r="A2283" s="150" t="str">
        <f t="shared" si="70"/>
        <v>2008-2010FemalesNL1</v>
      </c>
      <c r="B2283" s="151" t="str">
        <f t="shared" si="71"/>
        <v>2008-2010_Females_NL1_All ages</v>
      </c>
      <c r="C2283" s="149" t="s">
        <v>6</v>
      </c>
      <c r="D2283" s="149" t="s">
        <v>214</v>
      </c>
      <c r="E2283" s="149" t="s">
        <v>78</v>
      </c>
      <c r="F2283" s="149">
        <v>283</v>
      </c>
      <c r="G2283" s="149">
        <v>94.3333333333333</v>
      </c>
      <c r="H2283" s="149">
        <v>809.867216117216</v>
      </c>
      <c r="I2283" s="149">
        <v>701.18127685762897</v>
      </c>
      <c r="J2283" s="149">
        <v>621.49047574590895</v>
      </c>
      <c r="K2283" s="149">
        <v>788.21942873796297</v>
      </c>
      <c r="L2283" s="149">
        <v>79.690801111719793</v>
      </c>
      <c r="M2283" s="149">
        <v>87.038151880333999</v>
      </c>
    </row>
    <row r="2284" spans="1:13">
      <c r="A2284" s="150" t="str">
        <f t="shared" si="70"/>
        <v>2009-2011FemalesNL1</v>
      </c>
      <c r="B2284" s="151" t="str">
        <f t="shared" si="71"/>
        <v>2009-2011_Females_NL1_All ages</v>
      </c>
      <c r="C2284" s="149" t="s">
        <v>7</v>
      </c>
      <c r="D2284" s="149" t="s">
        <v>214</v>
      </c>
      <c r="E2284" s="149" t="s">
        <v>78</v>
      </c>
      <c r="F2284" s="149">
        <v>282</v>
      </c>
      <c r="G2284" s="149">
        <v>94</v>
      </c>
      <c r="H2284" s="149">
        <v>809.39123446514202</v>
      </c>
      <c r="I2284" s="149">
        <v>684.35929025516702</v>
      </c>
      <c r="J2284" s="149">
        <v>606.50487893022205</v>
      </c>
      <c r="K2284" s="149">
        <v>769.40508460364401</v>
      </c>
      <c r="L2284" s="149">
        <v>77.8544113249459</v>
      </c>
      <c r="M2284" s="149">
        <v>85.045794348476903</v>
      </c>
    </row>
    <row r="2285" spans="1:13">
      <c r="A2285" s="150" t="str">
        <f t="shared" si="70"/>
        <v>2010-2012FemalesNL1</v>
      </c>
      <c r="B2285" s="151" t="str">
        <f t="shared" si="71"/>
        <v>2010-2012_Females_NL1_All ages</v>
      </c>
      <c r="C2285" s="149" t="s">
        <v>8</v>
      </c>
      <c r="D2285" s="149" t="s">
        <v>214</v>
      </c>
      <c r="E2285" s="149" t="s">
        <v>78</v>
      </c>
      <c r="F2285" s="149">
        <v>287</v>
      </c>
      <c r="G2285" s="149">
        <v>95.6666666666667</v>
      </c>
      <c r="H2285" s="149">
        <v>826.01813210533896</v>
      </c>
      <c r="I2285" s="149">
        <v>680.41414019034301</v>
      </c>
      <c r="J2285" s="149">
        <v>603.673827394407</v>
      </c>
      <c r="K2285" s="149">
        <v>764.17787248421996</v>
      </c>
      <c r="L2285" s="149">
        <v>76.740312795936603</v>
      </c>
      <c r="M2285" s="149">
        <v>83.763732293876402</v>
      </c>
    </row>
    <row r="2286" spans="1:13">
      <c r="A2286" s="150" t="str">
        <f t="shared" si="70"/>
        <v>2011-2013FemalesNL1</v>
      </c>
      <c r="B2286" s="151" t="str">
        <f t="shared" si="71"/>
        <v>2011-2013_Females_NL1_All ages</v>
      </c>
      <c r="C2286" s="149" t="s">
        <v>9</v>
      </c>
      <c r="D2286" s="149" t="s">
        <v>214</v>
      </c>
      <c r="E2286" s="149" t="s">
        <v>78</v>
      </c>
      <c r="F2286" s="149">
        <v>282</v>
      </c>
      <c r="G2286" s="149">
        <v>94</v>
      </c>
      <c r="H2286" s="149">
        <v>816.46834013723605</v>
      </c>
      <c r="I2286" s="149">
        <v>649.43876741375595</v>
      </c>
      <c r="J2286" s="149">
        <v>575.60969040757595</v>
      </c>
      <c r="K2286" s="149">
        <v>730.08740880928406</v>
      </c>
      <c r="L2286" s="149">
        <v>73.82907700618</v>
      </c>
      <c r="M2286" s="149">
        <v>80.648641395527306</v>
      </c>
    </row>
    <row r="2287" spans="1:13">
      <c r="A2287" s="150" t="str">
        <f t="shared" si="70"/>
        <v>2012-2014FemalesNL1</v>
      </c>
      <c r="B2287" s="151" t="str">
        <f t="shared" si="71"/>
        <v>2012-2014_Females_NL1_All ages</v>
      </c>
      <c r="C2287" s="149" t="s">
        <v>216</v>
      </c>
      <c r="D2287" s="149" t="s">
        <v>214</v>
      </c>
      <c r="E2287" s="149" t="s">
        <v>78</v>
      </c>
      <c r="F2287" s="149">
        <v>311</v>
      </c>
      <c r="G2287" s="149">
        <v>103.666666666667</v>
      </c>
      <c r="H2287" s="149">
        <v>905.12223515715903</v>
      </c>
      <c r="I2287" s="149">
        <v>701.92181217291204</v>
      </c>
      <c r="J2287" s="149">
        <v>625.67353391299605</v>
      </c>
      <c r="K2287" s="149">
        <v>784.86090129465197</v>
      </c>
      <c r="L2287" s="149">
        <v>76.248278259915907</v>
      </c>
      <c r="M2287" s="149">
        <v>82.939089121739897</v>
      </c>
    </row>
    <row r="2288" spans="1:13">
      <c r="A2288" s="150" t="str">
        <f t="shared" si="70"/>
        <v>2004-2006FemalesNL2</v>
      </c>
      <c r="B2288" s="151" t="str">
        <f t="shared" si="71"/>
        <v>2004-2006_Females_NL2_All ages</v>
      </c>
      <c r="C2288" s="149" t="s">
        <v>1</v>
      </c>
      <c r="D2288" s="149" t="s">
        <v>214</v>
      </c>
      <c r="E2288" s="149" t="s">
        <v>79</v>
      </c>
      <c r="F2288" s="149">
        <v>390</v>
      </c>
      <c r="G2288" s="149">
        <v>130</v>
      </c>
      <c r="H2288" s="149">
        <v>955.20340934139904</v>
      </c>
      <c r="I2288" s="149">
        <v>953.95635618382596</v>
      </c>
      <c r="J2288" s="149">
        <v>860.50872336032705</v>
      </c>
      <c r="K2288" s="149">
        <v>1054.6898385434899</v>
      </c>
      <c r="L2288" s="149">
        <v>93.447632823499006</v>
      </c>
      <c r="M2288" s="149">
        <v>100.733482359665</v>
      </c>
    </row>
    <row r="2289" spans="1:13">
      <c r="A2289" s="150" t="str">
        <f t="shared" si="70"/>
        <v>2005-2007FemalesNL2</v>
      </c>
      <c r="B2289" s="151" t="str">
        <f t="shared" si="71"/>
        <v>2005-2007_Females_NL2_All ages</v>
      </c>
      <c r="C2289" s="149" t="s">
        <v>3</v>
      </c>
      <c r="D2289" s="149" t="s">
        <v>214</v>
      </c>
      <c r="E2289" s="149" t="s">
        <v>79</v>
      </c>
      <c r="F2289" s="149">
        <v>425</v>
      </c>
      <c r="G2289" s="149">
        <v>141.666666666667</v>
      </c>
      <c r="H2289" s="149">
        <v>1031.5283609621099</v>
      </c>
      <c r="I2289" s="149">
        <v>1026.6790492272701</v>
      </c>
      <c r="J2289" s="149">
        <v>930.28690454297703</v>
      </c>
      <c r="K2289" s="149">
        <v>1130.25781988731</v>
      </c>
      <c r="L2289" s="149">
        <v>96.392144684292902</v>
      </c>
      <c r="M2289" s="149">
        <v>103.57877066003699</v>
      </c>
    </row>
    <row r="2290" spans="1:13">
      <c r="A2290" s="150" t="str">
        <f t="shared" si="70"/>
        <v>2006-2008FemalesNL2</v>
      </c>
      <c r="B2290" s="151" t="str">
        <f t="shared" si="71"/>
        <v>2006-2008_Females_NL2_All ages</v>
      </c>
      <c r="C2290" s="149" t="s">
        <v>4</v>
      </c>
      <c r="D2290" s="149" t="s">
        <v>214</v>
      </c>
      <c r="E2290" s="149" t="s">
        <v>79</v>
      </c>
      <c r="F2290" s="149">
        <v>413</v>
      </c>
      <c r="G2290" s="149">
        <v>137.666666666667</v>
      </c>
      <c r="H2290" s="149">
        <v>990.14648414087401</v>
      </c>
      <c r="I2290" s="149">
        <v>992.17804862072103</v>
      </c>
      <c r="J2290" s="149">
        <v>897.84139753330305</v>
      </c>
      <c r="K2290" s="149">
        <v>1093.65366065527</v>
      </c>
      <c r="L2290" s="149">
        <v>94.336651087418204</v>
      </c>
      <c r="M2290" s="149">
        <v>101.47561203454801</v>
      </c>
    </row>
    <row r="2291" spans="1:13">
      <c r="A2291" s="150" t="str">
        <f t="shared" si="70"/>
        <v>2007-2009FemalesNL2</v>
      </c>
      <c r="B2291" s="151" t="str">
        <f t="shared" si="71"/>
        <v>2007-2009_Females_NL2_All ages</v>
      </c>
      <c r="C2291" s="149" t="s">
        <v>5</v>
      </c>
      <c r="D2291" s="149" t="s">
        <v>214</v>
      </c>
      <c r="E2291" s="149" t="s">
        <v>79</v>
      </c>
      <c r="F2291" s="149">
        <v>411</v>
      </c>
      <c r="G2291" s="149">
        <v>137</v>
      </c>
      <c r="H2291" s="149">
        <v>973.88749348372096</v>
      </c>
      <c r="I2291" s="149">
        <v>983.50183051304498</v>
      </c>
      <c r="J2291" s="149">
        <v>889.82916267802398</v>
      </c>
      <c r="K2291" s="149">
        <v>1084.28114264798</v>
      </c>
      <c r="L2291" s="149">
        <v>93.672667835021201</v>
      </c>
      <c r="M2291" s="149">
        <v>100.779312134934</v>
      </c>
    </row>
    <row r="2292" spans="1:13">
      <c r="A2292" s="150" t="str">
        <f t="shared" si="70"/>
        <v>2008-2010FemalesNL2</v>
      </c>
      <c r="B2292" s="151" t="str">
        <f t="shared" si="71"/>
        <v>2008-2010_Females_NL2_All ages</v>
      </c>
      <c r="C2292" s="149" t="s">
        <v>6</v>
      </c>
      <c r="D2292" s="149" t="s">
        <v>214</v>
      </c>
      <c r="E2292" s="149" t="s">
        <v>79</v>
      </c>
      <c r="F2292" s="149">
        <v>395</v>
      </c>
      <c r="G2292" s="149">
        <v>131.666666666667</v>
      </c>
      <c r="H2292" s="149">
        <v>929.41176470588198</v>
      </c>
      <c r="I2292" s="149">
        <v>945.97332492322505</v>
      </c>
      <c r="J2292" s="149">
        <v>854.187054065128</v>
      </c>
      <c r="K2292" s="149">
        <v>1044.86858207673</v>
      </c>
      <c r="L2292" s="149">
        <v>91.786270858097495</v>
      </c>
      <c r="M2292" s="149">
        <v>98.895257153505995</v>
      </c>
    </row>
    <row r="2293" spans="1:13">
      <c r="A2293" s="150" t="str">
        <f t="shared" si="70"/>
        <v>2009-2011FemalesNL2</v>
      </c>
      <c r="B2293" s="151" t="str">
        <f t="shared" si="71"/>
        <v>2009-2011_Females_NL2_All ages</v>
      </c>
      <c r="C2293" s="149" t="s">
        <v>7</v>
      </c>
      <c r="D2293" s="149" t="s">
        <v>214</v>
      </c>
      <c r="E2293" s="149" t="s">
        <v>79</v>
      </c>
      <c r="F2293" s="149">
        <v>386</v>
      </c>
      <c r="G2293" s="149">
        <v>128.666666666667</v>
      </c>
      <c r="H2293" s="149">
        <v>903.79077009529601</v>
      </c>
      <c r="I2293" s="149">
        <v>926.45307909343205</v>
      </c>
      <c r="J2293" s="149">
        <v>835.64928488934504</v>
      </c>
      <c r="K2293" s="149">
        <v>1024.3747214268999</v>
      </c>
      <c r="L2293" s="149">
        <v>90.803794204086898</v>
      </c>
      <c r="M2293" s="149">
        <v>97.921642333465101</v>
      </c>
    </row>
    <row r="2294" spans="1:13">
      <c r="A2294" s="150" t="str">
        <f t="shared" si="70"/>
        <v>2010-2012FemalesNL2</v>
      </c>
      <c r="B2294" s="151" t="str">
        <f t="shared" si="71"/>
        <v>2010-2012_Females_NL2_All ages</v>
      </c>
      <c r="C2294" s="149" t="s">
        <v>8</v>
      </c>
      <c r="D2294" s="149" t="s">
        <v>214</v>
      </c>
      <c r="E2294" s="149" t="s">
        <v>79</v>
      </c>
      <c r="F2294" s="149">
        <v>354</v>
      </c>
      <c r="G2294" s="149">
        <v>118</v>
      </c>
      <c r="H2294" s="149">
        <v>823.02613224216498</v>
      </c>
      <c r="I2294" s="149">
        <v>837.61444420550504</v>
      </c>
      <c r="J2294" s="149">
        <v>751.95157200958795</v>
      </c>
      <c r="K2294" s="149">
        <v>930.30220644948702</v>
      </c>
      <c r="L2294" s="149">
        <v>85.662872195917103</v>
      </c>
      <c r="M2294" s="149">
        <v>92.687762243981396</v>
      </c>
    </row>
    <row r="2295" spans="1:13">
      <c r="A2295" s="150" t="str">
        <f t="shared" si="70"/>
        <v>2011-2013FemalesNL2</v>
      </c>
      <c r="B2295" s="151" t="str">
        <f t="shared" si="71"/>
        <v>2011-2013_Females_NL2_All ages</v>
      </c>
      <c r="C2295" s="149" t="s">
        <v>9</v>
      </c>
      <c r="D2295" s="149" t="s">
        <v>214</v>
      </c>
      <c r="E2295" s="149" t="s">
        <v>79</v>
      </c>
      <c r="F2295" s="149">
        <v>365</v>
      </c>
      <c r="G2295" s="149">
        <v>121.666666666667</v>
      </c>
      <c r="H2295" s="149">
        <v>841.71201918642203</v>
      </c>
      <c r="I2295" s="149">
        <v>843.13759454122805</v>
      </c>
      <c r="J2295" s="149">
        <v>758.16455133557997</v>
      </c>
      <c r="K2295" s="149">
        <v>934.96856308668998</v>
      </c>
      <c r="L2295" s="149">
        <v>84.973043205648096</v>
      </c>
      <c r="M2295" s="149">
        <v>91.830968545462198</v>
      </c>
    </row>
    <row r="2296" spans="1:13">
      <c r="A2296" s="150" t="str">
        <f t="shared" si="70"/>
        <v>2012-2014FemalesNL2</v>
      </c>
      <c r="B2296" s="151" t="str">
        <f t="shared" si="71"/>
        <v>2012-2014_Females_NL2_All ages</v>
      </c>
      <c r="C2296" s="149" t="s">
        <v>216</v>
      </c>
      <c r="D2296" s="149" t="s">
        <v>214</v>
      </c>
      <c r="E2296" s="149" t="s">
        <v>79</v>
      </c>
      <c r="F2296" s="149">
        <v>389</v>
      </c>
      <c r="G2296" s="149">
        <v>129.666666666667</v>
      </c>
      <c r="H2296" s="149">
        <v>888.24953189934695</v>
      </c>
      <c r="I2296" s="149">
        <v>876.74925020340504</v>
      </c>
      <c r="J2296" s="149">
        <v>791.11989772820596</v>
      </c>
      <c r="K2296" s="149">
        <v>969.06381898814197</v>
      </c>
      <c r="L2296" s="149">
        <v>85.629352475199696</v>
      </c>
      <c r="M2296" s="149">
        <v>92.314568784736906</v>
      </c>
    </row>
    <row r="2297" spans="1:13">
      <c r="A2297" s="150" t="str">
        <f t="shared" si="70"/>
        <v>2004-2006FemalesNL3</v>
      </c>
      <c r="B2297" s="151" t="str">
        <f t="shared" si="71"/>
        <v>2004-2006_Females_NL3_All ages</v>
      </c>
      <c r="C2297" s="149" t="s">
        <v>1</v>
      </c>
      <c r="D2297" s="149" t="s">
        <v>214</v>
      </c>
      <c r="E2297" s="149" t="s">
        <v>80</v>
      </c>
      <c r="F2297" s="149">
        <v>529</v>
      </c>
      <c r="G2297" s="149">
        <v>176.333333333333</v>
      </c>
      <c r="H2297" s="149">
        <v>1218.5009443958199</v>
      </c>
      <c r="I2297" s="149">
        <v>1112.26020558914</v>
      </c>
      <c r="J2297" s="149">
        <v>1018.07027023309</v>
      </c>
      <c r="K2297" s="149">
        <v>1212.71838882622</v>
      </c>
      <c r="L2297" s="149">
        <v>94.189935356048494</v>
      </c>
      <c r="M2297" s="149">
        <v>100.458183237082</v>
      </c>
    </row>
    <row r="2298" spans="1:13">
      <c r="A2298" s="150" t="str">
        <f t="shared" si="70"/>
        <v>2005-2007FemalesNL3</v>
      </c>
      <c r="B2298" s="151" t="str">
        <f t="shared" si="71"/>
        <v>2005-2007_Females_NL3_All ages</v>
      </c>
      <c r="C2298" s="149" t="s">
        <v>3</v>
      </c>
      <c r="D2298" s="149" t="s">
        <v>214</v>
      </c>
      <c r="E2298" s="149" t="s">
        <v>80</v>
      </c>
      <c r="F2298" s="149">
        <v>472</v>
      </c>
      <c r="G2298" s="149">
        <v>157.333333333333</v>
      </c>
      <c r="H2298" s="149">
        <v>1084.2349482002201</v>
      </c>
      <c r="I2298" s="149">
        <v>979.906405869938</v>
      </c>
      <c r="J2298" s="149">
        <v>892.08831682594905</v>
      </c>
      <c r="K2298" s="149">
        <v>1073.92460554951</v>
      </c>
      <c r="L2298" s="149">
        <v>87.818089043988905</v>
      </c>
      <c r="M2298" s="149">
        <v>94.018199679575602</v>
      </c>
    </row>
    <row r="2299" spans="1:13">
      <c r="A2299" s="150" t="str">
        <f t="shared" si="70"/>
        <v>2006-2008FemalesNL3</v>
      </c>
      <c r="B2299" s="151" t="str">
        <f t="shared" si="71"/>
        <v>2006-2008_Females_NL3_All ages</v>
      </c>
      <c r="C2299" s="149" t="s">
        <v>4</v>
      </c>
      <c r="D2299" s="149" t="s">
        <v>214</v>
      </c>
      <c r="E2299" s="149" t="s">
        <v>80</v>
      </c>
      <c r="F2299" s="149">
        <v>494</v>
      </c>
      <c r="G2299" s="149">
        <v>164.666666666667</v>
      </c>
      <c r="H2299" s="149">
        <v>1126.6449243961999</v>
      </c>
      <c r="I2299" s="149">
        <v>1018.96917437436</v>
      </c>
      <c r="J2299" s="149">
        <v>929.55167330946801</v>
      </c>
      <c r="K2299" s="149">
        <v>1114.55223900694</v>
      </c>
      <c r="L2299" s="149">
        <v>89.4175010648962</v>
      </c>
      <c r="M2299" s="149">
        <v>95.583064632577603</v>
      </c>
    </row>
    <row r="2300" spans="1:13">
      <c r="A2300" s="150" t="str">
        <f t="shared" si="70"/>
        <v>2007-2009FemalesNL3</v>
      </c>
      <c r="B2300" s="151" t="str">
        <f t="shared" si="71"/>
        <v>2007-2009_Females_NL3_All ages</v>
      </c>
      <c r="C2300" s="149" t="s">
        <v>5</v>
      </c>
      <c r="D2300" s="149" t="s">
        <v>214</v>
      </c>
      <c r="E2300" s="149" t="s">
        <v>80</v>
      </c>
      <c r="F2300" s="149">
        <v>500</v>
      </c>
      <c r="G2300" s="149">
        <v>166.666666666667</v>
      </c>
      <c r="H2300" s="149">
        <v>1133.06744017404</v>
      </c>
      <c r="I2300" s="149">
        <v>1006.98309656731</v>
      </c>
      <c r="J2300" s="149">
        <v>919.07231459157697</v>
      </c>
      <c r="K2300" s="149">
        <v>1100.91771978414</v>
      </c>
      <c r="L2300" s="149">
        <v>87.910781975730302</v>
      </c>
      <c r="M2300" s="149">
        <v>93.934623216831696</v>
      </c>
    </row>
    <row r="2301" spans="1:13">
      <c r="A2301" s="150" t="str">
        <f t="shared" si="70"/>
        <v>2008-2010FemalesNL3</v>
      </c>
      <c r="B2301" s="151" t="str">
        <f t="shared" si="71"/>
        <v>2008-2010_Females_NL3_All ages</v>
      </c>
      <c r="C2301" s="149" t="s">
        <v>6</v>
      </c>
      <c r="D2301" s="149" t="s">
        <v>214</v>
      </c>
      <c r="E2301" s="149" t="s">
        <v>80</v>
      </c>
      <c r="F2301" s="149">
        <v>514</v>
      </c>
      <c r="G2301" s="149">
        <v>171.333333333333</v>
      </c>
      <c r="H2301" s="149">
        <v>1158.0227999819799</v>
      </c>
      <c r="I2301" s="149">
        <v>1011.96207924128</v>
      </c>
      <c r="J2301" s="149">
        <v>924.66242628052601</v>
      </c>
      <c r="K2301" s="149">
        <v>1105.15867436033</v>
      </c>
      <c r="L2301" s="149">
        <v>87.299652960753704</v>
      </c>
      <c r="M2301" s="149">
        <v>93.196595119053697</v>
      </c>
    </row>
    <row r="2302" spans="1:13">
      <c r="A2302" s="150" t="str">
        <f t="shared" si="70"/>
        <v>2009-2011FemalesNL3</v>
      </c>
      <c r="B2302" s="151" t="str">
        <f t="shared" si="71"/>
        <v>2009-2011_Females_NL3_All ages</v>
      </c>
      <c r="C2302" s="149" t="s">
        <v>7</v>
      </c>
      <c r="D2302" s="149" t="s">
        <v>214</v>
      </c>
      <c r="E2302" s="149" t="s">
        <v>80</v>
      </c>
      <c r="F2302" s="149">
        <v>495</v>
      </c>
      <c r="G2302" s="149">
        <v>165</v>
      </c>
      <c r="H2302" s="149">
        <v>1109.69130405542</v>
      </c>
      <c r="I2302" s="149">
        <v>954.95836532079397</v>
      </c>
      <c r="J2302" s="149">
        <v>870.78535837688401</v>
      </c>
      <c r="K2302" s="149">
        <v>1044.9292308736101</v>
      </c>
      <c r="L2302" s="149">
        <v>84.173006943910096</v>
      </c>
      <c r="M2302" s="149">
        <v>89.970865552820001</v>
      </c>
    </row>
    <row r="2303" spans="1:13">
      <c r="A2303" s="150" t="str">
        <f t="shared" si="70"/>
        <v>2010-2012FemalesNL3</v>
      </c>
      <c r="B2303" s="151" t="str">
        <f t="shared" si="71"/>
        <v>2010-2012_Females_NL3_All ages</v>
      </c>
      <c r="C2303" s="149" t="s">
        <v>8</v>
      </c>
      <c r="D2303" s="149" t="s">
        <v>214</v>
      </c>
      <c r="E2303" s="149" t="s">
        <v>80</v>
      </c>
      <c r="F2303" s="149">
        <v>499</v>
      </c>
      <c r="G2303" s="149">
        <v>166.333333333333</v>
      </c>
      <c r="H2303" s="149">
        <v>1113.6901307860601</v>
      </c>
      <c r="I2303" s="149">
        <v>956.37302142057899</v>
      </c>
      <c r="J2303" s="149">
        <v>872.33023195016904</v>
      </c>
      <c r="K2303" s="149">
        <v>1046.18058991966</v>
      </c>
      <c r="L2303" s="149">
        <v>84.042789470410099</v>
      </c>
      <c r="M2303" s="149">
        <v>89.8075684990783</v>
      </c>
    </row>
    <row r="2304" spans="1:13">
      <c r="A2304" s="150" t="str">
        <f t="shared" si="70"/>
        <v>2011-2013FemalesNL3</v>
      </c>
      <c r="B2304" s="151" t="str">
        <f t="shared" si="71"/>
        <v>2011-2013_Females_NL3_All ages</v>
      </c>
      <c r="C2304" s="149" t="s">
        <v>9</v>
      </c>
      <c r="D2304" s="149" t="s">
        <v>214</v>
      </c>
      <c r="E2304" s="149" t="s">
        <v>80</v>
      </c>
      <c r="F2304" s="149">
        <v>500</v>
      </c>
      <c r="G2304" s="149">
        <v>166.666666666667</v>
      </c>
      <c r="H2304" s="149">
        <v>1109.95182809066</v>
      </c>
      <c r="I2304" s="149">
        <v>965.660433415233</v>
      </c>
      <c r="J2304" s="149">
        <v>880.84928324775797</v>
      </c>
      <c r="K2304" s="149">
        <v>1056.2830311958701</v>
      </c>
      <c r="L2304" s="149">
        <v>84.811150167474693</v>
      </c>
      <c r="M2304" s="149">
        <v>90.622597780637093</v>
      </c>
    </row>
    <row r="2305" spans="1:13">
      <c r="A2305" s="150" t="str">
        <f t="shared" si="70"/>
        <v>2012-2014FemalesNL3</v>
      </c>
      <c r="B2305" s="151" t="str">
        <f t="shared" si="71"/>
        <v>2012-2014_Females_NL3_All ages</v>
      </c>
      <c r="C2305" s="149" t="s">
        <v>216</v>
      </c>
      <c r="D2305" s="149" t="s">
        <v>214</v>
      </c>
      <c r="E2305" s="149" t="s">
        <v>80</v>
      </c>
      <c r="F2305" s="149">
        <v>504</v>
      </c>
      <c r="G2305" s="149">
        <v>168</v>
      </c>
      <c r="H2305" s="149">
        <v>1113.9844837875501</v>
      </c>
      <c r="I2305" s="149">
        <v>958.88375603987197</v>
      </c>
      <c r="J2305" s="149">
        <v>875.05811020961801</v>
      </c>
      <c r="K2305" s="149">
        <v>1048.42963971934</v>
      </c>
      <c r="L2305" s="149">
        <v>83.825645830254601</v>
      </c>
      <c r="M2305" s="149">
        <v>89.545883679468702</v>
      </c>
    </row>
    <row r="2306" spans="1:13">
      <c r="A2306" s="150" t="str">
        <f t="shared" si="70"/>
        <v>2004-2006FemalesNL4</v>
      </c>
      <c r="B2306" s="151" t="str">
        <f t="shared" si="71"/>
        <v>2004-2006_Females_NL4_All ages</v>
      </c>
      <c r="C2306" s="149" t="s">
        <v>1</v>
      </c>
      <c r="D2306" s="149" t="s">
        <v>214</v>
      </c>
      <c r="E2306" s="149" t="s">
        <v>81</v>
      </c>
      <c r="F2306" s="149">
        <v>528</v>
      </c>
      <c r="G2306" s="149">
        <v>176</v>
      </c>
      <c r="H2306" s="149">
        <v>1461.95591981393</v>
      </c>
      <c r="I2306" s="149">
        <v>1169.4212011826901</v>
      </c>
      <c r="J2306" s="149">
        <v>1068.94241363329</v>
      </c>
      <c r="K2306" s="149">
        <v>1276.5933107088499</v>
      </c>
      <c r="L2306" s="149">
        <v>100.478787549407</v>
      </c>
      <c r="M2306" s="149">
        <v>107.17210952615299</v>
      </c>
    </row>
    <row r="2307" spans="1:13">
      <c r="A2307" s="150" t="str">
        <f t="shared" ref="A2307:A2370" si="72">C2307&amp;D2307&amp;E2307</f>
        <v>2005-2007FemalesNL4</v>
      </c>
      <c r="B2307" s="151" t="str">
        <f t="shared" ref="B2307:B2370" si="73">CONCATENATE(C2307,"_",D2307,"_",E2307,"_","All ages")</f>
        <v>2005-2007_Females_NL4_All ages</v>
      </c>
      <c r="C2307" s="149" t="s">
        <v>3</v>
      </c>
      <c r="D2307" s="149" t="s">
        <v>214</v>
      </c>
      <c r="E2307" s="149" t="s">
        <v>81</v>
      </c>
      <c r="F2307" s="149">
        <v>530</v>
      </c>
      <c r="G2307" s="149">
        <v>176.666666666667</v>
      </c>
      <c r="H2307" s="149">
        <v>1459.05024088094</v>
      </c>
      <c r="I2307" s="149">
        <v>1178.9170373730401</v>
      </c>
      <c r="J2307" s="149">
        <v>1077.7343373578001</v>
      </c>
      <c r="K2307" s="149">
        <v>1286.82676295943</v>
      </c>
      <c r="L2307" s="149">
        <v>101.182700015233</v>
      </c>
      <c r="M2307" s="149">
        <v>107.90972558639599</v>
      </c>
    </row>
    <row r="2308" spans="1:13">
      <c r="A2308" s="150" t="str">
        <f t="shared" si="72"/>
        <v>2006-2008FemalesNL4</v>
      </c>
      <c r="B2308" s="151" t="str">
        <f t="shared" si="73"/>
        <v>2006-2008_Females_NL4_All ages</v>
      </c>
      <c r="C2308" s="149" t="s">
        <v>4</v>
      </c>
      <c r="D2308" s="149" t="s">
        <v>214</v>
      </c>
      <c r="E2308" s="149" t="s">
        <v>81</v>
      </c>
      <c r="F2308" s="149">
        <v>526</v>
      </c>
      <c r="G2308" s="149">
        <v>175.333333333333</v>
      </c>
      <c r="H2308" s="149">
        <v>1433.7503747921601</v>
      </c>
      <c r="I2308" s="149">
        <v>1188.1421195737901</v>
      </c>
      <c r="J2308" s="149">
        <v>1085.90813743628</v>
      </c>
      <c r="K2308" s="149">
        <v>1297.19974647259</v>
      </c>
      <c r="L2308" s="149">
        <v>102.23398213750301</v>
      </c>
      <c r="M2308" s="149">
        <v>109.057626898807</v>
      </c>
    </row>
    <row r="2309" spans="1:13">
      <c r="A2309" s="150" t="str">
        <f t="shared" si="72"/>
        <v>2007-2009FemalesNL4</v>
      </c>
      <c r="B2309" s="151" t="str">
        <f t="shared" si="73"/>
        <v>2007-2009_Females_NL4_All ages</v>
      </c>
      <c r="C2309" s="149" t="s">
        <v>5</v>
      </c>
      <c r="D2309" s="149" t="s">
        <v>214</v>
      </c>
      <c r="E2309" s="149" t="s">
        <v>81</v>
      </c>
      <c r="F2309" s="149">
        <v>501</v>
      </c>
      <c r="G2309" s="149">
        <v>167</v>
      </c>
      <c r="H2309" s="149">
        <v>1354.5299699894599</v>
      </c>
      <c r="I2309" s="149">
        <v>1147.27935513532</v>
      </c>
      <c r="J2309" s="149">
        <v>1046.1999316767899</v>
      </c>
      <c r="K2309" s="149">
        <v>1255.27779269077</v>
      </c>
      <c r="L2309" s="149">
        <v>101.079423458528</v>
      </c>
      <c r="M2309" s="149">
        <v>107.998437555447</v>
      </c>
    </row>
    <row r="2310" spans="1:13">
      <c r="A2310" s="150" t="str">
        <f t="shared" si="72"/>
        <v>2008-2010FemalesNL4</v>
      </c>
      <c r="B2310" s="151" t="str">
        <f t="shared" si="73"/>
        <v>2008-2010_Females_NL4_All ages</v>
      </c>
      <c r="C2310" s="149" t="s">
        <v>6</v>
      </c>
      <c r="D2310" s="149" t="s">
        <v>214</v>
      </c>
      <c r="E2310" s="149" t="s">
        <v>81</v>
      </c>
      <c r="F2310" s="149">
        <v>478</v>
      </c>
      <c r="G2310" s="149">
        <v>159.333333333333</v>
      </c>
      <c r="H2310" s="149">
        <v>1282.39523528465</v>
      </c>
      <c r="I2310" s="149">
        <v>1101.71618095198</v>
      </c>
      <c r="J2310" s="149">
        <v>1002.5336552044701</v>
      </c>
      <c r="K2310" s="149">
        <v>1207.85540971672</v>
      </c>
      <c r="L2310" s="149">
        <v>99.182525747508294</v>
      </c>
      <c r="M2310" s="149">
        <v>106.13922876474599</v>
      </c>
    </row>
    <row r="2311" spans="1:13">
      <c r="A2311" s="150" t="str">
        <f t="shared" si="72"/>
        <v>2009-2011FemalesNL4</v>
      </c>
      <c r="B2311" s="151" t="str">
        <f t="shared" si="73"/>
        <v>2009-2011_Females_NL4_All ages</v>
      </c>
      <c r="C2311" s="149" t="s">
        <v>7</v>
      </c>
      <c r="D2311" s="149" t="s">
        <v>214</v>
      </c>
      <c r="E2311" s="149" t="s">
        <v>81</v>
      </c>
      <c r="F2311" s="149">
        <v>457</v>
      </c>
      <c r="G2311" s="149">
        <v>152.333333333333</v>
      </c>
      <c r="H2311" s="149">
        <v>1222.8733509940901</v>
      </c>
      <c r="I2311" s="149">
        <v>1058.68683564035</v>
      </c>
      <c r="J2311" s="149">
        <v>961.44495068371998</v>
      </c>
      <c r="K2311" s="149">
        <v>1162.9102599026301</v>
      </c>
      <c r="L2311" s="149">
        <v>97.241884956632902</v>
      </c>
      <c r="M2311" s="149">
        <v>104.22342426228001</v>
      </c>
    </row>
    <row r="2312" spans="1:13">
      <c r="A2312" s="150" t="str">
        <f t="shared" si="72"/>
        <v>2010-2012FemalesNL4</v>
      </c>
      <c r="B2312" s="151" t="str">
        <f t="shared" si="73"/>
        <v>2010-2012_Females_NL4_All ages</v>
      </c>
      <c r="C2312" s="149" t="s">
        <v>8</v>
      </c>
      <c r="D2312" s="149" t="s">
        <v>214</v>
      </c>
      <c r="E2312" s="149" t="s">
        <v>81</v>
      </c>
      <c r="F2312" s="149">
        <v>429</v>
      </c>
      <c r="G2312" s="149">
        <v>143</v>
      </c>
      <c r="H2312" s="149">
        <v>1146.4151145078999</v>
      </c>
      <c r="I2312" s="149">
        <v>994.82568374403604</v>
      </c>
      <c r="J2312" s="149">
        <v>900.71176158210699</v>
      </c>
      <c r="K2312" s="149">
        <v>1095.9222764159599</v>
      </c>
      <c r="L2312" s="149">
        <v>94.113922161929594</v>
      </c>
      <c r="M2312" s="149">
        <v>101.096592671926</v>
      </c>
    </row>
    <row r="2313" spans="1:13">
      <c r="A2313" s="150" t="str">
        <f t="shared" si="72"/>
        <v>2011-2013FemalesNL4</v>
      </c>
      <c r="B2313" s="151" t="str">
        <f t="shared" si="73"/>
        <v>2011-2013_Females_NL4_All ages</v>
      </c>
      <c r="C2313" s="149" t="s">
        <v>9</v>
      </c>
      <c r="D2313" s="149" t="s">
        <v>214</v>
      </c>
      <c r="E2313" s="149" t="s">
        <v>81</v>
      </c>
      <c r="F2313" s="149">
        <v>435</v>
      </c>
      <c r="G2313" s="149">
        <v>145</v>
      </c>
      <c r="H2313" s="149">
        <v>1160.71190330069</v>
      </c>
      <c r="I2313" s="149">
        <v>1008.3970455706</v>
      </c>
      <c r="J2313" s="149">
        <v>913.71606771979498</v>
      </c>
      <c r="K2313" s="149">
        <v>1110.05222084455</v>
      </c>
      <c r="L2313" s="149">
        <v>94.680977850804695</v>
      </c>
      <c r="M2313" s="149">
        <v>101.655175273946</v>
      </c>
    </row>
    <row r="2314" spans="1:13">
      <c r="A2314" s="150" t="str">
        <f t="shared" si="72"/>
        <v>2012-2014FemalesNL4</v>
      </c>
      <c r="B2314" s="151" t="str">
        <f t="shared" si="73"/>
        <v>2012-2014_Females_NL4_All ages</v>
      </c>
      <c r="C2314" s="149" t="s">
        <v>216</v>
      </c>
      <c r="D2314" s="149" t="s">
        <v>214</v>
      </c>
      <c r="E2314" s="149" t="s">
        <v>81</v>
      </c>
      <c r="F2314" s="149">
        <v>425</v>
      </c>
      <c r="G2314" s="149">
        <v>141.666666666667</v>
      </c>
      <c r="H2314" s="149">
        <v>1130.4694773241099</v>
      </c>
      <c r="I2314" s="149">
        <v>994.55587528896797</v>
      </c>
      <c r="J2314" s="149">
        <v>900.16205208709903</v>
      </c>
      <c r="K2314" s="149">
        <v>1095.98733733573</v>
      </c>
      <c r="L2314" s="149">
        <v>94.393823201868699</v>
      </c>
      <c r="M2314" s="149">
        <v>101.431462046758</v>
      </c>
    </row>
    <row r="2315" spans="1:13">
      <c r="A2315" s="150" t="str">
        <f t="shared" si="72"/>
        <v>2004-2006FemalesNL5</v>
      </c>
      <c r="B2315" s="151" t="str">
        <f t="shared" si="73"/>
        <v>2004-2006_Females_NL5_All ages</v>
      </c>
      <c r="C2315" s="149" t="s">
        <v>1</v>
      </c>
      <c r="D2315" s="149" t="s">
        <v>214</v>
      </c>
      <c r="E2315" s="149" t="s">
        <v>82</v>
      </c>
      <c r="F2315" s="149">
        <v>432</v>
      </c>
      <c r="G2315" s="149">
        <v>144</v>
      </c>
      <c r="H2315" s="149">
        <v>1035.1768427106299</v>
      </c>
      <c r="I2315" s="149">
        <v>1341.4437667457501</v>
      </c>
      <c r="J2315" s="149">
        <v>1216.89411980311</v>
      </c>
      <c r="K2315" s="149">
        <v>1475.2008037171099</v>
      </c>
      <c r="L2315" s="149">
        <v>124.549646942631</v>
      </c>
      <c r="M2315" s="149">
        <v>133.75703697136601</v>
      </c>
    </row>
    <row r="2316" spans="1:13">
      <c r="A2316" s="150" t="str">
        <f t="shared" si="72"/>
        <v>2005-2007FemalesNL5</v>
      </c>
      <c r="B2316" s="151" t="str">
        <f t="shared" si="73"/>
        <v>2005-2007_Females_NL5_All ages</v>
      </c>
      <c r="C2316" s="149" t="s">
        <v>3</v>
      </c>
      <c r="D2316" s="149" t="s">
        <v>214</v>
      </c>
      <c r="E2316" s="149" t="s">
        <v>82</v>
      </c>
      <c r="F2316" s="149">
        <v>441</v>
      </c>
      <c r="G2316" s="149">
        <v>147</v>
      </c>
      <c r="H2316" s="149">
        <v>1048.22799553136</v>
      </c>
      <c r="I2316" s="149">
        <v>1366.3821516708899</v>
      </c>
      <c r="J2316" s="149">
        <v>1240.4218553323401</v>
      </c>
      <c r="K2316" s="149">
        <v>1501.5548479896399</v>
      </c>
      <c r="L2316" s="149">
        <v>125.960296338544</v>
      </c>
      <c r="M2316" s="149">
        <v>135.17269631875001</v>
      </c>
    </row>
    <row r="2317" spans="1:13">
      <c r="A2317" s="150" t="str">
        <f t="shared" si="72"/>
        <v>2006-2008FemalesNL5</v>
      </c>
      <c r="B2317" s="151" t="str">
        <f t="shared" si="73"/>
        <v>2006-2008_Females_NL5_All ages</v>
      </c>
      <c r="C2317" s="149" t="s">
        <v>4</v>
      </c>
      <c r="D2317" s="149" t="s">
        <v>214</v>
      </c>
      <c r="E2317" s="149" t="s">
        <v>82</v>
      </c>
      <c r="F2317" s="149">
        <v>422</v>
      </c>
      <c r="G2317" s="149">
        <v>140.666666666667</v>
      </c>
      <c r="H2317" s="149">
        <v>994.368387568039</v>
      </c>
      <c r="I2317" s="149">
        <v>1309.29255926257</v>
      </c>
      <c r="J2317" s="149">
        <v>1185.8441572742099</v>
      </c>
      <c r="K2317" s="149">
        <v>1441.9787713292801</v>
      </c>
      <c r="L2317" s="149">
        <v>123.44840198835701</v>
      </c>
      <c r="M2317" s="149">
        <v>132.68621206671301</v>
      </c>
    </row>
    <row r="2318" spans="1:13">
      <c r="A2318" s="150" t="str">
        <f t="shared" si="72"/>
        <v>2007-2009FemalesNL5</v>
      </c>
      <c r="B2318" s="151" t="str">
        <f t="shared" si="73"/>
        <v>2007-2009_Females_NL5_All ages</v>
      </c>
      <c r="C2318" s="149" t="s">
        <v>5</v>
      </c>
      <c r="D2318" s="149" t="s">
        <v>214</v>
      </c>
      <c r="E2318" s="149" t="s">
        <v>82</v>
      </c>
      <c r="F2318" s="149">
        <v>418</v>
      </c>
      <c r="G2318" s="149">
        <v>139.333333333333</v>
      </c>
      <c r="H2318" s="149">
        <v>980.43814795702997</v>
      </c>
      <c r="I2318" s="149">
        <v>1301.3527162123801</v>
      </c>
      <c r="J2318" s="149">
        <v>1177.7907343700199</v>
      </c>
      <c r="K2318" s="149">
        <v>1434.2069312710601</v>
      </c>
      <c r="L2318" s="149">
        <v>123.561981842368</v>
      </c>
      <c r="M2318" s="149">
        <v>132.85421505867799</v>
      </c>
    </row>
    <row r="2319" spans="1:13">
      <c r="A2319" s="150" t="str">
        <f t="shared" si="72"/>
        <v>2008-2010FemalesNL5</v>
      </c>
      <c r="B2319" s="151" t="str">
        <f t="shared" si="73"/>
        <v>2008-2010_Females_NL5_All ages</v>
      </c>
      <c r="C2319" s="149" t="s">
        <v>6</v>
      </c>
      <c r="D2319" s="149" t="s">
        <v>214</v>
      </c>
      <c r="E2319" s="149" t="s">
        <v>82</v>
      </c>
      <c r="F2319" s="149">
        <v>413</v>
      </c>
      <c r="G2319" s="149">
        <v>137.666666666667</v>
      </c>
      <c r="H2319" s="149">
        <v>963.87229275578795</v>
      </c>
      <c r="I2319" s="149">
        <v>1293.6354704820301</v>
      </c>
      <c r="J2319" s="149">
        <v>1170.1519616959599</v>
      </c>
      <c r="K2319" s="149">
        <v>1426.4636394471199</v>
      </c>
      <c r="L2319" s="149">
        <v>123.483508786074</v>
      </c>
      <c r="M2319" s="149">
        <v>132.82816896509101</v>
      </c>
    </row>
    <row r="2320" spans="1:13">
      <c r="A2320" s="150" t="str">
        <f t="shared" si="72"/>
        <v>2009-2011FemalesNL5</v>
      </c>
      <c r="B2320" s="151" t="str">
        <f t="shared" si="73"/>
        <v>2009-2011_Females_NL5_All ages</v>
      </c>
      <c r="C2320" s="149" t="s">
        <v>7</v>
      </c>
      <c r="D2320" s="149" t="s">
        <v>214</v>
      </c>
      <c r="E2320" s="149" t="s">
        <v>82</v>
      </c>
      <c r="F2320" s="149">
        <v>395</v>
      </c>
      <c r="G2320" s="149">
        <v>131.666666666667</v>
      </c>
      <c r="H2320" s="149">
        <v>912.70391422893897</v>
      </c>
      <c r="I2320" s="149">
        <v>1246.83541900517</v>
      </c>
      <c r="J2320" s="149">
        <v>1125.3114567103801</v>
      </c>
      <c r="K2320" s="149">
        <v>1377.7715970315701</v>
      </c>
      <c r="L2320" s="149">
        <v>121.52396229478499</v>
      </c>
      <c r="M2320" s="149">
        <v>130.936178026406</v>
      </c>
    </row>
    <row r="2321" spans="1:13">
      <c r="A2321" s="150" t="str">
        <f t="shared" si="72"/>
        <v>2010-2012FemalesNL5</v>
      </c>
      <c r="B2321" s="151" t="str">
        <f t="shared" si="73"/>
        <v>2010-2012_Females_NL5_All ages</v>
      </c>
      <c r="C2321" s="149" t="s">
        <v>8</v>
      </c>
      <c r="D2321" s="149" t="s">
        <v>214</v>
      </c>
      <c r="E2321" s="149" t="s">
        <v>82</v>
      </c>
      <c r="F2321" s="149">
        <v>384</v>
      </c>
      <c r="G2321" s="149">
        <v>128</v>
      </c>
      <c r="H2321" s="149">
        <v>877.47360723915699</v>
      </c>
      <c r="I2321" s="149">
        <v>1196.57745833126</v>
      </c>
      <c r="J2321" s="149">
        <v>1078.6676528402299</v>
      </c>
      <c r="K2321" s="149">
        <v>1323.7549287940301</v>
      </c>
      <c r="L2321" s="149">
        <v>117.90980549102601</v>
      </c>
      <c r="M2321" s="149">
        <v>127.177470462773</v>
      </c>
    </row>
    <row r="2322" spans="1:13">
      <c r="A2322" s="150" t="str">
        <f t="shared" si="72"/>
        <v>2011-2013FemalesNL5</v>
      </c>
      <c r="B2322" s="151" t="str">
        <f t="shared" si="73"/>
        <v>2011-2013_Females_NL5_All ages</v>
      </c>
      <c r="C2322" s="149" t="s">
        <v>9</v>
      </c>
      <c r="D2322" s="149" t="s">
        <v>214</v>
      </c>
      <c r="E2322" s="149" t="s">
        <v>82</v>
      </c>
      <c r="F2322" s="149">
        <v>393</v>
      </c>
      <c r="G2322" s="149">
        <v>131</v>
      </c>
      <c r="H2322" s="149">
        <v>889.98595950903598</v>
      </c>
      <c r="I2322" s="149">
        <v>1197.24215882406</v>
      </c>
      <c r="J2322" s="149">
        <v>1080.8607329894501</v>
      </c>
      <c r="K2322" s="149">
        <v>1322.6613676916299</v>
      </c>
      <c r="L2322" s="149">
        <v>116.381425834612</v>
      </c>
      <c r="M2322" s="149">
        <v>125.41920886757001</v>
      </c>
    </row>
    <row r="2323" spans="1:13">
      <c r="A2323" s="150" t="str">
        <f t="shared" si="72"/>
        <v>2012-2014FemalesNL5</v>
      </c>
      <c r="B2323" s="151" t="str">
        <f t="shared" si="73"/>
        <v>2012-2014_Females_NL5_All ages</v>
      </c>
      <c r="C2323" s="149" t="s">
        <v>216</v>
      </c>
      <c r="D2323" s="149" t="s">
        <v>214</v>
      </c>
      <c r="E2323" s="149" t="s">
        <v>82</v>
      </c>
      <c r="F2323" s="149">
        <v>415</v>
      </c>
      <c r="G2323" s="149">
        <v>138.333333333333</v>
      </c>
      <c r="H2323" s="149">
        <v>938.31961653251301</v>
      </c>
      <c r="I2323" s="149">
        <v>1243.99895862937</v>
      </c>
      <c r="J2323" s="149">
        <v>1126.3772227515301</v>
      </c>
      <c r="K2323" s="149">
        <v>1370.4994153641601</v>
      </c>
      <c r="L2323" s="149">
        <v>117.621735877839</v>
      </c>
      <c r="M2323" s="149">
        <v>126.500456734797</v>
      </c>
    </row>
    <row r="2324" spans="1:13">
      <c r="A2324" s="150" t="str">
        <f t="shared" si="72"/>
        <v>2004-2006FemalesNN</v>
      </c>
      <c r="B2324" s="151" t="str">
        <f t="shared" si="73"/>
        <v>2004-2006_Females_NN_All ages</v>
      </c>
      <c r="C2324" s="149" t="s">
        <v>1</v>
      </c>
      <c r="D2324" s="149" t="s">
        <v>214</v>
      </c>
      <c r="E2324" s="149" t="s">
        <v>83</v>
      </c>
      <c r="F2324" s="149">
        <v>2276</v>
      </c>
      <c r="G2324" s="149">
        <v>758.66666666666697</v>
      </c>
      <c r="H2324" s="149">
        <v>1151.71694886093</v>
      </c>
      <c r="I2324" s="149">
        <v>927.17342450440299</v>
      </c>
      <c r="J2324" s="149">
        <v>888.98653823014399</v>
      </c>
      <c r="K2324" s="149">
        <v>966.56290367000497</v>
      </c>
      <c r="L2324" s="149">
        <v>38.186886274259301</v>
      </c>
      <c r="M2324" s="149">
        <v>39.389479165601202</v>
      </c>
    </row>
    <row r="2325" spans="1:13">
      <c r="A2325" s="150" t="str">
        <f t="shared" si="72"/>
        <v>2005-2007FemalesNN</v>
      </c>
      <c r="B2325" s="151" t="str">
        <f t="shared" si="73"/>
        <v>2005-2007_Females_NN_All ages</v>
      </c>
      <c r="C2325" s="149" t="s">
        <v>3</v>
      </c>
      <c r="D2325" s="149" t="s">
        <v>214</v>
      </c>
      <c r="E2325" s="149" t="s">
        <v>83</v>
      </c>
      <c r="F2325" s="149">
        <v>2259</v>
      </c>
      <c r="G2325" s="149">
        <v>753</v>
      </c>
      <c r="H2325" s="149">
        <v>1135.3812750045199</v>
      </c>
      <c r="I2325" s="149">
        <v>896.27377655188002</v>
      </c>
      <c r="J2325" s="149">
        <v>859.18288475032705</v>
      </c>
      <c r="K2325" s="149">
        <v>934.53720889350598</v>
      </c>
      <c r="L2325" s="149">
        <v>37.090891801553703</v>
      </c>
      <c r="M2325" s="149">
        <v>38.263432341626</v>
      </c>
    </row>
    <row r="2326" spans="1:13">
      <c r="A2326" s="150" t="str">
        <f t="shared" si="72"/>
        <v>2006-2008FemalesNN</v>
      </c>
      <c r="B2326" s="151" t="str">
        <f t="shared" si="73"/>
        <v>2006-2008_Females_NN_All ages</v>
      </c>
      <c r="C2326" s="149" t="s">
        <v>4</v>
      </c>
      <c r="D2326" s="149" t="s">
        <v>214</v>
      </c>
      <c r="E2326" s="149" t="s">
        <v>83</v>
      </c>
      <c r="F2326" s="149">
        <v>2206</v>
      </c>
      <c r="G2326" s="149">
        <v>735.33333333333303</v>
      </c>
      <c r="H2326" s="149">
        <v>1100.6775703266101</v>
      </c>
      <c r="I2326" s="149">
        <v>858.91117360008002</v>
      </c>
      <c r="J2326" s="149">
        <v>822.92165789190301</v>
      </c>
      <c r="K2326" s="149">
        <v>896.05223702504395</v>
      </c>
      <c r="L2326" s="149">
        <v>35.9895157081774</v>
      </c>
      <c r="M2326" s="149">
        <v>37.1410634249631</v>
      </c>
    </row>
    <row r="2327" spans="1:13">
      <c r="A2327" s="150" t="str">
        <f t="shared" si="72"/>
        <v>2007-2009FemalesNN</v>
      </c>
      <c r="B2327" s="151" t="str">
        <f t="shared" si="73"/>
        <v>2007-2009_Females_NN_All ages</v>
      </c>
      <c r="C2327" s="149" t="s">
        <v>5</v>
      </c>
      <c r="D2327" s="149" t="s">
        <v>214</v>
      </c>
      <c r="E2327" s="149" t="s">
        <v>83</v>
      </c>
      <c r="F2327" s="149">
        <v>2182</v>
      </c>
      <c r="G2327" s="149">
        <v>727.33333333333303</v>
      </c>
      <c r="H2327" s="149">
        <v>1083.1740673633001</v>
      </c>
      <c r="I2327" s="149">
        <v>834.13258263340299</v>
      </c>
      <c r="J2327" s="149">
        <v>798.97194147541802</v>
      </c>
      <c r="K2327" s="149">
        <v>870.42452936110703</v>
      </c>
      <c r="L2327" s="149">
        <v>35.160641157985701</v>
      </c>
      <c r="M2327" s="149">
        <v>36.291946727703099</v>
      </c>
    </row>
    <row r="2328" spans="1:13">
      <c r="A2328" s="150" t="str">
        <f t="shared" si="72"/>
        <v>2008-2010FemalesNN</v>
      </c>
      <c r="B2328" s="151" t="str">
        <f t="shared" si="73"/>
        <v>2008-2010_Females_NN_All ages</v>
      </c>
      <c r="C2328" s="149" t="s">
        <v>6</v>
      </c>
      <c r="D2328" s="149" t="s">
        <v>214</v>
      </c>
      <c r="E2328" s="149" t="s">
        <v>83</v>
      </c>
      <c r="F2328" s="149">
        <v>2215</v>
      </c>
      <c r="G2328" s="149">
        <v>738.33333333333303</v>
      </c>
      <c r="H2328" s="149">
        <v>1097.16470844643</v>
      </c>
      <c r="I2328" s="149">
        <v>834.36451927076405</v>
      </c>
      <c r="J2328" s="149">
        <v>799.40874883407696</v>
      </c>
      <c r="K2328" s="149">
        <v>870.43644647171902</v>
      </c>
      <c r="L2328" s="149">
        <v>34.955770436687096</v>
      </c>
      <c r="M2328" s="149">
        <v>36.071927200955301</v>
      </c>
    </row>
    <row r="2329" spans="1:13">
      <c r="A2329" s="150" t="str">
        <f t="shared" si="72"/>
        <v>2009-2011FemalesNN</v>
      </c>
      <c r="B2329" s="151" t="str">
        <f t="shared" si="73"/>
        <v>2009-2011_Females_NN_All ages</v>
      </c>
      <c r="C2329" s="149" t="s">
        <v>7</v>
      </c>
      <c r="D2329" s="149" t="s">
        <v>214</v>
      </c>
      <c r="E2329" s="149" t="s">
        <v>83</v>
      </c>
      <c r="F2329" s="149">
        <v>2197</v>
      </c>
      <c r="G2329" s="149">
        <v>732.33333333333303</v>
      </c>
      <c r="H2329" s="149">
        <v>1088.0546751188599</v>
      </c>
      <c r="I2329" s="149">
        <v>812.50103866908103</v>
      </c>
      <c r="J2329" s="149">
        <v>778.29116650508797</v>
      </c>
      <c r="K2329" s="149">
        <v>847.80779486920198</v>
      </c>
      <c r="L2329" s="149">
        <v>34.209872163993097</v>
      </c>
      <c r="M2329" s="149">
        <v>35.306756200120297</v>
      </c>
    </row>
    <row r="2330" spans="1:13">
      <c r="A2330" s="150" t="str">
        <f t="shared" si="72"/>
        <v>2010-2012FemalesNN</v>
      </c>
      <c r="B2330" s="151" t="str">
        <f t="shared" si="73"/>
        <v>2010-2012_Females_NN_All ages</v>
      </c>
      <c r="C2330" s="149" t="s">
        <v>8</v>
      </c>
      <c r="D2330" s="149" t="s">
        <v>214</v>
      </c>
      <c r="E2330" s="149" t="s">
        <v>83</v>
      </c>
      <c r="F2330" s="149">
        <v>2236</v>
      </c>
      <c r="G2330" s="149">
        <v>745.33333333333303</v>
      </c>
      <c r="H2330" s="149">
        <v>1107.6599939564201</v>
      </c>
      <c r="I2330" s="149">
        <v>806.781382046423</v>
      </c>
      <c r="J2330" s="149">
        <v>773.066524167117</v>
      </c>
      <c r="K2330" s="149">
        <v>841.567618104144</v>
      </c>
      <c r="L2330" s="149">
        <v>33.7148578793052</v>
      </c>
      <c r="M2330" s="149">
        <v>34.786236057721503</v>
      </c>
    </row>
    <row r="2331" spans="1:13">
      <c r="A2331" s="150" t="str">
        <f t="shared" si="72"/>
        <v>2011-2013FemalesNN</v>
      </c>
      <c r="B2331" s="151" t="str">
        <f t="shared" si="73"/>
        <v>2011-2013_Females_NN_All ages</v>
      </c>
      <c r="C2331" s="149" t="s">
        <v>9</v>
      </c>
      <c r="D2331" s="149" t="s">
        <v>214</v>
      </c>
      <c r="E2331" s="149" t="s">
        <v>83</v>
      </c>
      <c r="F2331" s="149">
        <v>2242</v>
      </c>
      <c r="G2331" s="149">
        <v>747.33333333333303</v>
      </c>
      <c r="H2331" s="149">
        <v>1111.8163965643801</v>
      </c>
      <c r="I2331" s="149">
        <v>791.93976272882105</v>
      </c>
      <c r="J2331" s="149">
        <v>758.86865647415596</v>
      </c>
      <c r="K2331" s="149">
        <v>826.06035858493999</v>
      </c>
      <c r="L2331" s="149">
        <v>33.0711062546645</v>
      </c>
      <c r="M2331" s="149">
        <v>34.120595856118896</v>
      </c>
    </row>
    <row r="2332" spans="1:13">
      <c r="A2332" s="150" t="str">
        <f t="shared" si="72"/>
        <v>2012-2014FemalesNN</v>
      </c>
      <c r="B2332" s="151" t="str">
        <f t="shared" si="73"/>
        <v>2012-2014_Females_NN_All ages</v>
      </c>
      <c r="C2332" s="149" t="s">
        <v>216</v>
      </c>
      <c r="D2332" s="149" t="s">
        <v>214</v>
      </c>
      <c r="E2332" s="149" t="s">
        <v>83</v>
      </c>
      <c r="F2332" s="149">
        <v>2281</v>
      </c>
      <c r="G2332" s="149">
        <v>760.33333333333303</v>
      </c>
      <c r="H2332" s="149">
        <v>1132.7632271585101</v>
      </c>
      <c r="I2332" s="149">
        <v>790.50915257452505</v>
      </c>
      <c r="J2332" s="149">
        <v>757.75350652443296</v>
      </c>
      <c r="K2332" s="149">
        <v>824.29519852533099</v>
      </c>
      <c r="L2332" s="149">
        <v>32.755646050091599</v>
      </c>
      <c r="M2332" s="149">
        <v>33.786045950806098</v>
      </c>
    </row>
    <row r="2333" spans="1:13">
      <c r="A2333" s="150" t="str">
        <f t="shared" si="72"/>
        <v>2004-2006FemalesNN1</v>
      </c>
      <c r="B2333" s="151" t="str">
        <f t="shared" si="73"/>
        <v>2004-2006_Females_NN1_All ages</v>
      </c>
      <c r="C2333" s="149" t="s">
        <v>1</v>
      </c>
      <c r="D2333" s="149" t="s">
        <v>214</v>
      </c>
      <c r="E2333" s="149" t="s">
        <v>84</v>
      </c>
      <c r="F2333" s="149">
        <v>404</v>
      </c>
      <c r="G2333" s="149">
        <v>134.666666666667</v>
      </c>
      <c r="H2333" s="149">
        <v>1055.2711315432</v>
      </c>
      <c r="I2333" s="149">
        <v>791.825379797452</v>
      </c>
      <c r="J2333" s="149">
        <v>714.91552860879005</v>
      </c>
      <c r="K2333" s="149">
        <v>874.62254207735998</v>
      </c>
      <c r="L2333" s="149">
        <v>76.909851188661406</v>
      </c>
      <c r="M2333" s="149">
        <v>82.797162279908505</v>
      </c>
    </row>
    <row r="2334" spans="1:13">
      <c r="A2334" s="150" t="str">
        <f t="shared" si="72"/>
        <v>2005-2007FemalesNN1</v>
      </c>
      <c r="B2334" s="151" t="str">
        <f t="shared" si="73"/>
        <v>2005-2007_Females_NN1_All ages</v>
      </c>
      <c r="C2334" s="149" t="s">
        <v>3</v>
      </c>
      <c r="D2334" s="149" t="s">
        <v>214</v>
      </c>
      <c r="E2334" s="149" t="s">
        <v>84</v>
      </c>
      <c r="F2334" s="149">
        <v>411</v>
      </c>
      <c r="G2334" s="149">
        <v>137</v>
      </c>
      <c r="H2334" s="149">
        <v>1063.93994304944</v>
      </c>
      <c r="I2334" s="149">
        <v>781.13861436775096</v>
      </c>
      <c r="J2334" s="149">
        <v>705.69938453498298</v>
      </c>
      <c r="K2334" s="149">
        <v>862.30117615072197</v>
      </c>
      <c r="L2334" s="149">
        <v>75.439229832768703</v>
      </c>
      <c r="M2334" s="149">
        <v>81.162561782970897</v>
      </c>
    </row>
    <row r="2335" spans="1:13">
      <c r="A2335" s="150" t="str">
        <f t="shared" si="72"/>
        <v>2006-2008FemalesNN1</v>
      </c>
      <c r="B2335" s="151" t="str">
        <f t="shared" si="73"/>
        <v>2006-2008_Females_NN1_All ages</v>
      </c>
      <c r="C2335" s="149" t="s">
        <v>4</v>
      </c>
      <c r="D2335" s="149" t="s">
        <v>214</v>
      </c>
      <c r="E2335" s="149" t="s">
        <v>84</v>
      </c>
      <c r="F2335" s="149">
        <v>400</v>
      </c>
      <c r="G2335" s="149">
        <v>133.333333333333</v>
      </c>
      <c r="H2335" s="149">
        <v>1024.7739092562699</v>
      </c>
      <c r="I2335" s="149">
        <v>744.59065419864896</v>
      </c>
      <c r="J2335" s="149">
        <v>671.69637493661605</v>
      </c>
      <c r="K2335" s="149">
        <v>823.09384297967199</v>
      </c>
      <c r="L2335" s="149">
        <v>72.894279262033095</v>
      </c>
      <c r="M2335" s="149">
        <v>78.5031887810227</v>
      </c>
    </row>
    <row r="2336" spans="1:13">
      <c r="A2336" s="150" t="str">
        <f t="shared" si="72"/>
        <v>2007-2009FemalesNN1</v>
      </c>
      <c r="B2336" s="151" t="str">
        <f t="shared" si="73"/>
        <v>2007-2009_Females_NN1_All ages</v>
      </c>
      <c r="C2336" s="149" t="s">
        <v>5</v>
      </c>
      <c r="D2336" s="149" t="s">
        <v>214</v>
      </c>
      <c r="E2336" s="149" t="s">
        <v>84</v>
      </c>
      <c r="F2336" s="149">
        <v>431</v>
      </c>
      <c r="G2336" s="149">
        <v>143.666666666667</v>
      </c>
      <c r="H2336" s="149">
        <v>1093.7698261641899</v>
      </c>
      <c r="I2336" s="149">
        <v>791.14316625944195</v>
      </c>
      <c r="J2336" s="149">
        <v>716.52329005141701</v>
      </c>
      <c r="K2336" s="149">
        <v>871.28600209400201</v>
      </c>
      <c r="L2336" s="149">
        <v>74.619876208024294</v>
      </c>
      <c r="M2336" s="149">
        <v>80.1428358345606</v>
      </c>
    </row>
    <row r="2337" spans="1:13">
      <c r="A2337" s="150" t="str">
        <f t="shared" si="72"/>
        <v>2008-2010FemalesNN1</v>
      </c>
      <c r="B2337" s="151" t="str">
        <f t="shared" si="73"/>
        <v>2008-2010_Females_NN1_All ages</v>
      </c>
      <c r="C2337" s="149" t="s">
        <v>6</v>
      </c>
      <c r="D2337" s="149" t="s">
        <v>214</v>
      </c>
      <c r="E2337" s="149" t="s">
        <v>84</v>
      </c>
      <c r="F2337" s="149">
        <v>441</v>
      </c>
      <c r="G2337" s="149">
        <v>147</v>
      </c>
      <c r="H2337" s="149">
        <v>1113.6926107379199</v>
      </c>
      <c r="I2337" s="149">
        <v>805.87466138780405</v>
      </c>
      <c r="J2337" s="149">
        <v>730.98473478714504</v>
      </c>
      <c r="K2337" s="149">
        <v>886.24183739473006</v>
      </c>
      <c r="L2337" s="149">
        <v>74.889926600659095</v>
      </c>
      <c r="M2337" s="149">
        <v>80.367176006926101</v>
      </c>
    </row>
    <row r="2338" spans="1:13">
      <c r="A2338" s="150" t="str">
        <f t="shared" si="72"/>
        <v>2009-2011FemalesNN1</v>
      </c>
      <c r="B2338" s="151" t="str">
        <f t="shared" si="73"/>
        <v>2009-2011_Females_NN1_All ages</v>
      </c>
      <c r="C2338" s="149" t="s">
        <v>7</v>
      </c>
      <c r="D2338" s="149" t="s">
        <v>214</v>
      </c>
      <c r="E2338" s="149" t="s">
        <v>84</v>
      </c>
      <c r="F2338" s="149">
        <v>436</v>
      </c>
      <c r="G2338" s="149">
        <v>145.333333333333</v>
      </c>
      <c r="H2338" s="149">
        <v>1097.18657204691</v>
      </c>
      <c r="I2338" s="149">
        <v>786.78955209683704</v>
      </c>
      <c r="J2338" s="149">
        <v>713.24334204071397</v>
      </c>
      <c r="K2338" s="149">
        <v>865.74671057695502</v>
      </c>
      <c r="L2338" s="149">
        <v>73.546210056123101</v>
      </c>
      <c r="M2338" s="149">
        <v>78.957158480117997</v>
      </c>
    </row>
    <row r="2339" spans="1:13">
      <c r="A2339" s="150" t="str">
        <f t="shared" si="72"/>
        <v>2010-2012FemalesNN1</v>
      </c>
      <c r="B2339" s="151" t="str">
        <f t="shared" si="73"/>
        <v>2010-2012_Females_NN1_All ages</v>
      </c>
      <c r="C2339" s="149" t="s">
        <v>8</v>
      </c>
      <c r="D2339" s="149" t="s">
        <v>214</v>
      </c>
      <c r="E2339" s="149" t="s">
        <v>84</v>
      </c>
      <c r="F2339" s="149">
        <v>407</v>
      </c>
      <c r="G2339" s="149">
        <v>135.666666666667</v>
      </c>
      <c r="H2339" s="149">
        <v>1022.35619191158</v>
      </c>
      <c r="I2339" s="149">
        <v>722.06064469354601</v>
      </c>
      <c r="J2339" s="149">
        <v>652.22549121300199</v>
      </c>
      <c r="K2339" s="149">
        <v>797.22100507808102</v>
      </c>
      <c r="L2339" s="149">
        <v>69.835153480543497</v>
      </c>
      <c r="M2339" s="149">
        <v>75.160360384535196</v>
      </c>
    </row>
    <row r="2340" spans="1:13">
      <c r="A2340" s="150" t="str">
        <f t="shared" si="72"/>
        <v>2011-2013FemalesNN1</v>
      </c>
      <c r="B2340" s="151" t="str">
        <f t="shared" si="73"/>
        <v>2011-2013_Females_NN1_All ages</v>
      </c>
      <c r="C2340" s="149" t="s">
        <v>9</v>
      </c>
      <c r="D2340" s="149" t="s">
        <v>214</v>
      </c>
      <c r="E2340" s="149" t="s">
        <v>84</v>
      </c>
      <c r="F2340" s="149">
        <v>384</v>
      </c>
      <c r="G2340" s="149">
        <v>128</v>
      </c>
      <c r="H2340" s="149">
        <v>966.28082536487204</v>
      </c>
      <c r="I2340" s="149">
        <v>673.03205638146596</v>
      </c>
      <c r="J2340" s="149">
        <v>605.871245622674</v>
      </c>
      <c r="K2340" s="149">
        <v>745.47168081272105</v>
      </c>
      <c r="L2340" s="149">
        <v>67.160810758792394</v>
      </c>
      <c r="M2340" s="149">
        <v>72.439624431255297</v>
      </c>
    </row>
    <row r="2341" spans="1:13">
      <c r="A2341" s="150" t="str">
        <f t="shared" si="72"/>
        <v>2012-2014FemalesNN1</v>
      </c>
      <c r="B2341" s="151" t="str">
        <f t="shared" si="73"/>
        <v>2012-2014_Females_NN1_All ages</v>
      </c>
      <c r="C2341" s="149" t="s">
        <v>216</v>
      </c>
      <c r="D2341" s="149" t="s">
        <v>214</v>
      </c>
      <c r="E2341" s="149" t="s">
        <v>84</v>
      </c>
      <c r="F2341" s="149">
        <v>387</v>
      </c>
      <c r="G2341" s="149">
        <v>129</v>
      </c>
      <c r="H2341" s="149">
        <v>979.69723051997403</v>
      </c>
      <c r="I2341" s="149">
        <v>667.15773423632402</v>
      </c>
      <c r="J2341" s="149">
        <v>600.75620590520305</v>
      </c>
      <c r="K2341" s="149">
        <v>738.75727466005299</v>
      </c>
      <c r="L2341" s="149">
        <v>66.401528331120602</v>
      </c>
      <c r="M2341" s="149">
        <v>71.599540423729493</v>
      </c>
    </row>
    <row r="2342" spans="1:13">
      <c r="A2342" s="150" t="str">
        <f t="shared" si="72"/>
        <v>2004-2006FemalesNN2</v>
      </c>
      <c r="B2342" s="151" t="str">
        <f t="shared" si="73"/>
        <v>2004-2006_Females_NN2_All ages</v>
      </c>
      <c r="C2342" s="149" t="s">
        <v>1</v>
      </c>
      <c r="D2342" s="149" t="s">
        <v>214</v>
      </c>
      <c r="E2342" s="149" t="s">
        <v>85</v>
      </c>
      <c r="F2342" s="149">
        <v>374</v>
      </c>
      <c r="G2342" s="149">
        <v>124.666666666667</v>
      </c>
      <c r="H2342" s="149">
        <v>942.84921975445604</v>
      </c>
      <c r="I2342" s="149">
        <v>819.72332422126703</v>
      </c>
      <c r="J2342" s="149">
        <v>737.85629183169397</v>
      </c>
      <c r="K2342" s="149">
        <v>908.11419488132799</v>
      </c>
      <c r="L2342" s="149">
        <v>81.867032389573097</v>
      </c>
      <c r="M2342" s="149">
        <v>88.390870660060997</v>
      </c>
    </row>
    <row r="2343" spans="1:13">
      <c r="A2343" s="150" t="str">
        <f t="shared" si="72"/>
        <v>2005-2007FemalesNN2</v>
      </c>
      <c r="B2343" s="151" t="str">
        <f t="shared" si="73"/>
        <v>2005-2007_Females_NN2_All ages</v>
      </c>
      <c r="C2343" s="149" t="s">
        <v>3</v>
      </c>
      <c r="D2343" s="149" t="s">
        <v>214</v>
      </c>
      <c r="E2343" s="149" t="s">
        <v>85</v>
      </c>
      <c r="F2343" s="149">
        <v>365</v>
      </c>
      <c r="G2343" s="149">
        <v>121.666666666667</v>
      </c>
      <c r="H2343" s="149">
        <v>915.54418441317398</v>
      </c>
      <c r="I2343" s="149">
        <v>786.44724482424101</v>
      </c>
      <c r="J2343" s="149">
        <v>706.86545987229999</v>
      </c>
      <c r="K2343" s="149">
        <v>872.45184245912503</v>
      </c>
      <c r="L2343" s="149">
        <v>79.581784951940705</v>
      </c>
      <c r="M2343" s="149">
        <v>86.004597634884206</v>
      </c>
    </row>
    <row r="2344" spans="1:13">
      <c r="A2344" s="150" t="str">
        <f t="shared" si="72"/>
        <v>2006-2008FemalesNN2</v>
      </c>
      <c r="B2344" s="151" t="str">
        <f t="shared" si="73"/>
        <v>2006-2008_Females_NN2_All ages</v>
      </c>
      <c r="C2344" s="149" t="s">
        <v>4</v>
      </c>
      <c r="D2344" s="149" t="s">
        <v>214</v>
      </c>
      <c r="E2344" s="149" t="s">
        <v>85</v>
      </c>
      <c r="F2344" s="149">
        <v>364</v>
      </c>
      <c r="G2344" s="149">
        <v>121.333333333333</v>
      </c>
      <c r="H2344" s="149">
        <v>905.17991694228203</v>
      </c>
      <c r="I2344" s="149">
        <v>771.71317240484098</v>
      </c>
      <c r="J2344" s="149">
        <v>692.98157172929803</v>
      </c>
      <c r="K2344" s="149">
        <v>856.80807113370497</v>
      </c>
      <c r="L2344" s="149">
        <v>78.731600675543305</v>
      </c>
      <c r="M2344" s="149">
        <v>85.094898728863896</v>
      </c>
    </row>
    <row r="2345" spans="1:13">
      <c r="A2345" s="150" t="str">
        <f t="shared" si="72"/>
        <v>2007-2009FemalesNN2</v>
      </c>
      <c r="B2345" s="151" t="str">
        <f t="shared" si="73"/>
        <v>2007-2009_Females_NN2_All ages</v>
      </c>
      <c r="C2345" s="149" t="s">
        <v>5</v>
      </c>
      <c r="D2345" s="149" t="s">
        <v>214</v>
      </c>
      <c r="E2345" s="149" t="s">
        <v>85</v>
      </c>
      <c r="F2345" s="149">
        <v>378</v>
      </c>
      <c r="G2345" s="149">
        <v>126</v>
      </c>
      <c r="H2345" s="149">
        <v>934.463919309782</v>
      </c>
      <c r="I2345" s="149">
        <v>788.367129668487</v>
      </c>
      <c r="J2345" s="149">
        <v>709.50871134659803</v>
      </c>
      <c r="K2345" s="149">
        <v>873.47487667972098</v>
      </c>
      <c r="L2345" s="149">
        <v>78.858418321888706</v>
      </c>
      <c r="M2345" s="149">
        <v>85.107747011234196</v>
      </c>
    </row>
    <row r="2346" spans="1:13">
      <c r="A2346" s="150" t="str">
        <f t="shared" si="72"/>
        <v>2008-2010FemalesNN2</v>
      </c>
      <c r="B2346" s="151" t="str">
        <f t="shared" si="73"/>
        <v>2008-2010_Females_NN2_All ages</v>
      </c>
      <c r="C2346" s="149" t="s">
        <v>6</v>
      </c>
      <c r="D2346" s="149" t="s">
        <v>214</v>
      </c>
      <c r="E2346" s="149" t="s">
        <v>85</v>
      </c>
      <c r="F2346" s="149">
        <v>364</v>
      </c>
      <c r="G2346" s="149">
        <v>121.333333333333</v>
      </c>
      <c r="H2346" s="149">
        <v>893.73404046356302</v>
      </c>
      <c r="I2346" s="149">
        <v>737.72023634483196</v>
      </c>
      <c r="J2346" s="149">
        <v>662.59952083638495</v>
      </c>
      <c r="K2346" s="149">
        <v>818.91240853214094</v>
      </c>
      <c r="L2346" s="149">
        <v>75.120715508447503</v>
      </c>
      <c r="M2346" s="149">
        <v>81.1921721873086</v>
      </c>
    </row>
    <row r="2347" spans="1:13">
      <c r="A2347" s="150" t="str">
        <f t="shared" si="72"/>
        <v>2009-2011FemalesNN2</v>
      </c>
      <c r="B2347" s="151" t="str">
        <f t="shared" si="73"/>
        <v>2009-2011_Females_NN2_All ages</v>
      </c>
      <c r="C2347" s="149" t="s">
        <v>7</v>
      </c>
      <c r="D2347" s="149" t="s">
        <v>214</v>
      </c>
      <c r="E2347" s="149" t="s">
        <v>85</v>
      </c>
      <c r="F2347" s="149">
        <v>348</v>
      </c>
      <c r="G2347" s="149">
        <v>116</v>
      </c>
      <c r="H2347" s="149">
        <v>854.19734904271002</v>
      </c>
      <c r="I2347" s="149">
        <v>682.87243427762098</v>
      </c>
      <c r="J2347" s="149">
        <v>612.09059609511996</v>
      </c>
      <c r="K2347" s="149">
        <v>759.51086487663804</v>
      </c>
      <c r="L2347" s="149">
        <v>70.781838182500593</v>
      </c>
      <c r="M2347" s="149">
        <v>76.638430599017695</v>
      </c>
    </row>
    <row r="2348" spans="1:13">
      <c r="A2348" s="150" t="str">
        <f t="shared" si="72"/>
        <v>2010-2012FemalesNN2</v>
      </c>
      <c r="B2348" s="151" t="str">
        <f t="shared" si="73"/>
        <v>2010-2012_Females_NN2_All ages</v>
      </c>
      <c r="C2348" s="149" t="s">
        <v>8</v>
      </c>
      <c r="D2348" s="149" t="s">
        <v>214</v>
      </c>
      <c r="E2348" s="149" t="s">
        <v>85</v>
      </c>
      <c r="F2348" s="149">
        <v>363</v>
      </c>
      <c r="G2348" s="149">
        <v>121</v>
      </c>
      <c r="H2348" s="149">
        <v>893.49447411819699</v>
      </c>
      <c r="I2348" s="149">
        <v>683.07304437058804</v>
      </c>
      <c r="J2348" s="149">
        <v>613.597727827884</v>
      </c>
      <c r="K2348" s="149">
        <v>758.17160673419903</v>
      </c>
      <c r="L2348" s="149">
        <v>69.475316542703894</v>
      </c>
      <c r="M2348" s="149">
        <v>75.098562363611904</v>
      </c>
    </row>
    <row r="2349" spans="1:13">
      <c r="A2349" s="150" t="str">
        <f t="shared" si="72"/>
        <v>2011-2013FemalesNN2</v>
      </c>
      <c r="B2349" s="151" t="str">
        <f t="shared" si="73"/>
        <v>2011-2013_Females_NN2_All ages</v>
      </c>
      <c r="C2349" s="149" t="s">
        <v>9</v>
      </c>
      <c r="D2349" s="149" t="s">
        <v>214</v>
      </c>
      <c r="E2349" s="149" t="s">
        <v>85</v>
      </c>
      <c r="F2349" s="149">
        <v>396</v>
      </c>
      <c r="G2349" s="149">
        <v>132</v>
      </c>
      <c r="H2349" s="149">
        <v>980.31934645376896</v>
      </c>
      <c r="I2349" s="149">
        <v>728.61607951538303</v>
      </c>
      <c r="J2349" s="149">
        <v>657.59940594480099</v>
      </c>
      <c r="K2349" s="149">
        <v>805.125863857799</v>
      </c>
      <c r="L2349" s="149">
        <v>71.016673570581901</v>
      </c>
      <c r="M2349" s="149">
        <v>76.509784342415699</v>
      </c>
    </row>
    <row r="2350" spans="1:13">
      <c r="A2350" s="150" t="str">
        <f t="shared" si="72"/>
        <v>2012-2014FemalesNN2</v>
      </c>
      <c r="B2350" s="151" t="str">
        <f t="shared" si="73"/>
        <v>2012-2014_Females_NN2_All ages</v>
      </c>
      <c r="C2350" s="149" t="s">
        <v>216</v>
      </c>
      <c r="D2350" s="149" t="s">
        <v>214</v>
      </c>
      <c r="E2350" s="149" t="s">
        <v>85</v>
      </c>
      <c r="F2350" s="149">
        <v>395</v>
      </c>
      <c r="G2350" s="149">
        <v>131.666666666667</v>
      </c>
      <c r="H2350" s="149">
        <v>982.90491950133105</v>
      </c>
      <c r="I2350" s="149">
        <v>705.06989883049198</v>
      </c>
      <c r="J2350" s="149">
        <v>636.22580694977398</v>
      </c>
      <c r="K2350" s="149">
        <v>779.24607034713301</v>
      </c>
      <c r="L2350" s="149">
        <v>68.844091880717698</v>
      </c>
      <c r="M2350" s="149">
        <v>74.176171516641702</v>
      </c>
    </row>
    <row r="2351" spans="1:13">
      <c r="A2351" s="150" t="str">
        <f t="shared" si="72"/>
        <v>2004-2006FemalesNN3</v>
      </c>
      <c r="B2351" s="151" t="str">
        <f t="shared" si="73"/>
        <v>2004-2006_Females_NN3_All ages</v>
      </c>
      <c r="C2351" s="149" t="s">
        <v>1</v>
      </c>
      <c r="D2351" s="149" t="s">
        <v>214</v>
      </c>
      <c r="E2351" s="149" t="s">
        <v>86</v>
      </c>
      <c r="F2351" s="149">
        <v>350</v>
      </c>
      <c r="G2351" s="149">
        <v>116.666666666667</v>
      </c>
      <c r="H2351" s="149">
        <v>989.81900452488696</v>
      </c>
      <c r="I2351" s="149">
        <v>831.70069837743495</v>
      </c>
      <c r="J2351" s="149">
        <v>746.45055929884995</v>
      </c>
      <c r="K2351" s="149">
        <v>923.98348152173901</v>
      </c>
      <c r="L2351" s="149">
        <v>85.250139078585804</v>
      </c>
      <c r="M2351" s="149">
        <v>92.282783144303806</v>
      </c>
    </row>
    <row r="2352" spans="1:13">
      <c r="A2352" s="150" t="str">
        <f t="shared" si="72"/>
        <v>2005-2007FemalesNN3</v>
      </c>
      <c r="B2352" s="151" t="str">
        <f t="shared" si="73"/>
        <v>2005-2007_Females_NN3_All ages</v>
      </c>
      <c r="C2352" s="149" t="s">
        <v>3</v>
      </c>
      <c r="D2352" s="149" t="s">
        <v>214</v>
      </c>
      <c r="E2352" s="149" t="s">
        <v>86</v>
      </c>
      <c r="F2352" s="149">
        <v>349</v>
      </c>
      <c r="G2352" s="149">
        <v>116.333333333333</v>
      </c>
      <c r="H2352" s="149">
        <v>979.23681257014596</v>
      </c>
      <c r="I2352" s="149">
        <v>803.49595500927705</v>
      </c>
      <c r="J2352" s="149">
        <v>720.97970243372595</v>
      </c>
      <c r="K2352" s="149">
        <v>892.82949961683096</v>
      </c>
      <c r="L2352" s="149">
        <v>82.516252575550794</v>
      </c>
      <c r="M2352" s="149">
        <v>89.333544607554103</v>
      </c>
    </row>
    <row r="2353" spans="1:13">
      <c r="A2353" s="150" t="str">
        <f t="shared" si="72"/>
        <v>2006-2008FemalesNN3</v>
      </c>
      <c r="B2353" s="151" t="str">
        <f t="shared" si="73"/>
        <v>2006-2008_Females_NN3_All ages</v>
      </c>
      <c r="C2353" s="149" t="s">
        <v>4</v>
      </c>
      <c r="D2353" s="149" t="s">
        <v>214</v>
      </c>
      <c r="E2353" s="149" t="s">
        <v>86</v>
      </c>
      <c r="F2353" s="149">
        <v>345</v>
      </c>
      <c r="G2353" s="149">
        <v>115</v>
      </c>
      <c r="H2353" s="149">
        <v>958.04059870595097</v>
      </c>
      <c r="I2353" s="149">
        <v>782.51244029137104</v>
      </c>
      <c r="J2353" s="149">
        <v>701.63348148863201</v>
      </c>
      <c r="K2353" s="149">
        <v>870.11377083210505</v>
      </c>
      <c r="L2353" s="149">
        <v>80.878958802738495</v>
      </c>
      <c r="M2353" s="149">
        <v>87.601330540734594</v>
      </c>
    </row>
    <row r="2354" spans="1:13">
      <c r="A2354" s="150" t="str">
        <f t="shared" si="72"/>
        <v>2007-2009FemalesNN3</v>
      </c>
      <c r="B2354" s="151" t="str">
        <f t="shared" si="73"/>
        <v>2007-2009_Females_NN3_All ages</v>
      </c>
      <c r="C2354" s="149" t="s">
        <v>5</v>
      </c>
      <c r="D2354" s="149" t="s">
        <v>214</v>
      </c>
      <c r="E2354" s="149" t="s">
        <v>86</v>
      </c>
      <c r="F2354" s="149">
        <v>341</v>
      </c>
      <c r="G2354" s="149">
        <v>113.666666666667</v>
      </c>
      <c r="H2354" s="149">
        <v>939.83408207700597</v>
      </c>
      <c r="I2354" s="149">
        <v>754.92146896266001</v>
      </c>
      <c r="J2354" s="149">
        <v>676.282899645067</v>
      </c>
      <c r="K2354" s="149">
        <v>840.13613663907302</v>
      </c>
      <c r="L2354" s="149">
        <v>78.638569317593806</v>
      </c>
      <c r="M2354" s="149">
        <v>85.214667676412304</v>
      </c>
    </row>
    <row r="2355" spans="1:13">
      <c r="A2355" s="150" t="str">
        <f t="shared" si="72"/>
        <v>2008-2010FemalesNN3</v>
      </c>
      <c r="B2355" s="151" t="str">
        <f t="shared" si="73"/>
        <v>2008-2010_Females_NN3_All ages</v>
      </c>
      <c r="C2355" s="149" t="s">
        <v>6</v>
      </c>
      <c r="D2355" s="149" t="s">
        <v>214</v>
      </c>
      <c r="E2355" s="149" t="s">
        <v>86</v>
      </c>
      <c r="F2355" s="149">
        <v>359</v>
      </c>
      <c r="G2355" s="149">
        <v>119.666666666667</v>
      </c>
      <c r="H2355" s="149">
        <v>986.58898537979599</v>
      </c>
      <c r="I2355" s="149">
        <v>776.44942233055099</v>
      </c>
      <c r="J2355" s="149">
        <v>697.38365665827905</v>
      </c>
      <c r="K2355" s="149">
        <v>861.95178137832795</v>
      </c>
      <c r="L2355" s="149">
        <v>79.065765672272306</v>
      </c>
      <c r="M2355" s="149">
        <v>85.502359047777205</v>
      </c>
    </row>
    <row r="2356" spans="1:13">
      <c r="A2356" s="150" t="str">
        <f t="shared" si="72"/>
        <v>2009-2011FemalesNN3</v>
      </c>
      <c r="B2356" s="151" t="str">
        <f t="shared" si="73"/>
        <v>2009-2011_Females_NN3_All ages</v>
      </c>
      <c r="C2356" s="149" t="s">
        <v>7</v>
      </c>
      <c r="D2356" s="149" t="s">
        <v>214</v>
      </c>
      <c r="E2356" s="149" t="s">
        <v>86</v>
      </c>
      <c r="F2356" s="149">
        <v>343</v>
      </c>
      <c r="G2356" s="149">
        <v>114.333333333333</v>
      </c>
      <c r="H2356" s="149">
        <v>939.52010518242605</v>
      </c>
      <c r="I2356" s="149">
        <v>717.20078491929905</v>
      </c>
      <c r="J2356" s="149">
        <v>642.44629553367804</v>
      </c>
      <c r="K2356" s="149">
        <v>798.18750002094896</v>
      </c>
      <c r="L2356" s="149">
        <v>74.754489385620204</v>
      </c>
      <c r="M2356" s="149">
        <v>80.986715101650205</v>
      </c>
    </row>
    <row r="2357" spans="1:13">
      <c r="A2357" s="150" t="str">
        <f t="shared" si="72"/>
        <v>2010-2012FemalesNN3</v>
      </c>
      <c r="B2357" s="151" t="str">
        <f t="shared" si="73"/>
        <v>2010-2012_Females_NN3_All ages</v>
      </c>
      <c r="C2357" s="149" t="s">
        <v>8</v>
      </c>
      <c r="D2357" s="149" t="s">
        <v>214</v>
      </c>
      <c r="E2357" s="149" t="s">
        <v>86</v>
      </c>
      <c r="F2357" s="149">
        <v>362</v>
      </c>
      <c r="G2357" s="149">
        <v>120.666666666667</v>
      </c>
      <c r="H2357" s="149">
        <v>986.779337603925</v>
      </c>
      <c r="I2357" s="149">
        <v>747.61620184450499</v>
      </c>
      <c r="J2357" s="149">
        <v>671.79529245243702</v>
      </c>
      <c r="K2357" s="149">
        <v>829.582800956195</v>
      </c>
      <c r="L2357" s="149">
        <v>75.820909392067506</v>
      </c>
      <c r="M2357" s="149">
        <v>81.966599111689902</v>
      </c>
    </row>
    <row r="2358" spans="1:13">
      <c r="A2358" s="150" t="str">
        <f t="shared" si="72"/>
        <v>2011-2013FemalesNN3</v>
      </c>
      <c r="B2358" s="151" t="str">
        <f t="shared" si="73"/>
        <v>2011-2013_Females_NN3_All ages</v>
      </c>
      <c r="C2358" s="149" t="s">
        <v>9</v>
      </c>
      <c r="D2358" s="149" t="s">
        <v>214</v>
      </c>
      <c r="E2358" s="149" t="s">
        <v>86</v>
      </c>
      <c r="F2358" s="149">
        <v>370</v>
      </c>
      <c r="G2358" s="149">
        <v>123.333333333333</v>
      </c>
      <c r="H2358" s="149">
        <v>1003.00902708124</v>
      </c>
      <c r="I2358" s="149">
        <v>741.258558506094</v>
      </c>
      <c r="J2358" s="149">
        <v>666.82849686984002</v>
      </c>
      <c r="K2358" s="149">
        <v>821.65317162311703</v>
      </c>
      <c r="L2358" s="149">
        <v>74.430061636254194</v>
      </c>
      <c r="M2358" s="149">
        <v>80.394613117022502</v>
      </c>
    </row>
    <row r="2359" spans="1:13">
      <c r="A2359" s="150" t="str">
        <f t="shared" si="72"/>
        <v>2012-2014FemalesNN3</v>
      </c>
      <c r="B2359" s="151" t="str">
        <f t="shared" si="73"/>
        <v>2012-2014_Females_NN3_All ages</v>
      </c>
      <c r="C2359" s="149" t="s">
        <v>216</v>
      </c>
      <c r="D2359" s="149" t="s">
        <v>214</v>
      </c>
      <c r="E2359" s="149" t="s">
        <v>86</v>
      </c>
      <c r="F2359" s="149">
        <v>387</v>
      </c>
      <c r="G2359" s="149">
        <v>129</v>
      </c>
      <c r="H2359" s="149">
        <v>1046.2852817129899</v>
      </c>
      <c r="I2359" s="149">
        <v>759.29710768246605</v>
      </c>
      <c r="J2359" s="149">
        <v>684.63034468526996</v>
      </c>
      <c r="K2359" s="149">
        <v>839.80889784590397</v>
      </c>
      <c r="L2359" s="149">
        <v>74.666762997195903</v>
      </c>
      <c r="M2359" s="149">
        <v>80.511790163437695</v>
      </c>
    </row>
    <row r="2360" spans="1:13">
      <c r="A2360" s="150" t="str">
        <f t="shared" si="72"/>
        <v>2004-2006FemalesNN4</v>
      </c>
      <c r="B2360" s="151" t="str">
        <f t="shared" si="73"/>
        <v>2004-2006_Females_NN4_All ages</v>
      </c>
      <c r="C2360" s="149" t="s">
        <v>1</v>
      </c>
      <c r="D2360" s="149" t="s">
        <v>214</v>
      </c>
      <c r="E2360" s="149" t="s">
        <v>87</v>
      </c>
      <c r="F2360" s="149">
        <v>550</v>
      </c>
      <c r="G2360" s="149">
        <v>183.333333333333</v>
      </c>
      <c r="H2360" s="149">
        <v>1186.98204419889</v>
      </c>
      <c r="I2360" s="149">
        <v>909.841128695973</v>
      </c>
      <c r="J2360" s="149">
        <v>833.68234507194495</v>
      </c>
      <c r="K2360" s="149">
        <v>990.96705818246505</v>
      </c>
      <c r="L2360" s="149">
        <v>76.158783624028004</v>
      </c>
      <c r="M2360" s="149">
        <v>81.125929486492396</v>
      </c>
    </row>
    <row r="2361" spans="1:13">
      <c r="A2361" s="150" t="str">
        <f t="shared" si="72"/>
        <v>2005-2007FemalesNN4</v>
      </c>
      <c r="B2361" s="151" t="str">
        <f t="shared" si="73"/>
        <v>2005-2007_Females_NN4_All ages</v>
      </c>
      <c r="C2361" s="149" t="s">
        <v>3</v>
      </c>
      <c r="D2361" s="149" t="s">
        <v>214</v>
      </c>
      <c r="E2361" s="149" t="s">
        <v>87</v>
      </c>
      <c r="F2361" s="149">
        <v>546</v>
      </c>
      <c r="G2361" s="149">
        <v>182</v>
      </c>
      <c r="H2361" s="149">
        <v>1169.4904363098899</v>
      </c>
      <c r="I2361" s="149">
        <v>883.69846829502796</v>
      </c>
      <c r="J2361" s="149">
        <v>809.272547852343</v>
      </c>
      <c r="K2361" s="149">
        <v>962.99689252733697</v>
      </c>
      <c r="L2361" s="149">
        <v>74.425920442685396</v>
      </c>
      <c r="M2361" s="149">
        <v>79.298424232308705</v>
      </c>
    </row>
    <row r="2362" spans="1:13">
      <c r="A2362" s="150" t="str">
        <f t="shared" si="72"/>
        <v>2006-2008FemalesNN4</v>
      </c>
      <c r="B2362" s="151" t="str">
        <f t="shared" si="73"/>
        <v>2006-2008_Females_NN4_All ages</v>
      </c>
      <c r="C2362" s="149" t="s">
        <v>4</v>
      </c>
      <c r="D2362" s="149" t="s">
        <v>214</v>
      </c>
      <c r="E2362" s="149" t="s">
        <v>87</v>
      </c>
      <c r="F2362" s="149">
        <v>549</v>
      </c>
      <c r="G2362" s="149">
        <v>183</v>
      </c>
      <c r="H2362" s="149">
        <v>1170.4509114166899</v>
      </c>
      <c r="I2362" s="149">
        <v>870.11049312513705</v>
      </c>
      <c r="J2362" s="149">
        <v>796.92051928649505</v>
      </c>
      <c r="K2362" s="149">
        <v>948.07848329256399</v>
      </c>
      <c r="L2362" s="149">
        <v>73.189973838642103</v>
      </c>
      <c r="M2362" s="149">
        <v>77.967990167426706</v>
      </c>
    </row>
    <row r="2363" spans="1:13">
      <c r="A2363" s="150" t="str">
        <f t="shared" si="72"/>
        <v>2007-2009FemalesNN4</v>
      </c>
      <c r="B2363" s="151" t="str">
        <f t="shared" si="73"/>
        <v>2007-2009_Females_NN4_All ages</v>
      </c>
      <c r="C2363" s="149" t="s">
        <v>5</v>
      </c>
      <c r="D2363" s="149" t="s">
        <v>214</v>
      </c>
      <c r="E2363" s="149" t="s">
        <v>87</v>
      </c>
      <c r="F2363" s="149">
        <v>517</v>
      </c>
      <c r="G2363" s="149">
        <v>172.333333333333</v>
      </c>
      <c r="H2363" s="149">
        <v>1098.69092145529</v>
      </c>
      <c r="I2363" s="149">
        <v>792.419215431211</v>
      </c>
      <c r="J2363" s="149">
        <v>723.58415807415804</v>
      </c>
      <c r="K2363" s="149">
        <v>865.88996129572502</v>
      </c>
      <c r="L2363" s="149">
        <v>68.835057357053003</v>
      </c>
      <c r="M2363" s="149">
        <v>73.470745864514001</v>
      </c>
    </row>
    <row r="2364" spans="1:13">
      <c r="A2364" s="150" t="str">
        <f t="shared" si="72"/>
        <v>2008-2010FemalesNN4</v>
      </c>
      <c r="B2364" s="151" t="str">
        <f t="shared" si="73"/>
        <v>2008-2010_Females_NN4_All ages</v>
      </c>
      <c r="C2364" s="149" t="s">
        <v>6</v>
      </c>
      <c r="D2364" s="149" t="s">
        <v>214</v>
      </c>
      <c r="E2364" s="149" t="s">
        <v>87</v>
      </c>
      <c r="F2364" s="149">
        <v>523</v>
      </c>
      <c r="G2364" s="149">
        <v>174.333333333333</v>
      </c>
      <c r="H2364" s="149">
        <v>1112.5055837995401</v>
      </c>
      <c r="I2364" s="149">
        <v>784.60293512797398</v>
      </c>
      <c r="J2364" s="149">
        <v>716.660524222449</v>
      </c>
      <c r="K2364" s="149">
        <v>857.09364496865703</v>
      </c>
      <c r="L2364" s="149">
        <v>67.942410905524994</v>
      </c>
      <c r="M2364" s="149">
        <v>72.490709840682797</v>
      </c>
    </row>
    <row r="2365" spans="1:13">
      <c r="A2365" s="150" t="str">
        <f t="shared" si="72"/>
        <v>2009-2011FemalesNN4</v>
      </c>
      <c r="B2365" s="151" t="str">
        <f t="shared" si="73"/>
        <v>2009-2011_Females_NN4_All ages</v>
      </c>
      <c r="C2365" s="149" t="s">
        <v>7</v>
      </c>
      <c r="D2365" s="149" t="s">
        <v>214</v>
      </c>
      <c r="E2365" s="149" t="s">
        <v>87</v>
      </c>
      <c r="F2365" s="149">
        <v>527</v>
      </c>
      <c r="G2365" s="149">
        <v>175.666666666667</v>
      </c>
      <c r="H2365" s="149">
        <v>1123.0447939308699</v>
      </c>
      <c r="I2365" s="149">
        <v>767.81336867476796</v>
      </c>
      <c r="J2365" s="149">
        <v>701.48021665612998</v>
      </c>
      <c r="K2365" s="149">
        <v>838.56959722496799</v>
      </c>
      <c r="L2365" s="149">
        <v>66.333152018637406</v>
      </c>
      <c r="M2365" s="149">
        <v>70.756228550200106</v>
      </c>
    </row>
    <row r="2366" spans="1:13">
      <c r="A2366" s="150" t="str">
        <f t="shared" si="72"/>
        <v>2010-2012FemalesNN4</v>
      </c>
      <c r="B2366" s="151" t="str">
        <f t="shared" si="73"/>
        <v>2010-2012_Females_NN4_All ages</v>
      </c>
      <c r="C2366" s="149" t="s">
        <v>8</v>
      </c>
      <c r="D2366" s="149" t="s">
        <v>214</v>
      </c>
      <c r="E2366" s="149" t="s">
        <v>87</v>
      </c>
      <c r="F2366" s="149">
        <v>542</v>
      </c>
      <c r="G2366" s="149">
        <v>180.666666666667</v>
      </c>
      <c r="H2366" s="149">
        <v>1156.3653431759501</v>
      </c>
      <c r="I2366" s="149">
        <v>766.42221697327102</v>
      </c>
      <c r="J2366" s="149">
        <v>700.91475967173596</v>
      </c>
      <c r="K2366" s="149">
        <v>836.23466327139897</v>
      </c>
      <c r="L2366" s="149">
        <v>65.5074573015347</v>
      </c>
      <c r="M2366" s="149">
        <v>69.812446298127995</v>
      </c>
    </row>
    <row r="2367" spans="1:13">
      <c r="A2367" s="150" t="str">
        <f t="shared" si="72"/>
        <v>2011-2013FemalesNN4</v>
      </c>
      <c r="B2367" s="151" t="str">
        <f t="shared" si="73"/>
        <v>2011-2013_Females_NN4_All ages</v>
      </c>
      <c r="C2367" s="149" t="s">
        <v>9</v>
      </c>
      <c r="D2367" s="149" t="s">
        <v>214</v>
      </c>
      <c r="E2367" s="149" t="s">
        <v>87</v>
      </c>
      <c r="F2367" s="149">
        <v>547</v>
      </c>
      <c r="G2367" s="149">
        <v>182.333333333333</v>
      </c>
      <c r="H2367" s="149">
        <v>1169.8532871380301</v>
      </c>
      <c r="I2367" s="149">
        <v>767.92964471249797</v>
      </c>
      <c r="J2367" s="149">
        <v>702.40655626365799</v>
      </c>
      <c r="K2367" s="149">
        <v>837.73832615256697</v>
      </c>
      <c r="L2367" s="149">
        <v>65.523088448839502</v>
      </c>
      <c r="M2367" s="149">
        <v>69.808681440068796</v>
      </c>
    </row>
    <row r="2368" spans="1:13">
      <c r="A2368" s="150" t="str">
        <f t="shared" si="72"/>
        <v>2012-2014FemalesNN4</v>
      </c>
      <c r="B2368" s="151" t="str">
        <f t="shared" si="73"/>
        <v>2012-2014_Females_NN4_All ages</v>
      </c>
      <c r="C2368" s="149" t="s">
        <v>216</v>
      </c>
      <c r="D2368" s="149" t="s">
        <v>214</v>
      </c>
      <c r="E2368" s="149" t="s">
        <v>87</v>
      </c>
      <c r="F2368" s="149">
        <v>550</v>
      </c>
      <c r="G2368" s="149">
        <v>183.333333333333</v>
      </c>
      <c r="H2368" s="149">
        <v>1175.79152147423</v>
      </c>
      <c r="I2368" s="149">
        <v>764.62639823584698</v>
      </c>
      <c r="J2368" s="149">
        <v>699.61024128839699</v>
      </c>
      <c r="K2368" s="149">
        <v>833.88296869317105</v>
      </c>
      <c r="L2368" s="149">
        <v>65.016156947450199</v>
      </c>
      <c r="M2368" s="149">
        <v>69.256570457323505</v>
      </c>
    </row>
    <row r="2369" spans="1:13">
      <c r="A2369" s="150" t="str">
        <f t="shared" si="72"/>
        <v>2004-2006FemalesNN5</v>
      </c>
      <c r="B2369" s="151" t="str">
        <f t="shared" si="73"/>
        <v>2004-2006_Females_NN5_All ages</v>
      </c>
      <c r="C2369" s="149" t="s">
        <v>1</v>
      </c>
      <c r="D2369" s="149" t="s">
        <v>214</v>
      </c>
      <c r="E2369" s="149" t="s">
        <v>88</v>
      </c>
      <c r="F2369" s="149">
        <v>598</v>
      </c>
      <c r="G2369" s="149">
        <v>199.333333333333</v>
      </c>
      <c r="H2369" s="149">
        <v>1574.8860972847699</v>
      </c>
      <c r="I2369" s="149">
        <v>1311.5201468047901</v>
      </c>
      <c r="J2369" s="149">
        <v>1206.25516535869</v>
      </c>
      <c r="K2369" s="149">
        <v>1423.3597953083199</v>
      </c>
      <c r="L2369" s="149">
        <v>105.26498144609801</v>
      </c>
      <c r="M2369" s="149">
        <v>111.839648503533</v>
      </c>
    </row>
    <row r="2370" spans="1:13">
      <c r="A2370" s="150" t="str">
        <f t="shared" si="72"/>
        <v>2005-2007FemalesNN5</v>
      </c>
      <c r="B2370" s="151" t="str">
        <f t="shared" si="73"/>
        <v>2005-2007_Females_NN5_All ages</v>
      </c>
      <c r="C2370" s="149" t="s">
        <v>3</v>
      </c>
      <c r="D2370" s="149" t="s">
        <v>214</v>
      </c>
      <c r="E2370" s="149" t="s">
        <v>88</v>
      </c>
      <c r="F2370" s="149">
        <v>588</v>
      </c>
      <c r="G2370" s="149">
        <v>196</v>
      </c>
      <c r="H2370" s="149">
        <v>1541.6885159937101</v>
      </c>
      <c r="I2370" s="149">
        <v>1277.7102677861401</v>
      </c>
      <c r="J2370" s="149">
        <v>1174.3944017097199</v>
      </c>
      <c r="K2370" s="149">
        <v>1387.5355676215299</v>
      </c>
      <c r="L2370" s="149">
        <v>103.315866076414</v>
      </c>
      <c r="M2370" s="149">
        <v>109.825299835397</v>
      </c>
    </row>
    <row r="2371" spans="1:13">
      <c r="A2371" s="150" t="str">
        <f t="shared" ref="A2371:A2434" si="74">C2371&amp;D2371&amp;E2371</f>
        <v>2006-2008FemalesNN5</v>
      </c>
      <c r="B2371" s="151" t="str">
        <f t="shared" ref="B2371:B2434" si="75">CONCATENATE(C2371,"_",D2371,"_",E2371,"_","All ages")</f>
        <v>2006-2008_Females_NN5_All ages</v>
      </c>
      <c r="C2371" s="149" t="s">
        <v>4</v>
      </c>
      <c r="D2371" s="149" t="s">
        <v>214</v>
      </c>
      <c r="E2371" s="149" t="s">
        <v>88</v>
      </c>
      <c r="F2371" s="149">
        <v>548</v>
      </c>
      <c r="G2371" s="149">
        <v>182.666666666667</v>
      </c>
      <c r="H2371" s="149">
        <v>1432.3052796654499</v>
      </c>
      <c r="I2371" s="149">
        <v>1171.8979015868299</v>
      </c>
      <c r="J2371" s="149">
        <v>1073.9610958317301</v>
      </c>
      <c r="K2371" s="149">
        <v>1276.23429297814</v>
      </c>
      <c r="L2371" s="149">
        <v>97.936805755105297</v>
      </c>
      <c r="M2371" s="149">
        <v>104.336391391305</v>
      </c>
    </row>
    <row r="2372" spans="1:13">
      <c r="A2372" s="150" t="str">
        <f t="shared" si="74"/>
        <v>2007-2009FemalesNN5</v>
      </c>
      <c r="B2372" s="151" t="str">
        <f t="shared" si="75"/>
        <v>2007-2009_Females_NN5_All ages</v>
      </c>
      <c r="C2372" s="149" t="s">
        <v>5</v>
      </c>
      <c r="D2372" s="149" t="s">
        <v>214</v>
      </c>
      <c r="E2372" s="149" t="s">
        <v>88</v>
      </c>
      <c r="F2372" s="149">
        <v>515</v>
      </c>
      <c r="G2372" s="149">
        <v>171.666666666667</v>
      </c>
      <c r="H2372" s="149">
        <v>1346.4052287581701</v>
      </c>
      <c r="I2372" s="149">
        <v>1095.0933431231099</v>
      </c>
      <c r="J2372" s="149">
        <v>1000.81651688274</v>
      </c>
      <c r="K2372" s="149">
        <v>1195.7319962561</v>
      </c>
      <c r="L2372" s="149">
        <v>94.276826240371605</v>
      </c>
      <c r="M2372" s="149">
        <v>100.63865313299399</v>
      </c>
    </row>
    <row r="2373" spans="1:13">
      <c r="A2373" s="150" t="str">
        <f t="shared" si="74"/>
        <v>2008-2010FemalesNN5</v>
      </c>
      <c r="B2373" s="151" t="str">
        <f t="shared" si="75"/>
        <v>2008-2010_Females_NN5_All ages</v>
      </c>
      <c r="C2373" s="149" t="s">
        <v>6</v>
      </c>
      <c r="D2373" s="149" t="s">
        <v>214</v>
      </c>
      <c r="E2373" s="149" t="s">
        <v>88</v>
      </c>
      <c r="F2373" s="149">
        <v>528</v>
      </c>
      <c r="G2373" s="149">
        <v>176</v>
      </c>
      <c r="H2373" s="149">
        <v>1383.68405880657</v>
      </c>
      <c r="I2373" s="149">
        <v>1121.6650856640399</v>
      </c>
      <c r="J2373" s="149">
        <v>1026.1466588482699</v>
      </c>
      <c r="K2373" s="149">
        <v>1223.5464036032399</v>
      </c>
      <c r="L2373" s="149">
        <v>95.518426815774305</v>
      </c>
      <c r="M2373" s="149">
        <v>101.88131793919599</v>
      </c>
    </row>
    <row r="2374" spans="1:13">
      <c r="A2374" s="150" t="str">
        <f t="shared" si="74"/>
        <v>2009-2011FemalesNN5</v>
      </c>
      <c r="B2374" s="151" t="str">
        <f t="shared" si="75"/>
        <v>2009-2011_Females_NN5_All ages</v>
      </c>
      <c r="C2374" s="149" t="s">
        <v>7</v>
      </c>
      <c r="D2374" s="149" t="s">
        <v>214</v>
      </c>
      <c r="E2374" s="149" t="s">
        <v>88</v>
      </c>
      <c r="F2374" s="149">
        <v>543</v>
      </c>
      <c r="G2374" s="149">
        <v>181</v>
      </c>
      <c r="H2374" s="149">
        <v>1428.64660071564</v>
      </c>
      <c r="I2374" s="149">
        <v>1142.9450139671701</v>
      </c>
      <c r="J2374" s="149">
        <v>1046.8646941004299</v>
      </c>
      <c r="K2374" s="149">
        <v>1245.3334727648701</v>
      </c>
      <c r="L2374" s="149">
        <v>96.080319866744304</v>
      </c>
      <c r="M2374" s="149">
        <v>102.388458797703</v>
      </c>
    </row>
    <row r="2375" spans="1:13">
      <c r="A2375" s="150" t="str">
        <f t="shared" si="74"/>
        <v>2010-2012FemalesNN5</v>
      </c>
      <c r="B2375" s="151" t="str">
        <f t="shared" si="75"/>
        <v>2010-2012_Females_NN5_All ages</v>
      </c>
      <c r="C2375" s="149" t="s">
        <v>8</v>
      </c>
      <c r="D2375" s="149" t="s">
        <v>214</v>
      </c>
      <c r="E2375" s="149" t="s">
        <v>88</v>
      </c>
      <c r="F2375" s="149">
        <v>562</v>
      </c>
      <c r="G2375" s="149">
        <v>187.333333333333</v>
      </c>
      <c r="H2375" s="149">
        <v>1483.86756085969</v>
      </c>
      <c r="I2375" s="149">
        <v>1166.39571662823</v>
      </c>
      <c r="J2375" s="149">
        <v>1069.7896878976601</v>
      </c>
      <c r="K2375" s="149">
        <v>1269.2324884299501</v>
      </c>
      <c r="L2375" s="149">
        <v>96.606028730572703</v>
      </c>
      <c r="M2375" s="149">
        <v>102.836771801719</v>
      </c>
    </row>
    <row r="2376" spans="1:13">
      <c r="A2376" s="150" t="str">
        <f t="shared" si="74"/>
        <v>2011-2013FemalesNN5</v>
      </c>
      <c r="B2376" s="151" t="str">
        <f t="shared" si="75"/>
        <v>2011-2013_Females_NN5_All ages</v>
      </c>
      <c r="C2376" s="149" t="s">
        <v>9</v>
      </c>
      <c r="D2376" s="149" t="s">
        <v>214</v>
      </c>
      <c r="E2376" s="149" t="s">
        <v>88</v>
      </c>
      <c r="F2376" s="149">
        <v>545</v>
      </c>
      <c r="G2376" s="149">
        <v>181.666666666667</v>
      </c>
      <c r="H2376" s="149">
        <v>1439.13387905994</v>
      </c>
      <c r="I2376" s="149">
        <v>1105.5045558693901</v>
      </c>
      <c r="J2376" s="149">
        <v>1012.55050471828</v>
      </c>
      <c r="K2376" s="149">
        <v>1204.5498856884999</v>
      </c>
      <c r="L2376" s="149">
        <v>92.954051151104096</v>
      </c>
      <c r="M2376" s="149">
        <v>99.045329819108701</v>
      </c>
    </row>
    <row r="2377" spans="1:13">
      <c r="A2377" s="150" t="str">
        <f t="shared" si="74"/>
        <v>2012-2014FemalesNN5</v>
      </c>
      <c r="B2377" s="151" t="str">
        <f t="shared" si="75"/>
        <v>2012-2014_Females_NN5_All ages</v>
      </c>
      <c r="C2377" s="149" t="s">
        <v>216</v>
      </c>
      <c r="D2377" s="149" t="s">
        <v>214</v>
      </c>
      <c r="E2377" s="149" t="s">
        <v>88</v>
      </c>
      <c r="F2377" s="149">
        <v>562</v>
      </c>
      <c r="G2377" s="149">
        <v>187.333333333333</v>
      </c>
      <c r="H2377" s="149">
        <v>1482.3802489976799</v>
      </c>
      <c r="I2377" s="149">
        <v>1123.0041099320699</v>
      </c>
      <c r="J2377" s="149">
        <v>1029.91681324774</v>
      </c>
      <c r="K2377" s="149">
        <v>1222.09520406516</v>
      </c>
      <c r="L2377" s="149">
        <v>93.087296684332202</v>
      </c>
      <c r="M2377" s="149">
        <v>99.091094133094401</v>
      </c>
    </row>
    <row r="2378" spans="1:13">
      <c r="A2378" s="150" t="str">
        <f t="shared" si="74"/>
        <v>2004-2006FemalesNQ</v>
      </c>
      <c r="B2378" s="151" t="str">
        <f t="shared" si="75"/>
        <v>2004-2006_Females_NQ_All ages</v>
      </c>
      <c r="C2378" s="149" t="s">
        <v>1</v>
      </c>
      <c r="D2378" s="149" t="s">
        <v>214</v>
      </c>
      <c r="E2378" s="149" t="s">
        <v>89</v>
      </c>
      <c r="F2378" s="149">
        <v>1179</v>
      </c>
      <c r="G2378" s="149">
        <v>393</v>
      </c>
      <c r="H2378" s="149">
        <v>1023.2687317195901</v>
      </c>
      <c r="I2378" s="149">
        <v>864.85689237947395</v>
      </c>
      <c r="J2378" s="149">
        <v>815.43573208674002</v>
      </c>
      <c r="K2378" s="149">
        <v>916.45511934974195</v>
      </c>
      <c r="L2378" s="149">
        <v>49.421160292733802</v>
      </c>
      <c r="M2378" s="149">
        <v>51.598226970268001</v>
      </c>
    </row>
    <row r="2379" spans="1:13">
      <c r="A2379" s="150" t="str">
        <f t="shared" si="74"/>
        <v>2005-2007FemalesNQ</v>
      </c>
      <c r="B2379" s="151" t="str">
        <f t="shared" si="75"/>
        <v>2005-2007_Females_NQ_All ages</v>
      </c>
      <c r="C2379" s="149" t="s">
        <v>3</v>
      </c>
      <c r="D2379" s="149" t="s">
        <v>214</v>
      </c>
      <c r="E2379" s="149" t="s">
        <v>89</v>
      </c>
      <c r="F2379" s="149">
        <v>1137</v>
      </c>
      <c r="G2379" s="149">
        <v>379</v>
      </c>
      <c r="H2379" s="149">
        <v>991.93020719738297</v>
      </c>
      <c r="I2379" s="149">
        <v>820.17312497571697</v>
      </c>
      <c r="J2379" s="149">
        <v>772.46972056896595</v>
      </c>
      <c r="K2379" s="149">
        <v>870.01732887744595</v>
      </c>
      <c r="L2379" s="149">
        <v>47.703404406751403</v>
      </c>
      <c r="M2379" s="149">
        <v>49.844203901728598</v>
      </c>
    </row>
    <row r="2380" spans="1:13">
      <c r="A2380" s="150" t="str">
        <f t="shared" si="74"/>
        <v>2006-2008FemalesNQ</v>
      </c>
      <c r="B2380" s="151" t="str">
        <f t="shared" si="75"/>
        <v>2006-2008_Females_NQ_All ages</v>
      </c>
      <c r="C2380" s="149" t="s">
        <v>4</v>
      </c>
      <c r="D2380" s="149" t="s">
        <v>214</v>
      </c>
      <c r="E2380" s="149" t="s">
        <v>89</v>
      </c>
      <c r="F2380" s="149">
        <v>1129</v>
      </c>
      <c r="G2380" s="149">
        <v>376.33333333333297</v>
      </c>
      <c r="H2380" s="149">
        <v>988.03679102452998</v>
      </c>
      <c r="I2380" s="149">
        <v>805.22248321487905</v>
      </c>
      <c r="J2380" s="149">
        <v>758.14950795071104</v>
      </c>
      <c r="K2380" s="149">
        <v>854.41562096983398</v>
      </c>
      <c r="L2380" s="149">
        <v>47.0729752641681</v>
      </c>
      <c r="M2380" s="149">
        <v>49.193137754954797</v>
      </c>
    </row>
    <row r="2381" spans="1:13">
      <c r="A2381" s="150" t="str">
        <f t="shared" si="74"/>
        <v>2007-2009FemalesNQ</v>
      </c>
      <c r="B2381" s="151" t="str">
        <f t="shared" si="75"/>
        <v>2007-2009_Females_NQ_All ages</v>
      </c>
      <c r="C2381" s="149" t="s">
        <v>5</v>
      </c>
      <c r="D2381" s="149" t="s">
        <v>214</v>
      </c>
      <c r="E2381" s="149" t="s">
        <v>89</v>
      </c>
      <c r="F2381" s="149">
        <v>1141</v>
      </c>
      <c r="G2381" s="149">
        <v>380.33333333333297</v>
      </c>
      <c r="H2381" s="149">
        <v>1003.05046899862</v>
      </c>
      <c r="I2381" s="149">
        <v>802.02937343274095</v>
      </c>
      <c r="J2381" s="149">
        <v>755.35092383390804</v>
      </c>
      <c r="K2381" s="149">
        <v>850.798860393631</v>
      </c>
      <c r="L2381" s="149">
        <v>46.678449598832998</v>
      </c>
      <c r="M2381" s="149">
        <v>48.7694869608899</v>
      </c>
    </row>
    <row r="2382" spans="1:13">
      <c r="A2382" s="150" t="str">
        <f t="shared" si="74"/>
        <v>2008-2010FemalesNQ</v>
      </c>
      <c r="B2382" s="151" t="str">
        <f t="shared" si="75"/>
        <v>2008-2010_Females_NQ_All ages</v>
      </c>
      <c r="C2382" s="149" t="s">
        <v>6</v>
      </c>
      <c r="D2382" s="149" t="s">
        <v>214</v>
      </c>
      <c r="E2382" s="149" t="s">
        <v>89</v>
      </c>
      <c r="F2382" s="149">
        <v>1171</v>
      </c>
      <c r="G2382" s="149">
        <v>390.33333333333297</v>
      </c>
      <c r="H2382" s="149">
        <v>1031.59081699174</v>
      </c>
      <c r="I2382" s="149">
        <v>814.676077863101</v>
      </c>
      <c r="J2382" s="149">
        <v>767.81013189572104</v>
      </c>
      <c r="K2382" s="149">
        <v>863.613739976038</v>
      </c>
      <c r="L2382" s="149">
        <v>46.865945967379801</v>
      </c>
      <c r="M2382" s="149">
        <v>48.937662112937304</v>
      </c>
    </row>
    <row r="2383" spans="1:13">
      <c r="A2383" s="150" t="str">
        <f t="shared" si="74"/>
        <v>2009-2011FemalesNQ</v>
      </c>
      <c r="B2383" s="151" t="str">
        <f t="shared" si="75"/>
        <v>2009-2011_Females_NQ_All ages</v>
      </c>
      <c r="C2383" s="149" t="s">
        <v>7</v>
      </c>
      <c r="D2383" s="149" t="s">
        <v>214</v>
      </c>
      <c r="E2383" s="149" t="s">
        <v>89</v>
      </c>
      <c r="F2383" s="149">
        <v>1182</v>
      </c>
      <c r="G2383" s="149">
        <v>394</v>
      </c>
      <c r="H2383" s="149">
        <v>1042.60386345594</v>
      </c>
      <c r="I2383" s="149">
        <v>815.78921055271906</v>
      </c>
      <c r="J2383" s="149">
        <v>769.08365307948702</v>
      </c>
      <c r="K2383" s="149">
        <v>864.54953347912203</v>
      </c>
      <c r="L2383" s="149">
        <v>46.705557473232602</v>
      </c>
      <c r="M2383" s="149">
        <v>48.760322926402402</v>
      </c>
    </row>
    <row r="2384" spans="1:13">
      <c r="A2384" s="150" t="str">
        <f t="shared" si="74"/>
        <v>2010-2012FemalesNQ</v>
      </c>
      <c r="B2384" s="151" t="str">
        <f t="shared" si="75"/>
        <v>2010-2012_Females_NQ_All ages</v>
      </c>
      <c r="C2384" s="149" t="s">
        <v>8</v>
      </c>
      <c r="D2384" s="149" t="s">
        <v>214</v>
      </c>
      <c r="E2384" s="149" t="s">
        <v>89</v>
      </c>
      <c r="F2384" s="149">
        <v>1159</v>
      </c>
      <c r="G2384" s="149">
        <v>386.33333333333297</v>
      </c>
      <c r="H2384" s="149">
        <v>1019.2505562346699</v>
      </c>
      <c r="I2384" s="149">
        <v>792.03713008944101</v>
      </c>
      <c r="J2384" s="149">
        <v>746.21935621078705</v>
      </c>
      <c r="K2384" s="149">
        <v>839.89099734313004</v>
      </c>
      <c r="L2384" s="149">
        <v>45.817773878654201</v>
      </c>
      <c r="M2384" s="149">
        <v>47.853867253689302</v>
      </c>
    </row>
    <row r="2385" spans="1:13">
      <c r="A2385" s="150" t="str">
        <f t="shared" si="74"/>
        <v>2011-2013FemalesNQ</v>
      </c>
      <c r="B2385" s="151" t="str">
        <f t="shared" si="75"/>
        <v>2011-2013_Females_NQ_All ages</v>
      </c>
      <c r="C2385" s="149" t="s">
        <v>9</v>
      </c>
      <c r="D2385" s="149" t="s">
        <v>214</v>
      </c>
      <c r="E2385" s="149" t="s">
        <v>89</v>
      </c>
      <c r="F2385" s="149">
        <v>1145</v>
      </c>
      <c r="G2385" s="149">
        <v>381.66666666666703</v>
      </c>
      <c r="H2385" s="149">
        <v>1006.86780573167</v>
      </c>
      <c r="I2385" s="149">
        <v>779.09681072870103</v>
      </c>
      <c r="J2385" s="149">
        <v>733.68150411948602</v>
      </c>
      <c r="K2385" s="149">
        <v>826.54292661060003</v>
      </c>
      <c r="L2385" s="149">
        <v>45.415306609215001</v>
      </c>
      <c r="M2385" s="149">
        <v>47.446115881899601</v>
      </c>
    </row>
    <row r="2386" spans="1:13">
      <c r="A2386" s="150" t="str">
        <f t="shared" si="74"/>
        <v>2012-2014FemalesNQ</v>
      </c>
      <c r="B2386" s="151" t="str">
        <f t="shared" si="75"/>
        <v>2012-2014_Females_NQ_All ages</v>
      </c>
      <c r="C2386" s="149" t="s">
        <v>216</v>
      </c>
      <c r="D2386" s="149" t="s">
        <v>214</v>
      </c>
      <c r="E2386" s="149" t="s">
        <v>89</v>
      </c>
      <c r="F2386" s="149">
        <v>1121</v>
      </c>
      <c r="G2386" s="149">
        <v>373.66666666666703</v>
      </c>
      <c r="H2386" s="149">
        <v>988.01339679182104</v>
      </c>
      <c r="I2386" s="149">
        <v>754.96366981205699</v>
      </c>
      <c r="J2386" s="149">
        <v>710.47184237247404</v>
      </c>
      <c r="K2386" s="149">
        <v>801.46671885982698</v>
      </c>
      <c r="L2386" s="149">
        <v>44.4918274395826</v>
      </c>
      <c r="M2386" s="149">
        <v>46.503049047770197</v>
      </c>
    </row>
    <row r="2387" spans="1:13">
      <c r="A2387" s="150" t="str">
        <f t="shared" si="74"/>
        <v>2004-2006FemalesNQ1</v>
      </c>
      <c r="B2387" s="151" t="str">
        <f t="shared" si="75"/>
        <v>2004-2006_Females_NQ1_All ages</v>
      </c>
      <c r="C2387" s="149" t="s">
        <v>1</v>
      </c>
      <c r="D2387" s="149" t="s">
        <v>214</v>
      </c>
      <c r="E2387" s="149" t="s">
        <v>90</v>
      </c>
      <c r="F2387" s="149">
        <v>209</v>
      </c>
      <c r="G2387" s="149">
        <v>69.6666666666667</v>
      </c>
      <c r="H2387" s="149">
        <v>806.42049619940599</v>
      </c>
      <c r="I2387" s="149">
        <v>774.21223068403197</v>
      </c>
      <c r="J2387" s="149">
        <v>669.60997258124598</v>
      </c>
      <c r="K2387" s="149">
        <v>890.12786487710696</v>
      </c>
      <c r="L2387" s="149">
        <v>104.602258102785</v>
      </c>
      <c r="M2387" s="149">
        <v>115.91563419307499</v>
      </c>
    </row>
    <row r="2388" spans="1:13">
      <c r="A2388" s="150" t="str">
        <f t="shared" si="74"/>
        <v>2005-2007FemalesNQ1</v>
      </c>
      <c r="B2388" s="151" t="str">
        <f t="shared" si="75"/>
        <v>2005-2007_Females_NQ1_All ages</v>
      </c>
      <c r="C2388" s="149" t="s">
        <v>3</v>
      </c>
      <c r="D2388" s="149" t="s">
        <v>214</v>
      </c>
      <c r="E2388" s="149" t="s">
        <v>90</v>
      </c>
      <c r="F2388" s="149">
        <v>208</v>
      </c>
      <c r="G2388" s="149">
        <v>69.3333333333333</v>
      </c>
      <c r="H2388" s="149">
        <v>797.76013500556098</v>
      </c>
      <c r="I2388" s="149">
        <v>756.48353255055304</v>
      </c>
      <c r="J2388" s="149">
        <v>654.35108529143895</v>
      </c>
      <c r="K2388" s="149">
        <v>869.690280911939</v>
      </c>
      <c r="L2388" s="149">
        <v>102.132447259114</v>
      </c>
      <c r="M2388" s="149">
        <v>113.206748361387</v>
      </c>
    </row>
    <row r="2389" spans="1:13">
      <c r="A2389" s="150" t="str">
        <f t="shared" si="74"/>
        <v>2006-2008FemalesNQ1</v>
      </c>
      <c r="B2389" s="151" t="str">
        <f t="shared" si="75"/>
        <v>2006-2008_Females_NQ1_All ages</v>
      </c>
      <c r="C2389" s="149" t="s">
        <v>4</v>
      </c>
      <c r="D2389" s="149" t="s">
        <v>214</v>
      </c>
      <c r="E2389" s="149" t="s">
        <v>90</v>
      </c>
      <c r="F2389" s="149">
        <v>211</v>
      </c>
      <c r="G2389" s="149">
        <v>70.3333333333333</v>
      </c>
      <c r="H2389" s="149">
        <v>808.92501150130397</v>
      </c>
      <c r="I2389" s="149">
        <v>757.02220963796196</v>
      </c>
      <c r="J2389" s="149">
        <v>655.26524880576903</v>
      </c>
      <c r="K2389" s="149">
        <v>869.72953547687302</v>
      </c>
      <c r="L2389" s="149">
        <v>101.75696083219199</v>
      </c>
      <c r="M2389" s="149">
        <v>112.707325838911</v>
      </c>
    </row>
    <row r="2390" spans="1:13">
      <c r="A2390" s="150" t="str">
        <f t="shared" si="74"/>
        <v>2007-2009FemalesNQ1</v>
      </c>
      <c r="B2390" s="151" t="str">
        <f t="shared" si="75"/>
        <v>2007-2009_Females_NQ1_All ages</v>
      </c>
      <c r="C2390" s="149" t="s">
        <v>5</v>
      </c>
      <c r="D2390" s="149" t="s">
        <v>214</v>
      </c>
      <c r="E2390" s="149" t="s">
        <v>90</v>
      </c>
      <c r="F2390" s="149">
        <v>229</v>
      </c>
      <c r="G2390" s="149">
        <v>76.3333333333333</v>
      </c>
      <c r="H2390" s="149">
        <v>880.02459457382201</v>
      </c>
      <c r="I2390" s="149">
        <v>775.11218757929305</v>
      </c>
      <c r="J2390" s="149">
        <v>674.37069388367195</v>
      </c>
      <c r="K2390" s="149">
        <v>886.23613512414704</v>
      </c>
      <c r="L2390" s="149">
        <v>100.741493695621</v>
      </c>
      <c r="M2390" s="149">
        <v>111.123947544854</v>
      </c>
    </row>
    <row r="2391" spans="1:13">
      <c r="A2391" s="150" t="str">
        <f t="shared" si="74"/>
        <v>2008-2010FemalesNQ1</v>
      </c>
      <c r="B2391" s="151" t="str">
        <f t="shared" si="75"/>
        <v>2008-2010_Females_NQ1_All ages</v>
      </c>
      <c r="C2391" s="149" t="s">
        <v>6</v>
      </c>
      <c r="D2391" s="149" t="s">
        <v>214</v>
      </c>
      <c r="E2391" s="149" t="s">
        <v>90</v>
      </c>
      <c r="F2391" s="149">
        <v>243</v>
      </c>
      <c r="G2391" s="149">
        <v>81</v>
      </c>
      <c r="H2391" s="149">
        <v>932.24890662165296</v>
      </c>
      <c r="I2391" s="149">
        <v>800.39964217414501</v>
      </c>
      <c r="J2391" s="149">
        <v>698.75063278305197</v>
      </c>
      <c r="K2391" s="149">
        <v>912.202075588551</v>
      </c>
      <c r="L2391" s="149">
        <v>101.649009391093</v>
      </c>
      <c r="M2391" s="149">
        <v>111.802433414406</v>
      </c>
    </row>
    <row r="2392" spans="1:13">
      <c r="A2392" s="150" t="str">
        <f t="shared" si="74"/>
        <v>2009-2011FemalesNQ1</v>
      </c>
      <c r="B2392" s="151" t="str">
        <f t="shared" si="75"/>
        <v>2009-2011_Females_NQ1_All ages</v>
      </c>
      <c r="C2392" s="149" t="s">
        <v>7</v>
      </c>
      <c r="D2392" s="149" t="s">
        <v>214</v>
      </c>
      <c r="E2392" s="149" t="s">
        <v>90</v>
      </c>
      <c r="F2392" s="149">
        <v>232</v>
      </c>
      <c r="G2392" s="149">
        <v>77.3333333333333</v>
      </c>
      <c r="H2392" s="149">
        <v>880.82311401343998</v>
      </c>
      <c r="I2392" s="149">
        <v>766.31530613650602</v>
      </c>
      <c r="J2392" s="149">
        <v>666.64268494439602</v>
      </c>
      <c r="K2392" s="149">
        <v>876.18995767729996</v>
      </c>
      <c r="L2392" s="149">
        <v>99.672621192109702</v>
      </c>
      <c r="M2392" s="149">
        <v>109.874651540795</v>
      </c>
    </row>
    <row r="2393" spans="1:13">
      <c r="A2393" s="150" t="str">
        <f t="shared" si="74"/>
        <v>2010-2012FemalesNQ1</v>
      </c>
      <c r="B2393" s="151" t="str">
        <f t="shared" si="75"/>
        <v>2010-2012_Females_NQ1_All ages</v>
      </c>
      <c r="C2393" s="149" t="s">
        <v>8</v>
      </c>
      <c r="D2393" s="149" t="s">
        <v>214</v>
      </c>
      <c r="E2393" s="149" t="s">
        <v>90</v>
      </c>
      <c r="F2393" s="149">
        <v>215</v>
      </c>
      <c r="G2393" s="149">
        <v>71.6666666666667</v>
      </c>
      <c r="H2393" s="149">
        <v>799.16737910270194</v>
      </c>
      <c r="I2393" s="149">
        <v>701.81973325101103</v>
      </c>
      <c r="J2393" s="149">
        <v>607.30160795202801</v>
      </c>
      <c r="K2393" s="149">
        <v>806.40878315106499</v>
      </c>
      <c r="L2393" s="149">
        <v>94.518125298982895</v>
      </c>
      <c r="M2393" s="149">
        <v>104.58904990005399</v>
      </c>
    </row>
    <row r="2394" spans="1:13">
      <c r="A2394" s="150" t="str">
        <f t="shared" si="74"/>
        <v>2011-2013FemalesNQ1</v>
      </c>
      <c r="B2394" s="151" t="str">
        <f t="shared" si="75"/>
        <v>2011-2013_Females_NQ1_All ages</v>
      </c>
      <c r="C2394" s="149" t="s">
        <v>9</v>
      </c>
      <c r="D2394" s="149" t="s">
        <v>214</v>
      </c>
      <c r="E2394" s="149" t="s">
        <v>90</v>
      </c>
      <c r="F2394" s="149">
        <v>210</v>
      </c>
      <c r="G2394" s="149">
        <v>70</v>
      </c>
      <c r="H2394" s="149">
        <v>777.57618395230895</v>
      </c>
      <c r="I2394" s="149">
        <v>691.60078970634902</v>
      </c>
      <c r="J2394" s="149">
        <v>596.59128448644799</v>
      </c>
      <c r="K2394" s="149">
        <v>796.86025557895198</v>
      </c>
      <c r="L2394" s="149">
        <v>95.009505219900504</v>
      </c>
      <c r="M2394" s="149">
        <v>105.259465872603</v>
      </c>
    </row>
    <row r="2395" spans="1:13">
      <c r="A2395" s="150" t="str">
        <f t="shared" si="74"/>
        <v>2012-2014FemalesNQ1</v>
      </c>
      <c r="B2395" s="151" t="str">
        <f t="shared" si="75"/>
        <v>2012-2014_Females_NQ1_All ages</v>
      </c>
      <c r="C2395" s="149" t="s">
        <v>216</v>
      </c>
      <c r="D2395" s="149" t="s">
        <v>214</v>
      </c>
      <c r="E2395" s="149" t="s">
        <v>90</v>
      </c>
      <c r="F2395" s="149">
        <v>200</v>
      </c>
      <c r="G2395" s="149">
        <v>66.6666666666667</v>
      </c>
      <c r="H2395" s="149">
        <v>745.15648286140095</v>
      </c>
      <c r="I2395" s="149">
        <v>634.80432072500798</v>
      </c>
      <c r="J2395" s="149">
        <v>544.705118540336</v>
      </c>
      <c r="K2395" s="149">
        <v>734.87790339382298</v>
      </c>
      <c r="L2395" s="149">
        <v>90.099202184671498</v>
      </c>
      <c r="M2395" s="149">
        <v>100.07358266881501</v>
      </c>
    </row>
    <row r="2396" spans="1:13">
      <c r="A2396" s="150" t="str">
        <f t="shared" si="74"/>
        <v>2004-2006FemalesNQ2</v>
      </c>
      <c r="B2396" s="151" t="str">
        <f t="shared" si="75"/>
        <v>2004-2006_Females_NQ2_All ages</v>
      </c>
      <c r="C2396" s="149" t="s">
        <v>1</v>
      </c>
      <c r="D2396" s="149" t="s">
        <v>214</v>
      </c>
      <c r="E2396" s="149" t="s">
        <v>91</v>
      </c>
      <c r="F2396" s="149">
        <v>246</v>
      </c>
      <c r="G2396" s="149">
        <v>82</v>
      </c>
      <c r="H2396" s="149">
        <v>944.954480851227</v>
      </c>
      <c r="I2396" s="149">
        <v>824.96066155691301</v>
      </c>
      <c r="J2396" s="149">
        <v>722.98820984617998</v>
      </c>
      <c r="K2396" s="149">
        <v>937.05324839586001</v>
      </c>
      <c r="L2396" s="149">
        <v>101.972451710733</v>
      </c>
      <c r="M2396" s="149">
        <v>112.09258683894799</v>
      </c>
    </row>
    <row r="2397" spans="1:13">
      <c r="A2397" s="150" t="str">
        <f t="shared" si="74"/>
        <v>2005-2007FemalesNQ2</v>
      </c>
      <c r="B2397" s="151" t="str">
        <f t="shared" si="75"/>
        <v>2005-2007_Females_NQ2_All ages</v>
      </c>
      <c r="C2397" s="149" t="s">
        <v>3</v>
      </c>
      <c r="D2397" s="149" t="s">
        <v>214</v>
      </c>
      <c r="E2397" s="149" t="s">
        <v>91</v>
      </c>
      <c r="F2397" s="149">
        <v>236</v>
      </c>
      <c r="G2397" s="149">
        <v>78.6666666666667</v>
      </c>
      <c r="H2397" s="149">
        <v>919.46857833015099</v>
      </c>
      <c r="I2397" s="149">
        <v>769.71434476480101</v>
      </c>
      <c r="J2397" s="149">
        <v>672.49877292166195</v>
      </c>
      <c r="K2397" s="149">
        <v>876.79118982198202</v>
      </c>
      <c r="L2397" s="149">
        <v>97.2155718431396</v>
      </c>
      <c r="M2397" s="149">
        <v>107.076845057181</v>
      </c>
    </row>
    <row r="2398" spans="1:13">
      <c r="A2398" s="150" t="str">
        <f t="shared" si="74"/>
        <v>2006-2008FemalesNQ2</v>
      </c>
      <c r="B2398" s="151" t="str">
        <f t="shared" si="75"/>
        <v>2006-2008_Females_NQ2_All ages</v>
      </c>
      <c r="C2398" s="149" t="s">
        <v>4</v>
      </c>
      <c r="D2398" s="149" t="s">
        <v>214</v>
      </c>
      <c r="E2398" s="149" t="s">
        <v>91</v>
      </c>
      <c r="F2398" s="149">
        <v>235</v>
      </c>
      <c r="G2398" s="149">
        <v>78.3333333333333</v>
      </c>
      <c r="H2398" s="149">
        <v>920.59388098875695</v>
      </c>
      <c r="I2398" s="149">
        <v>770.13606647010602</v>
      </c>
      <c r="J2398" s="149">
        <v>672.71553921730003</v>
      </c>
      <c r="K2398" s="149">
        <v>877.460798459795</v>
      </c>
      <c r="L2398" s="149">
        <v>97.420527252806096</v>
      </c>
      <c r="M2398" s="149">
        <v>107.324731989689</v>
      </c>
    </row>
    <row r="2399" spans="1:13">
      <c r="A2399" s="150" t="str">
        <f t="shared" si="74"/>
        <v>2007-2009FemalesNQ2</v>
      </c>
      <c r="B2399" s="151" t="str">
        <f t="shared" si="75"/>
        <v>2007-2009_Females_NQ2_All ages</v>
      </c>
      <c r="C2399" s="149" t="s">
        <v>5</v>
      </c>
      <c r="D2399" s="149" t="s">
        <v>214</v>
      </c>
      <c r="E2399" s="149" t="s">
        <v>91</v>
      </c>
      <c r="F2399" s="149">
        <v>240</v>
      </c>
      <c r="G2399" s="149">
        <v>80</v>
      </c>
      <c r="H2399" s="149">
        <v>944.17561666469999</v>
      </c>
      <c r="I2399" s="149">
        <v>781.69982132092798</v>
      </c>
      <c r="J2399" s="149">
        <v>684.26572904496402</v>
      </c>
      <c r="K2399" s="149">
        <v>888.93021169949998</v>
      </c>
      <c r="L2399" s="149">
        <v>97.434092275964005</v>
      </c>
      <c r="M2399" s="149">
        <v>107.230390378572</v>
      </c>
    </row>
    <row r="2400" spans="1:13">
      <c r="A2400" s="150" t="str">
        <f t="shared" si="74"/>
        <v>2008-2010FemalesNQ2</v>
      </c>
      <c r="B2400" s="151" t="str">
        <f t="shared" si="75"/>
        <v>2008-2010_Females_NQ2_All ages</v>
      </c>
      <c r="C2400" s="149" t="s">
        <v>6</v>
      </c>
      <c r="D2400" s="149" t="s">
        <v>214</v>
      </c>
      <c r="E2400" s="149" t="s">
        <v>91</v>
      </c>
      <c r="F2400" s="149">
        <v>234</v>
      </c>
      <c r="G2400" s="149">
        <v>78</v>
      </c>
      <c r="H2400" s="149">
        <v>922.49467791532004</v>
      </c>
      <c r="I2400" s="149">
        <v>757.49233328511002</v>
      </c>
      <c r="J2400" s="149">
        <v>661.75228946722905</v>
      </c>
      <c r="K2400" s="149">
        <v>862.98764017917597</v>
      </c>
      <c r="L2400" s="149">
        <v>95.740043817881798</v>
      </c>
      <c r="M2400" s="149">
        <v>105.495306894065</v>
      </c>
    </row>
    <row r="2401" spans="1:13">
      <c r="A2401" s="150" t="str">
        <f t="shared" si="74"/>
        <v>2009-2011FemalesNQ2</v>
      </c>
      <c r="B2401" s="151" t="str">
        <f t="shared" si="75"/>
        <v>2009-2011_Females_NQ2_All ages</v>
      </c>
      <c r="C2401" s="149" t="s">
        <v>7</v>
      </c>
      <c r="D2401" s="149" t="s">
        <v>214</v>
      </c>
      <c r="E2401" s="149" t="s">
        <v>91</v>
      </c>
      <c r="F2401" s="149">
        <v>227</v>
      </c>
      <c r="G2401" s="149">
        <v>75.6666666666667</v>
      </c>
      <c r="H2401" s="149">
        <v>901.00817654997195</v>
      </c>
      <c r="I2401" s="149">
        <v>733.48525905328302</v>
      </c>
      <c r="J2401" s="149">
        <v>639.17471083809801</v>
      </c>
      <c r="K2401" s="149">
        <v>837.56056570413</v>
      </c>
      <c r="L2401" s="149">
        <v>94.310548215184298</v>
      </c>
      <c r="M2401" s="149">
        <v>104.07530665084801</v>
      </c>
    </row>
    <row r="2402" spans="1:13">
      <c r="A2402" s="150" t="str">
        <f t="shared" si="74"/>
        <v>2010-2012FemalesNQ2</v>
      </c>
      <c r="B2402" s="151" t="str">
        <f t="shared" si="75"/>
        <v>2010-2012_Females_NQ2_All ages</v>
      </c>
      <c r="C2402" s="149" t="s">
        <v>8</v>
      </c>
      <c r="D2402" s="149" t="s">
        <v>214</v>
      </c>
      <c r="E2402" s="149" t="s">
        <v>91</v>
      </c>
      <c r="F2402" s="149">
        <v>233</v>
      </c>
      <c r="G2402" s="149">
        <v>77.6666666666667</v>
      </c>
      <c r="H2402" s="149">
        <v>923.46716341009096</v>
      </c>
      <c r="I2402" s="149">
        <v>733.03704361325401</v>
      </c>
      <c r="J2402" s="149">
        <v>639.66434635083601</v>
      </c>
      <c r="K2402" s="149">
        <v>835.94529176977903</v>
      </c>
      <c r="L2402" s="149">
        <v>93.372697262417802</v>
      </c>
      <c r="M2402" s="149">
        <v>102.908248156525</v>
      </c>
    </row>
    <row r="2403" spans="1:13">
      <c r="A2403" s="150" t="str">
        <f t="shared" si="74"/>
        <v>2011-2013FemalesNQ2</v>
      </c>
      <c r="B2403" s="151" t="str">
        <f t="shared" si="75"/>
        <v>2011-2013_Females_NQ2_All ages</v>
      </c>
      <c r="C2403" s="149" t="s">
        <v>9</v>
      </c>
      <c r="D2403" s="149" t="s">
        <v>214</v>
      </c>
      <c r="E2403" s="149" t="s">
        <v>91</v>
      </c>
      <c r="F2403" s="149">
        <v>246</v>
      </c>
      <c r="G2403" s="149">
        <v>82</v>
      </c>
      <c r="H2403" s="149">
        <v>972.17831172937099</v>
      </c>
      <c r="I2403" s="149">
        <v>769.69158709941496</v>
      </c>
      <c r="J2403" s="149">
        <v>674.54900372597501</v>
      </c>
      <c r="K2403" s="149">
        <v>874.27648341162705</v>
      </c>
      <c r="L2403" s="149">
        <v>95.142583373439507</v>
      </c>
      <c r="M2403" s="149">
        <v>104.584896312212</v>
      </c>
    </row>
    <row r="2404" spans="1:13">
      <c r="A2404" s="150" t="str">
        <f t="shared" si="74"/>
        <v>2012-2014FemalesNQ2</v>
      </c>
      <c r="B2404" s="151" t="str">
        <f t="shared" si="75"/>
        <v>2012-2014_Females_NQ2_All ages</v>
      </c>
      <c r="C2404" s="149" t="s">
        <v>216</v>
      </c>
      <c r="D2404" s="149" t="s">
        <v>214</v>
      </c>
      <c r="E2404" s="149" t="s">
        <v>91</v>
      </c>
      <c r="F2404" s="149">
        <v>255</v>
      </c>
      <c r="G2404" s="149">
        <v>85</v>
      </c>
      <c r="H2404" s="149">
        <v>1005.04493142046</v>
      </c>
      <c r="I2404" s="149">
        <v>797.92502456371506</v>
      </c>
      <c r="J2404" s="149">
        <v>701.21040660720905</v>
      </c>
      <c r="K2404" s="149">
        <v>904.05818402208502</v>
      </c>
      <c r="L2404" s="149">
        <v>96.714617956506103</v>
      </c>
      <c r="M2404" s="149">
        <v>106.13315945837</v>
      </c>
    </row>
    <row r="2405" spans="1:13">
      <c r="A2405" s="150" t="str">
        <f t="shared" si="74"/>
        <v>2004-2006FemalesNQ3</v>
      </c>
      <c r="B2405" s="151" t="str">
        <f t="shared" si="75"/>
        <v>2004-2006_Females_NQ3_All ages</v>
      </c>
      <c r="C2405" s="149" t="s">
        <v>1</v>
      </c>
      <c r="D2405" s="149" t="s">
        <v>214</v>
      </c>
      <c r="E2405" s="149" t="s">
        <v>92</v>
      </c>
      <c r="F2405" s="149">
        <v>265</v>
      </c>
      <c r="G2405" s="149">
        <v>88.3333333333333</v>
      </c>
      <c r="H2405" s="149">
        <v>1202.5230294504699</v>
      </c>
      <c r="I2405" s="149">
        <v>971.26325091826095</v>
      </c>
      <c r="J2405" s="149">
        <v>856.61046681647201</v>
      </c>
      <c r="K2405" s="149">
        <v>1096.8579465483199</v>
      </c>
      <c r="L2405" s="149">
        <v>114.652784101789</v>
      </c>
      <c r="M2405" s="149">
        <v>125.59469563005401</v>
      </c>
    </row>
    <row r="2406" spans="1:13">
      <c r="A2406" s="150" t="str">
        <f t="shared" si="74"/>
        <v>2005-2007FemalesNQ3</v>
      </c>
      <c r="B2406" s="151" t="str">
        <f t="shared" si="75"/>
        <v>2005-2007_Females_NQ3_All ages</v>
      </c>
      <c r="C2406" s="149" t="s">
        <v>3</v>
      </c>
      <c r="D2406" s="149" t="s">
        <v>214</v>
      </c>
      <c r="E2406" s="149" t="s">
        <v>92</v>
      </c>
      <c r="F2406" s="149">
        <v>242</v>
      </c>
      <c r="G2406" s="149">
        <v>80.6666666666667</v>
      </c>
      <c r="H2406" s="149">
        <v>1098.3026232186601</v>
      </c>
      <c r="I2406" s="149">
        <v>879.61368955241301</v>
      </c>
      <c r="J2406" s="149">
        <v>771.08632392033996</v>
      </c>
      <c r="K2406" s="149">
        <v>999.00510734592001</v>
      </c>
      <c r="L2406" s="149">
        <v>108.527365632073</v>
      </c>
      <c r="M2406" s="149">
        <v>119.391417793507</v>
      </c>
    </row>
    <row r="2407" spans="1:13">
      <c r="A2407" s="150" t="str">
        <f t="shared" si="74"/>
        <v>2006-2008FemalesNQ3</v>
      </c>
      <c r="B2407" s="151" t="str">
        <f t="shared" si="75"/>
        <v>2006-2008_Females_NQ3_All ages</v>
      </c>
      <c r="C2407" s="149" t="s">
        <v>4</v>
      </c>
      <c r="D2407" s="149" t="s">
        <v>214</v>
      </c>
      <c r="E2407" s="149" t="s">
        <v>92</v>
      </c>
      <c r="F2407" s="149">
        <v>233</v>
      </c>
      <c r="G2407" s="149">
        <v>77.6666666666667</v>
      </c>
      <c r="H2407" s="149">
        <v>1059.2835060920199</v>
      </c>
      <c r="I2407" s="149">
        <v>832.80511622199504</v>
      </c>
      <c r="J2407" s="149">
        <v>728.20969820360006</v>
      </c>
      <c r="K2407" s="149">
        <v>948.08218916786598</v>
      </c>
      <c r="L2407" s="149">
        <v>104.59541801839499</v>
      </c>
      <c r="M2407" s="149">
        <v>115.277072945871</v>
      </c>
    </row>
    <row r="2408" spans="1:13">
      <c r="A2408" s="150" t="str">
        <f t="shared" si="74"/>
        <v>2007-2009FemalesNQ3</v>
      </c>
      <c r="B2408" s="151" t="str">
        <f t="shared" si="75"/>
        <v>2007-2009_Females_NQ3_All ages</v>
      </c>
      <c r="C2408" s="149" t="s">
        <v>5</v>
      </c>
      <c r="D2408" s="149" t="s">
        <v>214</v>
      </c>
      <c r="E2408" s="149" t="s">
        <v>92</v>
      </c>
      <c r="F2408" s="149">
        <v>238</v>
      </c>
      <c r="G2408" s="149">
        <v>79.3333333333333</v>
      </c>
      <c r="H2408" s="149">
        <v>1082.9010829010799</v>
      </c>
      <c r="I2408" s="149">
        <v>831.08811204659196</v>
      </c>
      <c r="J2408" s="149">
        <v>727.92364312401003</v>
      </c>
      <c r="K2408" s="149">
        <v>944.67085941826497</v>
      </c>
      <c r="L2408" s="149">
        <v>103.164468922582</v>
      </c>
      <c r="M2408" s="149">
        <v>113.58274737167299</v>
      </c>
    </row>
    <row r="2409" spans="1:13">
      <c r="A2409" s="150" t="str">
        <f t="shared" si="74"/>
        <v>2008-2010FemalesNQ3</v>
      </c>
      <c r="B2409" s="151" t="str">
        <f t="shared" si="75"/>
        <v>2008-2010_Females_NQ3_All ages</v>
      </c>
      <c r="C2409" s="149" t="s">
        <v>6</v>
      </c>
      <c r="D2409" s="149" t="s">
        <v>214</v>
      </c>
      <c r="E2409" s="149" t="s">
        <v>92</v>
      </c>
      <c r="F2409" s="149">
        <v>233</v>
      </c>
      <c r="G2409" s="149">
        <v>77.6666666666667</v>
      </c>
      <c r="H2409" s="149">
        <v>1061.74527227159</v>
      </c>
      <c r="I2409" s="149">
        <v>801.579460844972</v>
      </c>
      <c r="J2409" s="149">
        <v>701.03586603014696</v>
      </c>
      <c r="K2409" s="149">
        <v>912.39092403612506</v>
      </c>
      <c r="L2409" s="149">
        <v>100.543594814824</v>
      </c>
      <c r="M2409" s="149">
        <v>110.811463191153</v>
      </c>
    </row>
    <row r="2410" spans="1:13">
      <c r="A2410" s="150" t="str">
        <f t="shared" si="74"/>
        <v>2009-2011FemalesNQ3</v>
      </c>
      <c r="B2410" s="151" t="str">
        <f t="shared" si="75"/>
        <v>2009-2011_Females_NQ3_All ages</v>
      </c>
      <c r="C2410" s="149" t="s">
        <v>7</v>
      </c>
      <c r="D2410" s="149" t="s">
        <v>214</v>
      </c>
      <c r="E2410" s="149" t="s">
        <v>92</v>
      </c>
      <c r="F2410" s="149">
        <v>261</v>
      </c>
      <c r="G2410" s="149">
        <v>87</v>
      </c>
      <c r="H2410" s="149">
        <v>1185.98627709365</v>
      </c>
      <c r="I2410" s="149">
        <v>882.17161382723998</v>
      </c>
      <c r="J2410" s="149">
        <v>777.41333562624402</v>
      </c>
      <c r="K2410" s="149">
        <v>997.00776055908102</v>
      </c>
      <c r="L2410" s="149">
        <v>104.758278200996</v>
      </c>
      <c r="M2410" s="149">
        <v>114.836146731841</v>
      </c>
    </row>
    <row r="2411" spans="1:13">
      <c r="A2411" s="150" t="str">
        <f t="shared" si="74"/>
        <v>2010-2012FemalesNQ3</v>
      </c>
      <c r="B2411" s="151" t="str">
        <f t="shared" si="75"/>
        <v>2010-2012_Females_NQ3_All ages</v>
      </c>
      <c r="C2411" s="149" t="s">
        <v>8</v>
      </c>
      <c r="D2411" s="149" t="s">
        <v>214</v>
      </c>
      <c r="E2411" s="149" t="s">
        <v>92</v>
      </c>
      <c r="F2411" s="149">
        <v>267</v>
      </c>
      <c r="G2411" s="149">
        <v>89</v>
      </c>
      <c r="H2411" s="149">
        <v>1215.84699453552</v>
      </c>
      <c r="I2411" s="149">
        <v>909.20504468575302</v>
      </c>
      <c r="J2411" s="149">
        <v>802.24112282271403</v>
      </c>
      <c r="K2411" s="149">
        <v>1026.3368397419499</v>
      </c>
      <c r="L2411" s="149">
        <v>106.963921863039</v>
      </c>
      <c r="M2411" s="149">
        <v>117.131795056193</v>
      </c>
    </row>
    <row r="2412" spans="1:13">
      <c r="A2412" s="150" t="str">
        <f t="shared" si="74"/>
        <v>2011-2013FemalesNQ3</v>
      </c>
      <c r="B2412" s="151" t="str">
        <f t="shared" si="75"/>
        <v>2011-2013_Females_NQ3_All ages</v>
      </c>
      <c r="C2412" s="149" t="s">
        <v>9</v>
      </c>
      <c r="D2412" s="149" t="s">
        <v>214</v>
      </c>
      <c r="E2412" s="149" t="s">
        <v>92</v>
      </c>
      <c r="F2412" s="149">
        <v>263</v>
      </c>
      <c r="G2412" s="149">
        <v>87.6666666666667</v>
      </c>
      <c r="H2412" s="149">
        <v>1198.9423778263999</v>
      </c>
      <c r="I2412" s="149">
        <v>890.96662494387795</v>
      </c>
      <c r="J2412" s="149">
        <v>785.06407956636497</v>
      </c>
      <c r="K2412" s="149">
        <v>1007.0163208072599</v>
      </c>
      <c r="L2412" s="149">
        <v>105.902545377514</v>
      </c>
      <c r="M2412" s="149">
        <v>116.049695863377</v>
      </c>
    </row>
    <row r="2413" spans="1:13">
      <c r="A2413" s="150" t="str">
        <f t="shared" si="74"/>
        <v>2012-2014FemalesNQ3</v>
      </c>
      <c r="B2413" s="151" t="str">
        <f t="shared" si="75"/>
        <v>2012-2014_Females_NQ3_All ages</v>
      </c>
      <c r="C2413" s="149" t="s">
        <v>216</v>
      </c>
      <c r="D2413" s="149" t="s">
        <v>214</v>
      </c>
      <c r="E2413" s="149" t="s">
        <v>92</v>
      </c>
      <c r="F2413" s="149">
        <v>250</v>
      </c>
      <c r="G2413" s="149">
        <v>83.3333333333333</v>
      </c>
      <c r="H2413" s="149">
        <v>1142.7526626137001</v>
      </c>
      <c r="I2413" s="149">
        <v>829.80681997273496</v>
      </c>
      <c r="J2413" s="149">
        <v>728.41556076428606</v>
      </c>
      <c r="K2413" s="149">
        <v>941.17546651740997</v>
      </c>
      <c r="L2413" s="149">
        <v>101.391259208449</v>
      </c>
      <c r="M2413" s="149">
        <v>111.368646544676</v>
      </c>
    </row>
    <row r="2414" spans="1:13">
      <c r="A2414" s="150" t="str">
        <f t="shared" si="74"/>
        <v>2004-2006FemalesNQ4</v>
      </c>
      <c r="B2414" s="151" t="str">
        <f t="shared" si="75"/>
        <v>2004-2006_Females_NQ4_All ages</v>
      </c>
      <c r="C2414" s="149" t="s">
        <v>1</v>
      </c>
      <c r="D2414" s="149" t="s">
        <v>214</v>
      </c>
      <c r="E2414" s="149" t="s">
        <v>93</v>
      </c>
      <c r="F2414" s="149">
        <v>227</v>
      </c>
      <c r="G2414" s="149">
        <v>75.6666666666667</v>
      </c>
      <c r="H2414" s="149">
        <v>1150.4155686194999</v>
      </c>
      <c r="I2414" s="149">
        <v>874.15654818626899</v>
      </c>
      <c r="J2414" s="149">
        <v>762.39348570461505</v>
      </c>
      <c r="K2414" s="149">
        <v>997.491373612968</v>
      </c>
      <c r="L2414" s="149">
        <v>111.763062481655</v>
      </c>
      <c r="M2414" s="149">
        <v>123.334825426699</v>
      </c>
    </row>
    <row r="2415" spans="1:13">
      <c r="A2415" s="150" t="str">
        <f t="shared" si="74"/>
        <v>2005-2007FemalesNQ4</v>
      </c>
      <c r="B2415" s="151" t="str">
        <f t="shared" si="75"/>
        <v>2005-2007_Females_NQ4_All ages</v>
      </c>
      <c r="C2415" s="149" t="s">
        <v>3</v>
      </c>
      <c r="D2415" s="149" t="s">
        <v>214</v>
      </c>
      <c r="E2415" s="149" t="s">
        <v>93</v>
      </c>
      <c r="F2415" s="149">
        <v>224</v>
      </c>
      <c r="G2415" s="149">
        <v>74.6666666666667</v>
      </c>
      <c r="H2415" s="149">
        <v>1145.4285129883399</v>
      </c>
      <c r="I2415" s="149">
        <v>849.67875505803204</v>
      </c>
      <c r="J2415" s="149">
        <v>740.55587085599404</v>
      </c>
      <c r="K2415" s="149">
        <v>970.17963643824999</v>
      </c>
      <c r="L2415" s="149">
        <v>109.12288420203799</v>
      </c>
      <c r="M2415" s="149">
        <v>120.500881380218</v>
      </c>
    </row>
    <row r="2416" spans="1:13">
      <c r="A2416" s="150" t="str">
        <f t="shared" si="74"/>
        <v>2006-2008FemalesNQ4</v>
      </c>
      <c r="B2416" s="151" t="str">
        <f t="shared" si="75"/>
        <v>2006-2008_Females_NQ4_All ages</v>
      </c>
      <c r="C2416" s="149" t="s">
        <v>4</v>
      </c>
      <c r="D2416" s="149" t="s">
        <v>214</v>
      </c>
      <c r="E2416" s="149" t="s">
        <v>93</v>
      </c>
      <c r="F2416" s="149">
        <v>218</v>
      </c>
      <c r="G2416" s="149">
        <v>72.6666666666667</v>
      </c>
      <c r="H2416" s="149">
        <v>1119.3263503799501</v>
      </c>
      <c r="I2416" s="149">
        <v>815.10176468089503</v>
      </c>
      <c r="J2416" s="149">
        <v>708.59174168403501</v>
      </c>
      <c r="K2416" s="149">
        <v>932.87768445417998</v>
      </c>
      <c r="L2416" s="149">
        <v>106.51002299686</v>
      </c>
      <c r="M2416" s="149">
        <v>117.775919773285</v>
      </c>
    </row>
    <row r="2417" spans="1:13">
      <c r="A2417" s="150" t="str">
        <f t="shared" si="74"/>
        <v>2007-2009FemalesNQ4</v>
      </c>
      <c r="B2417" s="151" t="str">
        <f t="shared" si="75"/>
        <v>2007-2009_Females_NQ4_All ages</v>
      </c>
      <c r="C2417" s="149" t="s">
        <v>5</v>
      </c>
      <c r="D2417" s="149" t="s">
        <v>214</v>
      </c>
      <c r="E2417" s="149" t="s">
        <v>93</v>
      </c>
      <c r="F2417" s="149">
        <v>222</v>
      </c>
      <c r="G2417" s="149">
        <v>74</v>
      </c>
      <c r="H2417" s="149">
        <v>1145.39263233928</v>
      </c>
      <c r="I2417" s="149">
        <v>823.892664615591</v>
      </c>
      <c r="J2417" s="149">
        <v>716.98023730022396</v>
      </c>
      <c r="K2417" s="149">
        <v>942.00550535307502</v>
      </c>
      <c r="L2417" s="149">
        <v>106.912427315366</v>
      </c>
      <c r="M2417" s="149">
        <v>118.112840737485</v>
      </c>
    </row>
    <row r="2418" spans="1:13">
      <c r="A2418" s="150" t="str">
        <f t="shared" si="74"/>
        <v>2008-2010FemalesNQ4</v>
      </c>
      <c r="B2418" s="151" t="str">
        <f t="shared" si="75"/>
        <v>2008-2010_Females_NQ4_All ages</v>
      </c>
      <c r="C2418" s="149" t="s">
        <v>6</v>
      </c>
      <c r="D2418" s="149" t="s">
        <v>214</v>
      </c>
      <c r="E2418" s="149" t="s">
        <v>93</v>
      </c>
      <c r="F2418" s="149">
        <v>221</v>
      </c>
      <c r="G2418" s="149">
        <v>73.6666666666667</v>
      </c>
      <c r="H2418" s="149">
        <v>1141.8238181348499</v>
      </c>
      <c r="I2418" s="149">
        <v>812.81278226083703</v>
      </c>
      <c r="J2418" s="149">
        <v>706.907662124637</v>
      </c>
      <c r="K2418" s="149">
        <v>929.83926247009902</v>
      </c>
      <c r="L2418" s="149">
        <v>105.9051201362</v>
      </c>
      <c r="M2418" s="149">
        <v>117.026480209262</v>
      </c>
    </row>
    <row r="2419" spans="1:13">
      <c r="A2419" s="150" t="str">
        <f t="shared" si="74"/>
        <v>2009-2011FemalesNQ4</v>
      </c>
      <c r="B2419" s="151" t="str">
        <f t="shared" si="75"/>
        <v>2009-2011_Females_NQ4_All ages</v>
      </c>
      <c r="C2419" s="149" t="s">
        <v>7</v>
      </c>
      <c r="D2419" s="149" t="s">
        <v>214</v>
      </c>
      <c r="E2419" s="149" t="s">
        <v>93</v>
      </c>
      <c r="F2419" s="149">
        <v>224</v>
      </c>
      <c r="G2419" s="149">
        <v>74.6666666666667</v>
      </c>
      <c r="H2419" s="149">
        <v>1163.0925800924199</v>
      </c>
      <c r="I2419" s="149">
        <v>818.39425396433603</v>
      </c>
      <c r="J2419" s="149">
        <v>712.75914248742902</v>
      </c>
      <c r="K2419" s="149">
        <v>935.04370041863899</v>
      </c>
      <c r="L2419" s="149">
        <v>105.635111476906</v>
      </c>
      <c r="M2419" s="149">
        <v>116.649446454303</v>
      </c>
    </row>
    <row r="2420" spans="1:13">
      <c r="A2420" s="150" t="str">
        <f t="shared" si="74"/>
        <v>2010-2012FemalesNQ4</v>
      </c>
      <c r="B2420" s="151" t="str">
        <f t="shared" si="75"/>
        <v>2010-2012_Females_NQ4_All ages</v>
      </c>
      <c r="C2420" s="149" t="s">
        <v>8</v>
      </c>
      <c r="D2420" s="149" t="s">
        <v>214</v>
      </c>
      <c r="E2420" s="149" t="s">
        <v>93</v>
      </c>
      <c r="F2420" s="149">
        <v>208</v>
      </c>
      <c r="G2420" s="149">
        <v>69.3333333333333</v>
      </c>
      <c r="H2420" s="149">
        <v>1087.18377587288</v>
      </c>
      <c r="I2420" s="149">
        <v>746.44072718495704</v>
      </c>
      <c r="J2420" s="149">
        <v>646.44079577987202</v>
      </c>
      <c r="K2420" s="149">
        <v>857.28372933108596</v>
      </c>
      <c r="L2420" s="149">
        <v>99.999931405084794</v>
      </c>
      <c r="M2420" s="149">
        <v>110.843002146129</v>
      </c>
    </row>
    <row r="2421" spans="1:13">
      <c r="A2421" s="150" t="str">
        <f t="shared" si="74"/>
        <v>2011-2013FemalesNQ4</v>
      </c>
      <c r="B2421" s="151" t="str">
        <f t="shared" si="75"/>
        <v>2011-2013_Females_NQ4_All ages</v>
      </c>
      <c r="C2421" s="149" t="s">
        <v>9</v>
      </c>
      <c r="D2421" s="149" t="s">
        <v>214</v>
      </c>
      <c r="E2421" s="149" t="s">
        <v>93</v>
      </c>
      <c r="F2421" s="149">
        <v>203</v>
      </c>
      <c r="G2421" s="149">
        <v>67.6666666666667</v>
      </c>
      <c r="H2421" s="149">
        <v>1063.32826986538</v>
      </c>
      <c r="I2421" s="149">
        <v>732.232709760646</v>
      </c>
      <c r="J2421" s="149">
        <v>632.60546696536096</v>
      </c>
      <c r="K2421" s="149">
        <v>842.802557831434</v>
      </c>
      <c r="L2421" s="149">
        <v>99.627242795284801</v>
      </c>
      <c r="M2421" s="149">
        <v>110.569848070788</v>
      </c>
    </row>
    <row r="2422" spans="1:13">
      <c r="A2422" s="150" t="str">
        <f t="shared" si="74"/>
        <v>2012-2014FemalesNQ4</v>
      </c>
      <c r="B2422" s="151" t="str">
        <f t="shared" si="75"/>
        <v>2012-2014_Females_NQ4_All ages</v>
      </c>
      <c r="C2422" s="149" t="s">
        <v>216</v>
      </c>
      <c r="D2422" s="149" t="s">
        <v>214</v>
      </c>
      <c r="E2422" s="149" t="s">
        <v>93</v>
      </c>
      <c r="F2422" s="149">
        <v>196</v>
      </c>
      <c r="G2422" s="149">
        <v>65.3333333333333</v>
      </c>
      <c r="H2422" s="149">
        <v>1028.16975292451</v>
      </c>
      <c r="I2422" s="149">
        <v>703.42807975569303</v>
      </c>
      <c r="J2422" s="149">
        <v>606.09378770670901</v>
      </c>
      <c r="K2422" s="149">
        <v>811.65360446551699</v>
      </c>
      <c r="L2422" s="149">
        <v>97.334292048983599</v>
      </c>
      <c r="M2422" s="149">
        <v>108.225524709825</v>
      </c>
    </row>
    <row r="2423" spans="1:13">
      <c r="A2423" s="150" t="str">
        <f t="shared" si="74"/>
        <v>2004-2006FemalesNQ5</v>
      </c>
      <c r="B2423" s="151" t="str">
        <f t="shared" si="75"/>
        <v>2004-2006_Females_NQ5_All ages</v>
      </c>
      <c r="C2423" s="149" t="s">
        <v>1</v>
      </c>
      <c r="D2423" s="149" t="s">
        <v>214</v>
      </c>
      <c r="E2423" s="149" t="s">
        <v>94</v>
      </c>
      <c r="F2423" s="149">
        <v>232</v>
      </c>
      <c r="G2423" s="149">
        <v>77.3333333333333</v>
      </c>
      <c r="H2423" s="149">
        <v>1079.06976744186</v>
      </c>
      <c r="I2423" s="149">
        <v>902.62873359109506</v>
      </c>
      <c r="J2423" s="149">
        <v>788.57939838350103</v>
      </c>
      <c r="K2423" s="149">
        <v>1028.35163336556</v>
      </c>
      <c r="L2423" s="149">
        <v>114.049335207594</v>
      </c>
      <c r="M2423" s="149">
        <v>125.722899774463</v>
      </c>
    </row>
    <row r="2424" spans="1:13">
      <c r="A2424" s="150" t="str">
        <f t="shared" si="74"/>
        <v>2005-2007FemalesNQ5</v>
      </c>
      <c r="B2424" s="151" t="str">
        <f t="shared" si="75"/>
        <v>2005-2007_Females_NQ5_All ages</v>
      </c>
      <c r="C2424" s="149" t="s">
        <v>3</v>
      </c>
      <c r="D2424" s="149" t="s">
        <v>214</v>
      </c>
      <c r="E2424" s="149" t="s">
        <v>94</v>
      </c>
      <c r="F2424" s="149">
        <v>227</v>
      </c>
      <c r="G2424" s="149">
        <v>75.6666666666667</v>
      </c>
      <c r="H2424" s="149">
        <v>1065.97792909134</v>
      </c>
      <c r="I2424" s="149">
        <v>880.31455362077304</v>
      </c>
      <c r="J2424" s="149">
        <v>767.73288118038602</v>
      </c>
      <c r="K2424" s="149">
        <v>1004.55274652964</v>
      </c>
      <c r="L2424" s="149">
        <v>112.581672440387</v>
      </c>
      <c r="M2424" s="149">
        <v>124.238192908862</v>
      </c>
    </row>
    <row r="2425" spans="1:13">
      <c r="A2425" s="150" t="str">
        <f t="shared" si="74"/>
        <v>2006-2008FemalesNQ5</v>
      </c>
      <c r="B2425" s="151" t="str">
        <f t="shared" si="75"/>
        <v>2006-2008_Females_NQ5_All ages</v>
      </c>
      <c r="C2425" s="149" t="s">
        <v>4</v>
      </c>
      <c r="D2425" s="149" t="s">
        <v>214</v>
      </c>
      <c r="E2425" s="149" t="s">
        <v>94</v>
      </c>
      <c r="F2425" s="149">
        <v>232</v>
      </c>
      <c r="G2425" s="149">
        <v>77.3333333333333</v>
      </c>
      <c r="H2425" s="149">
        <v>1095.16616314199</v>
      </c>
      <c r="I2425" s="149">
        <v>886.31384121017402</v>
      </c>
      <c r="J2425" s="149">
        <v>773.779466445411</v>
      </c>
      <c r="K2425" s="149">
        <v>1010.36671616977</v>
      </c>
      <c r="L2425" s="149">
        <v>112.534374764763</v>
      </c>
      <c r="M2425" s="149">
        <v>124.052874959592</v>
      </c>
    </row>
    <row r="2426" spans="1:13">
      <c r="A2426" s="150" t="str">
        <f t="shared" si="74"/>
        <v>2007-2009FemalesNQ5</v>
      </c>
      <c r="B2426" s="151" t="str">
        <f t="shared" si="75"/>
        <v>2007-2009_Females_NQ5_All ages</v>
      </c>
      <c r="C2426" s="149" t="s">
        <v>5</v>
      </c>
      <c r="D2426" s="149" t="s">
        <v>214</v>
      </c>
      <c r="E2426" s="149" t="s">
        <v>94</v>
      </c>
      <c r="F2426" s="149">
        <v>212</v>
      </c>
      <c r="G2426" s="149">
        <v>70.6666666666667</v>
      </c>
      <c r="H2426" s="149">
        <v>1011.83657884689</v>
      </c>
      <c r="I2426" s="149">
        <v>813.05540572382597</v>
      </c>
      <c r="J2426" s="149">
        <v>705.04870779365694</v>
      </c>
      <c r="K2426" s="149">
        <v>932.65600981541002</v>
      </c>
      <c r="L2426" s="149">
        <v>108.006697930169</v>
      </c>
      <c r="M2426" s="149">
        <v>119.60060409158299</v>
      </c>
    </row>
    <row r="2427" spans="1:13">
      <c r="A2427" s="150" t="str">
        <f t="shared" si="74"/>
        <v>2008-2010FemalesNQ5</v>
      </c>
      <c r="B2427" s="151" t="str">
        <f t="shared" si="75"/>
        <v>2008-2010_Females_NQ5_All ages</v>
      </c>
      <c r="C2427" s="149" t="s">
        <v>6</v>
      </c>
      <c r="D2427" s="149" t="s">
        <v>214</v>
      </c>
      <c r="E2427" s="149" t="s">
        <v>94</v>
      </c>
      <c r="F2427" s="149">
        <v>240</v>
      </c>
      <c r="G2427" s="149">
        <v>80</v>
      </c>
      <c r="H2427" s="149">
        <v>1154.8455394091</v>
      </c>
      <c r="I2427" s="149">
        <v>918.34655412113295</v>
      </c>
      <c r="J2427" s="149">
        <v>803.64343441289202</v>
      </c>
      <c r="K2427" s="149">
        <v>1044.5822485956901</v>
      </c>
      <c r="L2427" s="149">
        <v>114.703119708242</v>
      </c>
      <c r="M2427" s="149">
        <v>126.235694474562</v>
      </c>
    </row>
    <row r="2428" spans="1:13">
      <c r="A2428" s="150" t="str">
        <f t="shared" si="74"/>
        <v>2009-2011FemalesNQ5</v>
      </c>
      <c r="B2428" s="151" t="str">
        <f t="shared" si="75"/>
        <v>2009-2011_Females_NQ5_All ages</v>
      </c>
      <c r="C2428" s="149" t="s">
        <v>7</v>
      </c>
      <c r="D2428" s="149" t="s">
        <v>214</v>
      </c>
      <c r="E2428" s="149" t="s">
        <v>94</v>
      </c>
      <c r="F2428" s="149">
        <v>238</v>
      </c>
      <c r="G2428" s="149">
        <v>79.3333333333333</v>
      </c>
      <c r="H2428" s="149">
        <v>1156.96854795586</v>
      </c>
      <c r="I2428" s="149">
        <v>900.65115447508902</v>
      </c>
      <c r="J2428" s="149">
        <v>787.80246391421201</v>
      </c>
      <c r="K2428" s="149">
        <v>1024.8961047478299</v>
      </c>
      <c r="L2428" s="149">
        <v>112.848690560878</v>
      </c>
      <c r="M2428" s="149">
        <v>124.24495027274401</v>
      </c>
    </row>
    <row r="2429" spans="1:13">
      <c r="A2429" s="150" t="str">
        <f t="shared" si="74"/>
        <v>2010-2012FemalesNQ5</v>
      </c>
      <c r="B2429" s="151" t="str">
        <f t="shared" si="75"/>
        <v>2010-2012_Females_NQ5_All ages</v>
      </c>
      <c r="C2429" s="149" t="s">
        <v>8</v>
      </c>
      <c r="D2429" s="149" t="s">
        <v>214</v>
      </c>
      <c r="E2429" s="149" t="s">
        <v>94</v>
      </c>
      <c r="F2429" s="149">
        <v>236</v>
      </c>
      <c r="G2429" s="149">
        <v>78.6666666666667</v>
      </c>
      <c r="H2429" s="149">
        <v>1152.0624847449401</v>
      </c>
      <c r="I2429" s="149">
        <v>884.88392508014101</v>
      </c>
      <c r="J2429" s="149">
        <v>773.66220908569801</v>
      </c>
      <c r="K2429" s="149">
        <v>1007.3876580185899</v>
      </c>
      <c r="L2429" s="149">
        <v>111.221715994443</v>
      </c>
      <c r="M2429" s="149">
        <v>122.50373293845</v>
      </c>
    </row>
    <row r="2430" spans="1:13">
      <c r="A2430" s="150" t="str">
        <f t="shared" si="74"/>
        <v>2011-2013FemalesNQ5</v>
      </c>
      <c r="B2430" s="151" t="str">
        <f t="shared" si="75"/>
        <v>2011-2013_Females_NQ5_All ages</v>
      </c>
      <c r="C2430" s="149" t="s">
        <v>9</v>
      </c>
      <c r="D2430" s="149" t="s">
        <v>214</v>
      </c>
      <c r="E2430" s="149" t="s">
        <v>94</v>
      </c>
      <c r="F2430" s="149">
        <v>223</v>
      </c>
      <c r="G2430" s="149">
        <v>74.3333333333333</v>
      </c>
      <c r="H2430" s="149">
        <v>1094.1563220646699</v>
      </c>
      <c r="I2430" s="149">
        <v>822.19764199886004</v>
      </c>
      <c r="J2430" s="149">
        <v>715.995219020165</v>
      </c>
      <c r="K2430" s="149">
        <v>939.49973284004602</v>
      </c>
      <c r="L2430" s="149">
        <v>106.202422978695</v>
      </c>
      <c r="M2430" s="149">
        <v>117.302090841186</v>
      </c>
    </row>
    <row r="2431" spans="1:13">
      <c r="A2431" s="150" t="str">
        <f t="shared" si="74"/>
        <v>2012-2014FemalesNQ5</v>
      </c>
      <c r="B2431" s="151" t="str">
        <f t="shared" si="75"/>
        <v>2012-2014_Females_NQ5_All ages</v>
      </c>
      <c r="C2431" s="149" t="s">
        <v>216</v>
      </c>
      <c r="D2431" s="149" t="s">
        <v>214</v>
      </c>
      <c r="E2431" s="149" t="s">
        <v>94</v>
      </c>
      <c r="F2431" s="149">
        <v>220</v>
      </c>
      <c r="G2431" s="149">
        <v>73.3333333333333</v>
      </c>
      <c r="H2431" s="149">
        <v>1083.31691944061</v>
      </c>
      <c r="I2431" s="149">
        <v>823.00800555142405</v>
      </c>
      <c r="J2431" s="149">
        <v>716.18662251558999</v>
      </c>
      <c r="K2431" s="149">
        <v>941.07385995035997</v>
      </c>
      <c r="L2431" s="149">
        <v>106.82138303583299</v>
      </c>
      <c r="M2431" s="149">
        <v>118.065854398936</v>
      </c>
    </row>
    <row r="2432" spans="1:13">
      <c r="A2432" s="150" t="str">
        <f t="shared" si="74"/>
        <v>2004-2006FemalesNS</v>
      </c>
      <c r="B2432" s="151" t="str">
        <f t="shared" si="75"/>
        <v>2004-2006_Females_NS_All ages</v>
      </c>
      <c r="C2432" s="149" t="s">
        <v>1</v>
      </c>
      <c r="D2432" s="149" t="s">
        <v>214</v>
      </c>
      <c r="E2432" s="149" t="s">
        <v>95</v>
      </c>
      <c r="F2432" s="149">
        <v>2116</v>
      </c>
      <c r="G2432" s="149">
        <v>705.33333333333303</v>
      </c>
      <c r="H2432" s="149">
        <v>1165.96870178532</v>
      </c>
      <c r="I2432" s="149">
        <v>1003.46675373266</v>
      </c>
      <c r="J2432" s="149">
        <v>960.81618674077799</v>
      </c>
      <c r="K2432" s="149">
        <v>1047.5112352788799</v>
      </c>
      <c r="L2432" s="149">
        <v>42.650566991880197</v>
      </c>
      <c r="M2432" s="149">
        <v>44.044481546224297</v>
      </c>
    </row>
    <row r="2433" spans="1:13">
      <c r="A2433" s="150" t="str">
        <f t="shared" si="74"/>
        <v>2005-2007FemalesNS</v>
      </c>
      <c r="B2433" s="151" t="str">
        <f t="shared" si="75"/>
        <v>2005-2007_Females_NS_All ages</v>
      </c>
      <c r="C2433" s="149" t="s">
        <v>3</v>
      </c>
      <c r="D2433" s="149" t="s">
        <v>214</v>
      </c>
      <c r="E2433" s="149" t="s">
        <v>95</v>
      </c>
      <c r="F2433" s="149">
        <v>2125</v>
      </c>
      <c r="G2433" s="149">
        <v>708.33333333333303</v>
      </c>
      <c r="H2433" s="149">
        <v>1162.53624377701</v>
      </c>
      <c r="I2433" s="149">
        <v>992.16570519808204</v>
      </c>
      <c r="J2433" s="149">
        <v>950.05286241553699</v>
      </c>
      <c r="K2433" s="149">
        <v>1035.6519186263699</v>
      </c>
      <c r="L2433" s="149">
        <v>42.112842782545997</v>
      </c>
      <c r="M2433" s="149">
        <v>43.486213428290398</v>
      </c>
    </row>
    <row r="2434" spans="1:13">
      <c r="A2434" s="150" t="str">
        <f t="shared" si="74"/>
        <v>2006-2008FemalesNS</v>
      </c>
      <c r="B2434" s="151" t="str">
        <f t="shared" si="75"/>
        <v>2006-2008_Females_NS_All ages</v>
      </c>
      <c r="C2434" s="149" t="s">
        <v>4</v>
      </c>
      <c r="D2434" s="149" t="s">
        <v>214</v>
      </c>
      <c r="E2434" s="149" t="s">
        <v>95</v>
      </c>
      <c r="F2434" s="149">
        <v>2081</v>
      </c>
      <c r="G2434" s="149">
        <v>693.66666666666697</v>
      </c>
      <c r="H2434" s="149">
        <v>1128.32914027934</v>
      </c>
      <c r="I2434" s="149">
        <v>953.60607379877297</v>
      </c>
      <c r="J2434" s="149">
        <v>912.64977416674799</v>
      </c>
      <c r="K2434" s="149">
        <v>995.91232769555199</v>
      </c>
      <c r="L2434" s="149">
        <v>40.956299632025399</v>
      </c>
      <c r="M2434" s="149">
        <v>42.306253896779303</v>
      </c>
    </row>
    <row r="2435" spans="1:13">
      <c r="A2435" s="150" t="str">
        <f t="shared" ref="A2435:A2498" si="76">C2435&amp;D2435&amp;E2435</f>
        <v>2007-2009FemalesNS</v>
      </c>
      <c r="B2435" s="151" t="str">
        <f t="shared" ref="B2435:B2498" si="77">CONCATENATE(C2435,"_",D2435,"_",E2435,"_","All ages")</f>
        <v>2007-2009_Females_NS_All ages</v>
      </c>
      <c r="C2435" s="149" t="s">
        <v>5</v>
      </c>
      <c r="D2435" s="149" t="s">
        <v>214</v>
      </c>
      <c r="E2435" s="149" t="s">
        <v>95</v>
      </c>
      <c r="F2435" s="149">
        <v>2060</v>
      </c>
      <c r="G2435" s="149">
        <v>686.66666666666697</v>
      </c>
      <c r="H2435" s="149">
        <v>1109.3041539671101</v>
      </c>
      <c r="I2435" s="149">
        <v>926.05651244664205</v>
      </c>
      <c r="J2435" s="149">
        <v>886.03836944269494</v>
      </c>
      <c r="K2435" s="149">
        <v>967.40051532251005</v>
      </c>
      <c r="L2435" s="149">
        <v>40.018143003947102</v>
      </c>
      <c r="M2435" s="149">
        <v>41.344002875867801</v>
      </c>
    </row>
    <row r="2436" spans="1:13">
      <c r="A2436" s="150" t="str">
        <f t="shared" si="76"/>
        <v>2008-2010FemalesNS</v>
      </c>
      <c r="B2436" s="151" t="str">
        <f t="shared" si="77"/>
        <v>2008-2010_Females_NS_All ages</v>
      </c>
      <c r="C2436" s="149" t="s">
        <v>6</v>
      </c>
      <c r="D2436" s="149" t="s">
        <v>214</v>
      </c>
      <c r="E2436" s="149" t="s">
        <v>95</v>
      </c>
      <c r="F2436" s="149">
        <v>2092</v>
      </c>
      <c r="G2436" s="149">
        <v>697.33333333333303</v>
      </c>
      <c r="H2436" s="149">
        <v>1120.5261973883</v>
      </c>
      <c r="I2436" s="149">
        <v>916.16734616242297</v>
      </c>
      <c r="J2436" s="149">
        <v>876.85744453802897</v>
      </c>
      <c r="K2436" s="149">
        <v>956.76946294185598</v>
      </c>
      <c r="L2436" s="149">
        <v>39.309901624393703</v>
      </c>
      <c r="M2436" s="149">
        <v>40.602116779433302</v>
      </c>
    </row>
    <row r="2437" spans="1:13">
      <c r="A2437" s="150" t="str">
        <f t="shared" si="76"/>
        <v>2009-2011FemalesNS</v>
      </c>
      <c r="B2437" s="151" t="str">
        <f t="shared" si="77"/>
        <v>2009-2011_Females_NS_All ages</v>
      </c>
      <c r="C2437" s="149" t="s">
        <v>7</v>
      </c>
      <c r="D2437" s="149" t="s">
        <v>214</v>
      </c>
      <c r="E2437" s="149" t="s">
        <v>95</v>
      </c>
      <c r="F2437" s="149">
        <v>2028</v>
      </c>
      <c r="G2437" s="149">
        <v>676</v>
      </c>
      <c r="H2437" s="149">
        <v>1082.80696883459</v>
      </c>
      <c r="I2437" s="149">
        <v>866.80993159695799</v>
      </c>
      <c r="J2437" s="149">
        <v>829.02865227442305</v>
      </c>
      <c r="K2437" s="149">
        <v>905.85297747316997</v>
      </c>
      <c r="L2437" s="149">
        <v>37.7812793225349</v>
      </c>
      <c r="M2437" s="149">
        <v>39.043045876211799</v>
      </c>
    </row>
    <row r="2438" spans="1:13">
      <c r="A2438" s="150" t="str">
        <f t="shared" si="76"/>
        <v>2010-2012FemalesNS</v>
      </c>
      <c r="B2438" s="151" t="str">
        <f t="shared" si="77"/>
        <v>2010-2012_Females_NS_All ages</v>
      </c>
      <c r="C2438" s="149" t="s">
        <v>8</v>
      </c>
      <c r="D2438" s="149" t="s">
        <v>214</v>
      </c>
      <c r="E2438" s="149" t="s">
        <v>95</v>
      </c>
      <c r="F2438" s="149">
        <v>2094</v>
      </c>
      <c r="G2438" s="149">
        <v>698</v>
      </c>
      <c r="H2438" s="149">
        <v>1113.9542182903399</v>
      </c>
      <c r="I2438" s="149">
        <v>871.07826323263805</v>
      </c>
      <c r="J2438" s="149">
        <v>833.67535955140795</v>
      </c>
      <c r="K2438" s="149">
        <v>909.71009636656197</v>
      </c>
      <c r="L2438" s="149">
        <v>37.402903681230697</v>
      </c>
      <c r="M2438" s="149">
        <v>38.6318331339236</v>
      </c>
    </row>
    <row r="2439" spans="1:13">
      <c r="A2439" s="150" t="str">
        <f t="shared" si="76"/>
        <v>2011-2013FemalesNS</v>
      </c>
      <c r="B2439" s="151" t="str">
        <f t="shared" si="77"/>
        <v>2011-2013_Females_NS_All ages</v>
      </c>
      <c r="C2439" s="149" t="s">
        <v>9</v>
      </c>
      <c r="D2439" s="149" t="s">
        <v>214</v>
      </c>
      <c r="E2439" s="149" t="s">
        <v>95</v>
      </c>
      <c r="F2439" s="149">
        <v>2089</v>
      </c>
      <c r="G2439" s="149">
        <v>696.33333333333303</v>
      </c>
      <c r="H2439" s="149">
        <v>1108.87578361794</v>
      </c>
      <c r="I2439" s="149">
        <v>850.379589168542</v>
      </c>
      <c r="J2439" s="149">
        <v>813.80061361110995</v>
      </c>
      <c r="K2439" s="149">
        <v>888.16188616049999</v>
      </c>
      <c r="L2439" s="149">
        <v>36.578975557432301</v>
      </c>
      <c r="M2439" s="149">
        <v>37.782296991957899</v>
      </c>
    </row>
    <row r="2440" spans="1:13">
      <c r="A2440" s="150" t="str">
        <f t="shared" si="76"/>
        <v>2012-2014FemalesNS</v>
      </c>
      <c r="B2440" s="151" t="str">
        <f t="shared" si="77"/>
        <v>2012-2014_Females_NS_All ages</v>
      </c>
      <c r="C2440" s="149" t="s">
        <v>216</v>
      </c>
      <c r="D2440" s="149" t="s">
        <v>214</v>
      </c>
      <c r="E2440" s="149" t="s">
        <v>95</v>
      </c>
      <c r="F2440" s="149">
        <v>2097</v>
      </c>
      <c r="G2440" s="149">
        <v>699</v>
      </c>
      <c r="H2440" s="149">
        <v>1111.2053159807999</v>
      </c>
      <c r="I2440" s="149">
        <v>836.19175207454896</v>
      </c>
      <c r="J2440" s="149">
        <v>800.29036010299501</v>
      </c>
      <c r="K2440" s="149">
        <v>873.27187976384596</v>
      </c>
      <c r="L2440" s="149">
        <v>35.9013919715537</v>
      </c>
      <c r="M2440" s="149">
        <v>37.080127689297299</v>
      </c>
    </row>
    <row r="2441" spans="1:13">
      <c r="A2441" s="150" t="str">
        <f t="shared" si="76"/>
        <v>2004-2006FemalesNS1</v>
      </c>
      <c r="B2441" s="151" t="str">
        <f t="shared" si="77"/>
        <v>2004-2006_Females_NS1_All ages</v>
      </c>
      <c r="C2441" s="149" t="s">
        <v>1</v>
      </c>
      <c r="D2441" s="149" t="s">
        <v>214</v>
      </c>
      <c r="E2441" s="149" t="s">
        <v>96</v>
      </c>
      <c r="F2441" s="149">
        <v>435</v>
      </c>
      <c r="G2441" s="149">
        <v>145</v>
      </c>
      <c r="H2441" s="149">
        <v>1177.2028577614201</v>
      </c>
      <c r="I2441" s="149">
        <v>930.36053489566598</v>
      </c>
      <c r="J2441" s="149">
        <v>844.13568140052996</v>
      </c>
      <c r="K2441" s="149">
        <v>1022.93670799804</v>
      </c>
      <c r="L2441" s="149">
        <v>86.224853495136003</v>
      </c>
      <c r="M2441" s="149">
        <v>92.576173102376302</v>
      </c>
    </row>
    <row r="2442" spans="1:13">
      <c r="A2442" s="150" t="str">
        <f t="shared" si="76"/>
        <v>2005-2007FemalesNS1</v>
      </c>
      <c r="B2442" s="151" t="str">
        <f t="shared" si="77"/>
        <v>2005-2007_Females_NS1_All ages</v>
      </c>
      <c r="C2442" s="149" t="s">
        <v>3</v>
      </c>
      <c r="D2442" s="149" t="s">
        <v>214</v>
      </c>
      <c r="E2442" s="149" t="s">
        <v>96</v>
      </c>
      <c r="F2442" s="149">
        <v>434</v>
      </c>
      <c r="G2442" s="149">
        <v>144.666666666667</v>
      </c>
      <c r="H2442" s="149">
        <v>1164.75671613752</v>
      </c>
      <c r="I2442" s="149">
        <v>912.20152313690096</v>
      </c>
      <c r="J2442" s="149">
        <v>827.72930884085395</v>
      </c>
      <c r="K2442" s="149">
        <v>1002.90340687961</v>
      </c>
      <c r="L2442" s="149">
        <v>84.4722142960469</v>
      </c>
      <c r="M2442" s="149">
        <v>90.701883742704894</v>
      </c>
    </row>
    <row r="2443" spans="1:13">
      <c r="A2443" s="150" t="str">
        <f t="shared" si="76"/>
        <v>2006-2008FemalesNS1</v>
      </c>
      <c r="B2443" s="151" t="str">
        <f t="shared" si="77"/>
        <v>2006-2008_Females_NS1_All ages</v>
      </c>
      <c r="C2443" s="149" t="s">
        <v>4</v>
      </c>
      <c r="D2443" s="149" t="s">
        <v>214</v>
      </c>
      <c r="E2443" s="149" t="s">
        <v>96</v>
      </c>
      <c r="F2443" s="149">
        <v>417</v>
      </c>
      <c r="G2443" s="149">
        <v>139</v>
      </c>
      <c r="H2443" s="149">
        <v>1105.6608776348901</v>
      </c>
      <c r="I2443" s="149">
        <v>858.89058197745896</v>
      </c>
      <c r="J2443" s="149">
        <v>777.58889110999303</v>
      </c>
      <c r="K2443" s="149">
        <v>946.31402882054101</v>
      </c>
      <c r="L2443" s="149">
        <v>81.301690867465894</v>
      </c>
      <c r="M2443" s="149">
        <v>87.423446843081507</v>
      </c>
    </row>
    <row r="2444" spans="1:13">
      <c r="A2444" s="150" t="str">
        <f t="shared" si="76"/>
        <v>2007-2009FemalesNS1</v>
      </c>
      <c r="B2444" s="151" t="str">
        <f t="shared" si="77"/>
        <v>2007-2009_Females_NS1_All ages</v>
      </c>
      <c r="C2444" s="149" t="s">
        <v>5</v>
      </c>
      <c r="D2444" s="149" t="s">
        <v>214</v>
      </c>
      <c r="E2444" s="149" t="s">
        <v>96</v>
      </c>
      <c r="F2444" s="149">
        <v>390</v>
      </c>
      <c r="G2444" s="149">
        <v>130</v>
      </c>
      <c r="H2444" s="149">
        <v>1024.07898537405</v>
      </c>
      <c r="I2444" s="149">
        <v>783.97853120061995</v>
      </c>
      <c r="J2444" s="149">
        <v>707.08271255621901</v>
      </c>
      <c r="K2444" s="149">
        <v>866.86970090609702</v>
      </c>
      <c r="L2444" s="149">
        <v>76.895818644401203</v>
      </c>
      <c r="M2444" s="149">
        <v>82.891169705477196</v>
      </c>
    </row>
    <row r="2445" spans="1:13">
      <c r="A2445" s="150" t="str">
        <f t="shared" si="76"/>
        <v>2008-2010FemalesNS1</v>
      </c>
      <c r="B2445" s="151" t="str">
        <f t="shared" si="77"/>
        <v>2008-2010_Females_NS1_All ages</v>
      </c>
      <c r="C2445" s="149" t="s">
        <v>6</v>
      </c>
      <c r="D2445" s="149" t="s">
        <v>214</v>
      </c>
      <c r="E2445" s="149" t="s">
        <v>96</v>
      </c>
      <c r="F2445" s="149">
        <v>395</v>
      </c>
      <c r="G2445" s="149">
        <v>131.666666666667</v>
      </c>
      <c r="H2445" s="149">
        <v>1032.46379842125</v>
      </c>
      <c r="I2445" s="149">
        <v>757.60179590366101</v>
      </c>
      <c r="J2445" s="149">
        <v>683.46103617015501</v>
      </c>
      <c r="K2445" s="149">
        <v>837.48487025512804</v>
      </c>
      <c r="L2445" s="149">
        <v>74.140759733505305</v>
      </c>
      <c r="M2445" s="149">
        <v>79.8830743514674</v>
      </c>
    </row>
    <row r="2446" spans="1:13">
      <c r="A2446" s="150" t="str">
        <f t="shared" si="76"/>
        <v>2009-2011FemalesNS1</v>
      </c>
      <c r="B2446" s="151" t="str">
        <f t="shared" si="77"/>
        <v>2009-2011_Females_NS1_All ages</v>
      </c>
      <c r="C2446" s="149" t="s">
        <v>7</v>
      </c>
      <c r="D2446" s="149" t="s">
        <v>214</v>
      </c>
      <c r="E2446" s="149" t="s">
        <v>96</v>
      </c>
      <c r="F2446" s="149">
        <v>411</v>
      </c>
      <c r="G2446" s="149">
        <v>137</v>
      </c>
      <c r="H2446" s="149">
        <v>1072.43502765891</v>
      </c>
      <c r="I2446" s="149">
        <v>764.12582115282498</v>
      </c>
      <c r="J2446" s="149">
        <v>690.65581350123603</v>
      </c>
      <c r="K2446" s="149">
        <v>843.16976219564901</v>
      </c>
      <c r="L2446" s="149">
        <v>73.470007651589199</v>
      </c>
      <c r="M2446" s="149">
        <v>79.043941042824301</v>
      </c>
    </row>
    <row r="2447" spans="1:13">
      <c r="A2447" s="150" t="str">
        <f t="shared" si="76"/>
        <v>2010-2012FemalesNS1</v>
      </c>
      <c r="B2447" s="151" t="str">
        <f t="shared" si="77"/>
        <v>2010-2012_Females_NS1_All ages</v>
      </c>
      <c r="C2447" s="149" t="s">
        <v>8</v>
      </c>
      <c r="D2447" s="149" t="s">
        <v>214</v>
      </c>
      <c r="E2447" s="149" t="s">
        <v>96</v>
      </c>
      <c r="F2447" s="149">
        <v>457</v>
      </c>
      <c r="G2447" s="149">
        <v>152.333333333333</v>
      </c>
      <c r="H2447" s="149">
        <v>1190.07317517773</v>
      </c>
      <c r="I2447" s="149">
        <v>820.31948499309101</v>
      </c>
      <c r="J2447" s="149">
        <v>745.41041142069196</v>
      </c>
      <c r="K2447" s="149">
        <v>900.60670031714801</v>
      </c>
      <c r="L2447" s="149">
        <v>74.909073572399095</v>
      </c>
      <c r="M2447" s="149">
        <v>80.287215324057698</v>
      </c>
    </row>
    <row r="2448" spans="1:13">
      <c r="A2448" s="150" t="str">
        <f t="shared" si="76"/>
        <v>2011-2013FemalesNS1</v>
      </c>
      <c r="B2448" s="151" t="str">
        <f t="shared" si="77"/>
        <v>2011-2013_Females_NS1_All ages</v>
      </c>
      <c r="C2448" s="149" t="s">
        <v>9</v>
      </c>
      <c r="D2448" s="149" t="s">
        <v>214</v>
      </c>
      <c r="E2448" s="149" t="s">
        <v>96</v>
      </c>
      <c r="F2448" s="149">
        <v>466</v>
      </c>
      <c r="G2448" s="149">
        <v>155.333333333333</v>
      </c>
      <c r="H2448" s="149">
        <v>1209.13336792942</v>
      </c>
      <c r="I2448" s="149">
        <v>825.79408339444001</v>
      </c>
      <c r="J2448" s="149">
        <v>750.960810774332</v>
      </c>
      <c r="K2448" s="149">
        <v>905.94592081493295</v>
      </c>
      <c r="L2448" s="149">
        <v>74.833272620107905</v>
      </c>
      <c r="M2448" s="149">
        <v>80.151837420492299</v>
      </c>
    </row>
    <row r="2449" spans="1:13">
      <c r="A2449" s="150" t="str">
        <f t="shared" si="76"/>
        <v>2012-2014FemalesNS1</v>
      </c>
      <c r="B2449" s="151" t="str">
        <f t="shared" si="77"/>
        <v>2012-2014_Females_NS1_All ages</v>
      </c>
      <c r="C2449" s="149" t="s">
        <v>216</v>
      </c>
      <c r="D2449" s="149" t="s">
        <v>214</v>
      </c>
      <c r="E2449" s="149" t="s">
        <v>96</v>
      </c>
      <c r="F2449" s="149">
        <v>456</v>
      </c>
      <c r="G2449" s="149">
        <v>152</v>
      </c>
      <c r="H2449" s="149">
        <v>1182.7259758786099</v>
      </c>
      <c r="I2449" s="149">
        <v>793.91859770973394</v>
      </c>
      <c r="J2449" s="149">
        <v>721.216925982112</v>
      </c>
      <c r="K2449" s="149">
        <v>871.84587146272997</v>
      </c>
      <c r="L2449" s="149">
        <v>72.701671727621701</v>
      </c>
      <c r="M2449" s="149">
        <v>77.927273752996499</v>
      </c>
    </row>
    <row r="2450" spans="1:13">
      <c r="A2450" s="150" t="str">
        <f t="shared" si="76"/>
        <v>2004-2006FemalesNS2</v>
      </c>
      <c r="B2450" s="151" t="str">
        <f t="shared" si="77"/>
        <v>2004-2006_Females_NS2_All ages</v>
      </c>
      <c r="C2450" s="149" t="s">
        <v>1</v>
      </c>
      <c r="D2450" s="149" t="s">
        <v>214</v>
      </c>
      <c r="E2450" s="149" t="s">
        <v>97</v>
      </c>
      <c r="F2450" s="149">
        <v>343</v>
      </c>
      <c r="G2450" s="149">
        <v>114.333333333333</v>
      </c>
      <c r="H2450" s="149">
        <v>1086.440087422</v>
      </c>
      <c r="I2450" s="149">
        <v>908.53154560895302</v>
      </c>
      <c r="J2450" s="149">
        <v>813.95049157695905</v>
      </c>
      <c r="K2450" s="149">
        <v>1010.9977511821</v>
      </c>
      <c r="L2450" s="149">
        <v>94.5810540319941</v>
      </c>
      <c r="M2450" s="149">
        <v>102.466205573151</v>
      </c>
    </row>
    <row r="2451" spans="1:13">
      <c r="A2451" s="150" t="str">
        <f t="shared" si="76"/>
        <v>2005-2007FemalesNS2</v>
      </c>
      <c r="B2451" s="151" t="str">
        <f t="shared" si="77"/>
        <v>2005-2007_Females_NS2_All ages</v>
      </c>
      <c r="C2451" s="149" t="s">
        <v>3</v>
      </c>
      <c r="D2451" s="149" t="s">
        <v>214</v>
      </c>
      <c r="E2451" s="149" t="s">
        <v>97</v>
      </c>
      <c r="F2451" s="149">
        <v>366</v>
      </c>
      <c r="G2451" s="149">
        <v>122</v>
      </c>
      <c r="H2451" s="149">
        <v>1151.26922713976</v>
      </c>
      <c r="I2451" s="149">
        <v>942.161091090441</v>
      </c>
      <c r="J2451" s="149">
        <v>846.98612412644002</v>
      </c>
      <c r="K2451" s="149">
        <v>1045.0063950901699</v>
      </c>
      <c r="L2451" s="149">
        <v>95.174966964001896</v>
      </c>
      <c r="M2451" s="149">
        <v>102.845303999728</v>
      </c>
    </row>
    <row r="2452" spans="1:13">
      <c r="A2452" s="150" t="str">
        <f t="shared" si="76"/>
        <v>2006-2008FemalesNS2</v>
      </c>
      <c r="B2452" s="151" t="str">
        <f t="shared" si="77"/>
        <v>2006-2008_Females_NS2_All ages</v>
      </c>
      <c r="C2452" s="149" t="s">
        <v>4</v>
      </c>
      <c r="D2452" s="149" t="s">
        <v>214</v>
      </c>
      <c r="E2452" s="149" t="s">
        <v>97</v>
      </c>
      <c r="F2452" s="149">
        <v>355</v>
      </c>
      <c r="G2452" s="149">
        <v>118.333333333333</v>
      </c>
      <c r="H2452" s="149">
        <v>1107.5060834841199</v>
      </c>
      <c r="I2452" s="149">
        <v>889.73856823835001</v>
      </c>
      <c r="J2452" s="149">
        <v>798.36251359473999</v>
      </c>
      <c r="K2452" s="149">
        <v>988.59700334314698</v>
      </c>
      <c r="L2452" s="149">
        <v>91.376054643610203</v>
      </c>
      <c r="M2452" s="149">
        <v>98.858435104796399</v>
      </c>
    </row>
    <row r="2453" spans="1:13">
      <c r="A2453" s="150" t="str">
        <f t="shared" si="76"/>
        <v>2007-2009FemalesNS2</v>
      </c>
      <c r="B2453" s="151" t="str">
        <f t="shared" si="77"/>
        <v>2007-2009_Females_NS2_All ages</v>
      </c>
      <c r="C2453" s="149" t="s">
        <v>5</v>
      </c>
      <c r="D2453" s="149" t="s">
        <v>214</v>
      </c>
      <c r="E2453" s="149" t="s">
        <v>97</v>
      </c>
      <c r="F2453" s="149">
        <v>360</v>
      </c>
      <c r="G2453" s="149">
        <v>120</v>
      </c>
      <c r="H2453" s="149">
        <v>1115.37984880406</v>
      </c>
      <c r="I2453" s="149">
        <v>896.43792401508699</v>
      </c>
      <c r="J2453" s="149">
        <v>804.77114866970396</v>
      </c>
      <c r="K2453" s="149">
        <v>995.55629215367196</v>
      </c>
      <c r="L2453" s="149">
        <v>91.666775345383101</v>
      </c>
      <c r="M2453" s="149">
        <v>99.118368138585495</v>
      </c>
    </row>
    <row r="2454" spans="1:13">
      <c r="A2454" s="150" t="str">
        <f t="shared" si="76"/>
        <v>2008-2010FemalesNS2</v>
      </c>
      <c r="B2454" s="151" t="str">
        <f t="shared" si="77"/>
        <v>2008-2010_Females_NS2_All ages</v>
      </c>
      <c r="C2454" s="149" t="s">
        <v>6</v>
      </c>
      <c r="D2454" s="149" t="s">
        <v>214</v>
      </c>
      <c r="E2454" s="149" t="s">
        <v>97</v>
      </c>
      <c r="F2454" s="149">
        <v>362</v>
      </c>
      <c r="G2454" s="149">
        <v>120.666666666667</v>
      </c>
      <c r="H2454" s="149">
        <v>1111.4863827566101</v>
      </c>
      <c r="I2454" s="149">
        <v>886.45170065170703</v>
      </c>
      <c r="J2454" s="149">
        <v>795.94110070237605</v>
      </c>
      <c r="K2454" s="149">
        <v>984.29866820841096</v>
      </c>
      <c r="L2454" s="149">
        <v>90.510599949331507</v>
      </c>
      <c r="M2454" s="149">
        <v>97.846967556703703</v>
      </c>
    </row>
    <row r="2455" spans="1:13">
      <c r="A2455" s="150" t="str">
        <f t="shared" si="76"/>
        <v>2009-2011FemalesNS2</v>
      </c>
      <c r="B2455" s="151" t="str">
        <f t="shared" si="77"/>
        <v>2009-2011_Females_NS2_All ages</v>
      </c>
      <c r="C2455" s="149" t="s">
        <v>7</v>
      </c>
      <c r="D2455" s="149" t="s">
        <v>214</v>
      </c>
      <c r="E2455" s="149" t="s">
        <v>97</v>
      </c>
      <c r="F2455" s="149">
        <v>350</v>
      </c>
      <c r="G2455" s="149">
        <v>116.666666666667</v>
      </c>
      <c r="H2455" s="149">
        <v>1067.0081092616299</v>
      </c>
      <c r="I2455" s="149">
        <v>831.62434728295295</v>
      </c>
      <c r="J2455" s="149">
        <v>745.49945402478704</v>
      </c>
      <c r="K2455" s="149">
        <v>924.85404677403699</v>
      </c>
      <c r="L2455" s="149">
        <v>86.124893258166296</v>
      </c>
      <c r="M2455" s="149">
        <v>93.229699491084006</v>
      </c>
    </row>
    <row r="2456" spans="1:13">
      <c r="A2456" s="150" t="str">
        <f t="shared" si="76"/>
        <v>2010-2012FemalesNS2</v>
      </c>
      <c r="B2456" s="151" t="str">
        <f t="shared" si="77"/>
        <v>2010-2012_Females_NS2_All ages</v>
      </c>
      <c r="C2456" s="149" t="s">
        <v>8</v>
      </c>
      <c r="D2456" s="149" t="s">
        <v>214</v>
      </c>
      <c r="E2456" s="149" t="s">
        <v>97</v>
      </c>
      <c r="F2456" s="149">
        <v>364</v>
      </c>
      <c r="G2456" s="149">
        <v>121.333333333333</v>
      </c>
      <c r="H2456" s="149">
        <v>1100.59565204245</v>
      </c>
      <c r="I2456" s="149">
        <v>830.33245324264703</v>
      </c>
      <c r="J2456" s="149">
        <v>746.14898125211096</v>
      </c>
      <c r="K2456" s="149">
        <v>921.31985807390697</v>
      </c>
      <c r="L2456" s="149">
        <v>84.183471990535907</v>
      </c>
      <c r="M2456" s="149">
        <v>90.987404831260307</v>
      </c>
    </row>
    <row r="2457" spans="1:13">
      <c r="A2457" s="150" t="str">
        <f t="shared" si="76"/>
        <v>2011-2013FemalesNS2</v>
      </c>
      <c r="B2457" s="151" t="str">
        <f t="shared" si="77"/>
        <v>2011-2013_Females_NS2_All ages</v>
      </c>
      <c r="C2457" s="149" t="s">
        <v>9</v>
      </c>
      <c r="D2457" s="149" t="s">
        <v>214</v>
      </c>
      <c r="E2457" s="149" t="s">
        <v>97</v>
      </c>
      <c r="F2457" s="149">
        <v>354</v>
      </c>
      <c r="G2457" s="149">
        <v>118</v>
      </c>
      <c r="H2457" s="149">
        <v>1066.74702425795</v>
      </c>
      <c r="I2457" s="149">
        <v>779.64300518834898</v>
      </c>
      <c r="J2457" s="149">
        <v>699.55130533328099</v>
      </c>
      <c r="K2457" s="149">
        <v>866.30272419595804</v>
      </c>
      <c r="L2457" s="149">
        <v>80.091699855067901</v>
      </c>
      <c r="M2457" s="149">
        <v>86.659719007608501</v>
      </c>
    </row>
    <row r="2458" spans="1:13">
      <c r="A2458" s="150" t="str">
        <f t="shared" si="76"/>
        <v>2012-2014FemalesNS2</v>
      </c>
      <c r="B2458" s="151" t="str">
        <f t="shared" si="77"/>
        <v>2012-2014_Females_NS2_All ages</v>
      </c>
      <c r="C2458" s="149" t="s">
        <v>216</v>
      </c>
      <c r="D2458" s="149" t="s">
        <v>214</v>
      </c>
      <c r="E2458" s="149" t="s">
        <v>97</v>
      </c>
      <c r="F2458" s="149">
        <v>375</v>
      </c>
      <c r="G2458" s="149">
        <v>125</v>
      </c>
      <c r="H2458" s="149">
        <v>1126.5659266380301</v>
      </c>
      <c r="I2458" s="149">
        <v>803.10175259001801</v>
      </c>
      <c r="J2458" s="149">
        <v>722.60466142431903</v>
      </c>
      <c r="K2458" s="149">
        <v>890.00458896593796</v>
      </c>
      <c r="L2458" s="149">
        <v>80.497091165698706</v>
      </c>
      <c r="M2458" s="149">
        <v>86.902836375919705</v>
      </c>
    </row>
    <row r="2459" spans="1:13">
      <c r="A2459" s="150" t="str">
        <f t="shared" si="76"/>
        <v>2004-2006FemalesNS3</v>
      </c>
      <c r="B2459" s="151" t="str">
        <f t="shared" si="77"/>
        <v>2004-2006_Females_NS3_All ages</v>
      </c>
      <c r="C2459" s="149" t="s">
        <v>1</v>
      </c>
      <c r="D2459" s="149" t="s">
        <v>214</v>
      </c>
      <c r="E2459" s="149" t="s">
        <v>98</v>
      </c>
      <c r="F2459" s="149">
        <v>479</v>
      </c>
      <c r="G2459" s="149">
        <v>159.666666666667</v>
      </c>
      <c r="H2459" s="149">
        <v>1193.6207326189899</v>
      </c>
      <c r="I2459" s="149">
        <v>927.34447340789495</v>
      </c>
      <c r="J2459" s="149">
        <v>845.06833735168004</v>
      </c>
      <c r="K2459" s="149">
        <v>1015.3852363426601</v>
      </c>
      <c r="L2459" s="149">
        <v>82.276136056215293</v>
      </c>
      <c r="M2459" s="149">
        <v>88.040762934764203</v>
      </c>
    </row>
    <row r="2460" spans="1:13">
      <c r="A2460" s="150" t="str">
        <f t="shared" si="76"/>
        <v>2005-2007FemalesNS3</v>
      </c>
      <c r="B2460" s="151" t="str">
        <f t="shared" si="77"/>
        <v>2005-2007_Females_NS3_All ages</v>
      </c>
      <c r="C2460" s="149" t="s">
        <v>3</v>
      </c>
      <c r="D2460" s="149" t="s">
        <v>214</v>
      </c>
      <c r="E2460" s="149" t="s">
        <v>98</v>
      </c>
      <c r="F2460" s="149">
        <v>471</v>
      </c>
      <c r="G2460" s="149">
        <v>157</v>
      </c>
      <c r="H2460" s="149">
        <v>1166.3612500619099</v>
      </c>
      <c r="I2460" s="149">
        <v>896.80691388294804</v>
      </c>
      <c r="J2460" s="149">
        <v>816.40558076436696</v>
      </c>
      <c r="K2460" s="149">
        <v>982.89097427758395</v>
      </c>
      <c r="L2460" s="149">
        <v>80.401333118581107</v>
      </c>
      <c r="M2460" s="149">
        <v>86.084060394636495</v>
      </c>
    </row>
    <row r="2461" spans="1:13">
      <c r="A2461" s="150" t="str">
        <f t="shared" si="76"/>
        <v>2006-2008FemalesNS3</v>
      </c>
      <c r="B2461" s="151" t="str">
        <f t="shared" si="77"/>
        <v>2006-2008_Females_NS3_All ages</v>
      </c>
      <c r="C2461" s="149" t="s">
        <v>4</v>
      </c>
      <c r="D2461" s="149" t="s">
        <v>214</v>
      </c>
      <c r="E2461" s="149" t="s">
        <v>98</v>
      </c>
      <c r="F2461" s="149">
        <v>501</v>
      </c>
      <c r="G2461" s="149">
        <v>167</v>
      </c>
      <c r="H2461" s="149">
        <v>1233.59515426095</v>
      </c>
      <c r="I2461" s="149">
        <v>941.03807757737798</v>
      </c>
      <c r="J2461" s="149">
        <v>859.12416849139197</v>
      </c>
      <c r="K2461" s="149">
        <v>1028.5590971147999</v>
      </c>
      <c r="L2461" s="149">
        <v>81.913909085985793</v>
      </c>
      <c r="M2461" s="149">
        <v>87.521019537423598</v>
      </c>
    </row>
    <row r="2462" spans="1:13">
      <c r="A2462" s="150" t="str">
        <f t="shared" si="76"/>
        <v>2007-2009FemalesNS3</v>
      </c>
      <c r="B2462" s="151" t="str">
        <f t="shared" si="77"/>
        <v>2007-2009_Females_NS3_All ages</v>
      </c>
      <c r="C2462" s="149" t="s">
        <v>5</v>
      </c>
      <c r="D2462" s="149" t="s">
        <v>214</v>
      </c>
      <c r="E2462" s="149" t="s">
        <v>98</v>
      </c>
      <c r="F2462" s="149">
        <v>493</v>
      </c>
      <c r="G2462" s="149">
        <v>164.333333333333</v>
      </c>
      <c r="H2462" s="149">
        <v>1207.0316325531301</v>
      </c>
      <c r="I2462" s="149">
        <v>903.39527214163695</v>
      </c>
      <c r="J2462" s="149">
        <v>824.016830387254</v>
      </c>
      <c r="K2462" s="149">
        <v>988.25281397364404</v>
      </c>
      <c r="L2462" s="149">
        <v>79.378441754382905</v>
      </c>
      <c r="M2462" s="149">
        <v>84.8575418320072</v>
      </c>
    </row>
    <row r="2463" spans="1:13">
      <c r="A2463" s="150" t="str">
        <f t="shared" si="76"/>
        <v>2008-2010FemalesNS3</v>
      </c>
      <c r="B2463" s="151" t="str">
        <f t="shared" si="77"/>
        <v>2008-2010_Females_NS3_All ages</v>
      </c>
      <c r="C2463" s="149" t="s">
        <v>6</v>
      </c>
      <c r="D2463" s="149" t="s">
        <v>214</v>
      </c>
      <c r="E2463" s="149" t="s">
        <v>98</v>
      </c>
      <c r="F2463" s="149">
        <v>518</v>
      </c>
      <c r="G2463" s="149">
        <v>172.666666666667</v>
      </c>
      <c r="H2463" s="149">
        <v>1264.1546270987899</v>
      </c>
      <c r="I2463" s="149">
        <v>915.20860548276903</v>
      </c>
      <c r="J2463" s="149">
        <v>836.48425501422696</v>
      </c>
      <c r="K2463" s="149">
        <v>999.22933156688998</v>
      </c>
      <c r="L2463" s="149">
        <v>78.724350468541601</v>
      </c>
      <c r="M2463" s="149">
        <v>84.020726084121094</v>
      </c>
    </row>
    <row r="2464" spans="1:13">
      <c r="A2464" s="150" t="str">
        <f t="shared" si="76"/>
        <v>2009-2011FemalesNS3</v>
      </c>
      <c r="B2464" s="151" t="str">
        <f t="shared" si="77"/>
        <v>2009-2011_Females_NS3_All ages</v>
      </c>
      <c r="C2464" s="149" t="s">
        <v>7</v>
      </c>
      <c r="D2464" s="149" t="s">
        <v>214</v>
      </c>
      <c r="E2464" s="149" t="s">
        <v>98</v>
      </c>
      <c r="F2464" s="149">
        <v>488</v>
      </c>
      <c r="G2464" s="149">
        <v>162.666666666667</v>
      </c>
      <c r="H2464" s="149">
        <v>1188.6493727925999</v>
      </c>
      <c r="I2464" s="149">
        <v>838.74122606915398</v>
      </c>
      <c r="J2464" s="149">
        <v>764.14213745004997</v>
      </c>
      <c r="K2464" s="149">
        <v>918.516817805188</v>
      </c>
      <c r="L2464" s="149">
        <v>74.599088619103995</v>
      </c>
      <c r="M2464" s="149">
        <v>79.775591736033903</v>
      </c>
    </row>
    <row r="2465" spans="1:13">
      <c r="A2465" s="150" t="str">
        <f t="shared" si="76"/>
        <v>2010-2012FemalesNS3</v>
      </c>
      <c r="B2465" s="151" t="str">
        <f t="shared" si="77"/>
        <v>2010-2012_Females_NS3_All ages</v>
      </c>
      <c r="C2465" s="149" t="s">
        <v>8</v>
      </c>
      <c r="D2465" s="149" t="s">
        <v>214</v>
      </c>
      <c r="E2465" s="149" t="s">
        <v>98</v>
      </c>
      <c r="F2465" s="149">
        <v>486</v>
      </c>
      <c r="G2465" s="149">
        <v>162</v>
      </c>
      <c r="H2465" s="149">
        <v>1180.6145997813701</v>
      </c>
      <c r="I2465" s="149">
        <v>814.49117368706698</v>
      </c>
      <c r="J2465" s="149">
        <v>741.58678254548204</v>
      </c>
      <c r="K2465" s="149">
        <v>892.46526036117996</v>
      </c>
      <c r="L2465" s="149">
        <v>72.904391141585094</v>
      </c>
      <c r="M2465" s="149">
        <v>77.9740866741123</v>
      </c>
    </row>
    <row r="2466" spans="1:13">
      <c r="A2466" s="150" t="str">
        <f t="shared" si="76"/>
        <v>2011-2013FemalesNS3</v>
      </c>
      <c r="B2466" s="151" t="str">
        <f t="shared" si="77"/>
        <v>2011-2013_Females_NS3_All ages</v>
      </c>
      <c r="C2466" s="149" t="s">
        <v>9</v>
      </c>
      <c r="D2466" s="149" t="s">
        <v>214</v>
      </c>
      <c r="E2466" s="149" t="s">
        <v>98</v>
      </c>
      <c r="F2466" s="149">
        <v>486</v>
      </c>
      <c r="G2466" s="149">
        <v>162</v>
      </c>
      <c r="H2466" s="149">
        <v>1179.2109477362101</v>
      </c>
      <c r="I2466" s="149">
        <v>802.86811909465803</v>
      </c>
      <c r="J2466" s="149">
        <v>730.93362782389204</v>
      </c>
      <c r="K2466" s="149">
        <v>879.80486006972103</v>
      </c>
      <c r="L2466" s="149">
        <v>71.934491270765406</v>
      </c>
      <c r="M2466" s="149">
        <v>76.936740975063501</v>
      </c>
    </row>
    <row r="2467" spans="1:13">
      <c r="A2467" s="150" t="str">
        <f t="shared" si="76"/>
        <v>2012-2014FemalesNS3</v>
      </c>
      <c r="B2467" s="151" t="str">
        <f t="shared" si="77"/>
        <v>2012-2014_Females_NS3_All ages</v>
      </c>
      <c r="C2467" s="149" t="s">
        <v>216</v>
      </c>
      <c r="D2467" s="149" t="s">
        <v>214</v>
      </c>
      <c r="E2467" s="149" t="s">
        <v>98</v>
      </c>
      <c r="F2467" s="149">
        <v>493</v>
      </c>
      <c r="G2467" s="149">
        <v>164.333333333333</v>
      </c>
      <c r="H2467" s="149">
        <v>1193.1556910864299</v>
      </c>
      <c r="I2467" s="149">
        <v>799.05871612134104</v>
      </c>
      <c r="J2467" s="149">
        <v>728.38159051437401</v>
      </c>
      <c r="K2467" s="149">
        <v>874.614333115146</v>
      </c>
      <c r="L2467" s="149">
        <v>70.677125606966797</v>
      </c>
      <c r="M2467" s="149">
        <v>75.555616993804705</v>
      </c>
    </row>
    <row r="2468" spans="1:13">
      <c r="A2468" s="150" t="str">
        <f t="shared" si="76"/>
        <v>2004-2006FemalesNS4</v>
      </c>
      <c r="B2468" s="151" t="str">
        <f t="shared" si="77"/>
        <v>2004-2006_Females_NS4_All ages</v>
      </c>
      <c r="C2468" s="149" t="s">
        <v>1</v>
      </c>
      <c r="D2468" s="149" t="s">
        <v>214</v>
      </c>
      <c r="E2468" s="149" t="s">
        <v>99</v>
      </c>
      <c r="F2468" s="149">
        <v>463</v>
      </c>
      <c r="G2468" s="149">
        <v>154.333333333333</v>
      </c>
      <c r="H2468" s="149">
        <v>1254.87857762359</v>
      </c>
      <c r="I2468" s="149">
        <v>1095.0783544306501</v>
      </c>
      <c r="J2468" s="149">
        <v>996.86560970815196</v>
      </c>
      <c r="K2468" s="149">
        <v>1200.2947407250199</v>
      </c>
      <c r="L2468" s="149">
        <v>98.212744722501597</v>
      </c>
      <c r="M2468" s="149">
        <v>105.216386294369</v>
      </c>
    </row>
    <row r="2469" spans="1:13">
      <c r="A2469" s="150" t="str">
        <f t="shared" si="76"/>
        <v>2005-2007FemalesNS4</v>
      </c>
      <c r="B2469" s="151" t="str">
        <f t="shared" si="77"/>
        <v>2005-2007_Females_NS4_All ages</v>
      </c>
      <c r="C2469" s="149" t="s">
        <v>3</v>
      </c>
      <c r="D2469" s="149" t="s">
        <v>214</v>
      </c>
      <c r="E2469" s="149" t="s">
        <v>99</v>
      </c>
      <c r="F2469" s="149">
        <v>458</v>
      </c>
      <c r="G2469" s="149">
        <v>152.666666666667</v>
      </c>
      <c r="H2469" s="149">
        <v>1229.9594489352</v>
      </c>
      <c r="I2469" s="149">
        <v>1069.0809366368801</v>
      </c>
      <c r="J2469" s="149">
        <v>972.68506048061795</v>
      </c>
      <c r="K2469" s="149">
        <v>1172.3897602934001</v>
      </c>
      <c r="L2469" s="149">
        <v>96.3958761562577</v>
      </c>
      <c r="M2469" s="149">
        <v>103.30882365652501</v>
      </c>
    </row>
    <row r="2470" spans="1:13">
      <c r="A2470" s="150" t="str">
        <f t="shared" si="76"/>
        <v>2006-2008FemalesNS4</v>
      </c>
      <c r="B2470" s="151" t="str">
        <f t="shared" si="77"/>
        <v>2006-2008_Females_NS4_All ages</v>
      </c>
      <c r="C2470" s="149" t="s">
        <v>4</v>
      </c>
      <c r="D2470" s="149" t="s">
        <v>214</v>
      </c>
      <c r="E2470" s="149" t="s">
        <v>99</v>
      </c>
      <c r="F2470" s="149">
        <v>441</v>
      </c>
      <c r="G2470" s="149">
        <v>147</v>
      </c>
      <c r="H2470" s="149">
        <v>1170.28898973012</v>
      </c>
      <c r="I2470" s="149">
        <v>1016.13107207754</v>
      </c>
      <c r="J2470" s="149">
        <v>922.69950029090103</v>
      </c>
      <c r="K2470" s="149">
        <v>1116.39597972553</v>
      </c>
      <c r="L2470" s="149">
        <v>93.431571786633995</v>
      </c>
      <c r="M2470" s="149">
        <v>100.264907647995</v>
      </c>
    </row>
    <row r="2471" spans="1:13">
      <c r="A2471" s="150" t="str">
        <f t="shared" si="76"/>
        <v>2007-2009FemalesNS4</v>
      </c>
      <c r="B2471" s="151" t="str">
        <f t="shared" si="77"/>
        <v>2007-2009_Females_NS4_All ages</v>
      </c>
      <c r="C2471" s="149" t="s">
        <v>5</v>
      </c>
      <c r="D2471" s="149" t="s">
        <v>214</v>
      </c>
      <c r="E2471" s="149" t="s">
        <v>99</v>
      </c>
      <c r="F2471" s="149">
        <v>437</v>
      </c>
      <c r="G2471" s="149">
        <v>145.666666666667</v>
      </c>
      <c r="H2471" s="149">
        <v>1148.39828660027</v>
      </c>
      <c r="I2471" s="149">
        <v>999.94234362376505</v>
      </c>
      <c r="J2471" s="149">
        <v>907.52517161262801</v>
      </c>
      <c r="K2471" s="149">
        <v>1099.15074777528</v>
      </c>
      <c r="L2471" s="149">
        <v>92.417172011136401</v>
      </c>
      <c r="M2471" s="149">
        <v>99.208404151513605</v>
      </c>
    </row>
    <row r="2472" spans="1:13">
      <c r="A2472" s="150" t="str">
        <f t="shared" si="76"/>
        <v>2008-2010FemalesNS4</v>
      </c>
      <c r="B2472" s="151" t="str">
        <f t="shared" si="77"/>
        <v>2008-2010_Females_NS4_All ages</v>
      </c>
      <c r="C2472" s="149" t="s">
        <v>6</v>
      </c>
      <c r="D2472" s="149" t="s">
        <v>214</v>
      </c>
      <c r="E2472" s="149" t="s">
        <v>99</v>
      </c>
      <c r="F2472" s="149">
        <v>433</v>
      </c>
      <c r="G2472" s="149">
        <v>144.333333333333</v>
      </c>
      <c r="H2472" s="149">
        <v>1128.4563863334299</v>
      </c>
      <c r="I2472" s="149">
        <v>984.11811523225299</v>
      </c>
      <c r="J2472" s="149">
        <v>892.74924430663805</v>
      </c>
      <c r="K2472" s="149">
        <v>1082.23335725212</v>
      </c>
      <c r="L2472" s="149">
        <v>91.368870925615099</v>
      </c>
      <c r="M2472" s="149">
        <v>98.115242019870806</v>
      </c>
    </row>
    <row r="2473" spans="1:13">
      <c r="A2473" s="150" t="str">
        <f t="shared" si="76"/>
        <v>2009-2011FemalesNS4</v>
      </c>
      <c r="B2473" s="151" t="str">
        <f t="shared" si="77"/>
        <v>2009-2011_Females_NS4_All ages</v>
      </c>
      <c r="C2473" s="149" t="s">
        <v>7</v>
      </c>
      <c r="D2473" s="149" t="s">
        <v>214</v>
      </c>
      <c r="E2473" s="149" t="s">
        <v>99</v>
      </c>
      <c r="F2473" s="149">
        <v>397</v>
      </c>
      <c r="G2473" s="149">
        <v>132.333333333333</v>
      </c>
      <c r="H2473" s="149">
        <v>1030.7939969881099</v>
      </c>
      <c r="I2473" s="149">
        <v>874.51970226872299</v>
      </c>
      <c r="J2473" s="149">
        <v>789.84976087740802</v>
      </c>
      <c r="K2473" s="149">
        <v>965.73023237684504</v>
      </c>
      <c r="L2473" s="149">
        <v>84.669941391315206</v>
      </c>
      <c r="M2473" s="149">
        <v>91.210530108121802</v>
      </c>
    </row>
    <row r="2474" spans="1:13">
      <c r="A2474" s="150" t="str">
        <f t="shared" si="76"/>
        <v>2010-2012FemalesNS4</v>
      </c>
      <c r="B2474" s="151" t="str">
        <f t="shared" si="77"/>
        <v>2010-2012_Females_NS4_All ages</v>
      </c>
      <c r="C2474" s="149" t="s">
        <v>8</v>
      </c>
      <c r="D2474" s="149" t="s">
        <v>214</v>
      </c>
      <c r="E2474" s="149" t="s">
        <v>99</v>
      </c>
      <c r="F2474" s="149">
        <v>410</v>
      </c>
      <c r="G2474" s="149">
        <v>136.666666666667</v>
      </c>
      <c r="H2474" s="149">
        <v>1061.87355934837</v>
      </c>
      <c r="I2474" s="149">
        <v>869.02282076270399</v>
      </c>
      <c r="J2474" s="149">
        <v>786.25380433148996</v>
      </c>
      <c r="K2474" s="149">
        <v>958.07922279826005</v>
      </c>
      <c r="L2474" s="149">
        <v>82.769016431214297</v>
      </c>
      <c r="M2474" s="149">
        <v>89.056402035555706</v>
      </c>
    </row>
    <row r="2475" spans="1:13">
      <c r="A2475" s="150" t="str">
        <f t="shared" si="76"/>
        <v>2011-2013FemalesNS4</v>
      </c>
      <c r="B2475" s="151" t="str">
        <f t="shared" si="77"/>
        <v>2011-2013_Females_NS4_All ages</v>
      </c>
      <c r="C2475" s="149" t="s">
        <v>9</v>
      </c>
      <c r="D2475" s="149" t="s">
        <v>214</v>
      </c>
      <c r="E2475" s="149" t="s">
        <v>99</v>
      </c>
      <c r="F2475" s="149">
        <v>419</v>
      </c>
      <c r="G2475" s="149">
        <v>139.666666666667</v>
      </c>
      <c r="H2475" s="149">
        <v>1085.99865222124</v>
      </c>
      <c r="I2475" s="149">
        <v>860.45937823834902</v>
      </c>
      <c r="J2475" s="149">
        <v>779.51297426722897</v>
      </c>
      <c r="K2475" s="149">
        <v>947.48563290253196</v>
      </c>
      <c r="L2475" s="149">
        <v>80.946403971120503</v>
      </c>
      <c r="M2475" s="149">
        <v>87.026254664182403</v>
      </c>
    </row>
    <row r="2476" spans="1:13">
      <c r="A2476" s="150" t="str">
        <f t="shared" si="76"/>
        <v>2012-2014FemalesNS4</v>
      </c>
      <c r="B2476" s="151" t="str">
        <f t="shared" si="77"/>
        <v>2012-2014_Females_NS4_All ages</v>
      </c>
      <c r="C2476" s="149" t="s">
        <v>216</v>
      </c>
      <c r="D2476" s="149" t="s">
        <v>214</v>
      </c>
      <c r="E2476" s="149" t="s">
        <v>99</v>
      </c>
      <c r="F2476" s="149">
        <v>414</v>
      </c>
      <c r="G2476" s="149">
        <v>138</v>
      </c>
      <c r="H2476" s="149">
        <v>1074.7663551401899</v>
      </c>
      <c r="I2476" s="149">
        <v>836.94818792005196</v>
      </c>
      <c r="J2476" s="149">
        <v>757.83156647172302</v>
      </c>
      <c r="K2476" s="149">
        <v>922.04445910237905</v>
      </c>
      <c r="L2476" s="149">
        <v>79.116621448329099</v>
      </c>
      <c r="M2476" s="149">
        <v>85.096271182326703</v>
      </c>
    </row>
    <row r="2477" spans="1:13">
      <c r="A2477" s="150" t="str">
        <f t="shared" si="76"/>
        <v>2004-2006FemalesNS5</v>
      </c>
      <c r="B2477" s="151" t="str">
        <f t="shared" si="77"/>
        <v>2004-2006_Females_NS5_All ages</v>
      </c>
      <c r="C2477" s="149" t="s">
        <v>1</v>
      </c>
      <c r="D2477" s="149" t="s">
        <v>214</v>
      </c>
      <c r="E2477" s="149" t="s">
        <v>100</v>
      </c>
      <c r="F2477" s="149">
        <v>396</v>
      </c>
      <c r="G2477" s="149">
        <v>132</v>
      </c>
      <c r="H2477" s="149">
        <v>1102.1123820656301</v>
      </c>
      <c r="I2477" s="149">
        <v>1216.1889373766701</v>
      </c>
      <c r="J2477" s="149">
        <v>1098.4099038025199</v>
      </c>
      <c r="K2477" s="149">
        <v>1343.07813122014</v>
      </c>
      <c r="L2477" s="149">
        <v>117.779033574149</v>
      </c>
      <c r="M2477" s="149">
        <v>126.889193843474</v>
      </c>
    </row>
    <row r="2478" spans="1:13">
      <c r="A2478" s="150" t="str">
        <f t="shared" si="76"/>
        <v>2005-2007FemalesNS5</v>
      </c>
      <c r="B2478" s="151" t="str">
        <f t="shared" si="77"/>
        <v>2005-2007_Females_NS5_All ages</v>
      </c>
      <c r="C2478" s="149" t="s">
        <v>3</v>
      </c>
      <c r="D2478" s="149" t="s">
        <v>214</v>
      </c>
      <c r="E2478" s="149" t="s">
        <v>100</v>
      </c>
      <c r="F2478" s="149">
        <v>396</v>
      </c>
      <c r="G2478" s="149">
        <v>132</v>
      </c>
      <c r="H2478" s="149">
        <v>1096.3758686563899</v>
      </c>
      <c r="I2478" s="149">
        <v>1200.95334075305</v>
      </c>
      <c r="J2478" s="149">
        <v>1084.8096367824801</v>
      </c>
      <c r="K2478" s="149">
        <v>1326.08071291427</v>
      </c>
      <c r="L2478" s="149">
        <v>116.14370397057201</v>
      </c>
      <c r="M2478" s="149">
        <v>125.127372161216</v>
      </c>
    </row>
    <row r="2479" spans="1:13">
      <c r="A2479" s="150" t="str">
        <f t="shared" si="76"/>
        <v>2006-2008FemalesNS5</v>
      </c>
      <c r="B2479" s="151" t="str">
        <f t="shared" si="77"/>
        <v>2006-2008_Females_NS5_All ages</v>
      </c>
      <c r="C2479" s="149" t="s">
        <v>4</v>
      </c>
      <c r="D2479" s="149" t="s">
        <v>214</v>
      </c>
      <c r="E2479" s="149" t="s">
        <v>100</v>
      </c>
      <c r="F2479" s="149">
        <v>367</v>
      </c>
      <c r="G2479" s="149">
        <v>122.333333333333</v>
      </c>
      <c r="H2479" s="149">
        <v>1009.1566530095999</v>
      </c>
      <c r="I2479" s="149">
        <v>1094.2647316095899</v>
      </c>
      <c r="J2479" s="149">
        <v>984.43506121604196</v>
      </c>
      <c r="K2479" s="149">
        <v>1212.9332008757001</v>
      </c>
      <c r="L2479" s="149">
        <v>109.829670393546</v>
      </c>
      <c r="M2479" s="149">
        <v>118.668469266108</v>
      </c>
    </row>
    <row r="2480" spans="1:13">
      <c r="A2480" s="150" t="str">
        <f t="shared" si="76"/>
        <v>2007-2009FemalesNS5</v>
      </c>
      <c r="B2480" s="151" t="str">
        <f t="shared" si="77"/>
        <v>2007-2009_Females_NS5_All ages</v>
      </c>
      <c r="C2480" s="149" t="s">
        <v>5</v>
      </c>
      <c r="D2480" s="149" t="s">
        <v>214</v>
      </c>
      <c r="E2480" s="149" t="s">
        <v>100</v>
      </c>
      <c r="F2480" s="149">
        <v>380</v>
      </c>
      <c r="G2480" s="149">
        <v>126.666666666667</v>
      </c>
      <c r="H2480" s="149">
        <v>1042.6384239697099</v>
      </c>
      <c r="I2480" s="149">
        <v>1113.7050892350101</v>
      </c>
      <c r="J2480" s="149">
        <v>1003.6740216012799</v>
      </c>
      <c r="K2480" s="149">
        <v>1232.4318850167499</v>
      </c>
      <c r="L2480" s="149">
        <v>110.031067633731</v>
      </c>
      <c r="M2480" s="149">
        <v>118.72679578173999</v>
      </c>
    </row>
    <row r="2481" spans="1:13">
      <c r="A2481" s="150" t="str">
        <f t="shared" si="76"/>
        <v>2008-2010FemalesNS5</v>
      </c>
      <c r="B2481" s="151" t="str">
        <f t="shared" si="77"/>
        <v>2008-2010_Females_NS5_All ages</v>
      </c>
      <c r="C2481" s="149" t="s">
        <v>6</v>
      </c>
      <c r="D2481" s="149" t="s">
        <v>214</v>
      </c>
      <c r="E2481" s="149" t="s">
        <v>100</v>
      </c>
      <c r="F2481" s="149">
        <v>384</v>
      </c>
      <c r="G2481" s="149">
        <v>128</v>
      </c>
      <c r="H2481" s="149">
        <v>1051.3634870222299</v>
      </c>
      <c r="I2481" s="149">
        <v>1109.85018764597</v>
      </c>
      <c r="J2481" s="149">
        <v>1000.78926571104</v>
      </c>
      <c r="K2481" s="149">
        <v>1227.4832557378199</v>
      </c>
      <c r="L2481" s="149">
        <v>109.060921934931</v>
      </c>
      <c r="M2481" s="149">
        <v>117.633068091849</v>
      </c>
    </row>
    <row r="2482" spans="1:13">
      <c r="A2482" s="150" t="str">
        <f t="shared" si="76"/>
        <v>2009-2011FemalesNS5</v>
      </c>
      <c r="B2482" s="151" t="str">
        <f t="shared" si="77"/>
        <v>2009-2011_Females_NS5_All ages</v>
      </c>
      <c r="C2482" s="149" t="s">
        <v>7</v>
      </c>
      <c r="D2482" s="149" t="s">
        <v>214</v>
      </c>
      <c r="E2482" s="149" t="s">
        <v>100</v>
      </c>
      <c r="F2482" s="149">
        <v>382</v>
      </c>
      <c r="G2482" s="149">
        <v>127.333333333333</v>
      </c>
      <c r="H2482" s="149">
        <v>1043.8299267679499</v>
      </c>
      <c r="I2482" s="149">
        <v>1099.73149963577</v>
      </c>
      <c r="J2482" s="149">
        <v>991.38491103559898</v>
      </c>
      <c r="K2482" s="149">
        <v>1216.6172962004</v>
      </c>
      <c r="L2482" s="149">
        <v>108.34658860016999</v>
      </c>
      <c r="M2482" s="149">
        <v>116.885796564628</v>
      </c>
    </row>
    <row r="2483" spans="1:13">
      <c r="A2483" s="150" t="str">
        <f t="shared" si="76"/>
        <v>2010-2012FemalesNS5</v>
      </c>
      <c r="B2483" s="151" t="str">
        <f t="shared" si="77"/>
        <v>2010-2012_Females_NS5_All ages</v>
      </c>
      <c r="C2483" s="149" t="s">
        <v>8</v>
      </c>
      <c r="D2483" s="149" t="s">
        <v>214</v>
      </c>
      <c r="E2483" s="149" t="s">
        <v>100</v>
      </c>
      <c r="F2483" s="149">
        <v>377</v>
      </c>
      <c r="G2483" s="149">
        <v>125.666666666667</v>
      </c>
      <c r="H2483" s="149">
        <v>1026.4368754934801</v>
      </c>
      <c r="I2483" s="149">
        <v>1078.70585567902</v>
      </c>
      <c r="J2483" s="149">
        <v>971.56045020015404</v>
      </c>
      <c r="K2483" s="149">
        <v>1194.35399566246</v>
      </c>
      <c r="L2483" s="149">
        <v>107.14540547886899</v>
      </c>
      <c r="M2483" s="149">
        <v>115.648139983433</v>
      </c>
    </row>
    <row r="2484" spans="1:13">
      <c r="A2484" s="150" t="str">
        <f t="shared" si="76"/>
        <v>2011-2013FemalesNS5</v>
      </c>
      <c r="B2484" s="151" t="str">
        <f t="shared" si="77"/>
        <v>2011-2013_Females_NS5_All ages</v>
      </c>
      <c r="C2484" s="149" t="s">
        <v>9</v>
      </c>
      <c r="D2484" s="149" t="s">
        <v>214</v>
      </c>
      <c r="E2484" s="149" t="s">
        <v>100</v>
      </c>
      <c r="F2484" s="149">
        <v>364</v>
      </c>
      <c r="G2484" s="149">
        <v>121.333333333333</v>
      </c>
      <c r="H2484" s="149">
        <v>987.30606488011301</v>
      </c>
      <c r="I2484" s="149">
        <v>1032.88335786736</v>
      </c>
      <c r="J2484" s="149">
        <v>928.51972866063204</v>
      </c>
      <c r="K2484" s="149">
        <v>1145.6819340695799</v>
      </c>
      <c r="L2484" s="149">
        <v>104.363629206729</v>
      </c>
      <c r="M2484" s="149">
        <v>112.798576202223</v>
      </c>
    </row>
    <row r="2485" spans="1:13">
      <c r="A2485" s="150" t="str">
        <f t="shared" si="76"/>
        <v>2012-2014FemalesNS5</v>
      </c>
      <c r="B2485" s="151" t="str">
        <f t="shared" si="77"/>
        <v>2012-2014_Females_NS5_All ages</v>
      </c>
      <c r="C2485" s="149" t="s">
        <v>216</v>
      </c>
      <c r="D2485" s="149" t="s">
        <v>214</v>
      </c>
      <c r="E2485" s="149" t="s">
        <v>100</v>
      </c>
      <c r="F2485" s="149">
        <v>359</v>
      </c>
      <c r="G2485" s="149">
        <v>119.666666666667</v>
      </c>
      <c r="H2485" s="149">
        <v>969.40566521750895</v>
      </c>
      <c r="I2485" s="149">
        <v>1000.01006249617</v>
      </c>
      <c r="J2485" s="149">
        <v>898.33712400845695</v>
      </c>
      <c r="K2485" s="149">
        <v>1109.96000123518</v>
      </c>
      <c r="L2485" s="149">
        <v>101.67293848771401</v>
      </c>
      <c r="M2485" s="149">
        <v>109.949938739007</v>
      </c>
    </row>
    <row r="2486" spans="1:13">
      <c r="A2486" s="150" t="str">
        <f t="shared" si="76"/>
        <v>2004-2006FemalesNU</v>
      </c>
      <c r="B2486" s="151" t="str">
        <f t="shared" si="77"/>
        <v>2004-2006_Females_NU_All ages</v>
      </c>
      <c r="C2486" s="149" t="s">
        <v>1</v>
      </c>
      <c r="D2486" s="149" t="s">
        <v>214</v>
      </c>
      <c r="E2486" s="149" t="s">
        <v>101</v>
      </c>
      <c r="F2486" s="149">
        <v>3450</v>
      </c>
      <c r="G2486" s="149">
        <v>1150</v>
      </c>
      <c r="H2486" s="149">
        <v>1250.32617204488</v>
      </c>
      <c r="I2486" s="149">
        <v>1042.94843805101</v>
      </c>
      <c r="J2486" s="149">
        <v>1007.98059655675</v>
      </c>
      <c r="K2486" s="149">
        <v>1078.8078191295499</v>
      </c>
      <c r="L2486" s="149">
        <v>34.967841494253001</v>
      </c>
      <c r="M2486" s="149">
        <v>35.859381078543898</v>
      </c>
    </row>
    <row r="2487" spans="1:13">
      <c r="A2487" s="150" t="str">
        <f t="shared" si="76"/>
        <v>2005-2007FemalesNU</v>
      </c>
      <c r="B2487" s="151" t="str">
        <f t="shared" si="77"/>
        <v>2005-2007_Females_NU_All ages</v>
      </c>
      <c r="C2487" s="149" t="s">
        <v>3</v>
      </c>
      <c r="D2487" s="149" t="s">
        <v>214</v>
      </c>
      <c r="E2487" s="149" t="s">
        <v>101</v>
      </c>
      <c r="F2487" s="149">
        <v>3364</v>
      </c>
      <c r="G2487" s="149">
        <v>1121.3333333333301</v>
      </c>
      <c r="H2487" s="149">
        <v>1211.90724082153</v>
      </c>
      <c r="I2487" s="149">
        <v>1010.22144753359</v>
      </c>
      <c r="J2487" s="149">
        <v>975.89261785199699</v>
      </c>
      <c r="K2487" s="149">
        <v>1045.4367997020599</v>
      </c>
      <c r="L2487" s="149">
        <v>34.328829681594897</v>
      </c>
      <c r="M2487" s="149">
        <v>35.215352168471</v>
      </c>
    </row>
    <row r="2488" spans="1:13">
      <c r="A2488" s="150" t="str">
        <f t="shared" si="76"/>
        <v>2006-2008FemalesNU</v>
      </c>
      <c r="B2488" s="151" t="str">
        <f t="shared" si="77"/>
        <v>2006-2008_Females_NU_All ages</v>
      </c>
      <c r="C2488" s="149" t="s">
        <v>4</v>
      </c>
      <c r="D2488" s="149" t="s">
        <v>214</v>
      </c>
      <c r="E2488" s="149" t="s">
        <v>101</v>
      </c>
      <c r="F2488" s="149">
        <v>3401</v>
      </c>
      <c r="G2488" s="149">
        <v>1133.6666666666699</v>
      </c>
      <c r="H2488" s="149">
        <v>1217.0421688471599</v>
      </c>
      <c r="I2488" s="149">
        <v>1010.49640698357</v>
      </c>
      <c r="J2488" s="149">
        <v>976.29324334884302</v>
      </c>
      <c r="K2488" s="149">
        <v>1045.5779619765699</v>
      </c>
      <c r="L2488" s="149">
        <v>34.203163634731801</v>
      </c>
      <c r="M2488" s="149">
        <v>35.081554992991002</v>
      </c>
    </row>
    <row r="2489" spans="1:13">
      <c r="A2489" s="150" t="str">
        <f t="shared" si="76"/>
        <v>2007-2009FemalesNU</v>
      </c>
      <c r="B2489" s="151" t="str">
        <f t="shared" si="77"/>
        <v>2007-2009_Females_NU_All ages</v>
      </c>
      <c r="C2489" s="149" t="s">
        <v>5</v>
      </c>
      <c r="D2489" s="149" t="s">
        <v>214</v>
      </c>
      <c r="E2489" s="149" t="s">
        <v>101</v>
      </c>
      <c r="F2489" s="149">
        <v>3394</v>
      </c>
      <c r="G2489" s="149">
        <v>1131.3333333333301</v>
      </c>
      <c r="H2489" s="149">
        <v>1208.79277431119</v>
      </c>
      <c r="I2489" s="149">
        <v>997.72721763357299</v>
      </c>
      <c r="J2489" s="149">
        <v>963.88569179359297</v>
      </c>
      <c r="K2489" s="149">
        <v>1032.4387558589001</v>
      </c>
      <c r="L2489" s="149">
        <v>33.841525839980498</v>
      </c>
      <c r="M2489" s="149">
        <v>34.711538225328603</v>
      </c>
    </row>
    <row r="2490" spans="1:13">
      <c r="A2490" s="150" t="str">
        <f t="shared" si="76"/>
        <v>2008-2010FemalesNU</v>
      </c>
      <c r="B2490" s="151" t="str">
        <f t="shared" si="77"/>
        <v>2008-2010_Females_NU_All ages</v>
      </c>
      <c r="C2490" s="149" t="s">
        <v>6</v>
      </c>
      <c r="D2490" s="149" t="s">
        <v>214</v>
      </c>
      <c r="E2490" s="149" t="s">
        <v>101</v>
      </c>
      <c r="F2490" s="149">
        <v>3379</v>
      </c>
      <c r="G2490" s="149">
        <v>1126.3333333333301</v>
      </c>
      <c r="H2490" s="149">
        <v>1201.5760239532899</v>
      </c>
      <c r="I2490" s="149">
        <v>979.06052952537505</v>
      </c>
      <c r="J2490" s="149">
        <v>945.79239788556799</v>
      </c>
      <c r="K2490" s="149">
        <v>1013.1858556234801</v>
      </c>
      <c r="L2490" s="149">
        <v>33.268131639806498</v>
      </c>
      <c r="M2490" s="149">
        <v>34.125326098101802</v>
      </c>
    </row>
    <row r="2491" spans="1:13">
      <c r="A2491" s="150" t="str">
        <f t="shared" si="76"/>
        <v>2009-2011FemalesNU</v>
      </c>
      <c r="B2491" s="151" t="str">
        <f t="shared" si="77"/>
        <v>2009-2011_Females_NU_All ages</v>
      </c>
      <c r="C2491" s="149" t="s">
        <v>7</v>
      </c>
      <c r="D2491" s="149" t="s">
        <v>214</v>
      </c>
      <c r="E2491" s="149" t="s">
        <v>101</v>
      </c>
      <c r="F2491" s="149">
        <v>3273</v>
      </c>
      <c r="G2491" s="149">
        <v>1091</v>
      </c>
      <c r="H2491" s="149">
        <v>1162.41489652625</v>
      </c>
      <c r="I2491" s="149">
        <v>932.75004851661902</v>
      </c>
      <c r="J2491" s="149">
        <v>900.56715284417896</v>
      </c>
      <c r="K2491" s="149">
        <v>965.775688961622</v>
      </c>
      <c r="L2491" s="149">
        <v>32.182895672439301</v>
      </c>
      <c r="M2491" s="149">
        <v>33.025640445003198</v>
      </c>
    </row>
    <row r="2492" spans="1:13">
      <c r="A2492" s="150" t="str">
        <f t="shared" si="76"/>
        <v>2010-2012FemalesNU</v>
      </c>
      <c r="B2492" s="151" t="str">
        <f t="shared" si="77"/>
        <v>2010-2012_Females_NU_All ages</v>
      </c>
      <c r="C2492" s="149" t="s">
        <v>8</v>
      </c>
      <c r="D2492" s="149" t="s">
        <v>214</v>
      </c>
      <c r="E2492" s="149" t="s">
        <v>101</v>
      </c>
      <c r="F2492" s="149">
        <v>3285</v>
      </c>
      <c r="G2492" s="149">
        <v>1095</v>
      </c>
      <c r="H2492" s="149">
        <v>1165.10432737836</v>
      </c>
      <c r="I2492" s="149">
        <v>917.04019604594305</v>
      </c>
      <c r="J2492" s="149">
        <v>885.45915173604396</v>
      </c>
      <c r="K2492" s="149">
        <v>949.44669138788504</v>
      </c>
      <c r="L2492" s="149">
        <v>31.581044309899699</v>
      </c>
      <c r="M2492" s="149">
        <v>32.406495341942197</v>
      </c>
    </row>
    <row r="2493" spans="1:13">
      <c r="A2493" s="150" t="str">
        <f t="shared" si="76"/>
        <v>2011-2013FemalesNU</v>
      </c>
      <c r="B2493" s="151" t="str">
        <f t="shared" si="77"/>
        <v>2011-2013_Females_NU_All ages</v>
      </c>
      <c r="C2493" s="149" t="s">
        <v>9</v>
      </c>
      <c r="D2493" s="149" t="s">
        <v>214</v>
      </c>
      <c r="E2493" s="149" t="s">
        <v>101</v>
      </c>
      <c r="F2493" s="149">
        <v>3293</v>
      </c>
      <c r="G2493" s="149">
        <v>1097.6666666666699</v>
      </c>
      <c r="H2493" s="149">
        <v>1165.31721541205</v>
      </c>
      <c r="I2493" s="149">
        <v>909.11604257520003</v>
      </c>
      <c r="J2493" s="149">
        <v>877.85738766490795</v>
      </c>
      <c r="K2493" s="149">
        <v>941.19071474586599</v>
      </c>
      <c r="L2493" s="149">
        <v>31.258654910292002</v>
      </c>
      <c r="M2493" s="149">
        <v>32.074672170666098</v>
      </c>
    </row>
    <row r="2494" spans="1:13">
      <c r="A2494" s="150" t="str">
        <f t="shared" si="76"/>
        <v>2012-2014FemalesNU</v>
      </c>
      <c r="B2494" s="151" t="str">
        <f t="shared" si="77"/>
        <v>2012-2014_Females_NU_All ages</v>
      </c>
      <c r="C2494" s="149" t="s">
        <v>216</v>
      </c>
      <c r="D2494" s="149" t="s">
        <v>214</v>
      </c>
      <c r="E2494" s="149" t="s">
        <v>101</v>
      </c>
      <c r="F2494" s="149">
        <v>3349</v>
      </c>
      <c r="G2494" s="149">
        <v>1116.3333333333301</v>
      </c>
      <c r="H2494" s="149">
        <v>1183.68501042661</v>
      </c>
      <c r="I2494" s="149">
        <v>915.25060956447305</v>
      </c>
      <c r="J2494" s="149">
        <v>884.06479961179798</v>
      </c>
      <c r="K2494" s="149">
        <v>947.24360252393001</v>
      </c>
      <c r="L2494" s="149">
        <v>31.185809952674401</v>
      </c>
      <c r="M2494" s="149">
        <v>31.992992959457901</v>
      </c>
    </row>
    <row r="2495" spans="1:13">
      <c r="A2495" s="150" t="str">
        <f t="shared" si="76"/>
        <v>2004-2006FemalesNU1</v>
      </c>
      <c r="B2495" s="151" t="str">
        <f t="shared" si="77"/>
        <v>2004-2006_Females_NU1_All ages</v>
      </c>
      <c r="C2495" s="149" t="s">
        <v>1</v>
      </c>
      <c r="D2495" s="149" t="s">
        <v>214</v>
      </c>
      <c r="E2495" s="149" t="s">
        <v>102</v>
      </c>
      <c r="F2495" s="149">
        <v>545</v>
      </c>
      <c r="G2495" s="149">
        <v>181.666666666667</v>
      </c>
      <c r="H2495" s="149">
        <v>969.69912638115397</v>
      </c>
      <c r="I2495" s="149">
        <v>875.18050893376096</v>
      </c>
      <c r="J2495" s="149">
        <v>802.21292486222103</v>
      </c>
      <c r="K2495" s="149">
        <v>952.92965855093098</v>
      </c>
      <c r="L2495" s="149">
        <v>72.967584071539903</v>
      </c>
      <c r="M2495" s="149">
        <v>77.749149617169607</v>
      </c>
    </row>
    <row r="2496" spans="1:13">
      <c r="A2496" s="150" t="str">
        <f t="shared" si="76"/>
        <v>2005-2007FemalesNU1</v>
      </c>
      <c r="B2496" s="151" t="str">
        <f t="shared" si="77"/>
        <v>2005-2007_Females_NU1_All ages</v>
      </c>
      <c r="C2496" s="149" t="s">
        <v>3</v>
      </c>
      <c r="D2496" s="149" t="s">
        <v>214</v>
      </c>
      <c r="E2496" s="149" t="s">
        <v>102</v>
      </c>
      <c r="F2496" s="149">
        <v>552</v>
      </c>
      <c r="G2496" s="149">
        <v>184</v>
      </c>
      <c r="H2496" s="149">
        <v>974.66231129160406</v>
      </c>
      <c r="I2496" s="149">
        <v>877.064756087256</v>
      </c>
      <c r="J2496" s="149">
        <v>804.48934860715895</v>
      </c>
      <c r="K2496" s="149">
        <v>954.36471319895304</v>
      </c>
      <c r="L2496" s="149">
        <v>72.575407480097496</v>
      </c>
      <c r="M2496" s="149">
        <v>77.299957111696401</v>
      </c>
    </row>
    <row r="2497" spans="1:13">
      <c r="A2497" s="150" t="str">
        <f t="shared" si="76"/>
        <v>2006-2008FemalesNU1</v>
      </c>
      <c r="B2497" s="151" t="str">
        <f t="shared" si="77"/>
        <v>2006-2008_Females_NU1_All ages</v>
      </c>
      <c r="C2497" s="149" t="s">
        <v>4</v>
      </c>
      <c r="D2497" s="149" t="s">
        <v>214</v>
      </c>
      <c r="E2497" s="149" t="s">
        <v>102</v>
      </c>
      <c r="F2497" s="149">
        <v>564</v>
      </c>
      <c r="G2497" s="149">
        <v>188</v>
      </c>
      <c r="H2497" s="149">
        <v>986.58316861126195</v>
      </c>
      <c r="I2497" s="149">
        <v>871.23223701032305</v>
      </c>
      <c r="J2497" s="149">
        <v>799.78304922064694</v>
      </c>
      <c r="K2497" s="149">
        <v>947.28117888567897</v>
      </c>
      <c r="L2497" s="149">
        <v>71.449187789676301</v>
      </c>
      <c r="M2497" s="149">
        <v>76.048941875356405</v>
      </c>
    </row>
    <row r="2498" spans="1:13">
      <c r="A2498" s="150" t="str">
        <f t="shared" si="76"/>
        <v>2007-2009FemalesNU1</v>
      </c>
      <c r="B2498" s="151" t="str">
        <f t="shared" si="77"/>
        <v>2007-2009_Females_NU1_All ages</v>
      </c>
      <c r="C2498" s="149" t="s">
        <v>5</v>
      </c>
      <c r="D2498" s="149" t="s">
        <v>214</v>
      </c>
      <c r="E2498" s="149" t="s">
        <v>102</v>
      </c>
      <c r="F2498" s="149">
        <v>588</v>
      </c>
      <c r="G2498" s="149">
        <v>196</v>
      </c>
      <c r="H2498" s="149">
        <v>1023.6768802228401</v>
      </c>
      <c r="I2498" s="149">
        <v>892.70907764551703</v>
      </c>
      <c r="J2498" s="149">
        <v>820.94812007808105</v>
      </c>
      <c r="K2498" s="149">
        <v>968.99134658076196</v>
      </c>
      <c r="L2498" s="149">
        <v>71.760957567435398</v>
      </c>
      <c r="M2498" s="149">
        <v>76.282268935245398</v>
      </c>
    </row>
    <row r="2499" spans="1:13">
      <c r="A2499" s="150" t="str">
        <f t="shared" ref="A2499:A2562" si="78">C2499&amp;D2499&amp;E2499</f>
        <v>2008-2010FemalesNU1</v>
      </c>
      <c r="B2499" s="151" t="str">
        <f t="shared" ref="B2499:B2562" si="79">CONCATENATE(C2499,"_",D2499,"_",E2499,"_","All ages")</f>
        <v>2008-2010_Females_NU1_All ages</v>
      </c>
      <c r="C2499" s="149" t="s">
        <v>6</v>
      </c>
      <c r="D2499" s="149" t="s">
        <v>214</v>
      </c>
      <c r="E2499" s="149" t="s">
        <v>102</v>
      </c>
      <c r="F2499" s="149">
        <v>573</v>
      </c>
      <c r="G2499" s="149">
        <v>191</v>
      </c>
      <c r="H2499" s="149">
        <v>997.58004143526205</v>
      </c>
      <c r="I2499" s="149">
        <v>848.87628280847002</v>
      </c>
      <c r="J2499" s="149">
        <v>779.88499872475404</v>
      </c>
      <c r="K2499" s="149">
        <v>922.27285666168302</v>
      </c>
      <c r="L2499" s="149">
        <v>68.991284083715897</v>
      </c>
      <c r="M2499" s="149">
        <v>73.396573853213496</v>
      </c>
    </row>
    <row r="2500" spans="1:13">
      <c r="A2500" s="150" t="str">
        <f t="shared" si="78"/>
        <v>2009-2011FemalesNU1</v>
      </c>
      <c r="B2500" s="151" t="str">
        <f t="shared" si="79"/>
        <v>2009-2011_Females_NU1_All ages</v>
      </c>
      <c r="C2500" s="149" t="s">
        <v>7</v>
      </c>
      <c r="D2500" s="149" t="s">
        <v>214</v>
      </c>
      <c r="E2500" s="149" t="s">
        <v>102</v>
      </c>
      <c r="F2500" s="149">
        <v>547</v>
      </c>
      <c r="G2500" s="149">
        <v>182.333333333333</v>
      </c>
      <c r="H2500" s="149">
        <v>952.82887402452604</v>
      </c>
      <c r="I2500" s="149">
        <v>787.09686301876195</v>
      </c>
      <c r="J2500" s="149">
        <v>721.88526412711599</v>
      </c>
      <c r="K2500" s="149">
        <v>856.57368166382503</v>
      </c>
      <c r="L2500" s="149">
        <v>65.211598891645806</v>
      </c>
      <c r="M2500" s="149">
        <v>69.476818645063204</v>
      </c>
    </row>
    <row r="2501" spans="1:13">
      <c r="A2501" s="150" t="str">
        <f t="shared" si="78"/>
        <v>2010-2012FemalesNU1</v>
      </c>
      <c r="B2501" s="151" t="str">
        <f t="shared" si="79"/>
        <v>2010-2012_Females_NU1_All ages</v>
      </c>
      <c r="C2501" s="149" t="s">
        <v>8</v>
      </c>
      <c r="D2501" s="149" t="s">
        <v>214</v>
      </c>
      <c r="E2501" s="149" t="s">
        <v>102</v>
      </c>
      <c r="F2501" s="149">
        <v>541</v>
      </c>
      <c r="G2501" s="149">
        <v>180.333333333333</v>
      </c>
      <c r="H2501" s="149">
        <v>940.00312755199604</v>
      </c>
      <c r="I2501" s="149">
        <v>758.14854451443398</v>
      </c>
      <c r="J2501" s="149">
        <v>695.12388256999998</v>
      </c>
      <c r="K2501" s="149">
        <v>825.31899455970904</v>
      </c>
      <c r="L2501" s="149">
        <v>63.024661944434499</v>
      </c>
      <c r="M2501" s="149">
        <v>67.170450045274706</v>
      </c>
    </row>
    <row r="2502" spans="1:13">
      <c r="A2502" s="150" t="str">
        <f t="shared" si="78"/>
        <v>2011-2013FemalesNU1</v>
      </c>
      <c r="B2502" s="151" t="str">
        <f t="shared" si="79"/>
        <v>2011-2013_Females_NU1_All ages</v>
      </c>
      <c r="C2502" s="149" t="s">
        <v>9</v>
      </c>
      <c r="D2502" s="149" t="s">
        <v>214</v>
      </c>
      <c r="E2502" s="149" t="s">
        <v>102</v>
      </c>
      <c r="F2502" s="149">
        <v>555</v>
      </c>
      <c r="G2502" s="149">
        <v>185</v>
      </c>
      <c r="H2502" s="149">
        <v>958.91357683402998</v>
      </c>
      <c r="I2502" s="149">
        <v>753.26913255753595</v>
      </c>
      <c r="J2502" s="149">
        <v>691.50507772695698</v>
      </c>
      <c r="K2502" s="149">
        <v>819.04267043248797</v>
      </c>
      <c r="L2502" s="149">
        <v>61.764054830578701</v>
      </c>
      <c r="M2502" s="149">
        <v>65.773537874952495</v>
      </c>
    </row>
    <row r="2503" spans="1:13">
      <c r="A2503" s="150" t="str">
        <f t="shared" si="78"/>
        <v>2012-2014FemalesNU1</v>
      </c>
      <c r="B2503" s="151" t="str">
        <f t="shared" si="79"/>
        <v>2012-2014_Females_NU1_All ages</v>
      </c>
      <c r="C2503" s="149" t="s">
        <v>216</v>
      </c>
      <c r="D2503" s="149" t="s">
        <v>214</v>
      </c>
      <c r="E2503" s="149" t="s">
        <v>102</v>
      </c>
      <c r="F2503" s="149">
        <v>585</v>
      </c>
      <c r="G2503" s="149">
        <v>195</v>
      </c>
      <c r="H2503" s="149">
        <v>1005.86323698826</v>
      </c>
      <c r="I2503" s="149">
        <v>776.99207451914197</v>
      </c>
      <c r="J2503" s="149">
        <v>714.84997734678802</v>
      </c>
      <c r="K2503" s="149">
        <v>843.05981443524104</v>
      </c>
      <c r="L2503" s="149">
        <v>62.142097172354198</v>
      </c>
      <c r="M2503" s="149">
        <v>66.0677399160992</v>
      </c>
    </row>
    <row r="2504" spans="1:13">
      <c r="A2504" s="150" t="str">
        <f t="shared" si="78"/>
        <v>2004-2006FemalesNU2</v>
      </c>
      <c r="B2504" s="151" t="str">
        <f t="shared" si="79"/>
        <v>2004-2006_Females_NU2_All ages</v>
      </c>
      <c r="C2504" s="149" t="s">
        <v>1</v>
      </c>
      <c r="D2504" s="149" t="s">
        <v>214</v>
      </c>
      <c r="E2504" s="149" t="s">
        <v>103</v>
      </c>
      <c r="F2504" s="149">
        <v>711</v>
      </c>
      <c r="G2504" s="149">
        <v>237</v>
      </c>
      <c r="H2504" s="149">
        <v>1264.56202756781</v>
      </c>
      <c r="I2504" s="149">
        <v>1066.5262034617899</v>
      </c>
      <c r="J2504" s="149">
        <v>988.88275899050404</v>
      </c>
      <c r="K2504" s="149">
        <v>1148.60463856053</v>
      </c>
      <c r="L2504" s="149">
        <v>77.643444471290806</v>
      </c>
      <c r="M2504" s="149">
        <v>82.078435098734005</v>
      </c>
    </row>
    <row r="2505" spans="1:13">
      <c r="A2505" s="150" t="str">
        <f t="shared" si="78"/>
        <v>2005-2007FemalesNU2</v>
      </c>
      <c r="B2505" s="151" t="str">
        <f t="shared" si="79"/>
        <v>2005-2007_Females_NU2_All ages</v>
      </c>
      <c r="C2505" s="149" t="s">
        <v>3</v>
      </c>
      <c r="D2505" s="149" t="s">
        <v>214</v>
      </c>
      <c r="E2505" s="149" t="s">
        <v>103</v>
      </c>
      <c r="F2505" s="149">
        <v>685</v>
      </c>
      <c r="G2505" s="149">
        <v>228.333333333333</v>
      </c>
      <c r="H2505" s="149">
        <v>1214.47440738968</v>
      </c>
      <c r="I2505" s="149">
        <v>1013.4063543382</v>
      </c>
      <c r="J2505" s="149">
        <v>938.16201964501704</v>
      </c>
      <c r="K2505" s="149">
        <v>1093.0320037663701</v>
      </c>
      <c r="L2505" s="149">
        <v>75.244334693185394</v>
      </c>
      <c r="M2505" s="149">
        <v>79.625649428162902</v>
      </c>
    </row>
    <row r="2506" spans="1:13">
      <c r="A2506" s="150" t="str">
        <f t="shared" si="78"/>
        <v>2006-2008FemalesNU2</v>
      </c>
      <c r="B2506" s="151" t="str">
        <f t="shared" si="79"/>
        <v>2006-2008_Females_NU2_All ages</v>
      </c>
      <c r="C2506" s="149" t="s">
        <v>4</v>
      </c>
      <c r="D2506" s="149" t="s">
        <v>214</v>
      </c>
      <c r="E2506" s="149" t="s">
        <v>103</v>
      </c>
      <c r="F2506" s="149">
        <v>657</v>
      </c>
      <c r="G2506" s="149">
        <v>219</v>
      </c>
      <c r="H2506" s="149">
        <v>1155.28671156518</v>
      </c>
      <c r="I2506" s="149">
        <v>957.74296277919802</v>
      </c>
      <c r="J2506" s="149">
        <v>885.063563509088</v>
      </c>
      <c r="K2506" s="149">
        <v>1034.7464443123899</v>
      </c>
      <c r="L2506" s="149">
        <v>72.679399270110096</v>
      </c>
      <c r="M2506" s="149">
        <v>77.003481533190595</v>
      </c>
    </row>
    <row r="2507" spans="1:13">
      <c r="A2507" s="150" t="str">
        <f t="shared" si="78"/>
        <v>2007-2009FemalesNU2</v>
      </c>
      <c r="B2507" s="151" t="str">
        <f t="shared" si="79"/>
        <v>2007-2009_Females_NU2_All ages</v>
      </c>
      <c r="C2507" s="149" t="s">
        <v>5</v>
      </c>
      <c r="D2507" s="149" t="s">
        <v>214</v>
      </c>
      <c r="E2507" s="149" t="s">
        <v>103</v>
      </c>
      <c r="F2507" s="149">
        <v>655</v>
      </c>
      <c r="G2507" s="149">
        <v>218.333333333333</v>
      </c>
      <c r="H2507" s="149">
        <v>1142.84717254375</v>
      </c>
      <c r="I2507" s="149">
        <v>935.07013891910196</v>
      </c>
      <c r="J2507" s="149">
        <v>863.89637789034805</v>
      </c>
      <c r="K2507" s="149">
        <v>1010.48507255057</v>
      </c>
      <c r="L2507" s="149">
        <v>71.173761028753702</v>
      </c>
      <c r="M2507" s="149">
        <v>75.414933631465104</v>
      </c>
    </row>
    <row r="2508" spans="1:13">
      <c r="A2508" s="150" t="str">
        <f t="shared" si="78"/>
        <v>2008-2010FemalesNU2</v>
      </c>
      <c r="B2508" s="151" t="str">
        <f t="shared" si="79"/>
        <v>2008-2010_Females_NU2_All ages</v>
      </c>
      <c r="C2508" s="149" t="s">
        <v>6</v>
      </c>
      <c r="D2508" s="149" t="s">
        <v>214</v>
      </c>
      <c r="E2508" s="149" t="s">
        <v>103</v>
      </c>
      <c r="F2508" s="149">
        <v>641</v>
      </c>
      <c r="G2508" s="149">
        <v>213.666666666667</v>
      </c>
      <c r="H2508" s="149">
        <v>1112.1328313409799</v>
      </c>
      <c r="I2508" s="149">
        <v>886.09928760090997</v>
      </c>
      <c r="J2508" s="149">
        <v>817.86607935062295</v>
      </c>
      <c r="K2508" s="149">
        <v>958.44404893719502</v>
      </c>
      <c r="L2508" s="149">
        <v>68.233208250287007</v>
      </c>
      <c r="M2508" s="149">
        <v>72.344761336285202</v>
      </c>
    </row>
    <row r="2509" spans="1:13">
      <c r="A2509" s="150" t="str">
        <f t="shared" si="78"/>
        <v>2009-2011FemalesNU2</v>
      </c>
      <c r="B2509" s="151" t="str">
        <f t="shared" si="79"/>
        <v>2009-2011_Females_NU2_All ages</v>
      </c>
      <c r="C2509" s="149" t="s">
        <v>7</v>
      </c>
      <c r="D2509" s="149" t="s">
        <v>214</v>
      </c>
      <c r="E2509" s="149" t="s">
        <v>103</v>
      </c>
      <c r="F2509" s="149">
        <v>624</v>
      </c>
      <c r="G2509" s="149">
        <v>208</v>
      </c>
      <c r="H2509" s="149">
        <v>1082.2435741787799</v>
      </c>
      <c r="I2509" s="149">
        <v>849.72988331422903</v>
      </c>
      <c r="J2509" s="149">
        <v>783.38052164552198</v>
      </c>
      <c r="K2509" s="149">
        <v>920.133168563244</v>
      </c>
      <c r="L2509" s="149">
        <v>66.349361668706905</v>
      </c>
      <c r="M2509" s="149">
        <v>70.403285249015099</v>
      </c>
    </row>
    <row r="2510" spans="1:13">
      <c r="A2510" s="150" t="str">
        <f t="shared" si="78"/>
        <v>2010-2012FemalesNU2</v>
      </c>
      <c r="B2510" s="151" t="str">
        <f t="shared" si="79"/>
        <v>2010-2012_Females_NU2_All ages</v>
      </c>
      <c r="C2510" s="149" t="s">
        <v>8</v>
      </c>
      <c r="D2510" s="149" t="s">
        <v>214</v>
      </c>
      <c r="E2510" s="149" t="s">
        <v>103</v>
      </c>
      <c r="F2510" s="149">
        <v>662</v>
      </c>
      <c r="G2510" s="149">
        <v>220.666666666667</v>
      </c>
      <c r="H2510" s="149">
        <v>1147.77120862736</v>
      </c>
      <c r="I2510" s="149">
        <v>886.30549356334905</v>
      </c>
      <c r="J2510" s="149">
        <v>819.05014507110002</v>
      </c>
      <c r="K2510" s="149">
        <v>957.54659261837298</v>
      </c>
      <c r="L2510" s="149">
        <v>67.255348492249496</v>
      </c>
      <c r="M2510" s="149">
        <v>71.241099055024193</v>
      </c>
    </row>
    <row r="2511" spans="1:13">
      <c r="A2511" s="150" t="str">
        <f t="shared" si="78"/>
        <v>2011-2013FemalesNU2</v>
      </c>
      <c r="B2511" s="151" t="str">
        <f t="shared" si="79"/>
        <v>2011-2013_Females_NU2_All ages</v>
      </c>
      <c r="C2511" s="149" t="s">
        <v>9</v>
      </c>
      <c r="D2511" s="149" t="s">
        <v>214</v>
      </c>
      <c r="E2511" s="149" t="s">
        <v>103</v>
      </c>
      <c r="F2511" s="149">
        <v>664</v>
      </c>
      <c r="G2511" s="149">
        <v>221.333333333333</v>
      </c>
      <c r="H2511" s="149">
        <v>1151.0392289424001</v>
      </c>
      <c r="I2511" s="149">
        <v>897.37373339271403</v>
      </c>
      <c r="J2511" s="149">
        <v>829.456192197326</v>
      </c>
      <c r="K2511" s="149">
        <v>969.31000764110399</v>
      </c>
      <c r="L2511" s="149">
        <v>67.917541195388097</v>
      </c>
      <c r="M2511" s="149">
        <v>71.936274248389296</v>
      </c>
    </row>
    <row r="2512" spans="1:13">
      <c r="A2512" s="150" t="str">
        <f t="shared" si="78"/>
        <v>2012-2014FemalesNU2</v>
      </c>
      <c r="B2512" s="151" t="str">
        <f t="shared" si="79"/>
        <v>2012-2014_Females_NU2_All ages</v>
      </c>
      <c r="C2512" s="149" t="s">
        <v>216</v>
      </c>
      <c r="D2512" s="149" t="s">
        <v>214</v>
      </c>
      <c r="E2512" s="149" t="s">
        <v>103</v>
      </c>
      <c r="F2512" s="149">
        <v>705</v>
      </c>
      <c r="G2512" s="149">
        <v>235</v>
      </c>
      <c r="H2512" s="149">
        <v>1220.73694417509</v>
      </c>
      <c r="I2512" s="149">
        <v>948.04152876972501</v>
      </c>
      <c r="J2512" s="149">
        <v>878.52006534265104</v>
      </c>
      <c r="K2512" s="149">
        <v>1021.55144306995</v>
      </c>
      <c r="L2512" s="149">
        <v>69.521463427073897</v>
      </c>
      <c r="M2512" s="149">
        <v>73.509914300225503</v>
      </c>
    </row>
    <row r="2513" spans="1:13">
      <c r="A2513" s="150" t="str">
        <f t="shared" si="78"/>
        <v>2004-2006FemalesNU3</v>
      </c>
      <c r="B2513" s="151" t="str">
        <f t="shared" si="79"/>
        <v>2004-2006_Females_NU3_All ages</v>
      </c>
      <c r="C2513" s="149" t="s">
        <v>1</v>
      </c>
      <c r="D2513" s="149" t="s">
        <v>214</v>
      </c>
      <c r="E2513" s="149" t="s">
        <v>104</v>
      </c>
      <c r="F2513" s="149">
        <v>734</v>
      </c>
      <c r="G2513" s="149">
        <v>244.666666666667</v>
      </c>
      <c r="H2513" s="149">
        <v>1313.4349724429201</v>
      </c>
      <c r="I2513" s="149">
        <v>1066.4348922741999</v>
      </c>
      <c r="J2513" s="149">
        <v>989.69245742189901</v>
      </c>
      <c r="K2513" s="149">
        <v>1147.4895141480999</v>
      </c>
      <c r="L2513" s="149">
        <v>76.742434852298302</v>
      </c>
      <c r="M2513" s="149">
        <v>81.054621873899094</v>
      </c>
    </row>
    <row r="2514" spans="1:13">
      <c r="A2514" s="150" t="str">
        <f t="shared" si="78"/>
        <v>2005-2007FemalesNU3</v>
      </c>
      <c r="B2514" s="151" t="str">
        <f t="shared" si="79"/>
        <v>2005-2007_Females_NU3_All ages</v>
      </c>
      <c r="C2514" s="149" t="s">
        <v>3</v>
      </c>
      <c r="D2514" s="149" t="s">
        <v>214</v>
      </c>
      <c r="E2514" s="149" t="s">
        <v>104</v>
      </c>
      <c r="F2514" s="149">
        <v>717</v>
      </c>
      <c r="G2514" s="149">
        <v>239</v>
      </c>
      <c r="H2514" s="149">
        <v>1275.1880769025599</v>
      </c>
      <c r="I2514" s="149">
        <v>1050.7390080847499</v>
      </c>
      <c r="J2514" s="149">
        <v>974.17059673925905</v>
      </c>
      <c r="K2514" s="149">
        <v>1131.66210001846</v>
      </c>
      <c r="L2514" s="149">
        <v>76.568411345489693</v>
      </c>
      <c r="M2514" s="149">
        <v>80.923091933713096</v>
      </c>
    </row>
    <row r="2515" spans="1:13">
      <c r="A2515" s="150" t="str">
        <f t="shared" si="78"/>
        <v>2006-2008FemalesNU3</v>
      </c>
      <c r="B2515" s="151" t="str">
        <f t="shared" si="79"/>
        <v>2006-2008_Females_NU3_All ages</v>
      </c>
      <c r="C2515" s="149" t="s">
        <v>4</v>
      </c>
      <c r="D2515" s="149" t="s">
        <v>214</v>
      </c>
      <c r="E2515" s="149" t="s">
        <v>104</v>
      </c>
      <c r="F2515" s="149">
        <v>742</v>
      </c>
      <c r="G2515" s="149">
        <v>247.333333333333</v>
      </c>
      <c r="H2515" s="149">
        <v>1308.94208548697</v>
      </c>
      <c r="I2515" s="149">
        <v>1090.30469476844</v>
      </c>
      <c r="J2515" s="149">
        <v>1012.09342708706</v>
      </c>
      <c r="K2515" s="149">
        <v>1172.8862073765299</v>
      </c>
      <c r="L2515" s="149">
        <v>78.211267681382196</v>
      </c>
      <c r="M2515" s="149">
        <v>82.581512608088602</v>
      </c>
    </row>
    <row r="2516" spans="1:13">
      <c r="A2516" s="150" t="str">
        <f t="shared" si="78"/>
        <v>2007-2009FemalesNU3</v>
      </c>
      <c r="B2516" s="151" t="str">
        <f t="shared" si="79"/>
        <v>2007-2009_Females_NU3_All ages</v>
      </c>
      <c r="C2516" s="149" t="s">
        <v>5</v>
      </c>
      <c r="D2516" s="149" t="s">
        <v>214</v>
      </c>
      <c r="E2516" s="149" t="s">
        <v>104</v>
      </c>
      <c r="F2516" s="149">
        <v>727</v>
      </c>
      <c r="G2516" s="149">
        <v>242.333333333333</v>
      </c>
      <c r="H2516" s="149">
        <v>1272.91509813878</v>
      </c>
      <c r="I2516" s="149">
        <v>1073.4688904546199</v>
      </c>
      <c r="J2516" s="149">
        <v>995.57857909312202</v>
      </c>
      <c r="K2516" s="149">
        <v>1155.75755330117</v>
      </c>
      <c r="L2516" s="149">
        <v>77.890311361500594</v>
      </c>
      <c r="M2516" s="149">
        <v>82.288662846542806</v>
      </c>
    </row>
    <row r="2517" spans="1:13">
      <c r="A2517" s="150" t="str">
        <f t="shared" si="78"/>
        <v>2008-2010FemalesNU3</v>
      </c>
      <c r="B2517" s="151" t="str">
        <f t="shared" si="79"/>
        <v>2008-2010_Females_NU3_All ages</v>
      </c>
      <c r="C2517" s="149" t="s">
        <v>6</v>
      </c>
      <c r="D2517" s="149" t="s">
        <v>214</v>
      </c>
      <c r="E2517" s="149" t="s">
        <v>104</v>
      </c>
      <c r="F2517" s="149">
        <v>734</v>
      </c>
      <c r="G2517" s="149">
        <v>244.666666666667</v>
      </c>
      <c r="H2517" s="149">
        <v>1280.44100202359</v>
      </c>
      <c r="I2517" s="149">
        <v>1062.08639646807</v>
      </c>
      <c r="J2517" s="149">
        <v>985.39161743210605</v>
      </c>
      <c r="K2517" s="149">
        <v>1143.09068472693</v>
      </c>
      <c r="L2517" s="149">
        <v>76.6947790359648</v>
      </c>
      <c r="M2517" s="149">
        <v>81.004288258860001</v>
      </c>
    </row>
    <row r="2518" spans="1:13">
      <c r="A2518" s="150" t="str">
        <f t="shared" si="78"/>
        <v>2009-2011FemalesNU3</v>
      </c>
      <c r="B2518" s="151" t="str">
        <f t="shared" si="79"/>
        <v>2009-2011_Females_NU3_All ages</v>
      </c>
      <c r="C2518" s="149" t="s">
        <v>7</v>
      </c>
      <c r="D2518" s="149" t="s">
        <v>214</v>
      </c>
      <c r="E2518" s="149" t="s">
        <v>104</v>
      </c>
      <c r="F2518" s="149">
        <v>708</v>
      </c>
      <c r="G2518" s="149">
        <v>236</v>
      </c>
      <c r="H2518" s="149">
        <v>1232.7622231508601</v>
      </c>
      <c r="I2518" s="149">
        <v>997.07870556904504</v>
      </c>
      <c r="J2518" s="149">
        <v>923.90038729461799</v>
      </c>
      <c r="K2518" s="149">
        <v>1074.44608799669</v>
      </c>
      <c r="L2518" s="149">
        <v>73.1783182744268</v>
      </c>
      <c r="M2518" s="149">
        <v>77.367382427647001</v>
      </c>
    </row>
    <row r="2519" spans="1:13">
      <c r="A2519" s="150" t="str">
        <f t="shared" si="78"/>
        <v>2010-2012FemalesNU3</v>
      </c>
      <c r="B2519" s="151" t="str">
        <f t="shared" si="79"/>
        <v>2010-2012_Females_NU3_All ages</v>
      </c>
      <c r="C2519" s="149" t="s">
        <v>8</v>
      </c>
      <c r="D2519" s="149" t="s">
        <v>214</v>
      </c>
      <c r="E2519" s="149" t="s">
        <v>104</v>
      </c>
      <c r="F2519" s="149">
        <v>699</v>
      </c>
      <c r="G2519" s="149">
        <v>233</v>
      </c>
      <c r="H2519" s="149">
        <v>1217.7063916520001</v>
      </c>
      <c r="I2519" s="149">
        <v>960.24433522094796</v>
      </c>
      <c r="J2519" s="149">
        <v>889.39940627097099</v>
      </c>
      <c r="K2519" s="149">
        <v>1035.1715931946501</v>
      </c>
      <c r="L2519" s="149">
        <v>70.844928949977003</v>
      </c>
      <c r="M2519" s="149">
        <v>74.927257973697394</v>
      </c>
    </row>
    <row r="2520" spans="1:13">
      <c r="A2520" s="150" t="str">
        <f t="shared" si="78"/>
        <v>2011-2013FemalesNU3</v>
      </c>
      <c r="B2520" s="151" t="str">
        <f t="shared" si="79"/>
        <v>2011-2013_Females_NU3_All ages</v>
      </c>
      <c r="C2520" s="149" t="s">
        <v>9</v>
      </c>
      <c r="D2520" s="149" t="s">
        <v>214</v>
      </c>
      <c r="E2520" s="149" t="s">
        <v>104</v>
      </c>
      <c r="F2520" s="149">
        <v>707</v>
      </c>
      <c r="G2520" s="149">
        <v>235.666666666667</v>
      </c>
      <c r="H2520" s="149">
        <v>1230.82815410595</v>
      </c>
      <c r="I2520" s="149">
        <v>961.02206038473298</v>
      </c>
      <c r="J2520" s="149">
        <v>890.61588573912798</v>
      </c>
      <c r="K2520" s="149">
        <v>1035.4615468443001</v>
      </c>
      <c r="L2520" s="149">
        <v>70.406174645604594</v>
      </c>
      <c r="M2520" s="149">
        <v>74.439486459572095</v>
      </c>
    </row>
    <row r="2521" spans="1:13">
      <c r="A2521" s="150" t="str">
        <f t="shared" si="78"/>
        <v>2012-2014FemalesNU3</v>
      </c>
      <c r="B2521" s="151" t="str">
        <f t="shared" si="79"/>
        <v>2012-2014_Females_NU3_All ages</v>
      </c>
      <c r="C2521" s="149" t="s">
        <v>216</v>
      </c>
      <c r="D2521" s="149" t="s">
        <v>214</v>
      </c>
      <c r="E2521" s="149" t="s">
        <v>104</v>
      </c>
      <c r="F2521" s="149">
        <v>702</v>
      </c>
      <c r="G2521" s="149">
        <v>234</v>
      </c>
      <c r="H2521" s="149">
        <v>1221.3793583408701</v>
      </c>
      <c r="I2521" s="149">
        <v>948.479505534194</v>
      </c>
      <c r="J2521" s="149">
        <v>878.73007593813202</v>
      </c>
      <c r="K2521" s="149">
        <v>1022.23927216634</v>
      </c>
      <c r="L2521" s="149">
        <v>69.749429596062399</v>
      </c>
      <c r="M2521" s="149">
        <v>73.759766632148896</v>
      </c>
    </row>
    <row r="2522" spans="1:13">
      <c r="A2522" s="150" t="str">
        <f t="shared" si="78"/>
        <v>2004-2006FemalesNU4</v>
      </c>
      <c r="B2522" s="151" t="str">
        <f t="shared" si="79"/>
        <v>2004-2006_Females_NU4_All ages</v>
      </c>
      <c r="C2522" s="149" t="s">
        <v>1</v>
      </c>
      <c r="D2522" s="149" t="s">
        <v>214</v>
      </c>
      <c r="E2522" s="149" t="s">
        <v>105</v>
      </c>
      <c r="F2522" s="149">
        <v>734</v>
      </c>
      <c r="G2522" s="149">
        <v>244.666666666667</v>
      </c>
      <c r="H2522" s="149">
        <v>1336.24613144001</v>
      </c>
      <c r="I2522" s="149">
        <v>1065.5313110366301</v>
      </c>
      <c r="J2522" s="149">
        <v>988.25103810388498</v>
      </c>
      <c r="K2522" s="149">
        <v>1147.1539923202099</v>
      </c>
      <c r="L2522" s="149">
        <v>77.280272932741397</v>
      </c>
      <c r="M2522" s="149">
        <v>81.622681283580505</v>
      </c>
    </row>
    <row r="2523" spans="1:13">
      <c r="A2523" s="150" t="str">
        <f t="shared" si="78"/>
        <v>2005-2007FemalesNU4</v>
      </c>
      <c r="B2523" s="151" t="str">
        <f t="shared" si="79"/>
        <v>2005-2007_Females_NU4_All ages</v>
      </c>
      <c r="C2523" s="149" t="s">
        <v>3</v>
      </c>
      <c r="D2523" s="149" t="s">
        <v>214</v>
      </c>
      <c r="E2523" s="149" t="s">
        <v>105</v>
      </c>
      <c r="F2523" s="149">
        <v>727</v>
      </c>
      <c r="G2523" s="149">
        <v>242.333333333333</v>
      </c>
      <c r="H2523" s="149">
        <v>1311.4694952556199</v>
      </c>
      <c r="I2523" s="149">
        <v>1043.78190899519</v>
      </c>
      <c r="J2523" s="149">
        <v>967.53133307176404</v>
      </c>
      <c r="K2523" s="149">
        <v>1124.3382429517401</v>
      </c>
      <c r="L2523" s="149">
        <v>76.250575923422005</v>
      </c>
      <c r="M2523" s="149">
        <v>80.5563339565565</v>
      </c>
    </row>
    <row r="2524" spans="1:13">
      <c r="A2524" s="150" t="str">
        <f t="shared" si="78"/>
        <v>2006-2008FemalesNU4</v>
      </c>
      <c r="B2524" s="151" t="str">
        <f t="shared" si="79"/>
        <v>2006-2008_Females_NU4_All ages</v>
      </c>
      <c r="C2524" s="149" t="s">
        <v>4</v>
      </c>
      <c r="D2524" s="149" t="s">
        <v>214</v>
      </c>
      <c r="E2524" s="149" t="s">
        <v>105</v>
      </c>
      <c r="F2524" s="149">
        <v>735</v>
      </c>
      <c r="G2524" s="149">
        <v>245</v>
      </c>
      <c r="H2524" s="149">
        <v>1321.8948958670601</v>
      </c>
      <c r="I2524" s="149">
        <v>1048.7649253537099</v>
      </c>
      <c r="J2524" s="149">
        <v>972.409240641324</v>
      </c>
      <c r="K2524" s="149">
        <v>1129.40805673978</v>
      </c>
      <c r="L2524" s="149">
        <v>76.355684712381205</v>
      </c>
      <c r="M2524" s="149">
        <v>80.643131386075794</v>
      </c>
    </row>
    <row r="2525" spans="1:13">
      <c r="A2525" s="150" t="str">
        <f t="shared" si="78"/>
        <v>2007-2009FemalesNU4</v>
      </c>
      <c r="B2525" s="151" t="str">
        <f t="shared" si="79"/>
        <v>2007-2009_Females_NU4_All ages</v>
      </c>
      <c r="C2525" s="149" t="s">
        <v>5</v>
      </c>
      <c r="D2525" s="149" t="s">
        <v>214</v>
      </c>
      <c r="E2525" s="149" t="s">
        <v>105</v>
      </c>
      <c r="F2525" s="149">
        <v>749</v>
      </c>
      <c r="G2525" s="149">
        <v>249.666666666667</v>
      </c>
      <c r="H2525" s="149">
        <v>1343.44956234754</v>
      </c>
      <c r="I2525" s="149">
        <v>1060.01699413704</v>
      </c>
      <c r="J2525" s="149">
        <v>983.45811384162596</v>
      </c>
      <c r="K2525" s="149">
        <v>1140.8331457664899</v>
      </c>
      <c r="L2525" s="149">
        <v>76.558880295418604</v>
      </c>
      <c r="M2525" s="149">
        <v>80.816151629448299</v>
      </c>
    </row>
    <row r="2526" spans="1:13">
      <c r="A2526" s="150" t="str">
        <f t="shared" si="78"/>
        <v>2008-2010FemalesNU4</v>
      </c>
      <c r="B2526" s="151" t="str">
        <f t="shared" si="79"/>
        <v>2008-2010_Females_NU4_All ages</v>
      </c>
      <c r="C2526" s="149" t="s">
        <v>6</v>
      </c>
      <c r="D2526" s="149" t="s">
        <v>214</v>
      </c>
      <c r="E2526" s="149" t="s">
        <v>105</v>
      </c>
      <c r="F2526" s="149">
        <v>747</v>
      </c>
      <c r="G2526" s="149">
        <v>249</v>
      </c>
      <c r="H2526" s="149">
        <v>1342.5351808917901</v>
      </c>
      <c r="I2526" s="149">
        <v>1059.01209334499</v>
      </c>
      <c r="J2526" s="149">
        <v>982.38830745325004</v>
      </c>
      <c r="K2526" s="149">
        <v>1139.90263243144</v>
      </c>
      <c r="L2526" s="149">
        <v>76.623785891735096</v>
      </c>
      <c r="M2526" s="149">
        <v>80.890539086450204</v>
      </c>
    </row>
    <row r="2527" spans="1:13">
      <c r="A2527" s="150" t="str">
        <f t="shared" si="78"/>
        <v>2009-2011FemalesNU4</v>
      </c>
      <c r="B2527" s="151" t="str">
        <f t="shared" si="79"/>
        <v>2009-2011_Females_NU4_All ages</v>
      </c>
      <c r="C2527" s="149" t="s">
        <v>7</v>
      </c>
      <c r="D2527" s="149" t="s">
        <v>214</v>
      </c>
      <c r="E2527" s="149" t="s">
        <v>105</v>
      </c>
      <c r="F2527" s="149">
        <v>715</v>
      </c>
      <c r="G2527" s="149">
        <v>238.333333333333</v>
      </c>
      <c r="H2527" s="149">
        <v>1280.1919392669799</v>
      </c>
      <c r="I2527" s="149">
        <v>999.39131211152096</v>
      </c>
      <c r="J2527" s="149">
        <v>925.39903839763997</v>
      </c>
      <c r="K2527" s="149">
        <v>1077.5978168684701</v>
      </c>
      <c r="L2527" s="149">
        <v>73.992273713881204</v>
      </c>
      <c r="M2527" s="149">
        <v>78.206504756948704</v>
      </c>
    </row>
    <row r="2528" spans="1:13">
      <c r="A2528" s="150" t="str">
        <f t="shared" si="78"/>
        <v>2010-2012FemalesNU4</v>
      </c>
      <c r="B2528" s="151" t="str">
        <f t="shared" si="79"/>
        <v>2010-2012_Females_NU4_All ages</v>
      </c>
      <c r="C2528" s="149" t="s">
        <v>8</v>
      </c>
      <c r="D2528" s="149" t="s">
        <v>214</v>
      </c>
      <c r="E2528" s="149" t="s">
        <v>105</v>
      </c>
      <c r="F2528" s="149">
        <v>706</v>
      </c>
      <c r="G2528" s="149">
        <v>235.333333333333</v>
      </c>
      <c r="H2528" s="149">
        <v>1261.61543959971</v>
      </c>
      <c r="I2528" s="149">
        <v>966.20321291299103</v>
      </c>
      <c r="J2528" s="149">
        <v>894.15524554313902</v>
      </c>
      <c r="K2528" s="149">
        <v>1042.3815573494301</v>
      </c>
      <c r="L2528" s="149">
        <v>72.047967369851605</v>
      </c>
      <c r="M2528" s="149">
        <v>76.178344436441293</v>
      </c>
    </row>
    <row r="2529" spans="1:13">
      <c r="A2529" s="150" t="str">
        <f t="shared" si="78"/>
        <v>2011-2013FemalesNU4</v>
      </c>
      <c r="B2529" s="151" t="str">
        <f t="shared" si="79"/>
        <v>2011-2013_Females_NU4_All ages</v>
      </c>
      <c r="C2529" s="149" t="s">
        <v>9</v>
      </c>
      <c r="D2529" s="149" t="s">
        <v>214</v>
      </c>
      <c r="E2529" s="149" t="s">
        <v>105</v>
      </c>
      <c r="F2529" s="149">
        <v>714</v>
      </c>
      <c r="G2529" s="149">
        <v>238</v>
      </c>
      <c r="H2529" s="149">
        <v>1274.7951222125</v>
      </c>
      <c r="I2529" s="149">
        <v>960.43739673167499</v>
      </c>
      <c r="J2529" s="149">
        <v>889.11490907373798</v>
      </c>
      <c r="K2529" s="149">
        <v>1035.8249893874199</v>
      </c>
      <c r="L2529" s="149">
        <v>71.322487657936406</v>
      </c>
      <c r="M2529" s="149">
        <v>75.387592655746602</v>
      </c>
    </row>
    <row r="2530" spans="1:13">
      <c r="A2530" s="150" t="str">
        <f t="shared" si="78"/>
        <v>2012-2014FemalesNU4</v>
      </c>
      <c r="B2530" s="151" t="str">
        <f t="shared" si="79"/>
        <v>2012-2014_Females_NU4_All ages</v>
      </c>
      <c r="C2530" s="149" t="s">
        <v>216</v>
      </c>
      <c r="D2530" s="149" t="s">
        <v>214</v>
      </c>
      <c r="E2530" s="149" t="s">
        <v>105</v>
      </c>
      <c r="F2530" s="149">
        <v>701</v>
      </c>
      <c r="G2530" s="149">
        <v>233.666666666667</v>
      </c>
      <c r="H2530" s="149">
        <v>1254.2494185006301</v>
      </c>
      <c r="I2530" s="149">
        <v>934.66338876261</v>
      </c>
      <c r="J2530" s="149">
        <v>864.56058937862497</v>
      </c>
      <c r="K2530" s="149">
        <v>1008.79980631697</v>
      </c>
      <c r="L2530" s="149">
        <v>70.102799383984703</v>
      </c>
      <c r="M2530" s="149">
        <v>74.136417554362396</v>
      </c>
    </row>
    <row r="2531" spans="1:13">
      <c r="A2531" s="150" t="str">
        <f t="shared" si="78"/>
        <v>2004-2006FemalesNU5</v>
      </c>
      <c r="B2531" s="151" t="str">
        <f t="shared" si="79"/>
        <v>2004-2006_Females_NU5_All ages</v>
      </c>
      <c r="C2531" s="149" t="s">
        <v>1</v>
      </c>
      <c r="D2531" s="149" t="s">
        <v>214</v>
      </c>
      <c r="E2531" s="149" t="s">
        <v>106</v>
      </c>
      <c r="F2531" s="149">
        <v>726</v>
      </c>
      <c r="G2531" s="149">
        <v>242</v>
      </c>
      <c r="H2531" s="149">
        <v>1377.97517367042</v>
      </c>
      <c r="I2531" s="149">
        <v>1145.5776173415099</v>
      </c>
      <c r="J2531" s="149">
        <v>1061.74163691075</v>
      </c>
      <c r="K2531" s="149">
        <v>1234.1510517449201</v>
      </c>
      <c r="L2531" s="149">
        <v>83.835980430758994</v>
      </c>
      <c r="M2531" s="149">
        <v>88.573434403409905</v>
      </c>
    </row>
    <row r="2532" spans="1:13">
      <c r="A2532" s="150" t="str">
        <f t="shared" si="78"/>
        <v>2005-2007FemalesNU5</v>
      </c>
      <c r="B2532" s="151" t="str">
        <f t="shared" si="79"/>
        <v>2005-2007_Females_NU5_All ages</v>
      </c>
      <c r="C2532" s="149" t="s">
        <v>3</v>
      </c>
      <c r="D2532" s="149" t="s">
        <v>214</v>
      </c>
      <c r="E2532" s="149" t="s">
        <v>106</v>
      </c>
      <c r="F2532" s="149">
        <v>683</v>
      </c>
      <c r="G2532" s="149">
        <v>227.666666666667</v>
      </c>
      <c r="H2532" s="149">
        <v>1291.60363086233</v>
      </c>
      <c r="I2532" s="149">
        <v>1080.1108633377601</v>
      </c>
      <c r="J2532" s="149">
        <v>998.62228001670599</v>
      </c>
      <c r="K2532" s="149">
        <v>1166.3515122179001</v>
      </c>
      <c r="L2532" s="149">
        <v>81.488583321049902</v>
      </c>
      <c r="M2532" s="149">
        <v>86.240648880146196</v>
      </c>
    </row>
    <row r="2533" spans="1:13">
      <c r="A2533" s="150" t="str">
        <f t="shared" si="78"/>
        <v>2006-2008FemalesNU5</v>
      </c>
      <c r="B2533" s="151" t="str">
        <f t="shared" si="79"/>
        <v>2006-2008_Females_NU5_All ages</v>
      </c>
      <c r="C2533" s="149" t="s">
        <v>4</v>
      </c>
      <c r="D2533" s="149" t="s">
        <v>214</v>
      </c>
      <c r="E2533" s="149" t="s">
        <v>106</v>
      </c>
      <c r="F2533" s="149">
        <v>703</v>
      </c>
      <c r="G2533" s="149">
        <v>234.333333333333</v>
      </c>
      <c r="H2533" s="149">
        <v>1323.3439376541201</v>
      </c>
      <c r="I2533" s="149">
        <v>1104.50591350625</v>
      </c>
      <c r="J2533" s="149">
        <v>1022.25339410833</v>
      </c>
      <c r="K2533" s="149">
        <v>1191.48418213268</v>
      </c>
      <c r="L2533" s="149">
        <v>82.252519397923507</v>
      </c>
      <c r="M2533" s="149">
        <v>86.978268626427294</v>
      </c>
    </row>
    <row r="2534" spans="1:13">
      <c r="A2534" s="150" t="str">
        <f t="shared" si="78"/>
        <v>2007-2009FemalesNU5</v>
      </c>
      <c r="B2534" s="151" t="str">
        <f t="shared" si="79"/>
        <v>2007-2009_Females_NU5_All ages</v>
      </c>
      <c r="C2534" s="149" t="s">
        <v>5</v>
      </c>
      <c r="D2534" s="149" t="s">
        <v>214</v>
      </c>
      <c r="E2534" s="149" t="s">
        <v>106</v>
      </c>
      <c r="F2534" s="149">
        <v>675</v>
      </c>
      <c r="G2534" s="149">
        <v>225</v>
      </c>
      <c r="H2534" s="149">
        <v>1269.79946574363</v>
      </c>
      <c r="I2534" s="149">
        <v>1054.1532182994999</v>
      </c>
      <c r="J2534" s="149">
        <v>974.01296691037896</v>
      </c>
      <c r="K2534" s="149">
        <v>1138.9953981711001</v>
      </c>
      <c r="L2534" s="149">
        <v>80.140251389123407</v>
      </c>
      <c r="M2534" s="149">
        <v>84.842179871599697</v>
      </c>
    </row>
    <row r="2535" spans="1:13">
      <c r="A2535" s="150" t="str">
        <f t="shared" si="78"/>
        <v>2008-2010FemalesNU5</v>
      </c>
      <c r="B2535" s="151" t="str">
        <f t="shared" si="79"/>
        <v>2008-2010_Females_NU5_All ages</v>
      </c>
      <c r="C2535" s="149" t="s">
        <v>6</v>
      </c>
      <c r="D2535" s="149" t="s">
        <v>214</v>
      </c>
      <c r="E2535" s="149" t="s">
        <v>106</v>
      </c>
      <c r="F2535" s="149">
        <v>684</v>
      </c>
      <c r="G2535" s="149">
        <v>228</v>
      </c>
      <c r="H2535" s="149">
        <v>1286.36714121829</v>
      </c>
      <c r="I2535" s="149">
        <v>1071.75324905091</v>
      </c>
      <c r="J2535" s="149">
        <v>990.90046816085703</v>
      </c>
      <c r="K2535" s="149">
        <v>1157.3174613132601</v>
      </c>
      <c r="L2535" s="149">
        <v>80.852780890055399</v>
      </c>
      <c r="M2535" s="149">
        <v>85.564212262350594</v>
      </c>
    </row>
    <row r="2536" spans="1:13">
      <c r="A2536" s="150" t="str">
        <f t="shared" si="78"/>
        <v>2009-2011FemalesNU5</v>
      </c>
      <c r="B2536" s="151" t="str">
        <f t="shared" si="79"/>
        <v>2009-2011_Females_NU5_All ages</v>
      </c>
      <c r="C2536" s="149" t="s">
        <v>7</v>
      </c>
      <c r="D2536" s="149" t="s">
        <v>214</v>
      </c>
      <c r="E2536" s="149" t="s">
        <v>106</v>
      </c>
      <c r="F2536" s="149">
        <v>679</v>
      </c>
      <c r="G2536" s="149">
        <v>226.333333333333</v>
      </c>
      <c r="H2536" s="149">
        <v>1275.83615182262</v>
      </c>
      <c r="I2536" s="149">
        <v>1065.4831278981801</v>
      </c>
      <c r="J2536" s="149">
        <v>984.82846851293402</v>
      </c>
      <c r="K2536" s="149">
        <v>1150.8554946751401</v>
      </c>
      <c r="L2536" s="149">
        <v>80.654659385248394</v>
      </c>
      <c r="M2536" s="149">
        <v>85.372366776955204</v>
      </c>
    </row>
    <row r="2537" spans="1:13">
      <c r="A2537" s="150" t="str">
        <f t="shared" si="78"/>
        <v>2010-2012FemalesNU5</v>
      </c>
      <c r="B2537" s="151" t="str">
        <f t="shared" si="79"/>
        <v>2010-2012_Females_NU5_All ages</v>
      </c>
      <c r="C2537" s="149" t="s">
        <v>8</v>
      </c>
      <c r="D2537" s="149" t="s">
        <v>214</v>
      </c>
      <c r="E2537" s="149" t="s">
        <v>106</v>
      </c>
      <c r="F2537" s="149">
        <v>677</v>
      </c>
      <c r="G2537" s="149">
        <v>225.666666666667</v>
      </c>
      <c r="H2537" s="149">
        <v>1268.83574480846</v>
      </c>
      <c r="I2537" s="149">
        <v>1056.29685442654</v>
      </c>
      <c r="J2537" s="149">
        <v>976.15378191606703</v>
      </c>
      <c r="K2537" s="149">
        <v>1141.1348494035201</v>
      </c>
      <c r="L2537" s="149">
        <v>80.1430725104711</v>
      </c>
      <c r="M2537" s="149">
        <v>84.837994976984007</v>
      </c>
    </row>
    <row r="2538" spans="1:13">
      <c r="A2538" s="150" t="str">
        <f t="shared" si="78"/>
        <v>2011-2013FemalesNU5</v>
      </c>
      <c r="B2538" s="151" t="str">
        <f t="shared" si="79"/>
        <v>2011-2013_Females_NU5_All ages</v>
      </c>
      <c r="C2538" s="149" t="s">
        <v>9</v>
      </c>
      <c r="D2538" s="149" t="s">
        <v>214</v>
      </c>
      <c r="E2538" s="149" t="s">
        <v>106</v>
      </c>
      <c r="F2538" s="149">
        <v>653</v>
      </c>
      <c r="G2538" s="149">
        <v>217.666666666667</v>
      </c>
      <c r="H2538" s="149">
        <v>1218.9885941496</v>
      </c>
      <c r="I2538" s="149">
        <v>1012.26367227308</v>
      </c>
      <c r="J2538" s="149">
        <v>934.01492917371002</v>
      </c>
      <c r="K2538" s="149">
        <v>1095.1825450236499</v>
      </c>
      <c r="L2538" s="149">
        <v>78.248743099366806</v>
      </c>
      <c r="M2538" s="149">
        <v>82.918872750568895</v>
      </c>
    </row>
    <row r="2539" spans="1:13">
      <c r="A2539" s="150" t="str">
        <f t="shared" si="78"/>
        <v>2012-2014FemalesNU5</v>
      </c>
      <c r="B2539" s="151" t="str">
        <f t="shared" si="79"/>
        <v>2012-2014_Females_NU5_All ages</v>
      </c>
      <c r="C2539" s="149" t="s">
        <v>216</v>
      </c>
      <c r="D2539" s="149" t="s">
        <v>214</v>
      </c>
      <c r="E2539" s="149" t="s">
        <v>106</v>
      </c>
      <c r="F2539" s="149">
        <v>656</v>
      </c>
      <c r="G2539" s="149">
        <v>218.666666666667</v>
      </c>
      <c r="H2539" s="149">
        <v>1222.67161202542</v>
      </c>
      <c r="I2539" s="149">
        <v>1013.39509979232</v>
      </c>
      <c r="J2539" s="149">
        <v>935.33429452603195</v>
      </c>
      <c r="K2539" s="149">
        <v>1096.1038083972801</v>
      </c>
      <c r="L2539" s="149">
        <v>78.060805266292306</v>
      </c>
      <c r="M2539" s="149">
        <v>82.708708604952406</v>
      </c>
    </row>
    <row r="2540" spans="1:13">
      <c r="A2540" s="150" t="str">
        <f t="shared" si="78"/>
        <v>2004-2006FemalesNX</v>
      </c>
      <c r="B2540" s="151" t="str">
        <f t="shared" si="79"/>
        <v>2004-2006_Females_NX_All ages</v>
      </c>
      <c r="C2540" s="149" t="s">
        <v>1</v>
      </c>
      <c r="D2540" s="149" t="s">
        <v>214</v>
      </c>
      <c r="E2540" s="149" t="s">
        <v>107</v>
      </c>
      <c r="F2540" s="149">
        <v>3978</v>
      </c>
      <c r="G2540" s="149">
        <v>1326</v>
      </c>
      <c r="H2540" s="149">
        <v>1128.3249848251901</v>
      </c>
      <c r="I2540" s="149">
        <v>1025.78275935942</v>
      </c>
      <c r="J2540" s="149">
        <v>993.83597799640495</v>
      </c>
      <c r="K2540" s="149">
        <v>1058.48734548833</v>
      </c>
      <c r="L2540" s="149">
        <v>31.9467813630108</v>
      </c>
      <c r="M2540" s="149">
        <v>32.704586128916802</v>
      </c>
    </row>
    <row r="2541" spans="1:13">
      <c r="A2541" s="150" t="str">
        <f t="shared" si="78"/>
        <v>2005-2007FemalesNX</v>
      </c>
      <c r="B2541" s="151" t="str">
        <f t="shared" si="79"/>
        <v>2005-2007_Females_NX_All ages</v>
      </c>
      <c r="C2541" s="149" t="s">
        <v>3</v>
      </c>
      <c r="D2541" s="149" t="s">
        <v>214</v>
      </c>
      <c r="E2541" s="149" t="s">
        <v>107</v>
      </c>
      <c r="F2541" s="149">
        <v>3984</v>
      </c>
      <c r="G2541" s="149">
        <v>1328</v>
      </c>
      <c r="H2541" s="149">
        <v>1124.6168003748701</v>
      </c>
      <c r="I2541" s="149">
        <v>1021.65306561702</v>
      </c>
      <c r="J2541" s="149">
        <v>989.845748136525</v>
      </c>
      <c r="K2541" s="149">
        <v>1054.2143038833599</v>
      </c>
      <c r="L2541" s="149">
        <v>31.807317480492099</v>
      </c>
      <c r="M2541" s="149">
        <v>32.561238266341199</v>
      </c>
    </row>
    <row r="2542" spans="1:13">
      <c r="A2542" s="150" t="str">
        <f t="shared" si="78"/>
        <v>2006-2008FemalesNX</v>
      </c>
      <c r="B2542" s="151" t="str">
        <f t="shared" si="79"/>
        <v>2006-2008_Females_NX_All ages</v>
      </c>
      <c r="C2542" s="149" t="s">
        <v>4</v>
      </c>
      <c r="D2542" s="149" t="s">
        <v>214</v>
      </c>
      <c r="E2542" s="149" t="s">
        <v>107</v>
      </c>
      <c r="F2542" s="149">
        <v>3954</v>
      </c>
      <c r="G2542" s="149">
        <v>1318</v>
      </c>
      <c r="H2542" s="149">
        <v>1109.8760441929401</v>
      </c>
      <c r="I2542" s="149">
        <v>1008.98526180345</v>
      </c>
      <c r="J2542" s="149">
        <v>977.42443906422</v>
      </c>
      <c r="K2542" s="149">
        <v>1041.29703241026</v>
      </c>
      <c r="L2542" s="149">
        <v>31.560822739227898</v>
      </c>
      <c r="M2542" s="149">
        <v>32.311770606810299</v>
      </c>
    </row>
    <row r="2543" spans="1:13">
      <c r="A2543" s="150" t="str">
        <f t="shared" si="78"/>
        <v>2007-2009FemalesNX</v>
      </c>
      <c r="B2543" s="151" t="str">
        <f t="shared" si="79"/>
        <v>2007-2009_Females_NX_All ages</v>
      </c>
      <c r="C2543" s="149" t="s">
        <v>5</v>
      </c>
      <c r="D2543" s="149" t="s">
        <v>214</v>
      </c>
      <c r="E2543" s="149" t="s">
        <v>107</v>
      </c>
      <c r="F2543" s="149">
        <v>3853</v>
      </c>
      <c r="G2543" s="149">
        <v>1284.3333333333301</v>
      </c>
      <c r="H2543" s="149">
        <v>1076.3682280012199</v>
      </c>
      <c r="I2543" s="149">
        <v>978.98275618219202</v>
      </c>
      <c r="J2543" s="149">
        <v>947.96051787683098</v>
      </c>
      <c r="K2543" s="149">
        <v>1010.75286693961</v>
      </c>
      <c r="L2543" s="149">
        <v>31.022238305360698</v>
      </c>
      <c r="M2543" s="149">
        <v>31.770110757415299</v>
      </c>
    </row>
    <row r="2544" spans="1:13">
      <c r="A2544" s="150" t="str">
        <f t="shared" si="78"/>
        <v>2008-2010FemalesNX</v>
      </c>
      <c r="B2544" s="151" t="str">
        <f t="shared" si="79"/>
        <v>2008-2010_Females_NX_All ages</v>
      </c>
      <c r="C2544" s="149" t="s">
        <v>6</v>
      </c>
      <c r="D2544" s="149" t="s">
        <v>214</v>
      </c>
      <c r="E2544" s="149" t="s">
        <v>107</v>
      </c>
      <c r="F2544" s="149">
        <v>3716</v>
      </c>
      <c r="G2544" s="149">
        <v>1238.6666666666699</v>
      </c>
      <c r="H2544" s="149">
        <v>1033.2985749044101</v>
      </c>
      <c r="I2544" s="149">
        <v>936.88370082478104</v>
      </c>
      <c r="J2544" s="149">
        <v>906.67595167073296</v>
      </c>
      <c r="K2544" s="149">
        <v>967.83316954916597</v>
      </c>
      <c r="L2544" s="149">
        <v>30.207749154047399</v>
      </c>
      <c r="M2544" s="149">
        <v>30.949468724385</v>
      </c>
    </row>
    <row r="2545" spans="1:13">
      <c r="A2545" s="150" t="str">
        <f t="shared" si="78"/>
        <v>2009-2011FemalesNX</v>
      </c>
      <c r="B2545" s="151" t="str">
        <f t="shared" si="79"/>
        <v>2009-2011_Females_NX_All ages</v>
      </c>
      <c r="C2545" s="149" t="s">
        <v>7</v>
      </c>
      <c r="D2545" s="149" t="s">
        <v>214</v>
      </c>
      <c r="E2545" s="149" t="s">
        <v>107</v>
      </c>
      <c r="F2545" s="149">
        <v>3611</v>
      </c>
      <c r="G2545" s="149">
        <v>1203.6666666666699</v>
      </c>
      <c r="H2545" s="149">
        <v>1000.44051520886</v>
      </c>
      <c r="I2545" s="149">
        <v>902.34406124052896</v>
      </c>
      <c r="J2545" s="149">
        <v>872.86145061397099</v>
      </c>
      <c r="K2545" s="149">
        <v>932.56117924170997</v>
      </c>
      <c r="L2545" s="149">
        <v>29.4826106265585</v>
      </c>
      <c r="M2545" s="149">
        <v>30.2171180011802</v>
      </c>
    </row>
    <row r="2546" spans="1:13">
      <c r="A2546" s="150" t="str">
        <f t="shared" si="78"/>
        <v>2010-2012FemalesNX</v>
      </c>
      <c r="B2546" s="151" t="str">
        <f t="shared" si="79"/>
        <v>2010-2012_Females_NX_All ages</v>
      </c>
      <c r="C2546" s="149" t="s">
        <v>8</v>
      </c>
      <c r="D2546" s="149" t="s">
        <v>214</v>
      </c>
      <c r="E2546" s="149" t="s">
        <v>107</v>
      </c>
      <c r="F2546" s="149">
        <v>3625</v>
      </c>
      <c r="G2546" s="149">
        <v>1208.3333333333301</v>
      </c>
      <c r="H2546" s="149">
        <v>1001.06596265265</v>
      </c>
      <c r="I2546" s="149">
        <v>891.58613769397505</v>
      </c>
      <c r="J2546" s="149">
        <v>862.50957359462097</v>
      </c>
      <c r="K2546" s="149">
        <v>921.38567389121795</v>
      </c>
      <c r="L2546" s="149">
        <v>29.076564099353298</v>
      </c>
      <c r="M2546" s="149">
        <v>29.799536197243</v>
      </c>
    </row>
    <row r="2547" spans="1:13">
      <c r="A2547" s="150" t="str">
        <f t="shared" si="78"/>
        <v>2011-2013FemalesNX</v>
      </c>
      <c r="B2547" s="151" t="str">
        <f t="shared" si="79"/>
        <v>2011-2013_Females_NX_All ages</v>
      </c>
      <c r="C2547" s="149" t="s">
        <v>9</v>
      </c>
      <c r="D2547" s="149" t="s">
        <v>214</v>
      </c>
      <c r="E2547" s="149" t="s">
        <v>107</v>
      </c>
      <c r="F2547" s="149">
        <v>3714</v>
      </c>
      <c r="G2547" s="149">
        <v>1238</v>
      </c>
      <c r="H2547" s="149">
        <v>1023.4901178364</v>
      </c>
      <c r="I2547" s="149">
        <v>899.05590988718905</v>
      </c>
      <c r="J2547" s="149">
        <v>870.07174657282599</v>
      </c>
      <c r="K2547" s="149">
        <v>928.75194309061101</v>
      </c>
      <c r="L2547" s="149">
        <v>28.9841633143633</v>
      </c>
      <c r="M2547" s="149">
        <v>29.6960332034221</v>
      </c>
    </row>
    <row r="2548" spans="1:13">
      <c r="A2548" s="150" t="str">
        <f t="shared" si="78"/>
        <v>2012-2014FemalesNX</v>
      </c>
      <c r="B2548" s="151" t="str">
        <f t="shared" si="79"/>
        <v>2012-2014_Females_NX_All ages</v>
      </c>
      <c r="C2548" s="149" t="s">
        <v>216</v>
      </c>
      <c r="D2548" s="149" t="s">
        <v>214</v>
      </c>
      <c r="E2548" s="149" t="s">
        <v>107</v>
      </c>
      <c r="F2548" s="149">
        <v>3774</v>
      </c>
      <c r="G2548" s="149">
        <v>1258</v>
      </c>
      <c r="H2548" s="149">
        <v>1038.490748792</v>
      </c>
      <c r="I2548" s="149">
        <v>893.37611934363599</v>
      </c>
      <c r="J2548" s="149">
        <v>864.77877944982095</v>
      </c>
      <c r="K2548" s="149">
        <v>922.67014771567005</v>
      </c>
      <c r="L2548" s="149">
        <v>28.597339893814901</v>
      </c>
      <c r="M2548" s="149">
        <v>29.294028372033701</v>
      </c>
    </row>
    <row r="2549" spans="1:13">
      <c r="A2549" s="150" t="str">
        <f t="shared" si="78"/>
        <v>2004-2006FemalesNX1</v>
      </c>
      <c r="B2549" s="151" t="str">
        <f t="shared" si="79"/>
        <v>2004-2006_Females_NX1_All ages</v>
      </c>
      <c r="C2549" s="149" t="s">
        <v>1</v>
      </c>
      <c r="D2549" s="149" t="s">
        <v>214</v>
      </c>
      <c r="E2549" s="149" t="s">
        <v>108</v>
      </c>
      <c r="F2549" s="149">
        <v>774</v>
      </c>
      <c r="G2549" s="149">
        <v>258</v>
      </c>
      <c r="H2549" s="149">
        <v>1055.56010146469</v>
      </c>
      <c r="I2549" s="149">
        <v>847.58177805158402</v>
      </c>
      <c r="J2549" s="149">
        <v>788.31569294751603</v>
      </c>
      <c r="K2549" s="149">
        <v>910.08826465493598</v>
      </c>
      <c r="L2549" s="149">
        <v>59.266085104068203</v>
      </c>
      <c r="M2549" s="149">
        <v>62.506486603352101</v>
      </c>
    </row>
    <row r="2550" spans="1:13">
      <c r="A2550" s="150" t="str">
        <f t="shared" si="78"/>
        <v>2005-2007FemalesNX1</v>
      </c>
      <c r="B2550" s="151" t="str">
        <f t="shared" si="79"/>
        <v>2005-2007_Females_NX1_All ages</v>
      </c>
      <c r="C2550" s="149" t="s">
        <v>3</v>
      </c>
      <c r="D2550" s="149" t="s">
        <v>214</v>
      </c>
      <c r="E2550" s="149" t="s">
        <v>108</v>
      </c>
      <c r="F2550" s="149">
        <v>787</v>
      </c>
      <c r="G2550" s="149">
        <v>262.33333333333297</v>
      </c>
      <c r="H2550" s="149">
        <v>1073.2013309332899</v>
      </c>
      <c r="I2550" s="149">
        <v>863.07041081144303</v>
      </c>
      <c r="J2550" s="149">
        <v>803.12402811005597</v>
      </c>
      <c r="K2550" s="149">
        <v>926.26640663285298</v>
      </c>
      <c r="L2550" s="149">
        <v>59.946382701386902</v>
      </c>
      <c r="M2550" s="149">
        <v>63.195995821409497</v>
      </c>
    </row>
    <row r="2551" spans="1:13">
      <c r="A2551" s="150" t="str">
        <f t="shared" si="78"/>
        <v>2006-2008FemalesNX1</v>
      </c>
      <c r="B2551" s="151" t="str">
        <f t="shared" si="79"/>
        <v>2006-2008_Females_NX1_All ages</v>
      </c>
      <c r="C2551" s="149" t="s">
        <v>4</v>
      </c>
      <c r="D2551" s="149" t="s">
        <v>214</v>
      </c>
      <c r="E2551" s="149" t="s">
        <v>108</v>
      </c>
      <c r="F2551" s="149">
        <v>769</v>
      </c>
      <c r="G2551" s="149">
        <v>256.33333333333297</v>
      </c>
      <c r="H2551" s="149">
        <v>1044.0284019169901</v>
      </c>
      <c r="I2551" s="149">
        <v>836.16696847467495</v>
      </c>
      <c r="J2551" s="149">
        <v>777.28645379646503</v>
      </c>
      <c r="K2551" s="149">
        <v>898.27756387758802</v>
      </c>
      <c r="L2551" s="149">
        <v>58.880514678209998</v>
      </c>
      <c r="M2551" s="149">
        <v>62.110595402912402</v>
      </c>
    </row>
    <row r="2552" spans="1:13">
      <c r="A2552" s="150" t="str">
        <f t="shared" si="78"/>
        <v>2007-2009FemalesNX1</v>
      </c>
      <c r="B2552" s="151" t="str">
        <f t="shared" si="79"/>
        <v>2007-2009_Females_NX1_All ages</v>
      </c>
      <c r="C2552" s="149" t="s">
        <v>5</v>
      </c>
      <c r="D2552" s="149" t="s">
        <v>214</v>
      </c>
      <c r="E2552" s="149" t="s">
        <v>108</v>
      </c>
      <c r="F2552" s="149">
        <v>757</v>
      </c>
      <c r="G2552" s="149">
        <v>252.333333333333</v>
      </c>
      <c r="H2552" s="149">
        <v>1025.6479737694301</v>
      </c>
      <c r="I2552" s="149">
        <v>809.46128968432504</v>
      </c>
      <c r="J2552" s="149">
        <v>751.98662407410802</v>
      </c>
      <c r="K2552" s="149">
        <v>870.11455379910205</v>
      </c>
      <c r="L2552" s="149">
        <v>57.4746656102174</v>
      </c>
      <c r="M2552" s="149">
        <v>60.653264114777002</v>
      </c>
    </row>
    <row r="2553" spans="1:13">
      <c r="A2553" s="150" t="str">
        <f t="shared" si="78"/>
        <v>2008-2010FemalesNX1</v>
      </c>
      <c r="B2553" s="151" t="str">
        <f t="shared" si="79"/>
        <v>2008-2010_Females_NX1_All ages</v>
      </c>
      <c r="C2553" s="149" t="s">
        <v>6</v>
      </c>
      <c r="D2553" s="149" t="s">
        <v>214</v>
      </c>
      <c r="E2553" s="149" t="s">
        <v>108</v>
      </c>
      <c r="F2553" s="149">
        <v>727</v>
      </c>
      <c r="G2553" s="149">
        <v>242.333333333333</v>
      </c>
      <c r="H2553" s="149">
        <v>983.69528448684105</v>
      </c>
      <c r="I2553" s="149">
        <v>763.79184988320105</v>
      </c>
      <c r="J2553" s="149">
        <v>708.50798193546996</v>
      </c>
      <c r="K2553" s="149">
        <v>822.19751665849401</v>
      </c>
      <c r="L2553" s="149">
        <v>55.283867947731103</v>
      </c>
      <c r="M2553" s="149">
        <v>58.405666775293199</v>
      </c>
    </row>
    <row r="2554" spans="1:13">
      <c r="A2554" s="150" t="str">
        <f t="shared" si="78"/>
        <v>2009-2011FemalesNX1</v>
      </c>
      <c r="B2554" s="151" t="str">
        <f t="shared" si="79"/>
        <v>2009-2011_Females_NX1_All ages</v>
      </c>
      <c r="C2554" s="149" t="s">
        <v>7</v>
      </c>
      <c r="D2554" s="149" t="s">
        <v>214</v>
      </c>
      <c r="E2554" s="149" t="s">
        <v>108</v>
      </c>
      <c r="F2554" s="149">
        <v>704</v>
      </c>
      <c r="G2554" s="149">
        <v>234.666666666667</v>
      </c>
      <c r="H2554" s="149">
        <v>953.24495958187197</v>
      </c>
      <c r="I2554" s="149">
        <v>731.95347276499899</v>
      </c>
      <c r="J2554" s="149">
        <v>678.23103286992705</v>
      </c>
      <c r="K2554" s="149">
        <v>788.76022890705701</v>
      </c>
      <c r="L2554" s="149">
        <v>53.722439895071403</v>
      </c>
      <c r="M2554" s="149">
        <v>56.806756142058198</v>
      </c>
    </row>
    <row r="2555" spans="1:13">
      <c r="A2555" s="150" t="str">
        <f t="shared" si="78"/>
        <v>2010-2012FemalesNX1</v>
      </c>
      <c r="B2555" s="151" t="str">
        <f t="shared" si="79"/>
        <v>2010-2012_Females_NX1_All ages</v>
      </c>
      <c r="C2555" s="149" t="s">
        <v>8</v>
      </c>
      <c r="D2555" s="149" t="s">
        <v>214</v>
      </c>
      <c r="E2555" s="149" t="s">
        <v>108</v>
      </c>
      <c r="F2555" s="149">
        <v>693</v>
      </c>
      <c r="G2555" s="149">
        <v>231</v>
      </c>
      <c r="H2555" s="149">
        <v>936.62571463325605</v>
      </c>
      <c r="I2555" s="149">
        <v>699.452402356844</v>
      </c>
      <c r="J2555" s="149">
        <v>647.65760862719696</v>
      </c>
      <c r="K2555" s="149">
        <v>754.24508812967804</v>
      </c>
      <c r="L2555" s="149">
        <v>51.794793729646599</v>
      </c>
      <c r="M2555" s="149">
        <v>54.792685772833998</v>
      </c>
    </row>
    <row r="2556" spans="1:13">
      <c r="A2556" s="150" t="str">
        <f t="shared" si="78"/>
        <v>2011-2013FemalesNX1</v>
      </c>
      <c r="B2556" s="151" t="str">
        <f t="shared" si="79"/>
        <v>2011-2013_Females_NX1_All ages</v>
      </c>
      <c r="C2556" s="149" t="s">
        <v>9</v>
      </c>
      <c r="D2556" s="149" t="s">
        <v>214</v>
      </c>
      <c r="E2556" s="149" t="s">
        <v>108</v>
      </c>
      <c r="F2556" s="149">
        <v>699</v>
      </c>
      <c r="G2556" s="149">
        <v>233</v>
      </c>
      <c r="H2556" s="149">
        <v>947.43690531052596</v>
      </c>
      <c r="I2556" s="149">
        <v>690.36245447892395</v>
      </c>
      <c r="J2556" s="149">
        <v>639.39240315706195</v>
      </c>
      <c r="K2556" s="149">
        <v>744.26957586261994</v>
      </c>
      <c r="L2556" s="149">
        <v>50.970051321861902</v>
      </c>
      <c r="M2556" s="149">
        <v>53.907121383696101</v>
      </c>
    </row>
    <row r="2557" spans="1:13">
      <c r="A2557" s="150" t="str">
        <f t="shared" si="78"/>
        <v>2012-2014FemalesNX1</v>
      </c>
      <c r="B2557" s="151" t="str">
        <f t="shared" si="79"/>
        <v>2012-2014_Females_NX1_All ages</v>
      </c>
      <c r="C2557" s="149" t="s">
        <v>216</v>
      </c>
      <c r="D2557" s="149" t="s">
        <v>214</v>
      </c>
      <c r="E2557" s="149" t="s">
        <v>108</v>
      </c>
      <c r="F2557" s="149">
        <v>715</v>
      </c>
      <c r="G2557" s="149">
        <v>238.333333333333</v>
      </c>
      <c r="H2557" s="149">
        <v>969.59670201513404</v>
      </c>
      <c r="I2557" s="149">
        <v>685.22490096650199</v>
      </c>
      <c r="J2557" s="149">
        <v>635.13323511958799</v>
      </c>
      <c r="K2557" s="149">
        <v>738.16953838214204</v>
      </c>
      <c r="L2557" s="149">
        <v>50.091665846913997</v>
      </c>
      <c r="M2557" s="149">
        <v>52.9446374156391</v>
      </c>
    </row>
    <row r="2558" spans="1:13">
      <c r="A2558" s="150" t="str">
        <f t="shared" si="78"/>
        <v>2004-2006FemalesNX2</v>
      </c>
      <c r="B2558" s="151" t="str">
        <f t="shared" si="79"/>
        <v>2004-2006_Females_NX2_All ages</v>
      </c>
      <c r="C2558" s="149" t="s">
        <v>1</v>
      </c>
      <c r="D2558" s="149" t="s">
        <v>214</v>
      </c>
      <c r="E2558" s="149" t="s">
        <v>109</v>
      </c>
      <c r="F2558" s="149">
        <v>687</v>
      </c>
      <c r="G2558" s="149">
        <v>229</v>
      </c>
      <c r="H2558" s="149">
        <v>989.64260505049106</v>
      </c>
      <c r="I2558" s="149">
        <v>945.27530187460502</v>
      </c>
      <c r="J2558" s="149">
        <v>875.41437178360502</v>
      </c>
      <c r="K2558" s="149">
        <v>1019.19797026195</v>
      </c>
      <c r="L2558" s="149">
        <v>69.860930091000796</v>
      </c>
      <c r="M2558" s="149">
        <v>73.922668387341702</v>
      </c>
    </row>
    <row r="2559" spans="1:13">
      <c r="A2559" s="150" t="str">
        <f t="shared" si="78"/>
        <v>2005-2007FemalesNX2</v>
      </c>
      <c r="B2559" s="151" t="str">
        <f t="shared" si="79"/>
        <v>2005-2007_Females_NX2_All ages</v>
      </c>
      <c r="C2559" s="149" t="s">
        <v>3</v>
      </c>
      <c r="D2559" s="149" t="s">
        <v>214</v>
      </c>
      <c r="E2559" s="149" t="s">
        <v>109</v>
      </c>
      <c r="F2559" s="149">
        <v>703</v>
      </c>
      <c r="G2559" s="149">
        <v>234.333333333333</v>
      </c>
      <c r="H2559" s="149">
        <v>1006.05349399659</v>
      </c>
      <c r="I2559" s="149">
        <v>941.62122442944303</v>
      </c>
      <c r="J2559" s="149">
        <v>872.77620600013802</v>
      </c>
      <c r="K2559" s="149">
        <v>1014.42167541097</v>
      </c>
      <c r="L2559" s="149">
        <v>68.845018429304304</v>
      </c>
      <c r="M2559" s="149">
        <v>72.800450981523795</v>
      </c>
    </row>
    <row r="2560" spans="1:13">
      <c r="A2560" s="150" t="str">
        <f t="shared" si="78"/>
        <v>2006-2008FemalesNX2</v>
      </c>
      <c r="B2560" s="151" t="str">
        <f t="shared" si="79"/>
        <v>2006-2008_Females_NX2_All ages</v>
      </c>
      <c r="C2560" s="149" t="s">
        <v>4</v>
      </c>
      <c r="D2560" s="149" t="s">
        <v>214</v>
      </c>
      <c r="E2560" s="149" t="s">
        <v>109</v>
      </c>
      <c r="F2560" s="149">
        <v>706</v>
      </c>
      <c r="G2560" s="149">
        <v>235.333333333333</v>
      </c>
      <c r="H2560" s="149">
        <v>1007.85153461813</v>
      </c>
      <c r="I2560" s="149">
        <v>927.94862758849604</v>
      </c>
      <c r="J2560" s="149">
        <v>860.15905988462202</v>
      </c>
      <c r="K2560" s="149">
        <v>999.62444616133303</v>
      </c>
      <c r="L2560" s="149">
        <v>67.789567703873999</v>
      </c>
      <c r="M2560" s="149">
        <v>71.675818572837002</v>
      </c>
    </row>
    <row r="2561" spans="1:13">
      <c r="A2561" s="150" t="str">
        <f t="shared" si="78"/>
        <v>2007-2009FemalesNX2</v>
      </c>
      <c r="B2561" s="151" t="str">
        <f t="shared" si="79"/>
        <v>2007-2009_Females_NX2_All ages</v>
      </c>
      <c r="C2561" s="149" t="s">
        <v>5</v>
      </c>
      <c r="D2561" s="149" t="s">
        <v>214</v>
      </c>
      <c r="E2561" s="149" t="s">
        <v>109</v>
      </c>
      <c r="F2561" s="149">
        <v>708</v>
      </c>
      <c r="G2561" s="149">
        <v>236</v>
      </c>
      <c r="H2561" s="149">
        <v>1006.71140939597</v>
      </c>
      <c r="I2561" s="149">
        <v>920.11662009394297</v>
      </c>
      <c r="J2561" s="149">
        <v>852.98845746522898</v>
      </c>
      <c r="K2561" s="149">
        <v>991.08750808681498</v>
      </c>
      <c r="L2561" s="149">
        <v>67.128162628714193</v>
      </c>
      <c r="M2561" s="149">
        <v>70.970887992871099</v>
      </c>
    </row>
    <row r="2562" spans="1:13">
      <c r="A2562" s="150" t="str">
        <f t="shared" si="78"/>
        <v>2008-2010FemalesNX2</v>
      </c>
      <c r="B2562" s="151" t="str">
        <f t="shared" si="79"/>
        <v>2008-2010_Females_NX2_All ages</v>
      </c>
      <c r="C2562" s="149" t="s">
        <v>6</v>
      </c>
      <c r="D2562" s="149" t="s">
        <v>214</v>
      </c>
      <c r="E2562" s="149" t="s">
        <v>109</v>
      </c>
      <c r="F2562" s="149">
        <v>700</v>
      </c>
      <c r="G2562" s="149">
        <v>233.333333333333</v>
      </c>
      <c r="H2562" s="149">
        <v>992.21817460205</v>
      </c>
      <c r="I2562" s="149">
        <v>899.26556356828303</v>
      </c>
      <c r="J2562" s="149">
        <v>833.33525884667404</v>
      </c>
      <c r="K2562" s="149">
        <v>968.99220024668398</v>
      </c>
      <c r="L2562" s="149">
        <v>65.930304721608906</v>
      </c>
      <c r="M2562" s="149">
        <v>69.726636678400595</v>
      </c>
    </row>
    <row r="2563" spans="1:13">
      <c r="A2563" s="150" t="str">
        <f t="shared" ref="A2563:A2626" si="80">C2563&amp;D2563&amp;E2563</f>
        <v>2009-2011FemalesNX2</v>
      </c>
      <c r="B2563" s="151" t="str">
        <f t="shared" ref="B2563:B2626" si="81">CONCATENATE(C2563,"_",D2563,"_",E2563,"_","All ages")</f>
        <v>2009-2011_Females_NX2_All ages</v>
      </c>
      <c r="C2563" s="149" t="s">
        <v>7</v>
      </c>
      <c r="D2563" s="149" t="s">
        <v>214</v>
      </c>
      <c r="E2563" s="149" t="s">
        <v>109</v>
      </c>
      <c r="F2563" s="149">
        <v>686</v>
      </c>
      <c r="G2563" s="149">
        <v>228.666666666667</v>
      </c>
      <c r="H2563" s="149">
        <v>968.297433870649</v>
      </c>
      <c r="I2563" s="149">
        <v>864.33795117711998</v>
      </c>
      <c r="J2563" s="149">
        <v>800.41832008404401</v>
      </c>
      <c r="K2563" s="149">
        <v>931.97668460175601</v>
      </c>
      <c r="L2563" s="149">
        <v>63.919631093076198</v>
      </c>
      <c r="M2563" s="149">
        <v>67.638733424636598</v>
      </c>
    </row>
    <row r="2564" spans="1:13">
      <c r="A2564" s="150" t="str">
        <f t="shared" si="80"/>
        <v>2010-2012FemalesNX2</v>
      </c>
      <c r="B2564" s="151" t="str">
        <f t="shared" si="81"/>
        <v>2010-2012_Females_NX2_All ages</v>
      </c>
      <c r="C2564" s="149" t="s">
        <v>8</v>
      </c>
      <c r="D2564" s="149" t="s">
        <v>214</v>
      </c>
      <c r="E2564" s="149" t="s">
        <v>109</v>
      </c>
      <c r="F2564" s="149">
        <v>670</v>
      </c>
      <c r="G2564" s="149">
        <v>223.333333333333</v>
      </c>
      <c r="H2564" s="149">
        <v>946.75559574949102</v>
      </c>
      <c r="I2564" s="149">
        <v>817.36080488354196</v>
      </c>
      <c r="J2564" s="149">
        <v>756.22752870475097</v>
      </c>
      <c r="K2564" s="149">
        <v>882.09463201481901</v>
      </c>
      <c r="L2564" s="149">
        <v>61.133276178791398</v>
      </c>
      <c r="M2564" s="149">
        <v>64.733827131277295</v>
      </c>
    </row>
    <row r="2565" spans="1:13">
      <c r="A2565" s="150" t="str">
        <f t="shared" si="80"/>
        <v>2011-2013FemalesNX2</v>
      </c>
      <c r="B2565" s="151" t="str">
        <f t="shared" si="81"/>
        <v>2011-2013_Females_NX2_All ages</v>
      </c>
      <c r="C2565" s="149" t="s">
        <v>9</v>
      </c>
      <c r="D2565" s="149" t="s">
        <v>214</v>
      </c>
      <c r="E2565" s="149" t="s">
        <v>109</v>
      </c>
      <c r="F2565" s="149">
        <v>694</v>
      </c>
      <c r="G2565" s="149">
        <v>231.333333333333</v>
      </c>
      <c r="H2565" s="149">
        <v>981.70964593382701</v>
      </c>
      <c r="I2565" s="149">
        <v>818.14835363811198</v>
      </c>
      <c r="J2565" s="149">
        <v>758.03089105219703</v>
      </c>
      <c r="K2565" s="149">
        <v>881.742839302466</v>
      </c>
      <c r="L2565" s="149">
        <v>60.117462585914602</v>
      </c>
      <c r="M2565" s="149">
        <v>63.594485664353897</v>
      </c>
    </row>
    <row r="2566" spans="1:13">
      <c r="A2566" s="150" t="str">
        <f t="shared" si="80"/>
        <v>2012-2014FemalesNX2</v>
      </c>
      <c r="B2566" s="151" t="str">
        <f t="shared" si="81"/>
        <v>2012-2014_Females_NX2_All ages</v>
      </c>
      <c r="C2566" s="149" t="s">
        <v>216</v>
      </c>
      <c r="D2566" s="149" t="s">
        <v>214</v>
      </c>
      <c r="E2566" s="149" t="s">
        <v>109</v>
      </c>
      <c r="F2566" s="149">
        <v>688</v>
      </c>
      <c r="G2566" s="149">
        <v>229.333333333333</v>
      </c>
      <c r="H2566" s="149">
        <v>977.53655105781399</v>
      </c>
      <c r="I2566" s="149">
        <v>786.88701378666497</v>
      </c>
      <c r="J2566" s="149">
        <v>728.79614395313899</v>
      </c>
      <c r="K2566" s="149">
        <v>848.35277377390901</v>
      </c>
      <c r="L2566" s="149">
        <v>58.090869833525304</v>
      </c>
      <c r="M2566" s="149">
        <v>61.465759987244702</v>
      </c>
    </row>
    <row r="2567" spans="1:13">
      <c r="A2567" s="150" t="str">
        <f t="shared" si="80"/>
        <v>2004-2006FemalesNX3</v>
      </c>
      <c r="B2567" s="151" t="str">
        <f t="shared" si="81"/>
        <v>2004-2006_Females_NX3_All ages</v>
      </c>
      <c r="C2567" s="149" t="s">
        <v>1</v>
      </c>
      <c r="D2567" s="149" t="s">
        <v>214</v>
      </c>
      <c r="E2567" s="149" t="s">
        <v>110</v>
      </c>
      <c r="F2567" s="149">
        <v>909</v>
      </c>
      <c r="G2567" s="149">
        <v>303</v>
      </c>
      <c r="H2567" s="149">
        <v>1308.0830611158301</v>
      </c>
      <c r="I2567" s="149">
        <v>1104.0592331171399</v>
      </c>
      <c r="J2567" s="149">
        <v>1032.2860895282799</v>
      </c>
      <c r="K2567" s="149">
        <v>1179.4451988354299</v>
      </c>
      <c r="L2567" s="149">
        <v>71.773143588865395</v>
      </c>
      <c r="M2567" s="149">
        <v>75.385965718287494</v>
      </c>
    </row>
    <row r="2568" spans="1:13">
      <c r="A2568" s="150" t="str">
        <f t="shared" si="80"/>
        <v>2005-2007FemalesNX3</v>
      </c>
      <c r="B2568" s="151" t="str">
        <f t="shared" si="81"/>
        <v>2005-2007_Females_NX3_All ages</v>
      </c>
      <c r="C2568" s="149" t="s">
        <v>3</v>
      </c>
      <c r="D2568" s="149" t="s">
        <v>214</v>
      </c>
      <c r="E2568" s="149" t="s">
        <v>110</v>
      </c>
      <c r="F2568" s="149">
        <v>879</v>
      </c>
      <c r="G2568" s="149">
        <v>293</v>
      </c>
      <c r="H2568" s="149">
        <v>1259.9079794172001</v>
      </c>
      <c r="I2568" s="149">
        <v>1067.1901397715001</v>
      </c>
      <c r="J2568" s="149">
        <v>996.60285584390397</v>
      </c>
      <c r="K2568" s="149">
        <v>1141.39235461522</v>
      </c>
      <c r="L2568" s="149">
        <v>70.587283927592395</v>
      </c>
      <c r="M2568" s="149">
        <v>74.202214843727901</v>
      </c>
    </row>
    <row r="2569" spans="1:13">
      <c r="A2569" s="150" t="str">
        <f t="shared" si="80"/>
        <v>2006-2008FemalesNX3</v>
      </c>
      <c r="B2569" s="151" t="str">
        <f t="shared" si="81"/>
        <v>2006-2008_Females_NX3_All ages</v>
      </c>
      <c r="C2569" s="149" t="s">
        <v>4</v>
      </c>
      <c r="D2569" s="149" t="s">
        <v>214</v>
      </c>
      <c r="E2569" s="149" t="s">
        <v>110</v>
      </c>
      <c r="F2569" s="149">
        <v>885</v>
      </c>
      <c r="G2569" s="149">
        <v>295</v>
      </c>
      <c r="H2569" s="149">
        <v>1265.0447411303901</v>
      </c>
      <c r="I2569" s="149">
        <v>1065.9468435557001</v>
      </c>
      <c r="J2569" s="149">
        <v>995.63858708989198</v>
      </c>
      <c r="K2569" s="149">
        <v>1139.8431754052301</v>
      </c>
      <c r="L2569" s="149">
        <v>70.308256465803296</v>
      </c>
      <c r="M2569" s="149">
        <v>73.896331849532999</v>
      </c>
    </row>
    <row r="2570" spans="1:13">
      <c r="A2570" s="150" t="str">
        <f t="shared" si="80"/>
        <v>2007-2009FemalesNX3</v>
      </c>
      <c r="B2570" s="151" t="str">
        <f t="shared" si="81"/>
        <v>2007-2009_Females_NX3_All ages</v>
      </c>
      <c r="C2570" s="149" t="s">
        <v>5</v>
      </c>
      <c r="D2570" s="149" t="s">
        <v>214</v>
      </c>
      <c r="E2570" s="149" t="s">
        <v>110</v>
      </c>
      <c r="F2570" s="149">
        <v>887</v>
      </c>
      <c r="G2570" s="149">
        <v>295.66666666666703</v>
      </c>
      <c r="H2570" s="149">
        <v>1264.5054600404901</v>
      </c>
      <c r="I2570" s="149">
        <v>1064.96246872094</v>
      </c>
      <c r="J2570" s="149">
        <v>994.80574331212699</v>
      </c>
      <c r="K2570" s="149">
        <v>1138.6953855596901</v>
      </c>
      <c r="L2570" s="149">
        <v>70.156725408809095</v>
      </c>
      <c r="M2570" s="149">
        <v>73.732916838758499</v>
      </c>
    </row>
    <row r="2571" spans="1:13">
      <c r="A2571" s="150" t="str">
        <f t="shared" si="80"/>
        <v>2008-2010FemalesNX3</v>
      </c>
      <c r="B2571" s="151" t="str">
        <f t="shared" si="81"/>
        <v>2008-2010_Females_NX3_All ages</v>
      </c>
      <c r="C2571" s="149" t="s">
        <v>6</v>
      </c>
      <c r="D2571" s="149" t="s">
        <v>214</v>
      </c>
      <c r="E2571" s="149" t="s">
        <v>110</v>
      </c>
      <c r="F2571" s="149">
        <v>872</v>
      </c>
      <c r="G2571" s="149">
        <v>290.66666666666703</v>
      </c>
      <c r="H2571" s="149">
        <v>1238.19666311679</v>
      </c>
      <c r="I2571" s="149">
        <v>1034.1919833281299</v>
      </c>
      <c r="J2571" s="149">
        <v>965.61271500991495</v>
      </c>
      <c r="K2571" s="149">
        <v>1106.2978098978399</v>
      </c>
      <c r="L2571" s="149">
        <v>68.579268318212002</v>
      </c>
      <c r="M2571" s="149">
        <v>72.105826569709095</v>
      </c>
    </row>
    <row r="2572" spans="1:13">
      <c r="A2572" s="150" t="str">
        <f t="shared" si="80"/>
        <v>2009-2011FemalesNX3</v>
      </c>
      <c r="B2572" s="151" t="str">
        <f t="shared" si="81"/>
        <v>2009-2011_Females_NX3_All ages</v>
      </c>
      <c r="C2572" s="149" t="s">
        <v>7</v>
      </c>
      <c r="D2572" s="149" t="s">
        <v>214</v>
      </c>
      <c r="E2572" s="149" t="s">
        <v>110</v>
      </c>
      <c r="F2572" s="149">
        <v>853</v>
      </c>
      <c r="G2572" s="149">
        <v>284.33333333333297</v>
      </c>
      <c r="H2572" s="149">
        <v>1203.5103561149001</v>
      </c>
      <c r="I2572" s="149">
        <v>1004.03563316027</v>
      </c>
      <c r="J2572" s="149">
        <v>936.70634767562296</v>
      </c>
      <c r="K2572" s="149">
        <v>1074.86663174619</v>
      </c>
      <c r="L2572" s="149">
        <v>67.329285484646206</v>
      </c>
      <c r="M2572" s="149">
        <v>70.830998585924604</v>
      </c>
    </row>
    <row r="2573" spans="1:13">
      <c r="A2573" s="150" t="str">
        <f t="shared" si="80"/>
        <v>2010-2012FemalesNX3</v>
      </c>
      <c r="B2573" s="151" t="str">
        <f t="shared" si="81"/>
        <v>2010-2012_Females_NX3_All ages</v>
      </c>
      <c r="C2573" s="149" t="s">
        <v>8</v>
      </c>
      <c r="D2573" s="149" t="s">
        <v>214</v>
      </c>
      <c r="E2573" s="149" t="s">
        <v>110</v>
      </c>
      <c r="F2573" s="149">
        <v>863</v>
      </c>
      <c r="G2573" s="149">
        <v>287.66666666666703</v>
      </c>
      <c r="H2573" s="149">
        <v>1210.5484640202001</v>
      </c>
      <c r="I2573" s="149">
        <v>999.33871682968095</v>
      </c>
      <c r="J2573" s="149">
        <v>932.60589081015098</v>
      </c>
      <c r="K2573" s="149">
        <v>1069.52150066934</v>
      </c>
      <c r="L2573" s="149">
        <v>66.732826019530293</v>
      </c>
      <c r="M2573" s="149">
        <v>70.182783839657105</v>
      </c>
    </row>
    <row r="2574" spans="1:13">
      <c r="A2574" s="150" t="str">
        <f t="shared" si="80"/>
        <v>2011-2013FemalesNX3</v>
      </c>
      <c r="B2574" s="151" t="str">
        <f t="shared" si="81"/>
        <v>2011-2013_Females_NX3_All ages</v>
      </c>
      <c r="C2574" s="149" t="s">
        <v>9</v>
      </c>
      <c r="D2574" s="149" t="s">
        <v>214</v>
      </c>
      <c r="E2574" s="149" t="s">
        <v>110</v>
      </c>
      <c r="F2574" s="149">
        <v>902</v>
      </c>
      <c r="G2574" s="149">
        <v>300.66666666666703</v>
      </c>
      <c r="H2574" s="149">
        <v>1257.3882011821099</v>
      </c>
      <c r="I2574" s="149">
        <v>1018.1708524933</v>
      </c>
      <c r="J2574" s="149">
        <v>951.49299649240504</v>
      </c>
      <c r="K2574" s="149">
        <v>1088.21840670047</v>
      </c>
      <c r="L2574" s="149">
        <v>66.677856000891595</v>
      </c>
      <c r="M2574" s="149">
        <v>70.047554207169</v>
      </c>
    </row>
    <row r="2575" spans="1:13">
      <c r="A2575" s="150" t="str">
        <f t="shared" si="80"/>
        <v>2012-2014FemalesNX3</v>
      </c>
      <c r="B2575" s="151" t="str">
        <f t="shared" si="81"/>
        <v>2012-2014_Females_NX3_All ages</v>
      </c>
      <c r="C2575" s="149" t="s">
        <v>216</v>
      </c>
      <c r="D2575" s="149" t="s">
        <v>214</v>
      </c>
      <c r="E2575" s="149" t="s">
        <v>110</v>
      </c>
      <c r="F2575" s="149">
        <v>964</v>
      </c>
      <c r="G2575" s="149">
        <v>321.33333333333297</v>
      </c>
      <c r="H2575" s="149">
        <v>1341.6280461497799</v>
      </c>
      <c r="I2575" s="149">
        <v>1048.92631367275</v>
      </c>
      <c r="J2575" s="149">
        <v>982.24436566105805</v>
      </c>
      <c r="K2575" s="149">
        <v>1118.8650671789001</v>
      </c>
      <c r="L2575" s="149">
        <v>66.681948011688704</v>
      </c>
      <c r="M2575" s="149">
        <v>69.938753506156004</v>
      </c>
    </row>
    <row r="2576" spans="1:13">
      <c r="A2576" s="150" t="str">
        <f t="shared" si="80"/>
        <v>2004-2006FemalesNX4</v>
      </c>
      <c r="B2576" s="151" t="str">
        <f t="shared" si="81"/>
        <v>2004-2006_Females_NX4_All ages</v>
      </c>
      <c r="C2576" s="149" t="s">
        <v>1</v>
      </c>
      <c r="D2576" s="149" t="s">
        <v>214</v>
      </c>
      <c r="E2576" s="149" t="s">
        <v>111</v>
      </c>
      <c r="F2576" s="149">
        <v>818</v>
      </c>
      <c r="G2576" s="149">
        <v>272.66666666666703</v>
      </c>
      <c r="H2576" s="149">
        <v>1189.4548574253699</v>
      </c>
      <c r="I2576" s="149">
        <v>1100.03075587035</v>
      </c>
      <c r="J2576" s="149">
        <v>1024.8361339979699</v>
      </c>
      <c r="K2576" s="149">
        <v>1179.2213398707499</v>
      </c>
      <c r="L2576" s="149">
        <v>75.194621872378505</v>
      </c>
      <c r="M2576" s="149">
        <v>79.190584000402893</v>
      </c>
    </row>
    <row r="2577" spans="1:13">
      <c r="A2577" s="150" t="str">
        <f t="shared" si="80"/>
        <v>2005-2007FemalesNX4</v>
      </c>
      <c r="B2577" s="151" t="str">
        <f t="shared" si="81"/>
        <v>2005-2007_Females_NX4_All ages</v>
      </c>
      <c r="C2577" s="149" t="s">
        <v>3</v>
      </c>
      <c r="D2577" s="149" t="s">
        <v>214</v>
      </c>
      <c r="E2577" s="149" t="s">
        <v>111</v>
      </c>
      <c r="F2577" s="149">
        <v>813</v>
      </c>
      <c r="G2577" s="149">
        <v>271</v>
      </c>
      <c r="H2577" s="149">
        <v>1173.82076493265</v>
      </c>
      <c r="I2577" s="149">
        <v>1093.5603779096</v>
      </c>
      <c r="J2577" s="149">
        <v>1018.6117903791099</v>
      </c>
      <c r="K2577" s="149">
        <v>1172.5044361350499</v>
      </c>
      <c r="L2577" s="149">
        <v>74.948587530489206</v>
      </c>
      <c r="M2577" s="149">
        <v>78.944058225449197</v>
      </c>
    </row>
    <row r="2578" spans="1:13">
      <c r="A2578" s="150" t="str">
        <f t="shared" si="80"/>
        <v>2006-2008FemalesNX4</v>
      </c>
      <c r="B2578" s="151" t="str">
        <f t="shared" si="81"/>
        <v>2006-2008_Females_NX4_All ages</v>
      </c>
      <c r="C2578" s="149" t="s">
        <v>4</v>
      </c>
      <c r="D2578" s="149" t="s">
        <v>214</v>
      </c>
      <c r="E2578" s="149" t="s">
        <v>111</v>
      </c>
      <c r="F2578" s="149">
        <v>772</v>
      </c>
      <c r="G2578" s="149">
        <v>257.33333333333297</v>
      </c>
      <c r="H2578" s="149">
        <v>1105.2729537417499</v>
      </c>
      <c r="I2578" s="149">
        <v>1040.32172099687</v>
      </c>
      <c r="J2578" s="149">
        <v>967.206497267656</v>
      </c>
      <c r="K2578" s="149">
        <v>1117.43988335939</v>
      </c>
      <c r="L2578" s="149">
        <v>73.115223729217604</v>
      </c>
      <c r="M2578" s="149">
        <v>77.118162362515903</v>
      </c>
    </row>
    <row r="2579" spans="1:13">
      <c r="A2579" s="150" t="str">
        <f t="shared" si="80"/>
        <v>2007-2009FemalesNX4</v>
      </c>
      <c r="B2579" s="151" t="str">
        <f t="shared" si="81"/>
        <v>2007-2009_Females_NX4_All ages</v>
      </c>
      <c r="C2579" s="149" t="s">
        <v>5</v>
      </c>
      <c r="D2579" s="149" t="s">
        <v>214</v>
      </c>
      <c r="E2579" s="149" t="s">
        <v>111</v>
      </c>
      <c r="F2579" s="149">
        <v>713</v>
      </c>
      <c r="G2579" s="149">
        <v>237.666666666667</v>
      </c>
      <c r="H2579" s="149">
        <v>1011.60580006243</v>
      </c>
      <c r="I2579" s="149">
        <v>962.70798641809597</v>
      </c>
      <c r="J2579" s="149">
        <v>892.40825285765902</v>
      </c>
      <c r="K2579" s="149">
        <v>1037.0174277824999</v>
      </c>
      <c r="L2579" s="149">
        <v>70.299733560437303</v>
      </c>
      <c r="M2579" s="149">
        <v>74.309441364401806</v>
      </c>
    </row>
    <row r="2580" spans="1:13">
      <c r="A2580" s="150" t="str">
        <f t="shared" si="80"/>
        <v>2008-2010FemalesNX4</v>
      </c>
      <c r="B2580" s="151" t="str">
        <f t="shared" si="81"/>
        <v>2008-2010_Females_NX4_All ages</v>
      </c>
      <c r="C2580" s="149" t="s">
        <v>6</v>
      </c>
      <c r="D2580" s="149" t="s">
        <v>214</v>
      </c>
      <c r="E2580" s="149" t="s">
        <v>111</v>
      </c>
      <c r="F2580" s="149">
        <v>684</v>
      </c>
      <c r="G2580" s="149">
        <v>228</v>
      </c>
      <c r="H2580" s="149">
        <v>963.01406507384502</v>
      </c>
      <c r="I2580" s="149">
        <v>923.92800591651701</v>
      </c>
      <c r="J2580" s="149">
        <v>855.058745151876</v>
      </c>
      <c r="K2580" s="149">
        <v>996.81039761099703</v>
      </c>
      <c r="L2580" s="149">
        <v>68.869260764641496</v>
      </c>
      <c r="M2580" s="149">
        <v>72.882391694479793</v>
      </c>
    </row>
    <row r="2581" spans="1:13">
      <c r="A2581" s="150" t="str">
        <f t="shared" si="80"/>
        <v>2009-2011FemalesNX4</v>
      </c>
      <c r="B2581" s="151" t="str">
        <f t="shared" si="81"/>
        <v>2009-2011_Females_NX4_All ages</v>
      </c>
      <c r="C2581" s="149" t="s">
        <v>7</v>
      </c>
      <c r="D2581" s="149" t="s">
        <v>214</v>
      </c>
      <c r="E2581" s="149" t="s">
        <v>111</v>
      </c>
      <c r="F2581" s="149">
        <v>686</v>
      </c>
      <c r="G2581" s="149">
        <v>228.666666666667</v>
      </c>
      <c r="H2581" s="149">
        <v>959.11861752698405</v>
      </c>
      <c r="I2581" s="149">
        <v>917.38407085365202</v>
      </c>
      <c r="J2581" s="149">
        <v>849.11445477623602</v>
      </c>
      <c r="K2581" s="149">
        <v>989.62588896018406</v>
      </c>
      <c r="L2581" s="149">
        <v>68.269616077415904</v>
      </c>
      <c r="M2581" s="149">
        <v>72.241818106531397</v>
      </c>
    </row>
    <row r="2582" spans="1:13">
      <c r="A2582" s="150" t="str">
        <f t="shared" si="80"/>
        <v>2010-2012FemalesNX4</v>
      </c>
      <c r="B2582" s="151" t="str">
        <f t="shared" si="81"/>
        <v>2010-2012_Females_NX4_All ages</v>
      </c>
      <c r="C2582" s="149" t="s">
        <v>8</v>
      </c>
      <c r="D2582" s="149" t="s">
        <v>214</v>
      </c>
      <c r="E2582" s="149" t="s">
        <v>111</v>
      </c>
      <c r="F2582" s="149">
        <v>703</v>
      </c>
      <c r="G2582" s="149">
        <v>234.333333333333</v>
      </c>
      <c r="H2582" s="149">
        <v>975.84675180455304</v>
      </c>
      <c r="I2582" s="149">
        <v>934.87370035830202</v>
      </c>
      <c r="J2582" s="149">
        <v>866.11330706010801</v>
      </c>
      <c r="K2582" s="149">
        <v>1007.58466414308</v>
      </c>
      <c r="L2582" s="149">
        <v>68.760393298193705</v>
      </c>
      <c r="M2582" s="149">
        <v>72.710963784776894</v>
      </c>
    </row>
    <row r="2583" spans="1:13">
      <c r="A2583" s="150" t="str">
        <f t="shared" si="80"/>
        <v>2011-2013FemalesNX4</v>
      </c>
      <c r="B2583" s="151" t="str">
        <f t="shared" si="81"/>
        <v>2011-2013_Females_NX4_All ages</v>
      </c>
      <c r="C2583" s="149" t="s">
        <v>9</v>
      </c>
      <c r="D2583" s="149" t="s">
        <v>214</v>
      </c>
      <c r="E2583" s="149" t="s">
        <v>111</v>
      </c>
      <c r="F2583" s="149">
        <v>694</v>
      </c>
      <c r="G2583" s="149">
        <v>231.333333333333</v>
      </c>
      <c r="H2583" s="149">
        <v>956.77948576549295</v>
      </c>
      <c r="I2583" s="149">
        <v>919.38751016311096</v>
      </c>
      <c r="J2583" s="149">
        <v>851.38625236075097</v>
      </c>
      <c r="K2583" s="149">
        <v>991.32176733988501</v>
      </c>
      <c r="L2583" s="149">
        <v>68.0012578023603</v>
      </c>
      <c r="M2583" s="149">
        <v>71.9342571767734</v>
      </c>
    </row>
    <row r="2584" spans="1:13">
      <c r="A2584" s="150" t="str">
        <f t="shared" si="80"/>
        <v>2012-2014FemalesNX4</v>
      </c>
      <c r="B2584" s="151" t="str">
        <f t="shared" si="81"/>
        <v>2012-2014_Females_NX4_All ages</v>
      </c>
      <c r="C2584" s="149" t="s">
        <v>216</v>
      </c>
      <c r="D2584" s="149" t="s">
        <v>214</v>
      </c>
      <c r="E2584" s="149" t="s">
        <v>111</v>
      </c>
      <c r="F2584" s="149">
        <v>673</v>
      </c>
      <c r="G2584" s="149">
        <v>224.333333333333</v>
      </c>
      <c r="H2584" s="149">
        <v>921.55171233345698</v>
      </c>
      <c r="I2584" s="149">
        <v>883.53424521291504</v>
      </c>
      <c r="J2584" s="149">
        <v>817.30872977382</v>
      </c>
      <c r="K2584" s="149">
        <v>953.65124731031904</v>
      </c>
      <c r="L2584" s="149">
        <v>66.225515439095005</v>
      </c>
      <c r="M2584" s="149">
        <v>70.117002097403997</v>
      </c>
    </row>
    <row r="2585" spans="1:13">
      <c r="A2585" s="150" t="str">
        <f t="shared" si="80"/>
        <v>2004-2006FemalesNX5</v>
      </c>
      <c r="B2585" s="151" t="str">
        <f t="shared" si="81"/>
        <v>2004-2006_Females_NX5_All ages</v>
      </c>
      <c r="C2585" s="149" t="s">
        <v>1</v>
      </c>
      <c r="D2585" s="149" t="s">
        <v>214</v>
      </c>
      <c r="E2585" s="149" t="s">
        <v>112</v>
      </c>
      <c r="F2585" s="149">
        <v>790</v>
      </c>
      <c r="G2585" s="149">
        <v>263.33333333333297</v>
      </c>
      <c r="H2585" s="149">
        <v>1104.10755964277</v>
      </c>
      <c r="I2585" s="149">
        <v>1169.48116321162</v>
      </c>
      <c r="J2585" s="149">
        <v>1088.4371193745101</v>
      </c>
      <c r="K2585" s="149">
        <v>1254.90990095084</v>
      </c>
      <c r="L2585" s="149">
        <v>81.0440438371038</v>
      </c>
      <c r="M2585" s="149">
        <v>85.428737739224303</v>
      </c>
    </row>
    <row r="2586" spans="1:13">
      <c r="A2586" s="150" t="str">
        <f t="shared" si="80"/>
        <v>2005-2007FemalesNX5</v>
      </c>
      <c r="B2586" s="151" t="str">
        <f t="shared" si="81"/>
        <v>2005-2007_Females_NX5_All ages</v>
      </c>
      <c r="C2586" s="149" t="s">
        <v>3</v>
      </c>
      <c r="D2586" s="149" t="s">
        <v>214</v>
      </c>
      <c r="E2586" s="149" t="s">
        <v>112</v>
      </c>
      <c r="F2586" s="149">
        <v>802</v>
      </c>
      <c r="G2586" s="149">
        <v>267.33333333333297</v>
      </c>
      <c r="H2586" s="149">
        <v>1113.6259494286101</v>
      </c>
      <c r="I2586" s="149">
        <v>1191.61258446951</v>
      </c>
      <c r="J2586" s="149">
        <v>1109.7205414877701</v>
      </c>
      <c r="K2586" s="149">
        <v>1277.90095795556</v>
      </c>
      <c r="L2586" s="149">
        <v>81.892042981737603</v>
      </c>
      <c r="M2586" s="149">
        <v>86.2883734860511</v>
      </c>
    </row>
    <row r="2587" spans="1:13">
      <c r="A2587" s="150" t="str">
        <f t="shared" si="80"/>
        <v>2006-2008FemalesNX5</v>
      </c>
      <c r="B2587" s="151" t="str">
        <f t="shared" si="81"/>
        <v>2006-2008_Females_NX5_All ages</v>
      </c>
      <c r="C2587" s="149" t="s">
        <v>4</v>
      </c>
      <c r="D2587" s="149" t="s">
        <v>214</v>
      </c>
      <c r="E2587" s="149" t="s">
        <v>112</v>
      </c>
      <c r="F2587" s="149">
        <v>822</v>
      </c>
      <c r="G2587" s="149">
        <v>274</v>
      </c>
      <c r="H2587" s="149">
        <v>1129.99010227648</v>
      </c>
      <c r="I2587" s="149">
        <v>1232.8441192044099</v>
      </c>
      <c r="J2587" s="149">
        <v>1149.07163225059</v>
      </c>
      <c r="K2587" s="149">
        <v>1321.0572522453699</v>
      </c>
      <c r="L2587" s="149">
        <v>83.7724869538213</v>
      </c>
      <c r="M2587" s="149">
        <v>88.213133040954503</v>
      </c>
    </row>
    <row r="2588" spans="1:13">
      <c r="A2588" s="150" t="str">
        <f t="shared" si="80"/>
        <v>2007-2009FemalesNX5</v>
      </c>
      <c r="B2588" s="151" t="str">
        <f t="shared" si="81"/>
        <v>2007-2009_Females_NX5_All ages</v>
      </c>
      <c r="C2588" s="149" t="s">
        <v>5</v>
      </c>
      <c r="D2588" s="149" t="s">
        <v>214</v>
      </c>
      <c r="E2588" s="149" t="s">
        <v>112</v>
      </c>
      <c r="F2588" s="149">
        <v>788</v>
      </c>
      <c r="G2588" s="149">
        <v>262.66666666666703</v>
      </c>
      <c r="H2588" s="149">
        <v>1076.5027322404401</v>
      </c>
      <c r="I2588" s="149">
        <v>1189.5730919300399</v>
      </c>
      <c r="J2588" s="149">
        <v>1107.0422139462701</v>
      </c>
      <c r="K2588" s="149">
        <v>1276.5749349949499</v>
      </c>
      <c r="L2588" s="149">
        <v>82.530877983762807</v>
      </c>
      <c r="M2588" s="149">
        <v>87.001843064914496</v>
      </c>
    </row>
    <row r="2589" spans="1:13">
      <c r="A2589" s="150" t="str">
        <f t="shared" si="80"/>
        <v>2008-2010FemalesNX5</v>
      </c>
      <c r="B2589" s="151" t="str">
        <f t="shared" si="81"/>
        <v>2008-2010_Females_NX5_All ages</v>
      </c>
      <c r="C2589" s="149" t="s">
        <v>6</v>
      </c>
      <c r="D2589" s="149" t="s">
        <v>214</v>
      </c>
      <c r="E2589" s="149" t="s">
        <v>112</v>
      </c>
      <c r="F2589" s="149">
        <v>733</v>
      </c>
      <c r="G2589" s="149">
        <v>244.333333333333</v>
      </c>
      <c r="H2589" s="149">
        <v>994.31625496819004</v>
      </c>
      <c r="I2589" s="149">
        <v>1114.8989737417701</v>
      </c>
      <c r="J2589" s="149">
        <v>1034.80767557747</v>
      </c>
      <c r="K2589" s="149">
        <v>1199.4937953409899</v>
      </c>
      <c r="L2589" s="149">
        <v>80.091298164299801</v>
      </c>
      <c r="M2589" s="149">
        <v>84.594821599216601</v>
      </c>
    </row>
    <row r="2590" spans="1:13">
      <c r="A2590" s="150" t="str">
        <f t="shared" si="80"/>
        <v>2009-2011FemalesNX5</v>
      </c>
      <c r="B2590" s="151" t="str">
        <f t="shared" si="81"/>
        <v>2009-2011_Females_NX5_All ages</v>
      </c>
      <c r="C2590" s="149" t="s">
        <v>7</v>
      </c>
      <c r="D2590" s="149" t="s">
        <v>214</v>
      </c>
      <c r="E2590" s="149" t="s">
        <v>112</v>
      </c>
      <c r="F2590" s="149">
        <v>682</v>
      </c>
      <c r="G2590" s="149">
        <v>227.333333333333</v>
      </c>
      <c r="H2590" s="149">
        <v>923.59361880772497</v>
      </c>
      <c r="I2590" s="149">
        <v>1047.3906364730501</v>
      </c>
      <c r="J2590" s="149">
        <v>969.45507687465397</v>
      </c>
      <c r="K2590" s="149">
        <v>1129.8745007561899</v>
      </c>
      <c r="L2590" s="149">
        <v>77.935559598393098</v>
      </c>
      <c r="M2590" s="149">
        <v>82.483864283140306</v>
      </c>
    </row>
    <row r="2591" spans="1:13">
      <c r="A2591" s="150" t="str">
        <f t="shared" si="80"/>
        <v>2010-2012FemalesNX5</v>
      </c>
      <c r="B2591" s="151" t="str">
        <f t="shared" si="81"/>
        <v>2010-2012_Females_NX5_All ages</v>
      </c>
      <c r="C2591" s="149" t="s">
        <v>8</v>
      </c>
      <c r="D2591" s="149" t="s">
        <v>214</v>
      </c>
      <c r="E2591" s="149" t="s">
        <v>112</v>
      </c>
      <c r="F2591" s="149">
        <v>696</v>
      </c>
      <c r="G2591" s="149">
        <v>232</v>
      </c>
      <c r="H2591" s="149">
        <v>940.19749550839504</v>
      </c>
      <c r="I2591" s="149">
        <v>1074.9354468152701</v>
      </c>
      <c r="J2591" s="149">
        <v>995.76519996048899</v>
      </c>
      <c r="K2591" s="149">
        <v>1158.67788552254</v>
      </c>
      <c r="L2591" s="149">
        <v>79.170246854784494</v>
      </c>
      <c r="M2591" s="149">
        <v>83.742438707263304</v>
      </c>
    </row>
    <row r="2592" spans="1:13">
      <c r="A2592" s="150" t="str">
        <f t="shared" si="80"/>
        <v>2011-2013FemalesNX5</v>
      </c>
      <c r="B2592" s="151" t="str">
        <f t="shared" si="81"/>
        <v>2011-2013_Females_NX5_All ages</v>
      </c>
      <c r="C2592" s="149" t="s">
        <v>9</v>
      </c>
      <c r="D2592" s="149" t="s">
        <v>214</v>
      </c>
      <c r="E2592" s="149" t="s">
        <v>112</v>
      </c>
      <c r="F2592" s="149">
        <v>725</v>
      </c>
      <c r="G2592" s="149">
        <v>241.666666666667</v>
      </c>
      <c r="H2592" s="149">
        <v>977.95883130547395</v>
      </c>
      <c r="I2592" s="149">
        <v>1120.18394372584</v>
      </c>
      <c r="J2592" s="149">
        <v>1039.3849552330801</v>
      </c>
      <c r="K2592" s="149">
        <v>1205.5520144531999</v>
      </c>
      <c r="L2592" s="149">
        <v>80.798988492762902</v>
      </c>
      <c r="M2592" s="149">
        <v>85.368070727357207</v>
      </c>
    </row>
    <row r="2593" spans="1:13">
      <c r="A2593" s="150" t="str">
        <f t="shared" si="80"/>
        <v>2012-2014FemalesNX5</v>
      </c>
      <c r="B2593" s="151" t="str">
        <f t="shared" si="81"/>
        <v>2012-2014_Females_NX5_All ages</v>
      </c>
      <c r="C2593" s="149" t="s">
        <v>216</v>
      </c>
      <c r="D2593" s="149" t="s">
        <v>214</v>
      </c>
      <c r="E2593" s="149" t="s">
        <v>112</v>
      </c>
      <c r="F2593" s="149">
        <v>734</v>
      </c>
      <c r="G2593" s="149">
        <v>244.666666666667</v>
      </c>
      <c r="H2593" s="149">
        <v>986.46632709288099</v>
      </c>
      <c r="I2593" s="149">
        <v>1129.31673602198</v>
      </c>
      <c r="J2593" s="149">
        <v>1048.3621940621599</v>
      </c>
      <c r="K2593" s="149">
        <v>1214.8201449268099</v>
      </c>
      <c r="L2593" s="149">
        <v>80.954541959821697</v>
      </c>
      <c r="M2593" s="149">
        <v>85.503408904826102</v>
      </c>
    </row>
    <row r="2594" spans="1:13">
      <c r="A2594" s="150" t="str">
        <f t="shared" si="80"/>
        <v>2004-2006FemalesNZ</v>
      </c>
      <c r="B2594" s="151" t="str">
        <f t="shared" si="81"/>
        <v>2004-2006_Females_NZ_All ages</v>
      </c>
      <c r="C2594" s="149" t="s">
        <v>1</v>
      </c>
      <c r="D2594" s="149" t="s">
        <v>214</v>
      </c>
      <c r="E2594" s="149" t="s">
        <v>113</v>
      </c>
      <c r="F2594" s="149">
        <v>2572</v>
      </c>
      <c r="G2594" s="149">
        <v>857.33333333333303</v>
      </c>
      <c r="H2594" s="149">
        <v>1208.5216753907</v>
      </c>
      <c r="I2594" s="149">
        <v>1072.94257608619</v>
      </c>
      <c r="J2594" s="149">
        <v>1031.39259027505</v>
      </c>
      <c r="K2594" s="149">
        <v>1115.7222098386901</v>
      </c>
      <c r="L2594" s="149">
        <v>41.549985811139102</v>
      </c>
      <c r="M2594" s="149">
        <v>42.779633752508097</v>
      </c>
    </row>
    <row r="2595" spans="1:13">
      <c r="A2595" s="150" t="str">
        <f t="shared" si="80"/>
        <v>2005-2007FemalesNZ</v>
      </c>
      <c r="B2595" s="151" t="str">
        <f t="shared" si="81"/>
        <v>2005-2007_Females_NZ_All ages</v>
      </c>
      <c r="C2595" s="149" t="s">
        <v>3</v>
      </c>
      <c r="D2595" s="149" t="s">
        <v>214</v>
      </c>
      <c r="E2595" s="149" t="s">
        <v>113</v>
      </c>
      <c r="F2595" s="149">
        <v>2493</v>
      </c>
      <c r="G2595" s="149">
        <v>831</v>
      </c>
      <c r="H2595" s="149">
        <v>1168.4422176498999</v>
      </c>
      <c r="I2595" s="149">
        <v>1031.98883815466</v>
      </c>
      <c r="J2595" s="149">
        <v>991.38851571486396</v>
      </c>
      <c r="K2595" s="149">
        <v>1073.8099049633499</v>
      </c>
      <c r="L2595" s="149">
        <v>40.600322439792897</v>
      </c>
      <c r="M2595" s="149">
        <v>41.821066808696699</v>
      </c>
    </row>
    <row r="2596" spans="1:13">
      <c r="A2596" s="150" t="str">
        <f t="shared" si="80"/>
        <v>2006-2008FemalesNZ</v>
      </c>
      <c r="B2596" s="151" t="str">
        <f t="shared" si="81"/>
        <v>2006-2008_Females_NZ_All ages</v>
      </c>
      <c r="C2596" s="149" t="s">
        <v>4</v>
      </c>
      <c r="D2596" s="149" t="s">
        <v>214</v>
      </c>
      <c r="E2596" s="149" t="s">
        <v>113</v>
      </c>
      <c r="F2596" s="149">
        <v>2515</v>
      </c>
      <c r="G2596" s="149">
        <v>838.33333333333303</v>
      </c>
      <c r="H2596" s="149">
        <v>1175.73360634662</v>
      </c>
      <c r="I2596" s="149">
        <v>1034.05558350246</v>
      </c>
      <c r="J2596" s="149">
        <v>993.52493457863</v>
      </c>
      <c r="K2596" s="149">
        <v>1075.79945229136</v>
      </c>
      <c r="L2596" s="149">
        <v>40.530648923834299</v>
      </c>
      <c r="M2596" s="149">
        <v>41.743868788892797</v>
      </c>
    </row>
    <row r="2597" spans="1:13">
      <c r="A2597" s="150" t="str">
        <f t="shared" si="80"/>
        <v>2007-2009FemalesNZ</v>
      </c>
      <c r="B2597" s="151" t="str">
        <f t="shared" si="81"/>
        <v>2007-2009_Females_NZ_All ages</v>
      </c>
      <c r="C2597" s="149" t="s">
        <v>5</v>
      </c>
      <c r="D2597" s="149" t="s">
        <v>214</v>
      </c>
      <c r="E2597" s="149" t="s">
        <v>113</v>
      </c>
      <c r="F2597" s="149">
        <v>2477</v>
      </c>
      <c r="G2597" s="149">
        <v>825.66666666666697</v>
      </c>
      <c r="H2597" s="149">
        <v>1156.68749357915</v>
      </c>
      <c r="I2597" s="149">
        <v>1017.83897998543</v>
      </c>
      <c r="J2597" s="149">
        <v>977.62090743994804</v>
      </c>
      <c r="K2597" s="149">
        <v>1059.27026750352</v>
      </c>
      <c r="L2597" s="149">
        <v>40.218072545481299</v>
      </c>
      <c r="M2597" s="149">
        <v>41.431287518093697</v>
      </c>
    </row>
    <row r="2598" spans="1:13">
      <c r="A2598" s="150" t="str">
        <f t="shared" si="80"/>
        <v>2008-2010FemalesNZ</v>
      </c>
      <c r="B2598" s="151" t="str">
        <f t="shared" si="81"/>
        <v>2008-2010_Females_NZ_All ages</v>
      </c>
      <c r="C2598" s="149" t="s">
        <v>6</v>
      </c>
      <c r="D2598" s="149" t="s">
        <v>214</v>
      </c>
      <c r="E2598" s="149" t="s">
        <v>113</v>
      </c>
      <c r="F2598" s="149">
        <v>2519</v>
      </c>
      <c r="G2598" s="149">
        <v>839.66666666666697</v>
      </c>
      <c r="H2598" s="149">
        <v>1175.7292882147001</v>
      </c>
      <c r="I2598" s="149">
        <v>1026.53484358213</v>
      </c>
      <c r="J2598" s="149">
        <v>986.31314884582798</v>
      </c>
      <c r="K2598" s="149">
        <v>1067.9595381342899</v>
      </c>
      <c r="L2598" s="149">
        <v>40.221694736298701</v>
      </c>
      <c r="M2598" s="149">
        <v>41.424694552164098</v>
      </c>
    </row>
    <row r="2599" spans="1:13">
      <c r="A2599" s="150" t="str">
        <f t="shared" si="80"/>
        <v>2009-2011FemalesNZ</v>
      </c>
      <c r="B2599" s="151" t="str">
        <f t="shared" si="81"/>
        <v>2009-2011_Females_NZ_All ages</v>
      </c>
      <c r="C2599" s="149" t="s">
        <v>7</v>
      </c>
      <c r="D2599" s="149" t="s">
        <v>214</v>
      </c>
      <c r="E2599" s="149" t="s">
        <v>113</v>
      </c>
      <c r="F2599" s="149">
        <v>2480</v>
      </c>
      <c r="G2599" s="149">
        <v>826.66666666666697</v>
      </c>
      <c r="H2599" s="149">
        <v>1157.60730039443</v>
      </c>
      <c r="I2599" s="149">
        <v>1010.30030727888</v>
      </c>
      <c r="J2599" s="149">
        <v>970.41379100675704</v>
      </c>
      <c r="K2599" s="149">
        <v>1051.3892968021401</v>
      </c>
      <c r="L2599" s="149">
        <v>39.8865162721183</v>
      </c>
      <c r="M2599" s="149">
        <v>41.088989523264203</v>
      </c>
    </row>
    <row r="2600" spans="1:13">
      <c r="A2600" s="150" t="str">
        <f t="shared" si="80"/>
        <v>2010-2012FemalesNZ</v>
      </c>
      <c r="B2600" s="151" t="str">
        <f t="shared" si="81"/>
        <v>2010-2012_Females_NZ_All ages</v>
      </c>
      <c r="C2600" s="149" t="s">
        <v>8</v>
      </c>
      <c r="D2600" s="149" t="s">
        <v>214</v>
      </c>
      <c r="E2600" s="149" t="s">
        <v>113</v>
      </c>
      <c r="F2600" s="149">
        <v>2489</v>
      </c>
      <c r="G2600" s="149">
        <v>829.66666666666697</v>
      </c>
      <c r="H2600" s="149">
        <v>1160.7571737031799</v>
      </c>
      <c r="I2600" s="149">
        <v>998.44820562960501</v>
      </c>
      <c r="J2600" s="149">
        <v>959.11800967199099</v>
      </c>
      <c r="K2600" s="149">
        <v>1038.9619221518201</v>
      </c>
      <c r="L2600" s="149">
        <v>39.330195957613199</v>
      </c>
      <c r="M2600" s="149">
        <v>40.5137165222135</v>
      </c>
    </row>
    <row r="2601" spans="1:13">
      <c r="A2601" s="150" t="str">
        <f t="shared" si="80"/>
        <v>2011-2013FemalesNZ</v>
      </c>
      <c r="B2601" s="151" t="str">
        <f t="shared" si="81"/>
        <v>2011-2013_Females_NZ_All ages</v>
      </c>
      <c r="C2601" s="149" t="s">
        <v>9</v>
      </c>
      <c r="D2601" s="149" t="s">
        <v>214</v>
      </c>
      <c r="E2601" s="149" t="s">
        <v>113</v>
      </c>
      <c r="F2601" s="149">
        <v>2471</v>
      </c>
      <c r="G2601" s="149">
        <v>823.66666666666697</v>
      </c>
      <c r="H2601" s="149">
        <v>1152.2015863172001</v>
      </c>
      <c r="I2601" s="149">
        <v>986.12912376303302</v>
      </c>
      <c r="J2601" s="149">
        <v>947.15850195390999</v>
      </c>
      <c r="K2601" s="149">
        <v>1026.2767801034199</v>
      </c>
      <c r="L2601" s="149">
        <v>38.970621809123301</v>
      </c>
      <c r="M2601" s="149">
        <v>40.147656340386398</v>
      </c>
    </row>
    <row r="2602" spans="1:13">
      <c r="A2602" s="150" t="str">
        <f t="shared" si="80"/>
        <v>2012-2014FemalesNZ</v>
      </c>
      <c r="B2602" s="151" t="str">
        <f t="shared" si="81"/>
        <v>2012-2014_Females_NZ_All ages</v>
      </c>
      <c r="C2602" s="149" t="s">
        <v>216</v>
      </c>
      <c r="D2602" s="149" t="s">
        <v>214</v>
      </c>
      <c r="E2602" s="149" t="s">
        <v>113</v>
      </c>
      <c r="F2602" s="149">
        <v>2482</v>
      </c>
      <c r="G2602" s="149">
        <v>827.33333333333303</v>
      </c>
      <c r="H2602" s="149">
        <v>1156.6350401699999</v>
      </c>
      <c r="I2602" s="149">
        <v>981.13184203414801</v>
      </c>
      <c r="J2602" s="149">
        <v>942.49339740206506</v>
      </c>
      <c r="K2602" s="149">
        <v>1020.9346566683</v>
      </c>
      <c r="L2602" s="149">
        <v>38.6384446320832</v>
      </c>
      <c r="M2602" s="149">
        <v>39.8028146341534</v>
      </c>
    </row>
    <row r="2603" spans="1:13">
      <c r="A2603" s="150" t="str">
        <f t="shared" si="80"/>
        <v>2004-2006FemalesNZ1</v>
      </c>
      <c r="B2603" s="151" t="str">
        <f t="shared" si="81"/>
        <v>2004-2006_Females_NZ1_All ages</v>
      </c>
      <c r="C2603" s="149" t="s">
        <v>1</v>
      </c>
      <c r="D2603" s="149" t="s">
        <v>214</v>
      </c>
      <c r="E2603" s="149" t="s">
        <v>114</v>
      </c>
      <c r="F2603" s="149">
        <v>360</v>
      </c>
      <c r="G2603" s="149">
        <v>120</v>
      </c>
      <c r="H2603" s="149">
        <v>820.60633690449004</v>
      </c>
      <c r="I2603" s="149">
        <v>881.13658447341902</v>
      </c>
      <c r="J2603" s="149">
        <v>791.28340474859499</v>
      </c>
      <c r="K2603" s="149">
        <v>978.29392979107695</v>
      </c>
      <c r="L2603" s="149">
        <v>89.853179724823903</v>
      </c>
      <c r="M2603" s="149">
        <v>97.157345317657899</v>
      </c>
    </row>
    <row r="2604" spans="1:13">
      <c r="A2604" s="150" t="str">
        <f t="shared" si="80"/>
        <v>2005-2007FemalesNZ1</v>
      </c>
      <c r="B2604" s="151" t="str">
        <f t="shared" si="81"/>
        <v>2005-2007_Females_NZ1_All ages</v>
      </c>
      <c r="C2604" s="149" t="s">
        <v>3</v>
      </c>
      <c r="D2604" s="149" t="s">
        <v>214</v>
      </c>
      <c r="E2604" s="149" t="s">
        <v>114</v>
      </c>
      <c r="F2604" s="149">
        <v>344</v>
      </c>
      <c r="G2604" s="149">
        <v>114.666666666667</v>
      </c>
      <c r="H2604" s="149">
        <v>781.97813189061401</v>
      </c>
      <c r="I2604" s="149">
        <v>799.36593228573201</v>
      </c>
      <c r="J2604" s="149">
        <v>716.20249025189298</v>
      </c>
      <c r="K2604" s="149">
        <v>889.45211256001801</v>
      </c>
      <c r="L2604" s="149">
        <v>83.163442033838606</v>
      </c>
      <c r="M2604" s="149">
        <v>90.086180274286306</v>
      </c>
    </row>
    <row r="2605" spans="1:13">
      <c r="A2605" s="150" t="str">
        <f t="shared" si="80"/>
        <v>2006-2008FemalesNZ1</v>
      </c>
      <c r="B2605" s="151" t="str">
        <f t="shared" si="81"/>
        <v>2006-2008_Females_NZ1_All ages</v>
      </c>
      <c r="C2605" s="149" t="s">
        <v>4</v>
      </c>
      <c r="D2605" s="149" t="s">
        <v>214</v>
      </c>
      <c r="E2605" s="149" t="s">
        <v>114</v>
      </c>
      <c r="F2605" s="149">
        <v>352</v>
      </c>
      <c r="G2605" s="149">
        <v>117.333333333333</v>
      </c>
      <c r="H2605" s="149">
        <v>795.69600795695999</v>
      </c>
      <c r="I2605" s="149">
        <v>782.87036457909699</v>
      </c>
      <c r="J2605" s="149">
        <v>702.46674800000301</v>
      </c>
      <c r="K2605" s="149">
        <v>869.88711125015698</v>
      </c>
      <c r="L2605" s="149">
        <v>80.403616579093296</v>
      </c>
      <c r="M2605" s="149">
        <v>87.016746671060204</v>
      </c>
    </row>
    <row r="2606" spans="1:13">
      <c r="A2606" s="150" t="str">
        <f t="shared" si="80"/>
        <v>2007-2009FemalesNZ1</v>
      </c>
      <c r="B2606" s="151" t="str">
        <f t="shared" si="81"/>
        <v>2007-2009_Females_NZ1_All ages</v>
      </c>
      <c r="C2606" s="149" t="s">
        <v>5</v>
      </c>
      <c r="D2606" s="149" t="s">
        <v>214</v>
      </c>
      <c r="E2606" s="149" t="s">
        <v>114</v>
      </c>
      <c r="F2606" s="149">
        <v>357</v>
      </c>
      <c r="G2606" s="149">
        <v>119</v>
      </c>
      <c r="H2606" s="149">
        <v>804.03594513637097</v>
      </c>
      <c r="I2606" s="149">
        <v>778.29280473547203</v>
      </c>
      <c r="J2606" s="149">
        <v>698.87684715325702</v>
      </c>
      <c r="K2606" s="149">
        <v>864.19274181911805</v>
      </c>
      <c r="L2606" s="149">
        <v>79.415957582214901</v>
      </c>
      <c r="M2606" s="149">
        <v>85.899937083646606</v>
      </c>
    </row>
    <row r="2607" spans="1:13">
      <c r="A2607" s="150" t="str">
        <f t="shared" si="80"/>
        <v>2008-2010FemalesNZ1</v>
      </c>
      <c r="B2607" s="151" t="str">
        <f t="shared" si="81"/>
        <v>2008-2010_Females_NZ1_All ages</v>
      </c>
      <c r="C2607" s="149" t="s">
        <v>6</v>
      </c>
      <c r="D2607" s="149" t="s">
        <v>214</v>
      </c>
      <c r="E2607" s="149" t="s">
        <v>114</v>
      </c>
      <c r="F2607" s="149">
        <v>375</v>
      </c>
      <c r="G2607" s="149">
        <v>125</v>
      </c>
      <c r="H2607" s="149">
        <v>845.089466804886</v>
      </c>
      <c r="I2607" s="149">
        <v>807.53083138942895</v>
      </c>
      <c r="J2607" s="149">
        <v>727.10284576624395</v>
      </c>
      <c r="K2607" s="149">
        <v>894.35906298688099</v>
      </c>
      <c r="L2607" s="149">
        <v>80.427985623184895</v>
      </c>
      <c r="M2607" s="149">
        <v>86.828231597451804</v>
      </c>
    </row>
    <row r="2608" spans="1:13">
      <c r="A2608" s="150" t="str">
        <f t="shared" si="80"/>
        <v>2009-2011FemalesNZ1</v>
      </c>
      <c r="B2608" s="151" t="str">
        <f t="shared" si="81"/>
        <v>2009-2011_Females_NZ1_All ages</v>
      </c>
      <c r="C2608" s="149" t="s">
        <v>7</v>
      </c>
      <c r="D2608" s="149" t="s">
        <v>214</v>
      </c>
      <c r="E2608" s="149" t="s">
        <v>114</v>
      </c>
      <c r="F2608" s="149">
        <v>361</v>
      </c>
      <c r="G2608" s="149">
        <v>120.333333333333</v>
      </c>
      <c r="H2608" s="149">
        <v>815.08241137954406</v>
      </c>
      <c r="I2608" s="149">
        <v>767.39112070909096</v>
      </c>
      <c r="J2608" s="149">
        <v>689.44820922994097</v>
      </c>
      <c r="K2608" s="149">
        <v>851.66084720999299</v>
      </c>
      <c r="L2608" s="149">
        <v>77.942911479149899</v>
      </c>
      <c r="M2608" s="149">
        <v>84.269726500901996</v>
      </c>
    </row>
    <row r="2609" spans="1:13">
      <c r="A2609" s="150" t="str">
        <f t="shared" si="80"/>
        <v>2010-2012FemalesNZ1</v>
      </c>
      <c r="B2609" s="151" t="str">
        <f t="shared" si="81"/>
        <v>2010-2012_Females_NZ1_All ages</v>
      </c>
      <c r="C2609" s="149" t="s">
        <v>8</v>
      </c>
      <c r="D2609" s="149" t="s">
        <v>214</v>
      </c>
      <c r="E2609" s="149" t="s">
        <v>114</v>
      </c>
      <c r="F2609" s="149">
        <v>362</v>
      </c>
      <c r="G2609" s="149">
        <v>120.666666666667</v>
      </c>
      <c r="H2609" s="149">
        <v>816.95290108550898</v>
      </c>
      <c r="I2609" s="149">
        <v>739.74673560981705</v>
      </c>
      <c r="J2609" s="149">
        <v>664.82649936083203</v>
      </c>
      <c r="K2609" s="149">
        <v>820.739657209043</v>
      </c>
      <c r="L2609" s="149">
        <v>74.920236248985603</v>
      </c>
      <c r="M2609" s="149">
        <v>80.992921599225397</v>
      </c>
    </row>
    <row r="2610" spans="1:13">
      <c r="A2610" s="150" t="str">
        <f t="shared" si="80"/>
        <v>2011-2013FemalesNZ1</v>
      </c>
      <c r="B2610" s="151" t="str">
        <f t="shared" si="81"/>
        <v>2011-2013_Females_NZ1_All ages</v>
      </c>
      <c r="C2610" s="149" t="s">
        <v>9</v>
      </c>
      <c r="D2610" s="149" t="s">
        <v>214</v>
      </c>
      <c r="E2610" s="149" t="s">
        <v>114</v>
      </c>
      <c r="F2610" s="149">
        <v>379</v>
      </c>
      <c r="G2610" s="149">
        <v>126.333333333333</v>
      </c>
      <c r="H2610" s="149">
        <v>852.35578544922998</v>
      </c>
      <c r="I2610" s="149">
        <v>755.52068431336795</v>
      </c>
      <c r="J2610" s="149">
        <v>680.73658960566104</v>
      </c>
      <c r="K2610" s="149">
        <v>836.223071209566</v>
      </c>
      <c r="L2610" s="149">
        <v>74.784094707706302</v>
      </c>
      <c r="M2610" s="149">
        <v>80.702386896197694</v>
      </c>
    </row>
    <row r="2611" spans="1:13">
      <c r="A2611" s="150" t="str">
        <f t="shared" si="80"/>
        <v>2012-2014FemalesNZ1</v>
      </c>
      <c r="B2611" s="151" t="str">
        <f t="shared" si="81"/>
        <v>2012-2014_Females_NZ1_All ages</v>
      </c>
      <c r="C2611" s="149" t="s">
        <v>216</v>
      </c>
      <c r="D2611" s="149" t="s">
        <v>214</v>
      </c>
      <c r="E2611" s="149" t="s">
        <v>114</v>
      </c>
      <c r="F2611" s="149">
        <v>394</v>
      </c>
      <c r="G2611" s="149">
        <v>131.333333333333</v>
      </c>
      <c r="H2611" s="149">
        <v>881.86579524598199</v>
      </c>
      <c r="I2611" s="149">
        <v>758.18945008203104</v>
      </c>
      <c r="J2611" s="149">
        <v>684.71790777670003</v>
      </c>
      <c r="K2611" s="149">
        <v>837.35899321275804</v>
      </c>
      <c r="L2611" s="149">
        <v>73.4715423053308</v>
      </c>
      <c r="M2611" s="149">
        <v>79.169543130726296</v>
      </c>
    </row>
    <row r="2612" spans="1:13">
      <c r="A2612" s="150" t="str">
        <f t="shared" si="80"/>
        <v>2004-2006FemalesNZ2</v>
      </c>
      <c r="B2612" s="151" t="str">
        <f t="shared" si="81"/>
        <v>2004-2006_Females_NZ2_All ages</v>
      </c>
      <c r="C2612" s="149" t="s">
        <v>1</v>
      </c>
      <c r="D2612" s="149" t="s">
        <v>214</v>
      </c>
      <c r="E2612" s="149" t="s">
        <v>115</v>
      </c>
      <c r="F2612" s="149">
        <v>521</v>
      </c>
      <c r="G2612" s="149">
        <v>173.666666666667</v>
      </c>
      <c r="H2612" s="149">
        <v>1229.2374480936201</v>
      </c>
      <c r="I2612" s="149">
        <v>1037.91558352061</v>
      </c>
      <c r="J2612" s="149">
        <v>949.24478362445996</v>
      </c>
      <c r="K2612" s="149">
        <v>1132.5341072773599</v>
      </c>
      <c r="L2612" s="149">
        <v>88.670799896148495</v>
      </c>
      <c r="M2612" s="149">
        <v>94.618523756748104</v>
      </c>
    </row>
    <row r="2613" spans="1:13">
      <c r="A2613" s="150" t="str">
        <f t="shared" si="80"/>
        <v>2005-2007FemalesNZ2</v>
      </c>
      <c r="B2613" s="151" t="str">
        <f t="shared" si="81"/>
        <v>2005-2007_Females_NZ2_All ages</v>
      </c>
      <c r="C2613" s="149" t="s">
        <v>3</v>
      </c>
      <c r="D2613" s="149" t="s">
        <v>214</v>
      </c>
      <c r="E2613" s="149" t="s">
        <v>115</v>
      </c>
      <c r="F2613" s="149">
        <v>489</v>
      </c>
      <c r="G2613" s="149">
        <v>163</v>
      </c>
      <c r="H2613" s="149">
        <v>1149.0201607218401</v>
      </c>
      <c r="I2613" s="149">
        <v>973.26727124921695</v>
      </c>
      <c r="J2613" s="149">
        <v>887.57051062470396</v>
      </c>
      <c r="K2613" s="149">
        <v>1064.90430200015</v>
      </c>
      <c r="L2613" s="149">
        <v>85.696760624512905</v>
      </c>
      <c r="M2613" s="149">
        <v>91.637030750930904</v>
      </c>
    </row>
    <row r="2614" spans="1:13">
      <c r="A2614" s="150" t="str">
        <f t="shared" si="80"/>
        <v>2006-2008FemalesNZ2</v>
      </c>
      <c r="B2614" s="151" t="str">
        <f t="shared" si="81"/>
        <v>2006-2008_Females_NZ2_All ages</v>
      </c>
      <c r="C2614" s="149" t="s">
        <v>4</v>
      </c>
      <c r="D2614" s="149" t="s">
        <v>214</v>
      </c>
      <c r="E2614" s="149" t="s">
        <v>115</v>
      </c>
      <c r="F2614" s="149">
        <v>486</v>
      </c>
      <c r="G2614" s="149">
        <v>162</v>
      </c>
      <c r="H2614" s="149">
        <v>1136.04488078541</v>
      </c>
      <c r="I2614" s="149">
        <v>962.85822329120299</v>
      </c>
      <c r="J2614" s="149">
        <v>877.80167871566596</v>
      </c>
      <c r="K2614" s="149">
        <v>1053.8295115096801</v>
      </c>
      <c r="L2614" s="149">
        <v>85.056544575537103</v>
      </c>
      <c r="M2614" s="149">
        <v>90.971288218473106</v>
      </c>
    </row>
    <row r="2615" spans="1:13">
      <c r="A2615" s="150" t="str">
        <f t="shared" si="80"/>
        <v>2007-2009FemalesNZ2</v>
      </c>
      <c r="B2615" s="151" t="str">
        <f t="shared" si="81"/>
        <v>2007-2009_Females_NZ2_All ages</v>
      </c>
      <c r="C2615" s="149" t="s">
        <v>5</v>
      </c>
      <c r="D2615" s="149" t="s">
        <v>214</v>
      </c>
      <c r="E2615" s="149" t="s">
        <v>115</v>
      </c>
      <c r="F2615" s="149">
        <v>482</v>
      </c>
      <c r="G2615" s="149">
        <v>160.666666666667</v>
      </c>
      <c r="H2615" s="149">
        <v>1123.12424270668</v>
      </c>
      <c r="I2615" s="149">
        <v>962.41641324984198</v>
      </c>
      <c r="J2615" s="149">
        <v>877.05621289024896</v>
      </c>
      <c r="K2615" s="149">
        <v>1053.73797937769</v>
      </c>
      <c r="L2615" s="149">
        <v>85.360200359593094</v>
      </c>
      <c r="M2615" s="149">
        <v>91.321566127843198</v>
      </c>
    </row>
    <row r="2616" spans="1:13">
      <c r="A2616" s="150" t="str">
        <f t="shared" si="80"/>
        <v>2008-2010FemalesNZ2</v>
      </c>
      <c r="B2616" s="151" t="str">
        <f t="shared" si="81"/>
        <v>2008-2010_Females_NZ2_All ages</v>
      </c>
      <c r="C2616" s="149" t="s">
        <v>6</v>
      </c>
      <c r="D2616" s="149" t="s">
        <v>214</v>
      </c>
      <c r="E2616" s="149" t="s">
        <v>115</v>
      </c>
      <c r="F2616" s="149">
        <v>494</v>
      </c>
      <c r="G2616" s="149">
        <v>164.666666666667</v>
      </c>
      <c r="H2616" s="149">
        <v>1148.6235119047601</v>
      </c>
      <c r="I2616" s="149">
        <v>979.87638103339805</v>
      </c>
      <c r="J2616" s="149">
        <v>894.10332697059005</v>
      </c>
      <c r="K2616" s="149">
        <v>1071.5637047964401</v>
      </c>
      <c r="L2616" s="149">
        <v>85.7730540628082</v>
      </c>
      <c r="M2616" s="149">
        <v>91.687323763038293</v>
      </c>
    </row>
    <row r="2617" spans="1:13">
      <c r="A2617" s="150" t="str">
        <f t="shared" si="80"/>
        <v>2009-2011FemalesNZ2</v>
      </c>
      <c r="B2617" s="151" t="str">
        <f t="shared" si="81"/>
        <v>2009-2011_Females_NZ2_All ages</v>
      </c>
      <c r="C2617" s="149" t="s">
        <v>7</v>
      </c>
      <c r="D2617" s="149" t="s">
        <v>214</v>
      </c>
      <c r="E2617" s="149" t="s">
        <v>115</v>
      </c>
      <c r="F2617" s="149">
        <v>475</v>
      </c>
      <c r="G2617" s="149">
        <v>158.333333333333</v>
      </c>
      <c r="H2617" s="149">
        <v>1106.9938707497299</v>
      </c>
      <c r="I2617" s="149">
        <v>942.68888738875205</v>
      </c>
      <c r="J2617" s="149">
        <v>858.70276565711504</v>
      </c>
      <c r="K2617" s="149">
        <v>1032.58510908943</v>
      </c>
      <c r="L2617" s="149">
        <v>83.986121731637397</v>
      </c>
      <c r="M2617" s="149">
        <v>89.896221700675</v>
      </c>
    </row>
    <row r="2618" spans="1:13">
      <c r="A2618" s="150" t="str">
        <f t="shared" si="80"/>
        <v>2010-2012FemalesNZ2</v>
      </c>
      <c r="B2618" s="151" t="str">
        <f t="shared" si="81"/>
        <v>2010-2012_Females_NZ2_All ages</v>
      </c>
      <c r="C2618" s="149" t="s">
        <v>8</v>
      </c>
      <c r="D2618" s="149" t="s">
        <v>214</v>
      </c>
      <c r="E2618" s="149" t="s">
        <v>115</v>
      </c>
      <c r="F2618" s="149">
        <v>470</v>
      </c>
      <c r="G2618" s="149">
        <v>156.666666666667</v>
      </c>
      <c r="H2618" s="149">
        <v>1097.2335706781801</v>
      </c>
      <c r="I2618" s="149">
        <v>924.48767620328999</v>
      </c>
      <c r="J2618" s="149">
        <v>841.71016056968301</v>
      </c>
      <c r="K2618" s="149">
        <v>1013.1223249570201</v>
      </c>
      <c r="L2618" s="149">
        <v>82.777515633606995</v>
      </c>
      <c r="M2618" s="149">
        <v>88.634648753726793</v>
      </c>
    </row>
    <row r="2619" spans="1:13">
      <c r="A2619" s="150" t="str">
        <f t="shared" si="80"/>
        <v>2011-2013FemalesNZ2</v>
      </c>
      <c r="B2619" s="151" t="str">
        <f t="shared" si="81"/>
        <v>2011-2013_Females_NZ2_All ages</v>
      </c>
      <c r="C2619" s="149" t="s">
        <v>9</v>
      </c>
      <c r="D2619" s="149" t="s">
        <v>214</v>
      </c>
      <c r="E2619" s="149" t="s">
        <v>115</v>
      </c>
      <c r="F2619" s="149">
        <v>470</v>
      </c>
      <c r="G2619" s="149">
        <v>156.666666666667</v>
      </c>
      <c r="H2619" s="149">
        <v>1102.2772579094301</v>
      </c>
      <c r="I2619" s="149">
        <v>919.58409956261403</v>
      </c>
      <c r="J2619" s="149">
        <v>837.20337654053503</v>
      </c>
      <c r="K2619" s="149">
        <v>1007.79387963694</v>
      </c>
      <c r="L2619" s="149">
        <v>82.3807230220782</v>
      </c>
      <c r="M2619" s="149">
        <v>88.209780074330894</v>
      </c>
    </row>
    <row r="2620" spans="1:13">
      <c r="A2620" s="150" t="str">
        <f t="shared" si="80"/>
        <v>2012-2014FemalesNZ2</v>
      </c>
      <c r="B2620" s="151" t="str">
        <f t="shared" si="81"/>
        <v>2012-2014_Females_NZ2_All ages</v>
      </c>
      <c r="C2620" s="149" t="s">
        <v>216</v>
      </c>
      <c r="D2620" s="149" t="s">
        <v>214</v>
      </c>
      <c r="E2620" s="149" t="s">
        <v>115</v>
      </c>
      <c r="F2620" s="149">
        <v>464</v>
      </c>
      <c r="G2620" s="149">
        <v>154.666666666667</v>
      </c>
      <c r="H2620" s="149">
        <v>1092.5616331912699</v>
      </c>
      <c r="I2620" s="149">
        <v>899.42752743812002</v>
      </c>
      <c r="J2620" s="149">
        <v>818.47364174801703</v>
      </c>
      <c r="K2620" s="149">
        <v>986.147846103652</v>
      </c>
      <c r="L2620" s="149">
        <v>80.953885690103306</v>
      </c>
      <c r="M2620" s="149">
        <v>86.720318665531593</v>
      </c>
    </row>
    <row r="2621" spans="1:13">
      <c r="A2621" s="150" t="str">
        <f t="shared" si="80"/>
        <v>2004-2006FemalesNZ3</v>
      </c>
      <c r="B2621" s="151" t="str">
        <f t="shared" si="81"/>
        <v>2004-2006_Females_NZ3_All ages</v>
      </c>
      <c r="C2621" s="149" t="s">
        <v>1</v>
      </c>
      <c r="D2621" s="149" t="s">
        <v>214</v>
      </c>
      <c r="E2621" s="149" t="s">
        <v>116</v>
      </c>
      <c r="F2621" s="149">
        <v>540</v>
      </c>
      <c r="G2621" s="149">
        <v>180</v>
      </c>
      <c r="H2621" s="149">
        <v>1273.25458017967</v>
      </c>
      <c r="I2621" s="149">
        <v>1093.0512419778599</v>
      </c>
      <c r="J2621" s="149">
        <v>1000.65301518776</v>
      </c>
      <c r="K2621" s="149">
        <v>1191.5332875146501</v>
      </c>
      <c r="L2621" s="149">
        <v>92.398226790095407</v>
      </c>
      <c r="M2621" s="149">
        <v>98.482045536790295</v>
      </c>
    </row>
    <row r="2622" spans="1:13">
      <c r="A2622" s="150" t="str">
        <f t="shared" si="80"/>
        <v>2005-2007FemalesNZ3</v>
      </c>
      <c r="B2622" s="151" t="str">
        <f t="shared" si="81"/>
        <v>2005-2007_Females_NZ3_All ages</v>
      </c>
      <c r="C2622" s="149" t="s">
        <v>3</v>
      </c>
      <c r="D2622" s="149" t="s">
        <v>214</v>
      </c>
      <c r="E2622" s="149" t="s">
        <v>116</v>
      </c>
      <c r="F2622" s="149">
        <v>524</v>
      </c>
      <c r="G2622" s="149">
        <v>174.666666666667</v>
      </c>
      <c r="H2622" s="149">
        <v>1235.7907645865801</v>
      </c>
      <c r="I2622" s="149">
        <v>1059.99726229454</v>
      </c>
      <c r="J2622" s="149">
        <v>969.13056436677505</v>
      </c>
      <c r="K2622" s="149">
        <v>1156.9408728036401</v>
      </c>
      <c r="L2622" s="149">
        <v>90.866697927765102</v>
      </c>
      <c r="M2622" s="149">
        <v>96.943610509097397</v>
      </c>
    </row>
    <row r="2623" spans="1:13">
      <c r="A2623" s="150" t="str">
        <f t="shared" si="80"/>
        <v>2006-2008FemalesNZ3</v>
      </c>
      <c r="B2623" s="151" t="str">
        <f t="shared" si="81"/>
        <v>2006-2008_Females_NZ3_All ages</v>
      </c>
      <c r="C2623" s="149" t="s">
        <v>4</v>
      </c>
      <c r="D2623" s="149" t="s">
        <v>214</v>
      </c>
      <c r="E2623" s="149" t="s">
        <v>116</v>
      </c>
      <c r="F2623" s="149">
        <v>522</v>
      </c>
      <c r="G2623" s="149">
        <v>174</v>
      </c>
      <c r="H2623" s="149">
        <v>1230.31960026398</v>
      </c>
      <c r="I2623" s="149">
        <v>1051.95036072575</v>
      </c>
      <c r="J2623" s="149">
        <v>961.60633807318595</v>
      </c>
      <c r="K2623" s="149">
        <v>1148.3483233848999</v>
      </c>
      <c r="L2623" s="149">
        <v>90.344022652563396</v>
      </c>
      <c r="M2623" s="149">
        <v>96.397962659155596</v>
      </c>
    </row>
    <row r="2624" spans="1:13">
      <c r="A2624" s="150" t="str">
        <f t="shared" si="80"/>
        <v>2007-2009FemalesNZ3</v>
      </c>
      <c r="B2624" s="151" t="str">
        <f t="shared" si="81"/>
        <v>2007-2009_Females_NZ3_All ages</v>
      </c>
      <c r="C2624" s="149" t="s">
        <v>5</v>
      </c>
      <c r="D2624" s="149" t="s">
        <v>214</v>
      </c>
      <c r="E2624" s="149" t="s">
        <v>116</v>
      </c>
      <c r="F2624" s="149">
        <v>519</v>
      </c>
      <c r="G2624" s="149">
        <v>173</v>
      </c>
      <c r="H2624" s="149">
        <v>1223.94113762853</v>
      </c>
      <c r="I2624" s="149">
        <v>1053.08949403264</v>
      </c>
      <c r="J2624" s="149">
        <v>962.37210526884701</v>
      </c>
      <c r="K2624" s="149">
        <v>1149.90402339101</v>
      </c>
      <c r="L2624" s="149">
        <v>90.717388763789998</v>
      </c>
      <c r="M2624" s="149">
        <v>96.814529358371104</v>
      </c>
    </row>
    <row r="2625" spans="1:13">
      <c r="A2625" s="150" t="str">
        <f t="shared" si="80"/>
        <v>2008-2010FemalesNZ3</v>
      </c>
      <c r="B2625" s="151" t="str">
        <f t="shared" si="81"/>
        <v>2008-2010_Females_NZ3_All ages</v>
      </c>
      <c r="C2625" s="149" t="s">
        <v>6</v>
      </c>
      <c r="D2625" s="149" t="s">
        <v>214</v>
      </c>
      <c r="E2625" s="149" t="s">
        <v>116</v>
      </c>
      <c r="F2625" s="149">
        <v>524</v>
      </c>
      <c r="G2625" s="149">
        <v>174.666666666667</v>
      </c>
      <c r="H2625" s="149">
        <v>1234.07362049881</v>
      </c>
      <c r="I2625" s="149">
        <v>1064.56672570979</v>
      </c>
      <c r="J2625" s="149">
        <v>973.12197049433405</v>
      </c>
      <c r="K2625" s="149">
        <v>1162.1270523737401</v>
      </c>
      <c r="L2625" s="149">
        <v>91.444755215458898</v>
      </c>
      <c r="M2625" s="149">
        <v>97.560326663949795</v>
      </c>
    </row>
    <row r="2626" spans="1:13">
      <c r="A2626" s="150" t="str">
        <f t="shared" si="80"/>
        <v>2009-2011FemalesNZ3</v>
      </c>
      <c r="B2626" s="151" t="str">
        <f t="shared" si="81"/>
        <v>2009-2011_Females_NZ3_All ages</v>
      </c>
      <c r="C2626" s="149" t="s">
        <v>7</v>
      </c>
      <c r="D2626" s="149" t="s">
        <v>214</v>
      </c>
      <c r="E2626" s="149" t="s">
        <v>116</v>
      </c>
      <c r="F2626" s="149">
        <v>506</v>
      </c>
      <c r="G2626" s="149">
        <v>168.666666666667</v>
      </c>
      <c r="H2626" s="149">
        <v>1193.39622641509</v>
      </c>
      <c r="I2626" s="149">
        <v>1034.38442562361</v>
      </c>
      <c r="J2626" s="149">
        <v>944.11386265025305</v>
      </c>
      <c r="K2626" s="149">
        <v>1130.8023912567401</v>
      </c>
      <c r="L2626" s="149">
        <v>90.270562973353194</v>
      </c>
      <c r="M2626" s="149">
        <v>96.417965633132098</v>
      </c>
    </row>
    <row r="2627" spans="1:13">
      <c r="A2627" s="150" t="str">
        <f t="shared" ref="A2627:A2690" si="82">C2627&amp;D2627&amp;E2627</f>
        <v>2010-2012FemalesNZ3</v>
      </c>
      <c r="B2627" s="151" t="str">
        <f t="shared" ref="B2627:B2690" si="83">CONCATENATE(C2627,"_",D2627,"_",E2627,"_","All ages")</f>
        <v>2010-2012_Females_NZ3_All ages</v>
      </c>
      <c r="C2627" s="149" t="s">
        <v>8</v>
      </c>
      <c r="D2627" s="149" t="s">
        <v>214</v>
      </c>
      <c r="E2627" s="149" t="s">
        <v>116</v>
      </c>
      <c r="F2627" s="149">
        <v>507</v>
      </c>
      <c r="G2627" s="149">
        <v>169</v>
      </c>
      <c r="H2627" s="149">
        <v>1195.30365899661</v>
      </c>
      <c r="I2627" s="149">
        <v>1020.46793640235</v>
      </c>
      <c r="J2627" s="149">
        <v>931.66193119143304</v>
      </c>
      <c r="K2627" s="149">
        <v>1115.31542177699</v>
      </c>
      <c r="L2627" s="149">
        <v>88.806005210913298</v>
      </c>
      <c r="M2627" s="149">
        <v>94.847485374646695</v>
      </c>
    </row>
    <row r="2628" spans="1:13">
      <c r="A2628" s="150" t="str">
        <f t="shared" si="82"/>
        <v>2011-2013FemalesNZ3</v>
      </c>
      <c r="B2628" s="151" t="str">
        <f t="shared" si="83"/>
        <v>2011-2013_Females_NZ3_All ages</v>
      </c>
      <c r="C2628" s="149" t="s">
        <v>9</v>
      </c>
      <c r="D2628" s="149" t="s">
        <v>214</v>
      </c>
      <c r="E2628" s="149" t="s">
        <v>116</v>
      </c>
      <c r="F2628" s="149">
        <v>507</v>
      </c>
      <c r="G2628" s="149">
        <v>169</v>
      </c>
      <c r="H2628" s="149">
        <v>1195.13459997171</v>
      </c>
      <c r="I2628" s="149">
        <v>1020.14128621415</v>
      </c>
      <c r="J2628" s="149">
        <v>931.65497318072903</v>
      </c>
      <c r="K2628" s="149">
        <v>1114.6473307250001</v>
      </c>
      <c r="L2628" s="149">
        <v>88.486313033416707</v>
      </c>
      <c r="M2628" s="149">
        <v>94.506044510850302</v>
      </c>
    </row>
    <row r="2629" spans="1:13">
      <c r="A2629" s="150" t="str">
        <f t="shared" si="82"/>
        <v>2012-2014FemalesNZ3</v>
      </c>
      <c r="B2629" s="151" t="str">
        <f t="shared" si="83"/>
        <v>2012-2014_Females_NZ3_All ages</v>
      </c>
      <c r="C2629" s="149" t="s">
        <v>216</v>
      </c>
      <c r="D2629" s="149" t="s">
        <v>214</v>
      </c>
      <c r="E2629" s="149" t="s">
        <v>116</v>
      </c>
      <c r="F2629" s="149">
        <v>513</v>
      </c>
      <c r="G2629" s="149">
        <v>171</v>
      </c>
      <c r="H2629" s="149">
        <v>1204.6212370262499</v>
      </c>
      <c r="I2629" s="149">
        <v>1034.6196194317399</v>
      </c>
      <c r="J2629" s="149">
        <v>945.61354322211298</v>
      </c>
      <c r="K2629" s="149">
        <v>1129.6439748233299</v>
      </c>
      <c r="L2629" s="149">
        <v>89.006076209623302</v>
      </c>
      <c r="M2629" s="149">
        <v>95.0243553915939</v>
      </c>
    </row>
    <row r="2630" spans="1:13">
      <c r="A2630" s="150" t="str">
        <f t="shared" si="82"/>
        <v>2004-2006FemalesNZ4</v>
      </c>
      <c r="B2630" s="151" t="str">
        <f t="shared" si="83"/>
        <v>2004-2006_Females_NZ4_All ages</v>
      </c>
      <c r="C2630" s="149" t="s">
        <v>1</v>
      </c>
      <c r="D2630" s="149" t="s">
        <v>214</v>
      </c>
      <c r="E2630" s="149" t="s">
        <v>117</v>
      </c>
      <c r="F2630" s="149">
        <v>557</v>
      </c>
      <c r="G2630" s="149">
        <v>185.666666666667</v>
      </c>
      <c r="H2630" s="149">
        <v>1336.1800124742099</v>
      </c>
      <c r="I2630" s="149">
        <v>1181.4061688664101</v>
      </c>
      <c r="J2630" s="149">
        <v>1083.83856819841</v>
      </c>
      <c r="K2630" s="149">
        <v>1285.2956996087401</v>
      </c>
      <c r="L2630" s="149">
        <v>97.567600667997596</v>
      </c>
      <c r="M2630" s="149">
        <v>103.889530742331</v>
      </c>
    </row>
    <row r="2631" spans="1:13">
      <c r="A2631" s="150" t="str">
        <f t="shared" si="82"/>
        <v>2005-2007FemalesNZ4</v>
      </c>
      <c r="B2631" s="151" t="str">
        <f t="shared" si="83"/>
        <v>2005-2007_Females_NZ4_All ages</v>
      </c>
      <c r="C2631" s="149" t="s">
        <v>3</v>
      </c>
      <c r="D2631" s="149" t="s">
        <v>214</v>
      </c>
      <c r="E2631" s="149" t="s">
        <v>117</v>
      </c>
      <c r="F2631" s="149">
        <v>539</v>
      </c>
      <c r="G2631" s="149">
        <v>179.666666666667</v>
      </c>
      <c r="H2631" s="149">
        <v>1287.9023201357199</v>
      </c>
      <c r="I2631" s="149">
        <v>1153.6791265849599</v>
      </c>
      <c r="J2631" s="149">
        <v>1056.9219513396299</v>
      </c>
      <c r="K2631" s="149">
        <v>1256.8132465128199</v>
      </c>
      <c r="L2631" s="149">
        <v>96.757175245331197</v>
      </c>
      <c r="M2631" s="149">
        <v>103.13411992785799</v>
      </c>
    </row>
    <row r="2632" spans="1:13">
      <c r="A2632" s="150" t="str">
        <f t="shared" si="82"/>
        <v>2006-2008FemalesNZ4</v>
      </c>
      <c r="B2632" s="151" t="str">
        <f t="shared" si="83"/>
        <v>2006-2008_Females_NZ4_All ages</v>
      </c>
      <c r="C2632" s="149" t="s">
        <v>4</v>
      </c>
      <c r="D2632" s="149" t="s">
        <v>214</v>
      </c>
      <c r="E2632" s="149" t="s">
        <v>117</v>
      </c>
      <c r="F2632" s="149">
        <v>553</v>
      </c>
      <c r="G2632" s="149">
        <v>184.333333333333</v>
      </c>
      <c r="H2632" s="149">
        <v>1318.7075235483501</v>
      </c>
      <c r="I2632" s="149">
        <v>1190.2557858861701</v>
      </c>
      <c r="J2632" s="149">
        <v>1091.6792425209001</v>
      </c>
      <c r="K2632" s="149">
        <v>1295.2435045857101</v>
      </c>
      <c r="L2632" s="149">
        <v>98.576543365265493</v>
      </c>
      <c r="M2632" s="149">
        <v>104.987718699544</v>
      </c>
    </row>
    <row r="2633" spans="1:13">
      <c r="A2633" s="150" t="str">
        <f t="shared" si="82"/>
        <v>2007-2009FemalesNZ4</v>
      </c>
      <c r="B2633" s="151" t="str">
        <f t="shared" si="83"/>
        <v>2007-2009_Females_NZ4_All ages</v>
      </c>
      <c r="C2633" s="149" t="s">
        <v>5</v>
      </c>
      <c r="D2633" s="149" t="s">
        <v>214</v>
      </c>
      <c r="E2633" s="149" t="s">
        <v>117</v>
      </c>
      <c r="F2633" s="149">
        <v>544</v>
      </c>
      <c r="G2633" s="149">
        <v>181.333333333333</v>
      </c>
      <c r="H2633" s="149">
        <v>1296.34925173959</v>
      </c>
      <c r="I2633" s="149">
        <v>1177.50246446698</v>
      </c>
      <c r="J2633" s="149">
        <v>1079.1450688867801</v>
      </c>
      <c r="K2633" s="149">
        <v>1282.3113512868599</v>
      </c>
      <c r="L2633" s="149">
        <v>98.357395580193696</v>
      </c>
      <c r="M2633" s="149">
        <v>104.808886819888</v>
      </c>
    </row>
    <row r="2634" spans="1:13">
      <c r="A2634" s="150" t="str">
        <f t="shared" si="82"/>
        <v>2008-2010FemalesNZ4</v>
      </c>
      <c r="B2634" s="151" t="str">
        <f t="shared" si="83"/>
        <v>2008-2010_Females_NZ4_All ages</v>
      </c>
      <c r="C2634" s="149" t="s">
        <v>6</v>
      </c>
      <c r="D2634" s="149" t="s">
        <v>214</v>
      </c>
      <c r="E2634" s="149" t="s">
        <v>117</v>
      </c>
      <c r="F2634" s="149">
        <v>522</v>
      </c>
      <c r="G2634" s="149">
        <v>174</v>
      </c>
      <c r="H2634" s="149">
        <v>1242.1473443746399</v>
      </c>
      <c r="I2634" s="149">
        <v>1125.8906424293</v>
      </c>
      <c r="J2634" s="149">
        <v>1029.94114926114</v>
      </c>
      <c r="K2634" s="149">
        <v>1228.2696973797299</v>
      </c>
      <c r="L2634" s="149">
        <v>95.949493168164096</v>
      </c>
      <c r="M2634" s="149">
        <v>102.37905495042899</v>
      </c>
    </row>
    <row r="2635" spans="1:13">
      <c r="A2635" s="150" t="str">
        <f t="shared" si="82"/>
        <v>2009-2011FemalesNZ4</v>
      </c>
      <c r="B2635" s="151" t="str">
        <f t="shared" si="83"/>
        <v>2009-2011_Females_NZ4_All ages</v>
      </c>
      <c r="C2635" s="149" t="s">
        <v>7</v>
      </c>
      <c r="D2635" s="149" t="s">
        <v>214</v>
      </c>
      <c r="E2635" s="149" t="s">
        <v>117</v>
      </c>
      <c r="F2635" s="149">
        <v>504</v>
      </c>
      <c r="G2635" s="149">
        <v>168</v>
      </c>
      <c r="H2635" s="149">
        <v>1195.5593509820701</v>
      </c>
      <c r="I2635" s="149">
        <v>1087.8559673104901</v>
      </c>
      <c r="J2635" s="149">
        <v>993.68948257247405</v>
      </c>
      <c r="K2635" s="149">
        <v>1188.4483457567001</v>
      </c>
      <c r="L2635" s="149">
        <v>94.166484738015001</v>
      </c>
      <c r="M2635" s="149">
        <v>100.592378446208</v>
      </c>
    </row>
    <row r="2636" spans="1:13">
      <c r="A2636" s="150" t="str">
        <f t="shared" si="82"/>
        <v>2010-2012FemalesNZ4</v>
      </c>
      <c r="B2636" s="151" t="str">
        <f t="shared" si="83"/>
        <v>2010-2012_Females_NZ4_All ages</v>
      </c>
      <c r="C2636" s="149" t="s">
        <v>8</v>
      </c>
      <c r="D2636" s="149" t="s">
        <v>214</v>
      </c>
      <c r="E2636" s="149" t="s">
        <v>117</v>
      </c>
      <c r="F2636" s="149">
        <v>497</v>
      </c>
      <c r="G2636" s="149">
        <v>165.666666666667</v>
      </c>
      <c r="H2636" s="149">
        <v>1172.9720799603499</v>
      </c>
      <c r="I2636" s="149">
        <v>1056.2835664347399</v>
      </c>
      <c r="J2636" s="149">
        <v>964.39355016470904</v>
      </c>
      <c r="K2636" s="149">
        <v>1154.48976948326</v>
      </c>
      <c r="L2636" s="149">
        <v>91.890016270033598</v>
      </c>
      <c r="M2636" s="149">
        <v>98.206203048515803</v>
      </c>
    </row>
    <row r="2637" spans="1:13">
      <c r="A2637" s="150" t="str">
        <f t="shared" si="82"/>
        <v>2011-2013FemalesNZ4</v>
      </c>
      <c r="B2637" s="151" t="str">
        <f t="shared" si="83"/>
        <v>2011-2013_Females_NZ4_All ages</v>
      </c>
      <c r="C2637" s="149" t="s">
        <v>9</v>
      </c>
      <c r="D2637" s="149" t="s">
        <v>214</v>
      </c>
      <c r="E2637" s="149" t="s">
        <v>117</v>
      </c>
      <c r="F2637" s="149">
        <v>502</v>
      </c>
      <c r="G2637" s="149">
        <v>167.333333333333</v>
      </c>
      <c r="H2637" s="149">
        <v>1184.4930511314001</v>
      </c>
      <c r="I2637" s="149">
        <v>1053.7727961722801</v>
      </c>
      <c r="J2637" s="149">
        <v>962.51029523983505</v>
      </c>
      <c r="K2637" s="149">
        <v>1151.2758752161801</v>
      </c>
      <c r="L2637" s="149">
        <v>91.262500932449697</v>
      </c>
      <c r="M2637" s="149">
        <v>97.503079043899305</v>
      </c>
    </row>
    <row r="2638" spans="1:13">
      <c r="A2638" s="150" t="str">
        <f t="shared" si="82"/>
        <v>2012-2014FemalesNZ4</v>
      </c>
      <c r="B2638" s="151" t="str">
        <f t="shared" si="83"/>
        <v>2012-2014_Females_NZ4_All ages</v>
      </c>
      <c r="C2638" s="149" t="s">
        <v>216</v>
      </c>
      <c r="D2638" s="149" t="s">
        <v>214</v>
      </c>
      <c r="E2638" s="149" t="s">
        <v>117</v>
      </c>
      <c r="F2638" s="149">
        <v>522</v>
      </c>
      <c r="G2638" s="149">
        <v>174</v>
      </c>
      <c r="H2638" s="149">
        <v>1234.2176195205</v>
      </c>
      <c r="I2638" s="149">
        <v>1086.111137763</v>
      </c>
      <c r="J2638" s="149">
        <v>993.84651881794696</v>
      </c>
      <c r="K2638" s="149">
        <v>1184.55839559687</v>
      </c>
      <c r="L2638" s="149">
        <v>92.264618945050898</v>
      </c>
      <c r="M2638" s="149">
        <v>98.447257833873707</v>
      </c>
    </row>
    <row r="2639" spans="1:13">
      <c r="A2639" s="150" t="str">
        <f t="shared" si="82"/>
        <v>2004-2006FemalesNZ5</v>
      </c>
      <c r="B2639" s="151" t="str">
        <f t="shared" si="83"/>
        <v>2004-2006_Females_NZ5_All ages</v>
      </c>
      <c r="C2639" s="149" t="s">
        <v>1</v>
      </c>
      <c r="D2639" s="149" t="s">
        <v>214</v>
      </c>
      <c r="E2639" s="149" t="s">
        <v>118</v>
      </c>
      <c r="F2639" s="149">
        <v>594</v>
      </c>
      <c r="G2639" s="149">
        <v>198</v>
      </c>
      <c r="H2639" s="149">
        <v>1398.6013986014</v>
      </c>
      <c r="I2639" s="149">
        <v>1197.51400890429</v>
      </c>
      <c r="J2639" s="149">
        <v>1101.30945277052</v>
      </c>
      <c r="K2639" s="149">
        <v>1299.7482169967</v>
      </c>
      <c r="L2639" s="149">
        <v>96.204556133762296</v>
      </c>
      <c r="M2639" s="149">
        <v>102.234208092413</v>
      </c>
    </row>
    <row r="2640" spans="1:13">
      <c r="A2640" s="150" t="str">
        <f t="shared" si="82"/>
        <v>2005-2007FemalesNZ5</v>
      </c>
      <c r="B2640" s="151" t="str">
        <f t="shared" si="83"/>
        <v>2005-2007_Females_NZ5_All ages</v>
      </c>
      <c r="C2640" s="149" t="s">
        <v>3</v>
      </c>
      <c r="D2640" s="149" t="s">
        <v>214</v>
      </c>
      <c r="E2640" s="149" t="s">
        <v>118</v>
      </c>
      <c r="F2640" s="149">
        <v>597</v>
      </c>
      <c r="G2640" s="149">
        <v>199</v>
      </c>
      <c r="H2640" s="149">
        <v>1402.7585234615501</v>
      </c>
      <c r="I2640" s="149">
        <v>1189.2634426433799</v>
      </c>
      <c r="J2640" s="149">
        <v>1093.8650778138201</v>
      </c>
      <c r="K2640" s="149">
        <v>1290.6253799855001</v>
      </c>
      <c r="L2640" s="149">
        <v>95.398364829554794</v>
      </c>
      <c r="M2640" s="149">
        <v>101.361937342121</v>
      </c>
    </row>
    <row r="2641" spans="1:13">
      <c r="A2641" s="150" t="str">
        <f t="shared" si="82"/>
        <v>2006-2008FemalesNZ5</v>
      </c>
      <c r="B2641" s="151" t="str">
        <f t="shared" si="83"/>
        <v>2006-2008_Females_NZ5_All ages</v>
      </c>
      <c r="C2641" s="149" t="s">
        <v>4</v>
      </c>
      <c r="D2641" s="149" t="s">
        <v>214</v>
      </c>
      <c r="E2641" s="149" t="s">
        <v>118</v>
      </c>
      <c r="F2641" s="149">
        <v>602</v>
      </c>
      <c r="G2641" s="149">
        <v>200.666666666667</v>
      </c>
      <c r="H2641" s="149">
        <v>1415.5379984951101</v>
      </c>
      <c r="I2641" s="149">
        <v>1191.3418626693699</v>
      </c>
      <c r="J2641" s="149">
        <v>1095.9599602302701</v>
      </c>
      <c r="K2641" s="149">
        <v>1292.66065889579</v>
      </c>
      <c r="L2641" s="149">
        <v>95.381902439103698</v>
      </c>
      <c r="M2641" s="149">
        <v>101.318796226424</v>
      </c>
    </row>
    <row r="2642" spans="1:13">
      <c r="A2642" s="150" t="str">
        <f t="shared" si="82"/>
        <v>2007-2009FemalesNZ5</v>
      </c>
      <c r="B2642" s="151" t="str">
        <f t="shared" si="83"/>
        <v>2007-2009_Females_NZ5_All ages</v>
      </c>
      <c r="C2642" s="149" t="s">
        <v>5</v>
      </c>
      <c r="D2642" s="149" t="s">
        <v>214</v>
      </c>
      <c r="E2642" s="149" t="s">
        <v>118</v>
      </c>
      <c r="F2642" s="149">
        <v>575</v>
      </c>
      <c r="G2642" s="149">
        <v>191.666666666667</v>
      </c>
      <c r="H2642" s="149">
        <v>1354.1838392878201</v>
      </c>
      <c r="I2642" s="149">
        <v>1130.2217154719999</v>
      </c>
      <c r="J2642" s="149">
        <v>1037.5609056278299</v>
      </c>
      <c r="K2642" s="149">
        <v>1228.78852748347</v>
      </c>
      <c r="L2642" s="149">
        <v>92.660809844168895</v>
      </c>
      <c r="M2642" s="149">
        <v>98.566812011471498</v>
      </c>
    </row>
    <row r="2643" spans="1:13">
      <c r="A2643" s="150" t="str">
        <f t="shared" si="82"/>
        <v>2008-2010FemalesNZ5</v>
      </c>
      <c r="B2643" s="151" t="str">
        <f t="shared" si="83"/>
        <v>2008-2010_Females_NZ5_All ages</v>
      </c>
      <c r="C2643" s="149" t="s">
        <v>6</v>
      </c>
      <c r="D2643" s="149" t="s">
        <v>214</v>
      </c>
      <c r="E2643" s="149" t="s">
        <v>118</v>
      </c>
      <c r="F2643" s="149">
        <v>604</v>
      </c>
      <c r="G2643" s="149">
        <v>201.333333333333</v>
      </c>
      <c r="H2643" s="149">
        <v>1425.09968619494</v>
      </c>
      <c r="I2643" s="149">
        <v>1178.3238055540501</v>
      </c>
      <c r="J2643" s="149">
        <v>1083.96127710819</v>
      </c>
      <c r="K2643" s="149">
        <v>1278.54971857593</v>
      </c>
      <c r="L2643" s="149">
        <v>94.362528445868307</v>
      </c>
      <c r="M2643" s="149">
        <v>100.225913021875</v>
      </c>
    </row>
    <row r="2644" spans="1:13">
      <c r="A2644" s="150" t="str">
        <f t="shared" si="82"/>
        <v>2009-2011FemalesNZ5</v>
      </c>
      <c r="B2644" s="151" t="str">
        <f t="shared" si="83"/>
        <v>2009-2011_Females_NZ5_All ages</v>
      </c>
      <c r="C2644" s="149" t="s">
        <v>7</v>
      </c>
      <c r="D2644" s="149" t="s">
        <v>214</v>
      </c>
      <c r="E2644" s="149" t="s">
        <v>118</v>
      </c>
      <c r="F2644" s="149">
        <v>634</v>
      </c>
      <c r="G2644" s="149">
        <v>211.333333333333</v>
      </c>
      <c r="H2644" s="149">
        <v>1492.4670433145</v>
      </c>
      <c r="I2644" s="149">
        <v>1249.6500380328901</v>
      </c>
      <c r="J2644" s="149">
        <v>1151.6902286693801</v>
      </c>
      <c r="K2644" s="149">
        <v>1353.5462116291401</v>
      </c>
      <c r="L2644" s="149">
        <v>97.959809363504505</v>
      </c>
      <c r="M2644" s="149">
        <v>103.896173596247</v>
      </c>
    </row>
    <row r="2645" spans="1:13">
      <c r="A2645" s="150" t="str">
        <f t="shared" si="82"/>
        <v>2010-2012FemalesNZ5</v>
      </c>
      <c r="B2645" s="151" t="str">
        <f t="shared" si="83"/>
        <v>2010-2012_Females_NZ5_All ages</v>
      </c>
      <c r="C2645" s="149" t="s">
        <v>8</v>
      </c>
      <c r="D2645" s="149" t="s">
        <v>214</v>
      </c>
      <c r="E2645" s="149" t="s">
        <v>118</v>
      </c>
      <c r="F2645" s="149">
        <v>653</v>
      </c>
      <c r="G2645" s="149">
        <v>217.666666666667</v>
      </c>
      <c r="H2645" s="149">
        <v>1536.6152108433701</v>
      </c>
      <c r="I2645" s="149">
        <v>1282.4137321055</v>
      </c>
      <c r="J2645" s="149">
        <v>1183.2878606906399</v>
      </c>
      <c r="K2645" s="149">
        <v>1387.4557454666499</v>
      </c>
      <c r="L2645" s="149">
        <v>99.125871414854601</v>
      </c>
      <c r="M2645" s="149">
        <v>105.04201336115899</v>
      </c>
    </row>
    <row r="2646" spans="1:13">
      <c r="A2646" s="150" t="str">
        <f t="shared" si="82"/>
        <v>2011-2013FemalesNZ5</v>
      </c>
      <c r="B2646" s="151" t="str">
        <f t="shared" si="83"/>
        <v>2011-2013_Females_NZ5_All ages</v>
      </c>
      <c r="C2646" s="149" t="s">
        <v>9</v>
      </c>
      <c r="D2646" s="149" t="s">
        <v>214</v>
      </c>
      <c r="E2646" s="149" t="s">
        <v>118</v>
      </c>
      <c r="F2646" s="149">
        <v>613</v>
      </c>
      <c r="G2646" s="149">
        <v>204.333333333333</v>
      </c>
      <c r="H2646" s="149">
        <v>1440.59033652942</v>
      </c>
      <c r="I2646" s="149">
        <v>1212.0491693720001</v>
      </c>
      <c r="J2646" s="149">
        <v>1115.35024051696</v>
      </c>
      <c r="K2646" s="149">
        <v>1314.71090853685</v>
      </c>
      <c r="L2646" s="149">
        <v>96.698928855031696</v>
      </c>
      <c r="M2646" s="149">
        <v>102.661739164856</v>
      </c>
    </row>
    <row r="2647" spans="1:13">
      <c r="A2647" s="150" t="str">
        <f t="shared" si="82"/>
        <v>2012-2014FemalesNZ5</v>
      </c>
      <c r="B2647" s="151" t="str">
        <f t="shared" si="83"/>
        <v>2012-2014_Females_NZ5_All ages</v>
      </c>
      <c r="C2647" s="149" t="s">
        <v>216</v>
      </c>
      <c r="D2647" s="149" t="s">
        <v>214</v>
      </c>
      <c r="E2647" s="149" t="s">
        <v>118</v>
      </c>
      <c r="F2647" s="149">
        <v>589</v>
      </c>
      <c r="G2647" s="149">
        <v>196.333333333333</v>
      </c>
      <c r="H2647" s="149">
        <v>1383.89605507389</v>
      </c>
      <c r="I2647" s="149">
        <v>1163.70732199292</v>
      </c>
      <c r="J2647" s="149">
        <v>1069.32185024057</v>
      </c>
      <c r="K2647" s="149">
        <v>1264.0343439810399</v>
      </c>
      <c r="L2647" s="149">
        <v>94.385471752350895</v>
      </c>
      <c r="M2647" s="149">
        <v>100.327021988124</v>
      </c>
    </row>
    <row r="2648" spans="1:13">
      <c r="A2648" s="150" t="str">
        <f t="shared" si="82"/>
        <v>2004-2006FemalesPB</v>
      </c>
      <c r="B2648" s="151" t="str">
        <f t="shared" si="83"/>
        <v>2004-2006_Females_PB_All ages</v>
      </c>
      <c r="C2648" s="149" t="s">
        <v>1</v>
      </c>
      <c r="D2648" s="149" t="s">
        <v>214</v>
      </c>
      <c r="E2648" s="149" t="s">
        <v>119</v>
      </c>
      <c r="F2648" s="149">
        <v>2276</v>
      </c>
      <c r="G2648" s="149">
        <v>758.66666666666697</v>
      </c>
      <c r="H2648" s="149">
        <v>1114.3425085436199</v>
      </c>
      <c r="I2648" s="149">
        <v>1124.1627636058899</v>
      </c>
      <c r="J2648" s="149">
        <v>1078.08226046755</v>
      </c>
      <c r="K2648" s="149">
        <v>1171.69444778856</v>
      </c>
      <c r="L2648" s="149">
        <v>46.080503138336603</v>
      </c>
      <c r="M2648" s="149">
        <v>47.531684182677701</v>
      </c>
    </row>
    <row r="2649" spans="1:13">
      <c r="A2649" s="150" t="str">
        <f t="shared" si="82"/>
        <v>2005-2007FemalesPB</v>
      </c>
      <c r="B2649" s="151" t="str">
        <f t="shared" si="83"/>
        <v>2005-2007_Females_PB_All ages</v>
      </c>
      <c r="C2649" s="149" t="s">
        <v>3</v>
      </c>
      <c r="D2649" s="149" t="s">
        <v>214</v>
      </c>
      <c r="E2649" s="149" t="s">
        <v>119</v>
      </c>
      <c r="F2649" s="149">
        <v>2243</v>
      </c>
      <c r="G2649" s="149">
        <v>747.66666666666697</v>
      </c>
      <c r="H2649" s="149">
        <v>1089.1204490497501</v>
      </c>
      <c r="I2649" s="149">
        <v>1092.6756715470301</v>
      </c>
      <c r="J2649" s="149">
        <v>1047.5569487123901</v>
      </c>
      <c r="K2649" s="149">
        <v>1139.2258823296299</v>
      </c>
      <c r="L2649" s="149">
        <v>45.1187228346407</v>
      </c>
      <c r="M2649" s="149">
        <v>46.550210782601901</v>
      </c>
    </row>
    <row r="2650" spans="1:13">
      <c r="A2650" s="150" t="str">
        <f t="shared" si="82"/>
        <v>2006-2008FemalesPB</v>
      </c>
      <c r="B2650" s="151" t="str">
        <f t="shared" si="83"/>
        <v>2006-2008_Females_PB_All ages</v>
      </c>
      <c r="C2650" s="149" t="s">
        <v>4</v>
      </c>
      <c r="D2650" s="149" t="s">
        <v>214</v>
      </c>
      <c r="E2650" s="149" t="s">
        <v>119</v>
      </c>
      <c r="F2650" s="149">
        <v>2252</v>
      </c>
      <c r="G2650" s="149">
        <v>750.66666666666697</v>
      </c>
      <c r="H2650" s="149">
        <v>1083.92735953948</v>
      </c>
      <c r="I2650" s="149">
        <v>1078.6299141550901</v>
      </c>
      <c r="J2650" s="149">
        <v>1034.1353568228101</v>
      </c>
      <c r="K2650" s="149">
        <v>1124.53328369581</v>
      </c>
      <c r="L2650" s="149">
        <v>44.494557332287997</v>
      </c>
      <c r="M2650" s="149">
        <v>45.903369540718103</v>
      </c>
    </row>
    <row r="2651" spans="1:13">
      <c r="A2651" s="150" t="str">
        <f t="shared" si="82"/>
        <v>2007-2009FemalesPB</v>
      </c>
      <c r="B2651" s="151" t="str">
        <f t="shared" si="83"/>
        <v>2007-2009_Females_PB_All ages</v>
      </c>
      <c r="C2651" s="149" t="s">
        <v>5</v>
      </c>
      <c r="D2651" s="149" t="s">
        <v>214</v>
      </c>
      <c r="E2651" s="149" t="s">
        <v>119</v>
      </c>
      <c r="F2651" s="149">
        <v>2134</v>
      </c>
      <c r="G2651" s="149">
        <v>711.33333333333303</v>
      </c>
      <c r="H2651" s="149">
        <v>1020.01309670049</v>
      </c>
      <c r="I2651" s="149">
        <v>1003.78568214923</v>
      </c>
      <c r="J2651" s="149">
        <v>961.24383647884395</v>
      </c>
      <c r="K2651" s="149">
        <v>1047.7119080446701</v>
      </c>
      <c r="L2651" s="149">
        <v>42.541845670381797</v>
      </c>
      <c r="M2651" s="149">
        <v>43.926225895440297</v>
      </c>
    </row>
    <row r="2652" spans="1:13">
      <c r="A2652" s="150" t="str">
        <f t="shared" si="82"/>
        <v>2008-2010FemalesPB</v>
      </c>
      <c r="B2652" s="151" t="str">
        <f t="shared" si="83"/>
        <v>2008-2010_Females_PB_All ages</v>
      </c>
      <c r="C2652" s="149" t="s">
        <v>6</v>
      </c>
      <c r="D2652" s="149" t="s">
        <v>214</v>
      </c>
      <c r="E2652" s="149" t="s">
        <v>119</v>
      </c>
      <c r="F2652" s="149">
        <v>2174</v>
      </c>
      <c r="G2652" s="149">
        <v>724.66666666666697</v>
      </c>
      <c r="H2652" s="149">
        <v>1034.31213960835</v>
      </c>
      <c r="I2652" s="149">
        <v>999.92060185645198</v>
      </c>
      <c r="J2652" s="149">
        <v>957.99972146774303</v>
      </c>
      <c r="K2652" s="149">
        <v>1043.1928241118901</v>
      </c>
      <c r="L2652" s="149">
        <v>41.920880388708603</v>
      </c>
      <c r="M2652" s="149">
        <v>43.272222255437299</v>
      </c>
    </row>
    <row r="2653" spans="1:13">
      <c r="A2653" s="150" t="str">
        <f t="shared" si="82"/>
        <v>2009-2011FemalesPB</v>
      </c>
      <c r="B2653" s="151" t="str">
        <f t="shared" si="83"/>
        <v>2009-2011_Females_PB_All ages</v>
      </c>
      <c r="C2653" s="149" t="s">
        <v>7</v>
      </c>
      <c r="D2653" s="149" t="s">
        <v>214</v>
      </c>
      <c r="E2653" s="149" t="s">
        <v>119</v>
      </c>
      <c r="F2653" s="149">
        <v>2189</v>
      </c>
      <c r="G2653" s="149">
        <v>729.66666666666697</v>
      </c>
      <c r="H2653" s="149">
        <v>1038.06064284834</v>
      </c>
      <c r="I2653" s="149">
        <v>989.19174141388999</v>
      </c>
      <c r="J2653" s="149">
        <v>947.95196625668302</v>
      </c>
      <c r="K2653" s="149">
        <v>1031.75625962553</v>
      </c>
      <c r="L2653" s="149">
        <v>41.239775157206502</v>
      </c>
      <c r="M2653" s="149">
        <v>42.564518211641897</v>
      </c>
    </row>
    <row r="2654" spans="1:13">
      <c r="A2654" s="150" t="str">
        <f t="shared" si="82"/>
        <v>2010-2012FemalesPB</v>
      </c>
      <c r="B2654" s="151" t="str">
        <f t="shared" si="83"/>
        <v>2010-2012_Females_PB_All ages</v>
      </c>
      <c r="C2654" s="149" t="s">
        <v>8</v>
      </c>
      <c r="D2654" s="149" t="s">
        <v>214</v>
      </c>
      <c r="E2654" s="149" t="s">
        <v>119</v>
      </c>
      <c r="F2654" s="149">
        <v>2329</v>
      </c>
      <c r="G2654" s="149">
        <v>776.33333333333303</v>
      </c>
      <c r="H2654" s="149">
        <v>1100.7292508518999</v>
      </c>
      <c r="I2654" s="149">
        <v>1034.20976655084</v>
      </c>
      <c r="J2654" s="149">
        <v>992.458266799385</v>
      </c>
      <c r="K2654" s="149">
        <v>1077.2608131607601</v>
      </c>
      <c r="L2654" s="149">
        <v>41.751499751457899</v>
      </c>
      <c r="M2654" s="149">
        <v>43.051046609919901</v>
      </c>
    </row>
    <row r="2655" spans="1:13">
      <c r="A2655" s="150" t="str">
        <f t="shared" si="82"/>
        <v>2011-2013FemalesPB</v>
      </c>
      <c r="B2655" s="151" t="str">
        <f t="shared" si="83"/>
        <v>2011-2013_Females_PB_All ages</v>
      </c>
      <c r="C2655" s="149" t="s">
        <v>9</v>
      </c>
      <c r="D2655" s="149" t="s">
        <v>214</v>
      </c>
      <c r="E2655" s="149" t="s">
        <v>119</v>
      </c>
      <c r="F2655" s="149">
        <v>2307</v>
      </c>
      <c r="G2655" s="149">
        <v>769</v>
      </c>
      <c r="H2655" s="149">
        <v>1086.1326239966099</v>
      </c>
      <c r="I2655" s="149">
        <v>1011.74906557212</v>
      </c>
      <c r="J2655" s="149">
        <v>970.74531302405103</v>
      </c>
      <c r="K2655" s="149">
        <v>1054.03526596902</v>
      </c>
      <c r="L2655" s="149">
        <v>41.003752548064497</v>
      </c>
      <c r="M2655" s="149">
        <v>42.286200396900099</v>
      </c>
    </row>
    <row r="2656" spans="1:13">
      <c r="A2656" s="150" t="str">
        <f t="shared" si="82"/>
        <v>2012-2014FemalesPB</v>
      </c>
      <c r="B2656" s="151" t="str">
        <f t="shared" si="83"/>
        <v>2012-2014_Females_PB_All ages</v>
      </c>
      <c r="C2656" s="149" t="s">
        <v>216</v>
      </c>
      <c r="D2656" s="149" t="s">
        <v>214</v>
      </c>
      <c r="E2656" s="149" t="s">
        <v>119</v>
      </c>
      <c r="F2656" s="149">
        <v>2278</v>
      </c>
      <c r="G2656" s="149">
        <v>759.33333333333303</v>
      </c>
      <c r="H2656" s="149">
        <v>1067.4989221916101</v>
      </c>
      <c r="I2656" s="149">
        <v>981.67183877164598</v>
      </c>
      <c r="J2656" s="149">
        <v>941.65654905492499</v>
      </c>
      <c r="K2656" s="149">
        <v>1022.94673913565</v>
      </c>
      <c r="L2656" s="149">
        <v>40.015289716720901</v>
      </c>
      <c r="M2656" s="149">
        <v>41.2749003640022</v>
      </c>
    </row>
    <row r="2657" spans="1:13">
      <c r="A2657" s="150" t="str">
        <f t="shared" si="82"/>
        <v>2004-2006FemalesPB1</v>
      </c>
      <c r="B2657" s="151" t="str">
        <f t="shared" si="83"/>
        <v>2004-2006_Females_PB1_All ages</v>
      </c>
      <c r="C2657" s="149" t="s">
        <v>1</v>
      </c>
      <c r="D2657" s="149" t="s">
        <v>214</v>
      </c>
      <c r="E2657" s="149" t="s">
        <v>120</v>
      </c>
      <c r="F2657" s="149">
        <v>400</v>
      </c>
      <c r="G2657" s="149">
        <v>133.333333333333</v>
      </c>
      <c r="H2657" s="149">
        <v>968.92183223118502</v>
      </c>
      <c r="I2657" s="149">
        <v>946.94559052863599</v>
      </c>
      <c r="J2657" s="149">
        <v>855.94805416284601</v>
      </c>
      <c r="K2657" s="149">
        <v>1044.9450062338401</v>
      </c>
      <c r="L2657" s="149">
        <v>90.997536365789998</v>
      </c>
      <c r="M2657" s="149">
        <v>97.999415705208904</v>
      </c>
    </row>
    <row r="2658" spans="1:13">
      <c r="A2658" s="150" t="str">
        <f t="shared" si="82"/>
        <v>2005-2007FemalesPB1</v>
      </c>
      <c r="B2658" s="151" t="str">
        <f t="shared" si="83"/>
        <v>2005-2007_Females_PB1_All ages</v>
      </c>
      <c r="C2658" s="149" t="s">
        <v>3</v>
      </c>
      <c r="D2658" s="149" t="s">
        <v>214</v>
      </c>
      <c r="E2658" s="149" t="s">
        <v>120</v>
      </c>
      <c r="F2658" s="149">
        <v>390</v>
      </c>
      <c r="G2658" s="149">
        <v>130</v>
      </c>
      <c r="H2658" s="149">
        <v>926.67395333365005</v>
      </c>
      <c r="I2658" s="149">
        <v>890.70938588934496</v>
      </c>
      <c r="J2658" s="149">
        <v>803.88453100841195</v>
      </c>
      <c r="K2658" s="149">
        <v>984.30373090660601</v>
      </c>
      <c r="L2658" s="149">
        <v>86.824854880933202</v>
      </c>
      <c r="M2658" s="149">
        <v>93.594345017261503</v>
      </c>
    </row>
    <row r="2659" spans="1:13">
      <c r="A2659" s="150" t="str">
        <f t="shared" si="82"/>
        <v>2006-2008FemalesPB1</v>
      </c>
      <c r="B2659" s="151" t="str">
        <f t="shared" si="83"/>
        <v>2006-2008_Females_PB1_All ages</v>
      </c>
      <c r="C2659" s="149" t="s">
        <v>4</v>
      </c>
      <c r="D2659" s="149" t="s">
        <v>214</v>
      </c>
      <c r="E2659" s="149" t="s">
        <v>120</v>
      </c>
      <c r="F2659" s="149">
        <v>383</v>
      </c>
      <c r="G2659" s="149">
        <v>127.666666666667</v>
      </c>
      <c r="H2659" s="149">
        <v>893.440328450126</v>
      </c>
      <c r="I2659" s="149">
        <v>835.15162569143001</v>
      </c>
      <c r="J2659" s="149">
        <v>752.79142755229202</v>
      </c>
      <c r="K2659" s="149">
        <v>923.99410658991496</v>
      </c>
      <c r="L2659" s="149">
        <v>82.360198139138006</v>
      </c>
      <c r="M2659" s="149">
        <v>88.842480898485405</v>
      </c>
    </row>
    <row r="2660" spans="1:13">
      <c r="A2660" s="150" t="str">
        <f t="shared" si="82"/>
        <v>2007-2009FemalesPB1</v>
      </c>
      <c r="B2660" s="151" t="str">
        <f t="shared" si="83"/>
        <v>2007-2009_Females_PB1_All ages</v>
      </c>
      <c r="C2660" s="149" t="s">
        <v>5</v>
      </c>
      <c r="D2660" s="149" t="s">
        <v>214</v>
      </c>
      <c r="E2660" s="149" t="s">
        <v>120</v>
      </c>
      <c r="F2660" s="149">
        <v>362</v>
      </c>
      <c r="G2660" s="149">
        <v>120.666666666667</v>
      </c>
      <c r="H2660" s="149">
        <v>831.49577361264198</v>
      </c>
      <c r="I2660" s="149">
        <v>748.50146518657903</v>
      </c>
      <c r="J2660" s="149">
        <v>672.53431043576097</v>
      </c>
      <c r="K2660" s="149">
        <v>830.62616362454696</v>
      </c>
      <c r="L2660" s="149">
        <v>75.967154750818395</v>
      </c>
      <c r="M2660" s="149">
        <v>82.124698437967893</v>
      </c>
    </row>
    <row r="2661" spans="1:13">
      <c r="A2661" s="150" t="str">
        <f t="shared" si="82"/>
        <v>2008-2010FemalesPB1</v>
      </c>
      <c r="B2661" s="151" t="str">
        <f t="shared" si="83"/>
        <v>2008-2010_Females_PB1_All ages</v>
      </c>
      <c r="C2661" s="149" t="s">
        <v>6</v>
      </c>
      <c r="D2661" s="149" t="s">
        <v>214</v>
      </c>
      <c r="E2661" s="149" t="s">
        <v>120</v>
      </c>
      <c r="F2661" s="149">
        <v>387</v>
      </c>
      <c r="G2661" s="149">
        <v>129</v>
      </c>
      <c r="H2661" s="149">
        <v>880.68634367248501</v>
      </c>
      <c r="I2661" s="149">
        <v>758.75002183379695</v>
      </c>
      <c r="J2661" s="149">
        <v>684.184246451067</v>
      </c>
      <c r="K2661" s="149">
        <v>839.15291891952904</v>
      </c>
      <c r="L2661" s="149">
        <v>74.565775382729001</v>
      </c>
      <c r="M2661" s="149">
        <v>80.402897085732306</v>
      </c>
    </row>
    <row r="2662" spans="1:13">
      <c r="A2662" s="150" t="str">
        <f t="shared" si="82"/>
        <v>2009-2011FemalesPB1</v>
      </c>
      <c r="B2662" s="151" t="str">
        <f t="shared" si="83"/>
        <v>2009-2011_Females_PB1_All ages</v>
      </c>
      <c r="C2662" s="149" t="s">
        <v>7</v>
      </c>
      <c r="D2662" s="149" t="s">
        <v>214</v>
      </c>
      <c r="E2662" s="149" t="s">
        <v>120</v>
      </c>
      <c r="F2662" s="149">
        <v>403</v>
      </c>
      <c r="G2662" s="149">
        <v>134.333333333333</v>
      </c>
      <c r="H2662" s="149">
        <v>910.32301784504205</v>
      </c>
      <c r="I2662" s="149">
        <v>750.88843114508995</v>
      </c>
      <c r="J2662" s="149">
        <v>678.45155598093004</v>
      </c>
      <c r="K2662" s="149">
        <v>828.87737815352295</v>
      </c>
      <c r="L2662" s="149">
        <v>72.436875164160298</v>
      </c>
      <c r="M2662" s="149">
        <v>77.988947008432802</v>
      </c>
    </row>
    <row r="2663" spans="1:13">
      <c r="A2663" s="150" t="str">
        <f t="shared" si="82"/>
        <v>2010-2012FemalesPB1</v>
      </c>
      <c r="B2663" s="151" t="str">
        <f t="shared" si="83"/>
        <v>2010-2012_Females_PB1_All ages</v>
      </c>
      <c r="C2663" s="149" t="s">
        <v>8</v>
      </c>
      <c r="D2663" s="149" t="s">
        <v>214</v>
      </c>
      <c r="E2663" s="149" t="s">
        <v>120</v>
      </c>
      <c r="F2663" s="149">
        <v>446</v>
      </c>
      <c r="G2663" s="149">
        <v>148.666666666667</v>
      </c>
      <c r="H2663" s="149">
        <v>999.68619715784303</v>
      </c>
      <c r="I2663" s="149">
        <v>800.211269842962</v>
      </c>
      <c r="J2663" s="149">
        <v>726.56968709504395</v>
      </c>
      <c r="K2663" s="149">
        <v>879.20733890407303</v>
      </c>
      <c r="L2663" s="149">
        <v>73.641582747918093</v>
      </c>
      <c r="M2663" s="149">
        <v>78.996069061111001</v>
      </c>
    </row>
    <row r="2664" spans="1:13">
      <c r="A2664" s="150" t="str">
        <f t="shared" si="82"/>
        <v>2011-2013FemalesPB1</v>
      </c>
      <c r="B2664" s="151" t="str">
        <f t="shared" si="83"/>
        <v>2011-2013_Females_PB1_All ages</v>
      </c>
      <c r="C2664" s="149" t="s">
        <v>9</v>
      </c>
      <c r="D2664" s="149" t="s">
        <v>214</v>
      </c>
      <c r="E2664" s="149" t="s">
        <v>120</v>
      </c>
      <c r="F2664" s="149">
        <v>450</v>
      </c>
      <c r="G2664" s="149">
        <v>150</v>
      </c>
      <c r="H2664" s="149">
        <v>998.09253426784403</v>
      </c>
      <c r="I2664" s="149">
        <v>783.98840199450899</v>
      </c>
      <c r="J2664" s="149">
        <v>712.15163527308505</v>
      </c>
      <c r="K2664" s="149">
        <v>861.02425214390803</v>
      </c>
      <c r="L2664" s="149">
        <v>71.836766721423501</v>
      </c>
      <c r="M2664" s="149">
        <v>77.035850149399494</v>
      </c>
    </row>
    <row r="2665" spans="1:13">
      <c r="A2665" s="150" t="str">
        <f t="shared" si="82"/>
        <v>2012-2014FemalesPB1</v>
      </c>
      <c r="B2665" s="151" t="str">
        <f t="shared" si="83"/>
        <v>2012-2014_Females_PB1_All ages</v>
      </c>
      <c r="C2665" s="149" t="s">
        <v>216</v>
      </c>
      <c r="D2665" s="149" t="s">
        <v>214</v>
      </c>
      <c r="E2665" s="149" t="s">
        <v>120</v>
      </c>
      <c r="F2665" s="149">
        <v>453</v>
      </c>
      <c r="G2665" s="149">
        <v>151</v>
      </c>
      <c r="H2665" s="149">
        <v>993.70434553710504</v>
      </c>
      <c r="I2665" s="149">
        <v>778.229557808972</v>
      </c>
      <c r="J2665" s="149">
        <v>707.21512520078295</v>
      </c>
      <c r="K2665" s="149">
        <v>854.36584864000702</v>
      </c>
      <c r="L2665" s="149">
        <v>71.014432608188699</v>
      </c>
      <c r="M2665" s="149">
        <v>76.136290831034799</v>
      </c>
    </row>
    <row r="2666" spans="1:13">
      <c r="A2666" s="150" t="str">
        <f t="shared" si="82"/>
        <v>2004-2006FemalesPB2</v>
      </c>
      <c r="B2666" s="151" t="str">
        <f t="shared" si="83"/>
        <v>2004-2006_Females_PB2_All ages</v>
      </c>
      <c r="C2666" s="149" t="s">
        <v>1</v>
      </c>
      <c r="D2666" s="149" t="s">
        <v>214</v>
      </c>
      <c r="E2666" s="149" t="s">
        <v>121</v>
      </c>
      <c r="F2666" s="149">
        <v>407</v>
      </c>
      <c r="G2666" s="149">
        <v>135.666666666667</v>
      </c>
      <c r="H2666" s="149">
        <v>972.59062776304199</v>
      </c>
      <c r="I2666" s="149">
        <v>957.35465463483797</v>
      </c>
      <c r="J2666" s="149">
        <v>865.410385830481</v>
      </c>
      <c r="K2666" s="149">
        <v>1056.3100379083</v>
      </c>
      <c r="L2666" s="149">
        <v>91.944268804356696</v>
      </c>
      <c r="M2666" s="149">
        <v>98.955383273459603</v>
      </c>
    </row>
    <row r="2667" spans="1:13">
      <c r="A2667" s="150" t="str">
        <f t="shared" si="82"/>
        <v>2005-2007FemalesPB2</v>
      </c>
      <c r="B2667" s="151" t="str">
        <f t="shared" si="83"/>
        <v>2005-2007_Females_PB2_All ages</v>
      </c>
      <c r="C2667" s="149" t="s">
        <v>3</v>
      </c>
      <c r="D2667" s="149" t="s">
        <v>214</v>
      </c>
      <c r="E2667" s="149" t="s">
        <v>121</v>
      </c>
      <c r="F2667" s="149">
        <v>399</v>
      </c>
      <c r="G2667" s="149">
        <v>133</v>
      </c>
      <c r="H2667" s="149">
        <v>948.50948509485102</v>
      </c>
      <c r="I2667" s="149">
        <v>916.10757283537203</v>
      </c>
      <c r="J2667" s="149">
        <v>827.41265916350505</v>
      </c>
      <c r="K2667" s="149">
        <v>1011.63609010879</v>
      </c>
      <c r="L2667" s="149">
        <v>88.694913671866701</v>
      </c>
      <c r="M2667" s="149">
        <v>95.528517273416796</v>
      </c>
    </row>
    <row r="2668" spans="1:13">
      <c r="A2668" s="150" t="str">
        <f t="shared" si="82"/>
        <v>2006-2008FemalesPB2</v>
      </c>
      <c r="B2668" s="151" t="str">
        <f t="shared" si="83"/>
        <v>2006-2008_Females_PB2_All ages</v>
      </c>
      <c r="C2668" s="149" t="s">
        <v>4</v>
      </c>
      <c r="D2668" s="149" t="s">
        <v>214</v>
      </c>
      <c r="E2668" s="149" t="s">
        <v>121</v>
      </c>
      <c r="F2668" s="149">
        <v>428</v>
      </c>
      <c r="G2668" s="149">
        <v>142.666666666667</v>
      </c>
      <c r="H2668" s="149">
        <v>1013.9537087489</v>
      </c>
      <c r="I2668" s="149">
        <v>966.19507275515605</v>
      </c>
      <c r="J2668" s="149">
        <v>875.75401497406199</v>
      </c>
      <c r="K2668" s="149">
        <v>1063.3544453309401</v>
      </c>
      <c r="L2668" s="149">
        <v>90.441057781093605</v>
      </c>
      <c r="M2668" s="149">
        <v>97.1593725757822</v>
      </c>
    </row>
    <row r="2669" spans="1:13">
      <c r="A2669" s="150" t="str">
        <f t="shared" si="82"/>
        <v>2007-2009FemalesPB2</v>
      </c>
      <c r="B2669" s="151" t="str">
        <f t="shared" si="83"/>
        <v>2007-2009_Females_PB2_All ages</v>
      </c>
      <c r="C2669" s="149" t="s">
        <v>5</v>
      </c>
      <c r="D2669" s="149" t="s">
        <v>214</v>
      </c>
      <c r="E2669" s="149" t="s">
        <v>121</v>
      </c>
      <c r="F2669" s="149">
        <v>406</v>
      </c>
      <c r="G2669" s="149">
        <v>135.333333333333</v>
      </c>
      <c r="H2669" s="149">
        <v>957.84084742963603</v>
      </c>
      <c r="I2669" s="149">
        <v>898.76740627607398</v>
      </c>
      <c r="J2669" s="149">
        <v>812.39112307311802</v>
      </c>
      <c r="K2669" s="149">
        <v>991.73866283608402</v>
      </c>
      <c r="L2669" s="149">
        <v>86.376283202955506</v>
      </c>
      <c r="M2669" s="149">
        <v>92.971256560010303</v>
      </c>
    </row>
    <row r="2670" spans="1:13">
      <c r="A2670" s="150" t="str">
        <f t="shared" si="82"/>
        <v>2008-2010FemalesPB2</v>
      </c>
      <c r="B2670" s="151" t="str">
        <f t="shared" si="83"/>
        <v>2008-2010_Females_PB2_All ages</v>
      </c>
      <c r="C2670" s="149" t="s">
        <v>6</v>
      </c>
      <c r="D2670" s="149" t="s">
        <v>214</v>
      </c>
      <c r="E2670" s="149" t="s">
        <v>121</v>
      </c>
      <c r="F2670" s="149">
        <v>428</v>
      </c>
      <c r="G2670" s="149">
        <v>142.666666666667</v>
      </c>
      <c r="H2670" s="149">
        <v>1006.94035995765</v>
      </c>
      <c r="I2670" s="149">
        <v>910.46117368012801</v>
      </c>
      <c r="J2670" s="149">
        <v>825.27591067291996</v>
      </c>
      <c r="K2670" s="149">
        <v>1001.97433053104</v>
      </c>
      <c r="L2670" s="149">
        <v>85.185263007208505</v>
      </c>
      <c r="M2670" s="149">
        <v>91.513156850908999</v>
      </c>
    </row>
    <row r="2671" spans="1:13">
      <c r="A2671" s="150" t="str">
        <f t="shared" si="82"/>
        <v>2009-2011FemalesPB2</v>
      </c>
      <c r="B2671" s="151" t="str">
        <f t="shared" si="83"/>
        <v>2009-2011_Females_PB2_All ages</v>
      </c>
      <c r="C2671" s="149" t="s">
        <v>7</v>
      </c>
      <c r="D2671" s="149" t="s">
        <v>214</v>
      </c>
      <c r="E2671" s="149" t="s">
        <v>121</v>
      </c>
      <c r="F2671" s="149">
        <v>427</v>
      </c>
      <c r="G2671" s="149">
        <v>142.333333333333</v>
      </c>
      <c r="H2671" s="149">
        <v>1002.70048139016</v>
      </c>
      <c r="I2671" s="149">
        <v>887.71739648495202</v>
      </c>
      <c r="J2671" s="149">
        <v>804.79089602702402</v>
      </c>
      <c r="K2671" s="149">
        <v>976.81149908905297</v>
      </c>
      <c r="L2671" s="149">
        <v>82.9265004579281</v>
      </c>
      <c r="M2671" s="149">
        <v>89.094102604100698</v>
      </c>
    </row>
    <row r="2672" spans="1:13">
      <c r="A2672" s="150" t="str">
        <f t="shared" si="82"/>
        <v>2010-2012FemalesPB2</v>
      </c>
      <c r="B2672" s="151" t="str">
        <f t="shared" si="83"/>
        <v>2010-2012_Females_PB2_All ages</v>
      </c>
      <c r="C2672" s="149" t="s">
        <v>8</v>
      </c>
      <c r="D2672" s="149" t="s">
        <v>214</v>
      </c>
      <c r="E2672" s="149" t="s">
        <v>121</v>
      </c>
      <c r="F2672" s="149">
        <v>450</v>
      </c>
      <c r="G2672" s="149">
        <v>150</v>
      </c>
      <c r="H2672" s="149">
        <v>1054.5803941787201</v>
      </c>
      <c r="I2672" s="149">
        <v>904.97193079695205</v>
      </c>
      <c r="J2672" s="149">
        <v>822.72198338674002</v>
      </c>
      <c r="K2672" s="149">
        <v>993.17460072028302</v>
      </c>
      <c r="L2672" s="149">
        <v>82.249947410211803</v>
      </c>
      <c r="M2672" s="149">
        <v>88.2026699233312</v>
      </c>
    </row>
    <row r="2673" spans="1:13">
      <c r="A2673" s="150" t="str">
        <f t="shared" si="82"/>
        <v>2011-2013FemalesPB2</v>
      </c>
      <c r="B2673" s="151" t="str">
        <f t="shared" si="83"/>
        <v>2011-2013_Females_PB2_All ages</v>
      </c>
      <c r="C2673" s="149" t="s">
        <v>9</v>
      </c>
      <c r="D2673" s="149" t="s">
        <v>214</v>
      </c>
      <c r="E2673" s="149" t="s">
        <v>121</v>
      </c>
      <c r="F2673" s="149">
        <v>455</v>
      </c>
      <c r="G2673" s="149">
        <v>151.666666666667</v>
      </c>
      <c r="H2673" s="149">
        <v>1062.1410896867301</v>
      </c>
      <c r="I2673" s="149">
        <v>894.33506386986699</v>
      </c>
      <c r="J2673" s="149">
        <v>813.51040017280195</v>
      </c>
      <c r="K2673" s="149">
        <v>980.975816798192</v>
      </c>
      <c r="L2673" s="149">
        <v>80.824663697065702</v>
      </c>
      <c r="M2673" s="149">
        <v>86.640752928324204</v>
      </c>
    </row>
    <row r="2674" spans="1:13">
      <c r="A2674" s="150" t="str">
        <f t="shared" si="82"/>
        <v>2012-2014FemalesPB2</v>
      </c>
      <c r="B2674" s="151" t="str">
        <f t="shared" si="83"/>
        <v>2012-2014_Females_PB2_All ages</v>
      </c>
      <c r="C2674" s="149" t="s">
        <v>216</v>
      </c>
      <c r="D2674" s="149" t="s">
        <v>214</v>
      </c>
      <c r="E2674" s="149" t="s">
        <v>121</v>
      </c>
      <c r="F2674" s="149">
        <v>449</v>
      </c>
      <c r="G2674" s="149">
        <v>149.666666666667</v>
      </c>
      <c r="H2674" s="149">
        <v>1044.5990275225099</v>
      </c>
      <c r="I2674" s="149">
        <v>847.32516045514899</v>
      </c>
      <c r="J2674" s="149">
        <v>770.11061927142202</v>
      </c>
      <c r="K2674" s="149">
        <v>930.13445648432401</v>
      </c>
      <c r="L2674" s="149">
        <v>77.214541183726894</v>
      </c>
      <c r="M2674" s="149">
        <v>82.809296029175201</v>
      </c>
    </row>
    <row r="2675" spans="1:13">
      <c r="A2675" s="150" t="str">
        <f t="shared" si="82"/>
        <v>2004-2006FemalesPB3</v>
      </c>
      <c r="B2675" s="151" t="str">
        <f t="shared" si="83"/>
        <v>2004-2006_Females_PB3_All ages</v>
      </c>
      <c r="C2675" s="149" t="s">
        <v>1</v>
      </c>
      <c r="D2675" s="149" t="s">
        <v>214</v>
      </c>
      <c r="E2675" s="149" t="s">
        <v>122</v>
      </c>
      <c r="F2675" s="149">
        <v>478</v>
      </c>
      <c r="G2675" s="149">
        <v>159.333333333333</v>
      </c>
      <c r="H2675" s="149">
        <v>1068.7057034900599</v>
      </c>
      <c r="I2675" s="149">
        <v>1074.07659845436</v>
      </c>
      <c r="J2675" s="149">
        <v>979.21195904218303</v>
      </c>
      <c r="K2675" s="149">
        <v>1175.59508256604</v>
      </c>
      <c r="L2675" s="149">
        <v>94.864639412181404</v>
      </c>
      <c r="M2675" s="149">
        <v>101.51848411168</v>
      </c>
    </row>
    <row r="2676" spans="1:13">
      <c r="A2676" s="150" t="str">
        <f t="shared" si="82"/>
        <v>2005-2007FemalesPB3</v>
      </c>
      <c r="B2676" s="151" t="str">
        <f t="shared" si="83"/>
        <v>2005-2007_Females_PB3_All ages</v>
      </c>
      <c r="C2676" s="149" t="s">
        <v>3</v>
      </c>
      <c r="D2676" s="149" t="s">
        <v>214</v>
      </c>
      <c r="E2676" s="149" t="s">
        <v>122</v>
      </c>
      <c r="F2676" s="149">
        <v>480</v>
      </c>
      <c r="G2676" s="149">
        <v>160</v>
      </c>
      <c r="H2676" s="149">
        <v>1070.97436355117</v>
      </c>
      <c r="I2676" s="149">
        <v>1071.5323581027901</v>
      </c>
      <c r="J2676" s="149">
        <v>977.02339877111797</v>
      </c>
      <c r="K2676" s="149">
        <v>1172.6558675419401</v>
      </c>
      <c r="L2676" s="149">
        <v>94.5089593316752</v>
      </c>
      <c r="M2676" s="149">
        <v>101.12350943914601</v>
      </c>
    </row>
    <row r="2677" spans="1:13">
      <c r="A2677" s="150" t="str">
        <f t="shared" si="82"/>
        <v>2006-2008FemalesPB3</v>
      </c>
      <c r="B2677" s="151" t="str">
        <f t="shared" si="83"/>
        <v>2006-2008_Females_PB3_All ages</v>
      </c>
      <c r="C2677" s="149" t="s">
        <v>4</v>
      </c>
      <c r="D2677" s="149" t="s">
        <v>214</v>
      </c>
      <c r="E2677" s="149" t="s">
        <v>122</v>
      </c>
      <c r="F2677" s="149">
        <v>498</v>
      </c>
      <c r="G2677" s="149">
        <v>166</v>
      </c>
      <c r="H2677" s="149">
        <v>1105.04593263214</v>
      </c>
      <c r="I2677" s="149">
        <v>1099.58741977212</v>
      </c>
      <c r="J2677" s="149">
        <v>1004.16971908828</v>
      </c>
      <c r="K2677" s="149">
        <v>1201.5569547631401</v>
      </c>
      <c r="L2677" s="149">
        <v>95.417700683833004</v>
      </c>
      <c r="M2677" s="149">
        <v>101.969534991028</v>
      </c>
    </row>
    <row r="2678" spans="1:13">
      <c r="A2678" s="150" t="str">
        <f t="shared" si="82"/>
        <v>2007-2009FemalesPB3</v>
      </c>
      <c r="B2678" s="151" t="str">
        <f t="shared" si="83"/>
        <v>2007-2009_Females_PB3_All ages</v>
      </c>
      <c r="C2678" s="149" t="s">
        <v>5</v>
      </c>
      <c r="D2678" s="149" t="s">
        <v>214</v>
      </c>
      <c r="E2678" s="149" t="s">
        <v>122</v>
      </c>
      <c r="F2678" s="149">
        <v>490</v>
      </c>
      <c r="G2678" s="149">
        <v>163.333333333333</v>
      </c>
      <c r="H2678" s="149">
        <v>1082.0837842015801</v>
      </c>
      <c r="I2678" s="149">
        <v>1056.5809954638501</v>
      </c>
      <c r="J2678" s="149">
        <v>964.159722975882</v>
      </c>
      <c r="K2678" s="149">
        <v>1155.40187815691</v>
      </c>
      <c r="L2678" s="149">
        <v>92.421272487963193</v>
      </c>
      <c r="M2678" s="149">
        <v>98.820882693062202</v>
      </c>
    </row>
    <row r="2679" spans="1:13">
      <c r="A2679" s="150" t="str">
        <f t="shared" si="82"/>
        <v>2008-2010FemalesPB3</v>
      </c>
      <c r="B2679" s="151" t="str">
        <f t="shared" si="83"/>
        <v>2008-2010_Females_PB3_All ages</v>
      </c>
      <c r="C2679" s="149" t="s">
        <v>6</v>
      </c>
      <c r="D2679" s="149" t="s">
        <v>214</v>
      </c>
      <c r="E2679" s="149" t="s">
        <v>122</v>
      </c>
      <c r="F2679" s="149">
        <v>483</v>
      </c>
      <c r="G2679" s="149">
        <v>161</v>
      </c>
      <c r="H2679" s="149">
        <v>1062.61275135302</v>
      </c>
      <c r="I2679" s="149">
        <v>1025.15277535683</v>
      </c>
      <c r="J2679" s="149">
        <v>934.95437196222701</v>
      </c>
      <c r="K2679" s="149">
        <v>1121.6436636843</v>
      </c>
      <c r="L2679" s="149">
        <v>90.198403394607098</v>
      </c>
      <c r="M2679" s="149">
        <v>96.490888327461803</v>
      </c>
    </row>
    <row r="2680" spans="1:13">
      <c r="A2680" s="150" t="str">
        <f t="shared" si="82"/>
        <v>2009-2011FemalesPB3</v>
      </c>
      <c r="B2680" s="151" t="str">
        <f t="shared" si="83"/>
        <v>2009-2011_Females_PB3_All ages</v>
      </c>
      <c r="C2680" s="149" t="s">
        <v>7</v>
      </c>
      <c r="D2680" s="149" t="s">
        <v>214</v>
      </c>
      <c r="E2680" s="149" t="s">
        <v>122</v>
      </c>
      <c r="F2680" s="149">
        <v>482</v>
      </c>
      <c r="G2680" s="149">
        <v>160.666666666667</v>
      </c>
      <c r="H2680" s="149">
        <v>1060.2261229158401</v>
      </c>
      <c r="I2680" s="149">
        <v>1012.61988359552</v>
      </c>
      <c r="J2680" s="149">
        <v>923.66611066852397</v>
      </c>
      <c r="K2680" s="149">
        <v>1107.78598937378</v>
      </c>
      <c r="L2680" s="149">
        <v>88.953772926998298</v>
      </c>
      <c r="M2680" s="149">
        <v>95.166105778254604</v>
      </c>
    </row>
    <row r="2681" spans="1:13">
      <c r="A2681" s="150" t="str">
        <f t="shared" si="82"/>
        <v>2010-2012FemalesPB3</v>
      </c>
      <c r="B2681" s="151" t="str">
        <f t="shared" si="83"/>
        <v>2010-2012_Females_PB3_All ages</v>
      </c>
      <c r="C2681" s="149" t="s">
        <v>8</v>
      </c>
      <c r="D2681" s="149" t="s">
        <v>214</v>
      </c>
      <c r="E2681" s="149" t="s">
        <v>122</v>
      </c>
      <c r="F2681" s="149">
        <v>482</v>
      </c>
      <c r="G2681" s="149">
        <v>160.666666666667</v>
      </c>
      <c r="H2681" s="149">
        <v>1059.52694979337</v>
      </c>
      <c r="I2681" s="149">
        <v>1002.09058564652</v>
      </c>
      <c r="J2681" s="149">
        <v>914.15388363389104</v>
      </c>
      <c r="K2681" s="149">
        <v>1096.1685905490599</v>
      </c>
      <c r="L2681" s="149">
        <v>87.936702012632097</v>
      </c>
      <c r="M2681" s="149">
        <v>94.078004902533294</v>
      </c>
    </row>
    <row r="2682" spans="1:13">
      <c r="A2682" s="150" t="str">
        <f t="shared" si="82"/>
        <v>2011-2013FemalesPB3</v>
      </c>
      <c r="B2682" s="151" t="str">
        <f t="shared" si="83"/>
        <v>2011-2013_Females_PB3_All ages</v>
      </c>
      <c r="C2682" s="149" t="s">
        <v>9</v>
      </c>
      <c r="D2682" s="149" t="s">
        <v>214</v>
      </c>
      <c r="E2682" s="149" t="s">
        <v>122</v>
      </c>
      <c r="F2682" s="149">
        <v>495</v>
      </c>
      <c r="G2682" s="149">
        <v>165</v>
      </c>
      <c r="H2682" s="149">
        <v>1085.95498222983</v>
      </c>
      <c r="I2682" s="149">
        <v>1015.06026738354</v>
      </c>
      <c r="J2682" s="149">
        <v>927.23766060178798</v>
      </c>
      <c r="K2682" s="149">
        <v>1108.9321181601799</v>
      </c>
      <c r="L2682" s="149">
        <v>87.822606781756804</v>
      </c>
      <c r="M2682" s="149">
        <v>93.871850776637501</v>
      </c>
    </row>
    <row r="2683" spans="1:13">
      <c r="A2683" s="150" t="str">
        <f t="shared" si="82"/>
        <v>2012-2014FemalesPB3</v>
      </c>
      <c r="B2683" s="151" t="str">
        <f t="shared" si="83"/>
        <v>2012-2014_Females_PB3_All ages</v>
      </c>
      <c r="C2683" s="149" t="s">
        <v>216</v>
      </c>
      <c r="D2683" s="149" t="s">
        <v>214</v>
      </c>
      <c r="E2683" s="149" t="s">
        <v>122</v>
      </c>
      <c r="F2683" s="149">
        <v>496</v>
      </c>
      <c r="G2683" s="149">
        <v>165.333333333333</v>
      </c>
      <c r="H2683" s="149">
        <v>1081.4346451542599</v>
      </c>
      <c r="I2683" s="149">
        <v>991.72604653987298</v>
      </c>
      <c r="J2683" s="149">
        <v>906.10400807133897</v>
      </c>
      <c r="K2683" s="149">
        <v>1083.2395839527001</v>
      </c>
      <c r="L2683" s="149">
        <v>85.622038468534001</v>
      </c>
      <c r="M2683" s="149">
        <v>91.513537412828896</v>
      </c>
    </row>
    <row r="2684" spans="1:13">
      <c r="A2684" s="150" t="str">
        <f t="shared" si="82"/>
        <v>2004-2006FemalesPB4</v>
      </c>
      <c r="B2684" s="151" t="str">
        <f t="shared" si="83"/>
        <v>2004-2006_Females_PB4_All ages</v>
      </c>
      <c r="C2684" s="149" t="s">
        <v>1</v>
      </c>
      <c r="D2684" s="149" t="s">
        <v>214</v>
      </c>
      <c r="E2684" s="149" t="s">
        <v>123</v>
      </c>
      <c r="F2684" s="149">
        <v>436</v>
      </c>
      <c r="G2684" s="149">
        <v>145.333333333333</v>
      </c>
      <c r="H2684" s="149">
        <v>1190.4761904761899</v>
      </c>
      <c r="I2684" s="149">
        <v>1175.0402567260801</v>
      </c>
      <c r="J2684" s="149">
        <v>1065.83842687335</v>
      </c>
      <c r="K2684" s="149">
        <v>1292.2762934902</v>
      </c>
      <c r="L2684" s="149">
        <v>109.201829852733</v>
      </c>
      <c r="M2684" s="149">
        <v>117.236036764118</v>
      </c>
    </row>
    <row r="2685" spans="1:13">
      <c r="A2685" s="150" t="str">
        <f t="shared" si="82"/>
        <v>2005-2007FemalesPB4</v>
      </c>
      <c r="B2685" s="151" t="str">
        <f t="shared" si="83"/>
        <v>2005-2007_Females_PB4_All ages</v>
      </c>
      <c r="C2685" s="149" t="s">
        <v>3</v>
      </c>
      <c r="D2685" s="149" t="s">
        <v>214</v>
      </c>
      <c r="E2685" s="149" t="s">
        <v>123</v>
      </c>
      <c r="F2685" s="149">
        <v>435</v>
      </c>
      <c r="G2685" s="149">
        <v>145</v>
      </c>
      <c r="H2685" s="149">
        <v>1183.4480507114299</v>
      </c>
      <c r="I2685" s="149">
        <v>1159.78934026912</v>
      </c>
      <c r="J2685" s="149">
        <v>1051.98777018184</v>
      </c>
      <c r="K2685" s="149">
        <v>1275.53157013177</v>
      </c>
      <c r="L2685" s="149">
        <v>107.801570087276</v>
      </c>
      <c r="M2685" s="149">
        <v>115.742229862654</v>
      </c>
    </row>
    <row r="2686" spans="1:13">
      <c r="A2686" s="150" t="str">
        <f t="shared" si="82"/>
        <v>2006-2008FemalesPB4</v>
      </c>
      <c r="B2686" s="151" t="str">
        <f t="shared" si="83"/>
        <v>2006-2008_Females_PB4_All ages</v>
      </c>
      <c r="C2686" s="149" t="s">
        <v>4</v>
      </c>
      <c r="D2686" s="149" t="s">
        <v>214</v>
      </c>
      <c r="E2686" s="149" t="s">
        <v>123</v>
      </c>
      <c r="F2686" s="149">
        <v>433</v>
      </c>
      <c r="G2686" s="149">
        <v>144.333333333333</v>
      </c>
      <c r="H2686" s="149">
        <v>1172.96491940945</v>
      </c>
      <c r="I2686" s="149">
        <v>1142.19154856351</v>
      </c>
      <c r="J2686" s="149">
        <v>1035.9828029754699</v>
      </c>
      <c r="K2686" s="149">
        <v>1256.2423918368299</v>
      </c>
      <c r="L2686" s="149">
        <v>106.208745588041</v>
      </c>
      <c r="M2686" s="149">
        <v>114.05084327332</v>
      </c>
    </row>
    <row r="2687" spans="1:13">
      <c r="A2687" s="150" t="str">
        <f t="shared" si="82"/>
        <v>2007-2009FemalesPB4</v>
      </c>
      <c r="B2687" s="151" t="str">
        <f t="shared" si="83"/>
        <v>2007-2009_Females_PB4_All ages</v>
      </c>
      <c r="C2687" s="149" t="s">
        <v>5</v>
      </c>
      <c r="D2687" s="149" t="s">
        <v>214</v>
      </c>
      <c r="E2687" s="149" t="s">
        <v>123</v>
      </c>
      <c r="F2687" s="149">
        <v>386</v>
      </c>
      <c r="G2687" s="149">
        <v>128.666666666667</v>
      </c>
      <c r="H2687" s="149">
        <v>1043.1304723813601</v>
      </c>
      <c r="I2687" s="149">
        <v>1008.11022442056</v>
      </c>
      <c r="J2687" s="149">
        <v>909.014653312056</v>
      </c>
      <c r="K2687" s="149">
        <v>1114.97361218945</v>
      </c>
      <c r="L2687" s="149">
        <v>99.095571108508096</v>
      </c>
      <c r="M2687" s="149">
        <v>106.863387768889</v>
      </c>
    </row>
    <row r="2688" spans="1:13">
      <c r="A2688" s="150" t="str">
        <f t="shared" si="82"/>
        <v>2008-2010FemalesPB4</v>
      </c>
      <c r="B2688" s="151" t="str">
        <f t="shared" si="83"/>
        <v>2008-2010_Females_PB4_All ages</v>
      </c>
      <c r="C2688" s="149" t="s">
        <v>6</v>
      </c>
      <c r="D2688" s="149" t="s">
        <v>214</v>
      </c>
      <c r="E2688" s="149" t="s">
        <v>123</v>
      </c>
      <c r="F2688" s="149">
        <v>384</v>
      </c>
      <c r="G2688" s="149">
        <v>128</v>
      </c>
      <c r="H2688" s="149">
        <v>1032.59115843821</v>
      </c>
      <c r="I2688" s="149">
        <v>982.01007238571106</v>
      </c>
      <c r="J2688" s="149">
        <v>885.39414931856197</v>
      </c>
      <c r="K2688" s="149">
        <v>1086.2199695264601</v>
      </c>
      <c r="L2688" s="149">
        <v>96.615923067148302</v>
      </c>
      <c r="M2688" s="149">
        <v>104.20989714075201</v>
      </c>
    </row>
    <row r="2689" spans="1:13">
      <c r="A2689" s="150" t="str">
        <f t="shared" si="82"/>
        <v>2009-2011FemalesPB4</v>
      </c>
      <c r="B2689" s="151" t="str">
        <f t="shared" si="83"/>
        <v>2009-2011_Females_PB4_All ages</v>
      </c>
      <c r="C2689" s="149" t="s">
        <v>7</v>
      </c>
      <c r="D2689" s="149" t="s">
        <v>214</v>
      </c>
      <c r="E2689" s="149" t="s">
        <v>123</v>
      </c>
      <c r="F2689" s="149">
        <v>393</v>
      </c>
      <c r="G2689" s="149">
        <v>131</v>
      </c>
      <c r="H2689" s="149">
        <v>1051.42062175611</v>
      </c>
      <c r="I2689" s="149">
        <v>991.63023558911402</v>
      </c>
      <c r="J2689" s="149">
        <v>895.39678520656003</v>
      </c>
      <c r="K2689" s="149">
        <v>1095.3368462189601</v>
      </c>
      <c r="L2689" s="149">
        <v>96.233450382553301</v>
      </c>
      <c r="M2689" s="149">
        <v>103.706610629846</v>
      </c>
    </row>
    <row r="2690" spans="1:13">
      <c r="A2690" s="150" t="str">
        <f t="shared" si="82"/>
        <v>2010-2012FemalesPB4</v>
      </c>
      <c r="B2690" s="151" t="str">
        <f t="shared" si="83"/>
        <v>2010-2012_Females_PB4_All ages</v>
      </c>
      <c r="C2690" s="149" t="s">
        <v>8</v>
      </c>
      <c r="D2690" s="149" t="s">
        <v>214</v>
      </c>
      <c r="E2690" s="149" t="s">
        <v>123</v>
      </c>
      <c r="F2690" s="149">
        <v>443</v>
      </c>
      <c r="G2690" s="149">
        <v>147.666666666667</v>
      </c>
      <c r="H2690" s="149">
        <v>1179.82315968893</v>
      </c>
      <c r="I2690" s="149">
        <v>1118.48205898933</v>
      </c>
      <c r="J2690" s="149">
        <v>1016.29606540417</v>
      </c>
      <c r="K2690" s="149">
        <v>1228.1241093809599</v>
      </c>
      <c r="L2690" s="149">
        <v>102.185993585155</v>
      </c>
      <c r="M2690" s="149">
        <v>109.642050391632</v>
      </c>
    </row>
    <row r="2691" spans="1:13">
      <c r="A2691" s="150" t="str">
        <f t="shared" ref="A2691:A2754" si="84">C2691&amp;D2691&amp;E2691</f>
        <v>2011-2013FemalesPB4</v>
      </c>
      <c r="B2691" s="151" t="str">
        <f t="shared" ref="B2691:B2754" si="85">CONCATENATE(C2691,"_",D2691,"_",E2691,"_","All ages")</f>
        <v>2011-2013_Females_PB4_All ages</v>
      </c>
      <c r="C2691" s="149" t="s">
        <v>9</v>
      </c>
      <c r="D2691" s="149" t="s">
        <v>214</v>
      </c>
      <c r="E2691" s="149" t="s">
        <v>123</v>
      </c>
      <c r="F2691" s="149">
        <v>443</v>
      </c>
      <c r="G2691" s="149">
        <v>147.666666666667</v>
      </c>
      <c r="H2691" s="149">
        <v>1179.19505962521</v>
      </c>
      <c r="I2691" s="149">
        <v>1134.9780541094201</v>
      </c>
      <c r="J2691" s="149">
        <v>1031.35761403826</v>
      </c>
      <c r="K2691" s="149">
        <v>1246.1592161579899</v>
      </c>
      <c r="L2691" s="149">
        <v>103.620440071161</v>
      </c>
      <c r="M2691" s="149">
        <v>111.181162048571</v>
      </c>
    </row>
    <row r="2692" spans="1:13">
      <c r="A2692" s="150" t="str">
        <f t="shared" si="84"/>
        <v>2012-2014FemalesPB4</v>
      </c>
      <c r="B2692" s="151" t="str">
        <f t="shared" si="85"/>
        <v>2012-2014_Females_PB4_All ages</v>
      </c>
      <c r="C2692" s="149" t="s">
        <v>216</v>
      </c>
      <c r="D2692" s="149" t="s">
        <v>214</v>
      </c>
      <c r="E2692" s="149" t="s">
        <v>123</v>
      </c>
      <c r="F2692" s="149">
        <v>438</v>
      </c>
      <c r="G2692" s="149">
        <v>146</v>
      </c>
      <c r="H2692" s="149">
        <v>1165.42053588058</v>
      </c>
      <c r="I2692" s="149">
        <v>1131.6867653693801</v>
      </c>
      <c r="J2692" s="149">
        <v>1027.66578673089</v>
      </c>
      <c r="K2692" s="149">
        <v>1243.3425999282799</v>
      </c>
      <c r="L2692" s="149">
        <v>104.02097863848699</v>
      </c>
      <c r="M2692" s="149">
        <v>111.655834558904</v>
      </c>
    </row>
    <row r="2693" spans="1:13">
      <c r="A2693" s="150" t="str">
        <f t="shared" si="84"/>
        <v>2004-2006FemalesPB5</v>
      </c>
      <c r="B2693" s="151" t="str">
        <f t="shared" si="85"/>
        <v>2004-2006_Females_PB5_All ages</v>
      </c>
      <c r="C2693" s="149" t="s">
        <v>1</v>
      </c>
      <c r="D2693" s="149" t="s">
        <v>214</v>
      </c>
      <c r="E2693" s="149" t="s">
        <v>124</v>
      </c>
      <c r="F2693" s="149">
        <v>555</v>
      </c>
      <c r="G2693" s="149">
        <v>185</v>
      </c>
      <c r="H2693" s="149">
        <v>1395.6997359487</v>
      </c>
      <c r="I2693" s="149">
        <v>1532.1521674795399</v>
      </c>
      <c r="J2693" s="149">
        <v>1406.41625432058</v>
      </c>
      <c r="K2693" s="149">
        <v>1666.0503687729599</v>
      </c>
      <c r="L2693" s="149">
        <v>125.73591315895899</v>
      </c>
      <c r="M2693" s="149">
        <v>133.898201293418</v>
      </c>
    </row>
    <row r="2694" spans="1:13">
      <c r="A2694" s="150" t="str">
        <f t="shared" si="84"/>
        <v>2005-2007FemalesPB5</v>
      </c>
      <c r="B2694" s="151" t="str">
        <f t="shared" si="85"/>
        <v>2005-2007_Females_PB5_All ages</v>
      </c>
      <c r="C2694" s="149" t="s">
        <v>3</v>
      </c>
      <c r="D2694" s="149" t="s">
        <v>214</v>
      </c>
      <c r="E2694" s="149" t="s">
        <v>124</v>
      </c>
      <c r="F2694" s="149">
        <v>539</v>
      </c>
      <c r="G2694" s="149">
        <v>179.666666666667</v>
      </c>
      <c r="H2694" s="149">
        <v>1340.19593216968</v>
      </c>
      <c r="I2694" s="149">
        <v>1506.7983072489401</v>
      </c>
      <c r="J2694" s="149">
        <v>1381.3233184891101</v>
      </c>
      <c r="K2694" s="149">
        <v>1640.5429365840801</v>
      </c>
      <c r="L2694" s="149">
        <v>125.474988759825</v>
      </c>
      <c r="M2694" s="149">
        <v>133.74462933514499</v>
      </c>
    </row>
    <row r="2695" spans="1:13">
      <c r="A2695" s="150" t="str">
        <f t="shared" si="84"/>
        <v>2006-2008FemalesPB5</v>
      </c>
      <c r="B2695" s="151" t="str">
        <f t="shared" si="85"/>
        <v>2006-2008_Females_PB5_All ages</v>
      </c>
      <c r="C2695" s="149" t="s">
        <v>4</v>
      </c>
      <c r="D2695" s="149" t="s">
        <v>214</v>
      </c>
      <c r="E2695" s="149" t="s">
        <v>124</v>
      </c>
      <c r="F2695" s="149">
        <v>510</v>
      </c>
      <c r="G2695" s="149">
        <v>170</v>
      </c>
      <c r="H2695" s="149">
        <v>1252.9788959044799</v>
      </c>
      <c r="I2695" s="149">
        <v>1440.16384783851</v>
      </c>
      <c r="J2695" s="149">
        <v>1316.61903215193</v>
      </c>
      <c r="K2695" s="149">
        <v>1572.08776420563</v>
      </c>
      <c r="L2695" s="149">
        <v>123.544815686576</v>
      </c>
      <c r="M2695" s="149">
        <v>131.92391636712799</v>
      </c>
    </row>
    <row r="2696" spans="1:13">
      <c r="A2696" s="150" t="str">
        <f t="shared" si="84"/>
        <v>2007-2009FemalesPB5</v>
      </c>
      <c r="B2696" s="151" t="str">
        <f t="shared" si="85"/>
        <v>2007-2009_Females_PB5_All ages</v>
      </c>
      <c r="C2696" s="149" t="s">
        <v>5</v>
      </c>
      <c r="D2696" s="149" t="s">
        <v>214</v>
      </c>
      <c r="E2696" s="149" t="s">
        <v>124</v>
      </c>
      <c r="F2696" s="149">
        <v>490</v>
      </c>
      <c r="G2696" s="149">
        <v>163.333333333333</v>
      </c>
      <c r="H2696" s="149">
        <v>1195.03450967002</v>
      </c>
      <c r="I2696" s="149">
        <v>1413.9817209041801</v>
      </c>
      <c r="J2696" s="149">
        <v>1289.8245878667899</v>
      </c>
      <c r="K2696" s="149">
        <v>1546.7359791945801</v>
      </c>
      <c r="L2696" s="149">
        <v>124.157133037389</v>
      </c>
      <c r="M2696" s="149">
        <v>132.75425829040299</v>
      </c>
    </row>
    <row r="2697" spans="1:13">
      <c r="A2697" s="150" t="str">
        <f t="shared" si="84"/>
        <v>2008-2010FemalesPB5</v>
      </c>
      <c r="B2697" s="151" t="str">
        <f t="shared" si="85"/>
        <v>2008-2010_Females_PB5_All ages</v>
      </c>
      <c r="C2697" s="149" t="s">
        <v>6</v>
      </c>
      <c r="D2697" s="149" t="s">
        <v>214</v>
      </c>
      <c r="E2697" s="149" t="s">
        <v>124</v>
      </c>
      <c r="F2697" s="149">
        <v>492</v>
      </c>
      <c r="G2697" s="149">
        <v>164</v>
      </c>
      <c r="H2697" s="149">
        <v>1197.13854688793</v>
      </c>
      <c r="I2697" s="149">
        <v>1459.6874895058199</v>
      </c>
      <c r="J2697" s="149">
        <v>1331.1374422169099</v>
      </c>
      <c r="K2697" s="149">
        <v>1597.12005815971</v>
      </c>
      <c r="L2697" s="149">
        <v>128.55004728890199</v>
      </c>
      <c r="M2697" s="149">
        <v>137.43256865388901</v>
      </c>
    </row>
    <row r="2698" spans="1:13">
      <c r="A2698" s="150" t="str">
        <f t="shared" si="84"/>
        <v>2009-2011FemalesPB5</v>
      </c>
      <c r="B2698" s="151" t="str">
        <f t="shared" si="85"/>
        <v>2009-2011_Females_PB5_All ages</v>
      </c>
      <c r="C2698" s="149" t="s">
        <v>7</v>
      </c>
      <c r="D2698" s="149" t="s">
        <v>214</v>
      </c>
      <c r="E2698" s="149" t="s">
        <v>124</v>
      </c>
      <c r="F2698" s="149">
        <v>484</v>
      </c>
      <c r="G2698" s="149">
        <v>161.333333333333</v>
      </c>
      <c r="H2698" s="149">
        <v>1175.3563709657799</v>
      </c>
      <c r="I2698" s="149">
        <v>1470.5350260618</v>
      </c>
      <c r="J2698" s="149">
        <v>1339.8540355202799</v>
      </c>
      <c r="K2698" s="149">
        <v>1610.3228989516999</v>
      </c>
      <c r="L2698" s="149">
        <v>130.68099054152</v>
      </c>
      <c r="M2698" s="149">
        <v>139.78787288989599</v>
      </c>
    </row>
    <row r="2699" spans="1:13">
      <c r="A2699" s="150" t="str">
        <f t="shared" si="84"/>
        <v>2010-2012FemalesPB5</v>
      </c>
      <c r="B2699" s="151" t="str">
        <f t="shared" si="85"/>
        <v>2010-2012_Females_PB5_All ages</v>
      </c>
      <c r="C2699" s="149" t="s">
        <v>8</v>
      </c>
      <c r="D2699" s="149" t="s">
        <v>214</v>
      </c>
      <c r="E2699" s="149" t="s">
        <v>124</v>
      </c>
      <c r="F2699" s="149">
        <v>508</v>
      </c>
      <c r="G2699" s="149">
        <v>169.333333333333</v>
      </c>
      <c r="H2699" s="149">
        <v>1231.1569967524599</v>
      </c>
      <c r="I2699" s="149">
        <v>1546.0794390020999</v>
      </c>
      <c r="J2699" s="149">
        <v>1412.22891164252</v>
      </c>
      <c r="K2699" s="149">
        <v>1689.0265330370801</v>
      </c>
      <c r="L2699" s="149">
        <v>133.850527359588</v>
      </c>
      <c r="M2699" s="149">
        <v>142.94709403497501</v>
      </c>
    </row>
    <row r="2700" spans="1:13">
      <c r="A2700" s="150" t="str">
        <f t="shared" si="84"/>
        <v>2011-2013FemalesPB5</v>
      </c>
      <c r="B2700" s="151" t="str">
        <f t="shared" si="85"/>
        <v>2011-2013_Females_PB5_All ages</v>
      </c>
      <c r="C2700" s="149" t="s">
        <v>9</v>
      </c>
      <c r="D2700" s="149" t="s">
        <v>214</v>
      </c>
      <c r="E2700" s="149" t="s">
        <v>124</v>
      </c>
      <c r="F2700" s="149">
        <v>464</v>
      </c>
      <c r="G2700" s="149">
        <v>154.666666666667</v>
      </c>
      <c r="H2700" s="149">
        <v>1122.64402022695</v>
      </c>
      <c r="I2700" s="149">
        <v>1415.1415828248</v>
      </c>
      <c r="J2700" s="149">
        <v>1287.3886682652901</v>
      </c>
      <c r="K2700" s="149">
        <v>1551.99447588372</v>
      </c>
      <c r="L2700" s="149">
        <v>127.752914559514</v>
      </c>
      <c r="M2700" s="149">
        <v>136.852893058917</v>
      </c>
    </row>
    <row r="2701" spans="1:13">
      <c r="A2701" s="150" t="str">
        <f t="shared" si="84"/>
        <v>2012-2014FemalesPB5</v>
      </c>
      <c r="B2701" s="151" t="str">
        <f t="shared" si="85"/>
        <v>2012-2014_Females_PB5_All ages</v>
      </c>
      <c r="C2701" s="149" t="s">
        <v>216</v>
      </c>
      <c r="D2701" s="149" t="s">
        <v>214</v>
      </c>
      <c r="E2701" s="149" t="s">
        <v>124</v>
      </c>
      <c r="F2701" s="149">
        <v>442</v>
      </c>
      <c r="G2701" s="149">
        <v>147.333333333333</v>
      </c>
      <c r="H2701" s="149">
        <v>1068.2004930156099</v>
      </c>
      <c r="I2701" s="149">
        <v>1345.03508281226</v>
      </c>
      <c r="J2701" s="149">
        <v>1220.78310140806</v>
      </c>
      <c r="K2701" s="149">
        <v>1478.3638316578199</v>
      </c>
      <c r="L2701" s="149">
        <v>124.251981404202</v>
      </c>
      <c r="M2701" s="149">
        <v>133.328748845566</v>
      </c>
    </row>
    <row r="2702" spans="1:13">
      <c r="A2702" s="150" t="str">
        <f t="shared" si="84"/>
        <v>2004-2006FemalesPD</v>
      </c>
      <c r="B2702" s="151" t="str">
        <f t="shared" si="85"/>
        <v>2004-2006_Females_PD_All ages</v>
      </c>
      <c r="C2702" s="149" t="s">
        <v>1</v>
      </c>
      <c r="D2702" s="149" t="s">
        <v>214</v>
      </c>
      <c r="E2702" s="149" t="s">
        <v>125</v>
      </c>
      <c r="F2702" s="149">
        <v>2021</v>
      </c>
      <c r="G2702" s="149">
        <v>673.66666666666697</v>
      </c>
      <c r="H2702" s="149">
        <v>1062.6830512306799</v>
      </c>
      <c r="I2702" s="149">
        <v>1012.35262461307</v>
      </c>
      <c r="J2702" s="149">
        <v>968.30096893953203</v>
      </c>
      <c r="K2702" s="149">
        <v>1057.8780484465899</v>
      </c>
      <c r="L2702" s="149">
        <v>44.051655673533901</v>
      </c>
      <c r="M2702" s="149">
        <v>45.525423833521003</v>
      </c>
    </row>
    <row r="2703" spans="1:13">
      <c r="A2703" s="150" t="str">
        <f t="shared" si="84"/>
        <v>2005-2007FemalesPD</v>
      </c>
      <c r="B2703" s="151" t="str">
        <f t="shared" si="85"/>
        <v>2005-2007_Females_PD_All ages</v>
      </c>
      <c r="C2703" s="149" t="s">
        <v>3</v>
      </c>
      <c r="D2703" s="149" t="s">
        <v>214</v>
      </c>
      <c r="E2703" s="149" t="s">
        <v>125</v>
      </c>
      <c r="F2703" s="149">
        <v>1986</v>
      </c>
      <c r="G2703" s="149">
        <v>662</v>
      </c>
      <c r="H2703" s="149">
        <v>1038.18166610907</v>
      </c>
      <c r="I2703" s="149">
        <v>976.44608903221103</v>
      </c>
      <c r="J2703" s="149">
        <v>933.55849856108603</v>
      </c>
      <c r="K2703" s="149">
        <v>1020.78132432941</v>
      </c>
      <c r="L2703" s="149">
        <v>42.887590471125797</v>
      </c>
      <c r="M2703" s="149">
        <v>44.335235297194103</v>
      </c>
    </row>
    <row r="2704" spans="1:13">
      <c r="A2704" s="150" t="str">
        <f t="shared" si="84"/>
        <v>2006-2008FemalesPD</v>
      </c>
      <c r="B2704" s="151" t="str">
        <f t="shared" si="85"/>
        <v>2006-2008_Females_PD_All ages</v>
      </c>
      <c r="C2704" s="149" t="s">
        <v>4</v>
      </c>
      <c r="D2704" s="149" t="s">
        <v>214</v>
      </c>
      <c r="E2704" s="149" t="s">
        <v>125</v>
      </c>
      <c r="F2704" s="149">
        <v>1937</v>
      </c>
      <c r="G2704" s="149">
        <v>645.66666666666697</v>
      </c>
      <c r="H2704" s="149">
        <v>1005.34592827114</v>
      </c>
      <c r="I2704" s="149">
        <v>929.37500843231896</v>
      </c>
      <c r="J2704" s="149">
        <v>888.02583927515104</v>
      </c>
      <c r="K2704" s="149">
        <v>972.137766122215</v>
      </c>
      <c r="L2704" s="149">
        <v>41.349169157167701</v>
      </c>
      <c r="M2704" s="149">
        <v>42.762757689896297</v>
      </c>
    </row>
    <row r="2705" spans="1:13">
      <c r="A2705" s="150" t="str">
        <f t="shared" si="84"/>
        <v>2007-2009FemalesPD</v>
      </c>
      <c r="B2705" s="151" t="str">
        <f t="shared" si="85"/>
        <v>2007-2009_Females_PD_All ages</v>
      </c>
      <c r="C2705" s="149" t="s">
        <v>5</v>
      </c>
      <c r="D2705" s="149" t="s">
        <v>214</v>
      </c>
      <c r="E2705" s="149" t="s">
        <v>125</v>
      </c>
      <c r="F2705" s="149">
        <v>1895</v>
      </c>
      <c r="G2705" s="149">
        <v>631.66666666666697</v>
      </c>
      <c r="H2705" s="149">
        <v>977.71632296111295</v>
      </c>
      <c r="I2705" s="149">
        <v>895.48739046775904</v>
      </c>
      <c r="J2705" s="149">
        <v>855.20584679355397</v>
      </c>
      <c r="K2705" s="149">
        <v>937.161488780387</v>
      </c>
      <c r="L2705" s="149">
        <v>40.281543674205103</v>
      </c>
      <c r="M2705" s="149">
        <v>41.674098312628097</v>
      </c>
    </row>
    <row r="2706" spans="1:13">
      <c r="A2706" s="150" t="str">
        <f t="shared" si="84"/>
        <v>2008-2010FemalesPD</v>
      </c>
      <c r="B2706" s="151" t="str">
        <f t="shared" si="85"/>
        <v>2008-2010_Females_PD_All ages</v>
      </c>
      <c r="C2706" s="149" t="s">
        <v>6</v>
      </c>
      <c r="D2706" s="149" t="s">
        <v>214</v>
      </c>
      <c r="E2706" s="149" t="s">
        <v>125</v>
      </c>
      <c r="F2706" s="149">
        <v>1858</v>
      </c>
      <c r="G2706" s="149">
        <v>619.33333333333303</v>
      </c>
      <c r="H2706" s="149">
        <v>955.50572892024798</v>
      </c>
      <c r="I2706" s="149">
        <v>867.05061632146499</v>
      </c>
      <c r="J2706" s="149">
        <v>827.63172888051702</v>
      </c>
      <c r="K2706" s="149">
        <v>907.84599608782401</v>
      </c>
      <c r="L2706" s="149">
        <v>39.418887440948801</v>
      </c>
      <c r="M2706" s="149">
        <v>40.795379766358302</v>
      </c>
    </row>
    <row r="2707" spans="1:13">
      <c r="A2707" s="150" t="str">
        <f t="shared" si="84"/>
        <v>2009-2011FemalesPD</v>
      </c>
      <c r="B2707" s="151" t="str">
        <f t="shared" si="85"/>
        <v>2009-2011_Females_PD_All ages</v>
      </c>
      <c r="C2707" s="149" t="s">
        <v>7</v>
      </c>
      <c r="D2707" s="149" t="s">
        <v>214</v>
      </c>
      <c r="E2707" s="149" t="s">
        <v>125</v>
      </c>
      <c r="F2707" s="149">
        <v>1805</v>
      </c>
      <c r="G2707" s="149">
        <v>601.66666666666697</v>
      </c>
      <c r="H2707" s="149">
        <v>927.28636452371904</v>
      </c>
      <c r="I2707" s="149">
        <v>835.31136879530504</v>
      </c>
      <c r="J2707" s="149">
        <v>796.77036580419599</v>
      </c>
      <c r="K2707" s="149">
        <v>875.21820554390797</v>
      </c>
      <c r="L2707" s="149">
        <v>38.541002991108797</v>
      </c>
      <c r="M2707" s="149">
        <v>39.906836748603297</v>
      </c>
    </row>
    <row r="2708" spans="1:13">
      <c r="A2708" s="150" t="str">
        <f t="shared" si="84"/>
        <v>2010-2012FemalesPD</v>
      </c>
      <c r="B2708" s="151" t="str">
        <f t="shared" si="85"/>
        <v>2010-2012_Females_PD_All ages</v>
      </c>
      <c r="C2708" s="149" t="s">
        <v>8</v>
      </c>
      <c r="D2708" s="149" t="s">
        <v>214</v>
      </c>
      <c r="E2708" s="149" t="s">
        <v>125</v>
      </c>
      <c r="F2708" s="149">
        <v>1806</v>
      </c>
      <c r="G2708" s="149">
        <v>602</v>
      </c>
      <c r="H2708" s="149">
        <v>926.76218235559804</v>
      </c>
      <c r="I2708" s="149">
        <v>816.03456257297</v>
      </c>
      <c r="J2708" s="149">
        <v>778.36372684075002</v>
      </c>
      <c r="K2708" s="149">
        <v>855.04001784846002</v>
      </c>
      <c r="L2708" s="149">
        <v>37.670835732220702</v>
      </c>
      <c r="M2708" s="149">
        <v>39.005455275489503</v>
      </c>
    </row>
    <row r="2709" spans="1:13">
      <c r="A2709" s="150" t="str">
        <f t="shared" si="84"/>
        <v>2011-2013FemalesPD</v>
      </c>
      <c r="B2709" s="151" t="str">
        <f t="shared" si="85"/>
        <v>2011-2013_Females_PD_All ages</v>
      </c>
      <c r="C2709" s="149" t="s">
        <v>9</v>
      </c>
      <c r="D2709" s="149" t="s">
        <v>214</v>
      </c>
      <c r="E2709" s="149" t="s">
        <v>125</v>
      </c>
      <c r="F2709" s="149">
        <v>1865</v>
      </c>
      <c r="G2709" s="149">
        <v>621.66666666666697</v>
      </c>
      <c r="H2709" s="149">
        <v>954.76512266044199</v>
      </c>
      <c r="I2709" s="149">
        <v>817.57859071903999</v>
      </c>
      <c r="J2709" s="149">
        <v>780.43201834323202</v>
      </c>
      <c r="K2709" s="149">
        <v>856.01982390538797</v>
      </c>
      <c r="L2709" s="149">
        <v>37.146572375808702</v>
      </c>
      <c r="M2709" s="149">
        <v>38.4412331863482</v>
      </c>
    </row>
    <row r="2710" spans="1:13">
      <c r="A2710" s="150" t="str">
        <f t="shared" si="84"/>
        <v>2012-2014FemalesPD</v>
      </c>
      <c r="B2710" s="151" t="str">
        <f t="shared" si="85"/>
        <v>2012-2014_Females_PD_All ages</v>
      </c>
      <c r="C2710" s="149" t="s">
        <v>216</v>
      </c>
      <c r="D2710" s="149" t="s">
        <v>214</v>
      </c>
      <c r="E2710" s="149" t="s">
        <v>125</v>
      </c>
      <c r="F2710" s="149">
        <v>1912</v>
      </c>
      <c r="G2710" s="149">
        <v>637.33333333333303</v>
      </c>
      <c r="H2710" s="149">
        <v>975.44052975807904</v>
      </c>
      <c r="I2710" s="149">
        <v>819.11082307266997</v>
      </c>
      <c r="J2710" s="149">
        <v>782.35307383545103</v>
      </c>
      <c r="K2710" s="149">
        <v>857.13353887094195</v>
      </c>
      <c r="L2710" s="149">
        <v>36.757749237219699</v>
      </c>
      <c r="M2710" s="149">
        <v>38.022715798271697</v>
      </c>
    </row>
    <row r="2711" spans="1:13">
      <c r="A2711" s="150" t="str">
        <f t="shared" si="84"/>
        <v>2004-2006FemalesPD1</v>
      </c>
      <c r="B2711" s="151" t="str">
        <f t="shared" si="85"/>
        <v>2004-2006_Females_PD1_All ages</v>
      </c>
      <c r="C2711" s="149" t="s">
        <v>1</v>
      </c>
      <c r="D2711" s="149" t="s">
        <v>214</v>
      </c>
      <c r="E2711" s="149" t="s">
        <v>126</v>
      </c>
      <c r="F2711" s="149">
        <v>411</v>
      </c>
      <c r="G2711" s="149">
        <v>137</v>
      </c>
      <c r="H2711" s="149">
        <v>1115.8774978279801</v>
      </c>
      <c r="I2711" s="149">
        <v>901.01263674454003</v>
      </c>
      <c r="J2711" s="149">
        <v>814.86724541132105</v>
      </c>
      <c r="K2711" s="149">
        <v>993.69360209771003</v>
      </c>
      <c r="L2711" s="149">
        <v>86.145391333219195</v>
      </c>
      <c r="M2711" s="149">
        <v>92.680965353169299</v>
      </c>
    </row>
    <row r="2712" spans="1:13">
      <c r="A2712" s="150" t="str">
        <f t="shared" si="84"/>
        <v>2005-2007FemalesPD1</v>
      </c>
      <c r="B2712" s="151" t="str">
        <f t="shared" si="85"/>
        <v>2005-2007_Females_PD1_All ages</v>
      </c>
      <c r="C2712" s="149" t="s">
        <v>3</v>
      </c>
      <c r="D2712" s="149" t="s">
        <v>214</v>
      </c>
      <c r="E2712" s="149" t="s">
        <v>126</v>
      </c>
      <c r="F2712" s="149">
        <v>408</v>
      </c>
      <c r="G2712" s="149">
        <v>136</v>
      </c>
      <c r="H2712" s="149">
        <v>1111.0808529179501</v>
      </c>
      <c r="I2712" s="149">
        <v>866.88539659696403</v>
      </c>
      <c r="J2712" s="149">
        <v>783.53246474858702</v>
      </c>
      <c r="K2712" s="149">
        <v>956.58620580874003</v>
      </c>
      <c r="L2712" s="149">
        <v>83.352931848376301</v>
      </c>
      <c r="M2712" s="149">
        <v>89.700809211776701</v>
      </c>
    </row>
    <row r="2713" spans="1:13">
      <c r="A2713" s="150" t="str">
        <f t="shared" si="84"/>
        <v>2006-2008FemalesPD1</v>
      </c>
      <c r="B2713" s="151" t="str">
        <f t="shared" si="85"/>
        <v>2006-2008_Females_PD1_All ages</v>
      </c>
      <c r="C2713" s="149" t="s">
        <v>4</v>
      </c>
      <c r="D2713" s="149" t="s">
        <v>214</v>
      </c>
      <c r="E2713" s="149" t="s">
        <v>126</v>
      </c>
      <c r="F2713" s="149">
        <v>390</v>
      </c>
      <c r="G2713" s="149">
        <v>130</v>
      </c>
      <c r="H2713" s="149">
        <v>1064.6138727376999</v>
      </c>
      <c r="I2713" s="149">
        <v>786.10964092841402</v>
      </c>
      <c r="J2713" s="149">
        <v>708.84685461939205</v>
      </c>
      <c r="K2713" s="149">
        <v>869.39638973690001</v>
      </c>
      <c r="L2713" s="149">
        <v>77.262786309021706</v>
      </c>
      <c r="M2713" s="149">
        <v>83.286748808485996</v>
      </c>
    </row>
    <row r="2714" spans="1:13">
      <c r="A2714" s="150" t="str">
        <f t="shared" si="84"/>
        <v>2007-2009FemalesPD1</v>
      </c>
      <c r="B2714" s="151" t="str">
        <f t="shared" si="85"/>
        <v>2007-2009_Females_PD1_All ages</v>
      </c>
      <c r="C2714" s="149" t="s">
        <v>5</v>
      </c>
      <c r="D2714" s="149" t="s">
        <v>214</v>
      </c>
      <c r="E2714" s="149" t="s">
        <v>126</v>
      </c>
      <c r="F2714" s="149">
        <v>398</v>
      </c>
      <c r="G2714" s="149">
        <v>132.666666666667</v>
      </c>
      <c r="H2714" s="149">
        <v>1086.1259687807001</v>
      </c>
      <c r="I2714" s="149">
        <v>787.86428926517704</v>
      </c>
      <c r="J2714" s="149">
        <v>711.27685232536498</v>
      </c>
      <c r="K2714" s="149">
        <v>870.36021113486095</v>
      </c>
      <c r="L2714" s="149">
        <v>76.587436939812406</v>
      </c>
      <c r="M2714" s="149">
        <v>82.495921869683897</v>
      </c>
    </row>
    <row r="2715" spans="1:13">
      <c r="A2715" s="150" t="str">
        <f t="shared" si="84"/>
        <v>2008-2010FemalesPD1</v>
      </c>
      <c r="B2715" s="151" t="str">
        <f t="shared" si="85"/>
        <v>2008-2010_Females_PD1_All ages</v>
      </c>
      <c r="C2715" s="149" t="s">
        <v>6</v>
      </c>
      <c r="D2715" s="149" t="s">
        <v>214</v>
      </c>
      <c r="E2715" s="149" t="s">
        <v>126</v>
      </c>
      <c r="F2715" s="149">
        <v>374</v>
      </c>
      <c r="G2715" s="149">
        <v>124.666666666667</v>
      </c>
      <c r="H2715" s="149">
        <v>1019.90728115626</v>
      </c>
      <c r="I2715" s="149">
        <v>725.09363789052998</v>
      </c>
      <c r="J2715" s="149">
        <v>652.31647736970206</v>
      </c>
      <c r="K2715" s="149">
        <v>803.67028095231399</v>
      </c>
      <c r="L2715" s="149">
        <v>72.777160520828005</v>
      </c>
      <c r="M2715" s="149">
        <v>78.576643061783997</v>
      </c>
    </row>
    <row r="2716" spans="1:13">
      <c r="A2716" s="150" t="str">
        <f t="shared" si="84"/>
        <v>2009-2011FemalesPD1</v>
      </c>
      <c r="B2716" s="151" t="str">
        <f t="shared" si="85"/>
        <v>2009-2011_Females_PD1_All ages</v>
      </c>
      <c r="C2716" s="149" t="s">
        <v>7</v>
      </c>
      <c r="D2716" s="149" t="s">
        <v>214</v>
      </c>
      <c r="E2716" s="149" t="s">
        <v>126</v>
      </c>
      <c r="F2716" s="149">
        <v>366</v>
      </c>
      <c r="G2716" s="149">
        <v>122</v>
      </c>
      <c r="H2716" s="149">
        <v>999.83609244386196</v>
      </c>
      <c r="I2716" s="149">
        <v>703.22279160034498</v>
      </c>
      <c r="J2716" s="149">
        <v>631.86615352658998</v>
      </c>
      <c r="K2716" s="149">
        <v>780.33020092436902</v>
      </c>
      <c r="L2716" s="149">
        <v>71.356638073754496</v>
      </c>
      <c r="M2716" s="149">
        <v>77.1074093240248</v>
      </c>
    </row>
    <row r="2717" spans="1:13">
      <c r="A2717" s="150" t="str">
        <f t="shared" si="84"/>
        <v>2010-2012FemalesPD1</v>
      </c>
      <c r="B2717" s="151" t="str">
        <f t="shared" si="85"/>
        <v>2010-2012_Females_PD1_All ages</v>
      </c>
      <c r="C2717" s="149" t="s">
        <v>8</v>
      </c>
      <c r="D2717" s="149" t="s">
        <v>214</v>
      </c>
      <c r="E2717" s="149" t="s">
        <v>126</v>
      </c>
      <c r="F2717" s="149">
        <v>360</v>
      </c>
      <c r="G2717" s="149">
        <v>120</v>
      </c>
      <c r="H2717" s="149">
        <v>985.14079303833796</v>
      </c>
      <c r="I2717" s="149">
        <v>672.82255730410395</v>
      </c>
      <c r="J2717" s="149">
        <v>603.78028212187405</v>
      </c>
      <c r="K2717" s="149">
        <v>747.47727950692297</v>
      </c>
      <c r="L2717" s="149">
        <v>69.042275182229702</v>
      </c>
      <c r="M2717" s="149">
        <v>74.654722202818704</v>
      </c>
    </row>
    <row r="2718" spans="1:13">
      <c r="A2718" s="150" t="str">
        <f t="shared" si="84"/>
        <v>2011-2013FemalesPD1</v>
      </c>
      <c r="B2718" s="151" t="str">
        <f t="shared" si="85"/>
        <v>2011-2013_Females_PD1_All ages</v>
      </c>
      <c r="C2718" s="149" t="s">
        <v>9</v>
      </c>
      <c r="D2718" s="149" t="s">
        <v>214</v>
      </c>
      <c r="E2718" s="149" t="s">
        <v>126</v>
      </c>
      <c r="F2718" s="149">
        <v>370</v>
      </c>
      <c r="G2718" s="149">
        <v>123.333333333333</v>
      </c>
      <c r="H2718" s="149">
        <v>1011.70294214153</v>
      </c>
      <c r="I2718" s="149">
        <v>676.72233378858698</v>
      </c>
      <c r="J2718" s="149">
        <v>608.219160545759</v>
      </c>
      <c r="K2718" s="149">
        <v>750.71509946786398</v>
      </c>
      <c r="L2718" s="149">
        <v>68.503173242828197</v>
      </c>
      <c r="M2718" s="149">
        <v>73.992765679277298</v>
      </c>
    </row>
    <row r="2719" spans="1:13">
      <c r="A2719" s="150" t="str">
        <f t="shared" si="84"/>
        <v>2012-2014FemalesPD1</v>
      </c>
      <c r="B2719" s="151" t="str">
        <f t="shared" si="85"/>
        <v>2012-2014_Females_PD1_All ages</v>
      </c>
      <c r="C2719" s="149" t="s">
        <v>216</v>
      </c>
      <c r="D2719" s="149" t="s">
        <v>214</v>
      </c>
      <c r="E2719" s="149" t="s">
        <v>126</v>
      </c>
      <c r="F2719" s="149">
        <v>384</v>
      </c>
      <c r="G2719" s="149">
        <v>128</v>
      </c>
      <c r="H2719" s="149">
        <v>1048.4069129330801</v>
      </c>
      <c r="I2719" s="149">
        <v>676.97007494803904</v>
      </c>
      <c r="J2719" s="149">
        <v>609.47180027821798</v>
      </c>
      <c r="K2719" s="149">
        <v>749.77368782281997</v>
      </c>
      <c r="L2719" s="149">
        <v>67.498274669820702</v>
      </c>
      <c r="M2719" s="149">
        <v>72.803612874780498</v>
      </c>
    </row>
    <row r="2720" spans="1:13">
      <c r="A2720" s="150" t="str">
        <f t="shared" si="84"/>
        <v>2004-2006FemalesPD2</v>
      </c>
      <c r="B2720" s="151" t="str">
        <f t="shared" si="85"/>
        <v>2004-2006_Females_PD2_All ages</v>
      </c>
      <c r="C2720" s="149" t="s">
        <v>1</v>
      </c>
      <c r="D2720" s="149" t="s">
        <v>214</v>
      </c>
      <c r="E2720" s="149" t="s">
        <v>127</v>
      </c>
      <c r="F2720" s="149">
        <v>348</v>
      </c>
      <c r="G2720" s="149">
        <v>116</v>
      </c>
      <c r="H2720" s="149">
        <v>877.59116356483605</v>
      </c>
      <c r="I2720" s="149">
        <v>856.51185834685998</v>
      </c>
      <c r="J2720" s="149">
        <v>768.20655816343299</v>
      </c>
      <c r="K2720" s="149">
        <v>952.12366772349503</v>
      </c>
      <c r="L2720" s="149">
        <v>88.305300183427804</v>
      </c>
      <c r="M2720" s="149">
        <v>95.611809376634895</v>
      </c>
    </row>
    <row r="2721" spans="1:13">
      <c r="A2721" s="150" t="str">
        <f t="shared" si="84"/>
        <v>2005-2007FemalesPD2</v>
      </c>
      <c r="B2721" s="151" t="str">
        <f t="shared" si="85"/>
        <v>2005-2007_Females_PD2_All ages</v>
      </c>
      <c r="C2721" s="149" t="s">
        <v>3</v>
      </c>
      <c r="D2721" s="149" t="s">
        <v>214</v>
      </c>
      <c r="E2721" s="149" t="s">
        <v>127</v>
      </c>
      <c r="F2721" s="149">
        <v>340</v>
      </c>
      <c r="G2721" s="149">
        <v>113.333333333333</v>
      </c>
      <c r="H2721" s="149">
        <v>850.276339810438</v>
      </c>
      <c r="I2721" s="149">
        <v>811.91754975059303</v>
      </c>
      <c r="J2721" s="149">
        <v>727.19172461015796</v>
      </c>
      <c r="K2721" s="149">
        <v>903.73939584311995</v>
      </c>
      <c r="L2721" s="149">
        <v>84.725825140434694</v>
      </c>
      <c r="M2721" s="149">
        <v>91.821846092527295</v>
      </c>
    </row>
    <row r="2722" spans="1:13">
      <c r="A2722" s="150" t="str">
        <f t="shared" si="84"/>
        <v>2006-2008FemalesPD2</v>
      </c>
      <c r="B2722" s="151" t="str">
        <f t="shared" si="85"/>
        <v>2006-2008_Females_PD2_All ages</v>
      </c>
      <c r="C2722" s="149" t="s">
        <v>4</v>
      </c>
      <c r="D2722" s="149" t="s">
        <v>214</v>
      </c>
      <c r="E2722" s="149" t="s">
        <v>127</v>
      </c>
      <c r="F2722" s="149">
        <v>368</v>
      </c>
      <c r="G2722" s="149">
        <v>122.666666666667</v>
      </c>
      <c r="H2722" s="149">
        <v>911.18429197514104</v>
      </c>
      <c r="I2722" s="149">
        <v>860.93108242978803</v>
      </c>
      <c r="J2722" s="149">
        <v>774.47962422537205</v>
      </c>
      <c r="K2722" s="149">
        <v>954.33005526965496</v>
      </c>
      <c r="L2722" s="149">
        <v>86.451458204416596</v>
      </c>
      <c r="M2722" s="149">
        <v>93.3989728398669</v>
      </c>
    </row>
    <row r="2723" spans="1:13">
      <c r="A2723" s="150" t="str">
        <f t="shared" si="84"/>
        <v>2007-2009FemalesPD2</v>
      </c>
      <c r="B2723" s="151" t="str">
        <f t="shared" si="85"/>
        <v>2007-2009_Females_PD2_All ages</v>
      </c>
      <c r="C2723" s="149" t="s">
        <v>5</v>
      </c>
      <c r="D2723" s="149" t="s">
        <v>214</v>
      </c>
      <c r="E2723" s="149" t="s">
        <v>127</v>
      </c>
      <c r="F2723" s="149">
        <v>339</v>
      </c>
      <c r="G2723" s="149">
        <v>113</v>
      </c>
      <c r="H2723" s="149">
        <v>833.53823457093699</v>
      </c>
      <c r="I2723" s="149">
        <v>766.72912727883704</v>
      </c>
      <c r="J2723" s="149">
        <v>686.58827052606205</v>
      </c>
      <c r="K2723" s="149">
        <v>853.59233919621397</v>
      </c>
      <c r="L2723" s="149">
        <v>80.140856752774496</v>
      </c>
      <c r="M2723" s="149">
        <v>86.863211917377797</v>
      </c>
    </row>
    <row r="2724" spans="1:13">
      <c r="A2724" s="150" t="str">
        <f t="shared" si="84"/>
        <v>2008-2010FemalesPD2</v>
      </c>
      <c r="B2724" s="151" t="str">
        <f t="shared" si="85"/>
        <v>2008-2010_Females_PD2_All ages</v>
      </c>
      <c r="C2724" s="149" t="s">
        <v>6</v>
      </c>
      <c r="D2724" s="149" t="s">
        <v>214</v>
      </c>
      <c r="E2724" s="149" t="s">
        <v>127</v>
      </c>
      <c r="F2724" s="149">
        <v>322</v>
      </c>
      <c r="G2724" s="149">
        <v>107.333333333333</v>
      </c>
      <c r="H2724" s="149">
        <v>788.38479053938204</v>
      </c>
      <c r="I2724" s="149">
        <v>700.65098056628096</v>
      </c>
      <c r="J2724" s="149">
        <v>625.60180092939004</v>
      </c>
      <c r="K2724" s="149">
        <v>782.16704337472697</v>
      </c>
      <c r="L2724" s="149">
        <v>75.049179636890898</v>
      </c>
      <c r="M2724" s="149">
        <v>81.516062808445994</v>
      </c>
    </row>
    <row r="2725" spans="1:13">
      <c r="A2725" s="150" t="str">
        <f t="shared" si="84"/>
        <v>2009-2011FemalesPD2</v>
      </c>
      <c r="B2725" s="151" t="str">
        <f t="shared" si="85"/>
        <v>2009-2011_Females_PD2_All ages</v>
      </c>
      <c r="C2725" s="149" t="s">
        <v>7</v>
      </c>
      <c r="D2725" s="149" t="s">
        <v>214</v>
      </c>
      <c r="E2725" s="149" t="s">
        <v>127</v>
      </c>
      <c r="F2725" s="149">
        <v>315</v>
      </c>
      <c r="G2725" s="149">
        <v>105</v>
      </c>
      <c r="H2725" s="149">
        <v>769.32470387104695</v>
      </c>
      <c r="I2725" s="149">
        <v>661.52839185917105</v>
      </c>
      <c r="J2725" s="149">
        <v>589.947098998206</v>
      </c>
      <c r="K2725" s="149">
        <v>739.34908811008904</v>
      </c>
      <c r="L2725" s="149">
        <v>71.581292860964894</v>
      </c>
      <c r="M2725" s="149">
        <v>77.820696250918203</v>
      </c>
    </row>
    <row r="2726" spans="1:13">
      <c r="A2726" s="150" t="str">
        <f t="shared" si="84"/>
        <v>2010-2012FemalesPD2</v>
      </c>
      <c r="B2726" s="151" t="str">
        <f t="shared" si="85"/>
        <v>2010-2012_Females_PD2_All ages</v>
      </c>
      <c r="C2726" s="149" t="s">
        <v>8</v>
      </c>
      <c r="D2726" s="149" t="s">
        <v>214</v>
      </c>
      <c r="E2726" s="149" t="s">
        <v>127</v>
      </c>
      <c r="F2726" s="149">
        <v>329</v>
      </c>
      <c r="G2726" s="149">
        <v>109.666666666667</v>
      </c>
      <c r="H2726" s="149">
        <v>801.735061896871</v>
      </c>
      <c r="I2726" s="149">
        <v>663.70372666046399</v>
      </c>
      <c r="J2726" s="149">
        <v>593.29375030132803</v>
      </c>
      <c r="K2726" s="149">
        <v>740.11297550420898</v>
      </c>
      <c r="L2726" s="149">
        <v>70.409976359136394</v>
      </c>
      <c r="M2726" s="149">
        <v>76.409248843744606</v>
      </c>
    </row>
    <row r="2727" spans="1:13">
      <c r="A2727" s="150" t="str">
        <f t="shared" si="84"/>
        <v>2011-2013FemalesPD2</v>
      </c>
      <c r="B2727" s="151" t="str">
        <f t="shared" si="85"/>
        <v>2011-2013_Females_PD2_All ages</v>
      </c>
      <c r="C2727" s="149" t="s">
        <v>9</v>
      </c>
      <c r="D2727" s="149" t="s">
        <v>214</v>
      </c>
      <c r="E2727" s="149" t="s">
        <v>127</v>
      </c>
      <c r="F2727" s="149">
        <v>362</v>
      </c>
      <c r="G2727" s="149">
        <v>120.666666666667</v>
      </c>
      <c r="H2727" s="149">
        <v>878.25707215294301</v>
      </c>
      <c r="I2727" s="149">
        <v>702.27924045845998</v>
      </c>
      <c r="J2727" s="149">
        <v>631.13019357276903</v>
      </c>
      <c r="K2727" s="149">
        <v>779.195297651891</v>
      </c>
      <c r="L2727" s="149">
        <v>71.149046885690694</v>
      </c>
      <c r="M2727" s="149">
        <v>76.9160571934312</v>
      </c>
    </row>
    <row r="2728" spans="1:13">
      <c r="A2728" s="150" t="str">
        <f t="shared" si="84"/>
        <v>2012-2014FemalesPD2</v>
      </c>
      <c r="B2728" s="151" t="str">
        <f t="shared" si="85"/>
        <v>2012-2014_Females_PD2_All ages</v>
      </c>
      <c r="C2728" s="149" t="s">
        <v>216</v>
      </c>
      <c r="D2728" s="149" t="s">
        <v>214</v>
      </c>
      <c r="E2728" s="149" t="s">
        <v>127</v>
      </c>
      <c r="F2728" s="149">
        <v>366</v>
      </c>
      <c r="G2728" s="149">
        <v>122</v>
      </c>
      <c r="H2728" s="149">
        <v>884.35702894698704</v>
      </c>
      <c r="I2728" s="149">
        <v>690.82152513880703</v>
      </c>
      <c r="J2728" s="149">
        <v>620.92363452326595</v>
      </c>
      <c r="K2728" s="149">
        <v>766.35262368926897</v>
      </c>
      <c r="L2728" s="149">
        <v>69.897890615540902</v>
      </c>
      <c r="M2728" s="149">
        <v>75.531098550462403</v>
      </c>
    </row>
    <row r="2729" spans="1:13">
      <c r="A2729" s="150" t="str">
        <f t="shared" si="84"/>
        <v>2004-2006FemalesPD3</v>
      </c>
      <c r="B2729" s="151" t="str">
        <f t="shared" si="85"/>
        <v>2004-2006_Females_PD3_All ages</v>
      </c>
      <c r="C2729" s="149" t="s">
        <v>1</v>
      </c>
      <c r="D2729" s="149" t="s">
        <v>214</v>
      </c>
      <c r="E2729" s="149" t="s">
        <v>128</v>
      </c>
      <c r="F2729" s="149">
        <v>373</v>
      </c>
      <c r="G2729" s="149">
        <v>124.333333333333</v>
      </c>
      <c r="H2729" s="149">
        <v>970.54537885095704</v>
      </c>
      <c r="I2729" s="149">
        <v>989.01559275800503</v>
      </c>
      <c r="J2729" s="149">
        <v>890.24454748134201</v>
      </c>
      <c r="K2729" s="149">
        <v>1095.66852323986</v>
      </c>
      <c r="L2729" s="149">
        <v>98.771045276662903</v>
      </c>
      <c r="M2729" s="149">
        <v>106.652930481859</v>
      </c>
    </row>
    <row r="2730" spans="1:13">
      <c r="A2730" s="150" t="str">
        <f t="shared" si="84"/>
        <v>2005-2007FemalesPD3</v>
      </c>
      <c r="B2730" s="151" t="str">
        <f t="shared" si="85"/>
        <v>2005-2007_Females_PD3_All ages</v>
      </c>
      <c r="C2730" s="149" t="s">
        <v>3</v>
      </c>
      <c r="D2730" s="149" t="s">
        <v>214</v>
      </c>
      <c r="E2730" s="149" t="s">
        <v>128</v>
      </c>
      <c r="F2730" s="149">
        <v>373</v>
      </c>
      <c r="G2730" s="149">
        <v>124.333333333333</v>
      </c>
      <c r="H2730" s="149">
        <v>962.40679103129798</v>
      </c>
      <c r="I2730" s="149">
        <v>970.70688352983598</v>
      </c>
      <c r="J2730" s="149">
        <v>873.75809753685996</v>
      </c>
      <c r="K2730" s="149">
        <v>1075.39213925278</v>
      </c>
      <c r="L2730" s="149">
        <v>96.9487859929759</v>
      </c>
      <c r="M2730" s="149">
        <v>104.685255722939</v>
      </c>
    </row>
    <row r="2731" spans="1:13">
      <c r="A2731" s="150" t="str">
        <f t="shared" si="84"/>
        <v>2006-2008FemalesPD3</v>
      </c>
      <c r="B2731" s="151" t="str">
        <f t="shared" si="85"/>
        <v>2006-2008_Females_PD3_All ages</v>
      </c>
      <c r="C2731" s="149" t="s">
        <v>4</v>
      </c>
      <c r="D2731" s="149" t="s">
        <v>214</v>
      </c>
      <c r="E2731" s="149" t="s">
        <v>128</v>
      </c>
      <c r="F2731" s="149">
        <v>377</v>
      </c>
      <c r="G2731" s="149">
        <v>125.666666666667</v>
      </c>
      <c r="H2731" s="149">
        <v>960.43614500802505</v>
      </c>
      <c r="I2731" s="149">
        <v>951.81181813135697</v>
      </c>
      <c r="J2731" s="149">
        <v>857.254597803156</v>
      </c>
      <c r="K2731" s="149">
        <v>1053.87281275904</v>
      </c>
      <c r="L2731" s="149">
        <v>94.557220328201197</v>
      </c>
      <c r="M2731" s="149">
        <v>102.060994627686</v>
      </c>
    </row>
    <row r="2732" spans="1:13">
      <c r="A2732" s="150" t="str">
        <f t="shared" si="84"/>
        <v>2007-2009FemalesPD3</v>
      </c>
      <c r="B2732" s="151" t="str">
        <f t="shared" si="85"/>
        <v>2007-2009_Females_PD3_All ages</v>
      </c>
      <c r="C2732" s="149" t="s">
        <v>5</v>
      </c>
      <c r="D2732" s="149" t="s">
        <v>214</v>
      </c>
      <c r="E2732" s="149" t="s">
        <v>128</v>
      </c>
      <c r="F2732" s="149">
        <v>366</v>
      </c>
      <c r="G2732" s="149">
        <v>122</v>
      </c>
      <c r="H2732" s="149">
        <v>924.59264873057998</v>
      </c>
      <c r="I2732" s="149">
        <v>912.76950142376199</v>
      </c>
      <c r="J2732" s="149">
        <v>820.80502248454195</v>
      </c>
      <c r="K2732" s="149">
        <v>1012.14557787943</v>
      </c>
      <c r="L2732" s="149">
        <v>91.9644789392202</v>
      </c>
      <c r="M2732" s="149">
        <v>99.376076455671495</v>
      </c>
    </row>
    <row r="2733" spans="1:13">
      <c r="A2733" s="150" t="str">
        <f t="shared" si="84"/>
        <v>2008-2010FemalesPD3</v>
      </c>
      <c r="B2733" s="151" t="str">
        <f t="shared" si="85"/>
        <v>2008-2010_Females_PD3_All ages</v>
      </c>
      <c r="C2733" s="149" t="s">
        <v>6</v>
      </c>
      <c r="D2733" s="149" t="s">
        <v>214</v>
      </c>
      <c r="E2733" s="149" t="s">
        <v>128</v>
      </c>
      <c r="F2733" s="149">
        <v>343</v>
      </c>
      <c r="G2733" s="149">
        <v>114.333333333333</v>
      </c>
      <c r="H2733" s="149">
        <v>867.91497975708501</v>
      </c>
      <c r="I2733" s="149">
        <v>857.33537031025003</v>
      </c>
      <c r="J2733" s="149">
        <v>768.204286960991</v>
      </c>
      <c r="K2733" s="149">
        <v>953.89724523219297</v>
      </c>
      <c r="L2733" s="149">
        <v>89.131083349259697</v>
      </c>
      <c r="M2733" s="149">
        <v>96.561874921942405</v>
      </c>
    </row>
    <row r="2734" spans="1:13">
      <c r="A2734" s="150" t="str">
        <f t="shared" si="84"/>
        <v>2009-2011FemalesPD3</v>
      </c>
      <c r="B2734" s="151" t="str">
        <f t="shared" si="85"/>
        <v>2009-2011_Females_PD3_All ages</v>
      </c>
      <c r="C2734" s="149" t="s">
        <v>7</v>
      </c>
      <c r="D2734" s="149" t="s">
        <v>214</v>
      </c>
      <c r="E2734" s="149" t="s">
        <v>128</v>
      </c>
      <c r="F2734" s="149">
        <v>312</v>
      </c>
      <c r="G2734" s="149">
        <v>104</v>
      </c>
      <c r="H2734" s="149">
        <v>794.72222929774102</v>
      </c>
      <c r="I2734" s="149">
        <v>771.46685803907303</v>
      </c>
      <c r="J2734" s="149">
        <v>687.45112864008797</v>
      </c>
      <c r="K2734" s="149">
        <v>862.84261516725201</v>
      </c>
      <c r="L2734" s="149">
        <v>84.015729398985201</v>
      </c>
      <c r="M2734" s="149">
        <v>91.375757128179103</v>
      </c>
    </row>
    <row r="2735" spans="1:13">
      <c r="A2735" s="150" t="str">
        <f t="shared" si="84"/>
        <v>2010-2012FemalesPD3</v>
      </c>
      <c r="B2735" s="151" t="str">
        <f t="shared" si="85"/>
        <v>2010-2012_Females_PD3_All ages</v>
      </c>
      <c r="C2735" s="149" t="s">
        <v>8</v>
      </c>
      <c r="D2735" s="149" t="s">
        <v>214</v>
      </c>
      <c r="E2735" s="149" t="s">
        <v>128</v>
      </c>
      <c r="F2735" s="149">
        <v>306</v>
      </c>
      <c r="G2735" s="149">
        <v>102</v>
      </c>
      <c r="H2735" s="149">
        <v>782.52864157119495</v>
      </c>
      <c r="I2735" s="149">
        <v>733.52098854974099</v>
      </c>
      <c r="J2735" s="149">
        <v>652.94133340139797</v>
      </c>
      <c r="K2735" s="149">
        <v>821.23179763206497</v>
      </c>
      <c r="L2735" s="149">
        <v>80.579655148343505</v>
      </c>
      <c r="M2735" s="149">
        <v>87.710809082323493</v>
      </c>
    </row>
    <row r="2736" spans="1:13">
      <c r="A2736" s="150" t="str">
        <f t="shared" si="84"/>
        <v>2011-2013FemalesPD3</v>
      </c>
      <c r="B2736" s="151" t="str">
        <f t="shared" si="85"/>
        <v>2011-2013_Females_PD3_All ages</v>
      </c>
      <c r="C2736" s="149" t="s">
        <v>9</v>
      </c>
      <c r="D2736" s="149" t="s">
        <v>214</v>
      </c>
      <c r="E2736" s="149" t="s">
        <v>128</v>
      </c>
      <c r="F2736" s="149">
        <v>323</v>
      </c>
      <c r="G2736" s="149">
        <v>107.666666666667</v>
      </c>
      <c r="H2736" s="149">
        <v>823.87450580283098</v>
      </c>
      <c r="I2736" s="149">
        <v>743.39998064464203</v>
      </c>
      <c r="J2736" s="149">
        <v>663.86555979709306</v>
      </c>
      <c r="K2736" s="149">
        <v>829.77666458608201</v>
      </c>
      <c r="L2736" s="149">
        <v>79.5344208475492</v>
      </c>
      <c r="M2736" s="149">
        <v>86.376683941440007</v>
      </c>
    </row>
    <row r="2737" spans="1:13">
      <c r="A2737" s="150" t="str">
        <f t="shared" si="84"/>
        <v>2012-2014FemalesPD3</v>
      </c>
      <c r="B2737" s="151" t="str">
        <f t="shared" si="85"/>
        <v>2012-2014_Females_PD3_All ages</v>
      </c>
      <c r="C2737" s="149" t="s">
        <v>216</v>
      </c>
      <c r="D2737" s="149" t="s">
        <v>214</v>
      </c>
      <c r="E2737" s="149" t="s">
        <v>128</v>
      </c>
      <c r="F2737" s="149">
        <v>336</v>
      </c>
      <c r="G2737" s="149">
        <v>112</v>
      </c>
      <c r="H2737" s="149">
        <v>852.92176473574602</v>
      </c>
      <c r="I2737" s="149">
        <v>752.70839298310102</v>
      </c>
      <c r="J2737" s="149">
        <v>673.79741991027004</v>
      </c>
      <c r="K2737" s="149">
        <v>838.26937452948596</v>
      </c>
      <c r="L2737" s="149">
        <v>78.910973072830402</v>
      </c>
      <c r="M2737" s="149">
        <v>85.560981546385193</v>
      </c>
    </row>
    <row r="2738" spans="1:13">
      <c r="A2738" s="150" t="str">
        <f t="shared" si="84"/>
        <v>2004-2006FemalesPD4</v>
      </c>
      <c r="B2738" s="151" t="str">
        <f t="shared" si="85"/>
        <v>2004-2006_Females_PD4_All ages</v>
      </c>
      <c r="C2738" s="149" t="s">
        <v>1</v>
      </c>
      <c r="D2738" s="149" t="s">
        <v>214</v>
      </c>
      <c r="E2738" s="149" t="s">
        <v>129</v>
      </c>
      <c r="F2738" s="149">
        <v>456</v>
      </c>
      <c r="G2738" s="149">
        <v>152</v>
      </c>
      <c r="H2738" s="149">
        <v>1194.530308587</v>
      </c>
      <c r="I2738" s="149">
        <v>1115.0370448085901</v>
      </c>
      <c r="J2738" s="149">
        <v>1012.85559845484</v>
      </c>
      <c r="K2738" s="149">
        <v>1224.5630206667299</v>
      </c>
      <c r="L2738" s="149">
        <v>102.181446353753</v>
      </c>
      <c r="M2738" s="149">
        <v>109.525975858141</v>
      </c>
    </row>
    <row r="2739" spans="1:13">
      <c r="A2739" s="150" t="str">
        <f t="shared" si="84"/>
        <v>2005-2007FemalesPD4</v>
      </c>
      <c r="B2739" s="151" t="str">
        <f t="shared" si="85"/>
        <v>2005-2007_Females_PD4_All ages</v>
      </c>
      <c r="C2739" s="149" t="s">
        <v>3</v>
      </c>
      <c r="D2739" s="149" t="s">
        <v>214</v>
      </c>
      <c r="E2739" s="149" t="s">
        <v>129</v>
      </c>
      <c r="F2739" s="149">
        <v>450</v>
      </c>
      <c r="G2739" s="149">
        <v>150</v>
      </c>
      <c r="H2739" s="149">
        <v>1167.0729809637401</v>
      </c>
      <c r="I2739" s="149">
        <v>1093.19306687825</v>
      </c>
      <c r="J2739" s="149">
        <v>992.39307181326797</v>
      </c>
      <c r="K2739" s="149">
        <v>1201.2883176709099</v>
      </c>
      <c r="L2739" s="149">
        <v>100.799995064982</v>
      </c>
      <c r="M2739" s="149">
        <v>108.09525079266101</v>
      </c>
    </row>
    <row r="2740" spans="1:13">
      <c r="A2740" s="150" t="str">
        <f t="shared" si="84"/>
        <v>2006-2008FemalesPD4</v>
      </c>
      <c r="B2740" s="151" t="str">
        <f t="shared" si="85"/>
        <v>2006-2008_Females_PD4_All ages</v>
      </c>
      <c r="C2740" s="149" t="s">
        <v>4</v>
      </c>
      <c r="D2740" s="149" t="s">
        <v>214</v>
      </c>
      <c r="E2740" s="149" t="s">
        <v>129</v>
      </c>
      <c r="F2740" s="149">
        <v>407</v>
      </c>
      <c r="G2740" s="149">
        <v>135.666666666667</v>
      </c>
      <c r="H2740" s="149">
        <v>1046.7030140932</v>
      </c>
      <c r="I2740" s="149">
        <v>978.96510016043703</v>
      </c>
      <c r="J2740" s="149">
        <v>884.27747430981196</v>
      </c>
      <c r="K2740" s="149">
        <v>1080.87303231486</v>
      </c>
      <c r="L2740" s="149">
        <v>94.687625850625395</v>
      </c>
      <c r="M2740" s="149">
        <v>101.907932154424</v>
      </c>
    </row>
    <row r="2741" spans="1:13">
      <c r="A2741" s="150" t="str">
        <f t="shared" si="84"/>
        <v>2007-2009FemalesPD4</v>
      </c>
      <c r="B2741" s="151" t="str">
        <f t="shared" si="85"/>
        <v>2007-2009_Females_PD4_All ages</v>
      </c>
      <c r="C2741" s="149" t="s">
        <v>5</v>
      </c>
      <c r="D2741" s="149" t="s">
        <v>214</v>
      </c>
      <c r="E2741" s="149" t="s">
        <v>129</v>
      </c>
      <c r="F2741" s="149">
        <v>402</v>
      </c>
      <c r="G2741" s="149">
        <v>134</v>
      </c>
      <c r="H2741" s="149">
        <v>1026.2694340200701</v>
      </c>
      <c r="I2741" s="149">
        <v>962.93503030858005</v>
      </c>
      <c r="J2741" s="149">
        <v>869.29211973614497</v>
      </c>
      <c r="K2741" s="149">
        <v>1063.7646828156401</v>
      </c>
      <c r="L2741" s="149">
        <v>93.642910572434204</v>
      </c>
      <c r="M2741" s="149">
        <v>100.829652507061</v>
      </c>
    </row>
    <row r="2742" spans="1:13">
      <c r="A2742" s="150" t="str">
        <f t="shared" si="84"/>
        <v>2008-2010FemalesPD4</v>
      </c>
      <c r="B2742" s="151" t="str">
        <f t="shared" si="85"/>
        <v>2008-2010_Females_PD4_All ages</v>
      </c>
      <c r="C2742" s="149" t="s">
        <v>6</v>
      </c>
      <c r="D2742" s="149" t="s">
        <v>214</v>
      </c>
      <c r="E2742" s="149" t="s">
        <v>129</v>
      </c>
      <c r="F2742" s="149">
        <v>400</v>
      </c>
      <c r="G2742" s="149">
        <v>133.333333333333</v>
      </c>
      <c r="H2742" s="149">
        <v>1013.3508980822299</v>
      </c>
      <c r="I2742" s="149">
        <v>963.83584466049695</v>
      </c>
      <c r="J2742" s="149">
        <v>869.79970307922895</v>
      </c>
      <c r="K2742" s="149">
        <v>1065.1076735273</v>
      </c>
      <c r="L2742" s="149">
        <v>94.036141581268595</v>
      </c>
      <c r="M2742" s="149">
        <v>101.271828866799</v>
      </c>
    </row>
    <row r="2743" spans="1:13">
      <c r="A2743" s="150" t="str">
        <f t="shared" si="84"/>
        <v>2009-2011FemalesPD4</v>
      </c>
      <c r="B2743" s="151" t="str">
        <f t="shared" si="85"/>
        <v>2009-2011_Females_PD4_All ages</v>
      </c>
      <c r="C2743" s="149" t="s">
        <v>7</v>
      </c>
      <c r="D2743" s="149" t="s">
        <v>214</v>
      </c>
      <c r="E2743" s="149" t="s">
        <v>129</v>
      </c>
      <c r="F2743" s="149">
        <v>399</v>
      </c>
      <c r="G2743" s="149">
        <v>133</v>
      </c>
      <c r="H2743" s="149">
        <v>1004.07670240072</v>
      </c>
      <c r="I2743" s="149">
        <v>965.79272445429604</v>
      </c>
      <c r="J2743" s="149">
        <v>871.42921488693798</v>
      </c>
      <c r="K2743" s="149">
        <v>1067.4265812393101</v>
      </c>
      <c r="L2743" s="149">
        <v>94.363509567357298</v>
      </c>
      <c r="M2743" s="149">
        <v>101.633856785012</v>
      </c>
    </row>
    <row r="2744" spans="1:13">
      <c r="A2744" s="150" t="str">
        <f t="shared" si="84"/>
        <v>2010-2012FemalesPD4</v>
      </c>
      <c r="B2744" s="151" t="str">
        <f t="shared" si="85"/>
        <v>2010-2012_Females_PD4_All ages</v>
      </c>
      <c r="C2744" s="149" t="s">
        <v>8</v>
      </c>
      <c r="D2744" s="149" t="s">
        <v>214</v>
      </c>
      <c r="E2744" s="149" t="s">
        <v>129</v>
      </c>
      <c r="F2744" s="149">
        <v>390</v>
      </c>
      <c r="G2744" s="149">
        <v>130</v>
      </c>
      <c r="H2744" s="149">
        <v>977.59061513009499</v>
      </c>
      <c r="I2744" s="149">
        <v>933.97906060868797</v>
      </c>
      <c r="J2744" s="149">
        <v>841.73178142193103</v>
      </c>
      <c r="K2744" s="149">
        <v>1033.4186011290701</v>
      </c>
      <c r="L2744" s="149">
        <v>92.247279186756799</v>
      </c>
      <c r="M2744" s="149">
        <v>99.439540520383403</v>
      </c>
    </row>
    <row r="2745" spans="1:13">
      <c r="A2745" s="150" t="str">
        <f t="shared" si="84"/>
        <v>2011-2013FemalesPD4</v>
      </c>
      <c r="B2745" s="151" t="str">
        <f t="shared" si="85"/>
        <v>2011-2013_Females_PD4_All ages</v>
      </c>
      <c r="C2745" s="149" t="s">
        <v>9</v>
      </c>
      <c r="D2745" s="149" t="s">
        <v>214</v>
      </c>
      <c r="E2745" s="149" t="s">
        <v>129</v>
      </c>
      <c r="F2745" s="149">
        <v>405</v>
      </c>
      <c r="G2745" s="149">
        <v>135</v>
      </c>
      <c r="H2745" s="149">
        <v>1017.10238830709</v>
      </c>
      <c r="I2745" s="149">
        <v>953.31458596596894</v>
      </c>
      <c r="J2745" s="149">
        <v>860.89800663219603</v>
      </c>
      <c r="K2745" s="149">
        <v>1052.7963897023501</v>
      </c>
      <c r="L2745" s="149">
        <v>92.416579333773399</v>
      </c>
      <c r="M2745" s="149">
        <v>99.481803736380996</v>
      </c>
    </row>
    <row r="2746" spans="1:13">
      <c r="A2746" s="150" t="str">
        <f t="shared" si="84"/>
        <v>2012-2014FemalesPD4</v>
      </c>
      <c r="B2746" s="151" t="str">
        <f t="shared" si="85"/>
        <v>2012-2014_Females_PD4_All ages</v>
      </c>
      <c r="C2746" s="149" t="s">
        <v>216</v>
      </c>
      <c r="D2746" s="149" t="s">
        <v>214</v>
      </c>
      <c r="E2746" s="149" t="s">
        <v>129</v>
      </c>
      <c r="F2746" s="149">
        <v>412</v>
      </c>
      <c r="G2746" s="149">
        <v>137.333333333333</v>
      </c>
      <c r="H2746" s="149">
        <v>1033.2029290801499</v>
      </c>
      <c r="I2746" s="149">
        <v>975.25933404906095</v>
      </c>
      <c r="J2746" s="149">
        <v>881.86587332490706</v>
      </c>
      <c r="K2746" s="149">
        <v>1075.7293012764701</v>
      </c>
      <c r="L2746" s="149">
        <v>93.393460724153897</v>
      </c>
      <c r="M2746" s="149">
        <v>100.469967227406</v>
      </c>
    </row>
    <row r="2747" spans="1:13">
      <c r="A2747" s="150" t="str">
        <f t="shared" si="84"/>
        <v>2004-2006FemalesPD5</v>
      </c>
      <c r="B2747" s="151" t="str">
        <f t="shared" si="85"/>
        <v>2004-2006_Females_PD5_All ages</v>
      </c>
      <c r="C2747" s="149" t="s">
        <v>1</v>
      </c>
      <c r="D2747" s="149" t="s">
        <v>214</v>
      </c>
      <c r="E2747" s="149" t="s">
        <v>130</v>
      </c>
      <c r="F2747" s="149">
        <v>433</v>
      </c>
      <c r="G2747" s="149">
        <v>144.333333333333</v>
      </c>
      <c r="H2747" s="149">
        <v>1167.52500876318</v>
      </c>
      <c r="I2747" s="149">
        <v>1254.4597197939599</v>
      </c>
      <c r="J2747" s="149">
        <v>1136.99114124791</v>
      </c>
      <c r="K2747" s="149">
        <v>1380.6017843397501</v>
      </c>
      <c r="L2747" s="149">
        <v>117.46857854604499</v>
      </c>
      <c r="M2747" s="149">
        <v>126.142064545796</v>
      </c>
    </row>
    <row r="2748" spans="1:13">
      <c r="A2748" s="150" t="str">
        <f t="shared" si="84"/>
        <v>2005-2007FemalesPD5</v>
      </c>
      <c r="B2748" s="151" t="str">
        <f t="shared" si="85"/>
        <v>2005-2007_Females_PD5_All ages</v>
      </c>
      <c r="C2748" s="149" t="s">
        <v>3</v>
      </c>
      <c r="D2748" s="149" t="s">
        <v>214</v>
      </c>
      <c r="E2748" s="149" t="s">
        <v>130</v>
      </c>
      <c r="F2748" s="149">
        <v>415</v>
      </c>
      <c r="G2748" s="149">
        <v>138.333333333333</v>
      </c>
      <c r="H2748" s="149">
        <v>1113.4064872696099</v>
      </c>
      <c r="I2748" s="149">
        <v>1208.6100997137301</v>
      </c>
      <c r="J2748" s="149">
        <v>1092.88065531144</v>
      </c>
      <c r="K2748" s="149">
        <v>1333.07542464108</v>
      </c>
      <c r="L2748" s="149">
        <v>115.72944440229099</v>
      </c>
      <c r="M2748" s="149">
        <v>124.465324927349</v>
      </c>
    </row>
    <row r="2749" spans="1:13">
      <c r="A2749" s="150" t="str">
        <f t="shared" si="84"/>
        <v>2006-2008FemalesPD5</v>
      </c>
      <c r="B2749" s="151" t="str">
        <f t="shared" si="85"/>
        <v>2006-2008_Females_PD5_All ages</v>
      </c>
      <c r="C2749" s="149" t="s">
        <v>4</v>
      </c>
      <c r="D2749" s="149" t="s">
        <v>214</v>
      </c>
      <c r="E2749" s="149" t="s">
        <v>130</v>
      </c>
      <c r="F2749" s="149">
        <v>395</v>
      </c>
      <c r="G2749" s="149">
        <v>131.666666666667</v>
      </c>
      <c r="H2749" s="149">
        <v>1052.9683043211701</v>
      </c>
      <c r="I2749" s="149">
        <v>1141.4464486798399</v>
      </c>
      <c r="J2749" s="149">
        <v>1029.12248642331</v>
      </c>
      <c r="K2749" s="149">
        <v>1262.4700726707599</v>
      </c>
      <c r="L2749" s="149">
        <v>112.32396225652499</v>
      </c>
      <c r="M2749" s="149">
        <v>121.023623990926</v>
      </c>
    </row>
    <row r="2750" spans="1:13">
      <c r="A2750" s="150" t="str">
        <f t="shared" si="84"/>
        <v>2007-2009FemalesPD5</v>
      </c>
      <c r="B2750" s="151" t="str">
        <f t="shared" si="85"/>
        <v>2007-2009_Females_PD5_All ages</v>
      </c>
      <c r="C2750" s="149" t="s">
        <v>5</v>
      </c>
      <c r="D2750" s="149" t="s">
        <v>214</v>
      </c>
      <c r="E2750" s="149" t="s">
        <v>130</v>
      </c>
      <c r="F2750" s="149">
        <v>390</v>
      </c>
      <c r="G2750" s="149">
        <v>130</v>
      </c>
      <c r="H2750" s="149">
        <v>1033.1399507271699</v>
      </c>
      <c r="I2750" s="149">
        <v>1125.7286697867501</v>
      </c>
      <c r="J2750" s="149">
        <v>1014.2354766234</v>
      </c>
      <c r="K2750" s="149">
        <v>1245.9146741551699</v>
      </c>
      <c r="L2750" s="149">
        <v>111.49319316334901</v>
      </c>
      <c r="M2750" s="149">
        <v>120.18600436841299</v>
      </c>
    </row>
    <row r="2751" spans="1:13">
      <c r="A2751" s="150" t="str">
        <f t="shared" si="84"/>
        <v>2008-2010FemalesPD5</v>
      </c>
      <c r="B2751" s="151" t="str">
        <f t="shared" si="85"/>
        <v>2008-2010_Females_PD5_All ages</v>
      </c>
      <c r="C2751" s="149" t="s">
        <v>6</v>
      </c>
      <c r="D2751" s="149" t="s">
        <v>214</v>
      </c>
      <c r="E2751" s="149" t="s">
        <v>130</v>
      </c>
      <c r="F2751" s="149">
        <v>419</v>
      </c>
      <c r="G2751" s="149">
        <v>139.666666666667</v>
      </c>
      <c r="H2751" s="149">
        <v>1104.2007062667999</v>
      </c>
      <c r="I2751" s="149">
        <v>1191.50126935908</v>
      </c>
      <c r="J2751" s="149">
        <v>1077.4865160920599</v>
      </c>
      <c r="K2751" s="149">
        <v>1314.0796232638399</v>
      </c>
      <c r="L2751" s="149">
        <v>114.01475326701799</v>
      </c>
      <c r="M2751" s="149">
        <v>122.578353904756</v>
      </c>
    </row>
    <row r="2752" spans="1:13">
      <c r="A2752" s="150" t="str">
        <f t="shared" si="84"/>
        <v>2009-2011FemalesPD5</v>
      </c>
      <c r="B2752" s="151" t="str">
        <f t="shared" si="85"/>
        <v>2009-2011_Females_PD5_All ages</v>
      </c>
      <c r="C2752" s="149" t="s">
        <v>7</v>
      </c>
      <c r="D2752" s="149" t="s">
        <v>214</v>
      </c>
      <c r="E2752" s="149" t="s">
        <v>130</v>
      </c>
      <c r="F2752" s="149">
        <v>413</v>
      </c>
      <c r="G2752" s="149">
        <v>137.666666666667</v>
      </c>
      <c r="H2752" s="149">
        <v>1083.81882118302</v>
      </c>
      <c r="I2752" s="149">
        <v>1174.03886125901</v>
      </c>
      <c r="J2752" s="149">
        <v>1061.0215524155501</v>
      </c>
      <c r="K2752" s="149">
        <v>1295.6087967315</v>
      </c>
      <c r="L2752" s="149">
        <v>113.01730884346</v>
      </c>
      <c r="M2752" s="149">
        <v>121.569935472485</v>
      </c>
    </row>
    <row r="2753" spans="1:13">
      <c r="A2753" s="150" t="str">
        <f t="shared" si="84"/>
        <v>2010-2012FemalesPD5</v>
      </c>
      <c r="B2753" s="151" t="str">
        <f t="shared" si="85"/>
        <v>2010-2012_Females_PD5_All ages</v>
      </c>
      <c r="C2753" s="149" t="s">
        <v>8</v>
      </c>
      <c r="D2753" s="149" t="s">
        <v>214</v>
      </c>
      <c r="E2753" s="149" t="s">
        <v>130</v>
      </c>
      <c r="F2753" s="149">
        <v>421</v>
      </c>
      <c r="G2753" s="149">
        <v>140.333333333333</v>
      </c>
      <c r="H2753" s="149">
        <v>1099.3602297950099</v>
      </c>
      <c r="I2753" s="149">
        <v>1186.04190865598</v>
      </c>
      <c r="J2753" s="149">
        <v>1072.88067171487</v>
      </c>
      <c r="K2753" s="149">
        <v>1307.68161011334</v>
      </c>
      <c r="L2753" s="149">
        <v>113.161236941103</v>
      </c>
      <c r="M2753" s="149">
        <v>121.63970145736801</v>
      </c>
    </row>
    <row r="2754" spans="1:13">
      <c r="A2754" s="150" t="str">
        <f t="shared" si="84"/>
        <v>2011-2013FemalesPD5</v>
      </c>
      <c r="B2754" s="151" t="str">
        <f t="shared" si="85"/>
        <v>2011-2013_Females_PD5_All ages</v>
      </c>
      <c r="C2754" s="149" t="s">
        <v>9</v>
      </c>
      <c r="D2754" s="149" t="s">
        <v>214</v>
      </c>
      <c r="E2754" s="149" t="s">
        <v>130</v>
      </c>
      <c r="F2754" s="149">
        <v>405</v>
      </c>
      <c r="G2754" s="149">
        <v>135</v>
      </c>
      <c r="H2754" s="149">
        <v>1051.3472820725799</v>
      </c>
      <c r="I2754" s="149">
        <v>1123.38521888991</v>
      </c>
      <c r="J2754" s="149">
        <v>1014.29827002309</v>
      </c>
      <c r="K2754" s="149">
        <v>1240.8118377455501</v>
      </c>
      <c r="L2754" s="149">
        <v>109.086948866816</v>
      </c>
      <c r="M2754" s="149">
        <v>117.426618855642</v>
      </c>
    </row>
    <row r="2755" spans="1:13">
      <c r="A2755" s="150" t="str">
        <f t="shared" ref="A2755:A2818" si="86">C2755&amp;D2755&amp;E2755</f>
        <v>2012-2014FemalesPD5</v>
      </c>
      <c r="B2755" s="151" t="str">
        <f t="shared" ref="B2755:B2818" si="87">CONCATENATE(C2755,"_",D2755,"_",E2755,"_","All ages")</f>
        <v>2012-2014_Females_PD5_All ages</v>
      </c>
      <c r="C2755" s="149" t="s">
        <v>216</v>
      </c>
      <c r="D2755" s="149" t="s">
        <v>214</v>
      </c>
      <c r="E2755" s="149" t="s">
        <v>130</v>
      </c>
      <c r="F2755" s="149">
        <v>414</v>
      </c>
      <c r="G2755" s="149">
        <v>138</v>
      </c>
      <c r="H2755" s="149">
        <v>1068.91120807622</v>
      </c>
      <c r="I2755" s="149">
        <v>1127.5481776920799</v>
      </c>
      <c r="J2755" s="149">
        <v>1019.16156295169</v>
      </c>
      <c r="K2755" s="149">
        <v>1244.1266739882799</v>
      </c>
      <c r="L2755" s="149">
        <v>108.386614740387</v>
      </c>
      <c r="M2755" s="149">
        <v>116.578496296205</v>
      </c>
    </row>
    <row r="2756" spans="1:13">
      <c r="A2756" s="150" t="str">
        <f t="shared" si="86"/>
        <v>2004-2006FemalesPF</v>
      </c>
      <c r="B2756" s="151" t="str">
        <f t="shared" si="87"/>
        <v>2004-2006_Females_PF_All ages</v>
      </c>
      <c r="C2756" s="149" t="s">
        <v>1</v>
      </c>
      <c r="D2756" s="149" t="s">
        <v>214</v>
      </c>
      <c r="E2756" s="149" t="s">
        <v>131</v>
      </c>
      <c r="F2756" s="149">
        <v>3974</v>
      </c>
      <c r="G2756" s="149">
        <v>1324.6666666666699</v>
      </c>
      <c r="H2756" s="149">
        <v>1103.64363474783</v>
      </c>
      <c r="I2756" s="149">
        <v>1107.78115608906</v>
      </c>
      <c r="J2756" s="149">
        <v>1073.2654073107999</v>
      </c>
      <c r="K2756" s="149">
        <v>1143.1160650509501</v>
      </c>
      <c r="L2756" s="149">
        <v>34.515748778257603</v>
      </c>
      <c r="M2756" s="149">
        <v>35.334908961889099</v>
      </c>
    </row>
    <row r="2757" spans="1:13">
      <c r="A2757" s="150" t="str">
        <f t="shared" si="86"/>
        <v>2005-2007FemalesPF</v>
      </c>
      <c r="B2757" s="151" t="str">
        <f t="shared" si="87"/>
        <v>2005-2007_Females_PF_All ages</v>
      </c>
      <c r="C2757" s="149" t="s">
        <v>3</v>
      </c>
      <c r="D2757" s="149" t="s">
        <v>214</v>
      </c>
      <c r="E2757" s="149" t="s">
        <v>131</v>
      </c>
      <c r="F2757" s="149">
        <v>4038</v>
      </c>
      <c r="G2757" s="149">
        <v>1346</v>
      </c>
      <c r="H2757" s="149">
        <v>1121.6915931465101</v>
      </c>
      <c r="I2757" s="149">
        <v>1119.64384375797</v>
      </c>
      <c r="J2757" s="149">
        <v>1085.0071200778</v>
      </c>
      <c r="K2757" s="149">
        <v>1155.09597352888</v>
      </c>
      <c r="L2757" s="149">
        <v>34.636723680176097</v>
      </c>
      <c r="M2757" s="149">
        <v>35.4521297709096</v>
      </c>
    </row>
    <row r="2758" spans="1:13">
      <c r="A2758" s="150" t="str">
        <f t="shared" si="86"/>
        <v>2006-2008FemalesPF</v>
      </c>
      <c r="B2758" s="151" t="str">
        <f t="shared" si="87"/>
        <v>2006-2008_Females_PF_All ages</v>
      </c>
      <c r="C2758" s="149" t="s">
        <v>4</v>
      </c>
      <c r="D2758" s="149" t="s">
        <v>214</v>
      </c>
      <c r="E2758" s="149" t="s">
        <v>131</v>
      </c>
      <c r="F2758" s="149">
        <v>4105</v>
      </c>
      <c r="G2758" s="149">
        <v>1368.3333333333301</v>
      </c>
      <c r="H2758" s="149">
        <v>1139.9516249517501</v>
      </c>
      <c r="I2758" s="149">
        <v>1134.5749543746001</v>
      </c>
      <c r="J2758" s="149">
        <v>1099.74159921923</v>
      </c>
      <c r="K2758" s="149">
        <v>1170.2215385862701</v>
      </c>
      <c r="L2758" s="149">
        <v>34.833355155374903</v>
      </c>
      <c r="M2758" s="149">
        <v>35.646584211670202</v>
      </c>
    </row>
    <row r="2759" spans="1:13">
      <c r="A2759" s="150" t="str">
        <f t="shared" si="86"/>
        <v>2007-2009FemalesPF</v>
      </c>
      <c r="B2759" s="151" t="str">
        <f t="shared" si="87"/>
        <v>2007-2009_Females_PF_All ages</v>
      </c>
      <c r="C2759" s="149" t="s">
        <v>5</v>
      </c>
      <c r="D2759" s="149" t="s">
        <v>214</v>
      </c>
      <c r="E2759" s="149" t="s">
        <v>131</v>
      </c>
      <c r="F2759" s="149">
        <v>4107</v>
      </c>
      <c r="G2759" s="149">
        <v>1369</v>
      </c>
      <c r="H2759" s="149">
        <v>1141.2803347977999</v>
      </c>
      <c r="I2759" s="149">
        <v>1133.5052674846399</v>
      </c>
      <c r="J2759" s="149">
        <v>1098.72810593856</v>
      </c>
      <c r="K2759" s="149">
        <v>1169.0941459185501</v>
      </c>
      <c r="L2759" s="149">
        <v>34.7771615460763</v>
      </c>
      <c r="M2759" s="149">
        <v>35.588878433913997</v>
      </c>
    </row>
    <row r="2760" spans="1:13">
      <c r="A2760" s="150" t="str">
        <f t="shared" si="86"/>
        <v>2008-2010FemalesPF</v>
      </c>
      <c r="B2760" s="151" t="str">
        <f t="shared" si="87"/>
        <v>2008-2010_Females_PF_All ages</v>
      </c>
      <c r="C2760" s="149" t="s">
        <v>6</v>
      </c>
      <c r="D2760" s="149" t="s">
        <v>214</v>
      </c>
      <c r="E2760" s="149" t="s">
        <v>131</v>
      </c>
      <c r="F2760" s="149">
        <v>3939</v>
      </c>
      <c r="G2760" s="149">
        <v>1313</v>
      </c>
      <c r="H2760" s="149">
        <v>1094.7900888005699</v>
      </c>
      <c r="I2760" s="149">
        <v>1079.19061763998</v>
      </c>
      <c r="J2760" s="149">
        <v>1045.43415123146</v>
      </c>
      <c r="K2760" s="149">
        <v>1113.7518222507899</v>
      </c>
      <c r="L2760" s="149">
        <v>33.756466408518001</v>
      </c>
      <c r="M2760" s="149">
        <v>34.561204610808097</v>
      </c>
    </row>
    <row r="2761" spans="1:13">
      <c r="A2761" s="150" t="str">
        <f t="shared" si="86"/>
        <v>2009-2011FemalesPF</v>
      </c>
      <c r="B2761" s="151" t="str">
        <f t="shared" si="87"/>
        <v>2009-2011_Females_PF_All ages</v>
      </c>
      <c r="C2761" s="149" t="s">
        <v>7</v>
      </c>
      <c r="D2761" s="149" t="s">
        <v>214</v>
      </c>
      <c r="E2761" s="149" t="s">
        <v>131</v>
      </c>
      <c r="F2761" s="149">
        <v>3756</v>
      </c>
      <c r="G2761" s="149">
        <v>1252</v>
      </c>
      <c r="H2761" s="149">
        <v>1044.60136332159</v>
      </c>
      <c r="I2761" s="149">
        <v>1019.34804601449</v>
      </c>
      <c r="J2761" s="149">
        <v>986.744931074379</v>
      </c>
      <c r="K2761" s="149">
        <v>1052.74736464085</v>
      </c>
      <c r="L2761" s="149">
        <v>32.603114940107297</v>
      </c>
      <c r="M2761" s="149">
        <v>33.399318626361698</v>
      </c>
    </row>
    <row r="2762" spans="1:13">
      <c r="A2762" s="150" t="str">
        <f t="shared" si="86"/>
        <v>2010-2012FemalesPF</v>
      </c>
      <c r="B2762" s="151" t="str">
        <f t="shared" si="87"/>
        <v>2010-2012_Females_PF_All ages</v>
      </c>
      <c r="C2762" s="149" t="s">
        <v>8</v>
      </c>
      <c r="D2762" s="149" t="s">
        <v>214</v>
      </c>
      <c r="E2762" s="149" t="s">
        <v>131</v>
      </c>
      <c r="F2762" s="149">
        <v>3780</v>
      </c>
      <c r="G2762" s="149">
        <v>1260</v>
      </c>
      <c r="H2762" s="149">
        <v>1050.34719810159</v>
      </c>
      <c r="I2762" s="149">
        <v>1016.75423063708</v>
      </c>
      <c r="J2762" s="149">
        <v>984.365156734827</v>
      </c>
      <c r="K2762" s="149">
        <v>1049.93173236711</v>
      </c>
      <c r="L2762" s="149">
        <v>32.389073902254701</v>
      </c>
      <c r="M2762" s="149">
        <v>33.177501730024801</v>
      </c>
    </row>
    <row r="2763" spans="1:13">
      <c r="A2763" s="150" t="str">
        <f t="shared" si="86"/>
        <v>2011-2013FemalesPF</v>
      </c>
      <c r="B2763" s="151" t="str">
        <f t="shared" si="87"/>
        <v>2011-2013_Females_PF_All ages</v>
      </c>
      <c r="C2763" s="149" t="s">
        <v>9</v>
      </c>
      <c r="D2763" s="149" t="s">
        <v>214</v>
      </c>
      <c r="E2763" s="149" t="s">
        <v>131</v>
      </c>
      <c r="F2763" s="149">
        <v>3845</v>
      </c>
      <c r="G2763" s="149">
        <v>1281.6666666666699</v>
      </c>
      <c r="H2763" s="149">
        <v>1066.4440401171601</v>
      </c>
      <c r="I2763" s="149">
        <v>1028.85793758662</v>
      </c>
      <c r="J2763" s="149">
        <v>996.38797662436002</v>
      </c>
      <c r="K2763" s="149">
        <v>1062.1114968755201</v>
      </c>
      <c r="L2763" s="149">
        <v>32.469960962257801</v>
      </c>
      <c r="M2763" s="149">
        <v>33.253559288901201</v>
      </c>
    </row>
    <row r="2764" spans="1:13">
      <c r="A2764" s="150" t="str">
        <f t="shared" si="86"/>
        <v>2012-2014FemalesPF</v>
      </c>
      <c r="B2764" s="151" t="str">
        <f t="shared" si="87"/>
        <v>2012-2014_Females_PF_All ages</v>
      </c>
      <c r="C2764" s="149" t="s">
        <v>216</v>
      </c>
      <c r="D2764" s="149" t="s">
        <v>214</v>
      </c>
      <c r="E2764" s="149" t="s">
        <v>131</v>
      </c>
      <c r="F2764" s="149">
        <v>3863</v>
      </c>
      <c r="G2764" s="149">
        <v>1287.6666666666699</v>
      </c>
      <c r="H2764" s="149">
        <v>1068.3695679229199</v>
      </c>
      <c r="I2764" s="149">
        <v>1025.41029127415</v>
      </c>
      <c r="J2764" s="149">
        <v>993.16175483765096</v>
      </c>
      <c r="K2764" s="149">
        <v>1058.4352430369399</v>
      </c>
      <c r="L2764" s="149">
        <v>32.248536436501603</v>
      </c>
      <c r="M2764" s="149">
        <v>33.0249517627919</v>
      </c>
    </row>
    <row r="2765" spans="1:13">
      <c r="A2765" s="150" t="str">
        <f t="shared" si="86"/>
        <v>2004-2006FemalesPF1</v>
      </c>
      <c r="B2765" s="151" t="str">
        <f t="shared" si="87"/>
        <v>2004-2006_Females_PF1_All ages</v>
      </c>
      <c r="C2765" s="149" t="s">
        <v>1</v>
      </c>
      <c r="D2765" s="149" t="s">
        <v>214</v>
      </c>
      <c r="E2765" s="149" t="s">
        <v>132</v>
      </c>
      <c r="F2765" s="149">
        <v>531</v>
      </c>
      <c r="G2765" s="149">
        <v>177</v>
      </c>
      <c r="H2765" s="149">
        <v>736.91660768558199</v>
      </c>
      <c r="I2765" s="149">
        <v>1044.2993479730901</v>
      </c>
      <c r="J2765" s="149">
        <v>956.01101962188204</v>
      </c>
      <c r="K2765" s="149">
        <v>1138.4517048442699</v>
      </c>
      <c r="L2765" s="149">
        <v>88.288328351209699</v>
      </c>
      <c r="M2765" s="149">
        <v>94.152356871176394</v>
      </c>
    </row>
    <row r="2766" spans="1:13">
      <c r="A2766" s="150" t="str">
        <f t="shared" si="86"/>
        <v>2005-2007FemalesPF1</v>
      </c>
      <c r="B2766" s="151" t="str">
        <f t="shared" si="87"/>
        <v>2005-2007_Females_PF1_All ages</v>
      </c>
      <c r="C2766" s="149" t="s">
        <v>3</v>
      </c>
      <c r="D2766" s="149" t="s">
        <v>214</v>
      </c>
      <c r="E2766" s="149" t="s">
        <v>132</v>
      </c>
      <c r="F2766" s="149">
        <v>533</v>
      </c>
      <c r="G2766" s="149">
        <v>177.666666666667</v>
      </c>
      <c r="H2766" s="149">
        <v>730.76764879279403</v>
      </c>
      <c r="I2766" s="149">
        <v>1033.9935546469101</v>
      </c>
      <c r="J2766" s="149">
        <v>946.42585211473795</v>
      </c>
      <c r="K2766" s="149">
        <v>1127.3661084703299</v>
      </c>
      <c r="L2766" s="149">
        <v>87.567702532167104</v>
      </c>
      <c r="M2766" s="149">
        <v>93.372553823426401</v>
      </c>
    </row>
    <row r="2767" spans="1:13">
      <c r="A2767" s="150" t="str">
        <f t="shared" si="86"/>
        <v>2006-2008FemalesPF1</v>
      </c>
      <c r="B2767" s="151" t="str">
        <f t="shared" si="87"/>
        <v>2006-2008_Females_PF1_All ages</v>
      </c>
      <c r="C2767" s="149" t="s">
        <v>4</v>
      </c>
      <c r="D2767" s="149" t="s">
        <v>214</v>
      </c>
      <c r="E2767" s="149" t="s">
        <v>132</v>
      </c>
      <c r="F2767" s="149">
        <v>526</v>
      </c>
      <c r="G2767" s="149">
        <v>175.333333333333</v>
      </c>
      <c r="H2767" s="149">
        <v>714.31481456333097</v>
      </c>
      <c r="I2767" s="149">
        <v>1018.57589174513</v>
      </c>
      <c r="J2767" s="149">
        <v>931.43208905711003</v>
      </c>
      <c r="K2767" s="149">
        <v>1111.53613961371</v>
      </c>
      <c r="L2767" s="149">
        <v>87.143802688022603</v>
      </c>
      <c r="M2767" s="149">
        <v>92.960247868573603</v>
      </c>
    </row>
    <row r="2768" spans="1:13">
      <c r="A2768" s="150" t="str">
        <f t="shared" si="86"/>
        <v>2007-2009FemalesPF1</v>
      </c>
      <c r="B2768" s="151" t="str">
        <f t="shared" si="87"/>
        <v>2007-2009_Females_PF1_All ages</v>
      </c>
      <c r="C2768" s="149" t="s">
        <v>5</v>
      </c>
      <c r="D2768" s="149" t="s">
        <v>214</v>
      </c>
      <c r="E2768" s="149" t="s">
        <v>132</v>
      </c>
      <c r="F2768" s="149">
        <v>529</v>
      </c>
      <c r="G2768" s="149">
        <v>176.333333333333</v>
      </c>
      <c r="H2768" s="149">
        <v>712.150992164993</v>
      </c>
      <c r="I2768" s="149">
        <v>995.34317371315001</v>
      </c>
      <c r="J2768" s="149">
        <v>910.50519213086397</v>
      </c>
      <c r="K2768" s="149">
        <v>1085.8270398188099</v>
      </c>
      <c r="L2768" s="149">
        <v>84.837981582286403</v>
      </c>
      <c r="M2768" s="149">
        <v>90.483866105660894</v>
      </c>
    </row>
    <row r="2769" spans="1:13">
      <c r="A2769" s="150" t="str">
        <f t="shared" si="86"/>
        <v>2008-2010FemalesPF1</v>
      </c>
      <c r="B2769" s="151" t="str">
        <f t="shared" si="87"/>
        <v>2008-2010_Females_PF1_All ages</v>
      </c>
      <c r="C2769" s="149" t="s">
        <v>6</v>
      </c>
      <c r="D2769" s="149" t="s">
        <v>214</v>
      </c>
      <c r="E2769" s="149" t="s">
        <v>132</v>
      </c>
      <c r="F2769" s="149">
        <v>538</v>
      </c>
      <c r="G2769" s="149">
        <v>179.333333333333</v>
      </c>
      <c r="H2769" s="149">
        <v>722.13795787976005</v>
      </c>
      <c r="I2769" s="149">
        <v>976.88381899770104</v>
      </c>
      <c r="J2769" s="149">
        <v>894.71449255421203</v>
      </c>
      <c r="K2769" s="149">
        <v>1064.4738635308599</v>
      </c>
      <c r="L2769" s="149">
        <v>82.169326443488998</v>
      </c>
      <c r="M2769" s="149">
        <v>87.590044533157695</v>
      </c>
    </row>
    <row r="2770" spans="1:13">
      <c r="A2770" s="150" t="str">
        <f t="shared" si="86"/>
        <v>2009-2011FemalesPF1</v>
      </c>
      <c r="B2770" s="151" t="str">
        <f t="shared" si="87"/>
        <v>2009-2011_Females_PF1_All ages</v>
      </c>
      <c r="C2770" s="149" t="s">
        <v>7</v>
      </c>
      <c r="D2770" s="149" t="s">
        <v>214</v>
      </c>
      <c r="E2770" s="149" t="s">
        <v>132</v>
      </c>
      <c r="F2770" s="149">
        <v>549</v>
      </c>
      <c r="G2770" s="149">
        <v>183</v>
      </c>
      <c r="H2770" s="149">
        <v>737.15022289059596</v>
      </c>
      <c r="I2770" s="149">
        <v>940.79471412705095</v>
      </c>
      <c r="J2770" s="149">
        <v>862.84184072448102</v>
      </c>
      <c r="K2770" s="149">
        <v>1023.83653731958</v>
      </c>
      <c r="L2770" s="149">
        <v>77.952873402569907</v>
      </c>
      <c r="M2770" s="149">
        <v>83.041823192527701</v>
      </c>
    </row>
    <row r="2771" spans="1:13">
      <c r="A2771" s="150" t="str">
        <f t="shared" si="86"/>
        <v>2010-2012FemalesPF1</v>
      </c>
      <c r="B2771" s="151" t="str">
        <f t="shared" si="87"/>
        <v>2010-2012_Females_PF1_All ages</v>
      </c>
      <c r="C2771" s="149" t="s">
        <v>8</v>
      </c>
      <c r="D2771" s="149" t="s">
        <v>214</v>
      </c>
      <c r="E2771" s="149" t="s">
        <v>132</v>
      </c>
      <c r="F2771" s="149">
        <v>571</v>
      </c>
      <c r="G2771" s="149">
        <v>190.333333333333</v>
      </c>
      <c r="H2771" s="149">
        <v>766.28866671139997</v>
      </c>
      <c r="I2771" s="149">
        <v>943.34838072563298</v>
      </c>
      <c r="J2771" s="149">
        <v>866.88908065406804</v>
      </c>
      <c r="K2771" s="149">
        <v>1024.6986631432901</v>
      </c>
      <c r="L2771" s="149">
        <v>76.459300071564897</v>
      </c>
      <c r="M2771" s="149">
        <v>81.350282417659599</v>
      </c>
    </row>
    <row r="2772" spans="1:13">
      <c r="A2772" s="150" t="str">
        <f t="shared" si="86"/>
        <v>2011-2013FemalesPF1</v>
      </c>
      <c r="B2772" s="151" t="str">
        <f t="shared" si="87"/>
        <v>2011-2013_Females_PF1_All ages</v>
      </c>
      <c r="C2772" s="149" t="s">
        <v>9</v>
      </c>
      <c r="D2772" s="149" t="s">
        <v>214</v>
      </c>
      <c r="E2772" s="149" t="s">
        <v>132</v>
      </c>
      <c r="F2772" s="149">
        <v>567</v>
      </c>
      <c r="G2772" s="149">
        <v>189</v>
      </c>
      <c r="H2772" s="149">
        <v>759.14793343062604</v>
      </c>
      <c r="I2772" s="149">
        <v>910.68311276291695</v>
      </c>
      <c r="J2772" s="149">
        <v>836.75324293793403</v>
      </c>
      <c r="K2772" s="149">
        <v>989.35939200148505</v>
      </c>
      <c r="L2772" s="149">
        <v>73.929869824983001</v>
      </c>
      <c r="M2772" s="149">
        <v>78.676279238568199</v>
      </c>
    </row>
    <row r="2773" spans="1:13">
      <c r="A2773" s="150" t="str">
        <f t="shared" si="86"/>
        <v>2012-2014FemalesPF1</v>
      </c>
      <c r="B2773" s="151" t="str">
        <f t="shared" si="87"/>
        <v>2012-2014_Females_PF1_All ages</v>
      </c>
      <c r="C2773" s="149" t="s">
        <v>216</v>
      </c>
      <c r="D2773" s="149" t="s">
        <v>214</v>
      </c>
      <c r="E2773" s="149" t="s">
        <v>132</v>
      </c>
      <c r="F2773" s="149">
        <v>576</v>
      </c>
      <c r="G2773" s="149">
        <v>192</v>
      </c>
      <c r="H2773" s="149">
        <v>767.78502019434598</v>
      </c>
      <c r="I2773" s="149">
        <v>903.81767082790395</v>
      </c>
      <c r="J2773" s="149">
        <v>831.08563382148304</v>
      </c>
      <c r="K2773" s="149">
        <v>981.181327913323</v>
      </c>
      <c r="L2773" s="149">
        <v>72.732037006421706</v>
      </c>
      <c r="M2773" s="149">
        <v>77.363657085419106</v>
      </c>
    </row>
    <row r="2774" spans="1:13">
      <c r="A2774" s="150" t="str">
        <f t="shared" si="86"/>
        <v>2004-2006FemalesPF2</v>
      </c>
      <c r="B2774" s="151" t="str">
        <f t="shared" si="87"/>
        <v>2004-2006_Females_PF2_All ages</v>
      </c>
      <c r="C2774" s="149" t="s">
        <v>1</v>
      </c>
      <c r="D2774" s="149" t="s">
        <v>214</v>
      </c>
      <c r="E2774" s="149" t="s">
        <v>133</v>
      </c>
      <c r="F2774" s="149">
        <v>806</v>
      </c>
      <c r="G2774" s="149">
        <v>268.66666666666703</v>
      </c>
      <c r="H2774" s="149">
        <v>1082.2859598238299</v>
      </c>
      <c r="I2774" s="149">
        <v>956.43717427048603</v>
      </c>
      <c r="J2774" s="149">
        <v>890.31611860151804</v>
      </c>
      <c r="K2774" s="149">
        <v>1026.0988275995301</v>
      </c>
      <c r="L2774" s="149">
        <v>66.121055668968197</v>
      </c>
      <c r="M2774" s="149">
        <v>69.661653329041997</v>
      </c>
    </row>
    <row r="2775" spans="1:13">
      <c r="A2775" s="150" t="str">
        <f t="shared" si="86"/>
        <v>2005-2007FemalesPF2</v>
      </c>
      <c r="B2775" s="151" t="str">
        <f t="shared" si="87"/>
        <v>2005-2007_Females_PF2_All ages</v>
      </c>
      <c r="C2775" s="149" t="s">
        <v>3</v>
      </c>
      <c r="D2775" s="149" t="s">
        <v>214</v>
      </c>
      <c r="E2775" s="149" t="s">
        <v>133</v>
      </c>
      <c r="F2775" s="149">
        <v>871</v>
      </c>
      <c r="G2775" s="149">
        <v>290.33333333333297</v>
      </c>
      <c r="H2775" s="149">
        <v>1170.02270193302</v>
      </c>
      <c r="I2775" s="149">
        <v>1016.709520456</v>
      </c>
      <c r="J2775" s="149">
        <v>948.89081504600597</v>
      </c>
      <c r="K2775" s="149">
        <v>1088.01773106429</v>
      </c>
      <c r="L2775" s="149">
        <v>67.818705409996298</v>
      </c>
      <c r="M2775" s="149">
        <v>71.308210608283403</v>
      </c>
    </row>
    <row r="2776" spans="1:13">
      <c r="A2776" s="150" t="str">
        <f t="shared" si="86"/>
        <v>2006-2008FemalesPF2</v>
      </c>
      <c r="B2776" s="151" t="str">
        <f t="shared" si="87"/>
        <v>2006-2008_Females_PF2_All ages</v>
      </c>
      <c r="C2776" s="149" t="s">
        <v>4</v>
      </c>
      <c r="D2776" s="149" t="s">
        <v>214</v>
      </c>
      <c r="E2776" s="149" t="s">
        <v>133</v>
      </c>
      <c r="F2776" s="149">
        <v>935</v>
      </c>
      <c r="G2776" s="149">
        <v>311.66666666666703</v>
      </c>
      <c r="H2776" s="149">
        <v>1255.7583571726</v>
      </c>
      <c r="I2776" s="149">
        <v>1083.04792582715</v>
      </c>
      <c r="J2776" s="149">
        <v>1013.16803264269</v>
      </c>
      <c r="K2776" s="149">
        <v>1156.3947590866401</v>
      </c>
      <c r="L2776" s="149">
        <v>69.879893184452996</v>
      </c>
      <c r="M2776" s="149">
        <v>73.346833259497302</v>
      </c>
    </row>
    <row r="2777" spans="1:13">
      <c r="A2777" s="150" t="str">
        <f t="shared" si="86"/>
        <v>2007-2009FemalesPF2</v>
      </c>
      <c r="B2777" s="151" t="str">
        <f t="shared" si="87"/>
        <v>2007-2009_Females_PF2_All ages</v>
      </c>
      <c r="C2777" s="149" t="s">
        <v>5</v>
      </c>
      <c r="D2777" s="149" t="s">
        <v>214</v>
      </c>
      <c r="E2777" s="149" t="s">
        <v>133</v>
      </c>
      <c r="F2777" s="149">
        <v>973</v>
      </c>
      <c r="G2777" s="149">
        <v>324.33333333333297</v>
      </c>
      <c r="H2777" s="149">
        <v>1308.2177046359</v>
      </c>
      <c r="I2777" s="149">
        <v>1124.04337524742</v>
      </c>
      <c r="J2777" s="149">
        <v>1052.96266059755</v>
      </c>
      <c r="K2777" s="149">
        <v>1198.5792156443399</v>
      </c>
      <c r="L2777" s="149">
        <v>71.080714649865698</v>
      </c>
      <c r="M2777" s="149">
        <v>74.535840396923305</v>
      </c>
    </row>
    <row r="2778" spans="1:13">
      <c r="A2778" s="150" t="str">
        <f t="shared" si="86"/>
        <v>2008-2010FemalesPF2</v>
      </c>
      <c r="B2778" s="151" t="str">
        <f t="shared" si="87"/>
        <v>2008-2010_Females_PF2_All ages</v>
      </c>
      <c r="C2778" s="149" t="s">
        <v>6</v>
      </c>
      <c r="D2778" s="149" t="s">
        <v>214</v>
      </c>
      <c r="E2778" s="149" t="s">
        <v>133</v>
      </c>
      <c r="F2778" s="149">
        <v>940</v>
      </c>
      <c r="G2778" s="149">
        <v>313.33333333333297</v>
      </c>
      <c r="H2778" s="149">
        <v>1259.3108622260299</v>
      </c>
      <c r="I2778" s="149">
        <v>1085.46151255515</v>
      </c>
      <c r="J2778" s="149">
        <v>1015.70320578387</v>
      </c>
      <c r="K2778" s="149">
        <v>1158.6712619740299</v>
      </c>
      <c r="L2778" s="149">
        <v>69.758306771284197</v>
      </c>
      <c r="M2778" s="149">
        <v>73.209749418876996</v>
      </c>
    </row>
    <row r="2779" spans="1:13">
      <c r="A2779" s="150" t="str">
        <f t="shared" si="86"/>
        <v>2009-2011FemalesPF2</v>
      </c>
      <c r="B2779" s="151" t="str">
        <f t="shared" si="87"/>
        <v>2009-2011_Females_PF2_All ages</v>
      </c>
      <c r="C2779" s="149" t="s">
        <v>7</v>
      </c>
      <c r="D2779" s="149" t="s">
        <v>214</v>
      </c>
      <c r="E2779" s="149" t="s">
        <v>133</v>
      </c>
      <c r="F2779" s="149">
        <v>894</v>
      </c>
      <c r="G2779" s="149">
        <v>298</v>
      </c>
      <c r="H2779" s="149">
        <v>1196.1466416912001</v>
      </c>
      <c r="I2779" s="149">
        <v>1022.69029704859</v>
      </c>
      <c r="J2779" s="149">
        <v>955.36214381237698</v>
      </c>
      <c r="K2779" s="149">
        <v>1093.4366224569501</v>
      </c>
      <c r="L2779" s="149">
        <v>67.328153236209701</v>
      </c>
      <c r="M2779" s="149">
        <v>70.746325408366801</v>
      </c>
    </row>
    <row r="2780" spans="1:13">
      <c r="A2780" s="150" t="str">
        <f t="shared" si="86"/>
        <v>2010-2012FemalesPF2</v>
      </c>
      <c r="B2780" s="151" t="str">
        <f t="shared" si="87"/>
        <v>2010-2012_Females_PF2_All ages</v>
      </c>
      <c r="C2780" s="149" t="s">
        <v>8</v>
      </c>
      <c r="D2780" s="149" t="s">
        <v>214</v>
      </c>
      <c r="E2780" s="149" t="s">
        <v>133</v>
      </c>
      <c r="F2780" s="149">
        <v>900</v>
      </c>
      <c r="G2780" s="149">
        <v>300</v>
      </c>
      <c r="H2780" s="149">
        <v>1201.1691379609499</v>
      </c>
      <c r="I2780" s="149">
        <v>1021.40133176861</v>
      </c>
      <c r="J2780" s="149">
        <v>954.43679213112205</v>
      </c>
      <c r="K2780" s="149">
        <v>1091.7539193733001</v>
      </c>
      <c r="L2780" s="149">
        <v>66.964539637483398</v>
      </c>
      <c r="M2780" s="149">
        <v>70.352587604690399</v>
      </c>
    </row>
    <row r="2781" spans="1:13">
      <c r="A2781" s="150" t="str">
        <f t="shared" si="86"/>
        <v>2011-2013FemalesPF2</v>
      </c>
      <c r="B2781" s="151" t="str">
        <f t="shared" si="87"/>
        <v>2011-2013_Females_PF2_All ages</v>
      </c>
      <c r="C2781" s="149" t="s">
        <v>9</v>
      </c>
      <c r="D2781" s="149" t="s">
        <v>214</v>
      </c>
      <c r="E2781" s="149" t="s">
        <v>133</v>
      </c>
      <c r="F2781" s="149">
        <v>914</v>
      </c>
      <c r="G2781" s="149">
        <v>304.66666666666703</v>
      </c>
      <c r="H2781" s="149">
        <v>1216.50939001504</v>
      </c>
      <c r="I2781" s="149">
        <v>1024.38443717533</v>
      </c>
      <c r="J2781" s="149">
        <v>957.77658211149003</v>
      </c>
      <c r="K2781" s="149">
        <v>1094.3356765850899</v>
      </c>
      <c r="L2781" s="149">
        <v>66.607855063834805</v>
      </c>
      <c r="M2781" s="149">
        <v>69.951239409761897</v>
      </c>
    </row>
    <row r="2782" spans="1:13">
      <c r="A2782" s="150" t="str">
        <f t="shared" si="86"/>
        <v>2012-2014FemalesPF2</v>
      </c>
      <c r="B2782" s="151" t="str">
        <f t="shared" si="87"/>
        <v>2012-2014_Females_PF2_All ages</v>
      </c>
      <c r="C2782" s="149" t="s">
        <v>216</v>
      </c>
      <c r="D2782" s="149" t="s">
        <v>214</v>
      </c>
      <c r="E2782" s="149" t="s">
        <v>133</v>
      </c>
      <c r="F2782" s="149">
        <v>923</v>
      </c>
      <c r="G2782" s="149">
        <v>307.66666666666703</v>
      </c>
      <c r="H2782" s="149">
        <v>1225.2266602949601</v>
      </c>
      <c r="I2782" s="149">
        <v>1029.3311010499699</v>
      </c>
      <c r="J2782" s="149">
        <v>962.82107632526902</v>
      </c>
      <c r="K2782" s="149">
        <v>1099.1628395191699</v>
      </c>
      <c r="L2782" s="149">
        <v>66.510024724706099</v>
      </c>
      <c r="M2782" s="149">
        <v>69.831738469196395</v>
      </c>
    </row>
    <row r="2783" spans="1:13">
      <c r="A2783" s="150" t="str">
        <f t="shared" si="86"/>
        <v>2004-2006FemalesPF3</v>
      </c>
      <c r="B2783" s="151" t="str">
        <f t="shared" si="87"/>
        <v>2004-2006_Females_PF3_All ages</v>
      </c>
      <c r="C2783" s="149" t="s">
        <v>1</v>
      </c>
      <c r="D2783" s="149" t="s">
        <v>214</v>
      </c>
      <c r="E2783" s="149" t="s">
        <v>134</v>
      </c>
      <c r="F2783" s="149">
        <v>917</v>
      </c>
      <c r="G2783" s="149">
        <v>305.66666666666703</v>
      </c>
      <c r="H2783" s="149">
        <v>1290.0412194195501</v>
      </c>
      <c r="I2783" s="149">
        <v>1157.5545182270801</v>
      </c>
      <c r="J2783" s="149">
        <v>1082.84455174501</v>
      </c>
      <c r="K2783" s="149">
        <v>1236.00824812734</v>
      </c>
      <c r="L2783" s="149">
        <v>74.709966482069404</v>
      </c>
      <c r="M2783" s="149">
        <v>78.453729900261806</v>
      </c>
    </row>
    <row r="2784" spans="1:13">
      <c r="A2784" s="150" t="str">
        <f t="shared" si="86"/>
        <v>2005-2007FemalesPF3</v>
      </c>
      <c r="B2784" s="151" t="str">
        <f t="shared" si="87"/>
        <v>2005-2007_Females_PF3_All ages</v>
      </c>
      <c r="C2784" s="149" t="s">
        <v>3</v>
      </c>
      <c r="D2784" s="149" t="s">
        <v>214</v>
      </c>
      <c r="E2784" s="149" t="s">
        <v>134</v>
      </c>
      <c r="F2784" s="149">
        <v>943</v>
      </c>
      <c r="G2784" s="149">
        <v>314.33333333333297</v>
      </c>
      <c r="H2784" s="149">
        <v>1335.0511085313001</v>
      </c>
      <c r="I2784" s="149">
        <v>1190.49792073565</v>
      </c>
      <c r="J2784" s="149">
        <v>1114.64655439496</v>
      </c>
      <c r="K2784" s="149">
        <v>1270.0960618593299</v>
      </c>
      <c r="L2784" s="149">
        <v>75.851366340692294</v>
      </c>
      <c r="M2784" s="149">
        <v>79.598141123677394</v>
      </c>
    </row>
    <row r="2785" spans="1:13">
      <c r="A2785" s="150" t="str">
        <f t="shared" si="86"/>
        <v>2006-2008FemalesPF3</v>
      </c>
      <c r="B2785" s="151" t="str">
        <f t="shared" si="87"/>
        <v>2006-2008_Females_PF3_All ages</v>
      </c>
      <c r="C2785" s="149" t="s">
        <v>4</v>
      </c>
      <c r="D2785" s="149" t="s">
        <v>214</v>
      </c>
      <c r="E2785" s="149" t="s">
        <v>134</v>
      </c>
      <c r="F2785" s="149">
        <v>953</v>
      </c>
      <c r="G2785" s="149">
        <v>317.66666666666703</v>
      </c>
      <c r="H2785" s="149">
        <v>1355.4452488301599</v>
      </c>
      <c r="I2785" s="149">
        <v>1211.46579522095</v>
      </c>
      <c r="J2785" s="149">
        <v>1134.6342588356399</v>
      </c>
      <c r="K2785" s="149">
        <v>1292.07202455127</v>
      </c>
      <c r="L2785" s="149">
        <v>76.8315363853158</v>
      </c>
      <c r="M2785" s="149">
        <v>80.606229330317305</v>
      </c>
    </row>
    <row r="2786" spans="1:13">
      <c r="A2786" s="150" t="str">
        <f t="shared" si="86"/>
        <v>2007-2009FemalesPF3</v>
      </c>
      <c r="B2786" s="151" t="str">
        <f t="shared" si="87"/>
        <v>2007-2009_Females_PF3_All ages</v>
      </c>
      <c r="C2786" s="149" t="s">
        <v>5</v>
      </c>
      <c r="D2786" s="149" t="s">
        <v>214</v>
      </c>
      <c r="E2786" s="149" t="s">
        <v>134</v>
      </c>
      <c r="F2786" s="149">
        <v>952</v>
      </c>
      <c r="G2786" s="149">
        <v>317.33333333333297</v>
      </c>
      <c r="H2786" s="149">
        <v>1359.49504469768</v>
      </c>
      <c r="I2786" s="149">
        <v>1215.9213358868201</v>
      </c>
      <c r="J2786" s="149">
        <v>1138.8098422650701</v>
      </c>
      <c r="K2786" s="149">
        <v>1296.8233190778999</v>
      </c>
      <c r="L2786" s="149">
        <v>77.111493621754306</v>
      </c>
      <c r="M2786" s="149">
        <v>80.901983191084398</v>
      </c>
    </row>
    <row r="2787" spans="1:13">
      <c r="A2787" s="150" t="str">
        <f t="shared" si="86"/>
        <v>2008-2010FemalesPF3</v>
      </c>
      <c r="B2787" s="151" t="str">
        <f t="shared" si="87"/>
        <v>2008-2010_Females_PF3_All ages</v>
      </c>
      <c r="C2787" s="149" t="s">
        <v>6</v>
      </c>
      <c r="D2787" s="149" t="s">
        <v>214</v>
      </c>
      <c r="E2787" s="149" t="s">
        <v>134</v>
      </c>
      <c r="F2787" s="149">
        <v>891</v>
      </c>
      <c r="G2787" s="149">
        <v>297</v>
      </c>
      <c r="H2787" s="149">
        <v>1272.8571428571399</v>
      </c>
      <c r="I2787" s="149">
        <v>1134.67630961339</v>
      </c>
      <c r="J2787" s="149">
        <v>1060.3631330523699</v>
      </c>
      <c r="K2787" s="149">
        <v>1212.7688017212299</v>
      </c>
      <c r="L2787" s="149">
        <v>74.313176561019404</v>
      </c>
      <c r="M2787" s="149">
        <v>78.092492107844507</v>
      </c>
    </row>
    <row r="2788" spans="1:13">
      <c r="A2788" s="150" t="str">
        <f t="shared" si="86"/>
        <v>2009-2011FemalesPF3</v>
      </c>
      <c r="B2788" s="151" t="str">
        <f t="shared" si="87"/>
        <v>2009-2011_Females_PF3_All ages</v>
      </c>
      <c r="C2788" s="149" t="s">
        <v>7</v>
      </c>
      <c r="D2788" s="149" t="s">
        <v>214</v>
      </c>
      <c r="E2788" s="149" t="s">
        <v>134</v>
      </c>
      <c r="F2788" s="149">
        <v>810</v>
      </c>
      <c r="G2788" s="149">
        <v>270</v>
      </c>
      <c r="H2788" s="149">
        <v>1154.9155200684399</v>
      </c>
      <c r="I2788" s="149">
        <v>1021.9750567444499</v>
      </c>
      <c r="J2788" s="149">
        <v>951.90819404694003</v>
      </c>
      <c r="K2788" s="149">
        <v>1095.7842592935599</v>
      </c>
      <c r="L2788" s="149">
        <v>70.0668626975108</v>
      </c>
      <c r="M2788" s="149">
        <v>73.809202549108605</v>
      </c>
    </row>
    <row r="2789" spans="1:13">
      <c r="A2789" s="150" t="str">
        <f t="shared" si="86"/>
        <v>2010-2012FemalesPF3</v>
      </c>
      <c r="B2789" s="151" t="str">
        <f t="shared" si="87"/>
        <v>2010-2012_Females_PF3_All ages</v>
      </c>
      <c r="C2789" s="149" t="s">
        <v>8</v>
      </c>
      <c r="D2789" s="149" t="s">
        <v>214</v>
      </c>
      <c r="E2789" s="149" t="s">
        <v>134</v>
      </c>
      <c r="F2789" s="149">
        <v>822</v>
      </c>
      <c r="G2789" s="149">
        <v>274</v>
      </c>
      <c r="H2789" s="149">
        <v>1170.4733154866999</v>
      </c>
      <c r="I2789" s="149">
        <v>1027.5737673431099</v>
      </c>
      <c r="J2789" s="149">
        <v>957.662469073848</v>
      </c>
      <c r="K2789" s="149">
        <v>1101.19095216767</v>
      </c>
      <c r="L2789" s="149">
        <v>69.911298269261493</v>
      </c>
      <c r="M2789" s="149">
        <v>73.617184824556702</v>
      </c>
    </row>
    <row r="2790" spans="1:13">
      <c r="A2790" s="150" t="str">
        <f t="shared" si="86"/>
        <v>2011-2013FemalesPF3</v>
      </c>
      <c r="B2790" s="151" t="str">
        <f t="shared" si="87"/>
        <v>2011-2013_Females_PF3_All ages</v>
      </c>
      <c r="C2790" s="149" t="s">
        <v>9</v>
      </c>
      <c r="D2790" s="149" t="s">
        <v>214</v>
      </c>
      <c r="E2790" s="149" t="s">
        <v>134</v>
      </c>
      <c r="F2790" s="149">
        <v>850</v>
      </c>
      <c r="G2790" s="149">
        <v>283.33333333333297</v>
      </c>
      <c r="H2790" s="149">
        <v>1209.74054623344</v>
      </c>
      <c r="I2790" s="149">
        <v>1062.9274395458001</v>
      </c>
      <c r="J2790" s="149">
        <v>991.80845528664395</v>
      </c>
      <c r="K2790" s="149">
        <v>1137.7519408949599</v>
      </c>
      <c r="L2790" s="149">
        <v>71.1189842591521</v>
      </c>
      <c r="M2790" s="149">
        <v>74.824501349159206</v>
      </c>
    </row>
    <row r="2791" spans="1:13">
      <c r="A2791" s="150" t="str">
        <f t="shared" si="86"/>
        <v>2012-2014FemalesPF3</v>
      </c>
      <c r="B2791" s="151" t="str">
        <f t="shared" si="87"/>
        <v>2012-2014_Females_PF3_All ages</v>
      </c>
      <c r="C2791" s="149" t="s">
        <v>216</v>
      </c>
      <c r="D2791" s="149" t="s">
        <v>214</v>
      </c>
      <c r="E2791" s="149" t="s">
        <v>134</v>
      </c>
      <c r="F2791" s="149">
        <v>901</v>
      </c>
      <c r="G2791" s="149">
        <v>300.33333333333297</v>
      </c>
      <c r="H2791" s="149">
        <v>1282.3249790074401</v>
      </c>
      <c r="I2791" s="149">
        <v>1124.5011493591501</v>
      </c>
      <c r="J2791" s="149">
        <v>1051.4411748916</v>
      </c>
      <c r="K2791" s="149">
        <v>1201.2554598793899</v>
      </c>
      <c r="L2791" s="149">
        <v>73.0599744675512</v>
      </c>
      <c r="M2791" s="149">
        <v>76.7543105202394</v>
      </c>
    </row>
    <row r="2792" spans="1:13">
      <c r="A2792" s="150" t="str">
        <f t="shared" si="86"/>
        <v>2004-2006FemalesPF4</v>
      </c>
      <c r="B2792" s="151" t="str">
        <f t="shared" si="87"/>
        <v>2004-2006_Females_PF4_All ages</v>
      </c>
      <c r="C2792" s="149" t="s">
        <v>1</v>
      </c>
      <c r="D2792" s="149" t="s">
        <v>214</v>
      </c>
      <c r="E2792" s="149" t="s">
        <v>135</v>
      </c>
      <c r="F2792" s="149">
        <v>913</v>
      </c>
      <c r="G2792" s="149">
        <v>304.33333333333297</v>
      </c>
      <c r="H2792" s="149">
        <v>1265.7701372521799</v>
      </c>
      <c r="I2792" s="149">
        <v>1186.8502814702299</v>
      </c>
      <c r="J2792" s="149">
        <v>1110.18382237266</v>
      </c>
      <c r="K2792" s="149">
        <v>1267.36718153332</v>
      </c>
      <c r="L2792" s="149">
        <v>76.666459097578795</v>
      </c>
      <c r="M2792" s="149">
        <v>80.516900063081295</v>
      </c>
    </row>
    <row r="2793" spans="1:13">
      <c r="A2793" s="150" t="str">
        <f t="shared" si="86"/>
        <v>2005-2007FemalesPF4</v>
      </c>
      <c r="B2793" s="151" t="str">
        <f t="shared" si="87"/>
        <v>2005-2007_Females_PF4_All ages</v>
      </c>
      <c r="C2793" s="149" t="s">
        <v>3</v>
      </c>
      <c r="D2793" s="149" t="s">
        <v>214</v>
      </c>
      <c r="E2793" s="149" t="s">
        <v>135</v>
      </c>
      <c r="F2793" s="149">
        <v>876</v>
      </c>
      <c r="G2793" s="149">
        <v>292</v>
      </c>
      <c r="H2793" s="149">
        <v>1219.63104768535</v>
      </c>
      <c r="I2793" s="149">
        <v>1122.0855198097399</v>
      </c>
      <c r="J2793" s="149">
        <v>1047.97220062728</v>
      </c>
      <c r="K2793" s="149">
        <v>1200.00102087804</v>
      </c>
      <c r="L2793" s="149">
        <v>74.1133191824524</v>
      </c>
      <c r="M2793" s="149">
        <v>77.915501068299804</v>
      </c>
    </row>
    <row r="2794" spans="1:13">
      <c r="A2794" s="150" t="str">
        <f t="shared" si="86"/>
        <v>2006-2008FemalesPF4</v>
      </c>
      <c r="B2794" s="151" t="str">
        <f t="shared" si="87"/>
        <v>2006-2008_Females_PF4_All ages</v>
      </c>
      <c r="C2794" s="149" t="s">
        <v>4</v>
      </c>
      <c r="D2794" s="149" t="s">
        <v>214</v>
      </c>
      <c r="E2794" s="149" t="s">
        <v>135</v>
      </c>
      <c r="F2794" s="149">
        <v>893</v>
      </c>
      <c r="G2794" s="149">
        <v>297.66666666666703</v>
      </c>
      <c r="H2794" s="149">
        <v>1247.3286494489701</v>
      </c>
      <c r="I2794" s="149">
        <v>1144.27126705979</v>
      </c>
      <c r="J2794" s="149">
        <v>1069.27307220343</v>
      </c>
      <c r="K2794" s="149">
        <v>1223.07922343308</v>
      </c>
      <c r="L2794" s="149">
        <v>74.998194856352697</v>
      </c>
      <c r="M2794" s="149">
        <v>78.8079563732949</v>
      </c>
    </row>
    <row r="2795" spans="1:13">
      <c r="A2795" s="150" t="str">
        <f t="shared" si="86"/>
        <v>2007-2009FemalesPF4</v>
      </c>
      <c r="B2795" s="151" t="str">
        <f t="shared" si="87"/>
        <v>2007-2009_Females_PF4_All ages</v>
      </c>
      <c r="C2795" s="149" t="s">
        <v>5</v>
      </c>
      <c r="D2795" s="149" t="s">
        <v>214</v>
      </c>
      <c r="E2795" s="149" t="s">
        <v>135</v>
      </c>
      <c r="F2795" s="149">
        <v>872</v>
      </c>
      <c r="G2795" s="149">
        <v>290.66666666666703</v>
      </c>
      <c r="H2795" s="149">
        <v>1223.84247238635</v>
      </c>
      <c r="I2795" s="149">
        <v>1123.95245137748</v>
      </c>
      <c r="J2795" s="149">
        <v>1049.4848171502999</v>
      </c>
      <c r="K2795" s="149">
        <v>1202.24944185756</v>
      </c>
      <c r="L2795" s="149">
        <v>74.467634227183694</v>
      </c>
      <c r="M2795" s="149">
        <v>78.296990480079103</v>
      </c>
    </row>
    <row r="2796" spans="1:13">
      <c r="A2796" s="150" t="str">
        <f t="shared" si="86"/>
        <v>2008-2010FemalesPF4</v>
      </c>
      <c r="B2796" s="151" t="str">
        <f t="shared" si="87"/>
        <v>2008-2010_Females_PF4_All ages</v>
      </c>
      <c r="C2796" s="149" t="s">
        <v>6</v>
      </c>
      <c r="D2796" s="149" t="s">
        <v>214</v>
      </c>
      <c r="E2796" s="149" t="s">
        <v>135</v>
      </c>
      <c r="F2796" s="149">
        <v>847</v>
      </c>
      <c r="G2796" s="149">
        <v>282.33333333333297</v>
      </c>
      <c r="H2796" s="149">
        <v>1194.37080489593</v>
      </c>
      <c r="I2796" s="149">
        <v>1100.47049781804</v>
      </c>
      <c r="J2796" s="149">
        <v>1026.6728257166501</v>
      </c>
      <c r="K2796" s="149">
        <v>1178.12025151539</v>
      </c>
      <c r="L2796" s="149">
        <v>73.797672101389495</v>
      </c>
      <c r="M2796" s="149">
        <v>77.649753697356601</v>
      </c>
    </row>
    <row r="2797" spans="1:13">
      <c r="A2797" s="150" t="str">
        <f t="shared" si="86"/>
        <v>2009-2011FemalesPF4</v>
      </c>
      <c r="B2797" s="151" t="str">
        <f t="shared" si="87"/>
        <v>2009-2011_Females_PF4_All ages</v>
      </c>
      <c r="C2797" s="149" t="s">
        <v>7</v>
      </c>
      <c r="D2797" s="149" t="s">
        <v>214</v>
      </c>
      <c r="E2797" s="149" t="s">
        <v>135</v>
      </c>
      <c r="F2797" s="149">
        <v>802</v>
      </c>
      <c r="G2797" s="149">
        <v>267.33333333333297</v>
      </c>
      <c r="H2797" s="149">
        <v>1132.5763994803101</v>
      </c>
      <c r="I2797" s="149">
        <v>1047.52207090714</v>
      </c>
      <c r="J2797" s="149">
        <v>975.50606058884296</v>
      </c>
      <c r="K2797" s="149">
        <v>1123.4042222011999</v>
      </c>
      <c r="L2797" s="149">
        <v>72.016010318293993</v>
      </c>
      <c r="M2797" s="149">
        <v>75.882151294064897</v>
      </c>
    </row>
    <row r="2798" spans="1:13">
      <c r="A2798" s="150" t="str">
        <f t="shared" si="86"/>
        <v>2010-2012FemalesPF4</v>
      </c>
      <c r="B2798" s="151" t="str">
        <f t="shared" si="87"/>
        <v>2010-2012_Females_PF4_All ages</v>
      </c>
      <c r="C2798" s="149" t="s">
        <v>8</v>
      </c>
      <c r="D2798" s="149" t="s">
        <v>214</v>
      </c>
      <c r="E2798" s="149" t="s">
        <v>135</v>
      </c>
      <c r="F2798" s="149">
        <v>796</v>
      </c>
      <c r="G2798" s="149">
        <v>265.33333333333297</v>
      </c>
      <c r="H2798" s="149">
        <v>1123.99214899956</v>
      </c>
      <c r="I2798" s="149">
        <v>1041.7873496785301</v>
      </c>
      <c r="J2798" s="149">
        <v>970.00400967984604</v>
      </c>
      <c r="K2798" s="149">
        <v>1117.43926114234</v>
      </c>
      <c r="L2798" s="149">
        <v>71.783339998682706</v>
      </c>
      <c r="M2798" s="149">
        <v>75.651911463813605</v>
      </c>
    </row>
    <row r="2799" spans="1:13">
      <c r="A2799" s="150" t="str">
        <f t="shared" si="86"/>
        <v>2011-2013FemalesPF4</v>
      </c>
      <c r="B2799" s="151" t="str">
        <f t="shared" si="87"/>
        <v>2011-2013_Females_PF4_All ages</v>
      </c>
      <c r="C2799" s="149" t="s">
        <v>9</v>
      </c>
      <c r="D2799" s="149" t="s">
        <v>214</v>
      </c>
      <c r="E2799" s="149" t="s">
        <v>135</v>
      </c>
      <c r="F2799" s="149">
        <v>785</v>
      </c>
      <c r="G2799" s="149">
        <v>261.66666666666703</v>
      </c>
      <c r="H2799" s="149">
        <v>1105.6960955546799</v>
      </c>
      <c r="I2799" s="149">
        <v>1028.8708707338999</v>
      </c>
      <c r="J2799" s="149">
        <v>957.62271988350699</v>
      </c>
      <c r="K2799" s="149">
        <v>1103.98635044244</v>
      </c>
      <c r="L2799" s="149">
        <v>71.248150850387802</v>
      </c>
      <c r="M2799" s="149">
        <v>75.115479708542395</v>
      </c>
    </row>
    <row r="2800" spans="1:13">
      <c r="A2800" s="150" t="str">
        <f t="shared" si="86"/>
        <v>2012-2014FemalesPF4</v>
      </c>
      <c r="B2800" s="151" t="str">
        <f t="shared" si="87"/>
        <v>2012-2014_Females_PF4_All ages</v>
      </c>
      <c r="C2800" s="149" t="s">
        <v>216</v>
      </c>
      <c r="D2800" s="149" t="s">
        <v>214</v>
      </c>
      <c r="E2800" s="149" t="s">
        <v>135</v>
      </c>
      <c r="F2800" s="149">
        <v>768</v>
      </c>
      <c r="G2800" s="149">
        <v>256</v>
      </c>
      <c r="H2800" s="149">
        <v>1077.27483132513</v>
      </c>
      <c r="I2800" s="149">
        <v>1001.95663810408</v>
      </c>
      <c r="J2800" s="149">
        <v>931.91519022115403</v>
      </c>
      <c r="K2800" s="149">
        <v>1075.8430110475099</v>
      </c>
      <c r="L2800" s="149">
        <v>70.041447882924302</v>
      </c>
      <c r="M2800" s="149">
        <v>73.886372943432207</v>
      </c>
    </row>
    <row r="2801" spans="1:13">
      <c r="A2801" s="150" t="str">
        <f t="shared" si="86"/>
        <v>2004-2006FemalesPF5</v>
      </c>
      <c r="B2801" s="151" t="str">
        <f t="shared" si="87"/>
        <v>2004-2006_Females_PF5_All ages</v>
      </c>
      <c r="C2801" s="149" t="s">
        <v>1</v>
      </c>
      <c r="D2801" s="149" t="s">
        <v>214</v>
      </c>
      <c r="E2801" s="149" t="s">
        <v>136</v>
      </c>
      <c r="F2801" s="149">
        <v>807</v>
      </c>
      <c r="G2801" s="149">
        <v>269</v>
      </c>
      <c r="H2801" s="149">
        <v>1147.31723961443</v>
      </c>
      <c r="I2801" s="149">
        <v>1217.8693776407199</v>
      </c>
      <c r="J2801" s="149">
        <v>1134.2382418582999</v>
      </c>
      <c r="K2801" s="149">
        <v>1305.97587069619</v>
      </c>
      <c r="L2801" s="149">
        <v>83.631135782427194</v>
      </c>
      <c r="M2801" s="149">
        <v>88.106493055465293</v>
      </c>
    </row>
    <row r="2802" spans="1:13">
      <c r="A2802" s="150" t="str">
        <f t="shared" si="86"/>
        <v>2005-2007FemalesPF5</v>
      </c>
      <c r="B2802" s="151" t="str">
        <f t="shared" si="87"/>
        <v>2005-2007_Females_PF5_All ages</v>
      </c>
      <c r="C2802" s="149" t="s">
        <v>3</v>
      </c>
      <c r="D2802" s="149" t="s">
        <v>214</v>
      </c>
      <c r="E2802" s="149" t="s">
        <v>136</v>
      </c>
      <c r="F2802" s="149">
        <v>815</v>
      </c>
      <c r="G2802" s="149">
        <v>271.66666666666703</v>
      </c>
      <c r="H2802" s="149">
        <v>1161.7464684332799</v>
      </c>
      <c r="I2802" s="149">
        <v>1242.6026698253299</v>
      </c>
      <c r="J2802" s="149">
        <v>1157.7981798859701</v>
      </c>
      <c r="K2802" s="149">
        <v>1331.9223323538199</v>
      </c>
      <c r="L2802" s="149">
        <v>84.804489939361702</v>
      </c>
      <c r="M2802" s="149">
        <v>89.319662528489999</v>
      </c>
    </row>
    <row r="2803" spans="1:13">
      <c r="A2803" s="150" t="str">
        <f t="shared" si="86"/>
        <v>2006-2008FemalesPF5</v>
      </c>
      <c r="B2803" s="151" t="str">
        <f t="shared" si="87"/>
        <v>2006-2008_Females_PF5_All ages</v>
      </c>
      <c r="C2803" s="149" t="s">
        <v>4</v>
      </c>
      <c r="D2803" s="149" t="s">
        <v>214</v>
      </c>
      <c r="E2803" s="149" t="s">
        <v>136</v>
      </c>
      <c r="F2803" s="149">
        <v>798</v>
      </c>
      <c r="G2803" s="149">
        <v>266</v>
      </c>
      <c r="H2803" s="149">
        <v>1138.26008815097</v>
      </c>
      <c r="I2803" s="149">
        <v>1219.54837502644</v>
      </c>
      <c r="J2803" s="149">
        <v>1135.4959652943801</v>
      </c>
      <c r="K2803" s="149">
        <v>1308.12471880766</v>
      </c>
      <c r="L2803" s="149">
        <v>84.052409732061705</v>
      </c>
      <c r="M2803" s="149">
        <v>88.576343781217503</v>
      </c>
    </row>
    <row r="2804" spans="1:13">
      <c r="A2804" s="150" t="str">
        <f t="shared" si="86"/>
        <v>2007-2009FemalesPF5</v>
      </c>
      <c r="B2804" s="151" t="str">
        <f t="shared" si="87"/>
        <v>2007-2009_Females_PF5_All ages</v>
      </c>
      <c r="C2804" s="149" t="s">
        <v>5</v>
      </c>
      <c r="D2804" s="149" t="s">
        <v>214</v>
      </c>
      <c r="E2804" s="149" t="s">
        <v>136</v>
      </c>
      <c r="F2804" s="149">
        <v>781</v>
      </c>
      <c r="G2804" s="149">
        <v>260.33333333333297</v>
      </c>
      <c r="H2804" s="149">
        <v>1116.9269492592</v>
      </c>
      <c r="I2804" s="149">
        <v>1196.13272559496</v>
      </c>
      <c r="J2804" s="149">
        <v>1112.97401535323</v>
      </c>
      <c r="K2804" s="149">
        <v>1283.81715221014</v>
      </c>
      <c r="L2804" s="149">
        <v>83.158710241735704</v>
      </c>
      <c r="M2804" s="149">
        <v>87.684426615179305</v>
      </c>
    </row>
    <row r="2805" spans="1:13">
      <c r="A2805" s="150" t="str">
        <f t="shared" si="86"/>
        <v>2008-2010FemalesPF5</v>
      </c>
      <c r="B2805" s="151" t="str">
        <f t="shared" si="87"/>
        <v>2008-2010_Females_PF5_All ages</v>
      </c>
      <c r="C2805" s="149" t="s">
        <v>6</v>
      </c>
      <c r="D2805" s="149" t="s">
        <v>214</v>
      </c>
      <c r="E2805" s="149" t="s">
        <v>136</v>
      </c>
      <c r="F2805" s="149">
        <v>723</v>
      </c>
      <c r="G2805" s="149">
        <v>241</v>
      </c>
      <c r="H2805" s="149">
        <v>1036.7969713482701</v>
      </c>
      <c r="I2805" s="149">
        <v>1101.35962439011</v>
      </c>
      <c r="J2805" s="149">
        <v>1021.96341473645</v>
      </c>
      <c r="K2805" s="149">
        <v>1185.2519873147501</v>
      </c>
      <c r="L2805" s="149">
        <v>79.396209653665906</v>
      </c>
      <c r="M2805" s="149">
        <v>83.892362924637396</v>
      </c>
    </row>
    <row r="2806" spans="1:13">
      <c r="A2806" s="150" t="str">
        <f t="shared" si="86"/>
        <v>2009-2011FemalesPF5</v>
      </c>
      <c r="B2806" s="151" t="str">
        <f t="shared" si="87"/>
        <v>2009-2011_Females_PF5_All ages</v>
      </c>
      <c r="C2806" s="149" t="s">
        <v>7</v>
      </c>
      <c r="D2806" s="149" t="s">
        <v>214</v>
      </c>
      <c r="E2806" s="149" t="s">
        <v>136</v>
      </c>
      <c r="F2806" s="149">
        <v>701</v>
      </c>
      <c r="G2806" s="149">
        <v>233.666666666667</v>
      </c>
      <c r="H2806" s="149">
        <v>1010.08645533141</v>
      </c>
      <c r="I2806" s="149">
        <v>1065.68342312696</v>
      </c>
      <c r="J2806" s="149">
        <v>987.83511734235901</v>
      </c>
      <c r="K2806" s="149">
        <v>1148.0110128132701</v>
      </c>
      <c r="L2806" s="149">
        <v>77.848305784597898</v>
      </c>
      <c r="M2806" s="149">
        <v>82.327589686313303</v>
      </c>
    </row>
    <row r="2807" spans="1:13">
      <c r="A2807" s="150" t="str">
        <f t="shared" si="86"/>
        <v>2010-2012FemalesPF5</v>
      </c>
      <c r="B2807" s="151" t="str">
        <f t="shared" si="87"/>
        <v>2010-2012_Females_PF5_All ages</v>
      </c>
      <c r="C2807" s="149" t="s">
        <v>8</v>
      </c>
      <c r="D2807" s="149" t="s">
        <v>214</v>
      </c>
      <c r="E2807" s="149" t="s">
        <v>136</v>
      </c>
      <c r="F2807" s="149">
        <v>691</v>
      </c>
      <c r="G2807" s="149">
        <v>230.333333333333</v>
      </c>
      <c r="H2807" s="149">
        <v>995.79202213511701</v>
      </c>
      <c r="I2807" s="149">
        <v>1047.0122518942701</v>
      </c>
      <c r="J2807" s="149">
        <v>970.07222810103599</v>
      </c>
      <c r="K2807" s="149">
        <v>1128.4122208613701</v>
      </c>
      <c r="L2807" s="149">
        <v>76.940023793229798</v>
      </c>
      <c r="M2807" s="149">
        <v>81.399968967102495</v>
      </c>
    </row>
    <row r="2808" spans="1:13">
      <c r="A2808" s="150" t="str">
        <f t="shared" si="86"/>
        <v>2011-2013FemalesPF5</v>
      </c>
      <c r="B2808" s="151" t="str">
        <f t="shared" si="87"/>
        <v>2011-2013_Females_PF5_All ages</v>
      </c>
      <c r="C2808" s="149" t="s">
        <v>9</v>
      </c>
      <c r="D2808" s="149" t="s">
        <v>214</v>
      </c>
      <c r="E2808" s="149" t="s">
        <v>136</v>
      </c>
      <c r="F2808" s="149">
        <v>729</v>
      </c>
      <c r="G2808" s="149">
        <v>243</v>
      </c>
      <c r="H2808" s="149">
        <v>1049.4795790564799</v>
      </c>
      <c r="I2808" s="149">
        <v>1104.5109758548899</v>
      </c>
      <c r="J2808" s="149">
        <v>1025.5298422210001</v>
      </c>
      <c r="K2808" s="149">
        <v>1187.9457485359501</v>
      </c>
      <c r="L2808" s="149">
        <v>78.981133633892995</v>
      </c>
      <c r="M2808" s="149">
        <v>83.434772681057197</v>
      </c>
    </row>
    <row r="2809" spans="1:13">
      <c r="A2809" s="150" t="str">
        <f t="shared" si="86"/>
        <v>2012-2014FemalesPF5</v>
      </c>
      <c r="B2809" s="151" t="str">
        <f t="shared" si="87"/>
        <v>2012-2014_Females_PF5_All ages</v>
      </c>
      <c r="C2809" s="149" t="s">
        <v>216</v>
      </c>
      <c r="D2809" s="149" t="s">
        <v>214</v>
      </c>
      <c r="E2809" s="149" t="s">
        <v>136</v>
      </c>
      <c r="F2809" s="149">
        <v>695</v>
      </c>
      <c r="G2809" s="149">
        <v>231.666666666667</v>
      </c>
      <c r="H2809" s="149">
        <v>997.54560721103496</v>
      </c>
      <c r="I2809" s="149">
        <v>1051.8221509661801</v>
      </c>
      <c r="J2809" s="149">
        <v>974.89040546498904</v>
      </c>
      <c r="K2809" s="149">
        <v>1133.2001071704201</v>
      </c>
      <c r="L2809" s="149">
        <v>76.931745501188701</v>
      </c>
      <c r="M2809" s="149">
        <v>81.377956204244796</v>
      </c>
    </row>
    <row r="2810" spans="1:13">
      <c r="A2810" s="150" t="str">
        <f t="shared" si="86"/>
        <v>2004-2006FemalesPH</v>
      </c>
      <c r="B2810" s="151" t="str">
        <f t="shared" si="87"/>
        <v>2004-2006_Females_PH_All ages</v>
      </c>
      <c r="C2810" s="149" t="s">
        <v>1</v>
      </c>
      <c r="D2810" s="149" t="s">
        <v>214</v>
      </c>
      <c r="E2810" s="149" t="s">
        <v>137</v>
      </c>
      <c r="F2810" s="149">
        <v>1010</v>
      </c>
      <c r="G2810" s="149">
        <v>336.66666666666703</v>
      </c>
      <c r="H2810" s="149">
        <v>1161.8543655814999</v>
      </c>
      <c r="I2810" s="149">
        <v>1206.99027004974</v>
      </c>
      <c r="J2810" s="149">
        <v>1132.81215870642</v>
      </c>
      <c r="K2810" s="149">
        <v>1284.7056736280199</v>
      </c>
      <c r="L2810" s="149">
        <v>74.178111343324204</v>
      </c>
      <c r="M2810" s="149">
        <v>77.715403578270795</v>
      </c>
    </row>
    <row r="2811" spans="1:13">
      <c r="A2811" s="150" t="str">
        <f t="shared" si="86"/>
        <v>2005-2007FemalesPH</v>
      </c>
      <c r="B2811" s="151" t="str">
        <f t="shared" si="87"/>
        <v>2005-2007_Females_PH_All ages</v>
      </c>
      <c r="C2811" s="149" t="s">
        <v>3</v>
      </c>
      <c r="D2811" s="149" t="s">
        <v>214</v>
      </c>
      <c r="E2811" s="149" t="s">
        <v>137</v>
      </c>
      <c r="F2811" s="149">
        <v>978</v>
      </c>
      <c r="G2811" s="149">
        <v>326</v>
      </c>
      <c r="H2811" s="149">
        <v>1119.1211809131501</v>
      </c>
      <c r="I2811" s="149">
        <v>1153.8176028758301</v>
      </c>
      <c r="J2811" s="149">
        <v>1081.69460229731</v>
      </c>
      <c r="K2811" s="149">
        <v>1229.4371829965</v>
      </c>
      <c r="L2811" s="149">
        <v>72.123000578521896</v>
      </c>
      <c r="M2811" s="149">
        <v>75.619580120667905</v>
      </c>
    </row>
    <row r="2812" spans="1:13">
      <c r="A2812" s="150" t="str">
        <f t="shared" si="86"/>
        <v>2006-2008FemalesPH</v>
      </c>
      <c r="B2812" s="151" t="str">
        <f t="shared" si="87"/>
        <v>2006-2008_Females_PH_All ages</v>
      </c>
      <c r="C2812" s="149" t="s">
        <v>4</v>
      </c>
      <c r="D2812" s="149" t="s">
        <v>214</v>
      </c>
      <c r="E2812" s="149" t="s">
        <v>137</v>
      </c>
      <c r="F2812" s="149">
        <v>950</v>
      </c>
      <c r="G2812" s="149">
        <v>316.66666666666703</v>
      </c>
      <c r="H2812" s="149">
        <v>1079.44732297064</v>
      </c>
      <c r="I2812" s="149">
        <v>1115.0692194288799</v>
      </c>
      <c r="J2812" s="149">
        <v>1044.3785204032999</v>
      </c>
      <c r="K2812" s="149">
        <v>1189.23854152428</v>
      </c>
      <c r="L2812" s="149">
        <v>70.690699025575896</v>
      </c>
      <c r="M2812" s="149">
        <v>74.169322095397504</v>
      </c>
    </row>
    <row r="2813" spans="1:13">
      <c r="A2813" s="150" t="str">
        <f t="shared" si="86"/>
        <v>2007-2009FemalesPH</v>
      </c>
      <c r="B2813" s="151" t="str">
        <f t="shared" si="87"/>
        <v>2007-2009_Females_PH_All ages</v>
      </c>
      <c r="C2813" s="149" t="s">
        <v>5</v>
      </c>
      <c r="D2813" s="149" t="s">
        <v>214</v>
      </c>
      <c r="E2813" s="149" t="s">
        <v>137</v>
      </c>
      <c r="F2813" s="149">
        <v>961</v>
      </c>
      <c r="G2813" s="149">
        <v>320.33333333333297</v>
      </c>
      <c r="H2813" s="149">
        <v>1083.53722474659</v>
      </c>
      <c r="I2813" s="149">
        <v>1114.37242657874</v>
      </c>
      <c r="J2813" s="149">
        <v>1044.1542693664701</v>
      </c>
      <c r="K2813" s="149">
        <v>1188.0255923034699</v>
      </c>
      <c r="L2813" s="149">
        <v>70.218157212261104</v>
      </c>
      <c r="M2813" s="149">
        <v>73.653165724737207</v>
      </c>
    </row>
    <row r="2814" spans="1:13">
      <c r="A2814" s="150" t="str">
        <f t="shared" si="86"/>
        <v>2008-2010FemalesPH</v>
      </c>
      <c r="B2814" s="151" t="str">
        <f t="shared" si="87"/>
        <v>2008-2010_Females_PH_All ages</v>
      </c>
      <c r="C2814" s="149" t="s">
        <v>6</v>
      </c>
      <c r="D2814" s="149" t="s">
        <v>214</v>
      </c>
      <c r="E2814" s="149" t="s">
        <v>137</v>
      </c>
      <c r="F2814" s="149">
        <v>919</v>
      </c>
      <c r="G2814" s="149">
        <v>306.33333333333297</v>
      </c>
      <c r="H2814" s="149">
        <v>1029.44965330286</v>
      </c>
      <c r="I2814" s="149">
        <v>1052.50577320496</v>
      </c>
      <c r="J2814" s="149">
        <v>984.76209152009994</v>
      </c>
      <c r="K2814" s="149">
        <v>1123.6403367672201</v>
      </c>
      <c r="L2814" s="149">
        <v>67.743681684862594</v>
      </c>
      <c r="M2814" s="149">
        <v>71.134563562254201</v>
      </c>
    </row>
    <row r="2815" spans="1:13">
      <c r="A2815" s="150" t="str">
        <f t="shared" si="86"/>
        <v>2009-2011FemalesPH</v>
      </c>
      <c r="B2815" s="151" t="str">
        <f t="shared" si="87"/>
        <v>2009-2011_Females_PH_All ages</v>
      </c>
      <c r="C2815" s="149" t="s">
        <v>7</v>
      </c>
      <c r="D2815" s="149" t="s">
        <v>214</v>
      </c>
      <c r="E2815" s="149" t="s">
        <v>137</v>
      </c>
      <c r="F2815" s="149">
        <v>906</v>
      </c>
      <c r="G2815" s="149">
        <v>302</v>
      </c>
      <c r="H2815" s="149">
        <v>1009.20088221534</v>
      </c>
      <c r="I2815" s="149">
        <v>1014.6193073492</v>
      </c>
      <c r="J2815" s="149">
        <v>949.04115963081802</v>
      </c>
      <c r="K2815" s="149">
        <v>1083.5040522399199</v>
      </c>
      <c r="L2815" s="149">
        <v>65.578147718382297</v>
      </c>
      <c r="M2815" s="149">
        <v>68.884744890721905</v>
      </c>
    </row>
    <row r="2816" spans="1:13">
      <c r="A2816" s="150" t="str">
        <f t="shared" si="86"/>
        <v>2010-2012FemalesPH</v>
      </c>
      <c r="B2816" s="151" t="str">
        <f t="shared" si="87"/>
        <v>2010-2012_Females_PH_All ages</v>
      </c>
      <c r="C2816" s="149" t="s">
        <v>8</v>
      </c>
      <c r="D2816" s="149" t="s">
        <v>214</v>
      </c>
      <c r="E2816" s="149" t="s">
        <v>137</v>
      </c>
      <c r="F2816" s="149">
        <v>929</v>
      </c>
      <c r="G2816" s="149">
        <v>309.66666666666703</v>
      </c>
      <c r="H2816" s="149">
        <v>1031.4200066614901</v>
      </c>
      <c r="I2816" s="149">
        <v>1027.3501066475601</v>
      </c>
      <c r="J2816" s="149">
        <v>961.90544014638101</v>
      </c>
      <c r="K2816" s="149">
        <v>1096.05242106128</v>
      </c>
      <c r="L2816" s="149">
        <v>65.444666501183207</v>
      </c>
      <c r="M2816" s="149">
        <v>68.702314413711505</v>
      </c>
    </row>
    <row r="2817" spans="1:13">
      <c r="A2817" s="150" t="str">
        <f t="shared" si="86"/>
        <v>2011-2013FemalesPH</v>
      </c>
      <c r="B2817" s="151" t="str">
        <f t="shared" si="87"/>
        <v>2011-2013_Females_PH_All ages</v>
      </c>
      <c r="C2817" s="149" t="s">
        <v>9</v>
      </c>
      <c r="D2817" s="149" t="s">
        <v>214</v>
      </c>
      <c r="E2817" s="149" t="s">
        <v>137</v>
      </c>
      <c r="F2817" s="149">
        <v>938</v>
      </c>
      <c r="G2817" s="149">
        <v>312.66666666666703</v>
      </c>
      <c r="H2817" s="149">
        <v>1038.6906739308599</v>
      </c>
      <c r="I2817" s="149">
        <v>1029.09787265455</v>
      </c>
      <c r="J2817" s="149">
        <v>963.93143390348905</v>
      </c>
      <c r="K2817" s="149">
        <v>1097.4920896981</v>
      </c>
      <c r="L2817" s="149">
        <v>65.166438751056603</v>
      </c>
      <c r="M2817" s="149">
        <v>68.394217043553695</v>
      </c>
    </row>
    <row r="2818" spans="1:13">
      <c r="A2818" s="150" t="str">
        <f t="shared" si="86"/>
        <v>2012-2014FemalesPH</v>
      </c>
      <c r="B2818" s="151" t="str">
        <f t="shared" si="87"/>
        <v>2012-2014_Females_PH_All ages</v>
      </c>
      <c r="C2818" s="149" t="s">
        <v>216</v>
      </c>
      <c r="D2818" s="149" t="s">
        <v>214</v>
      </c>
      <c r="E2818" s="149" t="s">
        <v>137</v>
      </c>
      <c r="F2818" s="149">
        <v>958</v>
      </c>
      <c r="G2818" s="149">
        <v>319.33333333333297</v>
      </c>
      <c r="H2818" s="149">
        <v>1060.4383440336501</v>
      </c>
      <c r="I2818" s="149">
        <v>1046.7709034880299</v>
      </c>
      <c r="J2818" s="149">
        <v>981.21179747440306</v>
      </c>
      <c r="K2818" s="149">
        <v>1115.5422530089099</v>
      </c>
      <c r="L2818" s="149">
        <v>65.559106013630995</v>
      </c>
      <c r="M2818" s="149">
        <v>68.7713495208789</v>
      </c>
    </row>
    <row r="2819" spans="1:13">
      <c r="A2819" s="150" t="str">
        <f t="shared" ref="A2819:A2882" si="88">C2819&amp;D2819&amp;E2819</f>
        <v>2004-2006FemalesPH1</v>
      </c>
      <c r="B2819" s="151" t="str">
        <f t="shared" ref="B2819:B2882" si="89">CONCATENATE(C2819,"_",D2819,"_",E2819,"_","All ages")</f>
        <v>2004-2006_Females_PH1_All ages</v>
      </c>
      <c r="C2819" s="149" t="s">
        <v>1</v>
      </c>
      <c r="D2819" s="149" t="s">
        <v>214</v>
      </c>
      <c r="E2819" s="149" t="s">
        <v>138</v>
      </c>
      <c r="F2819" s="149">
        <v>185</v>
      </c>
      <c r="G2819" s="149">
        <v>61.6666666666667</v>
      </c>
      <c r="H2819" s="149">
        <v>916.24981427368596</v>
      </c>
      <c r="I2819" s="149">
        <v>930.85247212616605</v>
      </c>
      <c r="J2819" s="149">
        <v>800.82645580145902</v>
      </c>
      <c r="K2819" s="149">
        <v>1075.88015319086</v>
      </c>
      <c r="L2819" s="149">
        <v>130.026016324707</v>
      </c>
      <c r="M2819" s="149">
        <v>145.02768106469301</v>
      </c>
    </row>
    <row r="2820" spans="1:13">
      <c r="A2820" s="150" t="str">
        <f t="shared" si="88"/>
        <v>2005-2007FemalesPH1</v>
      </c>
      <c r="B2820" s="151" t="str">
        <f t="shared" si="89"/>
        <v>2005-2007_Females_PH1_All ages</v>
      </c>
      <c r="C2820" s="149" t="s">
        <v>3</v>
      </c>
      <c r="D2820" s="149" t="s">
        <v>214</v>
      </c>
      <c r="E2820" s="149" t="s">
        <v>138</v>
      </c>
      <c r="F2820" s="149">
        <v>190</v>
      </c>
      <c r="G2820" s="149">
        <v>63.3333333333333</v>
      </c>
      <c r="H2820" s="149">
        <v>932.652660514432</v>
      </c>
      <c r="I2820" s="149">
        <v>929.06466091647201</v>
      </c>
      <c r="J2820" s="149">
        <v>800.72349068384403</v>
      </c>
      <c r="K2820" s="149">
        <v>1072.0051473532001</v>
      </c>
      <c r="L2820" s="149">
        <v>128.341170232628</v>
      </c>
      <c r="M2820" s="149">
        <v>142.94048643672599</v>
      </c>
    </row>
    <row r="2821" spans="1:13">
      <c r="A2821" s="150" t="str">
        <f t="shared" si="88"/>
        <v>2006-2008FemalesPH1</v>
      </c>
      <c r="B2821" s="151" t="str">
        <f t="shared" si="89"/>
        <v>2006-2008_Females_PH1_All ages</v>
      </c>
      <c r="C2821" s="149" t="s">
        <v>4</v>
      </c>
      <c r="D2821" s="149" t="s">
        <v>214</v>
      </c>
      <c r="E2821" s="149" t="s">
        <v>138</v>
      </c>
      <c r="F2821" s="149">
        <v>185</v>
      </c>
      <c r="G2821" s="149">
        <v>61.6666666666667</v>
      </c>
      <c r="H2821" s="149">
        <v>897.883906037663</v>
      </c>
      <c r="I2821" s="149">
        <v>886.93343926529894</v>
      </c>
      <c r="J2821" s="149">
        <v>762.85233678943996</v>
      </c>
      <c r="K2821" s="149">
        <v>1025.3303160186899</v>
      </c>
      <c r="L2821" s="149">
        <v>124.081102475859</v>
      </c>
      <c r="M2821" s="149">
        <v>138.39687675338601</v>
      </c>
    </row>
    <row r="2822" spans="1:13">
      <c r="A2822" s="150" t="str">
        <f t="shared" si="88"/>
        <v>2007-2009FemalesPH1</v>
      </c>
      <c r="B2822" s="151" t="str">
        <f t="shared" si="89"/>
        <v>2007-2009_Females_PH1_All ages</v>
      </c>
      <c r="C2822" s="149" t="s">
        <v>5</v>
      </c>
      <c r="D2822" s="149" t="s">
        <v>214</v>
      </c>
      <c r="E2822" s="149" t="s">
        <v>138</v>
      </c>
      <c r="F2822" s="149">
        <v>182</v>
      </c>
      <c r="G2822" s="149">
        <v>60.6666666666667</v>
      </c>
      <c r="H2822" s="149">
        <v>871.14685046907903</v>
      </c>
      <c r="I2822" s="149">
        <v>856.03071855742996</v>
      </c>
      <c r="J2822" s="149">
        <v>735.43411827751504</v>
      </c>
      <c r="K2822" s="149">
        <v>990.66231926298201</v>
      </c>
      <c r="L2822" s="149">
        <v>120.59660027991499</v>
      </c>
      <c r="M2822" s="149">
        <v>134.63160070555199</v>
      </c>
    </row>
    <row r="2823" spans="1:13">
      <c r="A2823" s="150" t="str">
        <f t="shared" si="88"/>
        <v>2008-2010FemalesPH1</v>
      </c>
      <c r="B2823" s="151" t="str">
        <f t="shared" si="89"/>
        <v>2008-2010_Females_PH1_All ages</v>
      </c>
      <c r="C2823" s="149" t="s">
        <v>6</v>
      </c>
      <c r="D2823" s="149" t="s">
        <v>214</v>
      </c>
      <c r="E2823" s="149" t="s">
        <v>138</v>
      </c>
      <c r="F2823" s="149">
        <v>182</v>
      </c>
      <c r="G2823" s="149">
        <v>60.6666666666667</v>
      </c>
      <c r="H2823" s="149">
        <v>858.73360385014598</v>
      </c>
      <c r="I2823" s="149">
        <v>840.543440284496</v>
      </c>
      <c r="J2823" s="149">
        <v>722.21099107459804</v>
      </c>
      <c r="K2823" s="149">
        <v>972.64738861769195</v>
      </c>
      <c r="L2823" s="149">
        <v>118.332449209898</v>
      </c>
      <c r="M2823" s="149">
        <v>132.103948333196</v>
      </c>
    </row>
    <row r="2824" spans="1:13">
      <c r="A2824" s="150" t="str">
        <f t="shared" si="88"/>
        <v>2009-2011FemalesPH1</v>
      </c>
      <c r="B2824" s="151" t="str">
        <f t="shared" si="89"/>
        <v>2009-2011_Females_PH1_All ages</v>
      </c>
      <c r="C2824" s="149" t="s">
        <v>7</v>
      </c>
      <c r="D2824" s="149" t="s">
        <v>214</v>
      </c>
      <c r="E2824" s="149" t="s">
        <v>138</v>
      </c>
      <c r="F2824" s="149">
        <v>194</v>
      </c>
      <c r="G2824" s="149">
        <v>64.6666666666667</v>
      </c>
      <c r="H2824" s="149">
        <v>908.06964987829997</v>
      </c>
      <c r="I2824" s="149">
        <v>886.05044153195001</v>
      </c>
      <c r="J2824" s="149">
        <v>765.23886082575802</v>
      </c>
      <c r="K2824" s="149">
        <v>1020.45390166761</v>
      </c>
      <c r="L2824" s="149">
        <v>120.811580706192</v>
      </c>
      <c r="M2824" s="149">
        <v>134.403460135659</v>
      </c>
    </row>
    <row r="2825" spans="1:13">
      <c r="A2825" s="150" t="str">
        <f t="shared" si="88"/>
        <v>2010-2012FemalesPH1</v>
      </c>
      <c r="B2825" s="151" t="str">
        <f t="shared" si="89"/>
        <v>2010-2012_Females_PH1_All ages</v>
      </c>
      <c r="C2825" s="149" t="s">
        <v>8</v>
      </c>
      <c r="D2825" s="149" t="s">
        <v>214</v>
      </c>
      <c r="E2825" s="149" t="s">
        <v>138</v>
      </c>
      <c r="F2825" s="149">
        <v>200</v>
      </c>
      <c r="G2825" s="149">
        <v>66.6666666666667</v>
      </c>
      <c r="H2825" s="149">
        <v>929.19531685560298</v>
      </c>
      <c r="I2825" s="149">
        <v>895.58686534537799</v>
      </c>
      <c r="J2825" s="149">
        <v>775.28447392326905</v>
      </c>
      <c r="K2825" s="149">
        <v>1029.2072639873199</v>
      </c>
      <c r="L2825" s="149">
        <v>120.302391422109</v>
      </c>
      <c r="M2825" s="149">
        <v>133.62039864194099</v>
      </c>
    </row>
    <row r="2826" spans="1:13">
      <c r="A2826" s="150" t="str">
        <f t="shared" si="88"/>
        <v>2011-2013FemalesPH1</v>
      </c>
      <c r="B2826" s="151" t="str">
        <f t="shared" si="89"/>
        <v>2011-2013_Females_PH1_All ages</v>
      </c>
      <c r="C2826" s="149" t="s">
        <v>9</v>
      </c>
      <c r="D2826" s="149" t="s">
        <v>214</v>
      </c>
      <c r="E2826" s="149" t="s">
        <v>138</v>
      </c>
      <c r="F2826" s="149">
        <v>187</v>
      </c>
      <c r="G2826" s="149">
        <v>62.3333333333333</v>
      </c>
      <c r="H2826" s="149">
        <v>864.38014236849403</v>
      </c>
      <c r="I2826" s="149">
        <v>809.95237549318597</v>
      </c>
      <c r="J2826" s="149">
        <v>697.61468441886996</v>
      </c>
      <c r="K2826" s="149">
        <v>935.177230617752</v>
      </c>
      <c r="L2826" s="149">
        <v>112.337691074316</v>
      </c>
      <c r="M2826" s="149">
        <v>125.22485512456601</v>
      </c>
    </row>
    <row r="2827" spans="1:13">
      <c r="A2827" s="150" t="str">
        <f t="shared" si="88"/>
        <v>2012-2014FemalesPH1</v>
      </c>
      <c r="B2827" s="151" t="str">
        <f t="shared" si="89"/>
        <v>2012-2014_Females_PH1_All ages</v>
      </c>
      <c r="C2827" s="149" t="s">
        <v>216</v>
      </c>
      <c r="D2827" s="149" t="s">
        <v>214</v>
      </c>
      <c r="E2827" s="149" t="s">
        <v>138</v>
      </c>
      <c r="F2827" s="149">
        <v>186</v>
      </c>
      <c r="G2827" s="149">
        <v>62</v>
      </c>
      <c r="H2827" s="149">
        <v>855.60513363080202</v>
      </c>
      <c r="I2827" s="149">
        <v>784.24229996247595</v>
      </c>
      <c r="J2827" s="149">
        <v>675.24718956895003</v>
      </c>
      <c r="K2827" s="149">
        <v>905.77673423738702</v>
      </c>
      <c r="L2827" s="149">
        <v>108.99511039352601</v>
      </c>
      <c r="M2827" s="149">
        <v>121.53443427491101</v>
      </c>
    </row>
    <row r="2828" spans="1:13">
      <c r="A2828" s="150" t="str">
        <f t="shared" si="88"/>
        <v>2004-2006FemalesPH2</v>
      </c>
      <c r="B2828" s="151" t="str">
        <f t="shared" si="89"/>
        <v>2004-2006_Females_PH2_All ages</v>
      </c>
      <c r="C2828" s="149" t="s">
        <v>1</v>
      </c>
      <c r="D2828" s="149" t="s">
        <v>214</v>
      </c>
      <c r="E2828" s="149" t="s">
        <v>139</v>
      </c>
      <c r="F2828" s="149">
        <v>134</v>
      </c>
      <c r="G2828" s="149">
        <v>44.6666666666667</v>
      </c>
      <c r="H2828" s="149">
        <v>750.32196651548202</v>
      </c>
      <c r="I2828" s="149">
        <v>992.60053148760596</v>
      </c>
      <c r="J2828" s="149">
        <v>828.18261638198703</v>
      </c>
      <c r="K2828" s="149">
        <v>1179.54755331705</v>
      </c>
      <c r="L2828" s="149">
        <v>164.41791510561899</v>
      </c>
      <c r="M2828" s="149">
        <v>186.94702182944701</v>
      </c>
    </row>
    <row r="2829" spans="1:13">
      <c r="A2829" s="150" t="str">
        <f t="shared" si="88"/>
        <v>2005-2007FemalesPH2</v>
      </c>
      <c r="B2829" s="151" t="str">
        <f t="shared" si="89"/>
        <v>2005-2007_Females_PH2_All ages</v>
      </c>
      <c r="C2829" s="149" t="s">
        <v>3</v>
      </c>
      <c r="D2829" s="149" t="s">
        <v>214</v>
      </c>
      <c r="E2829" s="149" t="s">
        <v>139</v>
      </c>
      <c r="F2829" s="149">
        <v>130</v>
      </c>
      <c r="G2829" s="149">
        <v>43.3333333333333</v>
      </c>
      <c r="H2829" s="149">
        <v>724.67807570098705</v>
      </c>
      <c r="I2829" s="149">
        <v>953.43731773739705</v>
      </c>
      <c r="J2829" s="149">
        <v>793.73723749181602</v>
      </c>
      <c r="K2829" s="149">
        <v>1135.3785967993599</v>
      </c>
      <c r="L2829" s="149">
        <v>159.70008024558101</v>
      </c>
      <c r="M2829" s="149">
        <v>181.941279061963</v>
      </c>
    </row>
    <row r="2830" spans="1:13">
      <c r="A2830" s="150" t="str">
        <f t="shared" si="88"/>
        <v>2006-2008FemalesPH2</v>
      </c>
      <c r="B2830" s="151" t="str">
        <f t="shared" si="89"/>
        <v>2006-2008_Females_PH2_All ages</v>
      </c>
      <c r="C2830" s="149" t="s">
        <v>4</v>
      </c>
      <c r="D2830" s="149" t="s">
        <v>214</v>
      </c>
      <c r="E2830" s="149" t="s">
        <v>139</v>
      </c>
      <c r="F2830" s="149">
        <v>127</v>
      </c>
      <c r="G2830" s="149">
        <v>42.3333333333333</v>
      </c>
      <c r="H2830" s="149">
        <v>703.75706527762395</v>
      </c>
      <c r="I2830" s="149">
        <v>875.749266767466</v>
      </c>
      <c r="J2830" s="149">
        <v>727.95635912337298</v>
      </c>
      <c r="K2830" s="149">
        <v>1044.38465343445</v>
      </c>
      <c r="L2830" s="149">
        <v>147.79290764409299</v>
      </c>
      <c r="M2830" s="149">
        <v>168.63538666698199</v>
      </c>
    </row>
    <row r="2831" spans="1:13">
      <c r="A2831" s="150" t="str">
        <f t="shared" si="88"/>
        <v>2007-2009FemalesPH2</v>
      </c>
      <c r="B2831" s="151" t="str">
        <f t="shared" si="89"/>
        <v>2007-2009_Females_PH2_All ages</v>
      </c>
      <c r="C2831" s="149" t="s">
        <v>5</v>
      </c>
      <c r="D2831" s="149" t="s">
        <v>214</v>
      </c>
      <c r="E2831" s="149" t="s">
        <v>139</v>
      </c>
      <c r="F2831" s="149">
        <v>141</v>
      </c>
      <c r="G2831" s="149">
        <v>47</v>
      </c>
      <c r="H2831" s="149">
        <v>775.57755775577596</v>
      </c>
      <c r="I2831" s="149">
        <v>938.17785088113305</v>
      </c>
      <c r="J2831" s="149">
        <v>788.026620076124</v>
      </c>
      <c r="K2831" s="149">
        <v>1108.34984376745</v>
      </c>
      <c r="L2831" s="149">
        <v>150.15123080500899</v>
      </c>
      <c r="M2831" s="149">
        <v>170.17199288631201</v>
      </c>
    </row>
    <row r="2832" spans="1:13">
      <c r="A2832" s="150" t="str">
        <f t="shared" si="88"/>
        <v>2008-2010FemalesPH2</v>
      </c>
      <c r="B2832" s="151" t="str">
        <f t="shared" si="89"/>
        <v>2008-2010_Females_PH2_All ages</v>
      </c>
      <c r="C2832" s="149" t="s">
        <v>6</v>
      </c>
      <c r="D2832" s="149" t="s">
        <v>214</v>
      </c>
      <c r="E2832" s="149" t="s">
        <v>139</v>
      </c>
      <c r="F2832" s="149">
        <v>137</v>
      </c>
      <c r="G2832" s="149">
        <v>45.6666666666667</v>
      </c>
      <c r="H2832" s="149">
        <v>747.00109051254105</v>
      </c>
      <c r="I2832" s="149">
        <v>861.64836689598496</v>
      </c>
      <c r="J2832" s="149">
        <v>722.29336116632498</v>
      </c>
      <c r="K2832" s="149">
        <v>1019.8730846938601</v>
      </c>
      <c r="L2832" s="149">
        <v>139.355005729661</v>
      </c>
      <c r="M2832" s="149">
        <v>158.22471779787799</v>
      </c>
    </row>
    <row r="2833" spans="1:13">
      <c r="A2833" s="150" t="str">
        <f t="shared" si="88"/>
        <v>2009-2011FemalesPH2</v>
      </c>
      <c r="B2833" s="151" t="str">
        <f t="shared" si="89"/>
        <v>2009-2011_Females_PH2_All ages</v>
      </c>
      <c r="C2833" s="149" t="s">
        <v>7</v>
      </c>
      <c r="D2833" s="149" t="s">
        <v>214</v>
      </c>
      <c r="E2833" s="149" t="s">
        <v>139</v>
      </c>
      <c r="F2833" s="149">
        <v>135</v>
      </c>
      <c r="G2833" s="149">
        <v>45</v>
      </c>
      <c r="H2833" s="149">
        <v>731.62800780403199</v>
      </c>
      <c r="I2833" s="149">
        <v>821.40047567292902</v>
      </c>
      <c r="J2833" s="149">
        <v>687.81442787767196</v>
      </c>
      <c r="K2833" s="149">
        <v>973.21815021282498</v>
      </c>
      <c r="L2833" s="149">
        <v>133.586047795257</v>
      </c>
      <c r="M2833" s="149">
        <v>151.81767453989599</v>
      </c>
    </row>
    <row r="2834" spans="1:13">
      <c r="A2834" s="150" t="str">
        <f t="shared" si="88"/>
        <v>2010-2012FemalesPH2</v>
      </c>
      <c r="B2834" s="151" t="str">
        <f t="shared" si="89"/>
        <v>2010-2012_Females_PH2_All ages</v>
      </c>
      <c r="C2834" s="149" t="s">
        <v>8</v>
      </c>
      <c r="D2834" s="149" t="s">
        <v>214</v>
      </c>
      <c r="E2834" s="149" t="s">
        <v>139</v>
      </c>
      <c r="F2834" s="149">
        <v>133</v>
      </c>
      <c r="G2834" s="149">
        <v>44.3333333333333</v>
      </c>
      <c r="H2834" s="149">
        <v>717.75499190501898</v>
      </c>
      <c r="I2834" s="149">
        <v>792.32822788817202</v>
      </c>
      <c r="J2834" s="149">
        <v>662.61505728930899</v>
      </c>
      <c r="K2834" s="149">
        <v>939.88665653222995</v>
      </c>
      <c r="L2834" s="149">
        <v>129.713170598863</v>
      </c>
      <c r="M2834" s="149">
        <v>147.55842864405801</v>
      </c>
    </row>
    <row r="2835" spans="1:13">
      <c r="A2835" s="150" t="str">
        <f t="shared" si="88"/>
        <v>2011-2013FemalesPH2</v>
      </c>
      <c r="B2835" s="151" t="str">
        <f t="shared" si="89"/>
        <v>2011-2013_Females_PH2_All ages</v>
      </c>
      <c r="C2835" s="149" t="s">
        <v>9</v>
      </c>
      <c r="D2835" s="149" t="s">
        <v>214</v>
      </c>
      <c r="E2835" s="149" t="s">
        <v>139</v>
      </c>
      <c r="F2835" s="149">
        <v>151</v>
      </c>
      <c r="G2835" s="149">
        <v>50.3333333333333</v>
      </c>
      <c r="H2835" s="149">
        <v>813.40228399051898</v>
      </c>
      <c r="I2835" s="149">
        <v>912.43280234278302</v>
      </c>
      <c r="J2835" s="149">
        <v>771.75556770645005</v>
      </c>
      <c r="K2835" s="149">
        <v>1071.1930376763401</v>
      </c>
      <c r="L2835" s="149">
        <v>140.677234636333</v>
      </c>
      <c r="M2835" s="149">
        <v>158.76023533355399</v>
      </c>
    </row>
    <row r="2836" spans="1:13">
      <c r="A2836" s="150" t="str">
        <f t="shared" si="88"/>
        <v>2012-2014FemalesPH2</v>
      </c>
      <c r="B2836" s="151" t="str">
        <f t="shared" si="89"/>
        <v>2012-2014_Females_PH2_All ages</v>
      </c>
      <c r="C2836" s="149" t="s">
        <v>216</v>
      </c>
      <c r="D2836" s="149" t="s">
        <v>214</v>
      </c>
      <c r="E2836" s="149" t="s">
        <v>139</v>
      </c>
      <c r="F2836" s="149">
        <v>171</v>
      </c>
      <c r="G2836" s="149">
        <v>57</v>
      </c>
      <c r="H2836" s="149">
        <v>922.678465440026</v>
      </c>
      <c r="I2836" s="149">
        <v>1022.71754478767</v>
      </c>
      <c r="J2836" s="149">
        <v>874.05755919480805</v>
      </c>
      <c r="K2836" s="149">
        <v>1189.2612196923001</v>
      </c>
      <c r="L2836" s="149">
        <v>148.65998559286101</v>
      </c>
      <c r="M2836" s="149">
        <v>166.54367490463</v>
      </c>
    </row>
    <row r="2837" spans="1:13">
      <c r="A2837" s="150" t="str">
        <f t="shared" si="88"/>
        <v>2004-2006FemalesPH3</v>
      </c>
      <c r="B2837" s="151" t="str">
        <f t="shared" si="89"/>
        <v>2004-2006_Females_PH3_All ages</v>
      </c>
      <c r="C2837" s="149" t="s">
        <v>1</v>
      </c>
      <c r="D2837" s="149" t="s">
        <v>214</v>
      </c>
      <c r="E2837" s="149" t="s">
        <v>140</v>
      </c>
      <c r="F2837" s="149">
        <v>197</v>
      </c>
      <c r="G2837" s="149">
        <v>65.6666666666667</v>
      </c>
      <c r="H2837" s="149">
        <v>1273.5971036979599</v>
      </c>
      <c r="I2837" s="149">
        <v>1177.1545385371101</v>
      </c>
      <c r="J2837" s="149">
        <v>1015.02475222008</v>
      </c>
      <c r="K2837" s="149">
        <v>1357.3770234466399</v>
      </c>
      <c r="L2837" s="149">
        <v>162.12978631702899</v>
      </c>
      <c r="M2837" s="149">
        <v>180.22248490952799</v>
      </c>
    </row>
    <row r="2838" spans="1:13">
      <c r="A2838" s="150" t="str">
        <f t="shared" si="88"/>
        <v>2005-2007FemalesPH3</v>
      </c>
      <c r="B2838" s="151" t="str">
        <f t="shared" si="89"/>
        <v>2005-2007_Females_PH3_All ages</v>
      </c>
      <c r="C2838" s="149" t="s">
        <v>3</v>
      </c>
      <c r="D2838" s="149" t="s">
        <v>214</v>
      </c>
      <c r="E2838" s="149" t="s">
        <v>140</v>
      </c>
      <c r="F2838" s="149">
        <v>177</v>
      </c>
      <c r="G2838" s="149">
        <v>59</v>
      </c>
      <c r="H2838" s="149">
        <v>1143.41085271318</v>
      </c>
      <c r="I2838" s="149">
        <v>1056.72906564349</v>
      </c>
      <c r="J2838" s="149">
        <v>903.63895048951701</v>
      </c>
      <c r="K2838" s="149">
        <v>1227.9012945141101</v>
      </c>
      <c r="L2838" s="149">
        <v>153.09011515396901</v>
      </c>
      <c r="M2838" s="149">
        <v>171.17222887062201</v>
      </c>
    </row>
    <row r="2839" spans="1:13">
      <c r="A2839" s="150" t="str">
        <f t="shared" si="88"/>
        <v>2006-2008FemalesPH3</v>
      </c>
      <c r="B2839" s="151" t="str">
        <f t="shared" si="89"/>
        <v>2006-2008_Females_PH3_All ages</v>
      </c>
      <c r="C2839" s="149" t="s">
        <v>4</v>
      </c>
      <c r="D2839" s="149" t="s">
        <v>214</v>
      </c>
      <c r="E2839" s="149" t="s">
        <v>140</v>
      </c>
      <c r="F2839" s="149">
        <v>195</v>
      </c>
      <c r="G2839" s="149">
        <v>65</v>
      </c>
      <c r="H2839" s="149">
        <v>1247.2017908538501</v>
      </c>
      <c r="I2839" s="149">
        <v>1166.5793221556401</v>
      </c>
      <c r="J2839" s="149">
        <v>1005.32975787755</v>
      </c>
      <c r="K2839" s="149">
        <v>1345.9208828194201</v>
      </c>
      <c r="L2839" s="149">
        <v>161.249564278082</v>
      </c>
      <c r="M2839" s="149">
        <v>179.341560663785</v>
      </c>
    </row>
    <row r="2840" spans="1:13">
      <c r="A2840" s="150" t="str">
        <f t="shared" si="88"/>
        <v>2007-2009FemalesPH3</v>
      </c>
      <c r="B2840" s="151" t="str">
        <f t="shared" si="89"/>
        <v>2007-2009_Females_PH3_All ages</v>
      </c>
      <c r="C2840" s="149" t="s">
        <v>5</v>
      </c>
      <c r="D2840" s="149" t="s">
        <v>214</v>
      </c>
      <c r="E2840" s="149" t="s">
        <v>140</v>
      </c>
      <c r="F2840" s="149">
        <v>184</v>
      </c>
      <c r="G2840" s="149">
        <v>61.3333333333333</v>
      </c>
      <c r="H2840" s="149">
        <v>1156.7961775430699</v>
      </c>
      <c r="I2840" s="149">
        <v>1066.1910665416301</v>
      </c>
      <c r="J2840" s="149">
        <v>914.71746477561896</v>
      </c>
      <c r="K2840" s="149">
        <v>1235.19116736962</v>
      </c>
      <c r="L2840" s="149">
        <v>151.473601766016</v>
      </c>
      <c r="M2840" s="149">
        <v>169.00010082798499</v>
      </c>
    </row>
    <row r="2841" spans="1:13">
      <c r="A2841" s="150" t="str">
        <f t="shared" si="88"/>
        <v>2008-2010FemalesPH3</v>
      </c>
      <c r="B2841" s="151" t="str">
        <f t="shared" si="89"/>
        <v>2008-2010_Females_PH3_All ages</v>
      </c>
      <c r="C2841" s="149" t="s">
        <v>6</v>
      </c>
      <c r="D2841" s="149" t="s">
        <v>214</v>
      </c>
      <c r="E2841" s="149" t="s">
        <v>140</v>
      </c>
      <c r="F2841" s="149">
        <v>185</v>
      </c>
      <c r="G2841" s="149">
        <v>61.6666666666667</v>
      </c>
      <c r="H2841" s="149">
        <v>1148.28378126746</v>
      </c>
      <c r="I2841" s="149">
        <v>1060.2645882102099</v>
      </c>
      <c r="J2841" s="149">
        <v>910.40378647532202</v>
      </c>
      <c r="K2841" s="149">
        <v>1227.4154797966401</v>
      </c>
      <c r="L2841" s="149">
        <v>149.86080173488901</v>
      </c>
      <c r="M2841" s="149">
        <v>167.15089158642999</v>
      </c>
    </row>
    <row r="2842" spans="1:13">
      <c r="A2842" s="150" t="str">
        <f t="shared" si="88"/>
        <v>2009-2011FemalesPH3</v>
      </c>
      <c r="B2842" s="151" t="str">
        <f t="shared" si="89"/>
        <v>2009-2011_Females_PH3_All ages</v>
      </c>
      <c r="C2842" s="149" t="s">
        <v>7</v>
      </c>
      <c r="D2842" s="149" t="s">
        <v>214</v>
      </c>
      <c r="E2842" s="149" t="s">
        <v>140</v>
      </c>
      <c r="F2842" s="149">
        <v>181</v>
      </c>
      <c r="G2842" s="149">
        <v>60.3333333333333</v>
      </c>
      <c r="H2842" s="149">
        <v>1114.6692942480599</v>
      </c>
      <c r="I2842" s="149">
        <v>989.94733580477703</v>
      </c>
      <c r="J2842" s="149">
        <v>848.88480223450495</v>
      </c>
      <c r="K2842" s="149">
        <v>1147.4747779567001</v>
      </c>
      <c r="L2842" s="149">
        <v>141.062533570272</v>
      </c>
      <c r="M2842" s="149">
        <v>157.527442151928</v>
      </c>
    </row>
    <row r="2843" spans="1:13">
      <c r="A2843" s="150" t="str">
        <f t="shared" si="88"/>
        <v>2010-2012FemalesPH3</v>
      </c>
      <c r="B2843" s="151" t="str">
        <f t="shared" si="89"/>
        <v>2010-2012_Females_PH3_All ages</v>
      </c>
      <c r="C2843" s="149" t="s">
        <v>8</v>
      </c>
      <c r="D2843" s="149" t="s">
        <v>214</v>
      </c>
      <c r="E2843" s="149" t="s">
        <v>140</v>
      </c>
      <c r="F2843" s="149">
        <v>213</v>
      </c>
      <c r="G2843" s="149">
        <v>71</v>
      </c>
      <c r="H2843" s="149">
        <v>1317.4171202375101</v>
      </c>
      <c r="I2843" s="149">
        <v>1141.6846117618099</v>
      </c>
      <c r="J2843" s="149">
        <v>991.44083193981203</v>
      </c>
      <c r="K2843" s="149">
        <v>1308.0161473384001</v>
      </c>
      <c r="L2843" s="149">
        <v>150.24377982200099</v>
      </c>
      <c r="M2843" s="149">
        <v>166.331535576584</v>
      </c>
    </row>
    <row r="2844" spans="1:13">
      <c r="A2844" s="150" t="str">
        <f t="shared" si="88"/>
        <v>2011-2013FemalesPH3</v>
      </c>
      <c r="B2844" s="151" t="str">
        <f t="shared" si="89"/>
        <v>2011-2013_Females_PH3_All ages</v>
      </c>
      <c r="C2844" s="149" t="s">
        <v>9</v>
      </c>
      <c r="D2844" s="149" t="s">
        <v>214</v>
      </c>
      <c r="E2844" s="149" t="s">
        <v>140</v>
      </c>
      <c r="F2844" s="149">
        <v>220</v>
      </c>
      <c r="G2844" s="149">
        <v>73.3333333333333</v>
      </c>
      <c r="H2844" s="149">
        <v>1361.63891811599</v>
      </c>
      <c r="I2844" s="149">
        <v>1172.8256027149</v>
      </c>
      <c r="J2844" s="149">
        <v>1020.98993956066</v>
      </c>
      <c r="K2844" s="149">
        <v>1340.64413107567</v>
      </c>
      <c r="L2844" s="149">
        <v>151.83566315424599</v>
      </c>
      <c r="M2844" s="149">
        <v>167.81852836076499</v>
      </c>
    </row>
    <row r="2845" spans="1:13">
      <c r="A2845" s="150" t="str">
        <f t="shared" si="88"/>
        <v>2012-2014FemalesPH3</v>
      </c>
      <c r="B2845" s="151" t="str">
        <f t="shared" si="89"/>
        <v>2012-2014_Females_PH3_All ages</v>
      </c>
      <c r="C2845" s="149" t="s">
        <v>216</v>
      </c>
      <c r="D2845" s="149" t="s">
        <v>214</v>
      </c>
      <c r="E2845" s="149" t="s">
        <v>140</v>
      </c>
      <c r="F2845" s="149">
        <v>239</v>
      </c>
      <c r="G2845" s="149">
        <v>79.6666666666667</v>
      </c>
      <c r="H2845" s="149">
        <v>1481.1601388200299</v>
      </c>
      <c r="I2845" s="149">
        <v>1260.06387966231</v>
      </c>
      <c r="J2845" s="149">
        <v>1103.28509224507</v>
      </c>
      <c r="K2845" s="149">
        <v>1432.6403603743499</v>
      </c>
      <c r="L2845" s="149">
        <v>156.778787417243</v>
      </c>
      <c r="M2845" s="149">
        <v>172.57648071204301</v>
      </c>
    </row>
    <row r="2846" spans="1:13">
      <c r="A2846" s="150" t="str">
        <f t="shared" si="88"/>
        <v>2004-2006FemalesPH4</v>
      </c>
      <c r="B2846" s="151" t="str">
        <f t="shared" si="89"/>
        <v>2004-2006_Females_PH4_All ages</v>
      </c>
      <c r="C2846" s="149" t="s">
        <v>1</v>
      </c>
      <c r="D2846" s="149" t="s">
        <v>214</v>
      </c>
      <c r="E2846" s="149" t="s">
        <v>141</v>
      </c>
      <c r="F2846" s="149">
        <v>305</v>
      </c>
      <c r="G2846" s="149">
        <v>101.666666666667</v>
      </c>
      <c r="H2846" s="149">
        <v>1862.1405458208701</v>
      </c>
      <c r="I2846" s="149">
        <v>1557.6990462594999</v>
      </c>
      <c r="J2846" s="149">
        <v>1382.4660648086799</v>
      </c>
      <c r="K2846" s="149">
        <v>1748.46643846593</v>
      </c>
      <c r="L2846" s="149">
        <v>175.232981450821</v>
      </c>
      <c r="M2846" s="149">
        <v>190.767392206431</v>
      </c>
    </row>
    <row r="2847" spans="1:13">
      <c r="A2847" s="150" t="str">
        <f t="shared" si="88"/>
        <v>2005-2007FemalesPH4</v>
      </c>
      <c r="B2847" s="151" t="str">
        <f t="shared" si="89"/>
        <v>2005-2007_Females_PH4_All ages</v>
      </c>
      <c r="C2847" s="149" t="s">
        <v>3</v>
      </c>
      <c r="D2847" s="149" t="s">
        <v>214</v>
      </c>
      <c r="E2847" s="149" t="s">
        <v>141</v>
      </c>
      <c r="F2847" s="149">
        <v>292</v>
      </c>
      <c r="G2847" s="149">
        <v>97.3333333333333</v>
      </c>
      <c r="H2847" s="149">
        <v>1786.0419597528901</v>
      </c>
      <c r="I2847" s="149">
        <v>1506.4754824521499</v>
      </c>
      <c r="J2847" s="149">
        <v>1332.86696474668</v>
      </c>
      <c r="K2847" s="149">
        <v>1695.82972642441</v>
      </c>
      <c r="L2847" s="149">
        <v>173.608517705476</v>
      </c>
      <c r="M2847" s="149">
        <v>189.354243972256</v>
      </c>
    </row>
    <row r="2848" spans="1:13">
      <c r="A2848" s="150" t="str">
        <f t="shared" si="88"/>
        <v>2006-2008FemalesPH4</v>
      </c>
      <c r="B2848" s="151" t="str">
        <f t="shared" si="89"/>
        <v>2006-2008_Females_PH4_All ages</v>
      </c>
      <c r="C2848" s="149" t="s">
        <v>4</v>
      </c>
      <c r="D2848" s="149" t="s">
        <v>214</v>
      </c>
      <c r="E2848" s="149" t="s">
        <v>141</v>
      </c>
      <c r="F2848" s="149">
        <v>264</v>
      </c>
      <c r="G2848" s="149">
        <v>88</v>
      </c>
      <c r="H2848" s="149">
        <v>1618.0436381466</v>
      </c>
      <c r="I2848" s="149">
        <v>1396.0611193949201</v>
      </c>
      <c r="J2848" s="149">
        <v>1227.0302117429601</v>
      </c>
      <c r="K2848" s="149">
        <v>1581.2556084263399</v>
      </c>
      <c r="L2848" s="149">
        <v>169.03090765196399</v>
      </c>
      <c r="M2848" s="149">
        <v>185.19448903141199</v>
      </c>
    </row>
    <row r="2849" spans="1:13">
      <c r="A2849" s="150" t="str">
        <f t="shared" si="88"/>
        <v>2007-2009FemalesPH4</v>
      </c>
      <c r="B2849" s="151" t="str">
        <f t="shared" si="89"/>
        <v>2007-2009_Females_PH4_All ages</v>
      </c>
      <c r="C2849" s="149" t="s">
        <v>5</v>
      </c>
      <c r="D2849" s="149" t="s">
        <v>214</v>
      </c>
      <c r="E2849" s="149" t="s">
        <v>141</v>
      </c>
      <c r="F2849" s="149">
        <v>265</v>
      </c>
      <c r="G2849" s="149">
        <v>88.3333333333333</v>
      </c>
      <c r="H2849" s="149">
        <v>1625.8666175839001</v>
      </c>
      <c r="I2849" s="149">
        <v>1388.3610390561901</v>
      </c>
      <c r="J2849" s="149">
        <v>1220.4266446981501</v>
      </c>
      <c r="K2849" s="149">
        <v>1572.3222861419199</v>
      </c>
      <c r="L2849" s="149">
        <v>167.93439435804001</v>
      </c>
      <c r="M2849" s="149">
        <v>183.961247085726</v>
      </c>
    </row>
    <row r="2850" spans="1:13">
      <c r="A2850" s="150" t="str">
        <f t="shared" si="88"/>
        <v>2008-2010FemalesPH4</v>
      </c>
      <c r="B2850" s="151" t="str">
        <f t="shared" si="89"/>
        <v>2008-2010_Females_PH4_All ages</v>
      </c>
      <c r="C2850" s="149" t="s">
        <v>6</v>
      </c>
      <c r="D2850" s="149" t="s">
        <v>214</v>
      </c>
      <c r="E2850" s="149" t="s">
        <v>141</v>
      </c>
      <c r="F2850" s="149">
        <v>237</v>
      </c>
      <c r="G2850" s="149">
        <v>79</v>
      </c>
      <c r="H2850" s="149">
        <v>1463.05327489351</v>
      </c>
      <c r="I2850" s="149">
        <v>1219.71327222273</v>
      </c>
      <c r="J2850" s="149">
        <v>1064.07783974842</v>
      </c>
      <c r="K2850" s="149">
        <v>1391.10078335858</v>
      </c>
      <c r="L2850" s="149">
        <v>155.635432474315</v>
      </c>
      <c r="M2850" s="149">
        <v>171.38751113584701</v>
      </c>
    </row>
    <row r="2851" spans="1:13">
      <c r="A2851" s="150" t="str">
        <f t="shared" si="88"/>
        <v>2009-2011FemalesPH4</v>
      </c>
      <c r="B2851" s="151" t="str">
        <f t="shared" si="89"/>
        <v>2009-2011_Females_PH4_All ages</v>
      </c>
      <c r="C2851" s="149" t="s">
        <v>7</v>
      </c>
      <c r="D2851" s="149" t="s">
        <v>214</v>
      </c>
      <c r="E2851" s="149" t="s">
        <v>141</v>
      </c>
      <c r="F2851" s="149">
        <v>223</v>
      </c>
      <c r="G2851" s="149">
        <v>74.3333333333333</v>
      </c>
      <c r="H2851" s="149">
        <v>1371.8855736696401</v>
      </c>
      <c r="I2851" s="149">
        <v>1129.9271262221</v>
      </c>
      <c r="J2851" s="149">
        <v>982.041460057069</v>
      </c>
      <c r="K2851" s="149">
        <v>1293.2689536498899</v>
      </c>
      <c r="L2851" s="149">
        <v>147.88566616503101</v>
      </c>
      <c r="M2851" s="149">
        <v>163.34182742779501</v>
      </c>
    </row>
    <row r="2852" spans="1:13">
      <c r="A2852" s="150" t="str">
        <f t="shared" si="88"/>
        <v>2010-2012FemalesPH4</v>
      </c>
      <c r="B2852" s="151" t="str">
        <f t="shared" si="89"/>
        <v>2010-2012_Females_PH4_All ages</v>
      </c>
      <c r="C2852" s="149" t="s">
        <v>8</v>
      </c>
      <c r="D2852" s="149" t="s">
        <v>214</v>
      </c>
      <c r="E2852" s="149" t="s">
        <v>141</v>
      </c>
      <c r="F2852" s="149">
        <v>215</v>
      </c>
      <c r="G2852" s="149">
        <v>71.6666666666667</v>
      </c>
      <c r="H2852" s="149">
        <v>1318.45219844239</v>
      </c>
      <c r="I2852" s="149">
        <v>1117.2156928097099</v>
      </c>
      <c r="J2852" s="149">
        <v>969.14837563218805</v>
      </c>
      <c r="K2852" s="149">
        <v>1281.0596113793999</v>
      </c>
      <c r="L2852" s="149">
        <v>148.06731717751899</v>
      </c>
      <c r="M2852" s="149">
        <v>163.84391856969501</v>
      </c>
    </row>
    <row r="2853" spans="1:13">
      <c r="A2853" s="150" t="str">
        <f t="shared" si="88"/>
        <v>2011-2013FemalesPH4</v>
      </c>
      <c r="B2853" s="151" t="str">
        <f t="shared" si="89"/>
        <v>2011-2013_Females_PH4_All ages</v>
      </c>
      <c r="C2853" s="149" t="s">
        <v>9</v>
      </c>
      <c r="D2853" s="149" t="s">
        <v>214</v>
      </c>
      <c r="E2853" s="149" t="s">
        <v>141</v>
      </c>
      <c r="F2853" s="149">
        <v>213</v>
      </c>
      <c r="G2853" s="149">
        <v>71</v>
      </c>
      <c r="H2853" s="149">
        <v>1294.9902723735399</v>
      </c>
      <c r="I2853" s="149">
        <v>1122.05807580435</v>
      </c>
      <c r="J2853" s="149">
        <v>972.71074260039495</v>
      </c>
      <c r="K2853" s="149">
        <v>1287.3971753365499</v>
      </c>
      <c r="L2853" s="149">
        <v>149.34733320396001</v>
      </c>
      <c r="M2853" s="149">
        <v>165.339099532191</v>
      </c>
    </row>
    <row r="2854" spans="1:13">
      <c r="A2854" s="150" t="str">
        <f t="shared" si="88"/>
        <v>2012-2014FemalesPH4</v>
      </c>
      <c r="B2854" s="151" t="str">
        <f t="shared" si="89"/>
        <v>2012-2014_Females_PH4_All ages</v>
      </c>
      <c r="C2854" s="149" t="s">
        <v>216</v>
      </c>
      <c r="D2854" s="149" t="s">
        <v>214</v>
      </c>
      <c r="E2854" s="149" t="s">
        <v>141</v>
      </c>
      <c r="F2854" s="149">
        <v>205</v>
      </c>
      <c r="G2854" s="149">
        <v>68.3333333333333</v>
      </c>
      <c r="H2854" s="149">
        <v>1246.27636938416</v>
      </c>
      <c r="I2854" s="149">
        <v>1125.9569741488999</v>
      </c>
      <c r="J2854" s="149">
        <v>974.20541422011695</v>
      </c>
      <c r="K2854" s="149">
        <v>1294.29000185055</v>
      </c>
      <c r="L2854" s="149">
        <v>151.75155992878501</v>
      </c>
      <c r="M2854" s="149">
        <v>168.33302770165199</v>
      </c>
    </row>
    <row r="2855" spans="1:13">
      <c r="A2855" s="150" t="str">
        <f t="shared" si="88"/>
        <v>2004-2006FemalesPH5</v>
      </c>
      <c r="B2855" s="151" t="str">
        <f t="shared" si="89"/>
        <v>2004-2006_Females_PH5_All ages</v>
      </c>
      <c r="C2855" s="149" t="s">
        <v>1</v>
      </c>
      <c r="D2855" s="149" t="s">
        <v>214</v>
      </c>
      <c r="E2855" s="149" t="s">
        <v>142</v>
      </c>
      <c r="F2855" s="149">
        <v>189</v>
      </c>
      <c r="G2855" s="149">
        <v>63</v>
      </c>
      <c r="H2855" s="149">
        <v>1109.6107555920901</v>
      </c>
      <c r="I2855" s="149">
        <v>1377.88385324144</v>
      </c>
      <c r="J2855" s="149">
        <v>1180.6291192942799</v>
      </c>
      <c r="K2855" s="149">
        <v>1597.63996330086</v>
      </c>
      <c r="L2855" s="149">
        <v>197.254733947159</v>
      </c>
      <c r="M2855" s="149">
        <v>219.75611005942301</v>
      </c>
    </row>
    <row r="2856" spans="1:13">
      <c r="A2856" s="150" t="str">
        <f t="shared" si="88"/>
        <v>2005-2007FemalesPH5</v>
      </c>
      <c r="B2856" s="151" t="str">
        <f t="shared" si="89"/>
        <v>2005-2007_Females_PH5_All ages</v>
      </c>
      <c r="C2856" s="149" t="s">
        <v>3</v>
      </c>
      <c r="D2856" s="149" t="s">
        <v>214</v>
      </c>
      <c r="E2856" s="149" t="s">
        <v>142</v>
      </c>
      <c r="F2856" s="149">
        <v>189</v>
      </c>
      <c r="G2856" s="149">
        <v>63</v>
      </c>
      <c r="H2856" s="149">
        <v>1095.6521739130401</v>
      </c>
      <c r="I2856" s="149">
        <v>1387.4721836497499</v>
      </c>
      <c r="J2856" s="149">
        <v>1186.8396987338399</v>
      </c>
      <c r="K2856" s="149">
        <v>1610.9913537827599</v>
      </c>
      <c r="L2856" s="149">
        <v>200.63248491591</v>
      </c>
      <c r="M2856" s="149">
        <v>223.519170133008</v>
      </c>
    </row>
    <row r="2857" spans="1:13">
      <c r="A2857" s="150" t="str">
        <f t="shared" si="88"/>
        <v>2006-2008FemalesPH5</v>
      </c>
      <c r="B2857" s="151" t="str">
        <f t="shared" si="89"/>
        <v>2006-2008_Females_PH5_All ages</v>
      </c>
      <c r="C2857" s="149" t="s">
        <v>4</v>
      </c>
      <c r="D2857" s="149" t="s">
        <v>214</v>
      </c>
      <c r="E2857" s="149" t="s">
        <v>142</v>
      </c>
      <c r="F2857" s="149">
        <v>179</v>
      </c>
      <c r="G2857" s="149">
        <v>59.6666666666667</v>
      </c>
      <c r="H2857" s="149">
        <v>1028.32193944965</v>
      </c>
      <c r="I2857" s="149">
        <v>1380.62224298303</v>
      </c>
      <c r="J2857" s="149">
        <v>1170.6342434691001</v>
      </c>
      <c r="K2857" s="149">
        <v>1615.2652135337901</v>
      </c>
      <c r="L2857" s="149">
        <v>209.98799951392499</v>
      </c>
      <c r="M2857" s="149">
        <v>234.64297055076401</v>
      </c>
    </row>
    <row r="2858" spans="1:13">
      <c r="A2858" s="150" t="str">
        <f t="shared" si="88"/>
        <v>2007-2009FemalesPH5</v>
      </c>
      <c r="B2858" s="151" t="str">
        <f t="shared" si="89"/>
        <v>2007-2009_Females_PH5_All ages</v>
      </c>
      <c r="C2858" s="149" t="s">
        <v>5</v>
      </c>
      <c r="D2858" s="149" t="s">
        <v>214</v>
      </c>
      <c r="E2858" s="149" t="s">
        <v>142</v>
      </c>
      <c r="F2858" s="149">
        <v>189</v>
      </c>
      <c r="G2858" s="149">
        <v>63</v>
      </c>
      <c r="H2858" s="149">
        <v>1085.3336396003201</v>
      </c>
      <c r="I2858" s="149">
        <v>1525.42046243855</v>
      </c>
      <c r="J2858" s="149">
        <v>1292.6944831189001</v>
      </c>
      <c r="K2858" s="149">
        <v>1784.6941178873401</v>
      </c>
      <c r="L2858" s="149">
        <v>232.72597931965899</v>
      </c>
      <c r="M2858" s="149">
        <v>259.27365544878802</v>
      </c>
    </row>
    <row r="2859" spans="1:13">
      <c r="A2859" s="150" t="str">
        <f t="shared" si="88"/>
        <v>2008-2010FemalesPH5</v>
      </c>
      <c r="B2859" s="151" t="str">
        <f t="shared" si="89"/>
        <v>2008-2010_Females_PH5_All ages</v>
      </c>
      <c r="C2859" s="149" t="s">
        <v>6</v>
      </c>
      <c r="D2859" s="149" t="s">
        <v>214</v>
      </c>
      <c r="E2859" s="149" t="s">
        <v>142</v>
      </c>
      <c r="F2859" s="149">
        <v>178</v>
      </c>
      <c r="G2859" s="149">
        <v>59.3333333333333</v>
      </c>
      <c r="H2859" s="149">
        <v>1021.40356917427</v>
      </c>
      <c r="I2859" s="149">
        <v>1487.88623153356</v>
      </c>
      <c r="J2859" s="149">
        <v>1252.09731179045</v>
      </c>
      <c r="K2859" s="149">
        <v>1751.4419413934099</v>
      </c>
      <c r="L2859" s="149">
        <v>235.78891974310201</v>
      </c>
      <c r="M2859" s="149">
        <v>263.55570985985401</v>
      </c>
    </row>
    <row r="2860" spans="1:13">
      <c r="A2860" s="150" t="str">
        <f t="shared" si="88"/>
        <v>2009-2011FemalesPH5</v>
      </c>
      <c r="B2860" s="151" t="str">
        <f t="shared" si="89"/>
        <v>2009-2011_Females_PH5_All ages</v>
      </c>
      <c r="C2860" s="149" t="s">
        <v>7</v>
      </c>
      <c r="D2860" s="149" t="s">
        <v>214</v>
      </c>
      <c r="E2860" s="149" t="s">
        <v>142</v>
      </c>
      <c r="F2860" s="149">
        <v>173</v>
      </c>
      <c r="G2860" s="149">
        <v>57.6666666666667</v>
      </c>
      <c r="H2860" s="149">
        <v>990.552533638706</v>
      </c>
      <c r="I2860" s="149">
        <v>1364.6034467647501</v>
      </c>
      <c r="J2860" s="149">
        <v>1150.8263954803999</v>
      </c>
      <c r="K2860" s="149">
        <v>1603.93920673353</v>
      </c>
      <c r="L2860" s="149">
        <v>213.777051284349</v>
      </c>
      <c r="M2860" s="149">
        <v>239.335759968779</v>
      </c>
    </row>
    <row r="2861" spans="1:13">
      <c r="A2861" s="150" t="str">
        <f t="shared" si="88"/>
        <v>2010-2012FemalesPH5</v>
      </c>
      <c r="B2861" s="151" t="str">
        <f t="shared" si="89"/>
        <v>2010-2012_Females_PH5_All ages</v>
      </c>
      <c r="C2861" s="149" t="s">
        <v>8</v>
      </c>
      <c r="D2861" s="149" t="s">
        <v>214</v>
      </c>
      <c r="E2861" s="149" t="s">
        <v>142</v>
      </c>
      <c r="F2861" s="149">
        <v>168</v>
      </c>
      <c r="G2861" s="149">
        <v>56</v>
      </c>
      <c r="H2861" s="149">
        <v>957.75611424662202</v>
      </c>
      <c r="I2861" s="149">
        <v>1264.7698416831199</v>
      </c>
      <c r="J2861" s="149">
        <v>1069.3575899294401</v>
      </c>
      <c r="K2861" s="149">
        <v>1483.9124307408599</v>
      </c>
      <c r="L2861" s="149">
        <v>195.41225175368501</v>
      </c>
      <c r="M2861" s="149">
        <v>219.142589057734</v>
      </c>
    </row>
    <row r="2862" spans="1:13">
      <c r="A2862" s="150" t="str">
        <f t="shared" si="88"/>
        <v>2011-2013FemalesPH5</v>
      </c>
      <c r="B2862" s="151" t="str">
        <f t="shared" si="89"/>
        <v>2011-2013_Females_PH5_All ages</v>
      </c>
      <c r="C2862" s="149" t="s">
        <v>9</v>
      </c>
      <c r="D2862" s="149" t="s">
        <v>214</v>
      </c>
      <c r="E2862" s="149" t="s">
        <v>142</v>
      </c>
      <c r="F2862" s="149">
        <v>167</v>
      </c>
      <c r="G2862" s="149">
        <v>55.6666666666667</v>
      </c>
      <c r="H2862" s="149">
        <v>954.12215048848805</v>
      </c>
      <c r="I2862" s="149">
        <v>1216.8301040054901</v>
      </c>
      <c r="J2862" s="149">
        <v>1031.8637246304299</v>
      </c>
      <c r="K2862" s="149">
        <v>1424.32977770252</v>
      </c>
      <c r="L2862" s="149">
        <v>184.966379375066</v>
      </c>
      <c r="M2862" s="149">
        <v>207.49967369703199</v>
      </c>
    </row>
    <row r="2863" spans="1:13">
      <c r="A2863" s="150" t="str">
        <f t="shared" si="88"/>
        <v>2012-2014FemalesPH5</v>
      </c>
      <c r="B2863" s="151" t="str">
        <f t="shared" si="89"/>
        <v>2012-2014_Females_PH5_All ages</v>
      </c>
      <c r="C2863" s="149" t="s">
        <v>216</v>
      </c>
      <c r="D2863" s="149" t="s">
        <v>214</v>
      </c>
      <c r="E2863" s="149" t="s">
        <v>142</v>
      </c>
      <c r="F2863" s="149">
        <v>157</v>
      </c>
      <c r="G2863" s="149">
        <v>52.3333333333333</v>
      </c>
      <c r="H2863" s="149">
        <v>898.01521478007203</v>
      </c>
      <c r="I2863" s="149">
        <v>1122.0215529351501</v>
      </c>
      <c r="J2863" s="149">
        <v>948.93978652264695</v>
      </c>
      <c r="K2863" s="149">
        <v>1316.8939002556799</v>
      </c>
      <c r="L2863" s="149">
        <v>173.08176641250799</v>
      </c>
      <c r="M2863" s="149">
        <v>194.87234732052301</v>
      </c>
    </row>
    <row r="2864" spans="1:13">
      <c r="A2864" s="150" t="str">
        <f t="shared" si="88"/>
        <v>2004-2006FemalesPK</v>
      </c>
      <c r="B2864" s="151" t="str">
        <f t="shared" si="89"/>
        <v>2004-2006_Females_PK_All ages</v>
      </c>
      <c r="C2864" s="149" t="s">
        <v>1</v>
      </c>
      <c r="D2864" s="149" t="s">
        <v>214</v>
      </c>
      <c r="E2864" s="149" t="s">
        <v>143</v>
      </c>
      <c r="F2864" s="149">
        <v>2718</v>
      </c>
      <c r="G2864" s="149">
        <v>906</v>
      </c>
      <c r="H2864" s="149">
        <v>1025.34310137995</v>
      </c>
      <c r="I2864" s="149">
        <v>1111.5982672201999</v>
      </c>
      <c r="J2864" s="149">
        <v>1069.84659294976</v>
      </c>
      <c r="K2864" s="149">
        <v>1154.55138214515</v>
      </c>
      <c r="L2864" s="149">
        <v>41.751674270438301</v>
      </c>
      <c r="M2864" s="149">
        <v>42.953114924944401</v>
      </c>
    </row>
    <row r="2865" spans="1:13">
      <c r="A2865" s="150" t="str">
        <f t="shared" si="88"/>
        <v>2005-2007FemalesPK</v>
      </c>
      <c r="B2865" s="151" t="str">
        <f t="shared" si="89"/>
        <v>2005-2007_Females_PK_All ages</v>
      </c>
      <c r="C2865" s="149" t="s">
        <v>3</v>
      </c>
      <c r="D2865" s="149" t="s">
        <v>214</v>
      </c>
      <c r="E2865" s="149" t="s">
        <v>143</v>
      </c>
      <c r="F2865" s="149">
        <v>2704</v>
      </c>
      <c r="G2865" s="149">
        <v>901.33333333333303</v>
      </c>
      <c r="H2865" s="149">
        <v>1015.3466034328</v>
      </c>
      <c r="I2865" s="149">
        <v>1088.1904617177599</v>
      </c>
      <c r="J2865" s="149">
        <v>1047.17443989752</v>
      </c>
      <c r="K2865" s="149">
        <v>1130.38985502627</v>
      </c>
      <c r="L2865" s="149">
        <v>41.016021820239501</v>
      </c>
      <c r="M2865" s="149">
        <v>42.1993933085093</v>
      </c>
    </row>
    <row r="2866" spans="1:13">
      <c r="A2866" s="150" t="str">
        <f t="shared" si="88"/>
        <v>2006-2008FemalesPK</v>
      </c>
      <c r="B2866" s="151" t="str">
        <f t="shared" si="89"/>
        <v>2006-2008_Females_PK_All ages</v>
      </c>
      <c r="C2866" s="149" t="s">
        <v>4</v>
      </c>
      <c r="D2866" s="149" t="s">
        <v>214</v>
      </c>
      <c r="E2866" s="149" t="s">
        <v>143</v>
      </c>
      <c r="F2866" s="149">
        <v>2638</v>
      </c>
      <c r="G2866" s="149">
        <v>879.33333333333303</v>
      </c>
      <c r="H2866" s="149">
        <v>984.21451250042003</v>
      </c>
      <c r="I2866" s="149">
        <v>1049.94259299389</v>
      </c>
      <c r="J2866" s="149">
        <v>1009.85221424549</v>
      </c>
      <c r="K2866" s="149">
        <v>1091.2042478224701</v>
      </c>
      <c r="L2866" s="149">
        <v>40.090378748402301</v>
      </c>
      <c r="M2866" s="149">
        <v>41.261654828582103</v>
      </c>
    </row>
    <row r="2867" spans="1:13">
      <c r="A2867" s="150" t="str">
        <f t="shared" si="88"/>
        <v>2007-2009FemalesPK</v>
      </c>
      <c r="B2867" s="151" t="str">
        <f t="shared" si="89"/>
        <v>2007-2009_Females_PK_All ages</v>
      </c>
      <c r="C2867" s="149" t="s">
        <v>5</v>
      </c>
      <c r="D2867" s="149" t="s">
        <v>214</v>
      </c>
      <c r="E2867" s="149" t="s">
        <v>143</v>
      </c>
      <c r="F2867" s="149">
        <v>2652</v>
      </c>
      <c r="G2867" s="149">
        <v>884</v>
      </c>
      <c r="H2867" s="149">
        <v>983.58831710709296</v>
      </c>
      <c r="I2867" s="149">
        <v>1041.00275214866</v>
      </c>
      <c r="J2867" s="149">
        <v>1001.40144390752</v>
      </c>
      <c r="K2867" s="149">
        <v>1081.7579409564501</v>
      </c>
      <c r="L2867" s="149">
        <v>39.601308241138</v>
      </c>
      <c r="M2867" s="149">
        <v>40.755188807795797</v>
      </c>
    </row>
    <row r="2868" spans="1:13">
      <c r="A2868" s="150" t="str">
        <f t="shared" si="88"/>
        <v>2008-2010FemalesPK</v>
      </c>
      <c r="B2868" s="151" t="str">
        <f t="shared" si="89"/>
        <v>2008-2010_Females_PK_All ages</v>
      </c>
      <c r="C2868" s="149" t="s">
        <v>6</v>
      </c>
      <c r="D2868" s="149" t="s">
        <v>214</v>
      </c>
      <c r="E2868" s="149" t="s">
        <v>143</v>
      </c>
      <c r="F2868" s="149">
        <v>2627</v>
      </c>
      <c r="G2868" s="149">
        <v>875.66666666666697</v>
      </c>
      <c r="H2868" s="149">
        <v>969.18314868309903</v>
      </c>
      <c r="I2868" s="149">
        <v>1022.28955681066</v>
      </c>
      <c r="J2868" s="149">
        <v>983.28798981861701</v>
      </c>
      <c r="K2868" s="149">
        <v>1062.4330107548301</v>
      </c>
      <c r="L2868" s="149">
        <v>39.001566992043102</v>
      </c>
      <c r="M2868" s="149">
        <v>40.143453944166502</v>
      </c>
    </row>
    <row r="2869" spans="1:13">
      <c r="A2869" s="150" t="str">
        <f t="shared" si="88"/>
        <v>2009-2011FemalesPK</v>
      </c>
      <c r="B2869" s="151" t="str">
        <f t="shared" si="89"/>
        <v>2009-2011_Females_PK_All ages</v>
      </c>
      <c r="C2869" s="149" t="s">
        <v>7</v>
      </c>
      <c r="D2869" s="149" t="s">
        <v>214</v>
      </c>
      <c r="E2869" s="149" t="s">
        <v>143</v>
      </c>
      <c r="F2869" s="149">
        <v>2580</v>
      </c>
      <c r="G2869" s="149">
        <v>860</v>
      </c>
      <c r="H2869" s="149">
        <v>947.63055631055795</v>
      </c>
      <c r="I2869" s="149">
        <v>989.18672565411202</v>
      </c>
      <c r="J2869" s="149">
        <v>951.17055862147504</v>
      </c>
      <c r="K2869" s="149">
        <v>1028.32618531502</v>
      </c>
      <c r="L2869" s="149">
        <v>38.016167032636503</v>
      </c>
      <c r="M2869" s="149">
        <v>39.139459660905999</v>
      </c>
    </row>
    <row r="2870" spans="1:13">
      <c r="A2870" s="150" t="str">
        <f t="shared" si="88"/>
        <v>2010-2012FemalesPK</v>
      </c>
      <c r="B2870" s="151" t="str">
        <f t="shared" si="89"/>
        <v>2010-2012_Females_PK_All ages</v>
      </c>
      <c r="C2870" s="149" t="s">
        <v>8</v>
      </c>
      <c r="D2870" s="149" t="s">
        <v>214</v>
      </c>
      <c r="E2870" s="149" t="s">
        <v>143</v>
      </c>
      <c r="F2870" s="149">
        <v>2641</v>
      </c>
      <c r="G2870" s="149">
        <v>880.33333333333303</v>
      </c>
      <c r="H2870" s="149">
        <v>966.71583825354196</v>
      </c>
      <c r="I2870" s="149">
        <v>998.55322944925797</v>
      </c>
      <c r="J2870" s="149">
        <v>960.66916295543297</v>
      </c>
      <c r="K2870" s="149">
        <v>1037.5434737465901</v>
      </c>
      <c r="L2870" s="149">
        <v>37.884066493824797</v>
      </c>
      <c r="M2870" s="149">
        <v>38.990244297333199</v>
      </c>
    </row>
    <row r="2871" spans="1:13">
      <c r="A2871" s="150" t="str">
        <f t="shared" si="88"/>
        <v>2011-2013FemalesPK</v>
      </c>
      <c r="B2871" s="151" t="str">
        <f t="shared" si="89"/>
        <v>2011-2013_Females_PK_All ages</v>
      </c>
      <c r="C2871" s="149" t="s">
        <v>9</v>
      </c>
      <c r="D2871" s="149" t="s">
        <v>214</v>
      </c>
      <c r="E2871" s="149" t="s">
        <v>143</v>
      </c>
      <c r="F2871" s="149">
        <v>2656</v>
      </c>
      <c r="G2871" s="149">
        <v>885.33333333333303</v>
      </c>
      <c r="H2871" s="149">
        <v>969.87047701122106</v>
      </c>
      <c r="I2871" s="149">
        <v>991.98481530081096</v>
      </c>
      <c r="J2871" s="149">
        <v>954.50078086908502</v>
      </c>
      <c r="K2871" s="149">
        <v>1030.56020246756</v>
      </c>
      <c r="L2871" s="149">
        <v>37.484034431725597</v>
      </c>
      <c r="M2871" s="149">
        <v>38.575387166751398</v>
      </c>
    </row>
    <row r="2872" spans="1:13">
      <c r="A2872" s="150" t="str">
        <f t="shared" si="88"/>
        <v>2012-2014FemalesPK</v>
      </c>
      <c r="B2872" s="151" t="str">
        <f t="shared" si="89"/>
        <v>2012-2014_Females_PK_All ages</v>
      </c>
      <c r="C2872" s="149" t="s">
        <v>216</v>
      </c>
      <c r="D2872" s="149" t="s">
        <v>214</v>
      </c>
      <c r="E2872" s="149" t="s">
        <v>143</v>
      </c>
      <c r="F2872" s="149">
        <v>2691</v>
      </c>
      <c r="G2872" s="149">
        <v>897</v>
      </c>
      <c r="H2872" s="149">
        <v>980.14576526765495</v>
      </c>
      <c r="I2872" s="149">
        <v>994.32702586078904</v>
      </c>
      <c r="J2872" s="149">
        <v>957.03349436813699</v>
      </c>
      <c r="K2872" s="149">
        <v>1032.69916670775</v>
      </c>
      <c r="L2872" s="149">
        <v>37.2935314926521</v>
      </c>
      <c r="M2872" s="149">
        <v>38.372140846958501</v>
      </c>
    </row>
    <row r="2873" spans="1:13">
      <c r="A2873" s="150" t="str">
        <f t="shared" si="88"/>
        <v>2004-2006FemalesPK1</v>
      </c>
      <c r="B2873" s="151" t="str">
        <f t="shared" si="89"/>
        <v>2004-2006_Females_PK1_All ages</v>
      </c>
      <c r="C2873" s="149" t="s">
        <v>1</v>
      </c>
      <c r="D2873" s="149" t="s">
        <v>214</v>
      </c>
      <c r="E2873" s="149" t="s">
        <v>144</v>
      </c>
      <c r="F2873" s="149">
        <v>337</v>
      </c>
      <c r="G2873" s="149">
        <v>112.333333333333</v>
      </c>
      <c r="H2873" s="149">
        <v>676.28584616002104</v>
      </c>
      <c r="I2873" s="149">
        <v>873.72576168109697</v>
      </c>
      <c r="J2873" s="149">
        <v>781.89591473051803</v>
      </c>
      <c r="K2873" s="149">
        <v>973.282310939529</v>
      </c>
      <c r="L2873" s="149">
        <v>91.829846950579693</v>
      </c>
      <c r="M2873" s="149">
        <v>99.556549258431602</v>
      </c>
    </row>
    <row r="2874" spans="1:13">
      <c r="A2874" s="150" t="str">
        <f t="shared" si="88"/>
        <v>2005-2007FemalesPK1</v>
      </c>
      <c r="B2874" s="151" t="str">
        <f t="shared" si="89"/>
        <v>2005-2007_Females_PK1_All ages</v>
      </c>
      <c r="C2874" s="149" t="s">
        <v>3</v>
      </c>
      <c r="D2874" s="149" t="s">
        <v>214</v>
      </c>
      <c r="E2874" s="149" t="s">
        <v>144</v>
      </c>
      <c r="F2874" s="149">
        <v>322</v>
      </c>
      <c r="G2874" s="149">
        <v>107.333333333333</v>
      </c>
      <c r="H2874" s="149">
        <v>641.95857174186096</v>
      </c>
      <c r="I2874" s="149">
        <v>804.49960230839304</v>
      </c>
      <c r="J2874" s="149">
        <v>718.17560015235199</v>
      </c>
      <c r="K2874" s="149">
        <v>898.26202337247798</v>
      </c>
      <c r="L2874" s="149">
        <v>86.324002156041701</v>
      </c>
      <c r="M2874" s="149">
        <v>93.762421064085203</v>
      </c>
    </row>
    <row r="2875" spans="1:13">
      <c r="A2875" s="150" t="str">
        <f t="shared" si="88"/>
        <v>2006-2008FemalesPK1</v>
      </c>
      <c r="B2875" s="151" t="str">
        <f t="shared" si="89"/>
        <v>2006-2008_Females_PK1_All ages</v>
      </c>
      <c r="C2875" s="149" t="s">
        <v>4</v>
      </c>
      <c r="D2875" s="149" t="s">
        <v>214</v>
      </c>
      <c r="E2875" s="149" t="s">
        <v>144</v>
      </c>
      <c r="F2875" s="149">
        <v>321</v>
      </c>
      <c r="G2875" s="149">
        <v>107</v>
      </c>
      <c r="H2875" s="149">
        <v>632.799101070436</v>
      </c>
      <c r="I2875" s="149">
        <v>771.40212394404102</v>
      </c>
      <c r="J2875" s="149">
        <v>688.48032829938802</v>
      </c>
      <c r="K2875" s="149">
        <v>861.48081092554798</v>
      </c>
      <c r="L2875" s="149">
        <v>82.921795644653798</v>
      </c>
      <c r="M2875" s="149">
        <v>90.078686981507005</v>
      </c>
    </row>
    <row r="2876" spans="1:13">
      <c r="A2876" s="150" t="str">
        <f t="shared" si="88"/>
        <v>2007-2009FemalesPK1</v>
      </c>
      <c r="B2876" s="151" t="str">
        <f t="shared" si="89"/>
        <v>2007-2009_Females_PK1_All ages</v>
      </c>
      <c r="C2876" s="149" t="s">
        <v>5</v>
      </c>
      <c r="D2876" s="149" t="s">
        <v>214</v>
      </c>
      <c r="E2876" s="149" t="s">
        <v>144</v>
      </c>
      <c r="F2876" s="149">
        <v>343</v>
      </c>
      <c r="G2876" s="149">
        <v>114.333333333333</v>
      </c>
      <c r="H2876" s="149">
        <v>668.83762650390997</v>
      </c>
      <c r="I2876" s="149">
        <v>792.12988495029197</v>
      </c>
      <c r="J2876" s="149">
        <v>709.81336860194301</v>
      </c>
      <c r="K2876" s="149">
        <v>881.30906753121701</v>
      </c>
      <c r="L2876" s="149">
        <v>82.316516348348799</v>
      </c>
      <c r="M2876" s="149">
        <v>89.1791825809253</v>
      </c>
    </row>
    <row r="2877" spans="1:13">
      <c r="A2877" s="150" t="str">
        <f t="shared" si="88"/>
        <v>2008-2010FemalesPK1</v>
      </c>
      <c r="B2877" s="151" t="str">
        <f t="shared" si="89"/>
        <v>2008-2010_Females_PK1_All ages</v>
      </c>
      <c r="C2877" s="149" t="s">
        <v>6</v>
      </c>
      <c r="D2877" s="149" t="s">
        <v>214</v>
      </c>
      <c r="E2877" s="149" t="s">
        <v>144</v>
      </c>
      <c r="F2877" s="149">
        <v>373</v>
      </c>
      <c r="G2877" s="149">
        <v>124.333333333333</v>
      </c>
      <c r="H2877" s="149">
        <v>721.63751741216504</v>
      </c>
      <c r="I2877" s="149">
        <v>848.36510359742499</v>
      </c>
      <c r="J2877" s="149">
        <v>763.779255961643</v>
      </c>
      <c r="K2877" s="149">
        <v>939.70086401566198</v>
      </c>
      <c r="L2877" s="149">
        <v>84.585847635782002</v>
      </c>
      <c r="M2877" s="149">
        <v>91.335760418237101</v>
      </c>
    </row>
    <row r="2878" spans="1:13">
      <c r="A2878" s="150" t="str">
        <f t="shared" si="88"/>
        <v>2009-2011FemalesPK1</v>
      </c>
      <c r="B2878" s="151" t="str">
        <f t="shared" si="89"/>
        <v>2009-2011_Females_PK1_All ages</v>
      </c>
      <c r="C2878" s="149" t="s">
        <v>7</v>
      </c>
      <c r="D2878" s="149" t="s">
        <v>214</v>
      </c>
      <c r="E2878" s="149" t="s">
        <v>144</v>
      </c>
      <c r="F2878" s="149">
        <v>371</v>
      </c>
      <c r="G2878" s="149">
        <v>123.666666666667</v>
      </c>
      <c r="H2878" s="149">
        <v>715.760229969325</v>
      </c>
      <c r="I2878" s="149">
        <v>826.12308578746195</v>
      </c>
      <c r="J2878" s="149">
        <v>743.652887004783</v>
      </c>
      <c r="K2878" s="149">
        <v>915.19284674900405</v>
      </c>
      <c r="L2878" s="149">
        <v>82.470198782679205</v>
      </c>
      <c r="M2878" s="149">
        <v>89.0697609615424</v>
      </c>
    </row>
    <row r="2879" spans="1:13">
      <c r="A2879" s="150" t="str">
        <f t="shared" si="88"/>
        <v>2010-2012FemalesPK1</v>
      </c>
      <c r="B2879" s="151" t="str">
        <f t="shared" si="89"/>
        <v>2010-2012_Females_PK1_All ages</v>
      </c>
      <c r="C2879" s="149" t="s">
        <v>8</v>
      </c>
      <c r="D2879" s="149" t="s">
        <v>214</v>
      </c>
      <c r="E2879" s="149" t="s">
        <v>144</v>
      </c>
      <c r="F2879" s="149">
        <v>356</v>
      </c>
      <c r="G2879" s="149">
        <v>118.666666666667</v>
      </c>
      <c r="H2879" s="149">
        <v>683.62938070091195</v>
      </c>
      <c r="I2879" s="149">
        <v>769.317860647614</v>
      </c>
      <c r="J2879" s="149">
        <v>690.99464679668404</v>
      </c>
      <c r="K2879" s="149">
        <v>854.04520549515996</v>
      </c>
      <c r="L2879" s="149">
        <v>78.323213850930401</v>
      </c>
      <c r="M2879" s="149">
        <v>84.727344847545496</v>
      </c>
    </row>
    <row r="2880" spans="1:13">
      <c r="A2880" s="150" t="str">
        <f t="shared" si="88"/>
        <v>2011-2013FemalesPK1</v>
      </c>
      <c r="B2880" s="151" t="str">
        <f t="shared" si="89"/>
        <v>2011-2013_Females_PK1_All ages</v>
      </c>
      <c r="C2880" s="149" t="s">
        <v>9</v>
      </c>
      <c r="D2880" s="149" t="s">
        <v>214</v>
      </c>
      <c r="E2880" s="149" t="s">
        <v>144</v>
      </c>
      <c r="F2880" s="149">
        <v>357</v>
      </c>
      <c r="G2880" s="149">
        <v>119</v>
      </c>
      <c r="H2880" s="149">
        <v>682.32640813440105</v>
      </c>
      <c r="I2880" s="149">
        <v>751.34023092067605</v>
      </c>
      <c r="J2880" s="149">
        <v>674.98010064633002</v>
      </c>
      <c r="K2880" s="149">
        <v>833.93484522693802</v>
      </c>
      <c r="L2880" s="149">
        <v>76.360130274346801</v>
      </c>
      <c r="M2880" s="149">
        <v>82.594614306261406</v>
      </c>
    </row>
    <row r="2881" spans="1:13">
      <c r="A2881" s="150" t="str">
        <f t="shared" si="88"/>
        <v>2012-2014FemalesPK1</v>
      </c>
      <c r="B2881" s="151" t="str">
        <f t="shared" si="89"/>
        <v>2012-2014_Females_PK1_All ages</v>
      </c>
      <c r="C2881" s="149" t="s">
        <v>216</v>
      </c>
      <c r="D2881" s="149" t="s">
        <v>214</v>
      </c>
      <c r="E2881" s="149" t="s">
        <v>144</v>
      </c>
      <c r="F2881" s="149">
        <v>382</v>
      </c>
      <c r="G2881" s="149">
        <v>127.333333333333</v>
      </c>
      <c r="H2881" s="149">
        <v>728.25713958897302</v>
      </c>
      <c r="I2881" s="149">
        <v>787.24776540724702</v>
      </c>
      <c r="J2881" s="149">
        <v>709.72319329040897</v>
      </c>
      <c r="K2881" s="149">
        <v>870.88234479071195</v>
      </c>
      <c r="L2881" s="149">
        <v>77.524572116837504</v>
      </c>
      <c r="M2881" s="149">
        <v>83.634579383465393</v>
      </c>
    </row>
    <row r="2882" spans="1:13">
      <c r="A2882" s="150" t="str">
        <f t="shared" si="88"/>
        <v>2004-2006FemalesPK2</v>
      </c>
      <c r="B2882" s="151" t="str">
        <f t="shared" si="89"/>
        <v>2004-2006_Females_PK2_All ages</v>
      </c>
      <c r="C2882" s="149" t="s">
        <v>1</v>
      </c>
      <c r="D2882" s="149" t="s">
        <v>214</v>
      </c>
      <c r="E2882" s="149" t="s">
        <v>145</v>
      </c>
      <c r="F2882" s="149">
        <v>521</v>
      </c>
      <c r="G2882" s="149">
        <v>173.666666666667</v>
      </c>
      <c r="H2882" s="149">
        <v>988.97135589681295</v>
      </c>
      <c r="I2882" s="149">
        <v>1100.97606652893</v>
      </c>
      <c r="J2882" s="149">
        <v>1007.86074032653</v>
      </c>
      <c r="K2882" s="149">
        <v>1200.3372397079099</v>
      </c>
      <c r="L2882" s="149">
        <v>93.115326202406706</v>
      </c>
      <c r="M2882" s="149">
        <v>99.361173178978305</v>
      </c>
    </row>
    <row r="2883" spans="1:13">
      <c r="A2883" s="150" t="str">
        <f t="shared" ref="A2883:A2946" si="90">C2883&amp;D2883&amp;E2883</f>
        <v>2005-2007FemalesPK2</v>
      </c>
      <c r="B2883" s="151" t="str">
        <f t="shared" ref="B2883:B2946" si="91">CONCATENATE(C2883,"_",D2883,"_",E2883,"_","All ages")</f>
        <v>2005-2007_Females_PK2_All ages</v>
      </c>
      <c r="C2883" s="149" t="s">
        <v>3</v>
      </c>
      <c r="D2883" s="149" t="s">
        <v>214</v>
      </c>
      <c r="E2883" s="149" t="s">
        <v>145</v>
      </c>
      <c r="F2883" s="149">
        <v>521</v>
      </c>
      <c r="G2883" s="149">
        <v>173.666666666667</v>
      </c>
      <c r="H2883" s="149">
        <v>983.50134028013701</v>
      </c>
      <c r="I2883" s="149">
        <v>1079.5623588600099</v>
      </c>
      <c r="J2883" s="149">
        <v>988.05274201122802</v>
      </c>
      <c r="K2883" s="149">
        <v>1177.21011737711</v>
      </c>
      <c r="L2883" s="149">
        <v>91.509616848782898</v>
      </c>
      <c r="M2883" s="149">
        <v>97.647758517102602</v>
      </c>
    </row>
    <row r="2884" spans="1:13">
      <c r="A2884" s="150" t="str">
        <f t="shared" si="90"/>
        <v>2006-2008FemalesPK2</v>
      </c>
      <c r="B2884" s="151" t="str">
        <f t="shared" si="91"/>
        <v>2006-2008_Females_PK2_All ages</v>
      </c>
      <c r="C2884" s="149" t="s">
        <v>4</v>
      </c>
      <c r="D2884" s="149" t="s">
        <v>214</v>
      </c>
      <c r="E2884" s="149" t="s">
        <v>145</v>
      </c>
      <c r="F2884" s="149">
        <v>505</v>
      </c>
      <c r="G2884" s="149">
        <v>168.333333333333</v>
      </c>
      <c r="H2884" s="149">
        <v>943.18478951103805</v>
      </c>
      <c r="I2884" s="149">
        <v>1033.9384214525101</v>
      </c>
      <c r="J2884" s="149">
        <v>944.84203956500596</v>
      </c>
      <c r="K2884" s="149">
        <v>1129.10847014463</v>
      </c>
      <c r="L2884" s="149">
        <v>89.0963818875057</v>
      </c>
      <c r="M2884" s="149">
        <v>95.170048692118598</v>
      </c>
    </row>
    <row r="2885" spans="1:13">
      <c r="A2885" s="150" t="str">
        <f t="shared" si="90"/>
        <v>2007-2009FemalesPK2</v>
      </c>
      <c r="B2885" s="151" t="str">
        <f t="shared" si="91"/>
        <v>2007-2009_Females_PK2_All ages</v>
      </c>
      <c r="C2885" s="149" t="s">
        <v>5</v>
      </c>
      <c r="D2885" s="149" t="s">
        <v>214</v>
      </c>
      <c r="E2885" s="149" t="s">
        <v>145</v>
      </c>
      <c r="F2885" s="149">
        <v>506</v>
      </c>
      <c r="G2885" s="149">
        <v>168.666666666667</v>
      </c>
      <c r="H2885" s="149">
        <v>933.99291199054903</v>
      </c>
      <c r="I2885" s="149">
        <v>1021.71621762797</v>
      </c>
      <c r="J2885" s="149">
        <v>933.91237140076601</v>
      </c>
      <c r="K2885" s="149">
        <v>1115.49948372424</v>
      </c>
      <c r="L2885" s="149">
        <v>87.803846227199102</v>
      </c>
      <c r="M2885" s="149">
        <v>93.783266096279405</v>
      </c>
    </row>
    <row r="2886" spans="1:13">
      <c r="A2886" s="150" t="str">
        <f t="shared" si="90"/>
        <v>2008-2010FemalesPK2</v>
      </c>
      <c r="B2886" s="151" t="str">
        <f t="shared" si="91"/>
        <v>2008-2010_Females_PK2_All ages</v>
      </c>
      <c r="C2886" s="149" t="s">
        <v>6</v>
      </c>
      <c r="D2886" s="149" t="s">
        <v>214</v>
      </c>
      <c r="E2886" s="149" t="s">
        <v>145</v>
      </c>
      <c r="F2886" s="149">
        <v>490</v>
      </c>
      <c r="G2886" s="149">
        <v>163.333333333333</v>
      </c>
      <c r="H2886" s="149">
        <v>894.76471340138403</v>
      </c>
      <c r="I2886" s="149">
        <v>971.830447060506</v>
      </c>
      <c r="J2886" s="149">
        <v>887.15459045194996</v>
      </c>
      <c r="K2886" s="149">
        <v>1062.3695909998901</v>
      </c>
      <c r="L2886" s="149">
        <v>84.675856608555804</v>
      </c>
      <c r="M2886" s="149">
        <v>90.539143939383393</v>
      </c>
    </row>
    <row r="2887" spans="1:13">
      <c r="A2887" s="150" t="str">
        <f t="shared" si="90"/>
        <v>2009-2011FemalesPK2</v>
      </c>
      <c r="B2887" s="151" t="str">
        <f t="shared" si="91"/>
        <v>2009-2011_Females_PK2_All ages</v>
      </c>
      <c r="C2887" s="149" t="s">
        <v>7</v>
      </c>
      <c r="D2887" s="149" t="s">
        <v>214</v>
      </c>
      <c r="E2887" s="149" t="s">
        <v>145</v>
      </c>
      <c r="F2887" s="149">
        <v>467</v>
      </c>
      <c r="G2887" s="149">
        <v>155.666666666667</v>
      </c>
      <c r="H2887" s="149">
        <v>842.73211224397699</v>
      </c>
      <c r="I2887" s="149">
        <v>899.10877006224598</v>
      </c>
      <c r="J2887" s="149">
        <v>818.97022483850606</v>
      </c>
      <c r="K2887" s="149">
        <v>984.93660229754505</v>
      </c>
      <c r="L2887" s="149">
        <v>80.138545223740294</v>
      </c>
      <c r="M2887" s="149">
        <v>85.827832235299297</v>
      </c>
    </row>
    <row r="2888" spans="1:13">
      <c r="A2888" s="150" t="str">
        <f t="shared" si="90"/>
        <v>2010-2012FemalesPK2</v>
      </c>
      <c r="B2888" s="151" t="str">
        <f t="shared" si="91"/>
        <v>2010-2012_Females_PK2_All ages</v>
      </c>
      <c r="C2888" s="149" t="s">
        <v>8</v>
      </c>
      <c r="D2888" s="149" t="s">
        <v>214</v>
      </c>
      <c r="E2888" s="149" t="s">
        <v>145</v>
      </c>
      <c r="F2888" s="149">
        <v>461</v>
      </c>
      <c r="G2888" s="149">
        <v>153.666666666667</v>
      </c>
      <c r="H2888" s="149">
        <v>821.43938988970297</v>
      </c>
      <c r="I2888" s="149">
        <v>866.53313745734795</v>
      </c>
      <c r="J2888" s="149">
        <v>788.89106988290496</v>
      </c>
      <c r="K2888" s="149">
        <v>949.72439258728605</v>
      </c>
      <c r="L2888" s="149">
        <v>77.642067574442606</v>
      </c>
      <c r="M2888" s="149">
        <v>83.191255129938099</v>
      </c>
    </row>
    <row r="2889" spans="1:13">
      <c r="A2889" s="150" t="str">
        <f t="shared" si="90"/>
        <v>2011-2013FemalesPK2</v>
      </c>
      <c r="B2889" s="151" t="str">
        <f t="shared" si="91"/>
        <v>2011-2013_Females_PK2_All ages</v>
      </c>
      <c r="C2889" s="149" t="s">
        <v>9</v>
      </c>
      <c r="D2889" s="149" t="s">
        <v>214</v>
      </c>
      <c r="E2889" s="149" t="s">
        <v>145</v>
      </c>
      <c r="F2889" s="149">
        <v>453</v>
      </c>
      <c r="G2889" s="149">
        <v>151</v>
      </c>
      <c r="H2889" s="149">
        <v>797.74588359602001</v>
      </c>
      <c r="I2889" s="149">
        <v>832.57318033686295</v>
      </c>
      <c r="J2889" s="149">
        <v>757.42584968687402</v>
      </c>
      <c r="K2889" s="149">
        <v>913.14045112124802</v>
      </c>
      <c r="L2889" s="149">
        <v>75.147330649988106</v>
      </c>
      <c r="M2889" s="149">
        <v>80.5672707843853</v>
      </c>
    </row>
    <row r="2890" spans="1:13">
      <c r="A2890" s="150" t="str">
        <f t="shared" si="90"/>
        <v>2012-2014FemalesPK2</v>
      </c>
      <c r="B2890" s="151" t="str">
        <f t="shared" si="91"/>
        <v>2012-2014_Females_PK2_All ages</v>
      </c>
      <c r="C2890" s="149" t="s">
        <v>216</v>
      </c>
      <c r="D2890" s="149" t="s">
        <v>214</v>
      </c>
      <c r="E2890" s="149" t="s">
        <v>145</v>
      </c>
      <c r="F2890" s="149">
        <v>463</v>
      </c>
      <c r="G2890" s="149">
        <v>154.333333333333</v>
      </c>
      <c r="H2890" s="149">
        <v>806.49375533452906</v>
      </c>
      <c r="I2890" s="149">
        <v>834.28787041584803</v>
      </c>
      <c r="J2890" s="149">
        <v>759.85967080937201</v>
      </c>
      <c r="K2890" s="149">
        <v>914.02361370574295</v>
      </c>
      <c r="L2890" s="149">
        <v>74.4281996064758</v>
      </c>
      <c r="M2890" s="149">
        <v>79.735743289894799</v>
      </c>
    </row>
    <row r="2891" spans="1:13">
      <c r="A2891" s="150" t="str">
        <f t="shared" si="90"/>
        <v>2004-2006FemalesPK3</v>
      </c>
      <c r="B2891" s="151" t="str">
        <f t="shared" si="91"/>
        <v>2004-2006_Females_PK3_All ages</v>
      </c>
      <c r="C2891" s="149" t="s">
        <v>1</v>
      </c>
      <c r="D2891" s="149" t="s">
        <v>214</v>
      </c>
      <c r="E2891" s="149" t="s">
        <v>146</v>
      </c>
      <c r="F2891" s="149">
        <v>617</v>
      </c>
      <c r="G2891" s="149">
        <v>205.666666666667</v>
      </c>
      <c r="H2891" s="149">
        <v>1150.6256643604399</v>
      </c>
      <c r="I2891" s="149">
        <v>1008.07848201396</v>
      </c>
      <c r="J2891" s="149">
        <v>928.99893040506504</v>
      </c>
      <c r="K2891" s="149">
        <v>1092.01800902643</v>
      </c>
      <c r="L2891" s="149">
        <v>79.079551608891805</v>
      </c>
      <c r="M2891" s="149">
        <v>83.939527012477399</v>
      </c>
    </row>
    <row r="2892" spans="1:13">
      <c r="A2892" s="150" t="str">
        <f t="shared" si="90"/>
        <v>2005-2007FemalesPK3</v>
      </c>
      <c r="B2892" s="151" t="str">
        <f t="shared" si="91"/>
        <v>2005-2007_Females_PK3_All ages</v>
      </c>
      <c r="C2892" s="149" t="s">
        <v>3</v>
      </c>
      <c r="D2892" s="149" t="s">
        <v>214</v>
      </c>
      <c r="E2892" s="149" t="s">
        <v>146</v>
      </c>
      <c r="F2892" s="149">
        <v>650</v>
      </c>
      <c r="G2892" s="149">
        <v>216.666666666667</v>
      </c>
      <c r="H2892" s="149">
        <v>1205.5566889849199</v>
      </c>
      <c r="I2892" s="149">
        <v>1046.9426092440699</v>
      </c>
      <c r="J2892" s="149">
        <v>966.65609496285799</v>
      </c>
      <c r="K2892" s="149">
        <v>1132.0322772158599</v>
      </c>
      <c r="L2892" s="149">
        <v>80.286514281211893</v>
      </c>
      <c r="M2892" s="149">
        <v>85.0896679717914</v>
      </c>
    </row>
    <row r="2893" spans="1:13">
      <c r="A2893" s="150" t="str">
        <f t="shared" si="90"/>
        <v>2006-2008FemalesPK3</v>
      </c>
      <c r="B2893" s="151" t="str">
        <f t="shared" si="91"/>
        <v>2006-2008_Females_PK3_All ages</v>
      </c>
      <c r="C2893" s="149" t="s">
        <v>4</v>
      </c>
      <c r="D2893" s="149" t="s">
        <v>214</v>
      </c>
      <c r="E2893" s="149" t="s">
        <v>146</v>
      </c>
      <c r="F2893" s="149">
        <v>614</v>
      </c>
      <c r="G2893" s="149">
        <v>204.666666666667</v>
      </c>
      <c r="H2893" s="149">
        <v>1132.9249391098999</v>
      </c>
      <c r="I2893" s="149">
        <v>984.62822384737001</v>
      </c>
      <c r="J2893" s="149">
        <v>906.96929616604996</v>
      </c>
      <c r="K2893" s="149">
        <v>1067.0718541440101</v>
      </c>
      <c r="L2893" s="149">
        <v>77.658927681319597</v>
      </c>
      <c r="M2893" s="149">
        <v>82.443630296636101</v>
      </c>
    </row>
    <row r="2894" spans="1:13">
      <c r="A2894" s="150" t="str">
        <f t="shared" si="90"/>
        <v>2007-2009FemalesPK3</v>
      </c>
      <c r="B2894" s="151" t="str">
        <f t="shared" si="91"/>
        <v>2007-2009_Females_PK3_All ages</v>
      </c>
      <c r="C2894" s="149" t="s">
        <v>5</v>
      </c>
      <c r="D2894" s="149" t="s">
        <v>214</v>
      </c>
      <c r="E2894" s="149" t="s">
        <v>146</v>
      </c>
      <c r="F2894" s="149">
        <v>600</v>
      </c>
      <c r="G2894" s="149">
        <v>200</v>
      </c>
      <c r="H2894" s="149">
        <v>1104.1589988958401</v>
      </c>
      <c r="I2894" s="149">
        <v>954.85706728618095</v>
      </c>
      <c r="J2894" s="149">
        <v>878.73824710147005</v>
      </c>
      <c r="K2894" s="149">
        <v>1035.72193795405</v>
      </c>
      <c r="L2894" s="149">
        <v>76.118820184710899</v>
      </c>
      <c r="M2894" s="149">
        <v>80.864870667872907</v>
      </c>
    </row>
    <row r="2895" spans="1:13">
      <c r="A2895" s="150" t="str">
        <f t="shared" si="90"/>
        <v>2008-2010FemalesPK3</v>
      </c>
      <c r="B2895" s="151" t="str">
        <f t="shared" si="91"/>
        <v>2008-2010_Females_PK3_All ages</v>
      </c>
      <c r="C2895" s="149" t="s">
        <v>6</v>
      </c>
      <c r="D2895" s="149" t="s">
        <v>214</v>
      </c>
      <c r="E2895" s="149" t="s">
        <v>146</v>
      </c>
      <c r="F2895" s="149">
        <v>595</v>
      </c>
      <c r="G2895" s="149">
        <v>198.333333333333</v>
      </c>
      <c r="H2895" s="149">
        <v>1091.4227015921899</v>
      </c>
      <c r="I2895" s="149">
        <v>944.21553840698402</v>
      </c>
      <c r="J2895" s="149">
        <v>868.71117125826402</v>
      </c>
      <c r="K2895" s="149">
        <v>1024.4480531174099</v>
      </c>
      <c r="L2895" s="149">
        <v>75.504367148719894</v>
      </c>
      <c r="M2895" s="149">
        <v>80.232514710421995</v>
      </c>
    </row>
    <row r="2896" spans="1:13">
      <c r="A2896" s="150" t="str">
        <f t="shared" si="90"/>
        <v>2009-2011FemalesPK3</v>
      </c>
      <c r="B2896" s="151" t="str">
        <f t="shared" si="91"/>
        <v>2009-2011_Females_PK3_All ages</v>
      </c>
      <c r="C2896" s="149" t="s">
        <v>7</v>
      </c>
      <c r="D2896" s="149" t="s">
        <v>214</v>
      </c>
      <c r="E2896" s="149" t="s">
        <v>146</v>
      </c>
      <c r="F2896" s="149">
        <v>576</v>
      </c>
      <c r="G2896" s="149">
        <v>192</v>
      </c>
      <c r="H2896" s="149">
        <v>1053.7099370701001</v>
      </c>
      <c r="I2896" s="149">
        <v>909.11502817563405</v>
      </c>
      <c r="J2896" s="149">
        <v>835.280322942608</v>
      </c>
      <c r="K2896" s="149">
        <v>987.65157206682704</v>
      </c>
      <c r="L2896" s="149">
        <v>73.834705233025105</v>
      </c>
      <c r="M2896" s="149">
        <v>78.536543891193404</v>
      </c>
    </row>
    <row r="2897" spans="1:13">
      <c r="A2897" s="150" t="str">
        <f t="shared" si="90"/>
        <v>2010-2012FemalesPK3</v>
      </c>
      <c r="B2897" s="151" t="str">
        <f t="shared" si="91"/>
        <v>2010-2012_Females_PK3_All ages</v>
      </c>
      <c r="C2897" s="149" t="s">
        <v>8</v>
      </c>
      <c r="D2897" s="149" t="s">
        <v>214</v>
      </c>
      <c r="E2897" s="149" t="s">
        <v>146</v>
      </c>
      <c r="F2897" s="149">
        <v>607</v>
      </c>
      <c r="G2897" s="149">
        <v>202.333333333333</v>
      </c>
      <c r="H2897" s="149">
        <v>1110.29815255167</v>
      </c>
      <c r="I2897" s="149">
        <v>953.67323064815798</v>
      </c>
      <c r="J2897" s="149">
        <v>878.30434813266197</v>
      </c>
      <c r="K2897" s="149">
        <v>1033.7133172259801</v>
      </c>
      <c r="L2897" s="149">
        <v>75.368882515495599</v>
      </c>
      <c r="M2897" s="149">
        <v>80.040086577822507</v>
      </c>
    </row>
    <row r="2898" spans="1:13">
      <c r="A2898" s="150" t="str">
        <f t="shared" si="90"/>
        <v>2011-2013FemalesPK3</v>
      </c>
      <c r="B2898" s="151" t="str">
        <f t="shared" si="91"/>
        <v>2011-2013_Females_PK3_All ages</v>
      </c>
      <c r="C2898" s="149" t="s">
        <v>9</v>
      </c>
      <c r="D2898" s="149" t="s">
        <v>214</v>
      </c>
      <c r="E2898" s="149" t="s">
        <v>146</v>
      </c>
      <c r="F2898" s="149">
        <v>582</v>
      </c>
      <c r="G2898" s="149">
        <v>194</v>
      </c>
      <c r="H2898" s="149">
        <v>1066.7155425219901</v>
      </c>
      <c r="I2898" s="149">
        <v>912.81691271144302</v>
      </c>
      <c r="J2898" s="149">
        <v>839.34404206803504</v>
      </c>
      <c r="K2898" s="149">
        <v>990.94357094909503</v>
      </c>
      <c r="L2898" s="149">
        <v>73.4728706434082</v>
      </c>
      <c r="M2898" s="149">
        <v>78.126658237651597</v>
      </c>
    </row>
    <row r="2899" spans="1:13">
      <c r="A2899" s="150" t="str">
        <f t="shared" si="90"/>
        <v>2012-2014FemalesPK3</v>
      </c>
      <c r="B2899" s="151" t="str">
        <f t="shared" si="91"/>
        <v>2012-2014_Females_PK3_All ages</v>
      </c>
      <c r="C2899" s="149" t="s">
        <v>216</v>
      </c>
      <c r="D2899" s="149" t="s">
        <v>214</v>
      </c>
      <c r="E2899" s="149" t="s">
        <v>146</v>
      </c>
      <c r="F2899" s="149">
        <v>604</v>
      </c>
      <c r="G2899" s="149">
        <v>201.333333333333</v>
      </c>
      <c r="H2899" s="149">
        <v>1107.99258892374</v>
      </c>
      <c r="I2899" s="149">
        <v>943.287600650679</v>
      </c>
      <c r="J2899" s="149">
        <v>868.86881682108003</v>
      </c>
      <c r="K2899" s="149">
        <v>1022.33052879326</v>
      </c>
      <c r="L2899" s="149">
        <v>74.418783829598695</v>
      </c>
      <c r="M2899" s="149">
        <v>79.042928142581204</v>
      </c>
    </row>
    <row r="2900" spans="1:13">
      <c r="A2900" s="150" t="str">
        <f t="shared" si="90"/>
        <v>2004-2006FemalesPK4</v>
      </c>
      <c r="B2900" s="151" t="str">
        <f t="shared" si="91"/>
        <v>2004-2006_Females_PK4_All ages</v>
      </c>
      <c r="C2900" s="149" t="s">
        <v>1</v>
      </c>
      <c r="D2900" s="149" t="s">
        <v>214</v>
      </c>
      <c r="E2900" s="149" t="s">
        <v>147</v>
      </c>
      <c r="F2900" s="149">
        <v>577</v>
      </c>
      <c r="G2900" s="149">
        <v>192.333333333333</v>
      </c>
      <c r="H2900" s="149">
        <v>1046.48421205361</v>
      </c>
      <c r="I2900" s="149">
        <v>1164.9358716209099</v>
      </c>
      <c r="J2900" s="149">
        <v>1070.7592463441299</v>
      </c>
      <c r="K2900" s="149">
        <v>1265.1043430780801</v>
      </c>
      <c r="L2900" s="149">
        <v>94.176625276784094</v>
      </c>
      <c r="M2900" s="149">
        <v>100.168471457168</v>
      </c>
    </row>
    <row r="2901" spans="1:13">
      <c r="A2901" s="150" t="str">
        <f t="shared" si="90"/>
        <v>2005-2007FemalesPK4</v>
      </c>
      <c r="B2901" s="151" t="str">
        <f t="shared" si="91"/>
        <v>2005-2007_Females_PK4_All ages</v>
      </c>
      <c r="C2901" s="149" t="s">
        <v>3</v>
      </c>
      <c r="D2901" s="149" t="s">
        <v>214</v>
      </c>
      <c r="E2901" s="149" t="s">
        <v>147</v>
      </c>
      <c r="F2901" s="149">
        <v>573</v>
      </c>
      <c r="G2901" s="149">
        <v>191</v>
      </c>
      <c r="H2901" s="149">
        <v>1038.2880026093101</v>
      </c>
      <c r="I2901" s="149">
        <v>1160.53271089845</v>
      </c>
      <c r="J2901" s="149">
        <v>1066.49431799789</v>
      </c>
      <c r="K2901" s="149">
        <v>1260.57572272569</v>
      </c>
      <c r="L2901" s="149">
        <v>94.038392900562698</v>
      </c>
      <c r="M2901" s="149">
        <v>100.04301182723999</v>
      </c>
    </row>
    <row r="2902" spans="1:13">
      <c r="A2902" s="150" t="str">
        <f t="shared" si="90"/>
        <v>2006-2008FemalesPK4</v>
      </c>
      <c r="B2902" s="151" t="str">
        <f t="shared" si="91"/>
        <v>2006-2008_Females_PK4_All ages</v>
      </c>
      <c r="C2902" s="149" t="s">
        <v>4</v>
      </c>
      <c r="D2902" s="149" t="s">
        <v>214</v>
      </c>
      <c r="E2902" s="149" t="s">
        <v>147</v>
      </c>
      <c r="F2902" s="149">
        <v>573</v>
      </c>
      <c r="G2902" s="149">
        <v>191</v>
      </c>
      <c r="H2902" s="149">
        <v>1036.82258210441</v>
      </c>
      <c r="I2902" s="149">
        <v>1158.3392425587001</v>
      </c>
      <c r="J2902" s="149">
        <v>1064.5267782527901</v>
      </c>
      <c r="K2902" s="149">
        <v>1258.14189960775</v>
      </c>
      <c r="L2902" s="149">
        <v>93.812464305909998</v>
      </c>
      <c r="M2902" s="149">
        <v>99.802657049050097</v>
      </c>
    </row>
    <row r="2903" spans="1:13">
      <c r="A2903" s="150" t="str">
        <f t="shared" si="90"/>
        <v>2007-2009FemalesPK4</v>
      </c>
      <c r="B2903" s="151" t="str">
        <f t="shared" si="91"/>
        <v>2007-2009_Females_PK4_All ages</v>
      </c>
      <c r="C2903" s="149" t="s">
        <v>5</v>
      </c>
      <c r="D2903" s="149" t="s">
        <v>214</v>
      </c>
      <c r="E2903" s="149" t="s">
        <v>147</v>
      </c>
      <c r="F2903" s="149">
        <v>570</v>
      </c>
      <c r="G2903" s="149">
        <v>190</v>
      </c>
      <c r="H2903" s="149">
        <v>1026.3982425181</v>
      </c>
      <c r="I2903" s="149">
        <v>1137.35182782635</v>
      </c>
      <c r="J2903" s="149">
        <v>1045.1402490917201</v>
      </c>
      <c r="K2903" s="149">
        <v>1235.46738886301</v>
      </c>
      <c r="L2903" s="149">
        <v>92.211578734627693</v>
      </c>
      <c r="M2903" s="149">
        <v>98.115561036657695</v>
      </c>
    </row>
    <row r="2904" spans="1:13">
      <c r="A2904" s="150" t="str">
        <f t="shared" si="90"/>
        <v>2008-2010FemalesPK4</v>
      </c>
      <c r="B2904" s="151" t="str">
        <f t="shared" si="91"/>
        <v>2008-2010_Females_PK4_All ages</v>
      </c>
      <c r="C2904" s="149" t="s">
        <v>6</v>
      </c>
      <c r="D2904" s="149" t="s">
        <v>214</v>
      </c>
      <c r="E2904" s="149" t="s">
        <v>147</v>
      </c>
      <c r="F2904" s="149">
        <v>554</v>
      </c>
      <c r="G2904" s="149">
        <v>184.666666666667</v>
      </c>
      <c r="H2904" s="149">
        <v>993.04509930451002</v>
      </c>
      <c r="I2904" s="149">
        <v>1093.7928872950499</v>
      </c>
      <c r="J2904" s="149">
        <v>1004.06499333893</v>
      </c>
      <c r="K2904" s="149">
        <v>1189.3510077502399</v>
      </c>
      <c r="L2904" s="149">
        <v>89.727893956120894</v>
      </c>
      <c r="M2904" s="149">
        <v>95.558120455180401</v>
      </c>
    </row>
    <row r="2905" spans="1:13">
      <c r="A2905" s="150" t="str">
        <f t="shared" si="90"/>
        <v>2009-2011FemalesPK4</v>
      </c>
      <c r="B2905" s="151" t="str">
        <f t="shared" si="91"/>
        <v>2009-2011_Females_PK4_All ages</v>
      </c>
      <c r="C2905" s="149" t="s">
        <v>7</v>
      </c>
      <c r="D2905" s="149" t="s">
        <v>214</v>
      </c>
      <c r="E2905" s="149" t="s">
        <v>147</v>
      </c>
      <c r="F2905" s="149">
        <v>549</v>
      </c>
      <c r="G2905" s="149">
        <v>183</v>
      </c>
      <c r="H2905" s="149">
        <v>977.96462226339099</v>
      </c>
      <c r="I2905" s="149">
        <v>1079.7130270592099</v>
      </c>
      <c r="J2905" s="149">
        <v>990.85421126902702</v>
      </c>
      <c r="K2905" s="149">
        <v>1174.3727586105799</v>
      </c>
      <c r="L2905" s="149">
        <v>88.858815790178397</v>
      </c>
      <c r="M2905" s="149">
        <v>94.659731551372005</v>
      </c>
    </row>
    <row r="2906" spans="1:13">
      <c r="A2906" s="150" t="str">
        <f t="shared" si="90"/>
        <v>2010-2012FemalesPK4</v>
      </c>
      <c r="B2906" s="151" t="str">
        <f t="shared" si="91"/>
        <v>2010-2012_Females_PK4_All ages</v>
      </c>
      <c r="C2906" s="149" t="s">
        <v>8</v>
      </c>
      <c r="D2906" s="149" t="s">
        <v>214</v>
      </c>
      <c r="E2906" s="149" t="s">
        <v>147</v>
      </c>
      <c r="F2906" s="149">
        <v>590</v>
      </c>
      <c r="G2906" s="149">
        <v>196.666666666667</v>
      </c>
      <c r="H2906" s="149">
        <v>1050.1584137268201</v>
      </c>
      <c r="I2906" s="149">
        <v>1146.24567385965</v>
      </c>
      <c r="J2906" s="149">
        <v>1055.2370764157599</v>
      </c>
      <c r="K2906" s="149">
        <v>1242.9782252826601</v>
      </c>
      <c r="L2906" s="149">
        <v>91.008597443891404</v>
      </c>
      <c r="M2906" s="149">
        <v>96.732551423014201</v>
      </c>
    </row>
    <row r="2907" spans="1:13">
      <c r="A2907" s="150" t="str">
        <f t="shared" si="90"/>
        <v>2011-2013FemalesPK4</v>
      </c>
      <c r="B2907" s="151" t="str">
        <f t="shared" si="91"/>
        <v>2011-2013_Females_PK4_All ages</v>
      </c>
      <c r="C2907" s="149" t="s">
        <v>9</v>
      </c>
      <c r="D2907" s="149" t="s">
        <v>214</v>
      </c>
      <c r="E2907" s="149" t="s">
        <v>147</v>
      </c>
      <c r="F2907" s="149">
        <v>607</v>
      </c>
      <c r="G2907" s="149">
        <v>202.333333333333</v>
      </c>
      <c r="H2907" s="149">
        <v>1079.09192725463</v>
      </c>
      <c r="I2907" s="149">
        <v>1167.9724205285499</v>
      </c>
      <c r="J2907" s="149">
        <v>1076.52513614243</v>
      </c>
      <c r="K2907" s="149">
        <v>1265.0874143466899</v>
      </c>
      <c r="L2907" s="149">
        <v>91.447284386122902</v>
      </c>
      <c r="M2907" s="149">
        <v>97.114993818134295</v>
      </c>
    </row>
    <row r="2908" spans="1:13">
      <c r="A2908" s="150" t="str">
        <f t="shared" si="90"/>
        <v>2012-2014FemalesPK4</v>
      </c>
      <c r="B2908" s="151" t="str">
        <f t="shared" si="91"/>
        <v>2012-2014_Females_PK4_All ages</v>
      </c>
      <c r="C2908" s="149" t="s">
        <v>216</v>
      </c>
      <c r="D2908" s="149" t="s">
        <v>214</v>
      </c>
      <c r="E2908" s="149" t="s">
        <v>147</v>
      </c>
      <c r="F2908" s="149">
        <v>597</v>
      </c>
      <c r="G2908" s="149">
        <v>199</v>
      </c>
      <c r="H2908" s="149">
        <v>1061.23900097769</v>
      </c>
      <c r="I2908" s="149">
        <v>1134.03318029615</v>
      </c>
      <c r="J2908" s="149">
        <v>1044.63403283189</v>
      </c>
      <c r="K2908" s="149">
        <v>1229.0208753148299</v>
      </c>
      <c r="L2908" s="149">
        <v>89.3991474642539</v>
      </c>
      <c r="M2908" s="149">
        <v>94.987695018682601</v>
      </c>
    </row>
    <row r="2909" spans="1:13">
      <c r="A2909" s="150" t="str">
        <f t="shared" si="90"/>
        <v>2004-2006FemalesPK5</v>
      </c>
      <c r="B2909" s="151" t="str">
        <f t="shared" si="91"/>
        <v>2004-2006_Females_PK5_All ages</v>
      </c>
      <c r="C2909" s="149" t="s">
        <v>1</v>
      </c>
      <c r="D2909" s="149" t="s">
        <v>214</v>
      </c>
      <c r="E2909" s="149" t="s">
        <v>148</v>
      </c>
      <c r="F2909" s="149">
        <v>666</v>
      </c>
      <c r="G2909" s="149">
        <v>222</v>
      </c>
      <c r="H2909" s="149">
        <v>1237.6881620516599</v>
      </c>
      <c r="I2909" s="149">
        <v>1398.5899030569101</v>
      </c>
      <c r="J2909" s="149">
        <v>1293.1115573847301</v>
      </c>
      <c r="K2909" s="149">
        <v>1510.2998046131199</v>
      </c>
      <c r="L2909" s="149">
        <v>105.478345672182</v>
      </c>
      <c r="M2909" s="149">
        <v>111.709901556208</v>
      </c>
    </row>
    <row r="2910" spans="1:13">
      <c r="A2910" s="150" t="str">
        <f t="shared" si="90"/>
        <v>2005-2007FemalesPK5</v>
      </c>
      <c r="B2910" s="151" t="str">
        <f t="shared" si="91"/>
        <v>2005-2007_Females_PK5_All ages</v>
      </c>
      <c r="C2910" s="149" t="s">
        <v>3</v>
      </c>
      <c r="D2910" s="149" t="s">
        <v>214</v>
      </c>
      <c r="E2910" s="149" t="s">
        <v>148</v>
      </c>
      <c r="F2910" s="149">
        <v>638</v>
      </c>
      <c r="G2910" s="149">
        <v>212.666666666667</v>
      </c>
      <c r="H2910" s="149">
        <v>1179.82099267697</v>
      </c>
      <c r="I2910" s="149">
        <v>1339.8636410398001</v>
      </c>
      <c r="J2910" s="149">
        <v>1236.5465625951399</v>
      </c>
      <c r="K2910" s="149">
        <v>1449.42143264111</v>
      </c>
      <c r="L2910" s="149">
        <v>103.317078444666</v>
      </c>
      <c r="M2910" s="149">
        <v>109.55779160131</v>
      </c>
    </row>
    <row r="2911" spans="1:13">
      <c r="A2911" s="150" t="str">
        <f t="shared" si="90"/>
        <v>2006-2008FemalesPK5</v>
      </c>
      <c r="B2911" s="151" t="str">
        <f t="shared" si="91"/>
        <v>2006-2008_Females_PK5_All ages</v>
      </c>
      <c r="C2911" s="149" t="s">
        <v>4</v>
      </c>
      <c r="D2911" s="149" t="s">
        <v>214</v>
      </c>
      <c r="E2911" s="149" t="s">
        <v>148</v>
      </c>
      <c r="F2911" s="149">
        <v>625</v>
      </c>
      <c r="G2911" s="149">
        <v>208.333333333333</v>
      </c>
      <c r="H2911" s="149">
        <v>1150.9916944439301</v>
      </c>
      <c r="I2911" s="149">
        <v>1306.1775207947401</v>
      </c>
      <c r="J2911" s="149">
        <v>1204.3681467710801</v>
      </c>
      <c r="K2911" s="149">
        <v>1414.202270043</v>
      </c>
      <c r="L2911" s="149">
        <v>101.80937402365301</v>
      </c>
      <c r="M2911" s="149">
        <v>108.024749248258</v>
      </c>
    </row>
    <row r="2912" spans="1:13">
      <c r="A2912" s="150" t="str">
        <f t="shared" si="90"/>
        <v>2007-2009FemalesPK5</v>
      </c>
      <c r="B2912" s="151" t="str">
        <f t="shared" si="91"/>
        <v>2007-2009_Females_PK5_All ages</v>
      </c>
      <c r="C2912" s="149" t="s">
        <v>5</v>
      </c>
      <c r="D2912" s="149" t="s">
        <v>214</v>
      </c>
      <c r="E2912" s="149" t="s">
        <v>148</v>
      </c>
      <c r="F2912" s="149">
        <v>633</v>
      </c>
      <c r="G2912" s="149">
        <v>211</v>
      </c>
      <c r="H2912" s="149">
        <v>1165.9176305901401</v>
      </c>
      <c r="I2912" s="149">
        <v>1312.02535453429</v>
      </c>
      <c r="J2912" s="149">
        <v>1210.46938783364</v>
      </c>
      <c r="K2912" s="149">
        <v>1419.74063164472</v>
      </c>
      <c r="L2912" s="149">
        <v>101.55596670064899</v>
      </c>
      <c r="M2912" s="149">
        <v>107.715277110432</v>
      </c>
    </row>
    <row r="2913" spans="1:13">
      <c r="A2913" s="150" t="str">
        <f t="shared" si="90"/>
        <v>2008-2010FemalesPK5</v>
      </c>
      <c r="B2913" s="151" t="str">
        <f t="shared" si="91"/>
        <v>2008-2010_Females_PK5_All ages</v>
      </c>
      <c r="C2913" s="149" t="s">
        <v>6</v>
      </c>
      <c r="D2913" s="149" t="s">
        <v>214</v>
      </c>
      <c r="E2913" s="149" t="s">
        <v>148</v>
      </c>
      <c r="F2913" s="149">
        <v>615</v>
      </c>
      <c r="G2913" s="149">
        <v>205</v>
      </c>
      <c r="H2913" s="149">
        <v>1132.6384028877701</v>
      </c>
      <c r="I2913" s="149">
        <v>1273.7871218534599</v>
      </c>
      <c r="J2913" s="149">
        <v>1173.9473284411299</v>
      </c>
      <c r="K2913" s="149">
        <v>1379.7730499019699</v>
      </c>
      <c r="L2913" s="149">
        <v>99.839793412326102</v>
      </c>
      <c r="M2913" s="149">
        <v>105.985928048514</v>
      </c>
    </row>
    <row r="2914" spans="1:13">
      <c r="A2914" s="150" t="str">
        <f t="shared" si="90"/>
        <v>2009-2011FemalesPK5</v>
      </c>
      <c r="B2914" s="151" t="str">
        <f t="shared" si="91"/>
        <v>2009-2011_Females_PK5_All ages</v>
      </c>
      <c r="C2914" s="149" t="s">
        <v>7</v>
      </c>
      <c r="D2914" s="149" t="s">
        <v>214</v>
      </c>
      <c r="E2914" s="149" t="s">
        <v>148</v>
      </c>
      <c r="F2914" s="149">
        <v>617</v>
      </c>
      <c r="G2914" s="149">
        <v>205.666666666667</v>
      </c>
      <c r="H2914" s="149">
        <v>1138.1873858584399</v>
      </c>
      <c r="I2914" s="149">
        <v>1272.9524335819799</v>
      </c>
      <c r="J2914" s="149">
        <v>1173.59476308798</v>
      </c>
      <c r="K2914" s="149">
        <v>1378.4163075752899</v>
      </c>
      <c r="L2914" s="149">
        <v>99.357670493997404</v>
      </c>
      <c r="M2914" s="149">
        <v>105.463873993311</v>
      </c>
    </row>
    <row r="2915" spans="1:13">
      <c r="A2915" s="150" t="str">
        <f t="shared" si="90"/>
        <v>2010-2012FemalesPK5</v>
      </c>
      <c r="B2915" s="151" t="str">
        <f t="shared" si="91"/>
        <v>2010-2012_Females_PK5_All ages</v>
      </c>
      <c r="C2915" s="149" t="s">
        <v>8</v>
      </c>
      <c r="D2915" s="149" t="s">
        <v>214</v>
      </c>
      <c r="E2915" s="149" t="s">
        <v>148</v>
      </c>
      <c r="F2915" s="149">
        <v>627</v>
      </c>
      <c r="G2915" s="149">
        <v>209</v>
      </c>
      <c r="H2915" s="149">
        <v>1158.0016622033399</v>
      </c>
      <c r="I2915" s="149">
        <v>1289.3201886588699</v>
      </c>
      <c r="J2915" s="149">
        <v>1189.7519355929801</v>
      </c>
      <c r="K2915" s="149">
        <v>1394.95697551131</v>
      </c>
      <c r="L2915" s="149">
        <v>99.568253065892094</v>
      </c>
      <c r="M2915" s="149">
        <v>105.63678685244101</v>
      </c>
    </row>
    <row r="2916" spans="1:13">
      <c r="A2916" s="150" t="str">
        <f t="shared" si="90"/>
        <v>2011-2013FemalesPK5</v>
      </c>
      <c r="B2916" s="151" t="str">
        <f t="shared" si="91"/>
        <v>2011-2013_Females_PK5_All ages</v>
      </c>
      <c r="C2916" s="149" t="s">
        <v>9</v>
      </c>
      <c r="D2916" s="149" t="s">
        <v>214</v>
      </c>
      <c r="E2916" s="149" t="s">
        <v>148</v>
      </c>
      <c r="F2916" s="149">
        <v>657</v>
      </c>
      <c r="G2916" s="149">
        <v>219</v>
      </c>
      <c r="H2916" s="149">
        <v>1218.15552341751</v>
      </c>
      <c r="I2916" s="149">
        <v>1343.2793586187399</v>
      </c>
      <c r="J2916" s="149">
        <v>1242.1056692562399</v>
      </c>
      <c r="K2916" s="149">
        <v>1450.47240642472</v>
      </c>
      <c r="L2916" s="149">
        <v>101.173689362502</v>
      </c>
      <c r="M2916" s="149">
        <v>107.19304780597101</v>
      </c>
    </row>
    <row r="2917" spans="1:13">
      <c r="A2917" s="150" t="str">
        <f t="shared" si="90"/>
        <v>2012-2014FemalesPK5</v>
      </c>
      <c r="B2917" s="151" t="str">
        <f t="shared" si="91"/>
        <v>2012-2014_Females_PK5_All ages</v>
      </c>
      <c r="C2917" s="149" t="s">
        <v>216</v>
      </c>
      <c r="D2917" s="149" t="s">
        <v>214</v>
      </c>
      <c r="E2917" s="149" t="s">
        <v>148</v>
      </c>
      <c r="F2917" s="149">
        <v>645</v>
      </c>
      <c r="G2917" s="149">
        <v>215</v>
      </c>
      <c r="H2917" s="149">
        <v>1196.2166172106799</v>
      </c>
      <c r="I2917" s="149">
        <v>1304.7312437087601</v>
      </c>
      <c r="J2917" s="149">
        <v>1205.65397201421</v>
      </c>
      <c r="K2917" s="149">
        <v>1409.7595057260701</v>
      </c>
      <c r="L2917" s="149">
        <v>99.077271694543896</v>
      </c>
      <c r="M2917" s="149">
        <v>105.028262017313</v>
      </c>
    </row>
    <row r="2918" spans="1:13">
      <c r="A2918" s="150" t="str">
        <f t="shared" si="90"/>
        <v>2004-2006FemalesPL</v>
      </c>
      <c r="B2918" s="151" t="str">
        <f t="shared" si="91"/>
        <v>2004-2006_Females_PL_All ages</v>
      </c>
      <c r="C2918" s="149" t="s">
        <v>1</v>
      </c>
      <c r="D2918" s="149" t="s">
        <v>214</v>
      </c>
      <c r="E2918" s="149" t="s">
        <v>149</v>
      </c>
      <c r="F2918" s="149">
        <v>1335</v>
      </c>
      <c r="G2918" s="149">
        <v>445</v>
      </c>
      <c r="H2918" s="149">
        <v>1248.78395569857</v>
      </c>
      <c r="I2918" s="149">
        <v>1190.8801339916999</v>
      </c>
      <c r="J2918" s="149">
        <v>1127.07849638629</v>
      </c>
      <c r="K2918" s="149">
        <v>1257.3191826136499</v>
      </c>
      <c r="L2918" s="149">
        <v>63.801637605412502</v>
      </c>
      <c r="M2918" s="149">
        <v>66.439048621945403</v>
      </c>
    </row>
    <row r="2919" spans="1:13">
      <c r="A2919" s="150" t="str">
        <f t="shared" si="90"/>
        <v>2005-2007FemalesPL</v>
      </c>
      <c r="B2919" s="151" t="str">
        <f t="shared" si="91"/>
        <v>2005-2007_Females_PL_All ages</v>
      </c>
      <c r="C2919" s="149" t="s">
        <v>3</v>
      </c>
      <c r="D2919" s="149" t="s">
        <v>214</v>
      </c>
      <c r="E2919" s="149" t="s">
        <v>149</v>
      </c>
      <c r="F2919" s="149">
        <v>1374</v>
      </c>
      <c r="G2919" s="149">
        <v>458</v>
      </c>
      <c r="H2919" s="149">
        <v>1283.8601769746101</v>
      </c>
      <c r="I2919" s="149">
        <v>1214.29390099942</v>
      </c>
      <c r="J2919" s="149">
        <v>1150.08687892785</v>
      </c>
      <c r="K2919" s="149">
        <v>1281.11630749089</v>
      </c>
      <c r="L2919" s="149">
        <v>64.207022071564097</v>
      </c>
      <c r="M2919" s="149">
        <v>66.822406491474297</v>
      </c>
    </row>
    <row r="2920" spans="1:13">
      <c r="A2920" s="150" t="str">
        <f t="shared" si="90"/>
        <v>2006-2008FemalesPL</v>
      </c>
      <c r="B2920" s="151" t="str">
        <f t="shared" si="91"/>
        <v>2006-2008_Females_PL_All ages</v>
      </c>
      <c r="C2920" s="149" t="s">
        <v>4</v>
      </c>
      <c r="D2920" s="149" t="s">
        <v>214</v>
      </c>
      <c r="E2920" s="149" t="s">
        <v>149</v>
      </c>
      <c r="F2920" s="149">
        <v>1348</v>
      </c>
      <c r="G2920" s="149">
        <v>449.33333333333297</v>
      </c>
      <c r="H2920" s="149">
        <v>1257.0639908984101</v>
      </c>
      <c r="I2920" s="149">
        <v>1188.0870715431799</v>
      </c>
      <c r="J2920" s="149">
        <v>1124.6325871305901</v>
      </c>
      <c r="K2920" s="149">
        <v>1254.1516524839999</v>
      </c>
      <c r="L2920" s="149">
        <v>63.454484412587597</v>
      </c>
      <c r="M2920" s="149">
        <v>66.0645809408188</v>
      </c>
    </row>
    <row r="2921" spans="1:13">
      <c r="A2921" s="150" t="str">
        <f t="shared" si="90"/>
        <v>2007-2009FemalesPL</v>
      </c>
      <c r="B2921" s="151" t="str">
        <f t="shared" si="91"/>
        <v>2007-2009_Females_PL_All ages</v>
      </c>
      <c r="C2921" s="149" t="s">
        <v>5</v>
      </c>
      <c r="D2921" s="149" t="s">
        <v>214</v>
      </c>
      <c r="E2921" s="149" t="s">
        <v>149</v>
      </c>
      <c r="F2921" s="149">
        <v>1338</v>
      </c>
      <c r="G2921" s="149">
        <v>446</v>
      </c>
      <c r="H2921" s="149">
        <v>1248.7633696078201</v>
      </c>
      <c r="I2921" s="149">
        <v>1179.1953891236301</v>
      </c>
      <c r="J2921" s="149">
        <v>1116.02046864922</v>
      </c>
      <c r="K2921" s="149">
        <v>1244.9788181433801</v>
      </c>
      <c r="L2921" s="149">
        <v>63.174920474412097</v>
      </c>
      <c r="M2921" s="149">
        <v>65.783429019743807</v>
      </c>
    </row>
    <row r="2922" spans="1:13">
      <c r="A2922" s="150" t="str">
        <f t="shared" si="90"/>
        <v>2008-2010FemalesPL</v>
      </c>
      <c r="B2922" s="151" t="str">
        <f t="shared" si="91"/>
        <v>2008-2010_Females_PL_All ages</v>
      </c>
      <c r="C2922" s="149" t="s">
        <v>6</v>
      </c>
      <c r="D2922" s="149" t="s">
        <v>214</v>
      </c>
      <c r="E2922" s="149" t="s">
        <v>149</v>
      </c>
      <c r="F2922" s="149">
        <v>1287</v>
      </c>
      <c r="G2922" s="149">
        <v>429</v>
      </c>
      <c r="H2922" s="149">
        <v>1202.53401106294</v>
      </c>
      <c r="I2922" s="149">
        <v>1135.2526118678099</v>
      </c>
      <c r="J2922" s="149">
        <v>1073.3366487652299</v>
      </c>
      <c r="K2922" s="149">
        <v>1199.7764170565999</v>
      </c>
      <c r="L2922" s="149">
        <v>61.915963102578601</v>
      </c>
      <c r="M2922" s="149">
        <v>64.5238051887886</v>
      </c>
    </row>
    <row r="2923" spans="1:13">
      <c r="A2923" s="150" t="str">
        <f t="shared" si="90"/>
        <v>2009-2011FemalesPL</v>
      </c>
      <c r="B2923" s="151" t="str">
        <f t="shared" si="91"/>
        <v>2009-2011_Females_PL_All ages</v>
      </c>
      <c r="C2923" s="149" t="s">
        <v>7</v>
      </c>
      <c r="D2923" s="149" t="s">
        <v>214</v>
      </c>
      <c r="E2923" s="149" t="s">
        <v>149</v>
      </c>
      <c r="F2923" s="149">
        <v>1245</v>
      </c>
      <c r="G2923" s="149">
        <v>415</v>
      </c>
      <c r="H2923" s="149">
        <v>1166.1889507109499</v>
      </c>
      <c r="I2923" s="149">
        <v>1104.9300423165801</v>
      </c>
      <c r="J2923" s="149">
        <v>1043.8131252549799</v>
      </c>
      <c r="K2923" s="149">
        <v>1168.66521399567</v>
      </c>
      <c r="L2923" s="149">
        <v>61.116917061605797</v>
      </c>
      <c r="M2923" s="149">
        <v>63.735171679091799</v>
      </c>
    </row>
    <row r="2924" spans="1:13">
      <c r="A2924" s="150" t="str">
        <f t="shared" si="90"/>
        <v>2010-2012FemalesPL</v>
      </c>
      <c r="B2924" s="151" t="str">
        <f t="shared" si="91"/>
        <v>2010-2012_Females_PL_All ages</v>
      </c>
      <c r="C2924" s="149" t="s">
        <v>8</v>
      </c>
      <c r="D2924" s="149" t="s">
        <v>214</v>
      </c>
      <c r="E2924" s="149" t="s">
        <v>149</v>
      </c>
      <c r="F2924" s="149">
        <v>1259</v>
      </c>
      <c r="G2924" s="149">
        <v>419.66666666666703</v>
      </c>
      <c r="H2924" s="149">
        <v>1180.8180377224</v>
      </c>
      <c r="I2924" s="149">
        <v>1115.7748640193599</v>
      </c>
      <c r="J2924" s="149">
        <v>1054.50897761586</v>
      </c>
      <c r="K2924" s="149">
        <v>1179.6504127307001</v>
      </c>
      <c r="L2924" s="149">
        <v>61.265886403498598</v>
      </c>
      <c r="M2924" s="149">
        <v>63.875548711339199</v>
      </c>
    </row>
    <row r="2925" spans="1:13">
      <c r="A2925" s="150" t="str">
        <f t="shared" si="90"/>
        <v>2011-2013FemalesPL</v>
      </c>
      <c r="B2925" s="151" t="str">
        <f t="shared" si="91"/>
        <v>2011-2013_Females_PL_All ages</v>
      </c>
      <c r="C2925" s="149" t="s">
        <v>9</v>
      </c>
      <c r="D2925" s="149" t="s">
        <v>214</v>
      </c>
      <c r="E2925" s="149" t="s">
        <v>149</v>
      </c>
      <c r="F2925" s="149">
        <v>1226</v>
      </c>
      <c r="G2925" s="149">
        <v>408.66666666666703</v>
      </c>
      <c r="H2925" s="149">
        <v>1151.31424493131</v>
      </c>
      <c r="I2925" s="149">
        <v>1091.2257571708601</v>
      </c>
      <c r="J2925" s="149">
        <v>1030.6509778308</v>
      </c>
      <c r="K2925" s="149">
        <v>1154.41606926642</v>
      </c>
      <c r="L2925" s="149">
        <v>60.5747793400608</v>
      </c>
      <c r="M2925" s="149">
        <v>63.1903120955524</v>
      </c>
    </row>
    <row r="2926" spans="1:13">
      <c r="A2926" s="150" t="str">
        <f t="shared" si="90"/>
        <v>2012-2014FemalesPL</v>
      </c>
      <c r="B2926" s="151" t="str">
        <f t="shared" si="91"/>
        <v>2012-2014_Females_PL_All ages</v>
      </c>
      <c r="C2926" s="149" t="s">
        <v>216</v>
      </c>
      <c r="D2926" s="149" t="s">
        <v>214</v>
      </c>
      <c r="E2926" s="149" t="s">
        <v>149</v>
      </c>
      <c r="F2926" s="149">
        <v>1223</v>
      </c>
      <c r="G2926" s="149">
        <v>407.66666666666703</v>
      </c>
      <c r="H2926" s="149">
        <v>1149.59815763501</v>
      </c>
      <c r="I2926" s="149">
        <v>1087.55623669228</v>
      </c>
      <c r="J2926" s="149">
        <v>1027.18801718132</v>
      </c>
      <c r="K2926" s="149">
        <v>1150.5343404671701</v>
      </c>
      <c r="L2926" s="149">
        <v>60.368219510954098</v>
      </c>
      <c r="M2926" s="149">
        <v>62.978103774892098</v>
      </c>
    </row>
    <row r="2927" spans="1:13">
      <c r="A2927" s="150" t="str">
        <f t="shared" si="90"/>
        <v>2004-2006FemalesPL1</v>
      </c>
      <c r="B2927" s="151" t="str">
        <f t="shared" si="91"/>
        <v>2004-2006_Females_PL1_All ages</v>
      </c>
      <c r="C2927" s="149" t="s">
        <v>1</v>
      </c>
      <c r="D2927" s="149" t="s">
        <v>214</v>
      </c>
      <c r="E2927" s="149" t="s">
        <v>150</v>
      </c>
      <c r="F2927" s="149">
        <v>285</v>
      </c>
      <c r="G2927" s="149">
        <v>95</v>
      </c>
      <c r="H2927" s="149">
        <v>1223.7011592958399</v>
      </c>
      <c r="I2927" s="149">
        <v>1244.81103618731</v>
      </c>
      <c r="J2927" s="149">
        <v>1102.93575600808</v>
      </c>
      <c r="K2927" s="149">
        <v>1399.71872840284</v>
      </c>
      <c r="L2927" s="149">
        <v>141.875280179225</v>
      </c>
      <c r="M2927" s="149">
        <v>154.90769221552799</v>
      </c>
    </row>
    <row r="2928" spans="1:13">
      <c r="A2928" s="150" t="str">
        <f t="shared" si="90"/>
        <v>2005-2007FemalesPL1</v>
      </c>
      <c r="B2928" s="151" t="str">
        <f t="shared" si="91"/>
        <v>2005-2007_Females_PL1_All ages</v>
      </c>
      <c r="C2928" s="149" t="s">
        <v>3</v>
      </c>
      <c r="D2928" s="149" t="s">
        <v>214</v>
      </c>
      <c r="E2928" s="149" t="s">
        <v>150</v>
      </c>
      <c r="F2928" s="149">
        <v>306</v>
      </c>
      <c r="G2928" s="149">
        <v>102</v>
      </c>
      <c r="H2928" s="149">
        <v>1315.05436417551</v>
      </c>
      <c r="I2928" s="149">
        <v>1342.9203215580101</v>
      </c>
      <c r="J2928" s="149">
        <v>1194.36717795651</v>
      </c>
      <c r="K2928" s="149">
        <v>1504.6201500447801</v>
      </c>
      <c r="L2928" s="149">
        <v>148.553143601503</v>
      </c>
      <c r="M2928" s="149">
        <v>161.69982848677299</v>
      </c>
    </row>
    <row r="2929" spans="1:13">
      <c r="A2929" s="150" t="str">
        <f t="shared" si="90"/>
        <v>2006-2008FemalesPL1</v>
      </c>
      <c r="B2929" s="151" t="str">
        <f t="shared" si="91"/>
        <v>2006-2008_Females_PL1_All ages</v>
      </c>
      <c r="C2929" s="149" t="s">
        <v>4</v>
      </c>
      <c r="D2929" s="149" t="s">
        <v>214</v>
      </c>
      <c r="E2929" s="149" t="s">
        <v>150</v>
      </c>
      <c r="F2929" s="149">
        <v>288</v>
      </c>
      <c r="G2929" s="149">
        <v>96</v>
      </c>
      <c r="H2929" s="149">
        <v>1236.74152960879</v>
      </c>
      <c r="I2929" s="149">
        <v>1254.89174740722</v>
      </c>
      <c r="J2929" s="149">
        <v>1111.63617755523</v>
      </c>
      <c r="K2929" s="149">
        <v>1411.23444384906</v>
      </c>
      <c r="L2929" s="149">
        <v>143.25556985198801</v>
      </c>
      <c r="M2929" s="149">
        <v>156.34269644183499</v>
      </c>
    </row>
    <row r="2930" spans="1:13">
      <c r="A2930" s="150" t="str">
        <f t="shared" si="90"/>
        <v>2007-2009FemalesPL1</v>
      </c>
      <c r="B2930" s="151" t="str">
        <f t="shared" si="91"/>
        <v>2007-2009_Females_PL1_All ages</v>
      </c>
      <c r="C2930" s="149" t="s">
        <v>5</v>
      </c>
      <c r="D2930" s="149" t="s">
        <v>214</v>
      </c>
      <c r="E2930" s="149" t="s">
        <v>150</v>
      </c>
      <c r="F2930" s="149">
        <v>283</v>
      </c>
      <c r="G2930" s="149">
        <v>94.3333333333333</v>
      </c>
      <c r="H2930" s="149">
        <v>1217.57088155574</v>
      </c>
      <c r="I2930" s="149">
        <v>1233.1455763552999</v>
      </c>
      <c r="J2930" s="149">
        <v>1091.17620805717</v>
      </c>
      <c r="K2930" s="149">
        <v>1388.2042690513899</v>
      </c>
      <c r="L2930" s="149">
        <v>141.96936829812799</v>
      </c>
      <c r="M2930" s="149">
        <v>155.05869269609201</v>
      </c>
    </row>
    <row r="2931" spans="1:13">
      <c r="A2931" s="150" t="str">
        <f t="shared" si="90"/>
        <v>2008-2010FemalesPL1</v>
      </c>
      <c r="B2931" s="151" t="str">
        <f t="shared" si="91"/>
        <v>2008-2010_Females_PL1_All ages</v>
      </c>
      <c r="C2931" s="149" t="s">
        <v>6</v>
      </c>
      <c r="D2931" s="149" t="s">
        <v>214</v>
      </c>
      <c r="E2931" s="149" t="s">
        <v>150</v>
      </c>
      <c r="F2931" s="149">
        <v>272</v>
      </c>
      <c r="G2931" s="149">
        <v>90.6666666666667</v>
      </c>
      <c r="H2931" s="149">
        <v>1171.7572050144299</v>
      </c>
      <c r="I2931" s="149">
        <v>1146.2153846925601</v>
      </c>
      <c r="J2931" s="149">
        <v>1012.34884648718</v>
      </c>
      <c r="K2931" s="149">
        <v>1292.6837149953601</v>
      </c>
      <c r="L2931" s="149">
        <v>133.866538205381</v>
      </c>
      <c r="M2931" s="149">
        <v>146.46833030279601</v>
      </c>
    </row>
    <row r="2932" spans="1:13">
      <c r="A2932" s="150" t="str">
        <f t="shared" si="90"/>
        <v>2009-2011FemalesPL1</v>
      </c>
      <c r="B2932" s="151" t="str">
        <f t="shared" si="91"/>
        <v>2009-2011_Females_PL1_All ages</v>
      </c>
      <c r="C2932" s="149" t="s">
        <v>7</v>
      </c>
      <c r="D2932" s="149" t="s">
        <v>214</v>
      </c>
      <c r="E2932" s="149" t="s">
        <v>150</v>
      </c>
      <c r="F2932" s="149">
        <v>277</v>
      </c>
      <c r="G2932" s="149">
        <v>92.3333333333333</v>
      </c>
      <c r="H2932" s="149">
        <v>1196.02763385147</v>
      </c>
      <c r="I2932" s="149">
        <v>1150.8484545215999</v>
      </c>
      <c r="J2932" s="149">
        <v>1017.90528545642</v>
      </c>
      <c r="K2932" s="149">
        <v>1296.1873712526699</v>
      </c>
      <c r="L2932" s="149">
        <v>132.943169065186</v>
      </c>
      <c r="M2932" s="149">
        <v>145.338916731067</v>
      </c>
    </row>
    <row r="2933" spans="1:13">
      <c r="A2933" s="150" t="str">
        <f t="shared" si="90"/>
        <v>2010-2012FemalesPL1</v>
      </c>
      <c r="B2933" s="151" t="str">
        <f t="shared" si="91"/>
        <v>2010-2012_Females_PL1_All ages</v>
      </c>
      <c r="C2933" s="149" t="s">
        <v>8</v>
      </c>
      <c r="D2933" s="149" t="s">
        <v>214</v>
      </c>
      <c r="E2933" s="149" t="s">
        <v>150</v>
      </c>
      <c r="F2933" s="149">
        <v>272</v>
      </c>
      <c r="G2933" s="149">
        <v>90.6666666666667</v>
      </c>
      <c r="H2933" s="149">
        <v>1177.64211802399</v>
      </c>
      <c r="I2933" s="149">
        <v>1102.56214982898</v>
      </c>
      <c r="J2933" s="149">
        <v>974.42627115586799</v>
      </c>
      <c r="K2933" s="149">
        <v>1242.76035359771</v>
      </c>
      <c r="L2933" s="149">
        <v>128.13587867311401</v>
      </c>
      <c r="M2933" s="149">
        <v>140.19820376873199</v>
      </c>
    </row>
    <row r="2934" spans="1:13">
      <c r="A2934" s="150" t="str">
        <f t="shared" si="90"/>
        <v>2011-2013FemalesPL1</v>
      </c>
      <c r="B2934" s="151" t="str">
        <f t="shared" si="91"/>
        <v>2011-2013_Females_PL1_All ages</v>
      </c>
      <c r="C2934" s="149" t="s">
        <v>9</v>
      </c>
      <c r="D2934" s="149" t="s">
        <v>214</v>
      </c>
      <c r="E2934" s="149" t="s">
        <v>150</v>
      </c>
      <c r="F2934" s="149">
        <v>260</v>
      </c>
      <c r="G2934" s="149">
        <v>86.6666666666667</v>
      </c>
      <c r="H2934" s="149">
        <v>1129.64893986792</v>
      </c>
      <c r="I2934" s="149">
        <v>1054.32166693422</v>
      </c>
      <c r="J2934" s="149">
        <v>929.50709050473802</v>
      </c>
      <c r="K2934" s="149">
        <v>1191.16780773854</v>
      </c>
      <c r="L2934" s="149">
        <v>124.81457642948</v>
      </c>
      <c r="M2934" s="149">
        <v>136.84614080431899</v>
      </c>
    </row>
    <row r="2935" spans="1:13">
      <c r="A2935" s="150" t="str">
        <f t="shared" si="90"/>
        <v>2012-2014FemalesPL1</v>
      </c>
      <c r="B2935" s="151" t="str">
        <f t="shared" si="91"/>
        <v>2012-2014_Females_PL1_All ages</v>
      </c>
      <c r="C2935" s="149" t="s">
        <v>216</v>
      </c>
      <c r="D2935" s="149" t="s">
        <v>214</v>
      </c>
      <c r="E2935" s="149" t="s">
        <v>150</v>
      </c>
      <c r="F2935" s="149">
        <v>242</v>
      </c>
      <c r="G2935" s="149">
        <v>80.6666666666667</v>
      </c>
      <c r="H2935" s="149">
        <v>1054.42028669775</v>
      </c>
      <c r="I2935" s="149">
        <v>974.87544975740002</v>
      </c>
      <c r="J2935" s="149">
        <v>855.59455016098798</v>
      </c>
      <c r="K2935" s="149">
        <v>1106.0968761281499</v>
      </c>
      <c r="L2935" s="149">
        <v>119.280899596412</v>
      </c>
      <c r="M2935" s="149">
        <v>131.221426370751</v>
      </c>
    </row>
    <row r="2936" spans="1:13">
      <c r="A2936" s="150" t="str">
        <f t="shared" si="90"/>
        <v>2004-2006FemalesPL2</v>
      </c>
      <c r="B2936" s="151" t="str">
        <f t="shared" si="91"/>
        <v>2004-2006_Females_PL2_All ages</v>
      </c>
      <c r="C2936" s="149" t="s">
        <v>1</v>
      </c>
      <c r="D2936" s="149" t="s">
        <v>214</v>
      </c>
      <c r="E2936" s="149" t="s">
        <v>151</v>
      </c>
      <c r="F2936" s="149">
        <v>243</v>
      </c>
      <c r="G2936" s="149">
        <v>81</v>
      </c>
      <c r="H2936" s="149">
        <v>1219.2674360260901</v>
      </c>
      <c r="I2936" s="149">
        <v>1108.4014609778201</v>
      </c>
      <c r="J2936" s="149">
        <v>971.72253289209698</v>
      </c>
      <c r="K2936" s="149">
        <v>1258.73284982257</v>
      </c>
      <c r="L2936" s="149">
        <v>136.67892808572</v>
      </c>
      <c r="M2936" s="149">
        <v>150.33138884475099</v>
      </c>
    </row>
    <row r="2937" spans="1:13">
      <c r="A2937" s="150" t="str">
        <f t="shared" si="90"/>
        <v>2005-2007FemalesPL2</v>
      </c>
      <c r="B2937" s="151" t="str">
        <f t="shared" si="91"/>
        <v>2005-2007_Females_PL2_All ages</v>
      </c>
      <c r="C2937" s="149" t="s">
        <v>3</v>
      </c>
      <c r="D2937" s="149" t="s">
        <v>214</v>
      </c>
      <c r="E2937" s="149" t="s">
        <v>151</v>
      </c>
      <c r="F2937" s="149">
        <v>243</v>
      </c>
      <c r="G2937" s="149">
        <v>81</v>
      </c>
      <c r="H2937" s="149">
        <v>1224.2430349136</v>
      </c>
      <c r="I2937" s="149">
        <v>1099.83325505583</v>
      </c>
      <c r="J2937" s="149">
        <v>963.77948942333899</v>
      </c>
      <c r="K2937" s="149">
        <v>1249.4770357874499</v>
      </c>
      <c r="L2937" s="149">
        <v>136.05376563249499</v>
      </c>
      <c r="M2937" s="149">
        <v>149.643780731612</v>
      </c>
    </row>
    <row r="2938" spans="1:13">
      <c r="A2938" s="150" t="str">
        <f t="shared" si="90"/>
        <v>2006-2008FemalesPL2</v>
      </c>
      <c r="B2938" s="151" t="str">
        <f t="shared" si="91"/>
        <v>2006-2008_Females_PL2_All ages</v>
      </c>
      <c r="C2938" s="149" t="s">
        <v>4</v>
      </c>
      <c r="D2938" s="149" t="s">
        <v>214</v>
      </c>
      <c r="E2938" s="149" t="s">
        <v>151</v>
      </c>
      <c r="F2938" s="149">
        <v>227</v>
      </c>
      <c r="G2938" s="149">
        <v>75.6666666666667</v>
      </c>
      <c r="H2938" s="149">
        <v>1140.18785473906</v>
      </c>
      <c r="I2938" s="149">
        <v>1013.38570383295</v>
      </c>
      <c r="J2938" s="149">
        <v>883.56617919029702</v>
      </c>
      <c r="K2938" s="149">
        <v>1156.6465276977899</v>
      </c>
      <c r="L2938" s="149">
        <v>129.81952464265399</v>
      </c>
      <c r="M2938" s="149">
        <v>143.260823864835</v>
      </c>
    </row>
    <row r="2939" spans="1:13">
      <c r="A2939" s="150" t="str">
        <f t="shared" si="90"/>
        <v>2007-2009FemalesPL2</v>
      </c>
      <c r="B2939" s="151" t="str">
        <f t="shared" si="91"/>
        <v>2007-2009_Females_PL2_All ages</v>
      </c>
      <c r="C2939" s="149" t="s">
        <v>5</v>
      </c>
      <c r="D2939" s="149" t="s">
        <v>214</v>
      </c>
      <c r="E2939" s="149" t="s">
        <v>151</v>
      </c>
      <c r="F2939" s="149">
        <v>235</v>
      </c>
      <c r="G2939" s="149">
        <v>78.3333333333333</v>
      </c>
      <c r="H2939" s="149">
        <v>1181.8547575940499</v>
      </c>
      <c r="I2939" s="149">
        <v>1044.81275770978</v>
      </c>
      <c r="J2939" s="149">
        <v>912.88186223364096</v>
      </c>
      <c r="K2939" s="149">
        <v>1190.1563356745401</v>
      </c>
      <c r="L2939" s="149">
        <v>131.930895476139</v>
      </c>
      <c r="M2939" s="149">
        <v>145.34357796475999</v>
      </c>
    </row>
    <row r="2940" spans="1:13">
      <c r="A2940" s="150" t="str">
        <f t="shared" si="90"/>
        <v>2008-2010FemalesPL2</v>
      </c>
      <c r="B2940" s="151" t="str">
        <f t="shared" si="91"/>
        <v>2008-2010_Females_PL2_All ages</v>
      </c>
      <c r="C2940" s="149" t="s">
        <v>6</v>
      </c>
      <c r="D2940" s="149" t="s">
        <v>214</v>
      </c>
      <c r="E2940" s="149" t="s">
        <v>151</v>
      </c>
      <c r="F2940" s="149">
        <v>228</v>
      </c>
      <c r="G2940" s="149">
        <v>76</v>
      </c>
      <c r="H2940" s="149">
        <v>1143.6597110754401</v>
      </c>
      <c r="I2940" s="149">
        <v>1016.16815221534</v>
      </c>
      <c r="J2940" s="149">
        <v>886.431610196924</v>
      </c>
      <c r="K2940" s="149">
        <v>1159.30628911861</v>
      </c>
      <c r="L2940" s="149">
        <v>129.736542018412</v>
      </c>
      <c r="M2940" s="149">
        <v>143.138136903278</v>
      </c>
    </row>
    <row r="2941" spans="1:13">
      <c r="A2941" s="150" t="str">
        <f t="shared" si="90"/>
        <v>2009-2011FemalesPL2</v>
      </c>
      <c r="B2941" s="151" t="str">
        <f t="shared" si="91"/>
        <v>2009-2011_Females_PL2_All ages</v>
      </c>
      <c r="C2941" s="149" t="s">
        <v>7</v>
      </c>
      <c r="D2941" s="149" t="s">
        <v>214</v>
      </c>
      <c r="E2941" s="149" t="s">
        <v>151</v>
      </c>
      <c r="F2941" s="149">
        <v>228</v>
      </c>
      <c r="G2941" s="149">
        <v>76</v>
      </c>
      <c r="H2941" s="149">
        <v>1145.7862204130899</v>
      </c>
      <c r="I2941" s="149">
        <v>1021.21681261449</v>
      </c>
      <c r="J2941" s="149">
        <v>890.74745161667795</v>
      </c>
      <c r="K2941" s="149">
        <v>1165.1634676250501</v>
      </c>
      <c r="L2941" s="149">
        <v>130.46936099780899</v>
      </c>
      <c r="M2941" s="149">
        <v>143.94665501056201</v>
      </c>
    </row>
    <row r="2942" spans="1:13">
      <c r="A2942" s="150" t="str">
        <f t="shared" si="90"/>
        <v>2010-2012FemalesPL2</v>
      </c>
      <c r="B2942" s="151" t="str">
        <f t="shared" si="91"/>
        <v>2010-2012_Females_PL2_All ages</v>
      </c>
      <c r="C2942" s="149" t="s">
        <v>8</v>
      </c>
      <c r="D2942" s="149" t="s">
        <v>214</v>
      </c>
      <c r="E2942" s="149" t="s">
        <v>151</v>
      </c>
      <c r="F2942" s="149">
        <v>221</v>
      </c>
      <c r="G2942" s="149">
        <v>73.6666666666667</v>
      </c>
      <c r="H2942" s="149">
        <v>1110.7202090767501</v>
      </c>
      <c r="I2942" s="149">
        <v>980.27213356414904</v>
      </c>
      <c r="J2942" s="149">
        <v>853.09272040321696</v>
      </c>
      <c r="K2942" s="149">
        <v>1120.80697322216</v>
      </c>
      <c r="L2942" s="149">
        <v>127.179413160932</v>
      </c>
      <c r="M2942" s="149">
        <v>140.534839658013</v>
      </c>
    </row>
    <row r="2943" spans="1:13">
      <c r="A2943" s="150" t="str">
        <f t="shared" si="90"/>
        <v>2011-2013FemalesPL2</v>
      </c>
      <c r="B2943" s="151" t="str">
        <f t="shared" si="91"/>
        <v>2011-2013_Females_PL2_All ages</v>
      </c>
      <c r="C2943" s="149" t="s">
        <v>9</v>
      </c>
      <c r="D2943" s="149" t="s">
        <v>214</v>
      </c>
      <c r="E2943" s="149" t="s">
        <v>151</v>
      </c>
      <c r="F2943" s="149">
        <v>226</v>
      </c>
      <c r="G2943" s="149">
        <v>75.3333333333333</v>
      </c>
      <c r="H2943" s="149">
        <v>1135.84962557169</v>
      </c>
      <c r="I2943" s="149">
        <v>989.27979920917403</v>
      </c>
      <c r="J2943" s="149">
        <v>862.46115878747196</v>
      </c>
      <c r="K2943" s="149">
        <v>1129.2596538728901</v>
      </c>
      <c r="L2943" s="149">
        <v>126.818640421702</v>
      </c>
      <c r="M2943" s="149">
        <v>139.979854663715</v>
      </c>
    </row>
    <row r="2944" spans="1:13">
      <c r="A2944" s="150" t="str">
        <f t="shared" si="90"/>
        <v>2012-2014FemalesPL2</v>
      </c>
      <c r="B2944" s="151" t="str">
        <f t="shared" si="91"/>
        <v>2012-2014_Females_PL2_All ages</v>
      </c>
      <c r="C2944" s="149" t="s">
        <v>216</v>
      </c>
      <c r="D2944" s="149" t="s">
        <v>214</v>
      </c>
      <c r="E2944" s="149" t="s">
        <v>151</v>
      </c>
      <c r="F2944" s="149">
        <v>234</v>
      </c>
      <c r="G2944" s="149">
        <v>78</v>
      </c>
      <c r="H2944" s="149">
        <v>1175.7021554539499</v>
      </c>
      <c r="I2944" s="149">
        <v>1022.14785625183</v>
      </c>
      <c r="J2944" s="149">
        <v>893.45784630488401</v>
      </c>
      <c r="K2944" s="149">
        <v>1163.95050801767</v>
      </c>
      <c r="L2944" s="149">
        <v>128.69000994694599</v>
      </c>
      <c r="M2944" s="149">
        <v>141.80265176584101</v>
      </c>
    </row>
    <row r="2945" spans="1:13">
      <c r="A2945" s="150" t="str">
        <f t="shared" si="90"/>
        <v>2004-2006FemalesPL3</v>
      </c>
      <c r="B2945" s="151" t="str">
        <f t="shared" si="91"/>
        <v>2004-2006_Females_PL3_All ages</v>
      </c>
      <c r="C2945" s="149" t="s">
        <v>1</v>
      </c>
      <c r="D2945" s="149" t="s">
        <v>214</v>
      </c>
      <c r="E2945" s="149" t="s">
        <v>152</v>
      </c>
      <c r="F2945" s="149">
        <v>275</v>
      </c>
      <c r="G2945" s="149">
        <v>91.6666666666667</v>
      </c>
      <c r="H2945" s="149">
        <v>1310.0852746415101</v>
      </c>
      <c r="I2945" s="149">
        <v>1166.22176606372</v>
      </c>
      <c r="J2945" s="149">
        <v>1029.8815262639</v>
      </c>
      <c r="K2945" s="149">
        <v>1315.32295266847</v>
      </c>
      <c r="L2945" s="149">
        <v>136.34023979982001</v>
      </c>
      <c r="M2945" s="149">
        <v>149.10118660475399</v>
      </c>
    </row>
    <row r="2946" spans="1:13">
      <c r="A2946" s="150" t="str">
        <f t="shared" si="90"/>
        <v>2005-2007FemalesPL3</v>
      </c>
      <c r="B2946" s="151" t="str">
        <f t="shared" si="91"/>
        <v>2005-2007_Females_PL3_All ages</v>
      </c>
      <c r="C2946" s="149" t="s">
        <v>3</v>
      </c>
      <c r="D2946" s="149" t="s">
        <v>214</v>
      </c>
      <c r="E2946" s="149" t="s">
        <v>152</v>
      </c>
      <c r="F2946" s="149">
        <v>279</v>
      </c>
      <c r="G2946" s="149">
        <v>93</v>
      </c>
      <c r="H2946" s="149">
        <v>1326.42388513835</v>
      </c>
      <c r="I2946" s="149">
        <v>1179.7871153849601</v>
      </c>
      <c r="J2946" s="149">
        <v>1042.72773192196</v>
      </c>
      <c r="K2946" s="149">
        <v>1329.5778793688701</v>
      </c>
      <c r="L2946" s="149">
        <v>137.05938346299601</v>
      </c>
      <c r="M2946" s="149">
        <v>149.79076398391999</v>
      </c>
    </row>
    <row r="2947" spans="1:13">
      <c r="A2947" s="150" t="str">
        <f t="shared" ref="A2947:A3010" si="92">C2947&amp;D2947&amp;E2947</f>
        <v>2006-2008FemalesPL3</v>
      </c>
      <c r="B2947" s="151" t="str">
        <f t="shared" ref="B2947:B3010" si="93">CONCATENATE(C2947,"_",D2947,"_",E2947,"_","All ages")</f>
        <v>2006-2008_Females_PL3_All ages</v>
      </c>
      <c r="C2947" s="149" t="s">
        <v>4</v>
      </c>
      <c r="D2947" s="149" t="s">
        <v>214</v>
      </c>
      <c r="E2947" s="149" t="s">
        <v>152</v>
      </c>
      <c r="F2947" s="149">
        <v>290</v>
      </c>
      <c r="G2947" s="149">
        <v>96.6666666666667</v>
      </c>
      <c r="H2947" s="149">
        <v>1383.05990080122</v>
      </c>
      <c r="I2947" s="149">
        <v>1237.27654409858</v>
      </c>
      <c r="J2947" s="149">
        <v>1096.10976115828</v>
      </c>
      <c r="K2947" s="149">
        <v>1391.2929150185801</v>
      </c>
      <c r="L2947" s="149">
        <v>141.16678294029501</v>
      </c>
      <c r="M2947" s="149">
        <v>154.016370919997</v>
      </c>
    </row>
    <row r="2948" spans="1:13">
      <c r="A2948" s="150" t="str">
        <f t="shared" si="92"/>
        <v>2007-2009FemalesPL3</v>
      </c>
      <c r="B2948" s="151" t="str">
        <f t="shared" si="93"/>
        <v>2007-2009_Females_PL3_All ages</v>
      </c>
      <c r="C2948" s="149" t="s">
        <v>5</v>
      </c>
      <c r="D2948" s="149" t="s">
        <v>214</v>
      </c>
      <c r="E2948" s="149" t="s">
        <v>152</v>
      </c>
      <c r="F2948" s="149">
        <v>272</v>
      </c>
      <c r="G2948" s="149">
        <v>90.6666666666667</v>
      </c>
      <c r="H2948" s="149">
        <v>1296.10216334699</v>
      </c>
      <c r="I2948" s="149">
        <v>1146.75595033992</v>
      </c>
      <c r="J2948" s="149">
        <v>1011.7395137065801</v>
      </c>
      <c r="K2948" s="149">
        <v>1294.48242704001</v>
      </c>
      <c r="L2948" s="149">
        <v>135.01643663334201</v>
      </c>
      <c r="M2948" s="149">
        <v>147.72647670008899</v>
      </c>
    </row>
    <row r="2949" spans="1:13">
      <c r="A2949" s="150" t="str">
        <f t="shared" si="92"/>
        <v>2008-2010FemalesPL3</v>
      </c>
      <c r="B2949" s="151" t="str">
        <f t="shared" si="93"/>
        <v>2008-2010_Females_PL3_All ages</v>
      </c>
      <c r="C2949" s="149" t="s">
        <v>6</v>
      </c>
      <c r="D2949" s="149" t="s">
        <v>214</v>
      </c>
      <c r="E2949" s="149" t="s">
        <v>152</v>
      </c>
      <c r="F2949" s="149">
        <v>256</v>
      </c>
      <c r="G2949" s="149">
        <v>85.3333333333333</v>
      </c>
      <c r="H2949" s="149">
        <v>1219.8608596207</v>
      </c>
      <c r="I2949" s="149">
        <v>1082.63048175773</v>
      </c>
      <c r="J2949" s="149">
        <v>951.30450790056898</v>
      </c>
      <c r="K2949" s="149">
        <v>1226.7193192284201</v>
      </c>
      <c r="L2949" s="149">
        <v>131.32597385715701</v>
      </c>
      <c r="M2949" s="149">
        <v>144.08883747069601</v>
      </c>
    </row>
    <row r="2950" spans="1:13">
      <c r="A2950" s="150" t="str">
        <f t="shared" si="92"/>
        <v>2009-2011FemalesPL3</v>
      </c>
      <c r="B2950" s="151" t="str">
        <f t="shared" si="93"/>
        <v>2009-2011_Females_PL3_All ages</v>
      </c>
      <c r="C2950" s="149" t="s">
        <v>7</v>
      </c>
      <c r="D2950" s="149" t="s">
        <v>214</v>
      </c>
      <c r="E2950" s="149" t="s">
        <v>152</v>
      </c>
      <c r="F2950" s="149">
        <v>232</v>
      </c>
      <c r="G2950" s="149">
        <v>77.3333333333333</v>
      </c>
      <c r="H2950" s="149">
        <v>1108.72162485066</v>
      </c>
      <c r="I2950" s="149">
        <v>962.32704957217197</v>
      </c>
      <c r="J2950" s="149">
        <v>840.08643738630099</v>
      </c>
      <c r="K2950" s="149">
        <v>1097.0796477020899</v>
      </c>
      <c r="L2950" s="149">
        <v>122.240612185872</v>
      </c>
      <c r="M2950" s="149">
        <v>134.75259812991999</v>
      </c>
    </row>
    <row r="2951" spans="1:13">
      <c r="A2951" s="150" t="str">
        <f t="shared" si="92"/>
        <v>2010-2012FemalesPL3</v>
      </c>
      <c r="B2951" s="151" t="str">
        <f t="shared" si="93"/>
        <v>2010-2012_Females_PL3_All ages</v>
      </c>
      <c r="C2951" s="149" t="s">
        <v>8</v>
      </c>
      <c r="D2951" s="149" t="s">
        <v>214</v>
      </c>
      <c r="E2951" s="149" t="s">
        <v>152</v>
      </c>
      <c r="F2951" s="149">
        <v>249</v>
      </c>
      <c r="G2951" s="149">
        <v>83</v>
      </c>
      <c r="H2951" s="149">
        <v>1195.8505426952299</v>
      </c>
      <c r="I2951" s="149">
        <v>1054.78454996864</v>
      </c>
      <c r="J2951" s="149">
        <v>925.85981538050896</v>
      </c>
      <c r="K2951" s="149">
        <v>1196.4228875189101</v>
      </c>
      <c r="L2951" s="149">
        <v>128.92473458812901</v>
      </c>
      <c r="M2951" s="149">
        <v>141.63833755026701</v>
      </c>
    </row>
    <row r="2952" spans="1:13">
      <c r="A2952" s="150" t="str">
        <f t="shared" si="92"/>
        <v>2011-2013FemalesPL3</v>
      </c>
      <c r="B2952" s="151" t="str">
        <f t="shared" si="93"/>
        <v>2011-2013_Females_PL3_All ages</v>
      </c>
      <c r="C2952" s="149" t="s">
        <v>9</v>
      </c>
      <c r="D2952" s="149" t="s">
        <v>214</v>
      </c>
      <c r="E2952" s="149" t="s">
        <v>152</v>
      </c>
      <c r="F2952" s="149">
        <v>249</v>
      </c>
      <c r="G2952" s="149">
        <v>83</v>
      </c>
      <c r="H2952" s="149">
        <v>1205.34417659018</v>
      </c>
      <c r="I2952" s="149">
        <v>1073.50058890982</v>
      </c>
      <c r="J2952" s="149">
        <v>942.84001845051603</v>
      </c>
      <c r="K2952" s="149">
        <v>1217.0459376153899</v>
      </c>
      <c r="L2952" s="149">
        <v>130.660570459307</v>
      </c>
      <c r="M2952" s="149">
        <v>143.54534870556901</v>
      </c>
    </row>
    <row r="2953" spans="1:13">
      <c r="A2953" s="150" t="str">
        <f t="shared" si="92"/>
        <v>2012-2014FemalesPL3</v>
      </c>
      <c r="B2953" s="151" t="str">
        <f t="shared" si="93"/>
        <v>2012-2014_Females_PL3_All ages</v>
      </c>
      <c r="C2953" s="149" t="s">
        <v>216</v>
      </c>
      <c r="D2953" s="149" t="s">
        <v>214</v>
      </c>
      <c r="E2953" s="149" t="s">
        <v>152</v>
      </c>
      <c r="F2953" s="149">
        <v>251</v>
      </c>
      <c r="G2953" s="149">
        <v>83.6666666666667</v>
      </c>
      <c r="H2953" s="149">
        <v>1218.8607779342501</v>
      </c>
      <c r="I2953" s="149">
        <v>1085.5859139440599</v>
      </c>
      <c r="J2953" s="149">
        <v>954.49557887092897</v>
      </c>
      <c r="K2953" s="149">
        <v>1229.5490974407301</v>
      </c>
      <c r="L2953" s="149">
        <v>131.09033507313299</v>
      </c>
      <c r="M2953" s="149">
        <v>143.96318349666501</v>
      </c>
    </row>
    <row r="2954" spans="1:13">
      <c r="A2954" s="150" t="str">
        <f t="shared" si="92"/>
        <v>2004-2006FemalesPL4</v>
      </c>
      <c r="B2954" s="151" t="str">
        <f t="shared" si="93"/>
        <v>2004-2006_Females_PL4_All ages</v>
      </c>
      <c r="C2954" s="149" t="s">
        <v>1</v>
      </c>
      <c r="D2954" s="149" t="s">
        <v>214</v>
      </c>
      <c r="E2954" s="149" t="s">
        <v>153</v>
      </c>
      <c r="F2954" s="149">
        <v>242</v>
      </c>
      <c r="G2954" s="149">
        <v>80.6666666666667</v>
      </c>
      <c r="H2954" s="149">
        <v>1208.67046249126</v>
      </c>
      <c r="I2954" s="149">
        <v>1184.2031015965599</v>
      </c>
      <c r="J2954" s="149">
        <v>1037.4331850075801</v>
      </c>
      <c r="K2954" s="149">
        <v>1345.6653127995801</v>
      </c>
      <c r="L2954" s="149">
        <v>146.76991658898399</v>
      </c>
      <c r="M2954" s="149">
        <v>161.462211203024</v>
      </c>
    </row>
    <row r="2955" spans="1:13">
      <c r="A2955" s="150" t="str">
        <f t="shared" si="92"/>
        <v>2005-2007FemalesPL4</v>
      </c>
      <c r="B2955" s="151" t="str">
        <f t="shared" si="93"/>
        <v>2005-2007_Females_PL4_All ages</v>
      </c>
      <c r="C2955" s="149" t="s">
        <v>3</v>
      </c>
      <c r="D2955" s="149" t="s">
        <v>214</v>
      </c>
      <c r="E2955" s="149" t="s">
        <v>153</v>
      </c>
      <c r="F2955" s="149">
        <v>242</v>
      </c>
      <c r="G2955" s="149">
        <v>80.6666666666667</v>
      </c>
      <c r="H2955" s="149">
        <v>1200.6350466362401</v>
      </c>
      <c r="I2955" s="149">
        <v>1167.2323690307001</v>
      </c>
      <c r="J2955" s="149">
        <v>1022.0925978661199</v>
      </c>
      <c r="K2955" s="149">
        <v>1326.9012502998901</v>
      </c>
      <c r="L2955" s="149">
        <v>145.13977116458301</v>
      </c>
      <c r="M2955" s="149">
        <v>159.668881269184</v>
      </c>
    </row>
    <row r="2956" spans="1:13">
      <c r="A2956" s="150" t="str">
        <f t="shared" si="92"/>
        <v>2006-2008FemalesPL4</v>
      </c>
      <c r="B2956" s="151" t="str">
        <f t="shared" si="93"/>
        <v>2006-2008_Females_PL4_All ages</v>
      </c>
      <c r="C2956" s="149" t="s">
        <v>4</v>
      </c>
      <c r="D2956" s="149" t="s">
        <v>214</v>
      </c>
      <c r="E2956" s="149" t="s">
        <v>153</v>
      </c>
      <c r="F2956" s="149">
        <v>244</v>
      </c>
      <c r="G2956" s="149">
        <v>81.3333333333333</v>
      </c>
      <c r="H2956" s="149">
        <v>1200.7283106146399</v>
      </c>
      <c r="I2956" s="149">
        <v>1149.1253885547701</v>
      </c>
      <c r="J2956" s="149">
        <v>1006.30445292356</v>
      </c>
      <c r="K2956" s="149">
        <v>1306.1814729729499</v>
      </c>
      <c r="L2956" s="149">
        <v>142.82093563120799</v>
      </c>
      <c r="M2956" s="149">
        <v>157.05608441817699</v>
      </c>
    </row>
    <row r="2957" spans="1:13">
      <c r="A2957" s="150" t="str">
        <f t="shared" si="92"/>
        <v>2007-2009FemalesPL4</v>
      </c>
      <c r="B2957" s="151" t="str">
        <f t="shared" si="93"/>
        <v>2007-2009_Females_PL4_All ages</v>
      </c>
      <c r="C2957" s="149" t="s">
        <v>5</v>
      </c>
      <c r="D2957" s="149" t="s">
        <v>214</v>
      </c>
      <c r="E2957" s="149" t="s">
        <v>153</v>
      </c>
      <c r="F2957" s="149">
        <v>263</v>
      </c>
      <c r="G2957" s="149">
        <v>87.6666666666667</v>
      </c>
      <c r="H2957" s="149">
        <v>1294.8648515582699</v>
      </c>
      <c r="I2957" s="149">
        <v>1235.73704258772</v>
      </c>
      <c r="J2957" s="149">
        <v>1087.80499386986</v>
      </c>
      <c r="K2957" s="149">
        <v>1397.84333758712</v>
      </c>
      <c r="L2957" s="149">
        <v>147.932048717866</v>
      </c>
      <c r="M2957" s="149">
        <v>162.106294999401</v>
      </c>
    </row>
    <row r="2958" spans="1:13">
      <c r="A2958" s="150" t="str">
        <f t="shared" si="92"/>
        <v>2008-2010FemalesPL4</v>
      </c>
      <c r="B2958" s="151" t="str">
        <f t="shared" si="93"/>
        <v>2008-2010_Females_PL4_All ages</v>
      </c>
      <c r="C2958" s="149" t="s">
        <v>6</v>
      </c>
      <c r="D2958" s="149" t="s">
        <v>214</v>
      </c>
      <c r="E2958" s="149" t="s">
        <v>153</v>
      </c>
      <c r="F2958" s="149">
        <v>263</v>
      </c>
      <c r="G2958" s="149">
        <v>87.6666666666667</v>
      </c>
      <c r="H2958" s="149">
        <v>1300.6280599376901</v>
      </c>
      <c r="I2958" s="149">
        <v>1258.1831892170601</v>
      </c>
      <c r="J2958" s="149">
        <v>1108.32169747442</v>
      </c>
      <c r="K2958" s="149">
        <v>1422.4037986119499</v>
      </c>
      <c r="L2958" s="149">
        <v>149.86149174264</v>
      </c>
      <c r="M2958" s="149">
        <v>164.220609394891</v>
      </c>
    </row>
    <row r="2959" spans="1:13">
      <c r="A2959" s="150" t="str">
        <f t="shared" si="92"/>
        <v>2009-2011FemalesPL4</v>
      </c>
      <c r="B2959" s="151" t="str">
        <f t="shared" si="93"/>
        <v>2009-2011_Females_PL4_All ages</v>
      </c>
      <c r="C2959" s="149" t="s">
        <v>7</v>
      </c>
      <c r="D2959" s="149" t="s">
        <v>214</v>
      </c>
      <c r="E2959" s="149" t="s">
        <v>153</v>
      </c>
      <c r="F2959" s="149">
        <v>254</v>
      </c>
      <c r="G2959" s="149">
        <v>84.6666666666667</v>
      </c>
      <c r="H2959" s="149">
        <v>1261.86099657211</v>
      </c>
      <c r="I2959" s="149">
        <v>1243.9732261353299</v>
      </c>
      <c r="J2959" s="149">
        <v>1094.1647000553501</v>
      </c>
      <c r="K2959" s="149">
        <v>1408.4010227875699</v>
      </c>
      <c r="L2959" s="149">
        <v>149.80852607997801</v>
      </c>
      <c r="M2959" s="149">
        <v>164.42779665224</v>
      </c>
    </row>
    <row r="2960" spans="1:13">
      <c r="A2960" s="150" t="str">
        <f t="shared" si="92"/>
        <v>2010-2012FemalesPL4</v>
      </c>
      <c r="B2960" s="151" t="str">
        <f t="shared" si="93"/>
        <v>2010-2012_Females_PL4_All ages</v>
      </c>
      <c r="C2960" s="149" t="s">
        <v>8</v>
      </c>
      <c r="D2960" s="149" t="s">
        <v>214</v>
      </c>
      <c r="E2960" s="149" t="s">
        <v>153</v>
      </c>
      <c r="F2960" s="149">
        <v>248</v>
      </c>
      <c r="G2960" s="149">
        <v>82.6666666666667</v>
      </c>
      <c r="H2960" s="149">
        <v>1232.5431141593399</v>
      </c>
      <c r="I2960" s="149">
        <v>1217.62003205768</v>
      </c>
      <c r="J2960" s="149">
        <v>1069.7017500490699</v>
      </c>
      <c r="K2960" s="149">
        <v>1380.15584815086</v>
      </c>
      <c r="L2960" s="149">
        <v>147.91828200861099</v>
      </c>
      <c r="M2960" s="149">
        <v>162.53581609317601</v>
      </c>
    </row>
    <row r="2961" spans="1:13">
      <c r="A2961" s="150" t="str">
        <f t="shared" si="92"/>
        <v>2011-2013FemalesPL4</v>
      </c>
      <c r="B2961" s="151" t="str">
        <f t="shared" si="93"/>
        <v>2011-2013_Females_PL4_All ages</v>
      </c>
      <c r="C2961" s="149" t="s">
        <v>9</v>
      </c>
      <c r="D2961" s="149" t="s">
        <v>214</v>
      </c>
      <c r="E2961" s="149" t="s">
        <v>153</v>
      </c>
      <c r="F2961" s="149">
        <v>247</v>
      </c>
      <c r="G2961" s="149">
        <v>82.3333333333333</v>
      </c>
      <c r="H2961" s="149">
        <v>1227.87830582621</v>
      </c>
      <c r="I2961" s="149">
        <v>1206.6234722685699</v>
      </c>
      <c r="J2961" s="149">
        <v>1059.78427470522</v>
      </c>
      <c r="K2961" s="149">
        <v>1368.0044621224499</v>
      </c>
      <c r="L2961" s="149">
        <v>146.83919756334799</v>
      </c>
      <c r="M2961" s="149">
        <v>161.38098985387799</v>
      </c>
    </row>
    <row r="2962" spans="1:13">
      <c r="A2962" s="150" t="str">
        <f t="shared" si="92"/>
        <v>2012-2014FemalesPL4</v>
      </c>
      <c r="B2962" s="151" t="str">
        <f t="shared" si="93"/>
        <v>2012-2014_Females_PL4_All ages</v>
      </c>
      <c r="C2962" s="149" t="s">
        <v>216</v>
      </c>
      <c r="D2962" s="149" t="s">
        <v>214</v>
      </c>
      <c r="E2962" s="149" t="s">
        <v>153</v>
      </c>
      <c r="F2962" s="149">
        <v>247</v>
      </c>
      <c r="G2962" s="149">
        <v>82.3333333333333</v>
      </c>
      <c r="H2962" s="149">
        <v>1229.58980485862</v>
      </c>
      <c r="I2962" s="149">
        <v>1214.8031328796701</v>
      </c>
      <c r="J2962" s="149">
        <v>1067.05751249378</v>
      </c>
      <c r="K2962" s="149">
        <v>1377.1803105005399</v>
      </c>
      <c r="L2962" s="149">
        <v>147.745620385889</v>
      </c>
      <c r="M2962" s="149">
        <v>162.377177620873</v>
      </c>
    </row>
    <row r="2963" spans="1:13">
      <c r="A2963" s="150" t="str">
        <f t="shared" si="92"/>
        <v>2004-2006FemalesPL5</v>
      </c>
      <c r="B2963" s="151" t="str">
        <f t="shared" si="93"/>
        <v>2004-2006_Females_PL5_All ages</v>
      </c>
      <c r="C2963" s="149" t="s">
        <v>1</v>
      </c>
      <c r="D2963" s="149" t="s">
        <v>214</v>
      </c>
      <c r="E2963" s="149" t="s">
        <v>154</v>
      </c>
      <c r="F2963" s="149">
        <v>290</v>
      </c>
      <c r="G2963" s="149">
        <v>96.6666666666667</v>
      </c>
      <c r="H2963" s="149">
        <v>1279.1672180318501</v>
      </c>
      <c r="I2963" s="149">
        <v>1286.3020974464901</v>
      </c>
      <c r="J2963" s="149">
        <v>1140.3199537662199</v>
      </c>
      <c r="K2963" s="149">
        <v>1445.57214327778</v>
      </c>
      <c r="L2963" s="149">
        <v>145.982143680268</v>
      </c>
      <c r="M2963" s="149">
        <v>159.270045831289</v>
      </c>
    </row>
    <row r="2964" spans="1:13">
      <c r="A2964" s="150" t="str">
        <f t="shared" si="92"/>
        <v>2005-2007FemalesPL5</v>
      </c>
      <c r="B2964" s="151" t="str">
        <f t="shared" si="93"/>
        <v>2005-2007_Females_PL5_All ages</v>
      </c>
      <c r="C2964" s="149" t="s">
        <v>3</v>
      </c>
      <c r="D2964" s="149" t="s">
        <v>214</v>
      </c>
      <c r="E2964" s="149" t="s">
        <v>154</v>
      </c>
      <c r="F2964" s="149">
        <v>304</v>
      </c>
      <c r="G2964" s="149">
        <v>101.333333333333</v>
      </c>
      <c r="H2964" s="149">
        <v>1338.4405406595299</v>
      </c>
      <c r="I2964" s="149">
        <v>1352.08125281763</v>
      </c>
      <c r="J2964" s="149">
        <v>1202.0371733095001</v>
      </c>
      <c r="K2964" s="149">
        <v>1515.4496453322499</v>
      </c>
      <c r="L2964" s="149">
        <v>150.04407950813601</v>
      </c>
      <c r="M2964" s="149">
        <v>163.36839251461399</v>
      </c>
    </row>
    <row r="2965" spans="1:13">
      <c r="A2965" s="150" t="str">
        <f t="shared" si="92"/>
        <v>2006-2008FemalesPL5</v>
      </c>
      <c r="B2965" s="151" t="str">
        <f t="shared" si="93"/>
        <v>2006-2008_Females_PL5_All ages</v>
      </c>
      <c r="C2965" s="149" t="s">
        <v>4</v>
      </c>
      <c r="D2965" s="149" t="s">
        <v>214</v>
      </c>
      <c r="E2965" s="149" t="s">
        <v>154</v>
      </c>
      <c r="F2965" s="149">
        <v>299</v>
      </c>
      <c r="G2965" s="149">
        <v>99.6666666666667</v>
      </c>
      <c r="H2965" s="149">
        <v>1314.34348762583</v>
      </c>
      <c r="I2965" s="149">
        <v>1353.0836234051801</v>
      </c>
      <c r="J2965" s="149">
        <v>1201.92815846842</v>
      </c>
      <c r="K2965" s="149">
        <v>1517.7792256494499</v>
      </c>
      <c r="L2965" s="149">
        <v>151.15546493676001</v>
      </c>
      <c r="M2965" s="149">
        <v>164.69560224426999</v>
      </c>
    </row>
    <row r="2966" spans="1:13">
      <c r="A2966" s="150" t="str">
        <f t="shared" si="92"/>
        <v>2007-2009FemalesPL5</v>
      </c>
      <c r="B2966" s="151" t="str">
        <f t="shared" si="93"/>
        <v>2007-2009_Females_PL5_All ages</v>
      </c>
      <c r="C2966" s="149" t="s">
        <v>5</v>
      </c>
      <c r="D2966" s="149" t="s">
        <v>214</v>
      </c>
      <c r="E2966" s="149" t="s">
        <v>154</v>
      </c>
      <c r="F2966" s="149">
        <v>285</v>
      </c>
      <c r="G2966" s="149">
        <v>95</v>
      </c>
      <c r="H2966" s="149">
        <v>1254.2909955109601</v>
      </c>
      <c r="I2966" s="149">
        <v>1310.54813752625</v>
      </c>
      <c r="J2966" s="149">
        <v>1160.82028288263</v>
      </c>
      <c r="K2966" s="149">
        <v>1474.0297277928801</v>
      </c>
      <c r="L2966" s="149">
        <v>149.72785464361601</v>
      </c>
      <c r="M2966" s="149">
        <v>163.481590266637</v>
      </c>
    </row>
    <row r="2967" spans="1:13">
      <c r="A2967" s="150" t="str">
        <f t="shared" si="92"/>
        <v>2008-2010FemalesPL5</v>
      </c>
      <c r="B2967" s="151" t="str">
        <f t="shared" si="93"/>
        <v>2008-2010_Females_PL5_All ages</v>
      </c>
      <c r="C2967" s="149" t="s">
        <v>6</v>
      </c>
      <c r="D2967" s="149" t="s">
        <v>214</v>
      </c>
      <c r="E2967" s="149" t="s">
        <v>154</v>
      </c>
      <c r="F2967" s="149">
        <v>268</v>
      </c>
      <c r="G2967" s="149">
        <v>89.3333333333333</v>
      </c>
      <c r="H2967" s="149">
        <v>1182.28339509441</v>
      </c>
      <c r="I2967" s="149">
        <v>1231.8470301351799</v>
      </c>
      <c r="J2967" s="149">
        <v>1086.7328423459901</v>
      </c>
      <c r="K2967" s="149">
        <v>1390.7285476667701</v>
      </c>
      <c r="L2967" s="149">
        <v>145.11418778918099</v>
      </c>
      <c r="M2967" s="149">
        <v>158.881517531594</v>
      </c>
    </row>
    <row r="2968" spans="1:13">
      <c r="A2968" s="150" t="str">
        <f t="shared" si="92"/>
        <v>2009-2011FemalesPL5</v>
      </c>
      <c r="B2968" s="151" t="str">
        <f t="shared" si="93"/>
        <v>2009-2011_Females_PL5_All ages</v>
      </c>
      <c r="C2968" s="149" t="s">
        <v>7</v>
      </c>
      <c r="D2968" s="149" t="s">
        <v>214</v>
      </c>
      <c r="E2968" s="149" t="s">
        <v>154</v>
      </c>
      <c r="F2968" s="149">
        <v>254</v>
      </c>
      <c r="G2968" s="149">
        <v>84.6666666666667</v>
      </c>
      <c r="H2968" s="149">
        <v>1121.6604106866901</v>
      </c>
      <c r="I2968" s="149">
        <v>1178.86448688471</v>
      </c>
      <c r="J2968" s="149">
        <v>1036.1700195242099</v>
      </c>
      <c r="K2968" s="149">
        <v>1335.4839896360199</v>
      </c>
      <c r="L2968" s="149">
        <v>142.694467360505</v>
      </c>
      <c r="M2968" s="149">
        <v>156.61950275131099</v>
      </c>
    </row>
    <row r="2969" spans="1:13">
      <c r="A2969" s="150" t="str">
        <f t="shared" si="92"/>
        <v>2010-2012FemalesPL5</v>
      </c>
      <c r="B2969" s="151" t="str">
        <f t="shared" si="93"/>
        <v>2010-2012_Females_PL5_All ages</v>
      </c>
      <c r="C2969" s="149" t="s">
        <v>8</v>
      </c>
      <c r="D2969" s="149" t="s">
        <v>214</v>
      </c>
      <c r="E2969" s="149" t="s">
        <v>154</v>
      </c>
      <c r="F2969" s="149">
        <v>269</v>
      </c>
      <c r="G2969" s="149">
        <v>89.6666666666667</v>
      </c>
      <c r="H2969" s="149">
        <v>1185.8578733909401</v>
      </c>
      <c r="I2969" s="149">
        <v>1250.16360729041</v>
      </c>
      <c r="J2969" s="149">
        <v>1102.9730393689599</v>
      </c>
      <c r="K2969" s="149">
        <v>1411.2912011936501</v>
      </c>
      <c r="L2969" s="149">
        <v>147.19056792145801</v>
      </c>
      <c r="M2969" s="149">
        <v>161.12759390323799</v>
      </c>
    </row>
    <row r="2970" spans="1:13">
      <c r="A2970" s="150" t="str">
        <f t="shared" si="92"/>
        <v>2011-2013FemalesPL5</v>
      </c>
      <c r="B2970" s="151" t="str">
        <f t="shared" si="93"/>
        <v>2011-2013_Females_PL5_All ages</v>
      </c>
      <c r="C2970" s="149" t="s">
        <v>9</v>
      </c>
      <c r="D2970" s="149" t="s">
        <v>214</v>
      </c>
      <c r="E2970" s="149" t="s">
        <v>154</v>
      </c>
      <c r="F2970" s="149">
        <v>244</v>
      </c>
      <c r="G2970" s="149">
        <v>81.3333333333333</v>
      </c>
      <c r="H2970" s="149">
        <v>1070.17543859649</v>
      </c>
      <c r="I2970" s="149">
        <v>1156.4012965355701</v>
      </c>
      <c r="J2970" s="149">
        <v>1014.27234699312</v>
      </c>
      <c r="K2970" s="149">
        <v>1312.69642370969</v>
      </c>
      <c r="L2970" s="149">
        <v>142.12894954244999</v>
      </c>
      <c r="M2970" s="149">
        <v>156.29512717411501</v>
      </c>
    </row>
    <row r="2971" spans="1:13">
      <c r="A2971" s="150" t="str">
        <f t="shared" si="92"/>
        <v>2012-2014FemalesPL5</v>
      </c>
      <c r="B2971" s="151" t="str">
        <f t="shared" si="93"/>
        <v>2012-2014_Females_PL5_All ages</v>
      </c>
      <c r="C2971" s="149" t="s">
        <v>216</v>
      </c>
      <c r="D2971" s="149" t="s">
        <v>214</v>
      </c>
      <c r="E2971" s="149" t="s">
        <v>154</v>
      </c>
      <c r="F2971" s="149">
        <v>249</v>
      </c>
      <c r="G2971" s="149">
        <v>83</v>
      </c>
      <c r="H2971" s="149">
        <v>1089.71553610503</v>
      </c>
      <c r="I2971" s="149">
        <v>1186.3989797924</v>
      </c>
      <c r="J2971" s="149">
        <v>1042.6584008064999</v>
      </c>
      <c r="K2971" s="149">
        <v>1344.3141906409301</v>
      </c>
      <c r="L2971" s="149">
        <v>143.74057898589601</v>
      </c>
      <c r="M2971" s="149">
        <v>157.91521084853099</v>
      </c>
    </row>
    <row r="2972" spans="1:13">
      <c r="A2972" s="150" t="str">
        <f t="shared" si="92"/>
        <v>2004-2006FemalesPM</v>
      </c>
      <c r="B2972" s="151" t="str">
        <f t="shared" si="93"/>
        <v>2004-2006_Females_PM_All ages</v>
      </c>
      <c r="C2972" s="149" t="s">
        <v>1</v>
      </c>
      <c r="D2972" s="149" t="s">
        <v>214</v>
      </c>
      <c r="E2972" s="149" t="s">
        <v>155</v>
      </c>
      <c r="F2972" s="149">
        <v>1489</v>
      </c>
      <c r="G2972" s="149">
        <v>496.33333333333297</v>
      </c>
      <c r="H2972" s="149">
        <v>1065.1310848027499</v>
      </c>
      <c r="I2972" s="149">
        <v>1026.44323115118</v>
      </c>
      <c r="J2972" s="149">
        <v>974.38721535120305</v>
      </c>
      <c r="K2972" s="149">
        <v>1080.5343622053299</v>
      </c>
      <c r="L2972" s="149">
        <v>52.056015799975597</v>
      </c>
      <c r="M2972" s="149">
        <v>54.091131054151198</v>
      </c>
    </row>
    <row r="2973" spans="1:13">
      <c r="A2973" s="150" t="str">
        <f t="shared" si="92"/>
        <v>2005-2007FemalesPM</v>
      </c>
      <c r="B2973" s="151" t="str">
        <f t="shared" si="93"/>
        <v>2005-2007_Females_PM_All ages</v>
      </c>
      <c r="C2973" s="149" t="s">
        <v>3</v>
      </c>
      <c r="D2973" s="149" t="s">
        <v>214</v>
      </c>
      <c r="E2973" s="149" t="s">
        <v>155</v>
      </c>
      <c r="F2973" s="149">
        <v>1511</v>
      </c>
      <c r="G2973" s="149">
        <v>503.66666666666703</v>
      </c>
      <c r="H2973" s="149">
        <v>1079.6867407894399</v>
      </c>
      <c r="I2973" s="149">
        <v>1033.61380014305</v>
      </c>
      <c r="J2973" s="149">
        <v>981.49120754978605</v>
      </c>
      <c r="K2973" s="149">
        <v>1087.75890583415</v>
      </c>
      <c r="L2973" s="149">
        <v>52.1225925932644</v>
      </c>
      <c r="M2973" s="149">
        <v>54.145105691098699</v>
      </c>
    </row>
    <row r="2974" spans="1:13">
      <c r="A2974" s="150" t="str">
        <f t="shared" si="92"/>
        <v>2006-2008FemalesPM</v>
      </c>
      <c r="B2974" s="151" t="str">
        <f t="shared" si="93"/>
        <v>2006-2008_Females_PM_All ages</v>
      </c>
      <c r="C2974" s="149" t="s">
        <v>4</v>
      </c>
      <c r="D2974" s="149" t="s">
        <v>214</v>
      </c>
      <c r="E2974" s="149" t="s">
        <v>155</v>
      </c>
      <c r="F2974" s="149">
        <v>1514</v>
      </c>
      <c r="G2974" s="149">
        <v>504.66666666666703</v>
      </c>
      <c r="H2974" s="149">
        <v>1080.4253193463201</v>
      </c>
      <c r="I2974" s="149">
        <v>1019.85921088648</v>
      </c>
      <c r="J2974" s="149">
        <v>968.42447579386806</v>
      </c>
      <c r="K2974" s="149">
        <v>1073.2877478333801</v>
      </c>
      <c r="L2974" s="149">
        <v>51.434735092607902</v>
      </c>
      <c r="M2974" s="149">
        <v>53.428536946906</v>
      </c>
    </row>
    <row r="2975" spans="1:13">
      <c r="A2975" s="150" t="str">
        <f t="shared" si="92"/>
        <v>2007-2009FemalesPM</v>
      </c>
      <c r="B2975" s="151" t="str">
        <f t="shared" si="93"/>
        <v>2007-2009_Females_PM_All ages</v>
      </c>
      <c r="C2975" s="149" t="s">
        <v>5</v>
      </c>
      <c r="D2975" s="149" t="s">
        <v>214</v>
      </c>
      <c r="E2975" s="149" t="s">
        <v>155</v>
      </c>
      <c r="F2975" s="149">
        <v>1531</v>
      </c>
      <c r="G2975" s="149">
        <v>510.33333333333297</v>
      </c>
      <c r="H2975" s="149">
        <v>1091.27196265013</v>
      </c>
      <c r="I2975" s="149">
        <v>1017.00485712612</v>
      </c>
      <c r="J2975" s="149">
        <v>966.08452317078195</v>
      </c>
      <c r="K2975" s="149">
        <v>1069.8878317383701</v>
      </c>
      <c r="L2975" s="149">
        <v>50.920333955340404</v>
      </c>
      <c r="M2975" s="149">
        <v>52.882974612246798</v>
      </c>
    </row>
    <row r="2976" spans="1:13">
      <c r="A2976" s="150" t="str">
        <f t="shared" si="92"/>
        <v>2008-2010FemalesPM</v>
      </c>
      <c r="B2976" s="151" t="str">
        <f t="shared" si="93"/>
        <v>2008-2010_Females_PM_All ages</v>
      </c>
      <c r="C2976" s="149" t="s">
        <v>6</v>
      </c>
      <c r="D2976" s="149" t="s">
        <v>214</v>
      </c>
      <c r="E2976" s="149" t="s">
        <v>155</v>
      </c>
      <c r="F2976" s="149">
        <v>1490</v>
      </c>
      <c r="G2976" s="149">
        <v>496.66666666666703</v>
      </c>
      <c r="H2976" s="149">
        <v>1061.97970122021</v>
      </c>
      <c r="I2976" s="149">
        <v>972.31657010329297</v>
      </c>
      <c r="J2976" s="149">
        <v>923.05985785927601</v>
      </c>
      <c r="K2976" s="149">
        <v>1023.49829949126</v>
      </c>
      <c r="L2976" s="149">
        <v>49.256712244017201</v>
      </c>
      <c r="M2976" s="149">
        <v>51.181729387965802</v>
      </c>
    </row>
    <row r="2977" spans="1:13">
      <c r="A2977" s="150" t="str">
        <f t="shared" si="92"/>
        <v>2009-2011FemalesPM</v>
      </c>
      <c r="B2977" s="151" t="str">
        <f t="shared" si="93"/>
        <v>2009-2011_Females_PM_All ages</v>
      </c>
      <c r="C2977" s="149" t="s">
        <v>7</v>
      </c>
      <c r="D2977" s="149" t="s">
        <v>214</v>
      </c>
      <c r="E2977" s="149" t="s">
        <v>155</v>
      </c>
      <c r="F2977" s="149">
        <v>1442</v>
      </c>
      <c r="G2977" s="149">
        <v>480.66666666666703</v>
      </c>
      <c r="H2977" s="149">
        <v>1027.8854927007301</v>
      </c>
      <c r="I2977" s="149">
        <v>928.99925309172897</v>
      </c>
      <c r="J2977" s="149">
        <v>881.21637549287402</v>
      </c>
      <c r="K2977" s="149">
        <v>978.68104457111497</v>
      </c>
      <c r="L2977" s="149">
        <v>47.782877598855002</v>
      </c>
      <c r="M2977" s="149">
        <v>49.6817914793859</v>
      </c>
    </row>
    <row r="2978" spans="1:13">
      <c r="A2978" s="150" t="str">
        <f t="shared" si="92"/>
        <v>2010-2012FemalesPM</v>
      </c>
      <c r="B2978" s="151" t="str">
        <f t="shared" si="93"/>
        <v>2010-2012_Females_PM_All ages</v>
      </c>
      <c r="C2978" s="149" t="s">
        <v>8</v>
      </c>
      <c r="D2978" s="149" t="s">
        <v>214</v>
      </c>
      <c r="E2978" s="149" t="s">
        <v>155</v>
      </c>
      <c r="F2978" s="149">
        <v>1477</v>
      </c>
      <c r="G2978" s="149">
        <v>492.33333333333297</v>
      </c>
      <c r="H2978" s="149">
        <v>1052.3540811673499</v>
      </c>
      <c r="I2978" s="149">
        <v>939.734989335828</v>
      </c>
      <c r="J2978" s="149">
        <v>891.96314649185501</v>
      </c>
      <c r="K2978" s="149">
        <v>989.38219299388402</v>
      </c>
      <c r="L2978" s="149">
        <v>47.771842843973403</v>
      </c>
      <c r="M2978" s="149">
        <v>49.647203658055602</v>
      </c>
    </row>
    <row r="2979" spans="1:13">
      <c r="A2979" s="150" t="str">
        <f t="shared" si="92"/>
        <v>2011-2013FemalesPM</v>
      </c>
      <c r="B2979" s="151" t="str">
        <f t="shared" si="93"/>
        <v>2011-2013_Females_PM_All ages</v>
      </c>
      <c r="C2979" s="149" t="s">
        <v>9</v>
      </c>
      <c r="D2979" s="149" t="s">
        <v>214</v>
      </c>
      <c r="E2979" s="149" t="s">
        <v>155</v>
      </c>
      <c r="F2979" s="149">
        <v>1506</v>
      </c>
      <c r="G2979" s="149">
        <v>502</v>
      </c>
      <c r="H2979" s="149">
        <v>1071.52767401652</v>
      </c>
      <c r="I2979" s="149">
        <v>950.99699977486898</v>
      </c>
      <c r="J2979" s="149">
        <v>903.11906547900298</v>
      </c>
      <c r="K2979" s="149">
        <v>1000.73588866777</v>
      </c>
      <c r="L2979" s="149">
        <v>47.8779342958657</v>
      </c>
      <c r="M2979" s="149">
        <v>49.738888892898899</v>
      </c>
    </row>
    <row r="2980" spans="1:13">
      <c r="A2980" s="150" t="str">
        <f t="shared" si="92"/>
        <v>2012-2014FemalesPM</v>
      </c>
      <c r="B2980" s="151" t="str">
        <f t="shared" si="93"/>
        <v>2012-2014_Females_PM_All ages</v>
      </c>
      <c r="C2980" s="149" t="s">
        <v>216</v>
      </c>
      <c r="D2980" s="149" t="s">
        <v>214</v>
      </c>
      <c r="E2980" s="149" t="s">
        <v>155</v>
      </c>
      <c r="F2980" s="149">
        <v>1525</v>
      </c>
      <c r="G2980" s="149">
        <v>508.33333333333297</v>
      </c>
      <c r="H2980" s="149">
        <v>1083.7508439043499</v>
      </c>
      <c r="I2980" s="149">
        <v>952.81217494465204</v>
      </c>
      <c r="J2980" s="149">
        <v>905.16200057777803</v>
      </c>
      <c r="K2980" s="149">
        <v>1002.30263274796</v>
      </c>
      <c r="L2980" s="149">
        <v>47.650174366873699</v>
      </c>
      <c r="M2980" s="149">
        <v>49.490457803306903</v>
      </c>
    </row>
    <row r="2981" spans="1:13">
      <c r="A2981" s="150" t="str">
        <f t="shared" si="92"/>
        <v>2004-2006FemalesPM1</v>
      </c>
      <c r="B2981" s="151" t="str">
        <f t="shared" si="93"/>
        <v>2004-2006_Females_PM1_All ages</v>
      </c>
      <c r="C2981" s="149" t="s">
        <v>1</v>
      </c>
      <c r="D2981" s="149" t="s">
        <v>214</v>
      </c>
      <c r="E2981" s="149" t="s">
        <v>156</v>
      </c>
      <c r="F2981" s="149">
        <v>245</v>
      </c>
      <c r="G2981" s="149">
        <v>81.6666666666667</v>
      </c>
      <c r="H2981" s="149">
        <v>966.81267511147905</v>
      </c>
      <c r="I2981" s="149">
        <v>1047.03334455766</v>
      </c>
      <c r="J2981" s="149">
        <v>917.87981698914098</v>
      </c>
      <c r="K2981" s="149">
        <v>1189.0320792919699</v>
      </c>
      <c r="L2981" s="149">
        <v>129.15352756851499</v>
      </c>
      <c r="M2981" s="149">
        <v>141.998734734311</v>
      </c>
    </row>
    <row r="2982" spans="1:13">
      <c r="A2982" s="150" t="str">
        <f t="shared" si="92"/>
        <v>2005-2007FemalesPM1</v>
      </c>
      <c r="B2982" s="151" t="str">
        <f t="shared" si="93"/>
        <v>2005-2007_Females_PM1_All ages</v>
      </c>
      <c r="C2982" s="149" t="s">
        <v>3</v>
      </c>
      <c r="D2982" s="149" t="s">
        <v>214</v>
      </c>
      <c r="E2982" s="149" t="s">
        <v>156</v>
      </c>
      <c r="F2982" s="149">
        <v>225</v>
      </c>
      <c r="G2982" s="149">
        <v>75</v>
      </c>
      <c r="H2982" s="149">
        <v>885.58271342543401</v>
      </c>
      <c r="I2982" s="149">
        <v>920.05278880652099</v>
      </c>
      <c r="J2982" s="149">
        <v>802.13237464616395</v>
      </c>
      <c r="K2982" s="149">
        <v>1050.23963051432</v>
      </c>
      <c r="L2982" s="149">
        <v>117.920414160357</v>
      </c>
      <c r="M2982" s="149">
        <v>130.18684170780099</v>
      </c>
    </row>
    <row r="2983" spans="1:13">
      <c r="A2983" s="150" t="str">
        <f t="shared" si="92"/>
        <v>2006-2008FemalesPM1</v>
      </c>
      <c r="B2983" s="151" t="str">
        <f t="shared" si="93"/>
        <v>2006-2008_Females_PM1_All ages</v>
      </c>
      <c r="C2983" s="149" t="s">
        <v>4</v>
      </c>
      <c r="D2983" s="149" t="s">
        <v>214</v>
      </c>
      <c r="E2983" s="149" t="s">
        <v>156</v>
      </c>
      <c r="F2983" s="149">
        <v>233</v>
      </c>
      <c r="G2983" s="149">
        <v>77.6666666666667</v>
      </c>
      <c r="H2983" s="149">
        <v>911.86599874765204</v>
      </c>
      <c r="I2983" s="149">
        <v>898.22069790842897</v>
      </c>
      <c r="J2983" s="149">
        <v>784.98393930891996</v>
      </c>
      <c r="K2983" s="149">
        <v>1023.02159577313</v>
      </c>
      <c r="L2983" s="149">
        <v>113.236758599509</v>
      </c>
      <c r="M2983" s="149">
        <v>124.80089786470199</v>
      </c>
    </row>
    <row r="2984" spans="1:13">
      <c r="A2984" s="150" t="str">
        <f t="shared" si="92"/>
        <v>2007-2009FemalesPM1</v>
      </c>
      <c r="B2984" s="151" t="str">
        <f t="shared" si="93"/>
        <v>2007-2009_Females_PM1_All ages</v>
      </c>
      <c r="C2984" s="149" t="s">
        <v>5</v>
      </c>
      <c r="D2984" s="149" t="s">
        <v>214</v>
      </c>
      <c r="E2984" s="149" t="s">
        <v>156</v>
      </c>
      <c r="F2984" s="149">
        <v>249</v>
      </c>
      <c r="G2984" s="149">
        <v>83</v>
      </c>
      <c r="H2984" s="149">
        <v>971.36615432628503</v>
      </c>
      <c r="I2984" s="149">
        <v>923.47042699702001</v>
      </c>
      <c r="J2984" s="149">
        <v>810.96594922646204</v>
      </c>
      <c r="K2984" s="149">
        <v>1047.0692635530099</v>
      </c>
      <c r="L2984" s="149">
        <v>112.504477770558</v>
      </c>
      <c r="M2984" s="149">
        <v>123.598836555993</v>
      </c>
    </row>
    <row r="2985" spans="1:13">
      <c r="A2985" s="150" t="str">
        <f t="shared" si="92"/>
        <v>2008-2010FemalesPM1</v>
      </c>
      <c r="B2985" s="151" t="str">
        <f t="shared" si="93"/>
        <v>2008-2010_Females_PM1_All ages</v>
      </c>
      <c r="C2985" s="149" t="s">
        <v>6</v>
      </c>
      <c r="D2985" s="149" t="s">
        <v>214</v>
      </c>
      <c r="E2985" s="149" t="s">
        <v>156</v>
      </c>
      <c r="F2985" s="149">
        <v>236</v>
      </c>
      <c r="G2985" s="149">
        <v>78.6666666666667</v>
      </c>
      <c r="H2985" s="149">
        <v>921.875</v>
      </c>
      <c r="I2985" s="149">
        <v>845.22800573672805</v>
      </c>
      <c r="J2985" s="149">
        <v>739.88706589715696</v>
      </c>
      <c r="K2985" s="149">
        <v>961.25443318581404</v>
      </c>
      <c r="L2985" s="149">
        <v>105.34093983957101</v>
      </c>
      <c r="M2985" s="149">
        <v>116.026427449086</v>
      </c>
    </row>
    <row r="2986" spans="1:13">
      <c r="A2986" s="150" t="str">
        <f t="shared" si="92"/>
        <v>2009-2011FemalesPM1</v>
      </c>
      <c r="B2986" s="151" t="str">
        <f t="shared" si="93"/>
        <v>2009-2011_Females_PM1_All ages</v>
      </c>
      <c r="C2986" s="149" t="s">
        <v>7</v>
      </c>
      <c r="D2986" s="149" t="s">
        <v>214</v>
      </c>
      <c r="E2986" s="149" t="s">
        <v>156</v>
      </c>
      <c r="F2986" s="149">
        <v>239</v>
      </c>
      <c r="G2986" s="149">
        <v>79.6666666666667</v>
      </c>
      <c r="H2986" s="149">
        <v>935.67709352856002</v>
      </c>
      <c r="I2986" s="149">
        <v>816.98179924869805</v>
      </c>
      <c r="J2986" s="149">
        <v>715.968583494923</v>
      </c>
      <c r="K2986" s="149">
        <v>928.17353358581204</v>
      </c>
      <c r="L2986" s="149">
        <v>101.013215753775</v>
      </c>
      <c r="M2986" s="149">
        <v>111.191734337113</v>
      </c>
    </row>
    <row r="2987" spans="1:13">
      <c r="A2987" s="150" t="str">
        <f t="shared" si="92"/>
        <v>2010-2012FemalesPM1</v>
      </c>
      <c r="B2987" s="151" t="str">
        <f t="shared" si="93"/>
        <v>2010-2012_Females_PM1_All ages</v>
      </c>
      <c r="C2987" s="149" t="s">
        <v>8</v>
      </c>
      <c r="D2987" s="149" t="s">
        <v>214</v>
      </c>
      <c r="E2987" s="149" t="s">
        <v>156</v>
      </c>
      <c r="F2987" s="149">
        <v>247</v>
      </c>
      <c r="G2987" s="149">
        <v>82.3333333333333</v>
      </c>
      <c r="H2987" s="149">
        <v>969.80643134791296</v>
      </c>
      <c r="I2987" s="149">
        <v>812.036635687797</v>
      </c>
      <c r="J2987" s="149">
        <v>713.26229404419701</v>
      </c>
      <c r="K2987" s="149">
        <v>920.59280659531396</v>
      </c>
      <c r="L2987" s="149">
        <v>98.774341643600593</v>
      </c>
      <c r="M2987" s="149">
        <v>108.556170907517</v>
      </c>
    </row>
    <row r="2988" spans="1:13">
      <c r="A2988" s="150" t="str">
        <f t="shared" si="92"/>
        <v>2011-2013FemalesPM1</v>
      </c>
      <c r="B2988" s="151" t="str">
        <f t="shared" si="93"/>
        <v>2011-2013_Females_PM1_All ages</v>
      </c>
      <c r="C2988" s="149" t="s">
        <v>9</v>
      </c>
      <c r="D2988" s="149" t="s">
        <v>214</v>
      </c>
      <c r="E2988" s="149" t="s">
        <v>156</v>
      </c>
      <c r="F2988" s="149">
        <v>277</v>
      </c>
      <c r="G2988" s="149">
        <v>92.3333333333333</v>
      </c>
      <c r="H2988" s="149">
        <v>1083.1313052318801</v>
      </c>
      <c r="I2988" s="149">
        <v>888.70565330836905</v>
      </c>
      <c r="J2988" s="149">
        <v>786.46873085279003</v>
      </c>
      <c r="K2988" s="149">
        <v>1000.4752437589</v>
      </c>
      <c r="L2988" s="149">
        <v>102.23692245558</v>
      </c>
      <c r="M2988" s="149">
        <v>111.76959045053501</v>
      </c>
    </row>
    <row r="2989" spans="1:13">
      <c r="A2989" s="150" t="str">
        <f t="shared" si="92"/>
        <v>2012-2014FemalesPM1</v>
      </c>
      <c r="B2989" s="151" t="str">
        <f t="shared" si="93"/>
        <v>2012-2014_Females_PM1_All ages</v>
      </c>
      <c r="C2989" s="149" t="s">
        <v>216</v>
      </c>
      <c r="D2989" s="149" t="s">
        <v>214</v>
      </c>
      <c r="E2989" s="149" t="s">
        <v>156</v>
      </c>
      <c r="F2989" s="149">
        <v>276</v>
      </c>
      <c r="G2989" s="149">
        <v>92</v>
      </c>
      <c r="H2989" s="149">
        <v>1073.88817555737</v>
      </c>
      <c r="I2989" s="149">
        <v>876.06906872188199</v>
      </c>
      <c r="J2989" s="149">
        <v>775.12594387300999</v>
      </c>
      <c r="K2989" s="149">
        <v>986.44211305629699</v>
      </c>
      <c r="L2989" s="149">
        <v>100.943124848872</v>
      </c>
      <c r="M2989" s="149">
        <v>110.373044334414</v>
      </c>
    </row>
    <row r="2990" spans="1:13">
      <c r="A2990" s="150" t="str">
        <f t="shared" si="92"/>
        <v>2004-2006FemalesPM2</v>
      </c>
      <c r="B2990" s="151" t="str">
        <f t="shared" si="93"/>
        <v>2004-2006_Females_PM2_All ages</v>
      </c>
      <c r="C2990" s="149" t="s">
        <v>1</v>
      </c>
      <c r="D2990" s="149" t="s">
        <v>214</v>
      </c>
      <c r="E2990" s="149" t="s">
        <v>157</v>
      </c>
      <c r="F2990" s="149">
        <v>323</v>
      </c>
      <c r="G2990" s="149">
        <v>107.666666666667</v>
      </c>
      <c r="H2990" s="149">
        <v>1065.7955520359001</v>
      </c>
      <c r="I2990" s="149">
        <v>979.67822949289405</v>
      </c>
      <c r="J2990" s="149">
        <v>874.61431493853195</v>
      </c>
      <c r="K2990" s="149">
        <v>1093.7806828006001</v>
      </c>
      <c r="L2990" s="149">
        <v>105.063914554362</v>
      </c>
      <c r="M2990" s="149">
        <v>114.10245330770201</v>
      </c>
    </row>
    <row r="2991" spans="1:13">
      <c r="A2991" s="150" t="str">
        <f t="shared" si="92"/>
        <v>2005-2007FemalesPM2</v>
      </c>
      <c r="B2991" s="151" t="str">
        <f t="shared" si="93"/>
        <v>2005-2007_Females_PM2_All ages</v>
      </c>
      <c r="C2991" s="149" t="s">
        <v>3</v>
      </c>
      <c r="D2991" s="149" t="s">
        <v>214</v>
      </c>
      <c r="E2991" s="149" t="s">
        <v>157</v>
      </c>
      <c r="F2991" s="149">
        <v>315</v>
      </c>
      <c r="G2991" s="149">
        <v>105</v>
      </c>
      <c r="H2991" s="149">
        <v>1037.8570722546201</v>
      </c>
      <c r="I2991" s="149">
        <v>947.12836713808099</v>
      </c>
      <c r="J2991" s="149">
        <v>844.12417076528698</v>
      </c>
      <c r="K2991" s="149">
        <v>1059.1109530640799</v>
      </c>
      <c r="L2991" s="149">
        <v>103.004196372794</v>
      </c>
      <c r="M2991" s="149">
        <v>111.982585926</v>
      </c>
    </row>
    <row r="2992" spans="1:13">
      <c r="A2992" s="150" t="str">
        <f t="shared" si="92"/>
        <v>2006-2008FemalesPM2</v>
      </c>
      <c r="B2992" s="151" t="str">
        <f t="shared" si="93"/>
        <v>2006-2008_Females_PM2_All ages</v>
      </c>
      <c r="C2992" s="149" t="s">
        <v>4</v>
      </c>
      <c r="D2992" s="149" t="s">
        <v>214</v>
      </c>
      <c r="E2992" s="149" t="s">
        <v>157</v>
      </c>
      <c r="F2992" s="149">
        <v>293</v>
      </c>
      <c r="G2992" s="149">
        <v>97.6666666666667</v>
      </c>
      <c r="H2992" s="149">
        <v>962.45442302006995</v>
      </c>
      <c r="I2992" s="149">
        <v>870.07496123252804</v>
      </c>
      <c r="J2992" s="149">
        <v>771.869201469779</v>
      </c>
      <c r="K2992" s="149">
        <v>977.17171318161297</v>
      </c>
      <c r="L2992" s="149">
        <v>98.205759762749494</v>
      </c>
      <c r="M2992" s="149">
        <v>107.096751949085</v>
      </c>
    </row>
    <row r="2993" spans="1:13">
      <c r="A2993" s="150" t="str">
        <f t="shared" si="92"/>
        <v>2007-2009FemalesPM2</v>
      </c>
      <c r="B2993" s="151" t="str">
        <f t="shared" si="93"/>
        <v>2007-2009_Females_PM2_All ages</v>
      </c>
      <c r="C2993" s="149" t="s">
        <v>5</v>
      </c>
      <c r="D2993" s="149" t="s">
        <v>214</v>
      </c>
      <c r="E2993" s="149" t="s">
        <v>157</v>
      </c>
      <c r="F2993" s="149">
        <v>282</v>
      </c>
      <c r="G2993" s="149">
        <v>94</v>
      </c>
      <c r="H2993" s="149">
        <v>924.65079677355902</v>
      </c>
      <c r="I2993" s="149">
        <v>820.49000450443498</v>
      </c>
      <c r="J2993" s="149">
        <v>726.22278721812597</v>
      </c>
      <c r="K2993" s="149">
        <v>923.464649597743</v>
      </c>
      <c r="L2993" s="149">
        <v>94.267217286309602</v>
      </c>
      <c r="M2993" s="149">
        <v>102.974645093307</v>
      </c>
    </row>
    <row r="2994" spans="1:13">
      <c r="A2994" s="150" t="str">
        <f t="shared" si="92"/>
        <v>2008-2010FemalesPM2</v>
      </c>
      <c r="B2994" s="151" t="str">
        <f t="shared" si="93"/>
        <v>2008-2010_Females_PM2_All ages</v>
      </c>
      <c r="C2994" s="149" t="s">
        <v>6</v>
      </c>
      <c r="D2994" s="149" t="s">
        <v>214</v>
      </c>
      <c r="E2994" s="149" t="s">
        <v>157</v>
      </c>
      <c r="F2994" s="149">
        <v>270</v>
      </c>
      <c r="G2994" s="149">
        <v>90</v>
      </c>
      <c r="H2994" s="149">
        <v>883.91278727165604</v>
      </c>
      <c r="I2994" s="149">
        <v>774.10265661670906</v>
      </c>
      <c r="J2994" s="149">
        <v>683.40234098366398</v>
      </c>
      <c r="K2994" s="149">
        <v>873.37438574053101</v>
      </c>
      <c r="L2994" s="149">
        <v>90.700315633044596</v>
      </c>
      <c r="M2994" s="149">
        <v>99.271729123821999</v>
      </c>
    </row>
    <row r="2995" spans="1:13">
      <c r="A2995" s="150" t="str">
        <f t="shared" si="92"/>
        <v>2009-2011FemalesPM2</v>
      </c>
      <c r="B2995" s="151" t="str">
        <f t="shared" si="93"/>
        <v>2009-2011_Females_PM2_All ages</v>
      </c>
      <c r="C2995" s="149" t="s">
        <v>7</v>
      </c>
      <c r="D2995" s="149" t="s">
        <v>214</v>
      </c>
      <c r="E2995" s="149" t="s">
        <v>157</v>
      </c>
      <c r="F2995" s="149">
        <v>278</v>
      </c>
      <c r="G2995" s="149">
        <v>92.6666666666667</v>
      </c>
      <c r="H2995" s="149">
        <v>909.98363338788897</v>
      </c>
      <c r="I2995" s="149">
        <v>776.437927106149</v>
      </c>
      <c r="J2995" s="149">
        <v>686.81809422035406</v>
      </c>
      <c r="K2995" s="149">
        <v>874.39820708783202</v>
      </c>
      <c r="L2995" s="149">
        <v>89.619832885795105</v>
      </c>
      <c r="M2995" s="149">
        <v>97.960279981683101</v>
      </c>
    </row>
    <row r="2996" spans="1:13">
      <c r="A2996" s="150" t="str">
        <f t="shared" si="92"/>
        <v>2010-2012FemalesPM2</v>
      </c>
      <c r="B2996" s="151" t="str">
        <f t="shared" si="93"/>
        <v>2010-2012_Females_PM2_All ages</v>
      </c>
      <c r="C2996" s="149" t="s">
        <v>8</v>
      </c>
      <c r="D2996" s="149" t="s">
        <v>214</v>
      </c>
      <c r="E2996" s="149" t="s">
        <v>157</v>
      </c>
      <c r="F2996" s="149">
        <v>296</v>
      </c>
      <c r="G2996" s="149">
        <v>98.6666666666667</v>
      </c>
      <c r="H2996" s="149">
        <v>966.65686946866504</v>
      </c>
      <c r="I2996" s="149">
        <v>816.059851038121</v>
      </c>
      <c r="J2996" s="149">
        <v>724.78554847085297</v>
      </c>
      <c r="K2996" s="149">
        <v>915.55360444530595</v>
      </c>
      <c r="L2996" s="149">
        <v>91.274302567268407</v>
      </c>
      <c r="M2996" s="149">
        <v>99.493753407184201</v>
      </c>
    </row>
    <row r="2997" spans="1:13">
      <c r="A2997" s="150" t="str">
        <f t="shared" si="92"/>
        <v>2011-2013FemalesPM2</v>
      </c>
      <c r="B2997" s="151" t="str">
        <f t="shared" si="93"/>
        <v>2011-2013_Females_PM2_All ages</v>
      </c>
      <c r="C2997" s="149" t="s">
        <v>9</v>
      </c>
      <c r="D2997" s="149" t="s">
        <v>214</v>
      </c>
      <c r="E2997" s="149" t="s">
        <v>157</v>
      </c>
      <c r="F2997" s="149">
        <v>276</v>
      </c>
      <c r="G2997" s="149">
        <v>92</v>
      </c>
      <c r="H2997" s="149">
        <v>902.60971940610898</v>
      </c>
      <c r="I2997" s="149">
        <v>745.79134483594601</v>
      </c>
      <c r="J2997" s="149">
        <v>659.48362626314804</v>
      </c>
      <c r="K2997" s="149">
        <v>840.16177038696503</v>
      </c>
      <c r="L2997" s="149">
        <v>86.307718572798805</v>
      </c>
      <c r="M2997" s="149">
        <v>94.370425551018599</v>
      </c>
    </row>
    <row r="2998" spans="1:13">
      <c r="A2998" s="150" t="str">
        <f t="shared" si="92"/>
        <v>2012-2014FemalesPM2</v>
      </c>
      <c r="B2998" s="151" t="str">
        <f t="shared" si="93"/>
        <v>2012-2014_Females_PM2_All ages</v>
      </c>
      <c r="C2998" s="149" t="s">
        <v>216</v>
      </c>
      <c r="D2998" s="149" t="s">
        <v>214</v>
      </c>
      <c r="E2998" s="149" t="s">
        <v>157</v>
      </c>
      <c r="F2998" s="149">
        <v>282</v>
      </c>
      <c r="G2998" s="149">
        <v>94</v>
      </c>
      <c r="H2998" s="149">
        <v>921.41806894298304</v>
      </c>
      <c r="I2998" s="149">
        <v>761.543417398982</v>
      </c>
      <c r="J2998" s="149">
        <v>674.31985664094304</v>
      </c>
      <c r="K2998" s="149">
        <v>856.82378602972199</v>
      </c>
      <c r="L2998" s="149">
        <v>87.223560758039199</v>
      </c>
      <c r="M2998" s="149">
        <v>95.280368630739801</v>
      </c>
    </row>
    <row r="2999" spans="1:13">
      <c r="A2999" s="150" t="str">
        <f t="shared" si="92"/>
        <v>2004-2006FemalesPM3</v>
      </c>
      <c r="B2999" s="151" t="str">
        <f t="shared" si="93"/>
        <v>2004-2006_Females_PM3_All ages</v>
      </c>
      <c r="C2999" s="149" t="s">
        <v>1</v>
      </c>
      <c r="D2999" s="149" t="s">
        <v>214</v>
      </c>
      <c r="E2999" s="149" t="s">
        <v>158</v>
      </c>
      <c r="F2999" s="149">
        <v>316</v>
      </c>
      <c r="G2999" s="149">
        <v>105.333333333333</v>
      </c>
      <c r="H2999" s="149">
        <v>1103.42901040575</v>
      </c>
      <c r="I2999" s="149">
        <v>949.93854975529803</v>
      </c>
      <c r="J2999" s="149">
        <v>846.39189965160404</v>
      </c>
      <c r="K2999" s="149">
        <v>1062.4959132782201</v>
      </c>
      <c r="L2999" s="149">
        <v>103.54665010369401</v>
      </c>
      <c r="M2999" s="149">
        <v>112.55736352292401</v>
      </c>
    </row>
    <row r="3000" spans="1:13">
      <c r="A3000" s="150" t="str">
        <f t="shared" si="92"/>
        <v>2005-2007FemalesPM3</v>
      </c>
      <c r="B3000" s="151" t="str">
        <f t="shared" si="93"/>
        <v>2005-2007_Females_PM3_All ages</v>
      </c>
      <c r="C3000" s="149" t="s">
        <v>3</v>
      </c>
      <c r="D3000" s="149" t="s">
        <v>214</v>
      </c>
      <c r="E3000" s="149" t="s">
        <v>158</v>
      </c>
      <c r="F3000" s="149">
        <v>329</v>
      </c>
      <c r="G3000" s="149">
        <v>109.666666666667</v>
      </c>
      <c r="H3000" s="149">
        <v>1144.82566636509</v>
      </c>
      <c r="I3000" s="149">
        <v>988.30698712418302</v>
      </c>
      <c r="J3000" s="149">
        <v>882.31414443440804</v>
      </c>
      <c r="K3000" s="149">
        <v>1103.33093559747</v>
      </c>
      <c r="L3000" s="149">
        <v>105.992842689775</v>
      </c>
      <c r="M3000" s="149">
        <v>115.023948473291</v>
      </c>
    </row>
    <row r="3001" spans="1:13">
      <c r="A3001" s="150" t="str">
        <f t="shared" si="92"/>
        <v>2006-2008FemalesPM3</v>
      </c>
      <c r="B3001" s="151" t="str">
        <f t="shared" si="93"/>
        <v>2006-2008_Females_PM3_All ages</v>
      </c>
      <c r="C3001" s="149" t="s">
        <v>4</v>
      </c>
      <c r="D3001" s="149" t="s">
        <v>214</v>
      </c>
      <c r="E3001" s="149" t="s">
        <v>158</v>
      </c>
      <c r="F3001" s="149">
        <v>343</v>
      </c>
      <c r="G3001" s="149">
        <v>114.333333333333</v>
      </c>
      <c r="H3001" s="149">
        <v>1188.2903169929</v>
      </c>
      <c r="I3001" s="149">
        <v>1004.67036584099</v>
      </c>
      <c r="J3001" s="149">
        <v>898.837821428604</v>
      </c>
      <c r="K3001" s="149">
        <v>1119.3260901092001</v>
      </c>
      <c r="L3001" s="149">
        <v>105.832544412384</v>
      </c>
      <c r="M3001" s="149">
        <v>114.65572426820999</v>
      </c>
    </row>
    <row r="3002" spans="1:13">
      <c r="A3002" s="150" t="str">
        <f t="shared" si="92"/>
        <v>2007-2009FemalesPM3</v>
      </c>
      <c r="B3002" s="151" t="str">
        <f t="shared" si="93"/>
        <v>2007-2009_Females_PM3_All ages</v>
      </c>
      <c r="C3002" s="149" t="s">
        <v>5</v>
      </c>
      <c r="D3002" s="149" t="s">
        <v>214</v>
      </c>
      <c r="E3002" s="149" t="s">
        <v>158</v>
      </c>
      <c r="F3002" s="149">
        <v>350</v>
      </c>
      <c r="G3002" s="149">
        <v>116.666666666667</v>
      </c>
      <c r="H3002" s="149">
        <v>1205.1511603884001</v>
      </c>
      <c r="I3002" s="149">
        <v>1019.57034137964</v>
      </c>
      <c r="J3002" s="149">
        <v>913.19008189270698</v>
      </c>
      <c r="K3002" s="149">
        <v>1134.72635781755</v>
      </c>
      <c r="L3002" s="149">
        <v>106.380259486933</v>
      </c>
      <c r="M3002" s="149">
        <v>115.156016437906</v>
      </c>
    </row>
    <row r="3003" spans="1:13">
      <c r="A3003" s="150" t="str">
        <f t="shared" si="92"/>
        <v>2008-2010FemalesPM3</v>
      </c>
      <c r="B3003" s="151" t="str">
        <f t="shared" si="93"/>
        <v>2008-2010_Females_PM3_All ages</v>
      </c>
      <c r="C3003" s="149" t="s">
        <v>6</v>
      </c>
      <c r="D3003" s="149" t="s">
        <v>214</v>
      </c>
      <c r="E3003" s="149" t="s">
        <v>158</v>
      </c>
      <c r="F3003" s="149">
        <v>354</v>
      </c>
      <c r="G3003" s="149">
        <v>118</v>
      </c>
      <c r="H3003" s="149">
        <v>1213.49238996298</v>
      </c>
      <c r="I3003" s="149">
        <v>997.746574891254</v>
      </c>
      <c r="J3003" s="149">
        <v>894.11888854482902</v>
      </c>
      <c r="K3003" s="149">
        <v>1109.87237814478</v>
      </c>
      <c r="L3003" s="149">
        <v>103.62768634642499</v>
      </c>
      <c r="M3003" s="149">
        <v>112.125803253526</v>
      </c>
    </row>
    <row r="3004" spans="1:13">
      <c r="A3004" s="150" t="str">
        <f t="shared" si="92"/>
        <v>2009-2011FemalesPM3</v>
      </c>
      <c r="B3004" s="151" t="str">
        <f t="shared" si="93"/>
        <v>2009-2011_Females_PM3_All ages</v>
      </c>
      <c r="C3004" s="149" t="s">
        <v>7</v>
      </c>
      <c r="D3004" s="149" t="s">
        <v>214</v>
      </c>
      <c r="E3004" s="149" t="s">
        <v>158</v>
      </c>
      <c r="F3004" s="149">
        <v>327</v>
      </c>
      <c r="G3004" s="149">
        <v>109</v>
      </c>
      <c r="H3004" s="149">
        <v>1117.37570476679</v>
      </c>
      <c r="I3004" s="149">
        <v>923.20778673016503</v>
      </c>
      <c r="J3004" s="149">
        <v>823.57303774326999</v>
      </c>
      <c r="K3004" s="149">
        <v>1031.35901157024</v>
      </c>
      <c r="L3004" s="149">
        <v>99.634748986895701</v>
      </c>
      <c r="M3004" s="149">
        <v>108.151224840076</v>
      </c>
    </row>
    <row r="3005" spans="1:13">
      <c r="A3005" s="150" t="str">
        <f t="shared" si="92"/>
        <v>2010-2012FemalesPM3</v>
      </c>
      <c r="B3005" s="151" t="str">
        <f t="shared" si="93"/>
        <v>2010-2012_Females_PM3_All ages</v>
      </c>
      <c r="C3005" s="149" t="s">
        <v>8</v>
      </c>
      <c r="D3005" s="149" t="s">
        <v>214</v>
      </c>
      <c r="E3005" s="149" t="s">
        <v>158</v>
      </c>
      <c r="F3005" s="149">
        <v>348</v>
      </c>
      <c r="G3005" s="149">
        <v>116</v>
      </c>
      <c r="H3005" s="149">
        <v>1189.90631197429</v>
      </c>
      <c r="I3005" s="149">
        <v>989.28282718631101</v>
      </c>
      <c r="J3005" s="149">
        <v>885.94436783917104</v>
      </c>
      <c r="K3005" s="149">
        <v>1101.17166121836</v>
      </c>
      <c r="L3005" s="149">
        <v>103.33845934714</v>
      </c>
      <c r="M3005" s="149">
        <v>111.88883403205</v>
      </c>
    </row>
    <row r="3006" spans="1:13">
      <c r="A3006" s="150" t="str">
        <f t="shared" si="92"/>
        <v>2011-2013FemalesPM3</v>
      </c>
      <c r="B3006" s="151" t="str">
        <f t="shared" si="93"/>
        <v>2011-2013_Females_PM3_All ages</v>
      </c>
      <c r="C3006" s="149" t="s">
        <v>9</v>
      </c>
      <c r="D3006" s="149" t="s">
        <v>214</v>
      </c>
      <c r="E3006" s="149" t="s">
        <v>158</v>
      </c>
      <c r="F3006" s="149">
        <v>345</v>
      </c>
      <c r="G3006" s="149">
        <v>115</v>
      </c>
      <c r="H3006" s="149">
        <v>1181.6282494776899</v>
      </c>
      <c r="I3006" s="149">
        <v>994.06115417115996</v>
      </c>
      <c r="J3006" s="149">
        <v>890.10538810737796</v>
      </c>
      <c r="K3006" s="149">
        <v>1106.65735421349</v>
      </c>
      <c r="L3006" s="149">
        <v>103.95576606378199</v>
      </c>
      <c r="M3006" s="149">
        <v>112.596200042332</v>
      </c>
    </row>
    <row r="3007" spans="1:13">
      <c r="A3007" s="150" t="str">
        <f t="shared" si="92"/>
        <v>2012-2014FemalesPM3</v>
      </c>
      <c r="B3007" s="151" t="str">
        <f t="shared" si="93"/>
        <v>2012-2014_Females_PM3_All ages</v>
      </c>
      <c r="C3007" s="149" t="s">
        <v>216</v>
      </c>
      <c r="D3007" s="149" t="s">
        <v>214</v>
      </c>
      <c r="E3007" s="149" t="s">
        <v>158</v>
      </c>
      <c r="F3007" s="149">
        <v>352</v>
      </c>
      <c r="G3007" s="149">
        <v>117.333333333333</v>
      </c>
      <c r="H3007" s="149">
        <v>1205.9337421631401</v>
      </c>
      <c r="I3007" s="149">
        <v>1014.64351477119</v>
      </c>
      <c r="J3007" s="149">
        <v>909.82185311412502</v>
      </c>
      <c r="K3007" s="149">
        <v>1128.0866702675601</v>
      </c>
      <c r="L3007" s="149">
        <v>104.82166165706499</v>
      </c>
      <c r="M3007" s="149">
        <v>113.443155496367</v>
      </c>
    </row>
    <row r="3008" spans="1:13">
      <c r="A3008" s="150" t="str">
        <f t="shared" si="92"/>
        <v>2004-2006FemalesPM4</v>
      </c>
      <c r="B3008" s="151" t="str">
        <f t="shared" si="93"/>
        <v>2004-2006_Females_PM4_All ages</v>
      </c>
      <c r="C3008" s="149" t="s">
        <v>1</v>
      </c>
      <c r="D3008" s="149" t="s">
        <v>214</v>
      </c>
      <c r="E3008" s="149" t="s">
        <v>159</v>
      </c>
      <c r="F3008" s="149">
        <v>320</v>
      </c>
      <c r="G3008" s="149">
        <v>106.666666666667</v>
      </c>
      <c r="H3008" s="149">
        <v>1126.8399183041099</v>
      </c>
      <c r="I3008" s="149">
        <v>1031.09758512761</v>
      </c>
      <c r="J3008" s="149">
        <v>919.39411493397995</v>
      </c>
      <c r="K3008" s="149">
        <v>1152.45781234476</v>
      </c>
      <c r="L3008" s="149">
        <v>111.70347019363</v>
      </c>
      <c r="M3008" s="149">
        <v>121.36022721715</v>
      </c>
    </row>
    <row r="3009" spans="1:13">
      <c r="A3009" s="150" t="str">
        <f t="shared" si="92"/>
        <v>2005-2007FemalesPM4</v>
      </c>
      <c r="B3009" s="151" t="str">
        <f t="shared" si="93"/>
        <v>2005-2007_Females_PM4_All ages</v>
      </c>
      <c r="C3009" s="149" t="s">
        <v>3</v>
      </c>
      <c r="D3009" s="149" t="s">
        <v>214</v>
      </c>
      <c r="E3009" s="149" t="s">
        <v>159</v>
      </c>
      <c r="F3009" s="149">
        <v>331</v>
      </c>
      <c r="G3009" s="149">
        <v>110.333333333333</v>
      </c>
      <c r="H3009" s="149">
        <v>1170.1902000989901</v>
      </c>
      <c r="I3009" s="149">
        <v>1074.3366055321401</v>
      </c>
      <c r="J3009" s="149">
        <v>959.94880417176296</v>
      </c>
      <c r="K3009" s="149">
        <v>1198.4399700558499</v>
      </c>
      <c r="L3009" s="149">
        <v>114.387801360381</v>
      </c>
      <c r="M3009" s="149">
        <v>124.10336452370601</v>
      </c>
    </row>
    <row r="3010" spans="1:13">
      <c r="A3010" s="150" t="str">
        <f t="shared" si="92"/>
        <v>2006-2008FemalesPM4</v>
      </c>
      <c r="B3010" s="151" t="str">
        <f t="shared" si="93"/>
        <v>2006-2008_Females_PM4_All ages</v>
      </c>
      <c r="C3010" s="149" t="s">
        <v>4</v>
      </c>
      <c r="D3010" s="149" t="s">
        <v>214</v>
      </c>
      <c r="E3010" s="149" t="s">
        <v>159</v>
      </c>
      <c r="F3010" s="149">
        <v>330</v>
      </c>
      <c r="G3010" s="149">
        <v>110</v>
      </c>
      <c r="H3010" s="149">
        <v>1169.13484021824</v>
      </c>
      <c r="I3010" s="149">
        <v>1066.9978191830901</v>
      </c>
      <c r="J3010" s="149">
        <v>953.17434717655703</v>
      </c>
      <c r="K3010" s="149">
        <v>1190.50422786544</v>
      </c>
      <c r="L3010" s="149">
        <v>113.823472006532</v>
      </c>
      <c r="M3010" s="149">
        <v>123.506408682352</v>
      </c>
    </row>
    <row r="3011" spans="1:13">
      <c r="A3011" s="150" t="str">
        <f t="shared" ref="A3011:A3074" si="94">C3011&amp;D3011&amp;E3011</f>
        <v>2007-2009FemalesPM4</v>
      </c>
      <c r="B3011" s="151" t="str">
        <f t="shared" ref="B3011:B3074" si="95">CONCATENATE(C3011,"_",D3011,"_",E3011,"_","All ages")</f>
        <v>2007-2009_Females_PM4_All ages</v>
      </c>
      <c r="C3011" s="149" t="s">
        <v>5</v>
      </c>
      <c r="D3011" s="149" t="s">
        <v>214</v>
      </c>
      <c r="E3011" s="149" t="s">
        <v>159</v>
      </c>
      <c r="F3011" s="149">
        <v>323</v>
      </c>
      <c r="G3011" s="149">
        <v>107.666666666667</v>
      </c>
      <c r="H3011" s="149">
        <v>1145.30884334444</v>
      </c>
      <c r="I3011" s="149">
        <v>1041.09472433716</v>
      </c>
      <c r="J3011" s="149">
        <v>929.09473967800102</v>
      </c>
      <c r="K3011" s="149">
        <v>1162.729950611</v>
      </c>
      <c r="L3011" s="149">
        <v>111.999984659158</v>
      </c>
      <c r="M3011" s="149">
        <v>121.635226273836</v>
      </c>
    </row>
    <row r="3012" spans="1:13">
      <c r="A3012" s="150" t="str">
        <f t="shared" si="94"/>
        <v>2008-2010FemalesPM4</v>
      </c>
      <c r="B3012" s="151" t="str">
        <f t="shared" si="95"/>
        <v>2008-2010_Females_PM4_All ages</v>
      </c>
      <c r="C3012" s="149" t="s">
        <v>6</v>
      </c>
      <c r="D3012" s="149" t="s">
        <v>214</v>
      </c>
      <c r="E3012" s="149" t="s">
        <v>159</v>
      </c>
      <c r="F3012" s="149">
        <v>306</v>
      </c>
      <c r="G3012" s="149">
        <v>102</v>
      </c>
      <c r="H3012" s="149">
        <v>1086.8021025713899</v>
      </c>
      <c r="I3012" s="149">
        <v>991.08999530212895</v>
      </c>
      <c r="J3012" s="149">
        <v>881.74157734019502</v>
      </c>
      <c r="K3012" s="149">
        <v>1110.1155507435899</v>
      </c>
      <c r="L3012" s="149">
        <v>109.348417961934</v>
      </c>
      <c r="M3012" s="149">
        <v>119.025555441465</v>
      </c>
    </row>
    <row r="3013" spans="1:13">
      <c r="A3013" s="150" t="str">
        <f t="shared" si="94"/>
        <v>2009-2011FemalesPM4</v>
      </c>
      <c r="B3013" s="151" t="str">
        <f t="shared" si="95"/>
        <v>2009-2011_Females_PM4_All ages</v>
      </c>
      <c r="C3013" s="149" t="s">
        <v>7</v>
      </c>
      <c r="D3013" s="149" t="s">
        <v>214</v>
      </c>
      <c r="E3013" s="149" t="s">
        <v>159</v>
      </c>
      <c r="F3013" s="149">
        <v>296</v>
      </c>
      <c r="G3013" s="149">
        <v>98.6666666666667</v>
      </c>
      <c r="H3013" s="149">
        <v>1053.2683343415299</v>
      </c>
      <c r="I3013" s="149">
        <v>959.55565322558095</v>
      </c>
      <c r="J3013" s="149">
        <v>852.04231228452397</v>
      </c>
      <c r="K3013" s="149">
        <v>1076.7508059761401</v>
      </c>
      <c r="L3013" s="149">
        <v>107.513340941057</v>
      </c>
      <c r="M3013" s="149">
        <v>117.195152750562</v>
      </c>
    </row>
    <row r="3014" spans="1:13">
      <c r="A3014" s="150" t="str">
        <f t="shared" si="94"/>
        <v>2010-2012FemalesPM4</v>
      </c>
      <c r="B3014" s="151" t="str">
        <f t="shared" si="95"/>
        <v>2010-2012_Females_PM4_All ages</v>
      </c>
      <c r="C3014" s="149" t="s">
        <v>8</v>
      </c>
      <c r="D3014" s="149" t="s">
        <v>214</v>
      </c>
      <c r="E3014" s="149" t="s">
        <v>159</v>
      </c>
      <c r="F3014" s="149">
        <v>282</v>
      </c>
      <c r="G3014" s="149">
        <v>94</v>
      </c>
      <c r="H3014" s="149">
        <v>1003.55871886121</v>
      </c>
      <c r="I3014" s="149">
        <v>899.42875377730002</v>
      </c>
      <c r="J3014" s="149">
        <v>796.12079618117195</v>
      </c>
      <c r="K3014" s="149">
        <v>1012.279229001</v>
      </c>
      <c r="L3014" s="149">
        <v>103.30795759612801</v>
      </c>
      <c r="M3014" s="149">
        <v>112.8504752237</v>
      </c>
    </row>
    <row r="3015" spans="1:13">
      <c r="A3015" s="150" t="str">
        <f t="shared" si="94"/>
        <v>2011-2013FemalesPM4</v>
      </c>
      <c r="B3015" s="151" t="str">
        <f t="shared" si="95"/>
        <v>2011-2013_Females_PM4_All ages</v>
      </c>
      <c r="C3015" s="149" t="s">
        <v>9</v>
      </c>
      <c r="D3015" s="149" t="s">
        <v>214</v>
      </c>
      <c r="E3015" s="149" t="s">
        <v>159</v>
      </c>
      <c r="F3015" s="149">
        <v>303</v>
      </c>
      <c r="G3015" s="149">
        <v>101</v>
      </c>
      <c r="H3015" s="149">
        <v>1076.1854022376101</v>
      </c>
      <c r="I3015" s="149">
        <v>960.87429960100803</v>
      </c>
      <c r="J3015" s="149">
        <v>854.27267442974698</v>
      </c>
      <c r="K3015" s="149">
        <v>1076.9587846838399</v>
      </c>
      <c r="L3015" s="149">
        <v>106.60162517126101</v>
      </c>
      <c r="M3015" s="149">
        <v>116.08448508283</v>
      </c>
    </row>
    <row r="3016" spans="1:13">
      <c r="A3016" s="150" t="str">
        <f t="shared" si="94"/>
        <v>2012-2014FemalesPM4</v>
      </c>
      <c r="B3016" s="151" t="str">
        <f t="shared" si="95"/>
        <v>2012-2014_Females_PM4_All ages</v>
      </c>
      <c r="C3016" s="149" t="s">
        <v>216</v>
      </c>
      <c r="D3016" s="149" t="s">
        <v>214</v>
      </c>
      <c r="E3016" s="149" t="s">
        <v>159</v>
      </c>
      <c r="F3016" s="149">
        <v>294</v>
      </c>
      <c r="G3016" s="149">
        <v>98</v>
      </c>
      <c r="H3016" s="149">
        <v>1045.22184300341</v>
      </c>
      <c r="I3016" s="149">
        <v>923.09295207773903</v>
      </c>
      <c r="J3016" s="149">
        <v>819.34636864980803</v>
      </c>
      <c r="K3016" s="149">
        <v>1036.2154013954901</v>
      </c>
      <c r="L3016" s="149">
        <v>103.74658342793199</v>
      </c>
      <c r="M3016" s="149">
        <v>113.12244931775101</v>
      </c>
    </row>
    <row r="3017" spans="1:13">
      <c r="A3017" s="150" t="str">
        <f t="shared" si="94"/>
        <v>2004-2006FemalesPM5</v>
      </c>
      <c r="B3017" s="151" t="str">
        <f t="shared" si="95"/>
        <v>2004-2006_Females_PM5_All ages</v>
      </c>
      <c r="C3017" s="149" t="s">
        <v>1</v>
      </c>
      <c r="D3017" s="149" t="s">
        <v>214</v>
      </c>
      <c r="E3017" s="149" t="s">
        <v>160</v>
      </c>
      <c r="F3017" s="149">
        <v>285</v>
      </c>
      <c r="G3017" s="149">
        <v>95</v>
      </c>
      <c r="H3017" s="149">
        <v>1051.1950427854799</v>
      </c>
      <c r="I3017" s="149">
        <v>1199.3791081833499</v>
      </c>
      <c r="J3017" s="149">
        <v>1062.6424252020199</v>
      </c>
      <c r="K3017" s="149">
        <v>1348.6761807606699</v>
      </c>
      <c r="L3017" s="149">
        <v>136.73668298133299</v>
      </c>
      <c r="M3017" s="149">
        <v>149.297072577313</v>
      </c>
    </row>
    <row r="3018" spans="1:13">
      <c r="A3018" s="150" t="str">
        <f t="shared" si="94"/>
        <v>2005-2007FemalesPM5</v>
      </c>
      <c r="B3018" s="151" t="str">
        <f t="shared" si="95"/>
        <v>2005-2007_Females_PM5_All ages</v>
      </c>
      <c r="C3018" s="149" t="s">
        <v>3</v>
      </c>
      <c r="D3018" s="149" t="s">
        <v>214</v>
      </c>
      <c r="E3018" s="149" t="s">
        <v>160</v>
      </c>
      <c r="F3018" s="149">
        <v>311</v>
      </c>
      <c r="G3018" s="149">
        <v>103.666666666667</v>
      </c>
      <c r="H3018" s="149">
        <v>1144.81336965324</v>
      </c>
      <c r="I3018" s="149">
        <v>1330.7156909145399</v>
      </c>
      <c r="J3018" s="149">
        <v>1184.83439568578</v>
      </c>
      <c r="K3018" s="149">
        <v>1489.3981165678699</v>
      </c>
      <c r="L3018" s="149">
        <v>145.88129522876599</v>
      </c>
      <c r="M3018" s="149">
        <v>158.68242565333</v>
      </c>
    </row>
    <row r="3019" spans="1:13">
      <c r="A3019" s="150" t="str">
        <f t="shared" si="94"/>
        <v>2006-2008FemalesPM5</v>
      </c>
      <c r="B3019" s="151" t="str">
        <f t="shared" si="95"/>
        <v>2006-2008_Females_PM5_All ages</v>
      </c>
      <c r="C3019" s="149" t="s">
        <v>4</v>
      </c>
      <c r="D3019" s="149" t="s">
        <v>214</v>
      </c>
      <c r="E3019" s="149" t="s">
        <v>160</v>
      </c>
      <c r="F3019" s="149">
        <v>315</v>
      </c>
      <c r="G3019" s="149">
        <v>105</v>
      </c>
      <c r="H3019" s="149">
        <v>1164.76852536607</v>
      </c>
      <c r="I3019" s="149">
        <v>1370.2871977242801</v>
      </c>
      <c r="J3019" s="149">
        <v>1220.1344698574901</v>
      </c>
      <c r="K3019" s="149">
        <v>1533.5280300638899</v>
      </c>
      <c r="L3019" s="149">
        <v>150.15272786679699</v>
      </c>
      <c r="M3019" s="149">
        <v>163.240832339603</v>
      </c>
    </row>
    <row r="3020" spans="1:13">
      <c r="A3020" s="150" t="str">
        <f t="shared" si="94"/>
        <v>2007-2009FemalesPM5</v>
      </c>
      <c r="B3020" s="151" t="str">
        <f t="shared" si="95"/>
        <v>2007-2009_Females_PM5_All ages</v>
      </c>
      <c r="C3020" s="149" t="s">
        <v>5</v>
      </c>
      <c r="D3020" s="149" t="s">
        <v>214</v>
      </c>
      <c r="E3020" s="149" t="s">
        <v>160</v>
      </c>
      <c r="F3020" s="149">
        <v>327</v>
      </c>
      <c r="G3020" s="149">
        <v>109</v>
      </c>
      <c r="H3020" s="149">
        <v>1214.75537724284</v>
      </c>
      <c r="I3020" s="149">
        <v>1424.3914480676201</v>
      </c>
      <c r="J3020" s="149">
        <v>1271.74003937711</v>
      </c>
      <c r="K3020" s="149">
        <v>1590.0910357246601</v>
      </c>
      <c r="L3020" s="149">
        <v>152.65140869050501</v>
      </c>
      <c r="M3020" s="149">
        <v>165.69958765704001</v>
      </c>
    </row>
    <row r="3021" spans="1:13">
      <c r="A3021" s="150" t="str">
        <f t="shared" si="94"/>
        <v>2008-2010FemalesPM5</v>
      </c>
      <c r="B3021" s="151" t="str">
        <f t="shared" si="95"/>
        <v>2008-2010_Females_PM5_All ages</v>
      </c>
      <c r="C3021" s="149" t="s">
        <v>6</v>
      </c>
      <c r="D3021" s="149" t="s">
        <v>214</v>
      </c>
      <c r="E3021" s="149" t="s">
        <v>160</v>
      </c>
      <c r="F3021" s="149">
        <v>324</v>
      </c>
      <c r="G3021" s="149">
        <v>108</v>
      </c>
      <c r="H3021" s="149">
        <v>1207.60342899739</v>
      </c>
      <c r="I3021" s="149">
        <v>1403.56986823953</v>
      </c>
      <c r="J3021" s="149">
        <v>1252.85597607209</v>
      </c>
      <c r="K3021" s="149">
        <v>1567.22857213457</v>
      </c>
      <c r="L3021" s="149">
        <v>150.71389216744001</v>
      </c>
      <c r="M3021" s="149">
        <v>163.65870389503701</v>
      </c>
    </row>
    <row r="3022" spans="1:13">
      <c r="A3022" s="150" t="str">
        <f t="shared" si="94"/>
        <v>2009-2011FemalesPM5</v>
      </c>
      <c r="B3022" s="151" t="str">
        <f t="shared" si="95"/>
        <v>2009-2011_Females_PM5_All ages</v>
      </c>
      <c r="C3022" s="149" t="s">
        <v>7</v>
      </c>
      <c r="D3022" s="149" t="s">
        <v>214</v>
      </c>
      <c r="E3022" s="149" t="s">
        <v>160</v>
      </c>
      <c r="F3022" s="149">
        <v>302</v>
      </c>
      <c r="G3022" s="149">
        <v>100.666666666667</v>
      </c>
      <c r="H3022" s="149">
        <v>1125.73153912103</v>
      </c>
      <c r="I3022" s="149">
        <v>1295.1796089751199</v>
      </c>
      <c r="J3022" s="149">
        <v>1152.3622103806699</v>
      </c>
      <c r="K3022" s="149">
        <v>1450.72349956264</v>
      </c>
      <c r="L3022" s="149">
        <v>142.817398594454</v>
      </c>
      <c r="M3022" s="149">
        <v>155.54389058751599</v>
      </c>
    </row>
    <row r="3023" spans="1:13">
      <c r="A3023" s="150" t="str">
        <f t="shared" si="94"/>
        <v>2010-2012FemalesPM5</v>
      </c>
      <c r="B3023" s="151" t="str">
        <f t="shared" si="95"/>
        <v>2010-2012_Females_PM5_All ages</v>
      </c>
      <c r="C3023" s="149" t="s">
        <v>8</v>
      </c>
      <c r="D3023" s="149" t="s">
        <v>214</v>
      </c>
      <c r="E3023" s="149" t="s">
        <v>160</v>
      </c>
      <c r="F3023" s="149">
        <v>304</v>
      </c>
      <c r="G3023" s="149">
        <v>101.333333333333</v>
      </c>
      <c r="H3023" s="149">
        <v>1129.4397384455301</v>
      </c>
      <c r="I3023" s="149">
        <v>1286.9049688646101</v>
      </c>
      <c r="J3023" s="149">
        <v>1145.55203194398</v>
      </c>
      <c r="K3023" s="149">
        <v>1440.8104222330201</v>
      </c>
      <c r="L3023" s="149">
        <v>141.35293692063701</v>
      </c>
      <c r="M3023" s="149">
        <v>153.90545336840299</v>
      </c>
    </row>
    <row r="3024" spans="1:13">
      <c r="A3024" s="150" t="str">
        <f t="shared" si="94"/>
        <v>2011-2013FemalesPM5</v>
      </c>
      <c r="B3024" s="151" t="str">
        <f t="shared" si="95"/>
        <v>2011-2013_Females_PM5_All ages</v>
      </c>
      <c r="C3024" s="149" t="s">
        <v>9</v>
      </c>
      <c r="D3024" s="149" t="s">
        <v>214</v>
      </c>
      <c r="E3024" s="149" t="s">
        <v>160</v>
      </c>
      <c r="F3024" s="149">
        <v>305</v>
      </c>
      <c r="G3024" s="149">
        <v>101.666666666667</v>
      </c>
      <c r="H3024" s="149">
        <v>1127.8334504308</v>
      </c>
      <c r="I3024" s="149">
        <v>1263.5590755178</v>
      </c>
      <c r="J3024" s="149">
        <v>1124.88115146477</v>
      </c>
      <c r="K3024" s="149">
        <v>1414.5308030382901</v>
      </c>
      <c r="L3024" s="149">
        <v>138.677924053027</v>
      </c>
      <c r="M3024" s="149">
        <v>150.97172752049599</v>
      </c>
    </row>
    <row r="3025" spans="1:13">
      <c r="A3025" s="150" t="str">
        <f t="shared" si="94"/>
        <v>2012-2014FemalesPM5</v>
      </c>
      <c r="B3025" s="151" t="str">
        <f t="shared" si="95"/>
        <v>2012-2014_Females_PM5_All ages</v>
      </c>
      <c r="C3025" s="149" t="s">
        <v>216</v>
      </c>
      <c r="D3025" s="149" t="s">
        <v>214</v>
      </c>
      <c r="E3025" s="149" t="s">
        <v>160</v>
      </c>
      <c r="F3025" s="149">
        <v>321</v>
      </c>
      <c r="G3025" s="149">
        <v>107</v>
      </c>
      <c r="H3025" s="149">
        <v>1184.8516167134201</v>
      </c>
      <c r="I3025" s="149">
        <v>1302.51186982581</v>
      </c>
      <c r="J3025" s="149">
        <v>1163.1019967381301</v>
      </c>
      <c r="K3025" s="149">
        <v>1453.9540596912</v>
      </c>
      <c r="L3025" s="149">
        <v>139.409873087677</v>
      </c>
      <c r="M3025" s="149">
        <v>151.44218986538701</v>
      </c>
    </row>
    <row r="3026" spans="1:13">
      <c r="A3026" s="150" t="str">
        <f t="shared" si="94"/>
        <v>2004-2006FemalesPowys1</v>
      </c>
      <c r="B3026" s="151" t="str">
        <f t="shared" si="95"/>
        <v>2004-2006_Females_Powys1_All ages</v>
      </c>
      <c r="C3026" s="149" t="s">
        <v>1</v>
      </c>
      <c r="D3026" s="149" t="s">
        <v>214</v>
      </c>
      <c r="E3026" s="149" t="s">
        <v>161</v>
      </c>
      <c r="F3026" s="149">
        <v>404</v>
      </c>
      <c r="G3026" s="149">
        <v>134.666666666667</v>
      </c>
      <c r="H3026" s="149">
        <v>1055.2711315432</v>
      </c>
      <c r="I3026" s="149">
        <v>791.825379797452</v>
      </c>
      <c r="J3026" s="149">
        <v>714.91552860879005</v>
      </c>
      <c r="K3026" s="149">
        <v>874.62254207735998</v>
      </c>
      <c r="L3026" s="149">
        <v>76.909851188661406</v>
      </c>
      <c r="M3026" s="149">
        <v>82.797162279908505</v>
      </c>
    </row>
    <row r="3027" spans="1:13">
      <c r="A3027" s="150" t="str">
        <f t="shared" si="94"/>
        <v>2005-2007FemalesPowys1</v>
      </c>
      <c r="B3027" s="151" t="str">
        <f t="shared" si="95"/>
        <v>2005-2007_Females_Powys1_All ages</v>
      </c>
      <c r="C3027" s="149" t="s">
        <v>3</v>
      </c>
      <c r="D3027" s="149" t="s">
        <v>214</v>
      </c>
      <c r="E3027" s="149" t="s">
        <v>161</v>
      </c>
      <c r="F3027" s="149">
        <v>411</v>
      </c>
      <c r="G3027" s="149">
        <v>137</v>
      </c>
      <c r="H3027" s="149">
        <v>1063.93994304944</v>
      </c>
      <c r="I3027" s="149">
        <v>781.13861436775096</v>
      </c>
      <c r="J3027" s="149">
        <v>705.69938453498298</v>
      </c>
      <c r="K3027" s="149">
        <v>862.30117615072197</v>
      </c>
      <c r="L3027" s="149">
        <v>75.439229832768703</v>
      </c>
      <c r="M3027" s="149">
        <v>81.162561782970897</v>
      </c>
    </row>
    <row r="3028" spans="1:13">
      <c r="A3028" s="150" t="str">
        <f t="shared" si="94"/>
        <v>2006-2008FemalesPowys1</v>
      </c>
      <c r="B3028" s="151" t="str">
        <f t="shared" si="95"/>
        <v>2006-2008_Females_Powys1_All ages</v>
      </c>
      <c r="C3028" s="149" t="s">
        <v>4</v>
      </c>
      <c r="D3028" s="149" t="s">
        <v>214</v>
      </c>
      <c r="E3028" s="149" t="s">
        <v>161</v>
      </c>
      <c r="F3028" s="149">
        <v>400</v>
      </c>
      <c r="G3028" s="149">
        <v>133.333333333333</v>
      </c>
      <c r="H3028" s="149">
        <v>1024.7739092562699</v>
      </c>
      <c r="I3028" s="149">
        <v>744.59065419864896</v>
      </c>
      <c r="J3028" s="149">
        <v>671.69637493661605</v>
      </c>
      <c r="K3028" s="149">
        <v>823.09384297967199</v>
      </c>
      <c r="L3028" s="149">
        <v>72.894279262033095</v>
      </c>
      <c r="M3028" s="149">
        <v>78.5031887810227</v>
      </c>
    </row>
    <row r="3029" spans="1:13">
      <c r="A3029" s="150" t="str">
        <f t="shared" si="94"/>
        <v>2007-2009FemalesPowys1</v>
      </c>
      <c r="B3029" s="151" t="str">
        <f t="shared" si="95"/>
        <v>2007-2009_Females_Powys1_All ages</v>
      </c>
      <c r="C3029" s="149" t="s">
        <v>5</v>
      </c>
      <c r="D3029" s="149" t="s">
        <v>214</v>
      </c>
      <c r="E3029" s="149" t="s">
        <v>161</v>
      </c>
      <c r="F3029" s="149">
        <v>431</v>
      </c>
      <c r="G3029" s="149">
        <v>143.666666666667</v>
      </c>
      <c r="H3029" s="149">
        <v>1093.7698261641899</v>
      </c>
      <c r="I3029" s="149">
        <v>791.14316625944195</v>
      </c>
      <c r="J3029" s="149">
        <v>716.52329005141701</v>
      </c>
      <c r="K3029" s="149">
        <v>871.28600209400201</v>
      </c>
      <c r="L3029" s="149">
        <v>74.619876208024294</v>
      </c>
      <c r="M3029" s="149">
        <v>80.1428358345606</v>
      </c>
    </row>
    <row r="3030" spans="1:13">
      <c r="A3030" s="150" t="str">
        <f t="shared" si="94"/>
        <v>2008-2010FemalesPowys1</v>
      </c>
      <c r="B3030" s="151" t="str">
        <f t="shared" si="95"/>
        <v>2008-2010_Females_Powys1_All ages</v>
      </c>
      <c r="C3030" s="149" t="s">
        <v>6</v>
      </c>
      <c r="D3030" s="149" t="s">
        <v>214</v>
      </c>
      <c r="E3030" s="149" t="s">
        <v>161</v>
      </c>
      <c r="F3030" s="149">
        <v>441</v>
      </c>
      <c r="G3030" s="149">
        <v>147</v>
      </c>
      <c r="H3030" s="149">
        <v>1113.6926107379199</v>
      </c>
      <c r="I3030" s="149">
        <v>805.87466138780405</v>
      </c>
      <c r="J3030" s="149">
        <v>730.98473478714504</v>
      </c>
      <c r="K3030" s="149">
        <v>886.24183739473006</v>
      </c>
      <c r="L3030" s="149">
        <v>74.889926600659095</v>
      </c>
      <c r="M3030" s="149">
        <v>80.367176006926101</v>
      </c>
    </row>
    <row r="3031" spans="1:13">
      <c r="A3031" s="150" t="str">
        <f t="shared" si="94"/>
        <v>2009-2011FemalesPowys1</v>
      </c>
      <c r="B3031" s="151" t="str">
        <f t="shared" si="95"/>
        <v>2009-2011_Females_Powys1_All ages</v>
      </c>
      <c r="C3031" s="149" t="s">
        <v>7</v>
      </c>
      <c r="D3031" s="149" t="s">
        <v>214</v>
      </c>
      <c r="E3031" s="149" t="s">
        <v>161</v>
      </c>
      <c r="F3031" s="149">
        <v>436</v>
      </c>
      <c r="G3031" s="149">
        <v>145.333333333333</v>
      </c>
      <c r="H3031" s="149">
        <v>1097.18657204691</v>
      </c>
      <c r="I3031" s="149">
        <v>786.78955209683704</v>
      </c>
      <c r="J3031" s="149">
        <v>713.24334204071397</v>
      </c>
      <c r="K3031" s="149">
        <v>865.74671057695502</v>
      </c>
      <c r="L3031" s="149">
        <v>73.546210056123101</v>
      </c>
      <c r="M3031" s="149">
        <v>78.957158480117997</v>
      </c>
    </row>
    <row r="3032" spans="1:13">
      <c r="A3032" s="150" t="str">
        <f t="shared" si="94"/>
        <v>2010-2012FemalesPowys1</v>
      </c>
      <c r="B3032" s="151" t="str">
        <f t="shared" si="95"/>
        <v>2010-2012_Females_Powys1_All ages</v>
      </c>
      <c r="C3032" s="149" t="s">
        <v>8</v>
      </c>
      <c r="D3032" s="149" t="s">
        <v>214</v>
      </c>
      <c r="E3032" s="149" t="s">
        <v>161</v>
      </c>
      <c r="F3032" s="149">
        <v>407</v>
      </c>
      <c r="G3032" s="149">
        <v>135.666666666667</v>
      </c>
      <c r="H3032" s="149">
        <v>1022.35619191158</v>
      </c>
      <c r="I3032" s="149">
        <v>722.06064469354601</v>
      </c>
      <c r="J3032" s="149">
        <v>652.22549121300199</v>
      </c>
      <c r="K3032" s="149">
        <v>797.22100507808102</v>
      </c>
      <c r="L3032" s="149">
        <v>69.835153480543497</v>
      </c>
      <c r="M3032" s="149">
        <v>75.160360384535196</v>
      </c>
    </row>
    <row r="3033" spans="1:13">
      <c r="A3033" s="150" t="str">
        <f t="shared" si="94"/>
        <v>2011-2013FemalesPowys1</v>
      </c>
      <c r="B3033" s="151" t="str">
        <f t="shared" si="95"/>
        <v>2011-2013_Females_Powys1_All ages</v>
      </c>
      <c r="C3033" s="149" t="s">
        <v>9</v>
      </c>
      <c r="D3033" s="149" t="s">
        <v>214</v>
      </c>
      <c r="E3033" s="149" t="s">
        <v>161</v>
      </c>
      <c r="F3033" s="149">
        <v>384</v>
      </c>
      <c r="G3033" s="149">
        <v>128</v>
      </c>
      <c r="H3033" s="149">
        <v>966.28082536487204</v>
      </c>
      <c r="I3033" s="149">
        <v>673.03205638146596</v>
      </c>
      <c r="J3033" s="149">
        <v>605.871245622674</v>
      </c>
      <c r="K3033" s="149">
        <v>745.47168081272105</v>
      </c>
      <c r="L3033" s="149">
        <v>67.160810758792394</v>
      </c>
      <c r="M3033" s="149">
        <v>72.439624431255297</v>
      </c>
    </row>
    <row r="3034" spans="1:13">
      <c r="A3034" s="150" t="str">
        <f t="shared" si="94"/>
        <v>2012-2014FemalesPowys1</v>
      </c>
      <c r="B3034" s="151" t="str">
        <f t="shared" si="95"/>
        <v>2012-2014_Females_Powys1_All ages</v>
      </c>
      <c r="C3034" s="149" t="s">
        <v>216</v>
      </c>
      <c r="D3034" s="149" t="s">
        <v>214</v>
      </c>
      <c r="E3034" s="149" t="s">
        <v>161</v>
      </c>
      <c r="F3034" s="149">
        <v>387</v>
      </c>
      <c r="G3034" s="149">
        <v>129</v>
      </c>
      <c r="H3034" s="149">
        <v>979.69723051997403</v>
      </c>
      <c r="I3034" s="149">
        <v>667.15773423632402</v>
      </c>
      <c r="J3034" s="149">
        <v>600.75620590520305</v>
      </c>
      <c r="K3034" s="149">
        <v>738.75727466005299</v>
      </c>
      <c r="L3034" s="149">
        <v>66.401528331120602</v>
      </c>
      <c r="M3034" s="149">
        <v>71.599540423729493</v>
      </c>
    </row>
    <row r="3035" spans="1:13">
      <c r="A3035" s="150" t="str">
        <f t="shared" si="94"/>
        <v>2004-2006FemalesPowys2</v>
      </c>
      <c r="B3035" s="151" t="str">
        <f t="shared" si="95"/>
        <v>2004-2006_Females_Powys2_All ages</v>
      </c>
      <c r="C3035" s="149" t="s">
        <v>1</v>
      </c>
      <c r="D3035" s="149" t="s">
        <v>214</v>
      </c>
      <c r="E3035" s="149" t="s">
        <v>162</v>
      </c>
      <c r="F3035" s="149">
        <v>374</v>
      </c>
      <c r="G3035" s="149">
        <v>124.666666666667</v>
      </c>
      <c r="H3035" s="149">
        <v>942.84921975445604</v>
      </c>
      <c r="I3035" s="149">
        <v>819.72332422126703</v>
      </c>
      <c r="J3035" s="149">
        <v>737.85629183169397</v>
      </c>
      <c r="K3035" s="149">
        <v>908.11419488132799</v>
      </c>
      <c r="L3035" s="149">
        <v>81.867032389573097</v>
      </c>
      <c r="M3035" s="149">
        <v>88.390870660060997</v>
      </c>
    </row>
    <row r="3036" spans="1:13">
      <c r="A3036" s="150" t="str">
        <f t="shared" si="94"/>
        <v>2005-2007FemalesPowys2</v>
      </c>
      <c r="B3036" s="151" t="str">
        <f t="shared" si="95"/>
        <v>2005-2007_Females_Powys2_All ages</v>
      </c>
      <c r="C3036" s="149" t="s">
        <v>3</v>
      </c>
      <c r="D3036" s="149" t="s">
        <v>214</v>
      </c>
      <c r="E3036" s="149" t="s">
        <v>162</v>
      </c>
      <c r="F3036" s="149">
        <v>365</v>
      </c>
      <c r="G3036" s="149">
        <v>121.666666666667</v>
      </c>
      <c r="H3036" s="149">
        <v>915.54418441317398</v>
      </c>
      <c r="I3036" s="149">
        <v>786.44724482424101</v>
      </c>
      <c r="J3036" s="149">
        <v>706.86545987229999</v>
      </c>
      <c r="K3036" s="149">
        <v>872.45184245912503</v>
      </c>
      <c r="L3036" s="149">
        <v>79.581784951940705</v>
      </c>
      <c r="M3036" s="149">
        <v>86.004597634884206</v>
      </c>
    </row>
    <row r="3037" spans="1:13">
      <c r="A3037" s="150" t="str">
        <f t="shared" si="94"/>
        <v>2006-2008FemalesPowys2</v>
      </c>
      <c r="B3037" s="151" t="str">
        <f t="shared" si="95"/>
        <v>2006-2008_Females_Powys2_All ages</v>
      </c>
      <c r="C3037" s="149" t="s">
        <v>4</v>
      </c>
      <c r="D3037" s="149" t="s">
        <v>214</v>
      </c>
      <c r="E3037" s="149" t="s">
        <v>162</v>
      </c>
      <c r="F3037" s="149">
        <v>364</v>
      </c>
      <c r="G3037" s="149">
        <v>121.333333333333</v>
      </c>
      <c r="H3037" s="149">
        <v>905.17991694228203</v>
      </c>
      <c r="I3037" s="149">
        <v>771.71317240484098</v>
      </c>
      <c r="J3037" s="149">
        <v>692.98157172929803</v>
      </c>
      <c r="K3037" s="149">
        <v>856.80807113370497</v>
      </c>
      <c r="L3037" s="149">
        <v>78.731600675543305</v>
      </c>
      <c r="M3037" s="149">
        <v>85.094898728863896</v>
      </c>
    </row>
    <row r="3038" spans="1:13">
      <c r="A3038" s="150" t="str">
        <f t="shared" si="94"/>
        <v>2007-2009FemalesPowys2</v>
      </c>
      <c r="B3038" s="151" t="str">
        <f t="shared" si="95"/>
        <v>2007-2009_Females_Powys2_All ages</v>
      </c>
      <c r="C3038" s="149" t="s">
        <v>5</v>
      </c>
      <c r="D3038" s="149" t="s">
        <v>214</v>
      </c>
      <c r="E3038" s="149" t="s">
        <v>162</v>
      </c>
      <c r="F3038" s="149">
        <v>378</v>
      </c>
      <c r="G3038" s="149">
        <v>126</v>
      </c>
      <c r="H3038" s="149">
        <v>934.463919309782</v>
      </c>
      <c r="I3038" s="149">
        <v>788.367129668487</v>
      </c>
      <c r="J3038" s="149">
        <v>709.50871134659803</v>
      </c>
      <c r="K3038" s="149">
        <v>873.47487667972098</v>
      </c>
      <c r="L3038" s="149">
        <v>78.858418321888706</v>
      </c>
      <c r="M3038" s="149">
        <v>85.107747011234196</v>
      </c>
    </row>
    <row r="3039" spans="1:13">
      <c r="A3039" s="150" t="str">
        <f t="shared" si="94"/>
        <v>2008-2010FemalesPowys2</v>
      </c>
      <c r="B3039" s="151" t="str">
        <f t="shared" si="95"/>
        <v>2008-2010_Females_Powys2_All ages</v>
      </c>
      <c r="C3039" s="149" t="s">
        <v>6</v>
      </c>
      <c r="D3039" s="149" t="s">
        <v>214</v>
      </c>
      <c r="E3039" s="149" t="s">
        <v>162</v>
      </c>
      <c r="F3039" s="149">
        <v>364</v>
      </c>
      <c r="G3039" s="149">
        <v>121.333333333333</v>
      </c>
      <c r="H3039" s="149">
        <v>893.73404046356302</v>
      </c>
      <c r="I3039" s="149">
        <v>737.72023634483196</v>
      </c>
      <c r="J3039" s="149">
        <v>662.59952083638495</v>
      </c>
      <c r="K3039" s="149">
        <v>818.91240853214094</v>
      </c>
      <c r="L3039" s="149">
        <v>75.120715508447503</v>
      </c>
      <c r="M3039" s="149">
        <v>81.1921721873086</v>
      </c>
    </row>
    <row r="3040" spans="1:13">
      <c r="A3040" s="150" t="str">
        <f t="shared" si="94"/>
        <v>2009-2011FemalesPowys2</v>
      </c>
      <c r="B3040" s="151" t="str">
        <f t="shared" si="95"/>
        <v>2009-2011_Females_Powys2_All ages</v>
      </c>
      <c r="C3040" s="149" t="s">
        <v>7</v>
      </c>
      <c r="D3040" s="149" t="s">
        <v>214</v>
      </c>
      <c r="E3040" s="149" t="s">
        <v>162</v>
      </c>
      <c r="F3040" s="149">
        <v>348</v>
      </c>
      <c r="G3040" s="149">
        <v>116</v>
      </c>
      <c r="H3040" s="149">
        <v>854.19734904271002</v>
      </c>
      <c r="I3040" s="149">
        <v>682.87243427762098</v>
      </c>
      <c r="J3040" s="149">
        <v>612.09059609511996</v>
      </c>
      <c r="K3040" s="149">
        <v>759.51086487663804</v>
      </c>
      <c r="L3040" s="149">
        <v>70.781838182500593</v>
      </c>
      <c r="M3040" s="149">
        <v>76.638430599017695</v>
      </c>
    </row>
    <row r="3041" spans="1:13">
      <c r="A3041" s="150" t="str">
        <f t="shared" si="94"/>
        <v>2010-2012FemalesPowys2</v>
      </c>
      <c r="B3041" s="151" t="str">
        <f t="shared" si="95"/>
        <v>2010-2012_Females_Powys2_All ages</v>
      </c>
      <c r="C3041" s="149" t="s">
        <v>8</v>
      </c>
      <c r="D3041" s="149" t="s">
        <v>214</v>
      </c>
      <c r="E3041" s="149" t="s">
        <v>162</v>
      </c>
      <c r="F3041" s="149">
        <v>363</v>
      </c>
      <c r="G3041" s="149">
        <v>121</v>
      </c>
      <c r="H3041" s="149">
        <v>893.49447411819699</v>
      </c>
      <c r="I3041" s="149">
        <v>683.07304437058804</v>
      </c>
      <c r="J3041" s="149">
        <v>613.597727827884</v>
      </c>
      <c r="K3041" s="149">
        <v>758.17160673419903</v>
      </c>
      <c r="L3041" s="149">
        <v>69.475316542703894</v>
      </c>
      <c r="M3041" s="149">
        <v>75.098562363611904</v>
      </c>
    </row>
    <row r="3042" spans="1:13">
      <c r="A3042" s="150" t="str">
        <f t="shared" si="94"/>
        <v>2011-2013FemalesPowys2</v>
      </c>
      <c r="B3042" s="151" t="str">
        <f t="shared" si="95"/>
        <v>2011-2013_Females_Powys2_All ages</v>
      </c>
      <c r="C3042" s="149" t="s">
        <v>9</v>
      </c>
      <c r="D3042" s="149" t="s">
        <v>214</v>
      </c>
      <c r="E3042" s="149" t="s">
        <v>162</v>
      </c>
      <c r="F3042" s="149">
        <v>396</v>
      </c>
      <c r="G3042" s="149">
        <v>132</v>
      </c>
      <c r="H3042" s="149">
        <v>980.31934645376896</v>
      </c>
      <c r="I3042" s="149">
        <v>728.61607951538303</v>
      </c>
      <c r="J3042" s="149">
        <v>657.59940594480099</v>
      </c>
      <c r="K3042" s="149">
        <v>805.125863857799</v>
      </c>
      <c r="L3042" s="149">
        <v>71.016673570581901</v>
      </c>
      <c r="M3042" s="149">
        <v>76.509784342415699</v>
      </c>
    </row>
    <row r="3043" spans="1:13">
      <c r="A3043" s="150" t="str">
        <f t="shared" si="94"/>
        <v>2012-2014FemalesPowys2</v>
      </c>
      <c r="B3043" s="151" t="str">
        <f t="shared" si="95"/>
        <v>2012-2014_Females_Powys2_All ages</v>
      </c>
      <c r="C3043" s="149" t="s">
        <v>216</v>
      </c>
      <c r="D3043" s="149" t="s">
        <v>214</v>
      </c>
      <c r="E3043" s="149" t="s">
        <v>162</v>
      </c>
      <c r="F3043" s="149">
        <v>395</v>
      </c>
      <c r="G3043" s="149">
        <v>131.666666666667</v>
      </c>
      <c r="H3043" s="149">
        <v>982.90491950133105</v>
      </c>
      <c r="I3043" s="149">
        <v>705.06989883049198</v>
      </c>
      <c r="J3043" s="149">
        <v>636.22580694977398</v>
      </c>
      <c r="K3043" s="149">
        <v>779.24607034713301</v>
      </c>
      <c r="L3043" s="149">
        <v>68.844091880717698</v>
      </c>
      <c r="M3043" s="149">
        <v>74.176171516641702</v>
      </c>
    </row>
    <row r="3044" spans="1:13">
      <c r="A3044" s="150" t="str">
        <f t="shared" si="94"/>
        <v>2004-2006FemalesPowys3</v>
      </c>
      <c r="B3044" s="151" t="str">
        <f t="shared" si="95"/>
        <v>2004-2006_Females_Powys3_All ages</v>
      </c>
      <c r="C3044" s="149" t="s">
        <v>1</v>
      </c>
      <c r="D3044" s="149" t="s">
        <v>214</v>
      </c>
      <c r="E3044" s="149" t="s">
        <v>163</v>
      </c>
      <c r="F3044" s="149">
        <v>350</v>
      </c>
      <c r="G3044" s="149">
        <v>116.666666666667</v>
      </c>
      <c r="H3044" s="149">
        <v>989.81900452488696</v>
      </c>
      <c r="I3044" s="149">
        <v>831.70069837743495</v>
      </c>
      <c r="J3044" s="149">
        <v>746.45055929884995</v>
      </c>
      <c r="K3044" s="149">
        <v>923.98348152173901</v>
      </c>
      <c r="L3044" s="149">
        <v>85.250139078585804</v>
      </c>
      <c r="M3044" s="149">
        <v>92.282783144303806</v>
      </c>
    </row>
    <row r="3045" spans="1:13">
      <c r="A3045" s="150" t="str">
        <f t="shared" si="94"/>
        <v>2005-2007FemalesPowys3</v>
      </c>
      <c r="B3045" s="151" t="str">
        <f t="shared" si="95"/>
        <v>2005-2007_Females_Powys3_All ages</v>
      </c>
      <c r="C3045" s="149" t="s">
        <v>3</v>
      </c>
      <c r="D3045" s="149" t="s">
        <v>214</v>
      </c>
      <c r="E3045" s="149" t="s">
        <v>163</v>
      </c>
      <c r="F3045" s="149">
        <v>349</v>
      </c>
      <c r="G3045" s="149">
        <v>116.333333333333</v>
      </c>
      <c r="H3045" s="149">
        <v>979.23681257014596</v>
      </c>
      <c r="I3045" s="149">
        <v>803.49595500927705</v>
      </c>
      <c r="J3045" s="149">
        <v>720.97970243372595</v>
      </c>
      <c r="K3045" s="149">
        <v>892.82949961683096</v>
      </c>
      <c r="L3045" s="149">
        <v>82.516252575550794</v>
      </c>
      <c r="M3045" s="149">
        <v>89.333544607554103</v>
      </c>
    </row>
    <row r="3046" spans="1:13">
      <c r="A3046" s="150" t="str">
        <f t="shared" si="94"/>
        <v>2006-2008FemalesPowys3</v>
      </c>
      <c r="B3046" s="151" t="str">
        <f t="shared" si="95"/>
        <v>2006-2008_Females_Powys3_All ages</v>
      </c>
      <c r="C3046" s="149" t="s">
        <v>4</v>
      </c>
      <c r="D3046" s="149" t="s">
        <v>214</v>
      </c>
      <c r="E3046" s="149" t="s">
        <v>163</v>
      </c>
      <c r="F3046" s="149">
        <v>345</v>
      </c>
      <c r="G3046" s="149">
        <v>115</v>
      </c>
      <c r="H3046" s="149">
        <v>958.04059870595097</v>
      </c>
      <c r="I3046" s="149">
        <v>782.51244029137104</v>
      </c>
      <c r="J3046" s="149">
        <v>701.63348148863201</v>
      </c>
      <c r="K3046" s="149">
        <v>870.11377083210505</v>
      </c>
      <c r="L3046" s="149">
        <v>80.878958802738495</v>
      </c>
      <c r="M3046" s="149">
        <v>87.601330540734594</v>
      </c>
    </row>
    <row r="3047" spans="1:13">
      <c r="A3047" s="150" t="str">
        <f t="shared" si="94"/>
        <v>2007-2009FemalesPowys3</v>
      </c>
      <c r="B3047" s="151" t="str">
        <f t="shared" si="95"/>
        <v>2007-2009_Females_Powys3_All ages</v>
      </c>
      <c r="C3047" s="149" t="s">
        <v>5</v>
      </c>
      <c r="D3047" s="149" t="s">
        <v>214</v>
      </c>
      <c r="E3047" s="149" t="s">
        <v>163</v>
      </c>
      <c r="F3047" s="149">
        <v>341</v>
      </c>
      <c r="G3047" s="149">
        <v>113.666666666667</v>
      </c>
      <c r="H3047" s="149">
        <v>939.83408207700597</v>
      </c>
      <c r="I3047" s="149">
        <v>754.92146896266001</v>
      </c>
      <c r="J3047" s="149">
        <v>676.282899645067</v>
      </c>
      <c r="K3047" s="149">
        <v>840.13613663907302</v>
      </c>
      <c r="L3047" s="149">
        <v>78.638569317593806</v>
      </c>
      <c r="M3047" s="149">
        <v>85.214667676412304</v>
      </c>
    </row>
    <row r="3048" spans="1:13">
      <c r="A3048" s="150" t="str">
        <f t="shared" si="94"/>
        <v>2008-2010FemalesPowys3</v>
      </c>
      <c r="B3048" s="151" t="str">
        <f t="shared" si="95"/>
        <v>2008-2010_Females_Powys3_All ages</v>
      </c>
      <c r="C3048" s="149" t="s">
        <v>6</v>
      </c>
      <c r="D3048" s="149" t="s">
        <v>214</v>
      </c>
      <c r="E3048" s="149" t="s">
        <v>163</v>
      </c>
      <c r="F3048" s="149">
        <v>359</v>
      </c>
      <c r="G3048" s="149">
        <v>119.666666666667</v>
      </c>
      <c r="H3048" s="149">
        <v>986.58898537979599</v>
      </c>
      <c r="I3048" s="149">
        <v>776.44942233055099</v>
      </c>
      <c r="J3048" s="149">
        <v>697.38365665827905</v>
      </c>
      <c r="K3048" s="149">
        <v>861.95178137832795</v>
      </c>
      <c r="L3048" s="149">
        <v>79.065765672272306</v>
      </c>
      <c r="M3048" s="149">
        <v>85.502359047777205</v>
      </c>
    </row>
    <row r="3049" spans="1:13">
      <c r="A3049" s="150" t="str">
        <f t="shared" si="94"/>
        <v>2009-2011FemalesPowys3</v>
      </c>
      <c r="B3049" s="151" t="str">
        <f t="shared" si="95"/>
        <v>2009-2011_Females_Powys3_All ages</v>
      </c>
      <c r="C3049" s="149" t="s">
        <v>7</v>
      </c>
      <c r="D3049" s="149" t="s">
        <v>214</v>
      </c>
      <c r="E3049" s="149" t="s">
        <v>163</v>
      </c>
      <c r="F3049" s="149">
        <v>343</v>
      </c>
      <c r="G3049" s="149">
        <v>114.333333333333</v>
      </c>
      <c r="H3049" s="149">
        <v>939.52010518242605</v>
      </c>
      <c r="I3049" s="149">
        <v>717.20078491929905</v>
      </c>
      <c r="J3049" s="149">
        <v>642.44629553367804</v>
      </c>
      <c r="K3049" s="149">
        <v>798.18750002094896</v>
      </c>
      <c r="L3049" s="149">
        <v>74.754489385620204</v>
      </c>
      <c r="M3049" s="149">
        <v>80.986715101650205</v>
      </c>
    </row>
    <row r="3050" spans="1:13">
      <c r="A3050" s="150" t="str">
        <f t="shared" si="94"/>
        <v>2010-2012FemalesPowys3</v>
      </c>
      <c r="B3050" s="151" t="str">
        <f t="shared" si="95"/>
        <v>2010-2012_Females_Powys3_All ages</v>
      </c>
      <c r="C3050" s="149" t="s">
        <v>8</v>
      </c>
      <c r="D3050" s="149" t="s">
        <v>214</v>
      </c>
      <c r="E3050" s="149" t="s">
        <v>163</v>
      </c>
      <c r="F3050" s="149">
        <v>362</v>
      </c>
      <c r="G3050" s="149">
        <v>120.666666666667</v>
      </c>
      <c r="H3050" s="149">
        <v>986.779337603925</v>
      </c>
      <c r="I3050" s="149">
        <v>747.61620184450499</v>
      </c>
      <c r="J3050" s="149">
        <v>671.79529245243702</v>
      </c>
      <c r="K3050" s="149">
        <v>829.582800956195</v>
      </c>
      <c r="L3050" s="149">
        <v>75.820909392067506</v>
      </c>
      <c r="M3050" s="149">
        <v>81.966599111689902</v>
      </c>
    </row>
    <row r="3051" spans="1:13">
      <c r="A3051" s="150" t="str">
        <f t="shared" si="94"/>
        <v>2011-2013FemalesPowys3</v>
      </c>
      <c r="B3051" s="151" t="str">
        <f t="shared" si="95"/>
        <v>2011-2013_Females_Powys3_All ages</v>
      </c>
      <c r="C3051" s="149" t="s">
        <v>9</v>
      </c>
      <c r="D3051" s="149" t="s">
        <v>214</v>
      </c>
      <c r="E3051" s="149" t="s">
        <v>163</v>
      </c>
      <c r="F3051" s="149">
        <v>370</v>
      </c>
      <c r="G3051" s="149">
        <v>123.333333333333</v>
      </c>
      <c r="H3051" s="149">
        <v>1003.00902708124</v>
      </c>
      <c r="I3051" s="149">
        <v>741.258558506094</v>
      </c>
      <c r="J3051" s="149">
        <v>666.82849686984002</v>
      </c>
      <c r="K3051" s="149">
        <v>821.65317162311703</v>
      </c>
      <c r="L3051" s="149">
        <v>74.430061636254194</v>
      </c>
      <c r="M3051" s="149">
        <v>80.394613117022502</v>
      </c>
    </row>
    <row r="3052" spans="1:13">
      <c r="A3052" s="150" t="str">
        <f t="shared" si="94"/>
        <v>2012-2014FemalesPowys3</v>
      </c>
      <c r="B3052" s="151" t="str">
        <f t="shared" si="95"/>
        <v>2012-2014_Females_Powys3_All ages</v>
      </c>
      <c r="C3052" s="149" t="s">
        <v>216</v>
      </c>
      <c r="D3052" s="149" t="s">
        <v>214</v>
      </c>
      <c r="E3052" s="149" t="s">
        <v>163</v>
      </c>
      <c r="F3052" s="149">
        <v>387</v>
      </c>
      <c r="G3052" s="149">
        <v>129</v>
      </c>
      <c r="H3052" s="149">
        <v>1046.2852817129899</v>
      </c>
      <c r="I3052" s="149">
        <v>759.29710768246605</v>
      </c>
      <c r="J3052" s="149">
        <v>684.63034468526996</v>
      </c>
      <c r="K3052" s="149">
        <v>839.80889784590397</v>
      </c>
      <c r="L3052" s="149">
        <v>74.666762997195903</v>
      </c>
      <c r="M3052" s="149">
        <v>80.511790163437695</v>
      </c>
    </row>
    <row r="3053" spans="1:13">
      <c r="A3053" s="150" t="str">
        <f t="shared" si="94"/>
        <v>2004-2006FemalesPowys4</v>
      </c>
      <c r="B3053" s="151" t="str">
        <f t="shared" si="95"/>
        <v>2004-2006_Females_Powys4_All ages</v>
      </c>
      <c r="C3053" s="149" t="s">
        <v>1</v>
      </c>
      <c r="D3053" s="149" t="s">
        <v>214</v>
      </c>
      <c r="E3053" s="149" t="s">
        <v>164</v>
      </c>
      <c r="F3053" s="149">
        <v>550</v>
      </c>
      <c r="G3053" s="149">
        <v>183.333333333333</v>
      </c>
      <c r="H3053" s="149">
        <v>1186.98204419889</v>
      </c>
      <c r="I3053" s="149">
        <v>909.841128695973</v>
      </c>
      <c r="J3053" s="149">
        <v>833.68234507194495</v>
      </c>
      <c r="K3053" s="149">
        <v>990.96705818246505</v>
      </c>
      <c r="L3053" s="149">
        <v>76.158783624028004</v>
      </c>
      <c r="M3053" s="149">
        <v>81.125929486492396</v>
      </c>
    </row>
    <row r="3054" spans="1:13">
      <c r="A3054" s="150" t="str">
        <f t="shared" si="94"/>
        <v>2005-2007FemalesPowys4</v>
      </c>
      <c r="B3054" s="151" t="str">
        <f t="shared" si="95"/>
        <v>2005-2007_Females_Powys4_All ages</v>
      </c>
      <c r="C3054" s="149" t="s">
        <v>3</v>
      </c>
      <c r="D3054" s="149" t="s">
        <v>214</v>
      </c>
      <c r="E3054" s="149" t="s">
        <v>164</v>
      </c>
      <c r="F3054" s="149">
        <v>546</v>
      </c>
      <c r="G3054" s="149">
        <v>182</v>
      </c>
      <c r="H3054" s="149">
        <v>1169.4904363098899</v>
      </c>
      <c r="I3054" s="149">
        <v>883.69846829502796</v>
      </c>
      <c r="J3054" s="149">
        <v>809.272547852343</v>
      </c>
      <c r="K3054" s="149">
        <v>962.99689252733697</v>
      </c>
      <c r="L3054" s="149">
        <v>74.425920442685396</v>
      </c>
      <c r="M3054" s="149">
        <v>79.298424232308705</v>
      </c>
    </row>
    <row r="3055" spans="1:13">
      <c r="A3055" s="150" t="str">
        <f t="shared" si="94"/>
        <v>2006-2008FemalesPowys4</v>
      </c>
      <c r="B3055" s="151" t="str">
        <f t="shared" si="95"/>
        <v>2006-2008_Females_Powys4_All ages</v>
      </c>
      <c r="C3055" s="149" t="s">
        <v>4</v>
      </c>
      <c r="D3055" s="149" t="s">
        <v>214</v>
      </c>
      <c r="E3055" s="149" t="s">
        <v>164</v>
      </c>
      <c r="F3055" s="149">
        <v>549</v>
      </c>
      <c r="G3055" s="149">
        <v>183</v>
      </c>
      <c r="H3055" s="149">
        <v>1170.4509114166899</v>
      </c>
      <c r="I3055" s="149">
        <v>870.11049312513705</v>
      </c>
      <c r="J3055" s="149">
        <v>796.92051928649505</v>
      </c>
      <c r="K3055" s="149">
        <v>948.07848329256399</v>
      </c>
      <c r="L3055" s="149">
        <v>73.189973838642103</v>
      </c>
      <c r="M3055" s="149">
        <v>77.967990167426706</v>
      </c>
    </row>
    <row r="3056" spans="1:13">
      <c r="A3056" s="150" t="str">
        <f t="shared" si="94"/>
        <v>2007-2009FemalesPowys4</v>
      </c>
      <c r="B3056" s="151" t="str">
        <f t="shared" si="95"/>
        <v>2007-2009_Females_Powys4_All ages</v>
      </c>
      <c r="C3056" s="149" t="s">
        <v>5</v>
      </c>
      <c r="D3056" s="149" t="s">
        <v>214</v>
      </c>
      <c r="E3056" s="149" t="s">
        <v>164</v>
      </c>
      <c r="F3056" s="149">
        <v>517</v>
      </c>
      <c r="G3056" s="149">
        <v>172.333333333333</v>
      </c>
      <c r="H3056" s="149">
        <v>1098.69092145529</v>
      </c>
      <c r="I3056" s="149">
        <v>792.419215431211</v>
      </c>
      <c r="J3056" s="149">
        <v>723.58415807415804</v>
      </c>
      <c r="K3056" s="149">
        <v>865.88996129572502</v>
      </c>
      <c r="L3056" s="149">
        <v>68.835057357053003</v>
      </c>
      <c r="M3056" s="149">
        <v>73.470745864514001</v>
      </c>
    </row>
    <row r="3057" spans="1:13">
      <c r="A3057" s="150" t="str">
        <f t="shared" si="94"/>
        <v>2008-2010FemalesPowys4</v>
      </c>
      <c r="B3057" s="151" t="str">
        <f t="shared" si="95"/>
        <v>2008-2010_Females_Powys4_All ages</v>
      </c>
      <c r="C3057" s="149" t="s">
        <v>6</v>
      </c>
      <c r="D3057" s="149" t="s">
        <v>214</v>
      </c>
      <c r="E3057" s="149" t="s">
        <v>164</v>
      </c>
      <c r="F3057" s="149">
        <v>523</v>
      </c>
      <c r="G3057" s="149">
        <v>174.333333333333</v>
      </c>
      <c r="H3057" s="149">
        <v>1112.5055837995401</v>
      </c>
      <c r="I3057" s="149">
        <v>784.60293512797398</v>
      </c>
      <c r="J3057" s="149">
        <v>716.660524222449</v>
      </c>
      <c r="K3057" s="149">
        <v>857.09364496865703</v>
      </c>
      <c r="L3057" s="149">
        <v>67.942410905524994</v>
      </c>
      <c r="M3057" s="149">
        <v>72.490709840682797</v>
      </c>
    </row>
    <row r="3058" spans="1:13">
      <c r="A3058" s="150" t="str">
        <f t="shared" si="94"/>
        <v>2009-2011FemalesPowys4</v>
      </c>
      <c r="B3058" s="151" t="str">
        <f t="shared" si="95"/>
        <v>2009-2011_Females_Powys4_All ages</v>
      </c>
      <c r="C3058" s="149" t="s">
        <v>7</v>
      </c>
      <c r="D3058" s="149" t="s">
        <v>214</v>
      </c>
      <c r="E3058" s="149" t="s">
        <v>164</v>
      </c>
      <c r="F3058" s="149">
        <v>527</v>
      </c>
      <c r="G3058" s="149">
        <v>175.666666666667</v>
      </c>
      <c r="H3058" s="149">
        <v>1123.0447939308699</v>
      </c>
      <c r="I3058" s="149">
        <v>767.81336867476796</v>
      </c>
      <c r="J3058" s="149">
        <v>701.48021665612998</v>
      </c>
      <c r="K3058" s="149">
        <v>838.56959722496799</v>
      </c>
      <c r="L3058" s="149">
        <v>66.333152018637406</v>
      </c>
      <c r="M3058" s="149">
        <v>70.756228550200106</v>
      </c>
    </row>
    <row r="3059" spans="1:13">
      <c r="A3059" s="150" t="str">
        <f t="shared" si="94"/>
        <v>2010-2012FemalesPowys4</v>
      </c>
      <c r="B3059" s="151" t="str">
        <f t="shared" si="95"/>
        <v>2010-2012_Females_Powys4_All ages</v>
      </c>
      <c r="C3059" s="149" t="s">
        <v>8</v>
      </c>
      <c r="D3059" s="149" t="s">
        <v>214</v>
      </c>
      <c r="E3059" s="149" t="s">
        <v>164</v>
      </c>
      <c r="F3059" s="149">
        <v>542</v>
      </c>
      <c r="G3059" s="149">
        <v>180.666666666667</v>
      </c>
      <c r="H3059" s="149">
        <v>1156.3653431759501</v>
      </c>
      <c r="I3059" s="149">
        <v>766.42221697327102</v>
      </c>
      <c r="J3059" s="149">
        <v>700.91475967173596</v>
      </c>
      <c r="K3059" s="149">
        <v>836.23466327139897</v>
      </c>
      <c r="L3059" s="149">
        <v>65.5074573015347</v>
      </c>
      <c r="M3059" s="149">
        <v>69.812446298127995</v>
      </c>
    </row>
    <row r="3060" spans="1:13">
      <c r="A3060" s="150" t="str">
        <f t="shared" si="94"/>
        <v>2011-2013FemalesPowys4</v>
      </c>
      <c r="B3060" s="151" t="str">
        <f t="shared" si="95"/>
        <v>2011-2013_Females_Powys4_All ages</v>
      </c>
      <c r="C3060" s="149" t="s">
        <v>9</v>
      </c>
      <c r="D3060" s="149" t="s">
        <v>214</v>
      </c>
      <c r="E3060" s="149" t="s">
        <v>164</v>
      </c>
      <c r="F3060" s="149">
        <v>547</v>
      </c>
      <c r="G3060" s="149">
        <v>182.333333333333</v>
      </c>
      <c r="H3060" s="149">
        <v>1169.8532871380301</v>
      </c>
      <c r="I3060" s="149">
        <v>767.92964471249797</v>
      </c>
      <c r="J3060" s="149">
        <v>702.40655626365799</v>
      </c>
      <c r="K3060" s="149">
        <v>837.73832615256697</v>
      </c>
      <c r="L3060" s="149">
        <v>65.523088448839502</v>
      </c>
      <c r="M3060" s="149">
        <v>69.808681440068796</v>
      </c>
    </row>
    <row r="3061" spans="1:13">
      <c r="A3061" s="150" t="str">
        <f t="shared" si="94"/>
        <v>2012-2014FemalesPowys4</v>
      </c>
      <c r="B3061" s="151" t="str">
        <f t="shared" si="95"/>
        <v>2012-2014_Females_Powys4_All ages</v>
      </c>
      <c r="C3061" s="149" t="s">
        <v>216</v>
      </c>
      <c r="D3061" s="149" t="s">
        <v>214</v>
      </c>
      <c r="E3061" s="149" t="s">
        <v>164</v>
      </c>
      <c r="F3061" s="149">
        <v>550</v>
      </c>
      <c r="G3061" s="149">
        <v>183.333333333333</v>
      </c>
      <c r="H3061" s="149">
        <v>1175.79152147423</v>
      </c>
      <c r="I3061" s="149">
        <v>764.62639823584698</v>
      </c>
      <c r="J3061" s="149">
        <v>699.61024128839699</v>
      </c>
      <c r="K3061" s="149">
        <v>833.88296869317105</v>
      </c>
      <c r="L3061" s="149">
        <v>65.016156947450199</v>
      </c>
      <c r="M3061" s="149">
        <v>69.256570457323505</v>
      </c>
    </row>
    <row r="3062" spans="1:13">
      <c r="A3062" s="150" t="str">
        <f t="shared" si="94"/>
        <v>2004-2006FemalesPowys5</v>
      </c>
      <c r="B3062" s="151" t="str">
        <f t="shared" si="95"/>
        <v>2004-2006_Females_Powys5_All ages</v>
      </c>
      <c r="C3062" s="149" t="s">
        <v>1</v>
      </c>
      <c r="D3062" s="149" t="s">
        <v>214</v>
      </c>
      <c r="E3062" s="149" t="s">
        <v>165</v>
      </c>
      <c r="F3062" s="149">
        <v>598</v>
      </c>
      <c r="G3062" s="149">
        <v>199.333333333333</v>
      </c>
      <c r="H3062" s="149">
        <v>1574.8860972847699</v>
      </c>
      <c r="I3062" s="149">
        <v>1311.5201468047901</v>
      </c>
      <c r="J3062" s="149">
        <v>1206.25516535869</v>
      </c>
      <c r="K3062" s="149">
        <v>1423.3597953083199</v>
      </c>
      <c r="L3062" s="149">
        <v>105.26498144609801</v>
      </c>
      <c r="M3062" s="149">
        <v>111.839648503533</v>
      </c>
    </row>
    <row r="3063" spans="1:13">
      <c r="A3063" s="150" t="str">
        <f t="shared" si="94"/>
        <v>2005-2007FemalesPowys5</v>
      </c>
      <c r="B3063" s="151" t="str">
        <f t="shared" si="95"/>
        <v>2005-2007_Females_Powys5_All ages</v>
      </c>
      <c r="C3063" s="149" t="s">
        <v>3</v>
      </c>
      <c r="D3063" s="149" t="s">
        <v>214</v>
      </c>
      <c r="E3063" s="149" t="s">
        <v>165</v>
      </c>
      <c r="F3063" s="149">
        <v>588</v>
      </c>
      <c r="G3063" s="149">
        <v>196</v>
      </c>
      <c r="H3063" s="149">
        <v>1541.6885159937101</v>
      </c>
      <c r="I3063" s="149">
        <v>1277.7102677861401</v>
      </c>
      <c r="J3063" s="149">
        <v>1174.3944017097199</v>
      </c>
      <c r="K3063" s="149">
        <v>1387.5355676215299</v>
      </c>
      <c r="L3063" s="149">
        <v>103.315866076414</v>
      </c>
      <c r="M3063" s="149">
        <v>109.825299835397</v>
      </c>
    </row>
    <row r="3064" spans="1:13">
      <c r="A3064" s="150" t="str">
        <f t="shared" si="94"/>
        <v>2006-2008FemalesPowys5</v>
      </c>
      <c r="B3064" s="151" t="str">
        <f t="shared" si="95"/>
        <v>2006-2008_Females_Powys5_All ages</v>
      </c>
      <c r="C3064" s="149" t="s">
        <v>4</v>
      </c>
      <c r="D3064" s="149" t="s">
        <v>214</v>
      </c>
      <c r="E3064" s="149" t="s">
        <v>165</v>
      </c>
      <c r="F3064" s="149">
        <v>548</v>
      </c>
      <c r="G3064" s="149">
        <v>182.666666666667</v>
      </c>
      <c r="H3064" s="149">
        <v>1432.3052796654499</v>
      </c>
      <c r="I3064" s="149">
        <v>1171.8979015868299</v>
      </c>
      <c r="J3064" s="149">
        <v>1073.9610958317301</v>
      </c>
      <c r="K3064" s="149">
        <v>1276.23429297814</v>
      </c>
      <c r="L3064" s="149">
        <v>97.936805755105297</v>
      </c>
      <c r="M3064" s="149">
        <v>104.336391391305</v>
      </c>
    </row>
    <row r="3065" spans="1:13">
      <c r="A3065" s="150" t="str">
        <f t="shared" si="94"/>
        <v>2007-2009FemalesPowys5</v>
      </c>
      <c r="B3065" s="151" t="str">
        <f t="shared" si="95"/>
        <v>2007-2009_Females_Powys5_All ages</v>
      </c>
      <c r="C3065" s="149" t="s">
        <v>5</v>
      </c>
      <c r="D3065" s="149" t="s">
        <v>214</v>
      </c>
      <c r="E3065" s="149" t="s">
        <v>165</v>
      </c>
      <c r="F3065" s="149">
        <v>515</v>
      </c>
      <c r="G3065" s="149">
        <v>171.666666666667</v>
      </c>
      <c r="H3065" s="149">
        <v>1346.4052287581701</v>
      </c>
      <c r="I3065" s="149">
        <v>1095.0933431231099</v>
      </c>
      <c r="J3065" s="149">
        <v>1000.81651688274</v>
      </c>
      <c r="K3065" s="149">
        <v>1195.7319962561</v>
      </c>
      <c r="L3065" s="149">
        <v>94.276826240371605</v>
      </c>
      <c r="M3065" s="149">
        <v>100.63865313299399</v>
      </c>
    </row>
    <row r="3066" spans="1:13">
      <c r="A3066" s="150" t="str">
        <f t="shared" si="94"/>
        <v>2008-2010FemalesPowys5</v>
      </c>
      <c r="B3066" s="151" t="str">
        <f t="shared" si="95"/>
        <v>2008-2010_Females_Powys5_All ages</v>
      </c>
      <c r="C3066" s="149" t="s">
        <v>6</v>
      </c>
      <c r="D3066" s="149" t="s">
        <v>214</v>
      </c>
      <c r="E3066" s="149" t="s">
        <v>165</v>
      </c>
      <c r="F3066" s="149">
        <v>528</v>
      </c>
      <c r="G3066" s="149">
        <v>176</v>
      </c>
      <c r="H3066" s="149">
        <v>1383.68405880657</v>
      </c>
      <c r="I3066" s="149">
        <v>1121.6650856640399</v>
      </c>
      <c r="J3066" s="149">
        <v>1026.1466588482699</v>
      </c>
      <c r="K3066" s="149">
        <v>1223.5464036032399</v>
      </c>
      <c r="L3066" s="149">
        <v>95.518426815774305</v>
      </c>
      <c r="M3066" s="149">
        <v>101.88131793919599</v>
      </c>
    </row>
    <row r="3067" spans="1:13">
      <c r="A3067" s="150" t="str">
        <f t="shared" si="94"/>
        <v>2009-2011FemalesPowys5</v>
      </c>
      <c r="B3067" s="151" t="str">
        <f t="shared" si="95"/>
        <v>2009-2011_Females_Powys5_All ages</v>
      </c>
      <c r="C3067" s="149" t="s">
        <v>7</v>
      </c>
      <c r="D3067" s="149" t="s">
        <v>214</v>
      </c>
      <c r="E3067" s="149" t="s">
        <v>165</v>
      </c>
      <c r="F3067" s="149">
        <v>543</v>
      </c>
      <c r="G3067" s="149">
        <v>181</v>
      </c>
      <c r="H3067" s="149">
        <v>1428.64660071564</v>
      </c>
      <c r="I3067" s="149">
        <v>1142.9450139671701</v>
      </c>
      <c r="J3067" s="149">
        <v>1046.8646941004299</v>
      </c>
      <c r="K3067" s="149">
        <v>1245.3334727648701</v>
      </c>
      <c r="L3067" s="149">
        <v>96.080319866744304</v>
      </c>
      <c r="M3067" s="149">
        <v>102.388458797703</v>
      </c>
    </row>
    <row r="3068" spans="1:13">
      <c r="A3068" s="150" t="str">
        <f t="shared" si="94"/>
        <v>2010-2012FemalesPowys5</v>
      </c>
      <c r="B3068" s="151" t="str">
        <f t="shared" si="95"/>
        <v>2010-2012_Females_Powys5_All ages</v>
      </c>
      <c r="C3068" s="149" t="s">
        <v>8</v>
      </c>
      <c r="D3068" s="149" t="s">
        <v>214</v>
      </c>
      <c r="E3068" s="149" t="s">
        <v>165</v>
      </c>
      <c r="F3068" s="149">
        <v>562</v>
      </c>
      <c r="G3068" s="149">
        <v>187.333333333333</v>
      </c>
      <c r="H3068" s="149">
        <v>1483.86756085969</v>
      </c>
      <c r="I3068" s="149">
        <v>1166.39571662823</v>
      </c>
      <c r="J3068" s="149">
        <v>1069.7896878976601</v>
      </c>
      <c r="K3068" s="149">
        <v>1269.2324884299501</v>
      </c>
      <c r="L3068" s="149">
        <v>96.606028730572703</v>
      </c>
      <c r="M3068" s="149">
        <v>102.836771801719</v>
      </c>
    </row>
    <row r="3069" spans="1:13">
      <c r="A3069" s="150" t="str">
        <f t="shared" si="94"/>
        <v>2011-2013FemalesPowys5</v>
      </c>
      <c r="B3069" s="151" t="str">
        <f t="shared" si="95"/>
        <v>2011-2013_Females_Powys5_All ages</v>
      </c>
      <c r="C3069" s="149" t="s">
        <v>9</v>
      </c>
      <c r="D3069" s="149" t="s">
        <v>214</v>
      </c>
      <c r="E3069" s="149" t="s">
        <v>165</v>
      </c>
      <c r="F3069" s="149">
        <v>545</v>
      </c>
      <c r="G3069" s="149">
        <v>181.666666666667</v>
      </c>
      <c r="H3069" s="149">
        <v>1439.13387905994</v>
      </c>
      <c r="I3069" s="149">
        <v>1105.5045558693901</v>
      </c>
      <c r="J3069" s="149">
        <v>1012.55050471828</v>
      </c>
      <c r="K3069" s="149">
        <v>1204.5498856884999</v>
      </c>
      <c r="L3069" s="149">
        <v>92.954051151104096</v>
      </c>
      <c r="M3069" s="149">
        <v>99.045329819108701</v>
      </c>
    </row>
    <row r="3070" spans="1:13">
      <c r="A3070" s="150" t="str">
        <f t="shared" si="94"/>
        <v>2012-2014FemalesPowys5</v>
      </c>
      <c r="B3070" s="151" t="str">
        <f t="shared" si="95"/>
        <v>2012-2014_Females_Powys5_All ages</v>
      </c>
      <c r="C3070" s="149" t="s">
        <v>216</v>
      </c>
      <c r="D3070" s="149" t="s">
        <v>214</v>
      </c>
      <c r="E3070" s="149" t="s">
        <v>165</v>
      </c>
      <c r="F3070" s="149">
        <v>562</v>
      </c>
      <c r="G3070" s="149">
        <v>187.333333333333</v>
      </c>
      <c r="H3070" s="149">
        <v>1482.3802489976799</v>
      </c>
      <c r="I3070" s="149">
        <v>1123.0041099320699</v>
      </c>
      <c r="J3070" s="149">
        <v>1029.91681324774</v>
      </c>
      <c r="K3070" s="149">
        <v>1222.09520406516</v>
      </c>
      <c r="L3070" s="149">
        <v>93.087296684332202</v>
      </c>
      <c r="M3070" s="149">
        <v>99.091094133094401</v>
      </c>
    </row>
    <row r="3071" spans="1:13">
      <c r="A3071" s="150" t="str">
        <f t="shared" si="94"/>
        <v>2004-2006FemalesPP</v>
      </c>
      <c r="B3071" s="151" t="str">
        <f t="shared" si="95"/>
        <v>2004-2006_Females_PP_All ages</v>
      </c>
      <c r="C3071" s="149" t="s">
        <v>1</v>
      </c>
      <c r="D3071" s="149" t="s">
        <v>214</v>
      </c>
      <c r="E3071" s="149" t="s">
        <v>166</v>
      </c>
      <c r="F3071" s="149">
        <v>1324</v>
      </c>
      <c r="G3071" s="149">
        <v>441.33333333333297</v>
      </c>
      <c r="H3071" s="149">
        <v>977.38865963399599</v>
      </c>
      <c r="I3071" s="149">
        <v>841.54191436884901</v>
      </c>
      <c r="J3071" s="149">
        <v>796.36812494084904</v>
      </c>
      <c r="K3071" s="149">
        <v>888.59099980625297</v>
      </c>
      <c r="L3071" s="149">
        <v>45.173789427999999</v>
      </c>
      <c r="M3071" s="149">
        <v>47.049085437404599</v>
      </c>
    </row>
    <row r="3072" spans="1:13">
      <c r="A3072" s="150" t="str">
        <f t="shared" si="94"/>
        <v>2005-2007FemalesPP</v>
      </c>
      <c r="B3072" s="151" t="str">
        <f t="shared" si="95"/>
        <v>2005-2007_Females_PP_All ages</v>
      </c>
      <c r="C3072" s="149" t="s">
        <v>3</v>
      </c>
      <c r="D3072" s="149" t="s">
        <v>214</v>
      </c>
      <c r="E3072" s="149" t="s">
        <v>166</v>
      </c>
      <c r="F3072" s="149">
        <v>1303</v>
      </c>
      <c r="G3072" s="149">
        <v>434.33333333333297</v>
      </c>
      <c r="H3072" s="149">
        <v>956.09169088080796</v>
      </c>
      <c r="I3072" s="149">
        <v>812.83556120611797</v>
      </c>
      <c r="J3072" s="149">
        <v>768.78878304274701</v>
      </c>
      <c r="K3072" s="149">
        <v>858.72586135000097</v>
      </c>
      <c r="L3072" s="149">
        <v>44.046778163370497</v>
      </c>
      <c r="M3072" s="149">
        <v>45.890300143883103</v>
      </c>
    </row>
    <row r="3073" spans="1:13">
      <c r="A3073" s="150" t="str">
        <f t="shared" si="94"/>
        <v>2006-2008FemalesPP</v>
      </c>
      <c r="B3073" s="151" t="str">
        <f t="shared" si="95"/>
        <v>2006-2008_Females_PP_All ages</v>
      </c>
      <c r="C3073" s="149" t="s">
        <v>4</v>
      </c>
      <c r="D3073" s="149" t="s">
        <v>214</v>
      </c>
      <c r="E3073" s="149" t="s">
        <v>166</v>
      </c>
      <c r="F3073" s="149">
        <v>1367</v>
      </c>
      <c r="G3073" s="149">
        <v>455.66666666666703</v>
      </c>
      <c r="H3073" s="149">
        <v>997.76652117425499</v>
      </c>
      <c r="I3073" s="149">
        <v>834.56450321489297</v>
      </c>
      <c r="J3073" s="149">
        <v>790.37985853421401</v>
      </c>
      <c r="K3073" s="149">
        <v>880.553653397684</v>
      </c>
      <c r="L3073" s="149">
        <v>44.184644680679803</v>
      </c>
      <c r="M3073" s="149">
        <v>45.989150182790802</v>
      </c>
    </row>
    <row r="3074" spans="1:13">
      <c r="A3074" s="150" t="str">
        <f t="shared" si="94"/>
        <v>2007-2009FemalesPP</v>
      </c>
      <c r="B3074" s="151" t="str">
        <f t="shared" si="95"/>
        <v>2007-2009_Females_PP_All ages</v>
      </c>
      <c r="C3074" s="149" t="s">
        <v>5</v>
      </c>
      <c r="D3074" s="149" t="s">
        <v>214</v>
      </c>
      <c r="E3074" s="149" t="s">
        <v>166</v>
      </c>
      <c r="F3074" s="149">
        <v>1381</v>
      </c>
      <c r="G3074" s="149">
        <v>460.33333333333297</v>
      </c>
      <c r="H3074" s="149">
        <v>1002.73737865135</v>
      </c>
      <c r="I3074" s="149">
        <v>824.71569113639998</v>
      </c>
      <c r="J3074" s="149">
        <v>781.23351850936399</v>
      </c>
      <c r="K3074" s="149">
        <v>869.96445562707902</v>
      </c>
      <c r="L3074" s="149">
        <v>43.482172627036</v>
      </c>
      <c r="M3074" s="149">
        <v>45.248764490679399</v>
      </c>
    </row>
    <row r="3075" spans="1:13">
      <c r="A3075" s="150" t="str">
        <f t="shared" ref="A3075:A3138" si="96">C3075&amp;D3075&amp;E3075</f>
        <v>2008-2010FemalesPP</v>
      </c>
      <c r="B3075" s="151" t="str">
        <f t="shared" ref="B3075:B3138" si="97">CONCATENATE(C3075,"_",D3075,"_",E3075,"_","All ages")</f>
        <v>2008-2010_Females_PP_All ages</v>
      </c>
      <c r="C3075" s="149" t="s">
        <v>6</v>
      </c>
      <c r="D3075" s="149" t="s">
        <v>214</v>
      </c>
      <c r="E3075" s="149" t="s">
        <v>166</v>
      </c>
      <c r="F3075" s="149">
        <v>1410</v>
      </c>
      <c r="G3075" s="149">
        <v>470</v>
      </c>
      <c r="H3075" s="149">
        <v>1018.97755358666</v>
      </c>
      <c r="I3075" s="149">
        <v>821.42029716238403</v>
      </c>
      <c r="J3075" s="149">
        <v>778.53422745015905</v>
      </c>
      <c r="K3075" s="149">
        <v>866.03033330616904</v>
      </c>
      <c r="L3075" s="149">
        <v>42.886069712224803</v>
      </c>
      <c r="M3075" s="149">
        <v>44.6100361437854</v>
      </c>
    </row>
    <row r="3076" spans="1:13">
      <c r="A3076" s="150" t="str">
        <f t="shared" si="96"/>
        <v>2009-2011FemalesPP</v>
      </c>
      <c r="B3076" s="151" t="str">
        <f t="shared" si="97"/>
        <v>2009-2011_Females_PP_All ages</v>
      </c>
      <c r="C3076" s="149" t="s">
        <v>7</v>
      </c>
      <c r="D3076" s="149" t="s">
        <v>214</v>
      </c>
      <c r="E3076" s="149" t="s">
        <v>166</v>
      </c>
      <c r="F3076" s="149">
        <v>1382</v>
      </c>
      <c r="G3076" s="149">
        <v>460.66666666666703</v>
      </c>
      <c r="H3076" s="149">
        <v>994.30898403493802</v>
      </c>
      <c r="I3076" s="149">
        <v>791.27506701067296</v>
      </c>
      <c r="J3076" s="149">
        <v>749.49291070532195</v>
      </c>
      <c r="K3076" s="149">
        <v>834.75411908380897</v>
      </c>
      <c r="L3076" s="149">
        <v>41.782156305351499</v>
      </c>
      <c r="M3076" s="149">
        <v>43.479052073135399</v>
      </c>
    </row>
    <row r="3077" spans="1:13">
      <c r="A3077" s="150" t="str">
        <f t="shared" si="96"/>
        <v>2010-2012FemalesPP</v>
      </c>
      <c r="B3077" s="151" t="str">
        <f t="shared" si="97"/>
        <v>2010-2012_Females_PP_All ages</v>
      </c>
      <c r="C3077" s="149" t="s">
        <v>8</v>
      </c>
      <c r="D3077" s="149" t="s">
        <v>214</v>
      </c>
      <c r="E3077" s="149" t="s">
        <v>166</v>
      </c>
      <c r="F3077" s="149">
        <v>1397</v>
      </c>
      <c r="G3077" s="149">
        <v>465.66666666666703</v>
      </c>
      <c r="H3077" s="149">
        <v>1001.32602229151</v>
      </c>
      <c r="I3077" s="149">
        <v>781.46149182324598</v>
      </c>
      <c r="J3077" s="149">
        <v>740.35941474926096</v>
      </c>
      <c r="K3077" s="149">
        <v>824.22366028198701</v>
      </c>
      <c r="L3077" s="149">
        <v>41.102077073984297</v>
      </c>
      <c r="M3077" s="149">
        <v>42.7621684587413</v>
      </c>
    </row>
    <row r="3078" spans="1:13">
      <c r="A3078" s="150" t="str">
        <f t="shared" si="96"/>
        <v>2011-2013FemalesPP</v>
      </c>
      <c r="B3078" s="151" t="str">
        <f t="shared" si="97"/>
        <v>2011-2013_Females_PP_All ages</v>
      </c>
      <c r="C3078" s="149" t="s">
        <v>9</v>
      </c>
      <c r="D3078" s="149" t="s">
        <v>214</v>
      </c>
      <c r="E3078" s="149" t="s">
        <v>166</v>
      </c>
      <c r="F3078" s="149">
        <v>1388</v>
      </c>
      <c r="G3078" s="149">
        <v>462.66666666666703</v>
      </c>
      <c r="H3078" s="149">
        <v>991.12415472390603</v>
      </c>
      <c r="I3078" s="149">
        <v>751.76862687752805</v>
      </c>
      <c r="J3078" s="149">
        <v>712.03723872089802</v>
      </c>
      <c r="K3078" s="149">
        <v>793.11005434429001</v>
      </c>
      <c r="L3078" s="149">
        <v>39.7313881566295</v>
      </c>
      <c r="M3078" s="149">
        <v>41.341427466762099</v>
      </c>
    </row>
    <row r="3079" spans="1:13">
      <c r="A3079" s="150" t="str">
        <f t="shared" si="96"/>
        <v>2012-2014FemalesPP</v>
      </c>
      <c r="B3079" s="151" t="str">
        <f t="shared" si="97"/>
        <v>2012-2014_Females_PP_All ages</v>
      </c>
      <c r="C3079" s="149" t="s">
        <v>216</v>
      </c>
      <c r="D3079" s="149" t="s">
        <v>214</v>
      </c>
      <c r="E3079" s="149" t="s">
        <v>166</v>
      </c>
      <c r="F3079" s="149">
        <v>1439</v>
      </c>
      <c r="G3079" s="149">
        <v>479.66666666666703</v>
      </c>
      <c r="H3079" s="149">
        <v>1024.60767280909</v>
      </c>
      <c r="I3079" s="149">
        <v>763.68647259118995</v>
      </c>
      <c r="J3079" s="149">
        <v>724.02901592572005</v>
      </c>
      <c r="K3079" s="149">
        <v>804.92161279695995</v>
      </c>
      <c r="L3079" s="149">
        <v>39.657456665469603</v>
      </c>
      <c r="M3079" s="149">
        <v>41.235140205769703</v>
      </c>
    </row>
    <row r="3080" spans="1:13">
      <c r="A3080" s="150" t="str">
        <f t="shared" si="96"/>
        <v>2004-2006FemalesPP1</v>
      </c>
      <c r="B3080" s="151" t="str">
        <f t="shared" si="97"/>
        <v>2004-2006_Females_PP1_All ages</v>
      </c>
      <c r="C3080" s="149" t="s">
        <v>1</v>
      </c>
      <c r="D3080" s="149" t="s">
        <v>214</v>
      </c>
      <c r="E3080" s="149" t="s">
        <v>167</v>
      </c>
      <c r="F3080" s="149">
        <v>287</v>
      </c>
      <c r="G3080" s="149">
        <v>95.6666666666667</v>
      </c>
      <c r="H3080" s="149">
        <v>1010.38549551135</v>
      </c>
      <c r="I3080" s="149">
        <v>930.47035484802598</v>
      </c>
      <c r="J3080" s="149">
        <v>825.242412066008</v>
      </c>
      <c r="K3080" s="149">
        <v>1045.32895924891</v>
      </c>
      <c r="L3080" s="149">
        <v>105.227942782018</v>
      </c>
      <c r="M3080" s="149">
        <v>114.85860440088</v>
      </c>
    </row>
    <row r="3081" spans="1:13">
      <c r="A3081" s="150" t="str">
        <f t="shared" si="96"/>
        <v>2005-2007FemalesPP1</v>
      </c>
      <c r="B3081" s="151" t="str">
        <f t="shared" si="97"/>
        <v>2005-2007_Females_PP1_All ages</v>
      </c>
      <c r="C3081" s="149" t="s">
        <v>3</v>
      </c>
      <c r="D3081" s="149" t="s">
        <v>214</v>
      </c>
      <c r="E3081" s="149" t="s">
        <v>167</v>
      </c>
      <c r="F3081" s="149">
        <v>265</v>
      </c>
      <c r="G3081" s="149">
        <v>88.3333333333333</v>
      </c>
      <c r="H3081" s="149">
        <v>924.440103258215</v>
      </c>
      <c r="I3081" s="149">
        <v>850.63216016752699</v>
      </c>
      <c r="J3081" s="149">
        <v>750.56452974616104</v>
      </c>
      <c r="K3081" s="149">
        <v>960.24976503994299</v>
      </c>
      <c r="L3081" s="149">
        <v>100.067630421367</v>
      </c>
      <c r="M3081" s="149">
        <v>109.617604872416</v>
      </c>
    </row>
    <row r="3082" spans="1:13">
      <c r="A3082" s="150" t="str">
        <f t="shared" si="96"/>
        <v>2006-2008FemalesPP1</v>
      </c>
      <c r="B3082" s="151" t="str">
        <f t="shared" si="97"/>
        <v>2006-2008_Females_PP1_All ages</v>
      </c>
      <c r="C3082" s="149" t="s">
        <v>4</v>
      </c>
      <c r="D3082" s="149" t="s">
        <v>214</v>
      </c>
      <c r="E3082" s="149" t="s">
        <v>167</v>
      </c>
      <c r="F3082" s="149">
        <v>280</v>
      </c>
      <c r="G3082" s="149">
        <v>93.3333333333333</v>
      </c>
      <c r="H3082" s="149">
        <v>970.30183317739204</v>
      </c>
      <c r="I3082" s="149">
        <v>885.70498959962197</v>
      </c>
      <c r="J3082" s="149">
        <v>784.20979355676002</v>
      </c>
      <c r="K3082" s="149">
        <v>996.61033967711296</v>
      </c>
      <c r="L3082" s="149">
        <v>101.495196042861</v>
      </c>
      <c r="M3082" s="149">
        <v>110.905350077492</v>
      </c>
    </row>
    <row r="3083" spans="1:13">
      <c r="A3083" s="150" t="str">
        <f t="shared" si="96"/>
        <v>2007-2009FemalesPP1</v>
      </c>
      <c r="B3083" s="151" t="str">
        <f t="shared" si="97"/>
        <v>2007-2009_Females_PP1_All ages</v>
      </c>
      <c r="C3083" s="149" t="s">
        <v>5</v>
      </c>
      <c r="D3083" s="149" t="s">
        <v>214</v>
      </c>
      <c r="E3083" s="149" t="s">
        <v>167</v>
      </c>
      <c r="F3083" s="149">
        <v>264</v>
      </c>
      <c r="G3083" s="149">
        <v>88</v>
      </c>
      <c r="H3083" s="149">
        <v>908.12149564858396</v>
      </c>
      <c r="I3083" s="149">
        <v>809.34633590282101</v>
      </c>
      <c r="J3083" s="149">
        <v>713.98883719867297</v>
      </c>
      <c r="K3083" s="149">
        <v>913.82239589174105</v>
      </c>
      <c r="L3083" s="149">
        <v>95.357498704147901</v>
      </c>
      <c r="M3083" s="149">
        <v>104.47605998892</v>
      </c>
    </row>
    <row r="3084" spans="1:13">
      <c r="A3084" s="150" t="str">
        <f t="shared" si="96"/>
        <v>2008-2010FemalesPP1</v>
      </c>
      <c r="B3084" s="151" t="str">
        <f t="shared" si="97"/>
        <v>2008-2010_Females_PP1_All ages</v>
      </c>
      <c r="C3084" s="149" t="s">
        <v>6</v>
      </c>
      <c r="D3084" s="149" t="s">
        <v>214</v>
      </c>
      <c r="E3084" s="149" t="s">
        <v>167</v>
      </c>
      <c r="F3084" s="149">
        <v>288</v>
      </c>
      <c r="G3084" s="149">
        <v>96</v>
      </c>
      <c r="H3084" s="149">
        <v>984.75005128906503</v>
      </c>
      <c r="I3084" s="149">
        <v>852.78537967765806</v>
      </c>
      <c r="J3084" s="149">
        <v>756.28444000265995</v>
      </c>
      <c r="K3084" s="149">
        <v>958.10217213150997</v>
      </c>
      <c r="L3084" s="149">
        <v>96.500939674997994</v>
      </c>
      <c r="M3084" s="149">
        <v>105.316792453852</v>
      </c>
    </row>
    <row r="3085" spans="1:13">
      <c r="A3085" s="150" t="str">
        <f t="shared" si="96"/>
        <v>2009-2011FemalesPP1</v>
      </c>
      <c r="B3085" s="151" t="str">
        <f t="shared" si="97"/>
        <v>2009-2011_Females_PP1_All ages</v>
      </c>
      <c r="C3085" s="149" t="s">
        <v>7</v>
      </c>
      <c r="D3085" s="149" t="s">
        <v>214</v>
      </c>
      <c r="E3085" s="149" t="s">
        <v>167</v>
      </c>
      <c r="F3085" s="149">
        <v>282</v>
      </c>
      <c r="G3085" s="149">
        <v>94</v>
      </c>
      <c r="H3085" s="149">
        <v>959.73862437463799</v>
      </c>
      <c r="I3085" s="149">
        <v>814.55012352343294</v>
      </c>
      <c r="J3085" s="149">
        <v>721.408721462259</v>
      </c>
      <c r="K3085" s="149">
        <v>916.29496225789899</v>
      </c>
      <c r="L3085" s="149">
        <v>93.141402061174105</v>
      </c>
      <c r="M3085" s="149">
        <v>101.744838734466</v>
      </c>
    </row>
    <row r="3086" spans="1:13">
      <c r="A3086" s="150" t="str">
        <f t="shared" si="96"/>
        <v>2010-2012FemalesPP1</v>
      </c>
      <c r="B3086" s="151" t="str">
        <f t="shared" si="97"/>
        <v>2010-2012_Females_PP1_All ages</v>
      </c>
      <c r="C3086" s="149" t="s">
        <v>8</v>
      </c>
      <c r="D3086" s="149" t="s">
        <v>214</v>
      </c>
      <c r="E3086" s="149" t="s">
        <v>167</v>
      </c>
      <c r="F3086" s="149">
        <v>279</v>
      </c>
      <c r="G3086" s="149">
        <v>93</v>
      </c>
      <c r="H3086" s="149">
        <v>947.69021739130403</v>
      </c>
      <c r="I3086" s="149">
        <v>787.01870637016395</v>
      </c>
      <c r="J3086" s="149">
        <v>696.49151532298902</v>
      </c>
      <c r="K3086" s="149">
        <v>885.95492485925104</v>
      </c>
      <c r="L3086" s="149">
        <v>90.527191047174796</v>
      </c>
      <c r="M3086" s="149">
        <v>98.936218489087295</v>
      </c>
    </row>
    <row r="3087" spans="1:13">
      <c r="A3087" s="150" t="str">
        <f t="shared" si="96"/>
        <v>2011-2013FemalesPP1</v>
      </c>
      <c r="B3087" s="151" t="str">
        <f t="shared" si="97"/>
        <v>2011-2013_Females_PP1_All ages</v>
      </c>
      <c r="C3087" s="149" t="s">
        <v>9</v>
      </c>
      <c r="D3087" s="149" t="s">
        <v>214</v>
      </c>
      <c r="E3087" s="149" t="s">
        <v>167</v>
      </c>
      <c r="F3087" s="149">
        <v>265</v>
      </c>
      <c r="G3087" s="149">
        <v>88.3333333333333</v>
      </c>
      <c r="H3087" s="149">
        <v>897.45326469791405</v>
      </c>
      <c r="I3087" s="149">
        <v>720.43820266639796</v>
      </c>
      <c r="J3087" s="149">
        <v>635.61193440177703</v>
      </c>
      <c r="K3087" s="149">
        <v>813.359882916831</v>
      </c>
      <c r="L3087" s="149">
        <v>84.826268264620893</v>
      </c>
      <c r="M3087" s="149">
        <v>92.921680250433397</v>
      </c>
    </row>
    <row r="3088" spans="1:13">
      <c r="A3088" s="150" t="str">
        <f t="shared" si="96"/>
        <v>2012-2014FemalesPP1</v>
      </c>
      <c r="B3088" s="151" t="str">
        <f t="shared" si="97"/>
        <v>2012-2014_Females_PP1_All ages</v>
      </c>
      <c r="C3088" s="149" t="s">
        <v>216</v>
      </c>
      <c r="D3088" s="149" t="s">
        <v>214</v>
      </c>
      <c r="E3088" s="149" t="s">
        <v>167</v>
      </c>
      <c r="F3088" s="149">
        <v>287</v>
      </c>
      <c r="G3088" s="149">
        <v>95.6666666666667</v>
      </c>
      <c r="H3088" s="149">
        <v>969.36535278819201</v>
      </c>
      <c r="I3088" s="149">
        <v>753.57988006603796</v>
      </c>
      <c r="J3088" s="149">
        <v>668.50692977186895</v>
      </c>
      <c r="K3088" s="149">
        <v>846.43886870269102</v>
      </c>
      <c r="L3088" s="149">
        <v>85.072950294169502</v>
      </c>
      <c r="M3088" s="149">
        <v>92.858988636652796</v>
      </c>
    </row>
    <row r="3089" spans="1:13">
      <c r="A3089" s="150" t="str">
        <f t="shared" si="96"/>
        <v>2004-2006FemalesPP2</v>
      </c>
      <c r="B3089" s="151" t="str">
        <f t="shared" si="97"/>
        <v>2004-2006_Females_PP2_All ages</v>
      </c>
      <c r="C3089" s="149" t="s">
        <v>1</v>
      </c>
      <c r="D3089" s="149" t="s">
        <v>214</v>
      </c>
      <c r="E3089" s="149" t="s">
        <v>168</v>
      </c>
      <c r="F3089" s="149">
        <v>216</v>
      </c>
      <c r="G3089" s="149">
        <v>72</v>
      </c>
      <c r="H3089" s="149">
        <v>859.15436935682703</v>
      </c>
      <c r="I3089" s="149">
        <v>676.23511896905495</v>
      </c>
      <c r="J3089" s="149">
        <v>587.713505214149</v>
      </c>
      <c r="K3089" s="149">
        <v>774.16563333963097</v>
      </c>
      <c r="L3089" s="149">
        <v>88.521613754905204</v>
      </c>
      <c r="M3089" s="149">
        <v>97.930514370576105</v>
      </c>
    </row>
    <row r="3090" spans="1:13">
      <c r="A3090" s="150" t="str">
        <f t="shared" si="96"/>
        <v>2005-2007FemalesPP2</v>
      </c>
      <c r="B3090" s="151" t="str">
        <f t="shared" si="97"/>
        <v>2005-2007_Females_PP2_All ages</v>
      </c>
      <c r="C3090" s="149" t="s">
        <v>3</v>
      </c>
      <c r="D3090" s="149" t="s">
        <v>214</v>
      </c>
      <c r="E3090" s="149" t="s">
        <v>168</v>
      </c>
      <c r="F3090" s="149">
        <v>216</v>
      </c>
      <c r="G3090" s="149">
        <v>72</v>
      </c>
      <c r="H3090" s="149">
        <v>856.12366230677799</v>
      </c>
      <c r="I3090" s="149">
        <v>658.15616793292497</v>
      </c>
      <c r="J3090" s="149">
        <v>571.99313088180497</v>
      </c>
      <c r="K3090" s="149">
        <v>753.47741412608502</v>
      </c>
      <c r="L3090" s="149">
        <v>86.163037051119801</v>
      </c>
      <c r="M3090" s="149">
        <v>95.321246193160405</v>
      </c>
    </row>
    <row r="3091" spans="1:13">
      <c r="A3091" s="150" t="str">
        <f t="shared" si="96"/>
        <v>2006-2008FemalesPP2</v>
      </c>
      <c r="B3091" s="151" t="str">
        <f t="shared" si="97"/>
        <v>2006-2008_Females_PP2_All ages</v>
      </c>
      <c r="C3091" s="149" t="s">
        <v>4</v>
      </c>
      <c r="D3091" s="149" t="s">
        <v>214</v>
      </c>
      <c r="E3091" s="149" t="s">
        <v>168</v>
      </c>
      <c r="F3091" s="149">
        <v>225</v>
      </c>
      <c r="G3091" s="149">
        <v>75</v>
      </c>
      <c r="H3091" s="149">
        <v>882.17996471280105</v>
      </c>
      <c r="I3091" s="149">
        <v>667.99573247964202</v>
      </c>
      <c r="J3091" s="149">
        <v>582.23134275628104</v>
      </c>
      <c r="K3091" s="149">
        <v>762.68158571874199</v>
      </c>
      <c r="L3091" s="149">
        <v>85.764389723361305</v>
      </c>
      <c r="M3091" s="149">
        <v>94.685853239100098</v>
      </c>
    </row>
    <row r="3092" spans="1:13">
      <c r="A3092" s="150" t="str">
        <f t="shared" si="96"/>
        <v>2007-2009FemalesPP2</v>
      </c>
      <c r="B3092" s="151" t="str">
        <f t="shared" si="97"/>
        <v>2007-2009_Females_PP2_All ages</v>
      </c>
      <c r="C3092" s="149" t="s">
        <v>5</v>
      </c>
      <c r="D3092" s="149" t="s">
        <v>214</v>
      </c>
      <c r="E3092" s="149" t="s">
        <v>168</v>
      </c>
      <c r="F3092" s="149">
        <v>234</v>
      </c>
      <c r="G3092" s="149">
        <v>78</v>
      </c>
      <c r="H3092" s="149">
        <v>911.42790371582203</v>
      </c>
      <c r="I3092" s="149">
        <v>697.39147862698599</v>
      </c>
      <c r="J3092" s="149">
        <v>609.07407935747005</v>
      </c>
      <c r="K3092" s="149">
        <v>794.70782368471805</v>
      </c>
      <c r="L3092" s="149">
        <v>88.3173992695164</v>
      </c>
      <c r="M3092" s="149">
        <v>97.316345057732093</v>
      </c>
    </row>
    <row r="3093" spans="1:13">
      <c r="A3093" s="150" t="str">
        <f t="shared" si="96"/>
        <v>2008-2010FemalesPP2</v>
      </c>
      <c r="B3093" s="151" t="str">
        <f t="shared" si="97"/>
        <v>2008-2010_Females_PP2_All ages</v>
      </c>
      <c r="C3093" s="149" t="s">
        <v>6</v>
      </c>
      <c r="D3093" s="149" t="s">
        <v>214</v>
      </c>
      <c r="E3093" s="149" t="s">
        <v>168</v>
      </c>
      <c r="F3093" s="149">
        <v>234</v>
      </c>
      <c r="G3093" s="149">
        <v>78</v>
      </c>
      <c r="H3093" s="149">
        <v>906.06365677998895</v>
      </c>
      <c r="I3093" s="149">
        <v>689.18880802882802</v>
      </c>
      <c r="J3093" s="149">
        <v>602.11643540596197</v>
      </c>
      <c r="K3093" s="149">
        <v>785.13326664341696</v>
      </c>
      <c r="L3093" s="149">
        <v>87.072372622866197</v>
      </c>
      <c r="M3093" s="149">
        <v>95.944458614589095</v>
      </c>
    </row>
    <row r="3094" spans="1:13">
      <c r="A3094" s="150" t="str">
        <f t="shared" si="96"/>
        <v>2009-2011FemalesPP2</v>
      </c>
      <c r="B3094" s="151" t="str">
        <f t="shared" si="97"/>
        <v>2009-2011_Females_PP2_All ages</v>
      </c>
      <c r="C3094" s="149" t="s">
        <v>7</v>
      </c>
      <c r="D3094" s="149" t="s">
        <v>214</v>
      </c>
      <c r="E3094" s="149" t="s">
        <v>168</v>
      </c>
      <c r="F3094" s="149">
        <v>239</v>
      </c>
      <c r="G3094" s="149">
        <v>79.6666666666667</v>
      </c>
      <c r="H3094" s="149">
        <v>925.56734567423098</v>
      </c>
      <c r="I3094" s="149">
        <v>688.50698051664006</v>
      </c>
      <c r="J3094" s="149">
        <v>602.56212673979201</v>
      </c>
      <c r="K3094" s="149">
        <v>783.11200103288002</v>
      </c>
      <c r="L3094" s="149">
        <v>85.944853776847793</v>
      </c>
      <c r="M3094" s="149">
        <v>94.605020516240103</v>
      </c>
    </row>
    <row r="3095" spans="1:13">
      <c r="A3095" s="150" t="str">
        <f t="shared" si="96"/>
        <v>2010-2012FemalesPP2</v>
      </c>
      <c r="B3095" s="151" t="str">
        <f t="shared" si="97"/>
        <v>2010-2012_Females_PP2_All ages</v>
      </c>
      <c r="C3095" s="149" t="s">
        <v>8</v>
      </c>
      <c r="D3095" s="149" t="s">
        <v>214</v>
      </c>
      <c r="E3095" s="149" t="s">
        <v>168</v>
      </c>
      <c r="F3095" s="149">
        <v>255</v>
      </c>
      <c r="G3095" s="149">
        <v>85</v>
      </c>
      <c r="H3095" s="149">
        <v>984.78411987333004</v>
      </c>
      <c r="I3095" s="149">
        <v>722.70286465046797</v>
      </c>
      <c r="J3095" s="149">
        <v>635.33618269677095</v>
      </c>
      <c r="K3095" s="149">
        <v>818.57774047648104</v>
      </c>
      <c r="L3095" s="149">
        <v>87.366681953696499</v>
      </c>
      <c r="M3095" s="149">
        <v>95.874875826013707</v>
      </c>
    </row>
    <row r="3096" spans="1:13">
      <c r="A3096" s="150" t="str">
        <f t="shared" si="96"/>
        <v>2011-2013FemalesPP2</v>
      </c>
      <c r="B3096" s="151" t="str">
        <f t="shared" si="97"/>
        <v>2011-2013_Females_PP2_All ages</v>
      </c>
      <c r="C3096" s="149" t="s">
        <v>9</v>
      </c>
      <c r="D3096" s="149" t="s">
        <v>214</v>
      </c>
      <c r="E3096" s="149" t="s">
        <v>168</v>
      </c>
      <c r="F3096" s="149">
        <v>252</v>
      </c>
      <c r="G3096" s="149">
        <v>84</v>
      </c>
      <c r="H3096" s="149">
        <v>970.05158210793695</v>
      </c>
      <c r="I3096" s="149">
        <v>705.36190752278503</v>
      </c>
      <c r="J3096" s="149">
        <v>619.63044008925397</v>
      </c>
      <c r="K3096" s="149">
        <v>799.49446470487305</v>
      </c>
      <c r="L3096" s="149">
        <v>85.731467433531094</v>
      </c>
      <c r="M3096" s="149">
        <v>94.132557182088107</v>
      </c>
    </row>
    <row r="3097" spans="1:13">
      <c r="A3097" s="150" t="str">
        <f t="shared" si="96"/>
        <v>2012-2014FemalesPP2</v>
      </c>
      <c r="B3097" s="151" t="str">
        <f t="shared" si="97"/>
        <v>2012-2014_Females_PP2_All ages</v>
      </c>
      <c r="C3097" s="149" t="s">
        <v>216</v>
      </c>
      <c r="D3097" s="149" t="s">
        <v>214</v>
      </c>
      <c r="E3097" s="149" t="s">
        <v>168</v>
      </c>
      <c r="F3097" s="149">
        <v>251</v>
      </c>
      <c r="G3097" s="149">
        <v>83.6666666666667</v>
      </c>
      <c r="H3097" s="149">
        <v>961.796375062268</v>
      </c>
      <c r="I3097" s="149">
        <v>701.17914443690495</v>
      </c>
      <c r="J3097" s="149">
        <v>615.59376779994602</v>
      </c>
      <c r="K3097" s="149">
        <v>795.168859807942</v>
      </c>
      <c r="L3097" s="149">
        <v>85.585376636959197</v>
      </c>
      <c r="M3097" s="149">
        <v>93.989715371037406</v>
      </c>
    </row>
    <row r="3098" spans="1:13">
      <c r="A3098" s="150" t="str">
        <f t="shared" si="96"/>
        <v>2004-2006FemalesPP3</v>
      </c>
      <c r="B3098" s="151" t="str">
        <f t="shared" si="97"/>
        <v>2004-2006_Females_PP3_All ages</v>
      </c>
      <c r="C3098" s="149" t="s">
        <v>1</v>
      </c>
      <c r="D3098" s="149" t="s">
        <v>214</v>
      </c>
      <c r="E3098" s="149" t="s">
        <v>169</v>
      </c>
      <c r="F3098" s="149">
        <v>240</v>
      </c>
      <c r="G3098" s="149">
        <v>80</v>
      </c>
      <c r="H3098" s="149">
        <v>923.64532019704404</v>
      </c>
      <c r="I3098" s="149">
        <v>806.97532668603105</v>
      </c>
      <c r="J3098" s="149">
        <v>707.13571009453096</v>
      </c>
      <c r="K3098" s="149">
        <v>916.85309957102095</v>
      </c>
      <c r="L3098" s="149">
        <v>99.839616591500004</v>
      </c>
      <c r="M3098" s="149">
        <v>109.87777288498999</v>
      </c>
    </row>
    <row r="3099" spans="1:13">
      <c r="A3099" s="150" t="str">
        <f t="shared" si="96"/>
        <v>2005-2007FemalesPP3</v>
      </c>
      <c r="B3099" s="151" t="str">
        <f t="shared" si="97"/>
        <v>2005-2007_Females_PP3_All ages</v>
      </c>
      <c r="C3099" s="149" t="s">
        <v>3</v>
      </c>
      <c r="D3099" s="149" t="s">
        <v>214</v>
      </c>
      <c r="E3099" s="149" t="s">
        <v>169</v>
      </c>
      <c r="F3099" s="149">
        <v>265</v>
      </c>
      <c r="G3099" s="149">
        <v>88.3333333333333</v>
      </c>
      <c r="H3099" s="149">
        <v>1007.68119248612</v>
      </c>
      <c r="I3099" s="149">
        <v>853.74636679411606</v>
      </c>
      <c r="J3099" s="149">
        <v>753.02636595254205</v>
      </c>
      <c r="K3099" s="149">
        <v>964.07860118910105</v>
      </c>
      <c r="L3099" s="149">
        <v>100.72000084157401</v>
      </c>
      <c r="M3099" s="149">
        <v>110.33223439498499</v>
      </c>
    </row>
    <row r="3100" spans="1:13">
      <c r="A3100" s="150" t="str">
        <f t="shared" si="96"/>
        <v>2006-2008FemalesPP3</v>
      </c>
      <c r="B3100" s="151" t="str">
        <f t="shared" si="97"/>
        <v>2006-2008_Females_PP3_All ages</v>
      </c>
      <c r="C3100" s="149" t="s">
        <v>4</v>
      </c>
      <c r="D3100" s="149" t="s">
        <v>214</v>
      </c>
      <c r="E3100" s="149" t="s">
        <v>169</v>
      </c>
      <c r="F3100" s="149">
        <v>268</v>
      </c>
      <c r="G3100" s="149">
        <v>89.3333333333333</v>
      </c>
      <c r="H3100" s="149">
        <v>1013.42408772925</v>
      </c>
      <c r="I3100" s="149">
        <v>844.83858920282103</v>
      </c>
      <c r="J3100" s="149">
        <v>745.62941040288604</v>
      </c>
      <c r="K3100" s="149">
        <v>953.45997985344604</v>
      </c>
      <c r="L3100" s="149">
        <v>99.209178799935003</v>
      </c>
      <c r="M3100" s="149">
        <v>108.621390650626</v>
      </c>
    </row>
    <row r="3101" spans="1:13">
      <c r="A3101" s="150" t="str">
        <f t="shared" si="96"/>
        <v>2007-2009FemalesPP3</v>
      </c>
      <c r="B3101" s="151" t="str">
        <f t="shared" si="97"/>
        <v>2007-2009_Females_PP3_All ages</v>
      </c>
      <c r="C3101" s="149" t="s">
        <v>5</v>
      </c>
      <c r="D3101" s="149" t="s">
        <v>214</v>
      </c>
      <c r="E3101" s="149" t="s">
        <v>169</v>
      </c>
      <c r="F3101" s="149">
        <v>266</v>
      </c>
      <c r="G3101" s="149">
        <v>88.6666666666667</v>
      </c>
      <c r="H3101" s="149">
        <v>1001.2798313634</v>
      </c>
      <c r="I3101" s="149">
        <v>818.09785298041402</v>
      </c>
      <c r="J3101" s="149">
        <v>721.56958523499497</v>
      </c>
      <c r="K3101" s="149">
        <v>923.82010081965302</v>
      </c>
      <c r="L3101" s="149">
        <v>96.528267745419001</v>
      </c>
      <c r="M3101" s="149">
        <v>105.722247839239</v>
      </c>
    </row>
    <row r="3102" spans="1:13">
      <c r="A3102" s="150" t="str">
        <f t="shared" si="96"/>
        <v>2008-2010FemalesPP3</v>
      </c>
      <c r="B3102" s="151" t="str">
        <f t="shared" si="97"/>
        <v>2008-2010_Females_PP3_All ages</v>
      </c>
      <c r="C3102" s="149" t="s">
        <v>6</v>
      </c>
      <c r="D3102" s="149" t="s">
        <v>214</v>
      </c>
      <c r="E3102" s="149" t="s">
        <v>169</v>
      </c>
      <c r="F3102" s="149">
        <v>235</v>
      </c>
      <c r="G3102" s="149">
        <v>78.3333333333333</v>
      </c>
      <c r="H3102" s="149">
        <v>881.33813381338098</v>
      </c>
      <c r="I3102" s="149">
        <v>710.17011269454395</v>
      </c>
      <c r="J3102" s="149">
        <v>620.99323843382797</v>
      </c>
      <c r="K3102" s="149">
        <v>808.41310520959405</v>
      </c>
      <c r="L3102" s="149">
        <v>89.176874260716701</v>
      </c>
      <c r="M3102" s="149">
        <v>98.242992515049394</v>
      </c>
    </row>
    <row r="3103" spans="1:13">
      <c r="A3103" s="150" t="str">
        <f t="shared" si="96"/>
        <v>2009-2011FemalesPP3</v>
      </c>
      <c r="B3103" s="151" t="str">
        <f t="shared" si="97"/>
        <v>2009-2011_Females_PP3_All ages</v>
      </c>
      <c r="C3103" s="149" t="s">
        <v>7</v>
      </c>
      <c r="D3103" s="149" t="s">
        <v>214</v>
      </c>
      <c r="E3103" s="149" t="s">
        <v>169</v>
      </c>
      <c r="F3103" s="149">
        <v>237</v>
      </c>
      <c r="G3103" s="149">
        <v>79</v>
      </c>
      <c r="H3103" s="149">
        <v>886.743742283085</v>
      </c>
      <c r="I3103" s="149">
        <v>699.17306978421902</v>
      </c>
      <c r="J3103" s="149">
        <v>611.66293589951704</v>
      </c>
      <c r="K3103" s="149">
        <v>795.540226075183</v>
      </c>
      <c r="L3103" s="149">
        <v>87.510133884702697</v>
      </c>
      <c r="M3103" s="149">
        <v>96.367156290963294</v>
      </c>
    </row>
    <row r="3104" spans="1:13">
      <c r="A3104" s="150" t="str">
        <f t="shared" si="96"/>
        <v>2010-2012FemalesPP3</v>
      </c>
      <c r="B3104" s="151" t="str">
        <f t="shared" si="97"/>
        <v>2010-2012_Females_PP3_All ages</v>
      </c>
      <c r="C3104" s="149" t="s">
        <v>8</v>
      </c>
      <c r="D3104" s="149" t="s">
        <v>214</v>
      </c>
      <c r="E3104" s="149" t="s">
        <v>169</v>
      </c>
      <c r="F3104" s="149">
        <v>227</v>
      </c>
      <c r="G3104" s="149">
        <v>75.6666666666667</v>
      </c>
      <c r="H3104" s="149">
        <v>846.73057555298601</v>
      </c>
      <c r="I3104" s="149">
        <v>650.48234600982698</v>
      </c>
      <c r="J3104" s="149">
        <v>567.30558032620797</v>
      </c>
      <c r="K3104" s="149">
        <v>742.27109667000605</v>
      </c>
      <c r="L3104" s="149">
        <v>83.176765683618996</v>
      </c>
      <c r="M3104" s="149">
        <v>91.788750660179204</v>
      </c>
    </row>
    <row r="3105" spans="1:13">
      <c r="A3105" s="150" t="str">
        <f t="shared" si="96"/>
        <v>2011-2013FemalesPP3</v>
      </c>
      <c r="B3105" s="151" t="str">
        <f t="shared" si="97"/>
        <v>2011-2013_Females_PP3_All ages</v>
      </c>
      <c r="C3105" s="149" t="s">
        <v>9</v>
      </c>
      <c r="D3105" s="149" t="s">
        <v>214</v>
      </c>
      <c r="E3105" s="149" t="s">
        <v>169</v>
      </c>
      <c r="F3105" s="149">
        <v>247</v>
      </c>
      <c r="G3105" s="149">
        <v>82.3333333333333</v>
      </c>
      <c r="H3105" s="149">
        <v>917.80618311533897</v>
      </c>
      <c r="I3105" s="149">
        <v>691.46516485817699</v>
      </c>
      <c r="J3105" s="149">
        <v>606.25684714084503</v>
      </c>
      <c r="K3105" s="149">
        <v>785.11184016825302</v>
      </c>
      <c r="L3105" s="149">
        <v>85.208317717332406</v>
      </c>
      <c r="M3105" s="149">
        <v>93.646675310075693</v>
      </c>
    </row>
    <row r="3106" spans="1:13">
      <c r="A3106" s="150" t="str">
        <f t="shared" si="96"/>
        <v>2012-2014FemalesPP3</v>
      </c>
      <c r="B3106" s="151" t="str">
        <f t="shared" si="97"/>
        <v>2012-2014_Females_PP3_All ages</v>
      </c>
      <c r="C3106" s="149" t="s">
        <v>216</v>
      </c>
      <c r="D3106" s="149" t="s">
        <v>214</v>
      </c>
      <c r="E3106" s="149" t="s">
        <v>169</v>
      </c>
      <c r="F3106" s="149">
        <v>253</v>
      </c>
      <c r="G3106" s="149">
        <v>84.3333333333333</v>
      </c>
      <c r="H3106" s="149">
        <v>934.13085216363902</v>
      </c>
      <c r="I3106" s="149">
        <v>690.51442479765205</v>
      </c>
      <c r="J3106" s="149">
        <v>606.374253868511</v>
      </c>
      <c r="K3106" s="149">
        <v>782.88258714986705</v>
      </c>
      <c r="L3106" s="149">
        <v>84.140170929140695</v>
      </c>
      <c r="M3106" s="149">
        <v>92.368162352215293</v>
      </c>
    </row>
    <row r="3107" spans="1:13">
      <c r="A3107" s="150" t="str">
        <f t="shared" si="96"/>
        <v>2004-2006FemalesPP4</v>
      </c>
      <c r="B3107" s="151" t="str">
        <f t="shared" si="97"/>
        <v>2004-2006_Females_PP4_All ages</v>
      </c>
      <c r="C3107" s="149" t="s">
        <v>1</v>
      </c>
      <c r="D3107" s="149" t="s">
        <v>214</v>
      </c>
      <c r="E3107" s="149" t="s">
        <v>170</v>
      </c>
      <c r="F3107" s="149">
        <v>300</v>
      </c>
      <c r="G3107" s="149">
        <v>100</v>
      </c>
      <c r="H3107" s="149">
        <v>1030.5382844972701</v>
      </c>
      <c r="I3107" s="149">
        <v>877.34796168998002</v>
      </c>
      <c r="J3107" s="149">
        <v>779.74461209172102</v>
      </c>
      <c r="K3107" s="149">
        <v>983.67909847682904</v>
      </c>
      <c r="L3107" s="149">
        <v>97.603349598259001</v>
      </c>
      <c r="M3107" s="149">
        <v>106.331136786849</v>
      </c>
    </row>
    <row r="3108" spans="1:13">
      <c r="A3108" s="150" t="str">
        <f t="shared" si="96"/>
        <v>2005-2007FemalesPP4</v>
      </c>
      <c r="B3108" s="151" t="str">
        <f t="shared" si="97"/>
        <v>2005-2007_Females_PP4_All ages</v>
      </c>
      <c r="C3108" s="149" t="s">
        <v>3</v>
      </c>
      <c r="D3108" s="149" t="s">
        <v>214</v>
      </c>
      <c r="E3108" s="149" t="s">
        <v>170</v>
      </c>
      <c r="F3108" s="149">
        <v>294</v>
      </c>
      <c r="G3108" s="149">
        <v>98</v>
      </c>
      <c r="H3108" s="149">
        <v>1007.33228260125</v>
      </c>
      <c r="I3108" s="149">
        <v>850.484151224161</v>
      </c>
      <c r="J3108" s="149">
        <v>754.89886210672603</v>
      </c>
      <c r="K3108" s="149">
        <v>954.70774747608698</v>
      </c>
      <c r="L3108" s="149">
        <v>95.585289117434698</v>
      </c>
      <c r="M3108" s="149">
        <v>104.22359625192701</v>
      </c>
    </row>
    <row r="3109" spans="1:13">
      <c r="A3109" s="150" t="str">
        <f t="shared" si="96"/>
        <v>2006-2008FemalesPP4</v>
      </c>
      <c r="B3109" s="151" t="str">
        <f t="shared" si="97"/>
        <v>2006-2008_Females_PP4_All ages</v>
      </c>
      <c r="C3109" s="149" t="s">
        <v>4</v>
      </c>
      <c r="D3109" s="149" t="s">
        <v>214</v>
      </c>
      <c r="E3109" s="149" t="s">
        <v>170</v>
      </c>
      <c r="F3109" s="149">
        <v>307</v>
      </c>
      <c r="G3109" s="149">
        <v>102.333333333333</v>
      </c>
      <c r="H3109" s="149">
        <v>1050.68619733735</v>
      </c>
      <c r="I3109" s="149">
        <v>862.14593183408499</v>
      </c>
      <c r="J3109" s="149">
        <v>767.25162481889902</v>
      </c>
      <c r="K3109" s="149">
        <v>965.42387694835395</v>
      </c>
      <c r="L3109" s="149">
        <v>94.8943070151863</v>
      </c>
      <c r="M3109" s="149">
        <v>103.27794511426799</v>
      </c>
    </row>
    <row r="3110" spans="1:13">
      <c r="A3110" s="150" t="str">
        <f t="shared" si="96"/>
        <v>2007-2009FemalesPP4</v>
      </c>
      <c r="B3110" s="151" t="str">
        <f t="shared" si="97"/>
        <v>2007-2009_Females_PP4_All ages</v>
      </c>
      <c r="C3110" s="149" t="s">
        <v>5</v>
      </c>
      <c r="D3110" s="149" t="s">
        <v>214</v>
      </c>
      <c r="E3110" s="149" t="s">
        <v>170</v>
      </c>
      <c r="F3110" s="149">
        <v>319</v>
      </c>
      <c r="G3110" s="149">
        <v>106.333333333333</v>
      </c>
      <c r="H3110" s="149">
        <v>1086.80839465794</v>
      </c>
      <c r="I3110" s="149">
        <v>875.03961061126404</v>
      </c>
      <c r="J3110" s="149">
        <v>780.37821014221299</v>
      </c>
      <c r="K3110" s="149">
        <v>977.89789427503399</v>
      </c>
      <c r="L3110" s="149">
        <v>94.661400469051401</v>
      </c>
      <c r="M3110" s="149">
        <v>102.85828366377</v>
      </c>
    </row>
    <row r="3111" spans="1:13">
      <c r="A3111" s="150" t="str">
        <f t="shared" si="96"/>
        <v>2008-2010FemalesPP4</v>
      </c>
      <c r="B3111" s="151" t="str">
        <f t="shared" si="97"/>
        <v>2008-2010_Females_PP4_All ages</v>
      </c>
      <c r="C3111" s="149" t="s">
        <v>6</v>
      </c>
      <c r="D3111" s="149" t="s">
        <v>214</v>
      </c>
      <c r="E3111" s="149" t="s">
        <v>170</v>
      </c>
      <c r="F3111" s="149">
        <v>340</v>
      </c>
      <c r="G3111" s="149">
        <v>113.333333333333</v>
      </c>
      <c r="H3111" s="149">
        <v>1151.6054735130699</v>
      </c>
      <c r="I3111" s="149">
        <v>912.17524350859401</v>
      </c>
      <c r="J3111" s="149">
        <v>816.42418637924402</v>
      </c>
      <c r="K3111" s="149">
        <v>1015.94571510158</v>
      </c>
      <c r="L3111" s="149">
        <v>95.751057129349803</v>
      </c>
      <c r="M3111" s="149">
        <v>103.770471592988</v>
      </c>
    </row>
    <row r="3112" spans="1:13">
      <c r="A3112" s="150" t="str">
        <f t="shared" si="96"/>
        <v>2009-2011FemalesPP4</v>
      </c>
      <c r="B3112" s="151" t="str">
        <f t="shared" si="97"/>
        <v>2009-2011_Females_PP4_All ages</v>
      </c>
      <c r="C3112" s="149" t="s">
        <v>7</v>
      </c>
      <c r="D3112" s="149" t="s">
        <v>214</v>
      </c>
      <c r="E3112" s="149" t="s">
        <v>170</v>
      </c>
      <c r="F3112" s="149">
        <v>325</v>
      </c>
      <c r="G3112" s="149">
        <v>108.333333333333</v>
      </c>
      <c r="H3112" s="149">
        <v>1087.1383174443899</v>
      </c>
      <c r="I3112" s="149">
        <v>858.52135587473299</v>
      </c>
      <c r="J3112" s="149">
        <v>766.30164192938901</v>
      </c>
      <c r="K3112" s="149">
        <v>958.64906219388695</v>
      </c>
      <c r="L3112" s="149">
        <v>92.219713945344097</v>
      </c>
      <c r="M3112" s="149">
        <v>100.127706319154</v>
      </c>
    </row>
    <row r="3113" spans="1:13">
      <c r="A3113" s="150" t="str">
        <f t="shared" si="96"/>
        <v>2010-2012FemalesPP4</v>
      </c>
      <c r="B3113" s="151" t="str">
        <f t="shared" si="97"/>
        <v>2010-2012_Females_PP4_All ages</v>
      </c>
      <c r="C3113" s="149" t="s">
        <v>8</v>
      </c>
      <c r="D3113" s="149" t="s">
        <v>214</v>
      </c>
      <c r="E3113" s="149" t="s">
        <v>170</v>
      </c>
      <c r="F3113" s="149">
        <v>327</v>
      </c>
      <c r="G3113" s="149">
        <v>109</v>
      </c>
      <c r="H3113" s="149">
        <v>1083.8581372224101</v>
      </c>
      <c r="I3113" s="149">
        <v>836.02192353809005</v>
      </c>
      <c r="J3113" s="149">
        <v>746.200367833879</v>
      </c>
      <c r="K3113" s="149">
        <v>933.52115312644696</v>
      </c>
      <c r="L3113" s="149">
        <v>89.821555704211406</v>
      </c>
      <c r="M3113" s="149">
        <v>97.499229588356698</v>
      </c>
    </row>
    <row r="3114" spans="1:13">
      <c r="A3114" s="150" t="str">
        <f t="shared" si="96"/>
        <v>2011-2013FemalesPP4</v>
      </c>
      <c r="B3114" s="151" t="str">
        <f t="shared" si="97"/>
        <v>2011-2013_Females_PP4_All ages</v>
      </c>
      <c r="C3114" s="149" t="s">
        <v>9</v>
      </c>
      <c r="D3114" s="149" t="s">
        <v>214</v>
      </c>
      <c r="E3114" s="149" t="s">
        <v>170</v>
      </c>
      <c r="F3114" s="149">
        <v>317</v>
      </c>
      <c r="G3114" s="149">
        <v>105.666666666667</v>
      </c>
      <c r="H3114" s="149">
        <v>1041.39290407359</v>
      </c>
      <c r="I3114" s="149">
        <v>770.56937926304897</v>
      </c>
      <c r="J3114" s="149">
        <v>686.17114284387605</v>
      </c>
      <c r="K3114" s="149">
        <v>862.29988520692598</v>
      </c>
      <c r="L3114" s="149">
        <v>84.398236419173003</v>
      </c>
      <c r="M3114" s="149">
        <v>91.730505943876196</v>
      </c>
    </row>
    <row r="3115" spans="1:13">
      <c r="A3115" s="150" t="str">
        <f t="shared" si="96"/>
        <v>2012-2014FemalesPP4</v>
      </c>
      <c r="B3115" s="151" t="str">
        <f t="shared" si="97"/>
        <v>2012-2014_Females_PP4_All ages</v>
      </c>
      <c r="C3115" s="149" t="s">
        <v>216</v>
      </c>
      <c r="D3115" s="149" t="s">
        <v>214</v>
      </c>
      <c r="E3115" s="149" t="s">
        <v>170</v>
      </c>
      <c r="F3115" s="149">
        <v>333</v>
      </c>
      <c r="G3115" s="149">
        <v>111</v>
      </c>
      <c r="H3115" s="149">
        <v>1091.3381181791401</v>
      </c>
      <c r="I3115" s="149">
        <v>788.18976673001805</v>
      </c>
      <c r="J3115" s="149">
        <v>703.58900052875299</v>
      </c>
      <c r="K3115" s="149">
        <v>879.95353229744399</v>
      </c>
      <c r="L3115" s="149">
        <v>84.600766201264406</v>
      </c>
      <c r="M3115" s="149">
        <v>91.763765567425907</v>
      </c>
    </row>
    <row r="3116" spans="1:13">
      <c r="A3116" s="150" t="str">
        <f t="shared" si="96"/>
        <v>2004-2006FemalesPP5</v>
      </c>
      <c r="B3116" s="151" t="str">
        <f t="shared" si="97"/>
        <v>2004-2006_Females_PP5_All ages</v>
      </c>
      <c r="C3116" s="149" t="s">
        <v>1</v>
      </c>
      <c r="D3116" s="149" t="s">
        <v>214</v>
      </c>
      <c r="E3116" s="149" t="s">
        <v>171</v>
      </c>
      <c r="F3116" s="149">
        <v>281</v>
      </c>
      <c r="G3116" s="149">
        <v>93.6666666666667</v>
      </c>
      <c r="H3116" s="149">
        <v>1047.64745358288</v>
      </c>
      <c r="I3116" s="149">
        <v>930.80118040752302</v>
      </c>
      <c r="J3116" s="149">
        <v>823.80745970582802</v>
      </c>
      <c r="K3116" s="149">
        <v>1047.6963108606201</v>
      </c>
      <c r="L3116" s="149">
        <v>106.993720701695</v>
      </c>
      <c r="M3116" s="149">
        <v>116.89513045309501</v>
      </c>
    </row>
    <row r="3117" spans="1:13">
      <c r="A3117" s="150" t="str">
        <f t="shared" si="96"/>
        <v>2005-2007FemalesPP5</v>
      </c>
      <c r="B3117" s="151" t="str">
        <f t="shared" si="97"/>
        <v>2005-2007_Females_PP5_All ages</v>
      </c>
      <c r="C3117" s="149" t="s">
        <v>3</v>
      </c>
      <c r="D3117" s="149" t="s">
        <v>214</v>
      </c>
      <c r="E3117" s="149" t="s">
        <v>171</v>
      </c>
      <c r="F3117" s="149">
        <v>263</v>
      </c>
      <c r="G3117" s="149">
        <v>87.6666666666667</v>
      </c>
      <c r="H3117" s="149">
        <v>977.54980672018996</v>
      </c>
      <c r="I3117" s="149">
        <v>863.96891863891199</v>
      </c>
      <c r="J3117" s="149">
        <v>761.04386063864104</v>
      </c>
      <c r="K3117" s="149">
        <v>976.75583641386697</v>
      </c>
      <c r="L3117" s="149">
        <v>102.925058000272</v>
      </c>
      <c r="M3117" s="149">
        <v>112.78691777495401</v>
      </c>
    </row>
    <row r="3118" spans="1:13">
      <c r="A3118" s="150" t="str">
        <f t="shared" si="96"/>
        <v>2006-2008FemalesPP5</v>
      </c>
      <c r="B3118" s="151" t="str">
        <f t="shared" si="97"/>
        <v>2006-2008_Females_PP5_All ages</v>
      </c>
      <c r="C3118" s="149" t="s">
        <v>4</v>
      </c>
      <c r="D3118" s="149" t="s">
        <v>214</v>
      </c>
      <c r="E3118" s="149" t="s">
        <v>171</v>
      </c>
      <c r="F3118" s="149">
        <v>287</v>
      </c>
      <c r="G3118" s="149">
        <v>95.6666666666667</v>
      </c>
      <c r="H3118" s="149">
        <v>1063.75092661231</v>
      </c>
      <c r="I3118" s="149">
        <v>934.89463626690201</v>
      </c>
      <c r="J3118" s="149">
        <v>827.87583943577101</v>
      </c>
      <c r="K3118" s="149">
        <v>1051.7079970882601</v>
      </c>
      <c r="L3118" s="149">
        <v>107.018796831131</v>
      </c>
      <c r="M3118" s="149">
        <v>116.813360821358</v>
      </c>
    </row>
    <row r="3119" spans="1:13">
      <c r="A3119" s="150" t="str">
        <f t="shared" si="96"/>
        <v>2007-2009FemalesPP5</v>
      </c>
      <c r="B3119" s="151" t="str">
        <f t="shared" si="97"/>
        <v>2007-2009_Females_PP5_All ages</v>
      </c>
      <c r="C3119" s="149" t="s">
        <v>5</v>
      </c>
      <c r="D3119" s="149" t="s">
        <v>214</v>
      </c>
      <c r="E3119" s="149" t="s">
        <v>171</v>
      </c>
      <c r="F3119" s="149">
        <v>298</v>
      </c>
      <c r="G3119" s="149">
        <v>99.3333333333333</v>
      </c>
      <c r="H3119" s="149">
        <v>1101.25646711013</v>
      </c>
      <c r="I3119" s="149">
        <v>947.40314535728999</v>
      </c>
      <c r="J3119" s="149">
        <v>840.82892735868097</v>
      </c>
      <c r="K3119" s="149">
        <v>1063.5407951079801</v>
      </c>
      <c r="L3119" s="149">
        <v>106.57421799861</v>
      </c>
      <c r="M3119" s="149">
        <v>116.137649750691</v>
      </c>
    </row>
    <row r="3120" spans="1:13">
      <c r="A3120" s="150" t="str">
        <f t="shared" si="96"/>
        <v>2008-2010FemalesPP5</v>
      </c>
      <c r="B3120" s="151" t="str">
        <f t="shared" si="97"/>
        <v>2008-2010_Females_PP5_All ages</v>
      </c>
      <c r="C3120" s="149" t="s">
        <v>6</v>
      </c>
      <c r="D3120" s="149" t="s">
        <v>214</v>
      </c>
      <c r="E3120" s="149" t="s">
        <v>171</v>
      </c>
      <c r="F3120" s="149">
        <v>313</v>
      </c>
      <c r="G3120" s="149">
        <v>104.333333333333</v>
      </c>
      <c r="H3120" s="149">
        <v>1154.3851884635201</v>
      </c>
      <c r="I3120" s="149">
        <v>963.908374942347</v>
      </c>
      <c r="J3120" s="149">
        <v>857.818947147323</v>
      </c>
      <c r="K3120" s="149">
        <v>1079.27599740613</v>
      </c>
      <c r="L3120" s="149">
        <v>106.08942779502399</v>
      </c>
      <c r="M3120" s="149">
        <v>115.367622463785</v>
      </c>
    </row>
    <row r="3121" spans="1:13">
      <c r="A3121" s="150" t="str">
        <f t="shared" si="96"/>
        <v>2009-2011FemalesPP5</v>
      </c>
      <c r="B3121" s="151" t="str">
        <f t="shared" si="97"/>
        <v>2009-2011_Females_PP5_All ages</v>
      </c>
      <c r="C3121" s="149" t="s">
        <v>7</v>
      </c>
      <c r="D3121" s="149" t="s">
        <v>214</v>
      </c>
      <c r="E3121" s="149" t="s">
        <v>171</v>
      </c>
      <c r="F3121" s="149">
        <v>299</v>
      </c>
      <c r="G3121" s="149">
        <v>99.6666666666667</v>
      </c>
      <c r="H3121" s="149">
        <v>1100.7215432189701</v>
      </c>
      <c r="I3121" s="149">
        <v>912.83746760629697</v>
      </c>
      <c r="J3121" s="149">
        <v>809.62957605976601</v>
      </c>
      <c r="K3121" s="149">
        <v>1025.2904699620401</v>
      </c>
      <c r="L3121" s="149">
        <v>103.20789154653001</v>
      </c>
      <c r="M3121" s="149">
        <v>112.453002355744</v>
      </c>
    </row>
    <row r="3122" spans="1:13">
      <c r="A3122" s="150" t="str">
        <f t="shared" si="96"/>
        <v>2010-2012FemalesPP5</v>
      </c>
      <c r="B3122" s="151" t="str">
        <f t="shared" si="97"/>
        <v>2010-2012_Females_PP5_All ages</v>
      </c>
      <c r="C3122" s="149" t="s">
        <v>8</v>
      </c>
      <c r="D3122" s="149" t="s">
        <v>214</v>
      </c>
      <c r="E3122" s="149" t="s">
        <v>171</v>
      </c>
      <c r="F3122" s="149">
        <v>309</v>
      </c>
      <c r="G3122" s="149">
        <v>103</v>
      </c>
      <c r="H3122" s="149">
        <v>1135.9458863318901</v>
      </c>
      <c r="I3122" s="149">
        <v>928.579607890695</v>
      </c>
      <c r="J3122" s="149">
        <v>824.95439597145605</v>
      </c>
      <c r="K3122" s="149">
        <v>1041.32873202467</v>
      </c>
      <c r="L3122" s="149">
        <v>103.62521191923901</v>
      </c>
      <c r="M3122" s="149">
        <v>112.74912413397399</v>
      </c>
    </row>
    <row r="3123" spans="1:13">
      <c r="A3123" s="150" t="str">
        <f t="shared" si="96"/>
        <v>2011-2013FemalesPP5</v>
      </c>
      <c r="B3123" s="151" t="str">
        <f t="shared" si="97"/>
        <v>2011-2013_Females_PP5_All ages</v>
      </c>
      <c r="C3123" s="149" t="s">
        <v>9</v>
      </c>
      <c r="D3123" s="149" t="s">
        <v>214</v>
      </c>
      <c r="E3123" s="149" t="s">
        <v>171</v>
      </c>
      <c r="F3123" s="149">
        <v>307</v>
      </c>
      <c r="G3123" s="149">
        <v>102.333333333333</v>
      </c>
      <c r="H3123" s="149">
        <v>1129.29924590767</v>
      </c>
      <c r="I3123" s="149">
        <v>905.59349120189995</v>
      </c>
      <c r="J3123" s="149">
        <v>803.94369844868402</v>
      </c>
      <c r="K3123" s="149">
        <v>1016.2237497185</v>
      </c>
      <c r="L3123" s="149">
        <v>101.649792753216</v>
      </c>
      <c r="M3123" s="149">
        <v>110.630258516597</v>
      </c>
    </row>
    <row r="3124" spans="1:13">
      <c r="A3124" s="150" t="str">
        <f t="shared" si="96"/>
        <v>2012-2014FemalesPP5</v>
      </c>
      <c r="B3124" s="151" t="str">
        <f t="shared" si="97"/>
        <v>2012-2014_Females_PP5_All ages</v>
      </c>
      <c r="C3124" s="149" t="s">
        <v>216</v>
      </c>
      <c r="D3124" s="149" t="s">
        <v>214</v>
      </c>
      <c r="E3124" s="149" t="s">
        <v>171</v>
      </c>
      <c r="F3124" s="149">
        <v>315</v>
      </c>
      <c r="G3124" s="149">
        <v>105</v>
      </c>
      <c r="H3124" s="149">
        <v>1160.52020778838</v>
      </c>
      <c r="I3124" s="149">
        <v>916.87768391522798</v>
      </c>
      <c r="J3124" s="149">
        <v>815.17500502378005</v>
      </c>
      <c r="K3124" s="149">
        <v>1027.4453052250101</v>
      </c>
      <c r="L3124" s="149">
        <v>101.70267889144699</v>
      </c>
      <c r="M3124" s="149">
        <v>110.567621309785</v>
      </c>
    </row>
    <row r="3125" spans="1:13">
      <c r="A3125" s="150" t="str">
        <f t="shared" si="96"/>
        <v>2004-2006FemalesPR</v>
      </c>
      <c r="B3125" s="151" t="str">
        <f t="shared" si="97"/>
        <v>2004-2006_Females_PR_All ages</v>
      </c>
      <c r="C3125" s="149" t="s">
        <v>1</v>
      </c>
      <c r="D3125" s="149" t="s">
        <v>214</v>
      </c>
      <c r="E3125" s="149" t="s">
        <v>172</v>
      </c>
      <c r="F3125" s="149">
        <v>2165</v>
      </c>
      <c r="G3125" s="149">
        <v>721.66666666666697</v>
      </c>
      <c r="H3125" s="149">
        <v>1003.38323214534</v>
      </c>
      <c r="I3125" s="149">
        <v>1025.83965778948</v>
      </c>
      <c r="J3125" s="149">
        <v>982.63056114005303</v>
      </c>
      <c r="K3125" s="149">
        <v>1070.44456600797</v>
      </c>
      <c r="L3125" s="149">
        <v>43.2090966494304</v>
      </c>
      <c r="M3125" s="149">
        <v>44.604908218487502</v>
      </c>
    </row>
    <row r="3126" spans="1:13">
      <c r="A3126" s="150" t="str">
        <f t="shared" si="96"/>
        <v>2005-2007FemalesPR</v>
      </c>
      <c r="B3126" s="151" t="str">
        <f t="shared" si="97"/>
        <v>2005-2007_Females_PR_All ages</v>
      </c>
      <c r="C3126" s="149" t="s">
        <v>3</v>
      </c>
      <c r="D3126" s="149" t="s">
        <v>214</v>
      </c>
      <c r="E3126" s="149" t="s">
        <v>172</v>
      </c>
      <c r="F3126" s="149">
        <v>2197</v>
      </c>
      <c r="G3126" s="149">
        <v>732.33333333333303</v>
      </c>
      <c r="H3126" s="149">
        <v>1014.79466228169</v>
      </c>
      <c r="I3126" s="149">
        <v>1036.44803602876</v>
      </c>
      <c r="J3126" s="149">
        <v>993.03059194325897</v>
      </c>
      <c r="K3126" s="149">
        <v>1081.25759000227</v>
      </c>
      <c r="L3126" s="149">
        <v>43.4174440855043</v>
      </c>
      <c r="M3126" s="149">
        <v>44.809553973507903</v>
      </c>
    </row>
    <row r="3127" spans="1:13">
      <c r="A3127" s="150" t="str">
        <f t="shared" si="96"/>
        <v>2006-2008FemalesPR</v>
      </c>
      <c r="B3127" s="151" t="str">
        <f t="shared" si="97"/>
        <v>2006-2008_Females_PR_All ages</v>
      </c>
      <c r="C3127" s="149" t="s">
        <v>4</v>
      </c>
      <c r="D3127" s="149" t="s">
        <v>214</v>
      </c>
      <c r="E3127" s="149" t="s">
        <v>172</v>
      </c>
      <c r="F3127" s="149">
        <v>2107</v>
      </c>
      <c r="G3127" s="149">
        <v>702.33333333333303</v>
      </c>
      <c r="H3127" s="149">
        <v>966.97063291371603</v>
      </c>
      <c r="I3127" s="149">
        <v>994.55084901238195</v>
      </c>
      <c r="J3127" s="149">
        <v>951.94825065356099</v>
      </c>
      <c r="K3127" s="149">
        <v>1038.5488180980999</v>
      </c>
      <c r="L3127" s="149">
        <v>42.602598358821098</v>
      </c>
      <c r="M3127" s="149">
        <v>43.997969085714402</v>
      </c>
    </row>
    <row r="3128" spans="1:13">
      <c r="A3128" s="150" t="str">
        <f t="shared" si="96"/>
        <v>2007-2009FemalesPR</v>
      </c>
      <c r="B3128" s="151" t="str">
        <f t="shared" si="97"/>
        <v>2007-2009_Females_PR_All ages</v>
      </c>
      <c r="C3128" s="149" t="s">
        <v>5</v>
      </c>
      <c r="D3128" s="149" t="s">
        <v>214</v>
      </c>
      <c r="E3128" s="149" t="s">
        <v>172</v>
      </c>
      <c r="F3128" s="149">
        <v>2095</v>
      </c>
      <c r="G3128" s="149">
        <v>698.33333333333303</v>
      </c>
      <c r="H3128" s="149">
        <v>956.11456945179702</v>
      </c>
      <c r="I3128" s="149">
        <v>989.88340483881802</v>
      </c>
      <c r="J3128" s="149">
        <v>947.34300162385102</v>
      </c>
      <c r="K3128" s="149">
        <v>1033.82119825155</v>
      </c>
      <c r="L3128" s="149">
        <v>42.540403214966901</v>
      </c>
      <c r="M3128" s="149">
        <v>43.937793412731502</v>
      </c>
    </row>
    <row r="3129" spans="1:13">
      <c r="A3129" s="150" t="str">
        <f t="shared" si="96"/>
        <v>2008-2010FemalesPR</v>
      </c>
      <c r="B3129" s="151" t="str">
        <f t="shared" si="97"/>
        <v>2008-2010_Females_PR_All ages</v>
      </c>
      <c r="C3129" s="149" t="s">
        <v>6</v>
      </c>
      <c r="D3129" s="149" t="s">
        <v>214</v>
      </c>
      <c r="E3129" s="149" t="s">
        <v>172</v>
      </c>
      <c r="F3129" s="149">
        <v>2032</v>
      </c>
      <c r="G3129" s="149">
        <v>677.33333333333303</v>
      </c>
      <c r="H3129" s="149">
        <v>921.37480729119397</v>
      </c>
      <c r="I3129" s="149">
        <v>937.93488698747501</v>
      </c>
      <c r="J3129" s="149">
        <v>897.109006673973</v>
      </c>
      <c r="K3129" s="149">
        <v>980.12284599684006</v>
      </c>
      <c r="L3129" s="149">
        <v>40.825880313502601</v>
      </c>
      <c r="M3129" s="149">
        <v>42.187959009364903</v>
      </c>
    </row>
    <row r="3130" spans="1:13">
      <c r="A3130" s="150" t="str">
        <f t="shared" si="96"/>
        <v>2009-2011FemalesPR</v>
      </c>
      <c r="B3130" s="151" t="str">
        <f t="shared" si="97"/>
        <v>2009-2011_Females_PR_All ages</v>
      </c>
      <c r="C3130" s="149" t="s">
        <v>7</v>
      </c>
      <c r="D3130" s="149" t="s">
        <v>214</v>
      </c>
      <c r="E3130" s="149" t="s">
        <v>172</v>
      </c>
      <c r="F3130" s="149">
        <v>2044</v>
      </c>
      <c r="G3130" s="149">
        <v>681.33333333333303</v>
      </c>
      <c r="H3130" s="149">
        <v>921.55925662088896</v>
      </c>
      <c r="I3130" s="149">
        <v>925.694467373115</v>
      </c>
      <c r="J3130" s="149">
        <v>885.589575300359</v>
      </c>
      <c r="K3130" s="149">
        <v>967.13337852171605</v>
      </c>
      <c r="L3130" s="149">
        <v>40.104892072755902</v>
      </c>
      <c r="M3130" s="149">
        <v>41.438911148600901</v>
      </c>
    </row>
    <row r="3131" spans="1:13">
      <c r="A3131" s="150" t="str">
        <f t="shared" si="96"/>
        <v>2010-2012FemalesPR</v>
      </c>
      <c r="B3131" s="151" t="str">
        <f t="shared" si="97"/>
        <v>2010-2012_Females_PR_All ages</v>
      </c>
      <c r="C3131" s="149" t="s">
        <v>8</v>
      </c>
      <c r="D3131" s="149" t="s">
        <v>214</v>
      </c>
      <c r="E3131" s="149" t="s">
        <v>172</v>
      </c>
      <c r="F3131" s="149">
        <v>2080</v>
      </c>
      <c r="G3131" s="149">
        <v>693.33333333333303</v>
      </c>
      <c r="H3131" s="149">
        <v>933.28367785560101</v>
      </c>
      <c r="I3131" s="149">
        <v>921.65078806387896</v>
      </c>
      <c r="J3131" s="149">
        <v>882.09917867756599</v>
      </c>
      <c r="K3131" s="149">
        <v>962.50637094413901</v>
      </c>
      <c r="L3131" s="149">
        <v>39.551609386313302</v>
      </c>
      <c r="M3131" s="149">
        <v>40.8555828802603</v>
      </c>
    </row>
    <row r="3132" spans="1:13">
      <c r="A3132" s="150" t="str">
        <f t="shared" si="96"/>
        <v>2011-2013FemalesPR</v>
      </c>
      <c r="B3132" s="151" t="str">
        <f t="shared" si="97"/>
        <v>2011-2013_Females_PR_All ages</v>
      </c>
      <c r="C3132" s="149" t="s">
        <v>9</v>
      </c>
      <c r="D3132" s="149" t="s">
        <v>214</v>
      </c>
      <c r="E3132" s="149" t="s">
        <v>172</v>
      </c>
      <c r="F3132" s="149">
        <v>2092</v>
      </c>
      <c r="G3132" s="149">
        <v>697.33333333333303</v>
      </c>
      <c r="H3132" s="149">
        <v>935.57417958373196</v>
      </c>
      <c r="I3132" s="149">
        <v>919.68647838919901</v>
      </c>
      <c r="J3132" s="149">
        <v>880.37657967647306</v>
      </c>
      <c r="K3132" s="149">
        <v>960.28859216124999</v>
      </c>
      <c r="L3132" s="149">
        <v>39.309898712725499</v>
      </c>
      <c r="M3132" s="149">
        <v>40.602113772051403</v>
      </c>
    </row>
    <row r="3133" spans="1:13">
      <c r="A3133" s="150" t="str">
        <f t="shared" si="96"/>
        <v>2012-2014FemalesPR</v>
      </c>
      <c r="B3133" s="151" t="str">
        <f t="shared" si="97"/>
        <v>2012-2014_Females_PR_All ages</v>
      </c>
      <c r="C3133" s="149" t="s">
        <v>216</v>
      </c>
      <c r="D3133" s="149" t="s">
        <v>214</v>
      </c>
      <c r="E3133" s="149" t="s">
        <v>172</v>
      </c>
      <c r="F3133" s="149">
        <v>2110</v>
      </c>
      <c r="G3133" s="149">
        <v>703.33333333333303</v>
      </c>
      <c r="H3133" s="149">
        <v>941.88439373445999</v>
      </c>
      <c r="I3133" s="149">
        <v>918.35807701367105</v>
      </c>
      <c r="J3133" s="149">
        <v>879.28560305752706</v>
      </c>
      <c r="K3133" s="149">
        <v>958.70937244642403</v>
      </c>
      <c r="L3133" s="149">
        <v>39.072473956144002</v>
      </c>
      <c r="M3133" s="149">
        <v>40.351295432753503</v>
      </c>
    </row>
    <row r="3134" spans="1:13">
      <c r="A3134" s="150" t="str">
        <f t="shared" si="96"/>
        <v>2004-2006FemalesPR1</v>
      </c>
      <c r="B3134" s="151" t="str">
        <f t="shared" si="97"/>
        <v>2004-2006_Females_PR1_All ages</v>
      </c>
      <c r="C3134" s="149" t="s">
        <v>1</v>
      </c>
      <c r="D3134" s="149" t="s">
        <v>214</v>
      </c>
      <c r="E3134" s="149" t="s">
        <v>173</v>
      </c>
      <c r="F3134" s="149">
        <v>353</v>
      </c>
      <c r="G3134" s="149">
        <v>117.666666666667</v>
      </c>
      <c r="H3134" s="149">
        <v>793.383228822511</v>
      </c>
      <c r="I3134" s="149">
        <v>846.884678144291</v>
      </c>
      <c r="J3134" s="149">
        <v>759.86601206576802</v>
      </c>
      <c r="K3134" s="149">
        <v>941.04996410570595</v>
      </c>
      <c r="L3134" s="149">
        <v>87.018666078522998</v>
      </c>
      <c r="M3134" s="149">
        <v>94.165285961414497</v>
      </c>
    </row>
    <row r="3135" spans="1:13">
      <c r="A3135" s="150" t="str">
        <f t="shared" si="96"/>
        <v>2005-2007FemalesPR1</v>
      </c>
      <c r="B3135" s="151" t="str">
        <f t="shared" si="97"/>
        <v>2005-2007_Females_PR1_All ages</v>
      </c>
      <c r="C3135" s="149" t="s">
        <v>3</v>
      </c>
      <c r="D3135" s="149" t="s">
        <v>214</v>
      </c>
      <c r="E3135" s="149" t="s">
        <v>173</v>
      </c>
      <c r="F3135" s="149">
        <v>355</v>
      </c>
      <c r="G3135" s="149">
        <v>118.333333333333</v>
      </c>
      <c r="H3135" s="149">
        <v>796.10692500897005</v>
      </c>
      <c r="I3135" s="149">
        <v>821.49770921655204</v>
      </c>
      <c r="J3135" s="149">
        <v>737.20400884928495</v>
      </c>
      <c r="K3135" s="149">
        <v>912.69384741711201</v>
      </c>
      <c r="L3135" s="149">
        <v>84.293700367266794</v>
      </c>
      <c r="M3135" s="149">
        <v>91.1961382005601</v>
      </c>
    </row>
    <row r="3136" spans="1:13">
      <c r="A3136" s="150" t="str">
        <f t="shared" si="96"/>
        <v>2006-2008FemalesPR1</v>
      </c>
      <c r="B3136" s="151" t="str">
        <f t="shared" si="97"/>
        <v>2006-2008_Females_PR1_All ages</v>
      </c>
      <c r="C3136" s="149" t="s">
        <v>4</v>
      </c>
      <c r="D3136" s="149" t="s">
        <v>214</v>
      </c>
      <c r="E3136" s="149" t="s">
        <v>173</v>
      </c>
      <c r="F3136" s="149">
        <v>361</v>
      </c>
      <c r="G3136" s="149">
        <v>120.333333333333</v>
      </c>
      <c r="H3136" s="149">
        <v>805.17452882792497</v>
      </c>
      <c r="I3136" s="149">
        <v>829.37578153633899</v>
      </c>
      <c r="J3136" s="149">
        <v>744.71376489161298</v>
      </c>
      <c r="K3136" s="149">
        <v>920.91001925306102</v>
      </c>
      <c r="L3136" s="149">
        <v>84.662016644725895</v>
      </c>
      <c r="M3136" s="149">
        <v>91.534237716721194</v>
      </c>
    </row>
    <row r="3137" spans="1:13">
      <c r="A3137" s="150" t="str">
        <f t="shared" si="96"/>
        <v>2007-2009FemalesPR1</v>
      </c>
      <c r="B3137" s="151" t="str">
        <f t="shared" si="97"/>
        <v>2007-2009_Females_PR1_All ages</v>
      </c>
      <c r="C3137" s="149" t="s">
        <v>5</v>
      </c>
      <c r="D3137" s="149" t="s">
        <v>214</v>
      </c>
      <c r="E3137" s="149" t="s">
        <v>173</v>
      </c>
      <c r="F3137" s="149">
        <v>388</v>
      </c>
      <c r="G3137" s="149">
        <v>129.333333333333</v>
      </c>
      <c r="H3137" s="149">
        <v>865.70427720386499</v>
      </c>
      <c r="I3137" s="149">
        <v>888.49789418245803</v>
      </c>
      <c r="J3137" s="149">
        <v>800.73079469956701</v>
      </c>
      <c r="K3137" s="149">
        <v>983.12630279251096</v>
      </c>
      <c r="L3137" s="149">
        <v>87.767099482890899</v>
      </c>
      <c r="M3137" s="149">
        <v>94.628408610053</v>
      </c>
    </row>
    <row r="3138" spans="1:13">
      <c r="A3138" s="150" t="str">
        <f t="shared" si="96"/>
        <v>2008-2010FemalesPR1</v>
      </c>
      <c r="B3138" s="151" t="str">
        <f t="shared" si="97"/>
        <v>2008-2010_Females_PR1_All ages</v>
      </c>
      <c r="C3138" s="149" t="s">
        <v>6</v>
      </c>
      <c r="D3138" s="149" t="s">
        <v>214</v>
      </c>
      <c r="E3138" s="149" t="s">
        <v>173</v>
      </c>
      <c r="F3138" s="149">
        <v>385</v>
      </c>
      <c r="G3138" s="149">
        <v>128.333333333333</v>
      </c>
      <c r="H3138" s="149">
        <v>859.01068743167002</v>
      </c>
      <c r="I3138" s="149">
        <v>850.02326941877902</v>
      </c>
      <c r="J3138" s="149">
        <v>766.19120219302397</v>
      </c>
      <c r="K3138" s="149">
        <v>940.43558005173895</v>
      </c>
      <c r="L3138" s="149">
        <v>83.832067225755495</v>
      </c>
      <c r="M3138" s="149">
        <v>90.412310632959603</v>
      </c>
    </row>
    <row r="3139" spans="1:13">
      <c r="A3139" s="150" t="str">
        <f t="shared" ref="A3139:A3202" si="98">C3139&amp;D3139&amp;E3139</f>
        <v>2009-2011FemalesPR1</v>
      </c>
      <c r="B3139" s="151" t="str">
        <f t="shared" ref="B3139:B3202" si="99">CONCATENATE(C3139,"_",D3139,"_",E3139,"_","All ages")</f>
        <v>2009-2011_Females_PR1_All ages</v>
      </c>
      <c r="C3139" s="149" t="s">
        <v>7</v>
      </c>
      <c r="D3139" s="149" t="s">
        <v>214</v>
      </c>
      <c r="E3139" s="149" t="s">
        <v>173</v>
      </c>
      <c r="F3139" s="149">
        <v>371</v>
      </c>
      <c r="G3139" s="149">
        <v>123.666666666667</v>
      </c>
      <c r="H3139" s="149">
        <v>829.95906131853906</v>
      </c>
      <c r="I3139" s="149">
        <v>781.35038141070595</v>
      </c>
      <c r="J3139" s="149">
        <v>703.17713895150405</v>
      </c>
      <c r="K3139" s="149">
        <v>865.779328135789</v>
      </c>
      <c r="L3139" s="149">
        <v>78.173242459201902</v>
      </c>
      <c r="M3139" s="149">
        <v>84.428946725082696</v>
      </c>
    </row>
    <row r="3140" spans="1:13">
      <c r="A3140" s="150" t="str">
        <f t="shared" si="98"/>
        <v>2010-2012FemalesPR1</v>
      </c>
      <c r="B3140" s="151" t="str">
        <f t="shared" si="99"/>
        <v>2010-2012_Females_PR1_All ages</v>
      </c>
      <c r="C3140" s="149" t="s">
        <v>8</v>
      </c>
      <c r="D3140" s="149" t="s">
        <v>214</v>
      </c>
      <c r="E3140" s="149" t="s">
        <v>173</v>
      </c>
      <c r="F3140" s="149">
        <v>335</v>
      </c>
      <c r="G3140" s="149">
        <v>111.666666666667</v>
      </c>
      <c r="H3140" s="149">
        <v>752.72441298730496</v>
      </c>
      <c r="I3140" s="149">
        <v>669.133352528979</v>
      </c>
      <c r="J3140" s="149">
        <v>598.98210109627098</v>
      </c>
      <c r="K3140" s="149">
        <v>745.205627086096</v>
      </c>
      <c r="L3140" s="149">
        <v>70.151251432708307</v>
      </c>
      <c r="M3140" s="149">
        <v>76.072274557116501</v>
      </c>
    </row>
    <row r="3141" spans="1:13">
      <c r="A3141" s="150" t="str">
        <f t="shared" si="98"/>
        <v>2011-2013FemalesPR1</v>
      </c>
      <c r="B3141" s="151" t="str">
        <f t="shared" si="99"/>
        <v>2011-2013_Females_PR1_All ages</v>
      </c>
      <c r="C3141" s="149" t="s">
        <v>9</v>
      </c>
      <c r="D3141" s="149" t="s">
        <v>214</v>
      </c>
      <c r="E3141" s="149" t="s">
        <v>173</v>
      </c>
      <c r="F3141" s="149">
        <v>345</v>
      </c>
      <c r="G3141" s="149">
        <v>115</v>
      </c>
      <c r="H3141" s="149">
        <v>778.13113201163799</v>
      </c>
      <c r="I3141" s="149">
        <v>667.35537203084505</v>
      </c>
      <c r="J3141" s="149">
        <v>598.41206563870799</v>
      </c>
      <c r="K3141" s="149">
        <v>742.02900113330395</v>
      </c>
      <c r="L3141" s="149">
        <v>68.943306392137202</v>
      </c>
      <c r="M3141" s="149">
        <v>74.673629102458804</v>
      </c>
    </row>
    <row r="3142" spans="1:13">
      <c r="A3142" s="150" t="str">
        <f t="shared" si="98"/>
        <v>2012-2014FemalesPR1</v>
      </c>
      <c r="B3142" s="151" t="str">
        <f t="shared" si="99"/>
        <v>2012-2014_Females_PR1_All ages</v>
      </c>
      <c r="C3142" s="149" t="s">
        <v>216</v>
      </c>
      <c r="D3142" s="149" t="s">
        <v>214</v>
      </c>
      <c r="E3142" s="149" t="s">
        <v>173</v>
      </c>
      <c r="F3142" s="149">
        <v>366</v>
      </c>
      <c r="G3142" s="149">
        <v>122</v>
      </c>
      <c r="H3142" s="149">
        <v>828.07303332654601</v>
      </c>
      <c r="I3142" s="149">
        <v>689.47883347857601</v>
      </c>
      <c r="J3142" s="149">
        <v>620.17741008272003</v>
      </c>
      <c r="K3142" s="149">
        <v>764.36539434763699</v>
      </c>
      <c r="L3142" s="149">
        <v>69.301423395856006</v>
      </c>
      <c r="M3142" s="149">
        <v>74.886560869061597</v>
      </c>
    </row>
    <row r="3143" spans="1:13">
      <c r="A3143" s="150" t="str">
        <f t="shared" si="98"/>
        <v>2004-2006FemalesPR2</v>
      </c>
      <c r="B3143" s="151" t="str">
        <f t="shared" si="99"/>
        <v>2004-2006_Females_PR2_All ages</v>
      </c>
      <c r="C3143" s="149" t="s">
        <v>1</v>
      </c>
      <c r="D3143" s="149" t="s">
        <v>214</v>
      </c>
      <c r="E3143" s="149" t="s">
        <v>174</v>
      </c>
      <c r="F3143" s="149">
        <v>482</v>
      </c>
      <c r="G3143" s="149">
        <v>160.666666666667</v>
      </c>
      <c r="H3143" s="149">
        <v>1179.49345405604</v>
      </c>
      <c r="I3143" s="149">
        <v>1027.6838038452099</v>
      </c>
      <c r="J3143" s="149">
        <v>936.55480366548898</v>
      </c>
      <c r="K3143" s="149">
        <v>1125.17704988984</v>
      </c>
      <c r="L3143" s="149">
        <v>91.129000179723405</v>
      </c>
      <c r="M3143" s="149">
        <v>97.493246044631405</v>
      </c>
    </row>
    <row r="3144" spans="1:13">
      <c r="A3144" s="150" t="str">
        <f t="shared" si="98"/>
        <v>2005-2007FemalesPR2</v>
      </c>
      <c r="B3144" s="151" t="str">
        <f t="shared" si="99"/>
        <v>2005-2007_Females_PR2_All ages</v>
      </c>
      <c r="C3144" s="149" t="s">
        <v>3</v>
      </c>
      <c r="D3144" s="149" t="s">
        <v>214</v>
      </c>
      <c r="E3144" s="149" t="s">
        <v>174</v>
      </c>
      <c r="F3144" s="149">
        <v>482</v>
      </c>
      <c r="G3144" s="149">
        <v>160.666666666667</v>
      </c>
      <c r="H3144" s="149">
        <v>1172.9206210152299</v>
      </c>
      <c r="I3144" s="149">
        <v>1026.9229535356301</v>
      </c>
      <c r="J3144" s="149">
        <v>935.52573962441704</v>
      </c>
      <c r="K3144" s="149">
        <v>1124.7031447597899</v>
      </c>
      <c r="L3144" s="149">
        <v>91.397213911213598</v>
      </c>
      <c r="M3144" s="149">
        <v>97.780191224158898</v>
      </c>
    </row>
    <row r="3145" spans="1:13">
      <c r="A3145" s="150" t="str">
        <f t="shared" si="98"/>
        <v>2006-2008FemalesPR2</v>
      </c>
      <c r="B3145" s="151" t="str">
        <f t="shared" si="99"/>
        <v>2006-2008_Females_PR2_All ages</v>
      </c>
      <c r="C3145" s="149" t="s">
        <v>4</v>
      </c>
      <c r="D3145" s="149" t="s">
        <v>214</v>
      </c>
      <c r="E3145" s="149" t="s">
        <v>174</v>
      </c>
      <c r="F3145" s="149">
        <v>445</v>
      </c>
      <c r="G3145" s="149">
        <v>148.333333333333</v>
      </c>
      <c r="H3145" s="149">
        <v>1077.4818401937</v>
      </c>
      <c r="I3145" s="149">
        <v>943.60464146870402</v>
      </c>
      <c r="J3145" s="149">
        <v>855.89519196722404</v>
      </c>
      <c r="K3145" s="149">
        <v>1037.69889590307</v>
      </c>
      <c r="L3145" s="149">
        <v>87.709449501479895</v>
      </c>
      <c r="M3145" s="149">
        <v>94.094254434361801</v>
      </c>
    </row>
    <row r="3146" spans="1:13">
      <c r="A3146" s="150" t="str">
        <f t="shared" si="98"/>
        <v>2007-2009FemalesPR2</v>
      </c>
      <c r="B3146" s="151" t="str">
        <f t="shared" si="99"/>
        <v>2007-2009_Females_PR2_All ages</v>
      </c>
      <c r="C3146" s="149" t="s">
        <v>5</v>
      </c>
      <c r="D3146" s="149" t="s">
        <v>214</v>
      </c>
      <c r="E3146" s="149" t="s">
        <v>174</v>
      </c>
      <c r="F3146" s="149">
        <v>418</v>
      </c>
      <c r="G3146" s="149">
        <v>139.333333333333</v>
      </c>
      <c r="H3146" s="149">
        <v>1002.71067718953</v>
      </c>
      <c r="I3146" s="149">
        <v>889.05594724554703</v>
      </c>
      <c r="J3146" s="149">
        <v>803.79617319293197</v>
      </c>
      <c r="K3146" s="149">
        <v>980.72751311837897</v>
      </c>
      <c r="L3146" s="149">
        <v>85.259774052615199</v>
      </c>
      <c r="M3146" s="149">
        <v>91.671565872832403</v>
      </c>
    </row>
    <row r="3147" spans="1:13">
      <c r="A3147" s="150" t="str">
        <f t="shared" si="98"/>
        <v>2008-2010FemalesPR2</v>
      </c>
      <c r="B3147" s="151" t="str">
        <f t="shared" si="99"/>
        <v>2008-2010_Females_PR2_All ages</v>
      </c>
      <c r="C3147" s="149" t="s">
        <v>6</v>
      </c>
      <c r="D3147" s="149" t="s">
        <v>214</v>
      </c>
      <c r="E3147" s="149" t="s">
        <v>174</v>
      </c>
      <c r="F3147" s="149">
        <v>373</v>
      </c>
      <c r="G3147" s="149">
        <v>124.333333333333</v>
      </c>
      <c r="H3147" s="149">
        <v>885.58607754220202</v>
      </c>
      <c r="I3147" s="149">
        <v>775.27857719942699</v>
      </c>
      <c r="J3147" s="149">
        <v>696.92483752438704</v>
      </c>
      <c r="K3147" s="149">
        <v>859.88491023101699</v>
      </c>
      <c r="L3147" s="149">
        <v>78.353739675039506</v>
      </c>
      <c r="M3147" s="149">
        <v>84.606333031590594</v>
      </c>
    </row>
    <row r="3148" spans="1:13">
      <c r="A3148" s="150" t="str">
        <f t="shared" si="98"/>
        <v>2009-2011FemalesPR2</v>
      </c>
      <c r="B3148" s="151" t="str">
        <f t="shared" si="99"/>
        <v>2009-2011_Females_PR2_All ages</v>
      </c>
      <c r="C3148" s="149" t="s">
        <v>7</v>
      </c>
      <c r="D3148" s="149" t="s">
        <v>214</v>
      </c>
      <c r="E3148" s="149" t="s">
        <v>174</v>
      </c>
      <c r="F3148" s="149">
        <v>401</v>
      </c>
      <c r="G3148" s="149">
        <v>133.666666666667</v>
      </c>
      <c r="H3148" s="149">
        <v>945.21968696963995</v>
      </c>
      <c r="I3148" s="149">
        <v>819.12753666380502</v>
      </c>
      <c r="J3148" s="149">
        <v>739.54627075357098</v>
      </c>
      <c r="K3148" s="149">
        <v>904.82429162854203</v>
      </c>
      <c r="L3148" s="149">
        <v>79.581265910234507</v>
      </c>
      <c r="M3148" s="149">
        <v>85.6967549647364</v>
      </c>
    </row>
    <row r="3149" spans="1:13">
      <c r="A3149" s="150" t="str">
        <f t="shared" si="98"/>
        <v>2010-2012FemalesPR2</v>
      </c>
      <c r="B3149" s="151" t="str">
        <f t="shared" si="99"/>
        <v>2010-2012_Females_PR2_All ages</v>
      </c>
      <c r="C3149" s="149" t="s">
        <v>8</v>
      </c>
      <c r="D3149" s="149" t="s">
        <v>214</v>
      </c>
      <c r="E3149" s="149" t="s">
        <v>174</v>
      </c>
      <c r="F3149" s="149">
        <v>450</v>
      </c>
      <c r="G3149" s="149">
        <v>150</v>
      </c>
      <c r="H3149" s="149">
        <v>1055.9166529788599</v>
      </c>
      <c r="I3149" s="149">
        <v>886.00830419226395</v>
      </c>
      <c r="J3149" s="149">
        <v>804.71824281597696</v>
      </c>
      <c r="K3149" s="149">
        <v>973.181617700424</v>
      </c>
      <c r="L3149" s="149">
        <v>81.290061376287198</v>
      </c>
      <c r="M3149" s="149">
        <v>87.173313508159097</v>
      </c>
    </row>
    <row r="3150" spans="1:13">
      <c r="A3150" s="150" t="str">
        <f t="shared" si="98"/>
        <v>2011-2013FemalesPR2</v>
      </c>
      <c r="B3150" s="151" t="str">
        <f t="shared" si="99"/>
        <v>2011-2013_Females_PR2_All ages</v>
      </c>
      <c r="C3150" s="149" t="s">
        <v>9</v>
      </c>
      <c r="D3150" s="149" t="s">
        <v>214</v>
      </c>
      <c r="E3150" s="149" t="s">
        <v>174</v>
      </c>
      <c r="F3150" s="149">
        <v>480</v>
      </c>
      <c r="G3150" s="149">
        <v>160</v>
      </c>
      <c r="H3150" s="149">
        <v>1126.81346542091</v>
      </c>
      <c r="I3150" s="149">
        <v>940.75449024954003</v>
      </c>
      <c r="J3150" s="149">
        <v>857.36057577153304</v>
      </c>
      <c r="K3150" s="149">
        <v>1029.98502836486</v>
      </c>
      <c r="L3150" s="149">
        <v>83.393914478007204</v>
      </c>
      <c r="M3150" s="149">
        <v>89.230538115318197</v>
      </c>
    </row>
    <row r="3151" spans="1:13">
      <c r="A3151" s="150" t="str">
        <f t="shared" si="98"/>
        <v>2012-2014FemalesPR2</v>
      </c>
      <c r="B3151" s="151" t="str">
        <f t="shared" si="99"/>
        <v>2012-2014_Females_PR2_All ages</v>
      </c>
      <c r="C3151" s="149" t="s">
        <v>216</v>
      </c>
      <c r="D3151" s="149" t="s">
        <v>214</v>
      </c>
      <c r="E3151" s="149" t="s">
        <v>174</v>
      </c>
      <c r="F3151" s="149">
        <v>465</v>
      </c>
      <c r="G3151" s="149">
        <v>155</v>
      </c>
      <c r="H3151" s="149">
        <v>1092.2159064217601</v>
      </c>
      <c r="I3151" s="149">
        <v>911.598020279151</v>
      </c>
      <c r="J3151" s="149">
        <v>829.62643114961497</v>
      </c>
      <c r="K3151" s="149">
        <v>999.40201149191603</v>
      </c>
      <c r="L3151" s="149">
        <v>81.971589129535204</v>
      </c>
      <c r="M3151" s="149">
        <v>87.803991212765098</v>
      </c>
    </row>
    <row r="3152" spans="1:13">
      <c r="A3152" s="150" t="str">
        <f t="shared" si="98"/>
        <v>2004-2006FemalesPR3</v>
      </c>
      <c r="B3152" s="151" t="str">
        <f t="shared" si="99"/>
        <v>2004-2006_Females_PR3_All ages</v>
      </c>
      <c r="C3152" s="149" t="s">
        <v>1</v>
      </c>
      <c r="D3152" s="149" t="s">
        <v>214</v>
      </c>
      <c r="E3152" s="149" t="s">
        <v>175</v>
      </c>
      <c r="F3152" s="149">
        <v>540</v>
      </c>
      <c r="G3152" s="149">
        <v>180</v>
      </c>
      <c r="H3152" s="149">
        <v>1255.3176651091401</v>
      </c>
      <c r="I3152" s="149">
        <v>1159.62118885978</v>
      </c>
      <c r="J3152" s="149">
        <v>1062.2533638648299</v>
      </c>
      <c r="K3152" s="149">
        <v>1263.40004813113</v>
      </c>
      <c r="L3152" s="149">
        <v>97.367824994952599</v>
      </c>
      <c r="M3152" s="149">
        <v>103.778859271345</v>
      </c>
    </row>
    <row r="3153" spans="1:13">
      <c r="A3153" s="150" t="str">
        <f t="shared" si="98"/>
        <v>2005-2007FemalesPR3</v>
      </c>
      <c r="B3153" s="151" t="str">
        <f t="shared" si="99"/>
        <v>2005-2007_Females_PR3_All ages</v>
      </c>
      <c r="C3153" s="149" t="s">
        <v>3</v>
      </c>
      <c r="D3153" s="149" t="s">
        <v>214</v>
      </c>
      <c r="E3153" s="149" t="s">
        <v>175</v>
      </c>
      <c r="F3153" s="149">
        <v>552</v>
      </c>
      <c r="G3153" s="149">
        <v>184</v>
      </c>
      <c r="H3153" s="149">
        <v>1278.2808049463899</v>
      </c>
      <c r="I3153" s="149">
        <v>1187.9873627792499</v>
      </c>
      <c r="J3153" s="149">
        <v>1089.04582028133</v>
      </c>
      <c r="K3153" s="149">
        <v>1293.36985055587</v>
      </c>
      <c r="L3153" s="149">
        <v>98.941542497919997</v>
      </c>
      <c r="M3153" s="149">
        <v>105.382487776616</v>
      </c>
    </row>
    <row r="3154" spans="1:13">
      <c r="A3154" s="150" t="str">
        <f t="shared" si="98"/>
        <v>2006-2008FemalesPR3</v>
      </c>
      <c r="B3154" s="151" t="str">
        <f t="shared" si="99"/>
        <v>2006-2008_Females_PR3_All ages</v>
      </c>
      <c r="C3154" s="149" t="s">
        <v>4</v>
      </c>
      <c r="D3154" s="149" t="s">
        <v>214</v>
      </c>
      <c r="E3154" s="149" t="s">
        <v>175</v>
      </c>
      <c r="F3154" s="149">
        <v>514</v>
      </c>
      <c r="G3154" s="149">
        <v>171.333333333333</v>
      </c>
      <c r="H3154" s="149">
        <v>1179.49424021295</v>
      </c>
      <c r="I3154" s="149">
        <v>1101.71948998639</v>
      </c>
      <c r="J3154" s="149">
        <v>1006.66918245157</v>
      </c>
      <c r="K3154" s="149">
        <v>1203.1902831320101</v>
      </c>
      <c r="L3154" s="149">
        <v>95.050307534825905</v>
      </c>
      <c r="M3154" s="149">
        <v>101.470793145616</v>
      </c>
    </row>
    <row r="3155" spans="1:13">
      <c r="A3155" s="150" t="str">
        <f t="shared" si="98"/>
        <v>2007-2009FemalesPR3</v>
      </c>
      <c r="B3155" s="151" t="str">
        <f t="shared" si="99"/>
        <v>2007-2009_Females_PR3_All ages</v>
      </c>
      <c r="C3155" s="149" t="s">
        <v>5</v>
      </c>
      <c r="D3155" s="149" t="s">
        <v>214</v>
      </c>
      <c r="E3155" s="149" t="s">
        <v>175</v>
      </c>
      <c r="F3155" s="149">
        <v>525</v>
      </c>
      <c r="G3155" s="149">
        <v>175</v>
      </c>
      <c r="H3155" s="149">
        <v>1193.48018822888</v>
      </c>
      <c r="I3155" s="149">
        <v>1132.81988808815</v>
      </c>
      <c r="J3155" s="149">
        <v>1036.20522150637</v>
      </c>
      <c r="K3155" s="149">
        <v>1235.88949647911</v>
      </c>
      <c r="L3155" s="149">
        <v>96.614666581776007</v>
      </c>
      <c r="M3155" s="149">
        <v>103.06960839096899</v>
      </c>
    </row>
    <row r="3156" spans="1:13">
      <c r="A3156" s="150" t="str">
        <f t="shared" si="98"/>
        <v>2008-2010FemalesPR3</v>
      </c>
      <c r="B3156" s="151" t="str">
        <f t="shared" si="99"/>
        <v>2008-2010_Females_PR3_All ages</v>
      </c>
      <c r="C3156" s="149" t="s">
        <v>6</v>
      </c>
      <c r="D3156" s="149" t="s">
        <v>214</v>
      </c>
      <c r="E3156" s="149" t="s">
        <v>175</v>
      </c>
      <c r="F3156" s="149">
        <v>503</v>
      </c>
      <c r="G3156" s="149">
        <v>167.666666666667</v>
      </c>
      <c r="H3156" s="149">
        <v>1131.3794732225199</v>
      </c>
      <c r="I3156" s="149">
        <v>1077.9849104201101</v>
      </c>
      <c r="J3156" s="149">
        <v>984.19608209607497</v>
      </c>
      <c r="K3156" s="149">
        <v>1178.1804547885699</v>
      </c>
      <c r="L3156" s="149">
        <v>93.788828324037695</v>
      </c>
      <c r="M3156" s="149">
        <v>100.195544368455</v>
      </c>
    </row>
    <row r="3157" spans="1:13">
      <c r="A3157" s="150" t="str">
        <f t="shared" si="98"/>
        <v>2009-2011FemalesPR3</v>
      </c>
      <c r="B3157" s="151" t="str">
        <f t="shared" si="99"/>
        <v>2009-2011_Females_PR3_All ages</v>
      </c>
      <c r="C3157" s="149" t="s">
        <v>7</v>
      </c>
      <c r="D3157" s="149" t="s">
        <v>214</v>
      </c>
      <c r="E3157" s="149" t="s">
        <v>175</v>
      </c>
      <c r="F3157" s="149">
        <v>503</v>
      </c>
      <c r="G3157" s="149">
        <v>167.666666666667</v>
      </c>
      <c r="H3157" s="149">
        <v>1118.8468981471201</v>
      </c>
      <c r="I3157" s="149">
        <v>1071.0724670864199</v>
      </c>
      <c r="J3157" s="149">
        <v>978.04854115409603</v>
      </c>
      <c r="K3157" s="149">
        <v>1170.4508585711501</v>
      </c>
      <c r="L3157" s="149">
        <v>93.023925932323394</v>
      </c>
      <c r="M3157" s="149">
        <v>99.378391484726095</v>
      </c>
    </row>
    <row r="3158" spans="1:13">
      <c r="A3158" s="150" t="str">
        <f t="shared" si="98"/>
        <v>2010-2012FemalesPR3</v>
      </c>
      <c r="B3158" s="151" t="str">
        <f t="shared" si="99"/>
        <v>2010-2012_Females_PR3_All ages</v>
      </c>
      <c r="C3158" s="149" t="s">
        <v>8</v>
      </c>
      <c r="D3158" s="149" t="s">
        <v>214</v>
      </c>
      <c r="E3158" s="149" t="s">
        <v>175</v>
      </c>
      <c r="F3158" s="149">
        <v>472</v>
      </c>
      <c r="G3158" s="149">
        <v>157.333333333333</v>
      </c>
      <c r="H3158" s="149">
        <v>1033.84076223853</v>
      </c>
      <c r="I3158" s="149">
        <v>988.25877211544298</v>
      </c>
      <c r="J3158" s="149">
        <v>899.64876449941596</v>
      </c>
      <c r="K3158" s="149">
        <v>1083.12480120291</v>
      </c>
      <c r="L3158" s="149">
        <v>88.610007616027602</v>
      </c>
      <c r="M3158" s="149">
        <v>94.866029087462294</v>
      </c>
    </row>
    <row r="3159" spans="1:13">
      <c r="A3159" s="150" t="str">
        <f t="shared" si="98"/>
        <v>2011-2013FemalesPR3</v>
      </c>
      <c r="B3159" s="151" t="str">
        <f t="shared" si="99"/>
        <v>2011-2013_Females_PR3_All ages</v>
      </c>
      <c r="C3159" s="149" t="s">
        <v>9</v>
      </c>
      <c r="D3159" s="149" t="s">
        <v>214</v>
      </c>
      <c r="E3159" s="149" t="s">
        <v>175</v>
      </c>
      <c r="F3159" s="149">
        <v>468</v>
      </c>
      <c r="G3159" s="149">
        <v>156</v>
      </c>
      <c r="H3159" s="149">
        <v>1012.35155421921</v>
      </c>
      <c r="I3159" s="149">
        <v>973.24846173690798</v>
      </c>
      <c r="J3159" s="149">
        <v>885.63842866213895</v>
      </c>
      <c r="K3159" s="149">
        <v>1067.0713031919399</v>
      </c>
      <c r="L3159" s="149">
        <v>87.610033074769007</v>
      </c>
      <c r="M3159" s="149">
        <v>93.822841455036198</v>
      </c>
    </row>
    <row r="3160" spans="1:13">
      <c r="A3160" s="150" t="str">
        <f t="shared" si="98"/>
        <v>2012-2014FemalesPR3</v>
      </c>
      <c r="B3160" s="151" t="str">
        <f t="shared" si="99"/>
        <v>2012-2014_Females_PR3_All ages</v>
      </c>
      <c r="C3160" s="149" t="s">
        <v>216</v>
      </c>
      <c r="D3160" s="149" t="s">
        <v>214</v>
      </c>
      <c r="E3160" s="149" t="s">
        <v>175</v>
      </c>
      <c r="F3160" s="149">
        <v>475</v>
      </c>
      <c r="G3160" s="149">
        <v>158.333333333333</v>
      </c>
      <c r="H3160" s="149">
        <v>1016.30365013479</v>
      </c>
      <c r="I3160" s="149">
        <v>977.59140983433895</v>
      </c>
      <c r="J3160" s="149">
        <v>890.18785046494997</v>
      </c>
      <c r="K3160" s="149">
        <v>1071.1455541202799</v>
      </c>
      <c r="L3160" s="149">
        <v>87.403559369388205</v>
      </c>
      <c r="M3160" s="149">
        <v>93.554144285945895</v>
      </c>
    </row>
    <row r="3161" spans="1:13">
      <c r="A3161" s="150" t="str">
        <f t="shared" si="98"/>
        <v>2004-2006FemalesPR4</v>
      </c>
      <c r="B3161" s="151" t="str">
        <f t="shared" si="99"/>
        <v>2004-2006_Females_PR4_All ages</v>
      </c>
      <c r="C3161" s="149" t="s">
        <v>1</v>
      </c>
      <c r="D3161" s="149" t="s">
        <v>214</v>
      </c>
      <c r="E3161" s="149" t="s">
        <v>176</v>
      </c>
      <c r="F3161" s="149">
        <v>406</v>
      </c>
      <c r="G3161" s="149">
        <v>135.333333333333</v>
      </c>
      <c r="H3161" s="149">
        <v>913.22146745242696</v>
      </c>
      <c r="I3161" s="149">
        <v>1015.02172935236</v>
      </c>
      <c r="J3161" s="149">
        <v>916.86420769610004</v>
      </c>
      <c r="K3161" s="149">
        <v>1120.6737415807099</v>
      </c>
      <c r="L3161" s="149">
        <v>98.157521656256705</v>
      </c>
      <c r="M3161" s="149">
        <v>105.652012228356</v>
      </c>
    </row>
    <row r="3162" spans="1:13">
      <c r="A3162" s="150" t="str">
        <f t="shared" si="98"/>
        <v>2005-2007FemalesPR4</v>
      </c>
      <c r="B3162" s="151" t="str">
        <f t="shared" si="99"/>
        <v>2005-2007_Females_PR4_All ages</v>
      </c>
      <c r="C3162" s="149" t="s">
        <v>3</v>
      </c>
      <c r="D3162" s="149" t="s">
        <v>214</v>
      </c>
      <c r="E3162" s="149" t="s">
        <v>176</v>
      </c>
      <c r="F3162" s="149">
        <v>418</v>
      </c>
      <c r="G3162" s="149">
        <v>139.333333333333</v>
      </c>
      <c r="H3162" s="149">
        <v>935.12304250559305</v>
      </c>
      <c r="I3162" s="149">
        <v>1045.7327706425999</v>
      </c>
      <c r="J3162" s="149">
        <v>946.03995412704501</v>
      </c>
      <c r="K3162" s="149">
        <v>1152.9227872454401</v>
      </c>
      <c r="L3162" s="149">
        <v>99.692816515554497</v>
      </c>
      <c r="M3162" s="149">
        <v>107.190016602836</v>
      </c>
    </row>
    <row r="3163" spans="1:13">
      <c r="A3163" s="150" t="str">
        <f t="shared" si="98"/>
        <v>2006-2008FemalesPR4</v>
      </c>
      <c r="B3163" s="151" t="str">
        <f t="shared" si="99"/>
        <v>2006-2008_Females_PR4_All ages</v>
      </c>
      <c r="C3163" s="149" t="s">
        <v>4</v>
      </c>
      <c r="D3163" s="149" t="s">
        <v>214</v>
      </c>
      <c r="E3163" s="149" t="s">
        <v>176</v>
      </c>
      <c r="F3163" s="149">
        <v>398</v>
      </c>
      <c r="G3163" s="149">
        <v>132.666666666667</v>
      </c>
      <c r="H3163" s="149">
        <v>884.75902543126404</v>
      </c>
      <c r="I3163" s="149">
        <v>1017.76346986891</v>
      </c>
      <c r="J3163" s="149">
        <v>918.54704978157099</v>
      </c>
      <c r="K3163" s="149">
        <v>1124.6341312561899</v>
      </c>
      <c r="L3163" s="149">
        <v>99.216420087335194</v>
      </c>
      <c r="M3163" s="149">
        <v>106.87066138728299</v>
      </c>
    </row>
    <row r="3164" spans="1:13">
      <c r="A3164" s="150" t="str">
        <f t="shared" si="98"/>
        <v>2007-2009FemalesPR4</v>
      </c>
      <c r="B3164" s="151" t="str">
        <f t="shared" si="99"/>
        <v>2007-2009_Females_PR4_All ages</v>
      </c>
      <c r="C3164" s="149" t="s">
        <v>5</v>
      </c>
      <c r="D3164" s="149" t="s">
        <v>214</v>
      </c>
      <c r="E3164" s="149" t="s">
        <v>176</v>
      </c>
      <c r="F3164" s="149">
        <v>370</v>
      </c>
      <c r="G3164" s="149">
        <v>123.333333333333</v>
      </c>
      <c r="H3164" s="149">
        <v>818.25821575478801</v>
      </c>
      <c r="I3164" s="149">
        <v>943.85815271816602</v>
      </c>
      <c r="J3164" s="149">
        <v>848.62992551527498</v>
      </c>
      <c r="K3164" s="149">
        <v>1046.7176199212299</v>
      </c>
      <c r="L3164" s="149">
        <v>95.228227202890693</v>
      </c>
      <c r="M3164" s="149">
        <v>102.859467203064</v>
      </c>
    </row>
    <row r="3165" spans="1:13">
      <c r="A3165" s="150" t="str">
        <f t="shared" si="98"/>
        <v>2008-2010FemalesPR4</v>
      </c>
      <c r="B3165" s="151" t="str">
        <f t="shared" si="99"/>
        <v>2008-2010_Females_PR4_All ages</v>
      </c>
      <c r="C3165" s="149" t="s">
        <v>6</v>
      </c>
      <c r="D3165" s="149" t="s">
        <v>214</v>
      </c>
      <c r="E3165" s="149" t="s">
        <v>176</v>
      </c>
      <c r="F3165" s="149">
        <v>369</v>
      </c>
      <c r="G3165" s="149">
        <v>123</v>
      </c>
      <c r="H3165" s="149">
        <v>813.06187202538297</v>
      </c>
      <c r="I3165" s="149">
        <v>929.55406596877799</v>
      </c>
      <c r="J3165" s="149">
        <v>835.83153670440299</v>
      </c>
      <c r="K3165" s="149">
        <v>1030.7977830022901</v>
      </c>
      <c r="L3165" s="149">
        <v>93.722529264375098</v>
      </c>
      <c r="M3165" s="149">
        <v>101.243717033515</v>
      </c>
    </row>
    <row r="3166" spans="1:13">
      <c r="A3166" s="150" t="str">
        <f t="shared" si="98"/>
        <v>2009-2011FemalesPR4</v>
      </c>
      <c r="B3166" s="151" t="str">
        <f t="shared" si="99"/>
        <v>2009-2011_Females_PR4_All ages</v>
      </c>
      <c r="C3166" s="149" t="s">
        <v>7</v>
      </c>
      <c r="D3166" s="149" t="s">
        <v>214</v>
      </c>
      <c r="E3166" s="149" t="s">
        <v>176</v>
      </c>
      <c r="F3166" s="149">
        <v>377</v>
      </c>
      <c r="G3166" s="149">
        <v>125.666666666667</v>
      </c>
      <c r="H3166" s="149">
        <v>828.37116301553499</v>
      </c>
      <c r="I3166" s="149">
        <v>924.58020594911295</v>
      </c>
      <c r="J3166" s="149">
        <v>832.280360469333</v>
      </c>
      <c r="K3166" s="149">
        <v>1024.2046873049701</v>
      </c>
      <c r="L3166" s="149">
        <v>92.299845479780302</v>
      </c>
      <c r="M3166" s="149">
        <v>99.624481355852296</v>
      </c>
    </row>
    <row r="3167" spans="1:13">
      <c r="A3167" s="150" t="str">
        <f t="shared" si="98"/>
        <v>2010-2012FemalesPR4</v>
      </c>
      <c r="B3167" s="151" t="str">
        <f t="shared" si="99"/>
        <v>2010-2012_Females_PR4_All ages</v>
      </c>
      <c r="C3167" s="149" t="s">
        <v>8</v>
      </c>
      <c r="D3167" s="149" t="s">
        <v>214</v>
      </c>
      <c r="E3167" s="149" t="s">
        <v>176</v>
      </c>
      <c r="F3167" s="149">
        <v>399</v>
      </c>
      <c r="G3167" s="149">
        <v>133</v>
      </c>
      <c r="H3167" s="149">
        <v>877.50164943919106</v>
      </c>
      <c r="I3167" s="149">
        <v>977.76717895521301</v>
      </c>
      <c r="J3167" s="149">
        <v>883.07695030405205</v>
      </c>
      <c r="K3167" s="149">
        <v>1079.7529272788599</v>
      </c>
      <c r="L3167" s="149">
        <v>94.690228651160893</v>
      </c>
      <c r="M3167" s="149">
        <v>101.98574832364299</v>
      </c>
    </row>
    <row r="3168" spans="1:13">
      <c r="A3168" s="150" t="str">
        <f t="shared" si="98"/>
        <v>2011-2013FemalesPR4</v>
      </c>
      <c r="B3168" s="151" t="str">
        <f t="shared" si="99"/>
        <v>2011-2013_Females_PR4_All ages</v>
      </c>
      <c r="C3168" s="149" t="s">
        <v>9</v>
      </c>
      <c r="D3168" s="149" t="s">
        <v>214</v>
      </c>
      <c r="E3168" s="149" t="s">
        <v>176</v>
      </c>
      <c r="F3168" s="149">
        <v>367</v>
      </c>
      <c r="G3168" s="149">
        <v>122.333333333333</v>
      </c>
      <c r="H3168" s="149">
        <v>804.87751387152696</v>
      </c>
      <c r="I3168" s="149">
        <v>912.49732749044006</v>
      </c>
      <c r="J3168" s="149">
        <v>820.62295728941797</v>
      </c>
      <c r="K3168" s="149">
        <v>1011.76550190521</v>
      </c>
      <c r="L3168" s="149">
        <v>91.874370201022003</v>
      </c>
      <c r="M3168" s="149">
        <v>99.268174414768893</v>
      </c>
    </row>
    <row r="3169" spans="1:13">
      <c r="A3169" s="150" t="str">
        <f t="shared" si="98"/>
        <v>2012-2014FemalesPR4</v>
      </c>
      <c r="B3169" s="151" t="str">
        <f t="shared" si="99"/>
        <v>2012-2014_Females_PR4_All ages</v>
      </c>
      <c r="C3169" s="149" t="s">
        <v>216</v>
      </c>
      <c r="D3169" s="149" t="s">
        <v>214</v>
      </c>
      <c r="E3169" s="149" t="s">
        <v>176</v>
      </c>
      <c r="F3169" s="149">
        <v>363</v>
      </c>
      <c r="G3169" s="149">
        <v>121</v>
      </c>
      <c r="H3169" s="149">
        <v>792.66295447101197</v>
      </c>
      <c r="I3169" s="149">
        <v>913.07299240710995</v>
      </c>
      <c r="J3169" s="149">
        <v>820.73799515800602</v>
      </c>
      <c r="K3169" s="149">
        <v>1012.88146963792</v>
      </c>
      <c r="L3169" s="149">
        <v>92.334997249103495</v>
      </c>
      <c r="M3169" s="149">
        <v>99.808477230809004</v>
      </c>
    </row>
    <row r="3170" spans="1:13">
      <c r="A3170" s="150" t="str">
        <f t="shared" si="98"/>
        <v>2004-2006FemalesPR5</v>
      </c>
      <c r="B3170" s="151" t="str">
        <f t="shared" si="99"/>
        <v>2004-2006_Females_PR5_All ages</v>
      </c>
      <c r="C3170" s="149" t="s">
        <v>1</v>
      </c>
      <c r="D3170" s="149" t="s">
        <v>214</v>
      </c>
      <c r="E3170" s="149" t="s">
        <v>177</v>
      </c>
      <c r="F3170" s="149">
        <v>384</v>
      </c>
      <c r="G3170" s="149">
        <v>128</v>
      </c>
      <c r="H3170" s="149">
        <v>894.33355846938503</v>
      </c>
      <c r="I3170" s="149">
        <v>1107.676413615</v>
      </c>
      <c r="J3170" s="149">
        <v>997.92571856118002</v>
      </c>
      <c r="K3170" s="149">
        <v>1226.05347072531</v>
      </c>
      <c r="L3170" s="149">
        <v>109.750695053824</v>
      </c>
      <c r="M3170" s="149">
        <v>118.377057110309</v>
      </c>
    </row>
    <row r="3171" spans="1:13">
      <c r="A3171" s="150" t="str">
        <f t="shared" si="98"/>
        <v>2005-2007FemalesPR5</v>
      </c>
      <c r="B3171" s="151" t="str">
        <f t="shared" si="99"/>
        <v>2005-2007_Females_PR5_All ages</v>
      </c>
      <c r="C3171" s="149" t="s">
        <v>3</v>
      </c>
      <c r="D3171" s="149" t="s">
        <v>214</v>
      </c>
      <c r="E3171" s="149" t="s">
        <v>177</v>
      </c>
      <c r="F3171" s="149">
        <v>390</v>
      </c>
      <c r="G3171" s="149">
        <v>130</v>
      </c>
      <c r="H3171" s="149">
        <v>908.49795005590795</v>
      </c>
      <c r="I3171" s="149">
        <v>1137.69357644602</v>
      </c>
      <c r="J3171" s="149">
        <v>1026.0410090197299</v>
      </c>
      <c r="K3171" s="149">
        <v>1258.0513810411401</v>
      </c>
      <c r="L3171" s="149">
        <v>111.652567426286</v>
      </c>
      <c r="M3171" s="149">
        <v>120.357804595118</v>
      </c>
    </row>
    <row r="3172" spans="1:13">
      <c r="A3172" s="150" t="str">
        <f t="shared" si="98"/>
        <v>2006-2008FemalesPR5</v>
      </c>
      <c r="B3172" s="151" t="str">
        <f t="shared" si="99"/>
        <v>2006-2008_Females_PR5_All ages</v>
      </c>
      <c r="C3172" s="149" t="s">
        <v>4</v>
      </c>
      <c r="D3172" s="149" t="s">
        <v>214</v>
      </c>
      <c r="E3172" s="149" t="s">
        <v>177</v>
      </c>
      <c r="F3172" s="149">
        <v>389</v>
      </c>
      <c r="G3172" s="149">
        <v>129.666666666667</v>
      </c>
      <c r="H3172" s="149">
        <v>900.46296296296305</v>
      </c>
      <c r="I3172" s="149">
        <v>1111.30420160925</v>
      </c>
      <c r="J3172" s="149">
        <v>1001.69183831538</v>
      </c>
      <c r="K3172" s="149">
        <v>1229.4741720511099</v>
      </c>
      <c r="L3172" s="149">
        <v>109.612363293873</v>
      </c>
      <c r="M3172" s="149">
        <v>118.16997044185899</v>
      </c>
    </row>
    <row r="3173" spans="1:13">
      <c r="A3173" s="150" t="str">
        <f t="shared" si="98"/>
        <v>2007-2009FemalesPR5</v>
      </c>
      <c r="B3173" s="151" t="str">
        <f t="shared" si="99"/>
        <v>2007-2009_Females_PR5_All ages</v>
      </c>
      <c r="C3173" s="149" t="s">
        <v>5</v>
      </c>
      <c r="D3173" s="149" t="s">
        <v>214</v>
      </c>
      <c r="E3173" s="149" t="s">
        <v>177</v>
      </c>
      <c r="F3173" s="149">
        <v>394</v>
      </c>
      <c r="G3173" s="149">
        <v>131.333333333333</v>
      </c>
      <c r="H3173" s="149">
        <v>907.77135221067704</v>
      </c>
      <c r="I3173" s="149">
        <v>1123.5178798622601</v>
      </c>
      <c r="J3173" s="149">
        <v>1013.55235624894</v>
      </c>
      <c r="K3173" s="149">
        <v>1242.0116529808099</v>
      </c>
      <c r="L3173" s="149">
        <v>109.965523613318</v>
      </c>
      <c r="M3173" s="149">
        <v>118.493773118546</v>
      </c>
    </row>
    <row r="3174" spans="1:13">
      <c r="A3174" s="150" t="str">
        <f t="shared" si="98"/>
        <v>2008-2010FemalesPR5</v>
      </c>
      <c r="B3174" s="151" t="str">
        <f t="shared" si="99"/>
        <v>2008-2010_Females_PR5_All ages</v>
      </c>
      <c r="C3174" s="149" t="s">
        <v>6</v>
      </c>
      <c r="D3174" s="149" t="s">
        <v>214</v>
      </c>
      <c r="E3174" s="149" t="s">
        <v>177</v>
      </c>
      <c r="F3174" s="149">
        <v>402</v>
      </c>
      <c r="G3174" s="149">
        <v>134</v>
      </c>
      <c r="H3174" s="149">
        <v>918.66815969286301</v>
      </c>
      <c r="I3174" s="149">
        <v>1122.32054528507</v>
      </c>
      <c r="J3174" s="149">
        <v>1013.720968579</v>
      </c>
      <c r="K3174" s="149">
        <v>1239.2547319175601</v>
      </c>
      <c r="L3174" s="149">
        <v>108.599576706072</v>
      </c>
      <c r="M3174" s="149">
        <v>116.934186632495</v>
      </c>
    </row>
    <row r="3175" spans="1:13">
      <c r="A3175" s="150" t="str">
        <f t="shared" si="98"/>
        <v>2009-2011FemalesPR5</v>
      </c>
      <c r="B3175" s="151" t="str">
        <f t="shared" si="99"/>
        <v>2009-2011_Females_PR5_All ages</v>
      </c>
      <c r="C3175" s="149" t="s">
        <v>7</v>
      </c>
      <c r="D3175" s="149" t="s">
        <v>214</v>
      </c>
      <c r="E3175" s="149" t="s">
        <v>177</v>
      </c>
      <c r="F3175" s="149">
        <v>392</v>
      </c>
      <c r="G3175" s="149">
        <v>130.666666666667</v>
      </c>
      <c r="H3175" s="149">
        <v>886.77751385589897</v>
      </c>
      <c r="I3175" s="149">
        <v>1093.0324739484399</v>
      </c>
      <c r="J3175" s="149">
        <v>986.49346988513105</v>
      </c>
      <c r="K3175" s="149">
        <v>1207.85591980408</v>
      </c>
      <c r="L3175" s="149">
        <v>106.539004063306</v>
      </c>
      <c r="M3175" s="149">
        <v>114.823445855643</v>
      </c>
    </row>
    <row r="3176" spans="1:13">
      <c r="A3176" s="150" t="str">
        <f t="shared" si="98"/>
        <v>2010-2012FemalesPR5</v>
      </c>
      <c r="B3176" s="151" t="str">
        <f t="shared" si="99"/>
        <v>2010-2012_Females_PR5_All ages</v>
      </c>
      <c r="C3176" s="149" t="s">
        <v>8</v>
      </c>
      <c r="D3176" s="149" t="s">
        <v>214</v>
      </c>
      <c r="E3176" s="149" t="s">
        <v>177</v>
      </c>
      <c r="F3176" s="149">
        <v>424</v>
      </c>
      <c r="G3176" s="149">
        <v>141.333333333333</v>
      </c>
      <c r="H3176" s="149">
        <v>950.20393527856197</v>
      </c>
      <c r="I3176" s="149">
        <v>1163.4947125389899</v>
      </c>
      <c r="J3176" s="149">
        <v>1054.5138456438599</v>
      </c>
      <c r="K3176" s="149">
        <v>1280.61073309472</v>
      </c>
      <c r="L3176" s="149">
        <v>108.980866895125</v>
      </c>
      <c r="M3176" s="149">
        <v>117.116020555734</v>
      </c>
    </row>
    <row r="3177" spans="1:13">
      <c r="A3177" s="150" t="str">
        <f t="shared" si="98"/>
        <v>2011-2013FemalesPR5</v>
      </c>
      <c r="B3177" s="151" t="str">
        <f t="shared" si="99"/>
        <v>2011-2013_Females_PR5_All ages</v>
      </c>
      <c r="C3177" s="149" t="s">
        <v>9</v>
      </c>
      <c r="D3177" s="149" t="s">
        <v>214</v>
      </c>
      <c r="E3177" s="149" t="s">
        <v>177</v>
      </c>
      <c r="F3177" s="149">
        <v>432</v>
      </c>
      <c r="G3177" s="149">
        <v>144</v>
      </c>
      <c r="H3177" s="149">
        <v>963.31809566283903</v>
      </c>
      <c r="I3177" s="149">
        <v>1176.9975779337899</v>
      </c>
      <c r="J3177" s="149">
        <v>1067.7167926366401</v>
      </c>
      <c r="K3177" s="149">
        <v>1294.35699562835</v>
      </c>
      <c r="L3177" s="149">
        <v>109.28078529715</v>
      </c>
      <c r="M3177" s="149">
        <v>117.359417694564</v>
      </c>
    </row>
    <row r="3178" spans="1:13">
      <c r="A3178" s="150" t="str">
        <f t="shared" si="98"/>
        <v>2012-2014FemalesPR5</v>
      </c>
      <c r="B3178" s="151" t="str">
        <f t="shared" si="99"/>
        <v>2012-2014_Females_PR5_All ages</v>
      </c>
      <c r="C3178" s="149" t="s">
        <v>216</v>
      </c>
      <c r="D3178" s="149" t="s">
        <v>214</v>
      </c>
      <c r="E3178" s="149" t="s">
        <v>177</v>
      </c>
      <c r="F3178" s="149">
        <v>441</v>
      </c>
      <c r="G3178" s="149">
        <v>147</v>
      </c>
      <c r="H3178" s="149">
        <v>986.29034061682296</v>
      </c>
      <c r="I3178" s="149">
        <v>1189.5397703388501</v>
      </c>
      <c r="J3178" s="149">
        <v>1080.0902505490601</v>
      </c>
      <c r="K3178" s="149">
        <v>1306.9941359669999</v>
      </c>
      <c r="L3178" s="149">
        <v>109.449519789788</v>
      </c>
      <c r="M3178" s="149">
        <v>117.45436562815399</v>
      </c>
    </row>
    <row r="3179" spans="1:13">
      <c r="A3179" s="150" t="str">
        <f t="shared" si="98"/>
        <v>2004-2006FemalesPT</v>
      </c>
      <c r="B3179" s="151" t="str">
        <f t="shared" si="99"/>
        <v>2004-2006_Females_PT_All ages</v>
      </c>
      <c r="C3179" s="149" t="s">
        <v>1</v>
      </c>
      <c r="D3179" s="149" t="s">
        <v>214</v>
      </c>
      <c r="E3179" s="149" t="s">
        <v>178</v>
      </c>
      <c r="F3179" s="149">
        <v>4209</v>
      </c>
      <c r="G3179" s="149">
        <v>1403</v>
      </c>
      <c r="H3179" s="149">
        <v>853.60709331472901</v>
      </c>
      <c r="I3179" s="149">
        <v>984.24340063777004</v>
      </c>
      <c r="J3179" s="149">
        <v>954.30157397870505</v>
      </c>
      <c r="K3179" s="149">
        <v>1014.875456866</v>
      </c>
      <c r="L3179" s="149">
        <v>29.941826659064901</v>
      </c>
      <c r="M3179" s="149">
        <v>30.632056228232798</v>
      </c>
    </row>
    <row r="3180" spans="1:13">
      <c r="A3180" s="150" t="str">
        <f t="shared" si="98"/>
        <v>2005-2007FemalesPT</v>
      </c>
      <c r="B3180" s="151" t="str">
        <f t="shared" si="99"/>
        <v>2005-2007_Females_PT_All ages</v>
      </c>
      <c r="C3180" s="149" t="s">
        <v>3</v>
      </c>
      <c r="D3180" s="149" t="s">
        <v>214</v>
      </c>
      <c r="E3180" s="149" t="s">
        <v>178</v>
      </c>
      <c r="F3180" s="149">
        <v>4169</v>
      </c>
      <c r="G3180" s="149">
        <v>1389.6666666666699</v>
      </c>
      <c r="H3180" s="149">
        <v>837.73399885864001</v>
      </c>
      <c r="I3180" s="149">
        <v>967.20159124823999</v>
      </c>
      <c r="J3180" s="149">
        <v>937.603695032519</v>
      </c>
      <c r="K3180" s="149">
        <v>997.48509569434896</v>
      </c>
      <c r="L3180" s="149">
        <v>29.597896215721299</v>
      </c>
      <c r="M3180" s="149">
        <v>30.2835044461089</v>
      </c>
    </row>
    <row r="3181" spans="1:13">
      <c r="A3181" s="150" t="str">
        <f t="shared" si="98"/>
        <v>2006-2008FemalesPT</v>
      </c>
      <c r="B3181" s="151" t="str">
        <f t="shared" si="99"/>
        <v>2006-2008_Females_PT_All ages</v>
      </c>
      <c r="C3181" s="149" t="s">
        <v>4</v>
      </c>
      <c r="D3181" s="149" t="s">
        <v>214</v>
      </c>
      <c r="E3181" s="149" t="s">
        <v>178</v>
      </c>
      <c r="F3181" s="149">
        <v>4157</v>
      </c>
      <c r="G3181" s="149">
        <v>1385.6666666666699</v>
      </c>
      <c r="H3181" s="149">
        <v>825.55998864035803</v>
      </c>
      <c r="I3181" s="149">
        <v>953.71814824819103</v>
      </c>
      <c r="J3181" s="149">
        <v>924.43218766276095</v>
      </c>
      <c r="K3181" s="149">
        <v>983.68348230024401</v>
      </c>
      <c r="L3181" s="149">
        <v>29.285960585430502</v>
      </c>
      <c r="M3181" s="149">
        <v>29.9653340520528</v>
      </c>
    </row>
    <row r="3182" spans="1:13">
      <c r="A3182" s="150" t="str">
        <f t="shared" si="98"/>
        <v>2007-2009FemalesPT</v>
      </c>
      <c r="B3182" s="151" t="str">
        <f t="shared" si="99"/>
        <v>2007-2009_Females_PT_All ages</v>
      </c>
      <c r="C3182" s="149" t="s">
        <v>5</v>
      </c>
      <c r="D3182" s="149" t="s">
        <v>214</v>
      </c>
      <c r="E3182" s="149" t="s">
        <v>178</v>
      </c>
      <c r="F3182" s="149">
        <v>4196</v>
      </c>
      <c r="G3182" s="149">
        <v>1398.6666666666699</v>
      </c>
      <c r="H3182" s="149">
        <v>822.86772146437499</v>
      </c>
      <c r="I3182" s="149">
        <v>945.838061489148</v>
      </c>
      <c r="J3182" s="149">
        <v>916.87706153728504</v>
      </c>
      <c r="K3182" s="149">
        <v>975.46772719577905</v>
      </c>
      <c r="L3182" s="149">
        <v>28.9609999518627</v>
      </c>
      <c r="M3182" s="149">
        <v>29.6296657066306</v>
      </c>
    </row>
    <row r="3183" spans="1:13">
      <c r="A3183" s="150" t="str">
        <f t="shared" si="98"/>
        <v>2008-2010FemalesPT</v>
      </c>
      <c r="B3183" s="151" t="str">
        <f t="shared" si="99"/>
        <v>2008-2010_Females_PT_All ages</v>
      </c>
      <c r="C3183" s="149" t="s">
        <v>6</v>
      </c>
      <c r="D3183" s="149" t="s">
        <v>214</v>
      </c>
      <c r="E3183" s="149" t="s">
        <v>178</v>
      </c>
      <c r="F3183" s="149">
        <v>4233</v>
      </c>
      <c r="G3183" s="149">
        <v>1411</v>
      </c>
      <c r="H3183" s="149">
        <v>820.09772201535202</v>
      </c>
      <c r="I3183" s="149">
        <v>938.55907307385598</v>
      </c>
      <c r="J3183" s="149">
        <v>909.94394822356799</v>
      </c>
      <c r="K3183" s="149">
        <v>967.83194751262397</v>
      </c>
      <c r="L3183" s="149">
        <v>28.6151248502883</v>
      </c>
      <c r="M3183" s="149">
        <v>29.272874438767801</v>
      </c>
    </row>
    <row r="3184" spans="1:13">
      <c r="A3184" s="150" t="str">
        <f t="shared" si="98"/>
        <v>2009-2011FemalesPT</v>
      </c>
      <c r="B3184" s="151" t="str">
        <f t="shared" si="99"/>
        <v>2009-2011_Females_PT_All ages</v>
      </c>
      <c r="C3184" s="149" t="s">
        <v>7</v>
      </c>
      <c r="D3184" s="149" t="s">
        <v>214</v>
      </c>
      <c r="E3184" s="149" t="s">
        <v>178</v>
      </c>
      <c r="F3184" s="149">
        <v>4137</v>
      </c>
      <c r="G3184" s="149">
        <v>1379</v>
      </c>
      <c r="H3184" s="149">
        <v>792.881127244293</v>
      </c>
      <c r="I3184" s="149">
        <v>900.05137461533502</v>
      </c>
      <c r="J3184" s="149">
        <v>872.323739738634</v>
      </c>
      <c r="K3184" s="149">
        <v>928.42380586342904</v>
      </c>
      <c r="L3184" s="149">
        <v>27.727634876701</v>
      </c>
      <c r="M3184" s="149">
        <v>28.3724312480932</v>
      </c>
    </row>
    <row r="3185" spans="1:13">
      <c r="A3185" s="150" t="str">
        <f t="shared" si="98"/>
        <v>2010-2012FemalesPT</v>
      </c>
      <c r="B3185" s="151" t="str">
        <f t="shared" si="99"/>
        <v>2010-2012_Females_PT_All ages</v>
      </c>
      <c r="C3185" s="149" t="s">
        <v>8</v>
      </c>
      <c r="D3185" s="149" t="s">
        <v>214</v>
      </c>
      <c r="E3185" s="149" t="s">
        <v>178</v>
      </c>
      <c r="F3185" s="149">
        <v>4101</v>
      </c>
      <c r="G3185" s="149">
        <v>1367</v>
      </c>
      <c r="H3185" s="149">
        <v>778.35708008859694</v>
      </c>
      <c r="I3185" s="149">
        <v>876.03332980011498</v>
      </c>
      <c r="J3185" s="149">
        <v>848.950909443824</v>
      </c>
      <c r="K3185" s="149">
        <v>903.74833600663703</v>
      </c>
      <c r="L3185" s="149">
        <v>27.082420356290999</v>
      </c>
      <c r="M3185" s="149">
        <v>27.715006206521899</v>
      </c>
    </row>
    <row r="3186" spans="1:13">
      <c r="A3186" s="150" t="str">
        <f t="shared" si="98"/>
        <v>2011-2013FemalesPT</v>
      </c>
      <c r="B3186" s="151" t="str">
        <f t="shared" si="99"/>
        <v>2011-2013_Females_PT_All ages</v>
      </c>
      <c r="C3186" s="149" t="s">
        <v>9</v>
      </c>
      <c r="D3186" s="149" t="s">
        <v>214</v>
      </c>
      <c r="E3186" s="149" t="s">
        <v>178</v>
      </c>
      <c r="F3186" s="149">
        <v>4111</v>
      </c>
      <c r="G3186" s="149">
        <v>1370.3333333333301</v>
      </c>
      <c r="H3186" s="149">
        <v>772.85040992466998</v>
      </c>
      <c r="I3186" s="149">
        <v>861.04716822245803</v>
      </c>
      <c r="J3186" s="149">
        <v>834.48543333410601</v>
      </c>
      <c r="K3186" s="149">
        <v>888.22856214041997</v>
      </c>
      <c r="L3186" s="149">
        <v>26.561734888351999</v>
      </c>
      <c r="M3186" s="149">
        <v>27.181393917961898</v>
      </c>
    </row>
    <row r="3187" spans="1:13">
      <c r="A3187" s="150" t="str">
        <f t="shared" si="98"/>
        <v>2012-2014FemalesPT</v>
      </c>
      <c r="B3187" s="151" t="str">
        <f t="shared" si="99"/>
        <v>2012-2014_Females_PT_All ages</v>
      </c>
      <c r="C3187" s="149" t="s">
        <v>216</v>
      </c>
      <c r="D3187" s="149" t="s">
        <v>214</v>
      </c>
      <c r="E3187" s="149" t="s">
        <v>178</v>
      </c>
      <c r="F3187" s="149">
        <v>4186</v>
      </c>
      <c r="G3187" s="149">
        <v>1395.3333333333301</v>
      </c>
      <c r="H3187" s="149">
        <v>780.44160391376704</v>
      </c>
      <c r="I3187" s="149">
        <v>864.65460111731204</v>
      </c>
      <c r="J3187" s="149">
        <v>838.211326365427</v>
      </c>
      <c r="K3187" s="149">
        <v>891.70914925583304</v>
      </c>
      <c r="L3187" s="149">
        <v>26.443274751885301</v>
      </c>
      <c r="M3187" s="149">
        <v>27.0545481385216</v>
      </c>
    </row>
    <row r="3188" spans="1:13">
      <c r="A3188" s="150" t="str">
        <f t="shared" si="98"/>
        <v>2004-2006FemalesPT1</v>
      </c>
      <c r="B3188" s="151" t="str">
        <f t="shared" si="99"/>
        <v>2004-2006_Females_PT1_All ages</v>
      </c>
      <c r="C3188" s="149" t="s">
        <v>1</v>
      </c>
      <c r="D3188" s="149" t="s">
        <v>214</v>
      </c>
      <c r="E3188" s="149" t="s">
        <v>179</v>
      </c>
      <c r="F3188" s="149">
        <v>852</v>
      </c>
      <c r="G3188" s="149">
        <v>284</v>
      </c>
      <c r="H3188" s="149">
        <v>821.24439732035296</v>
      </c>
      <c r="I3188" s="149">
        <v>730.37663603245198</v>
      </c>
      <c r="J3188" s="149">
        <v>681.52229184159796</v>
      </c>
      <c r="K3188" s="149">
        <v>781.77336729267199</v>
      </c>
      <c r="L3188" s="149">
        <v>48.854344190854597</v>
      </c>
      <c r="M3188" s="149">
        <v>51.396731260220101</v>
      </c>
    </row>
    <row r="3189" spans="1:13">
      <c r="A3189" s="150" t="str">
        <f t="shared" si="98"/>
        <v>2005-2007FemalesPT1</v>
      </c>
      <c r="B3189" s="151" t="str">
        <f t="shared" si="99"/>
        <v>2005-2007_Females_PT1_All ages</v>
      </c>
      <c r="C3189" s="149" t="s">
        <v>3</v>
      </c>
      <c r="D3189" s="149" t="s">
        <v>214</v>
      </c>
      <c r="E3189" s="149" t="s">
        <v>179</v>
      </c>
      <c r="F3189" s="149">
        <v>874</v>
      </c>
      <c r="G3189" s="149">
        <v>291.33333333333297</v>
      </c>
      <c r="H3189" s="149">
        <v>842.22292889287201</v>
      </c>
      <c r="I3189" s="149">
        <v>742.81308597886402</v>
      </c>
      <c r="J3189" s="149">
        <v>693.706094205912</v>
      </c>
      <c r="K3189" s="149">
        <v>794.44233952545801</v>
      </c>
      <c r="L3189" s="149">
        <v>49.106991772951602</v>
      </c>
      <c r="M3189" s="149">
        <v>51.6292535465942</v>
      </c>
    </row>
    <row r="3190" spans="1:13">
      <c r="A3190" s="150" t="str">
        <f t="shared" si="98"/>
        <v>2006-2008FemalesPT1</v>
      </c>
      <c r="B3190" s="151" t="str">
        <f t="shared" si="99"/>
        <v>2006-2008_Females_PT1_All ages</v>
      </c>
      <c r="C3190" s="149" t="s">
        <v>4</v>
      </c>
      <c r="D3190" s="149" t="s">
        <v>214</v>
      </c>
      <c r="E3190" s="149" t="s">
        <v>179</v>
      </c>
      <c r="F3190" s="149">
        <v>878</v>
      </c>
      <c r="G3190" s="149">
        <v>292.66666666666703</v>
      </c>
      <c r="H3190" s="149">
        <v>843.21728691476596</v>
      </c>
      <c r="I3190" s="149">
        <v>730.11113974279397</v>
      </c>
      <c r="J3190" s="149">
        <v>681.79304615768001</v>
      </c>
      <c r="K3190" s="149">
        <v>780.90515779938301</v>
      </c>
      <c r="L3190" s="149">
        <v>48.318093585114099</v>
      </c>
      <c r="M3190" s="149">
        <v>50.794018056589302</v>
      </c>
    </row>
    <row r="3191" spans="1:13">
      <c r="A3191" s="150" t="str">
        <f t="shared" si="98"/>
        <v>2007-2009FemalesPT1</v>
      </c>
      <c r="B3191" s="151" t="str">
        <f t="shared" si="99"/>
        <v>2007-2009_Females_PT1_All ages</v>
      </c>
      <c r="C3191" s="149" t="s">
        <v>5</v>
      </c>
      <c r="D3191" s="149" t="s">
        <v>214</v>
      </c>
      <c r="E3191" s="149" t="s">
        <v>179</v>
      </c>
      <c r="F3191" s="149">
        <v>876</v>
      </c>
      <c r="G3191" s="149">
        <v>292</v>
      </c>
      <c r="H3191" s="149">
        <v>837.36402393561104</v>
      </c>
      <c r="I3191" s="149">
        <v>711.89782895369103</v>
      </c>
      <c r="J3191" s="149">
        <v>664.62746550701297</v>
      </c>
      <c r="K3191" s="149">
        <v>761.593269587804</v>
      </c>
      <c r="L3191" s="149">
        <v>47.270363446678502</v>
      </c>
      <c r="M3191" s="149">
        <v>49.695440634112401</v>
      </c>
    </row>
    <row r="3192" spans="1:13">
      <c r="A3192" s="150" t="str">
        <f t="shared" si="98"/>
        <v>2008-2010FemalesPT1</v>
      </c>
      <c r="B3192" s="151" t="str">
        <f t="shared" si="99"/>
        <v>2008-2010_Females_PT1_All ages</v>
      </c>
      <c r="C3192" s="149" t="s">
        <v>6</v>
      </c>
      <c r="D3192" s="149" t="s">
        <v>214</v>
      </c>
      <c r="E3192" s="149" t="s">
        <v>179</v>
      </c>
      <c r="F3192" s="149">
        <v>903</v>
      </c>
      <c r="G3192" s="149">
        <v>301</v>
      </c>
      <c r="H3192" s="149">
        <v>858.75684723067604</v>
      </c>
      <c r="I3192" s="149">
        <v>707.50979690397799</v>
      </c>
      <c r="J3192" s="149">
        <v>661.11462431399195</v>
      </c>
      <c r="K3192" s="149">
        <v>756.24830757563996</v>
      </c>
      <c r="L3192" s="149">
        <v>46.3951725899867</v>
      </c>
      <c r="M3192" s="149">
        <v>48.738510671661402</v>
      </c>
    </row>
    <row r="3193" spans="1:13">
      <c r="A3193" s="150" t="str">
        <f t="shared" si="98"/>
        <v>2009-2011FemalesPT1</v>
      </c>
      <c r="B3193" s="151" t="str">
        <f t="shared" si="99"/>
        <v>2009-2011_Females_PT1_All ages</v>
      </c>
      <c r="C3193" s="149" t="s">
        <v>7</v>
      </c>
      <c r="D3193" s="149" t="s">
        <v>214</v>
      </c>
      <c r="E3193" s="149" t="s">
        <v>179</v>
      </c>
      <c r="F3193" s="149">
        <v>900</v>
      </c>
      <c r="G3193" s="149">
        <v>300</v>
      </c>
      <c r="H3193" s="149">
        <v>851.97421358046904</v>
      </c>
      <c r="I3193" s="149">
        <v>686.03781177111796</v>
      </c>
      <c r="J3193" s="149">
        <v>640.96013152263004</v>
      </c>
      <c r="K3193" s="149">
        <v>733.39618182586901</v>
      </c>
      <c r="L3193" s="149">
        <v>45.077680248488001</v>
      </c>
      <c r="M3193" s="149">
        <v>47.358370054750999</v>
      </c>
    </row>
    <row r="3194" spans="1:13">
      <c r="A3194" s="150" t="str">
        <f t="shared" si="98"/>
        <v>2010-2012FemalesPT1</v>
      </c>
      <c r="B3194" s="151" t="str">
        <f t="shared" si="99"/>
        <v>2010-2012_Females_PT1_All ages</v>
      </c>
      <c r="C3194" s="149" t="s">
        <v>8</v>
      </c>
      <c r="D3194" s="149" t="s">
        <v>214</v>
      </c>
      <c r="E3194" s="149" t="s">
        <v>179</v>
      </c>
      <c r="F3194" s="149">
        <v>928</v>
      </c>
      <c r="G3194" s="149">
        <v>309.33333333333297</v>
      </c>
      <c r="H3194" s="149">
        <v>875.57081933803795</v>
      </c>
      <c r="I3194" s="149">
        <v>685.40389124856802</v>
      </c>
      <c r="J3194" s="149">
        <v>641.05515678898496</v>
      </c>
      <c r="K3194" s="149">
        <v>731.96139993673103</v>
      </c>
      <c r="L3194" s="149">
        <v>44.348734459582303</v>
      </c>
      <c r="M3194" s="149">
        <v>46.5575086881638</v>
      </c>
    </row>
    <row r="3195" spans="1:13">
      <c r="A3195" s="150" t="str">
        <f t="shared" si="98"/>
        <v>2011-2013FemalesPT1</v>
      </c>
      <c r="B3195" s="151" t="str">
        <f t="shared" si="99"/>
        <v>2011-2013_Females_PT1_All ages</v>
      </c>
      <c r="C3195" s="149" t="s">
        <v>9</v>
      </c>
      <c r="D3195" s="149" t="s">
        <v>214</v>
      </c>
      <c r="E3195" s="149" t="s">
        <v>179</v>
      </c>
      <c r="F3195" s="149">
        <v>917</v>
      </c>
      <c r="G3195" s="149">
        <v>305.66666666666703</v>
      </c>
      <c r="H3195" s="149">
        <v>864.458228850468</v>
      </c>
      <c r="I3195" s="149">
        <v>656.27290526709498</v>
      </c>
      <c r="J3195" s="149">
        <v>613.55603565138802</v>
      </c>
      <c r="K3195" s="149">
        <v>701.130344091133</v>
      </c>
      <c r="L3195" s="149">
        <v>42.716869615706599</v>
      </c>
      <c r="M3195" s="149">
        <v>44.857438824037999</v>
      </c>
    </row>
    <row r="3196" spans="1:13">
      <c r="A3196" s="150" t="str">
        <f t="shared" si="98"/>
        <v>2012-2014FemalesPT1</v>
      </c>
      <c r="B3196" s="151" t="str">
        <f t="shared" si="99"/>
        <v>2012-2014_Females_PT1_All ages</v>
      </c>
      <c r="C3196" s="149" t="s">
        <v>216</v>
      </c>
      <c r="D3196" s="149" t="s">
        <v>214</v>
      </c>
      <c r="E3196" s="149" t="s">
        <v>179</v>
      </c>
      <c r="F3196" s="149">
        <v>905</v>
      </c>
      <c r="G3196" s="149">
        <v>301.66666666666703</v>
      </c>
      <c r="H3196" s="149">
        <v>852.23794860204703</v>
      </c>
      <c r="I3196" s="149">
        <v>632.20189017467499</v>
      </c>
      <c r="J3196" s="149">
        <v>590.75467301566903</v>
      </c>
      <c r="K3196" s="149">
        <v>675.74015491429702</v>
      </c>
      <c r="L3196" s="149">
        <v>41.4472171590063</v>
      </c>
      <c r="M3196" s="149">
        <v>43.538264739621397</v>
      </c>
    </row>
    <row r="3197" spans="1:13">
      <c r="A3197" s="150" t="str">
        <f t="shared" si="98"/>
        <v>2004-2006FemalesPT2</v>
      </c>
      <c r="B3197" s="151" t="str">
        <f t="shared" si="99"/>
        <v>2004-2006_Females_PT2_All ages</v>
      </c>
      <c r="C3197" s="149" t="s">
        <v>1</v>
      </c>
      <c r="D3197" s="149" t="s">
        <v>214</v>
      </c>
      <c r="E3197" s="149" t="s">
        <v>180</v>
      </c>
      <c r="F3197" s="149">
        <v>712</v>
      </c>
      <c r="G3197" s="149">
        <v>237.333333333333</v>
      </c>
      <c r="H3197" s="149">
        <v>744.75429384322501</v>
      </c>
      <c r="I3197" s="149">
        <v>885.82526723038495</v>
      </c>
      <c r="J3197" s="149">
        <v>821.11308008812296</v>
      </c>
      <c r="K3197" s="149">
        <v>954.23113493489097</v>
      </c>
      <c r="L3197" s="149">
        <v>64.712187142262806</v>
      </c>
      <c r="M3197" s="149">
        <v>68.405867704505098</v>
      </c>
    </row>
    <row r="3198" spans="1:13">
      <c r="A3198" s="150" t="str">
        <f t="shared" si="98"/>
        <v>2005-2007FemalesPT2</v>
      </c>
      <c r="B3198" s="151" t="str">
        <f t="shared" si="99"/>
        <v>2005-2007_Females_PT2_All ages</v>
      </c>
      <c r="C3198" s="149" t="s">
        <v>3</v>
      </c>
      <c r="D3198" s="149" t="s">
        <v>214</v>
      </c>
      <c r="E3198" s="149" t="s">
        <v>180</v>
      </c>
      <c r="F3198" s="149">
        <v>718</v>
      </c>
      <c r="G3198" s="149">
        <v>239.333333333333</v>
      </c>
      <c r="H3198" s="149">
        <v>736.18373833692203</v>
      </c>
      <c r="I3198" s="149">
        <v>886.13230333828903</v>
      </c>
      <c r="J3198" s="149">
        <v>821.56555573840797</v>
      </c>
      <c r="K3198" s="149">
        <v>954.36852306456899</v>
      </c>
      <c r="L3198" s="149">
        <v>64.566747599881097</v>
      </c>
      <c r="M3198" s="149">
        <v>68.236219726279799</v>
      </c>
    </row>
    <row r="3199" spans="1:13">
      <c r="A3199" s="150" t="str">
        <f t="shared" si="98"/>
        <v>2006-2008FemalesPT2</v>
      </c>
      <c r="B3199" s="151" t="str">
        <f t="shared" si="99"/>
        <v>2006-2008_Females_PT2_All ages</v>
      </c>
      <c r="C3199" s="149" t="s">
        <v>4</v>
      </c>
      <c r="D3199" s="149" t="s">
        <v>214</v>
      </c>
      <c r="E3199" s="149" t="s">
        <v>180</v>
      </c>
      <c r="F3199" s="149">
        <v>706</v>
      </c>
      <c r="G3199" s="149">
        <v>235.333333333333</v>
      </c>
      <c r="H3199" s="149">
        <v>706.86944942279001</v>
      </c>
      <c r="I3199" s="149">
        <v>865.78032556592905</v>
      </c>
      <c r="J3199" s="149">
        <v>802.02797920271405</v>
      </c>
      <c r="K3199" s="149">
        <v>933.18747634587498</v>
      </c>
      <c r="L3199" s="149">
        <v>63.752346363214798</v>
      </c>
      <c r="M3199" s="149">
        <v>67.407150779946505</v>
      </c>
    </row>
    <row r="3200" spans="1:13">
      <c r="A3200" s="150" t="str">
        <f t="shared" si="98"/>
        <v>2007-2009FemalesPT2</v>
      </c>
      <c r="B3200" s="151" t="str">
        <f t="shared" si="99"/>
        <v>2007-2009_Females_PT2_All ages</v>
      </c>
      <c r="C3200" s="149" t="s">
        <v>5</v>
      </c>
      <c r="D3200" s="149" t="s">
        <v>214</v>
      </c>
      <c r="E3200" s="149" t="s">
        <v>180</v>
      </c>
      <c r="F3200" s="149">
        <v>685</v>
      </c>
      <c r="G3200" s="149">
        <v>228.333333333333</v>
      </c>
      <c r="H3200" s="149">
        <v>671.20012542133702</v>
      </c>
      <c r="I3200" s="149">
        <v>827.418609541617</v>
      </c>
      <c r="J3200" s="149">
        <v>765.46847498272302</v>
      </c>
      <c r="K3200" s="149">
        <v>892.97596633834996</v>
      </c>
      <c r="L3200" s="149">
        <v>61.950134558893801</v>
      </c>
      <c r="M3200" s="149">
        <v>65.557356796733401</v>
      </c>
    </row>
    <row r="3201" spans="1:13">
      <c r="A3201" s="150" t="str">
        <f t="shared" si="98"/>
        <v>2008-2010FemalesPT2</v>
      </c>
      <c r="B3201" s="151" t="str">
        <f t="shared" si="99"/>
        <v>2008-2010_Females_PT2_All ages</v>
      </c>
      <c r="C3201" s="149" t="s">
        <v>6</v>
      </c>
      <c r="D3201" s="149" t="s">
        <v>214</v>
      </c>
      <c r="E3201" s="149" t="s">
        <v>180</v>
      </c>
      <c r="F3201" s="149">
        <v>684</v>
      </c>
      <c r="G3201" s="149">
        <v>228</v>
      </c>
      <c r="H3201" s="149">
        <v>658.21128197232395</v>
      </c>
      <c r="I3201" s="149">
        <v>804.17217238328601</v>
      </c>
      <c r="J3201" s="149">
        <v>743.96277658898305</v>
      </c>
      <c r="K3201" s="149">
        <v>867.89007379890995</v>
      </c>
      <c r="L3201" s="149">
        <v>60.2093957943029</v>
      </c>
      <c r="M3201" s="149">
        <v>63.717901415624198</v>
      </c>
    </row>
    <row r="3202" spans="1:13">
      <c r="A3202" s="150" t="str">
        <f t="shared" si="98"/>
        <v>2009-2011FemalesPT2</v>
      </c>
      <c r="B3202" s="151" t="str">
        <f t="shared" si="99"/>
        <v>2009-2011_Females_PT2_All ages</v>
      </c>
      <c r="C3202" s="149" t="s">
        <v>7</v>
      </c>
      <c r="D3202" s="149" t="s">
        <v>214</v>
      </c>
      <c r="E3202" s="149" t="s">
        <v>180</v>
      </c>
      <c r="F3202" s="149">
        <v>668</v>
      </c>
      <c r="G3202" s="149">
        <v>222.666666666667</v>
      </c>
      <c r="H3202" s="149">
        <v>635.91793993050601</v>
      </c>
      <c r="I3202" s="149">
        <v>750.54235456084405</v>
      </c>
      <c r="J3202" s="149">
        <v>693.78199977856195</v>
      </c>
      <c r="K3202" s="149">
        <v>810.65087023064996</v>
      </c>
      <c r="L3202" s="149">
        <v>56.760354782282398</v>
      </c>
      <c r="M3202" s="149">
        <v>60.108515669806302</v>
      </c>
    </row>
    <row r="3203" spans="1:13">
      <c r="A3203" s="150" t="str">
        <f t="shared" ref="A3203:A3266" si="100">C3203&amp;D3203&amp;E3203</f>
        <v>2010-2012FemalesPT2</v>
      </c>
      <c r="B3203" s="151" t="str">
        <f t="shared" ref="B3203:B3266" si="101">CONCATENATE(C3203,"_",D3203,"_",E3203,"_","All ages")</f>
        <v>2010-2012_Females_PT2_All ages</v>
      </c>
      <c r="C3203" s="149" t="s">
        <v>8</v>
      </c>
      <c r="D3203" s="149" t="s">
        <v>214</v>
      </c>
      <c r="E3203" s="149" t="s">
        <v>180</v>
      </c>
      <c r="F3203" s="149">
        <v>682</v>
      </c>
      <c r="G3203" s="149">
        <v>227.333333333333</v>
      </c>
      <c r="H3203" s="149">
        <v>643.645183514378</v>
      </c>
      <c r="I3203" s="149">
        <v>742.71111295806804</v>
      </c>
      <c r="J3203" s="149">
        <v>687.24323389051301</v>
      </c>
      <c r="K3203" s="149">
        <v>801.41608707589205</v>
      </c>
      <c r="L3203" s="149">
        <v>55.467879067554797</v>
      </c>
      <c r="M3203" s="149">
        <v>58.704974117824499</v>
      </c>
    </row>
    <row r="3204" spans="1:13">
      <c r="A3204" s="150" t="str">
        <f t="shared" si="100"/>
        <v>2011-2013FemalesPT2</v>
      </c>
      <c r="B3204" s="151" t="str">
        <f t="shared" si="101"/>
        <v>2011-2013_Females_PT2_All ages</v>
      </c>
      <c r="C3204" s="149" t="s">
        <v>9</v>
      </c>
      <c r="D3204" s="149" t="s">
        <v>214</v>
      </c>
      <c r="E3204" s="149" t="s">
        <v>180</v>
      </c>
      <c r="F3204" s="149">
        <v>677</v>
      </c>
      <c r="G3204" s="149">
        <v>225.666666666667</v>
      </c>
      <c r="H3204" s="149">
        <v>634.00792275779395</v>
      </c>
      <c r="I3204" s="149">
        <v>724.57465808042105</v>
      </c>
      <c r="J3204" s="149">
        <v>670.28675657288204</v>
      </c>
      <c r="K3204" s="149">
        <v>782.04284055877304</v>
      </c>
      <c r="L3204" s="149">
        <v>54.2879015075384</v>
      </c>
      <c r="M3204" s="149">
        <v>57.468182478351899</v>
      </c>
    </row>
    <row r="3205" spans="1:13">
      <c r="A3205" s="150" t="str">
        <f t="shared" si="100"/>
        <v>2012-2014FemalesPT2</v>
      </c>
      <c r="B3205" s="151" t="str">
        <f t="shared" si="101"/>
        <v>2012-2014_Females_PT2_All ages</v>
      </c>
      <c r="C3205" s="149" t="s">
        <v>216</v>
      </c>
      <c r="D3205" s="149" t="s">
        <v>214</v>
      </c>
      <c r="E3205" s="149" t="s">
        <v>180</v>
      </c>
      <c r="F3205" s="149">
        <v>710</v>
      </c>
      <c r="G3205" s="149">
        <v>236.666666666667</v>
      </c>
      <c r="H3205" s="149">
        <v>659.50806271828799</v>
      </c>
      <c r="I3205" s="149">
        <v>747.67927933771705</v>
      </c>
      <c r="J3205" s="149">
        <v>692.89881912016995</v>
      </c>
      <c r="K3205" s="149">
        <v>805.59106852525304</v>
      </c>
      <c r="L3205" s="149">
        <v>54.7804602175474</v>
      </c>
      <c r="M3205" s="149">
        <v>57.911789187536399</v>
      </c>
    </row>
    <row r="3206" spans="1:13">
      <c r="A3206" s="150" t="str">
        <f t="shared" si="100"/>
        <v>2004-2006FemalesPT3</v>
      </c>
      <c r="B3206" s="151" t="str">
        <f t="shared" si="101"/>
        <v>2004-2006_Females_PT3_All ages</v>
      </c>
      <c r="C3206" s="149" t="s">
        <v>1</v>
      </c>
      <c r="D3206" s="149" t="s">
        <v>214</v>
      </c>
      <c r="E3206" s="149" t="s">
        <v>181</v>
      </c>
      <c r="F3206" s="149">
        <v>722</v>
      </c>
      <c r="G3206" s="149">
        <v>240.666666666667</v>
      </c>
      <c r="H3206" s="149">
        <v>747.28823383290501</v>
      </c>
      <c r="I3206" s="149">
        <v>1018.1164471009</v>
      </c>
      <c r="J3206" s="149">
        <v>943.652759561312</v>
      </c>
      <c r="K3206" s="149">
        <v>1096.7999716030499</v>
      </c>
      <c r="L3206" s="149">
        <v>74.4636875395869</v>
      </c>
      <c r="M3206" s="149">
        <v>78.683524502153006</v>
      </c>
    </row>
    <row r="3207" spans="1:13">
      <c r="A3207" s="150" t="str">
        <f t="shared" si="100"/>
        <v>2005-2007FemalesPT3</v>
      </c>
      <c r="B3207" s="151" t="str">
        <f t="shared" si="101"/>
        <v>2005-2007_Females_PT3_All ages</v>
      </c>
      <c r="C3207" s="149" t="s">
        <v>3</v>
      </c>
      <c r="D3207" s="149" t="s">
        <v>214</v>
      </c>
      <c r="E3207" s="149" t="s">
        <v>181</v>
      </c>
      <c r="F3207" s="149">
        <v>678</v>
      </c>
      <c r="G3207" s="149">
        <v>226</v>
      </c>
      <c r="H3207" s="149">
        <v>698.40746616123101</v>
      </c>
      <c r="I3207" s="149">
        <v>943.15457873253899</v>
      </c>
      <c r="J3207" s="149">
        <v>871.90487825263494</v>
      </c>
      <c r="K3207" s="149">
        <v>1018.57503521407</v>
      </c>
      <c r="L3207" s="149">
        <v>71.249700479904604</v>
      </c>
      <c r="M3207" s="149">
        <v>75.4204564815265</v>
      </c>
    </row>
    <row r="3208" spans="1:13">
      <c r="A3208" s="150" t="str">
        <f t="shared" si="100"/>
        <v>2006-2008FemalesPT3</v>
      </c>
      <c r="B3208" s="151" t="str">
        <f t="shared" si="101"/>
        <v>2006-2008_Females_PT3_All ages</v>
      </c>
      <c r="C3208" s="149" t="s">
        <v>4</v>
      </c>
      <c r="D3208" s="149" t="s">
        <v>214</v>
      </c>
      <c r="E3208" s="149" t="s">
        <v>181</v>
      </c>
      <c r="F3208" s="149">
        <v>694</v>
      </c>
      <c r="G3208" s="149">
        <v>231.333333333333</v>
      </c>
      <c r="H3208" s="149">
        <v>711.87518591841103</v>
      </c>
      <c r="I3208" s="149">
        <v>949.855013214324</v>
      </c>
      <c r="J3208" s="149">
        <v>878.76849758338301</v>
      </c>
      <c r="K3208" s="149">
        <v>1025.0529707588601</v>
      </c>
      <c r="L3208" s="149">
        <v>71.086515630940696</v>
      </c>
      <c r="M3208" s="149">
        <v>75.197957544533907</v>
      </c>
    </row>
    <row r="3209" spans="1:13">
      <c r="A3209" s="150" t="str">
        <f t="shared" si="100"/>
        <v>2007-2009FemalesPT3</v>
      </c>
      <c r="B3209" s="151" t="str">
        <f t="shared" si="101"/>
        <v>2007-2009_Females_PT3_All ages</v>
      </c>
      <c r="C3209" s="149" t="s">
        <v>5</v>
      </c>
      <c r="D3209" s="149" t="s">
        <v>214</v>
      </c>
      <c r="E3209" s="149" t="s">
        <v>181</v>
      </c>
      <c r="F3209" s="149">
        <v>750</v>
      </c>
      <c r="G3209" s="149">
        <v>250</v>
      </c>
      <c r="H3209" s="149">
        <v>761.235841013357</v>
      </c>
      <c r="I3209" s="149">
        <v>1004.47198476864</v>
      </c>
      <c r="J3209" s="149">
        <v>931.93016706371304</v>
      </c>
      <c r="K3209" s="149">
        <v>1081.04492240481</v>
      </c>
      <c r="L3209" s="149">
        <v>72.541817704924696</v>
      </c>
      <c r="M3209" s="149">
        <v>76.572937636174998</v>
      </c>
    </row>
    <row r="3210" spans="1:13">
      <c r="A3210" s="150" t="str">
        <f t="shared" si="100"/>
        <v>2008-2010FemalesPT3</v>
      </c>
      <c r="B3210" s="151" t="str">
        <f t="shared" si="101"/>
        <v>2008-2010_Females_PT3_All ages</v>
      </c>
      <c r="C3210" s="149" t="s">
        <v>6</v>
      </c>
      <c r="D3210" s="149" t="s">
        <v>214</v>
      </c>
      <c r="E3210" s="149" t="s">
        <v>181</v>
      </c>
      <c r="F3210" s="149">
        <v>765</v>
      </c>
      <c r="G3210" s="149">
        <v>255</v>
      </c>
      <c r="H3210" s="149">
        <v>767.07109194826</v>
      </c>
      <c r="I3210" s="149">
        <v>1008.14125678221</v>
      </c>
      <c r="J3210" s="149">
        <v>935.96328518133305</v>
      </c>
      <c r="K3210" s="149">
        <v>1084.28943132668</v>
      </c>
      <c r="L3210" s="149">
        <v>72.177971600879303</v>
      </c>
      <c r="M3210" s="149">
        <v>76.148174544467295</v>
      </c>
    </row>
    <row r="3211" spans="1:13">
      <c r="A3211" s="150" t="str">
        <f t="shared" si="100"/>
        <v>2009-2011FemalesPT3</v>
      </c>
      <c r="B3211" s="151" t="str">
        <f t="shared" si="101"/>
        <v>2009-2011_Females_PT3_All ages</v>
      </c>
      <c r="C3211" s="149" t="s">
        <v>7</v>
      </c>
      <c r="D3211" s="149" t="s">
        <v>214</v>
      </c>
      <c r="E3211" s="149" t="s">
        <v>181</v>
      </c>
      <c r="F3211" s="149">
        <v>764</v>
      </c>
      <c r="G3211" s="149">
        <v>254.666666666667</v>
      </c>
      <c r="H3211" s="149">
        <v>754.27736476813902</v>
      </c>
      <c r="I3211" s="149">
        <v>989.21158727373495</v>
      </c>
      <c r="J3211" s="149">
        <v>918.52544987638498</v>
      </c>
      <c r="K3211" s="149">
        <v>1063.7884880107199</v>
      </c>
      <c r="L3211" s="149">
        <v>70.686137397350095</v>
      </c>
      <c r="M3211" s="149">
        <v>74.576900736983504</v>
      </c>
    </row>
    <row r="3212" spans="1:13">
      <c r="A3212" s="150" t="str">
        <f t="shared" si="100"/>
        <v>2010-2012FemalesPT3</v>
      </c>
      <c r="B3212" s="151" t="str">
        <f t="shared" si="101"/>
        <v>2010-2012_Females_PT3_All ages</v>
      </c>
      <c r="C3212" s="149" t="s">
        <v>8</v>
      </c>
      <c r="D3212" s="149" t="s">
        <v>214</v>
      </c>
      <c r="E3212" s="149" t="s">
        <v>181</v>
      </c>
      <c r="F3212" s="149">
        <v>733</v>
      </c>
      <c r="G3212" s="149">
        <v>244.333333333333</v>
      </c>
      <c r="H3212" s="149">
        <v>714.19523934796803</v>
      </c>
      <c r="I3212" s="149">
        <v>933.27748022533297</v>
      </c>
      <c r="J3212" s="149">
        <v>865.33616235844897</v>
      </c>
      <c r="K3212" s="149">
        <v>1005.0391296916</v>
      </c>
      <c r="L3212" s="149">
        <v>67.941317866884006</v>
      </c>
      <c r="M3212" s="149">
        <v>71.761649466266803</v>
      </c>
    </row>
    <row r="3213" spans="1:13">
      <c r="A3213" s="150" t="str">
        <f t="shared" si="100"/>
        <v>2011-2013FemalesPT3</v>
      </c>
      <c r="B3213" s="151" t="str">
        <f t="shared" si="101"/>
        <v>2011-2013_Females_PT3_All ages</v>
      </c>
      <c r="C3213" s="149" t="s">
        <v>9</v>
      </c>
      <c r="D3213" s="149" t="s">
        <v>214</v>
      </c>
      <c r="E3213" s="149" t="s">
        <v>181</v>
      </c>
      <c r="F3213" s="149">
        <v>757</v>
      </c>
      <c r="G3213" s="149">
        <v>252.333333333333</v>
      </c>
      <c r="H3213" s="149">
        <v>727.24128655420202</v>
      </c>
      <c r="I3213" s="149">
        <v>957.80295318763103</v>
      </c>
      <c r="J3213" s="149">
        <v>889.40339485049105</v>
      </c>
      <c r="K3213" s="149">
        <v>1029.98530402186</v>
      </c>
      <c r="L3213" s="149">
        <v>68.399558337139993</v>
      </c>
      <c r="M3213" s="149">
        <v>72.182350834227904</v>
      </c>
    </row>
    <row r="3214" spans="1:13">
      <c r="A3214" s="150" t="str">
        <f t="shared" si="100"/>
        <v>2012-2014FemalesPT3</v>
      </c>
      <c r="B3214" s="151" t="str">
        <f t="shared" si="101"/>
        <v>2012-2014_Females_PT3_All ages</v>
      </c>
      <c r="C3214" s="149" t="s">
        <v>216</v>
      </c>
      <c r="D3214" s="149" t="s">
        <v>214</v>
      </c>
      <c r="E3214" s="149" t="s">
        <v>181</v>
      </c>
      <c r="F3214" s="149">
        <v>739</v>
      </c>
      <c r="G3214" s="149">
        <v>246.333333333333</v>
      </c>
      <c r="H3214" s="149">
        <v>703.61519199459201</v>
      </c>
      <c r="I3214" s="149">
        <v>939.40097109501301</v>
      </c>
      <c r="J3214" s="149">
        <v>871.49999559292598</v>
      </c>
      <c r="K3214" s="149">
        <v>1011.10400625671</v>
      </c>
      <c r="L3214" s="149">
        <v>67.900975502086993</v>
      </c>
      <c r="M3214" s="149">
        <v>71.703035161697599</v>
      </c>
    </row>
    <row r="3215" spans="1:13">
      <c r="A3215" s="150" t="str">
        <f t="shared" si="100"/>
        <v>2004-2006FemalesPT4</v>
      </c>
      <c r="B3215" s="151" t="str">
        <f t="shared" si="101"/>
        <v>2004-2006_Females_PT4_All ages</v>
      </c>
      <c r="C3215" s="149" t="s">
        <v>1</v>
      </c>
      <c r="D3215" s="149" t="s">
        <v>214</v>
      </c>
      <c r="E3215" s="149" t="s">
        <v>182</v>
      </c>
      <c r="F3215" s="149">
        <v>890</v>
      </c>
      <c r="G3215" s="149">
        <v>296.66666666666703</v>
      </c>
      <c r="H3215" s="149">
        <v>927.64378478664196</v>
      </c>
      <c r="I3215" s="149">
        <v>1077.48182982702</v>
      </c>
      <c r="J3215" s="149">
        <v>1006.49837088676</v>
      </c>
      <c r="K3215" s="149">
        <v>1152.0773498615899</v>
      </c>
      <c r="L3215" s="149">
        <v>70.983458940256</v>
      </c>
      <c r="M3215" s="149">
        <v>74.595520034575898</v>
      </c>
    </row>
    <row r="3216" spans="1:13">
      <c r="A3216" s="150" t="str">
        <f t="shared" si="100"/>
        <v>2005-2007FemalesPT4</v>
      </c>
      <c r="B3216" s="151" t="str">
        <f t="shared" si="101"/>
        <v>2005-2007_Females_PT4_All ages</v>
      </c>
      <c r="C3216" s="149" t="s">
        <v>3</v>
      </c>
      <c r="D3216" s="149" t="s">
        <v>214</v>
      </c>
      <c r="E3216" s="149" t="s">
        <v>182</v>
      </c>
      <c r="F3216" s="149">
        <v>853</v>
      </c>
      <c r="G3216" s="149">
        <v>284.33333333333297</v>
      </c>
      <c r="H3216" s="149">
        <v>874.88974132802696</v>
      </c>
      <c r="I3216" s="149">
        <v>1033.5681984098301</v>
      </c>
      <c r="J3216" s="149">
        <v>964.00137320273495</v>
      </c>
      <c r="K3216" s="149">
        <v>1106.75310839963</v>
      </c>
      <c r="L3216" s="149">
        <v>69.566825207096699</v>
      </c>
      <c r="M3216" s="149">
        <v>73.184909989796097</v>
      </c>
    </row>
    <row r="3217" spans="1:13">
      <c r="A3217" s="150" t="str">
        <f t="shared" si="100"/>
        <v>2006-2008FemalesPT4</v>
      </c>
      <c r="B3217" s="151" t="str">
        <f t="shared" si="101"/>
        <v>2006-2008_Females_PT4_All ages</v>
      </c>
      <c r="C3217" s="149" t="s">
        <v>4</v>
      </c>
      <c r="D3217" s="149" t="s">
        <v>214</v>
      </c>
      <c r="E3217" s="149" t="s">
        <v>182</v>
      </c>
      <c r="F3217" s="149">
        <v>823</v>
      </c>
      <c r="G3217" s="149">
        <v>274.33333333333297</v>
      </c>
      <c r="H3217" s="149">
        <v>827.54321223517104</v>
      </c>
      <c r="I3217" s="149">
        <v>999.39224039745</v>
      </c>
      <c r="J3217" s="149">
        <v>930.81548633341401</v>
      </c>
      <c r="K3217" s="149">
        <v>1071.6018661661601</v>
      </c>
      <c r="L3217" s="149">
        <v>68.5767540640351</v>
      </c>
      <c r="M3217" s="149">
        <v>72.209625768711703</v>
      </c>
    </row>
    <row r="3218" spans="1:13">
      <c r="A3218" s="150" t="str">
        <f t="shared" si="100"/>
        <v>2007-2009FemalesPT4</v>
      </c>
      <c r="B3218" s="151" t="str">
        <f t="shared" si="101"/>
        <v>2007-2009_Females_PT4_All ages</v>
      </c>
      <c r="C3218" s="149" t="s">
        <v>5</v>
      </c>
      <c r="D3218" s="149" t="s">
        <v>214</v>
      </c>
      <c r="E3218" s="149" t="s">
        <v>182</v>
      </c>
      <c r="F3218" s="149">
        <v>857</v>
      </c>
      <c r="G3218" s="149">
        <v>285.66666666666703</v>
      </c>
      <c r="H3218" s="149">
        <v>844.25179785242801</v>
      </c>
      <c r="I3218" s="149">
        <v>1027.6289604640499</v>
      </c>
      <c r="J3218" s="149">
        <v>958.45683828889901</v>
      </c>
      <c r="K3218" s="149">
        <v>1100.38999660789</v>
      </c>
      <c r="L3218" s="149">
        <v>69.172122175148004</v>
      </c>
      <c r="M3218" s="149">
        <v>72.761036143843995</v>
      </c>
    </row>
    <row r="3219" spans="1:13">
      <c r="A3219" s="150" t="str">
        <f t="shared" si="100"/>
        <v>2008-2010FemalesPT4</v>
      </c>
      <c r="B3219" s="151" t="str">
        <f t="shared" si="101"/>
        <v>2008-2010_Females_PT4_All ages</v>
      </c>
      <c r="C3219" s="149" t="s">
        <v>6</v>
      </c>
      <c r="D3219" s="149" t="s">
        <v>214</v>
      </c>
      <c r="E3219" s="149" t="s">
        <v>182</v>
      </c>
      <c r="F3219" s="149">
        <v>852</v>
      </c>
      <c r="G3219" s="149">
        <v>284</v>
      </c>
      <c r="H3219" s="149">
        <v>823.23612963070298</v>
      </c>
      <c r="I3219" s="149">
        <v>1021.68392682351</v>
      </c>
      <c r="J3219" s="149">
        <v>952.72867748952899</v>
      </c>
      <c r="K3219" s="149">
        <v>1094.2276172096699</v>
      </c>
      <c r="L3219" s="149">
        <v>68.955249333984099</v>
      </c>
      <c r="M3219" s="149">
        <v>72.543690386160193</v>
      </c>
    </row>
    <row r="3220" spans="1:13">
      <c r="A3220" s="150" t="str">
        <f t="shared" si="100"/>
        <v>2009-2011FemalesPT4</v>
      </c>
      <c r="B3220" s="151" t="str">
        <f t="shared" si="101"/>
        <v>2009-2011_Females_PT4_All ages</v>
      </c>
      <c r="C3220" s="149" t="s">
        <v>7</v>
      </c>
      <c r="D3220" s="149" t="s">
        <v>214</v>
      </c>
      <c r="E3220" s="149" t="s">
        <v>182</v>
      </c>
      <c r="F3220" s="149">
        <v>829</v>
      </c>
      <c r="G3220" s="149">
        <v>276.33333333333297</v>
      </c>
      <c r="H3220" s="149">
        <v>786.74398079167895</v>
      </c>
      <c r="I3220" s="149">
        <v>978.80812883960198</v>
      </c>
      <c r="J3220" s="149">
        <v>911.85037290312005</v>
      </c>
      <c r="K3220" s="149">
        <v>1049.2997608682399</v>
      </c>
      <c r="L3220" s="149">
        <v>66.957755936482002</v>
      </c>
      <c r="M3220" s="149">
        <v>70.491632028637497</v>
      </c>
    </row>
    <row r="3221" spans="1:13">
      <c r="A3221" s="150" t="str">
        <f t="shared" si="100"/>
        <v>2010-2012FemalesPT4</v>
      </c>
      <c r="B3221" s="151" t="str">
        <f t="shared" si="101"/>
        <v>2010-2012_Females_PT4_All ages</v>
      </c>
      <c r="C3221" s="149" t="s">
        <v>8</v>
      </c>
      <c r="D3221" s="149" t="s">
        <v>214</v>
      </c>
      <c r="E3221" s="149" t="s">
        <v>182</v>
      </c>
      <c r="F3221" s="149">
        <v>805</v>
      </c>
      <c r="G3221" s="149">
        <v>268.33333333333297</v>
      </c>
      <c r="H3221" s="149">
        <v>750.78576025218899</v>
      </c>
      <c r="I3221" s="149">
        <v>950.14365863040302</v>
      </c>
      <c r="J3221" s="149">
        <v>884.21129662286205</v>
      </c>
      <c r="K3221" s="149">
        <v>1019.60877031601</v>
      </c>
      <c r="L3221" s="149">
        <v>65.9323620075414</v>
      </c>
      <c r="M3221" s="149">
        <v>69.465111685605194</v>
      </c>
    </row>
    <row r="3222" spans="1:13">
      <c r="A3222" s="150" t="str">
        <f t="shared" si="100"/>
        <v>2011-2013FemalesPT4</v>
      </c>
      <c r="B3222" s="151" t="str">
        <f t="shared" si="101"/>
        <v>2011-2013_Females_PT4_All ages</v>
      </c>
      <c r="C3222" s="149" t="s">
        <v>9</v>
      </c>
      <c r="D3222" s="149" t="s">
        <v>214</v>
      </c>
      <c r="E3222" s="149" t="s">
        <v>182</v>
      </c>
      <c r="F3222" s="149">
        <v>790</v>
      </c>
      <c r="G3222" s="149">
        <v>263.33333333333297</v>
      </c>
      <c r="H3222" s="149">
        <v>724.27892990080102</v>
      </c>
      <c r="I3222" s="149">
        <v>929.29247357832503</v>
      </c>
      <c r="J3222" s="149">
        <v>864.29497834033998</v>
      </c>
      <c r="K3222" s="149">
        <v>997.80650263582095</v>
      </c>
      <c r="L3222" s="149">
        <v>64.997495237985206</v>
      </c>
      <c r="M3222" s="149">
        <v>68.514029057496302</v>
      </c>
    </row>
    <row r="3223" spans="1:13">
      <c r="A3223" s="150" t="str">
        <f t="shared" si="100"/>
        <v>2012-2014FemalesPT4</v>
      </c>
      <c r="B3223" s="151" t="str">
        <f t="shared" si="101"/>
        <v>2012-2014_Females_PT4_All ages</v>
      </c>
      <c r="C3223" s="149" t="s">
        <v>216</v>
      </c>
      <c r="D3223" s="149" t="s">
        <v>214</v>
      </c>
      <c r="E3223" s="149" t="s">
        <v>182</v>
      </c>
      <c r="F3223" s="149">
        <v>783</v>
      </c>
      <c r="G3223" s="149">
        <v>261</v>
      </c>
      <c r="H3223" s="149">
        <v>706.66594465803905</v>
      </c>
      <c r="I3223" s="149">
        <v>912.08008008254001</v>
      </c>
      <c r="J3223" s="149">
        <v>847.94649510982003</v>
      </c>
      <c r="K3223" s="149">
        <v>979.69939168747305</v>
      </c>
      <c r="L3223" s="149">
        <v>64.133584972720897</v>
      </c>
      <c r="M3223" s="149">
        <v>67.619311604932506</v>
      </c>
    </row>
    <row r="3224" spans="1:13">
      <c r="A3224" s="150" t="str">
        <f t="shared" si="100"/>
        <v>2004-2006FemalesPT5</v>
      </c>
      <c r="B3224" s="151" t="str">
        <f t="shared" si="101"/>
        <v>2004-2006_Females_PT5_All ages</v>
      </c>
      <c r="C3224" s="149" t="s">
        <v>1</v>
      </c>
      <c r="D3224" s="149" t="s">
        <v>214</v>
      </c>
      <c r="E3224" s="149" t="s">
        <v>183</v>
      </c>
      <c r="F3224" s="149">
        <v>1033</v>
      </c>
      <c r="G3224" s="149">
        <v>344.33333333333297</v>
      </c>
      <c r="H3224" s="149">
        <v>1020.96284802182</v>
      </c>
      <c r="I3224" s="149">
        <v>1338.8082375926899</v>
      </c>
      <c r="J3224" s="149">
        <v>1257.3895175969101</v>
      </c>
      <c r="K3224" s="149">
        <v>1424.0649454209499</v>
      </c>
      <c r="L3224" s="149">
        <v>81.418719995777593</v>
      </c>
      <c r="M3224" s="149">
        <v>85.256707828264993</v>
      </c>
    </row>
    <row r="3225" spans="1:13">
      <c r="A3225" s="150" t="str">
        <f t="shared" si="100"/>
        <v>2005-2007FemalesPT5</v>
      </c>
      <c r="B3225" s="151" t="str">
        <f t="shared" si="101"/>
        <v>2005-2007_Females_PT5_All ages</v>
      </c>
      <c r="C3225" s="149" t="s">
        <v>3</v>
      </c>
      <c r="D3225" s="149" t="s">
        <v>214</v>
      </c>
      <c r="E3225" s="149" t="s">
        <v>183</v>
      </c>
      <c r="F3225" s="149">
        <v>1046</v>
      </c>
      <c r="G3225" s="149">
        <v>348.66666666666703</v>
      </c>
      <c r="H3225" s="149">
        <v>1027.7775048392</v>
      </c>
      <c r="I3225" s="149">
        <v>1340.30262468004</v>
      </c>
      <c r="J3225" s="149">
        <v>1259.1286928499701</v>
      </c>
      <c r="K3225" s="149">
        <v>1425.2785437099601</v>
      </c>
      <c r="L3225" s="149">
        <v>81.173931830068298</v>
      </c>
      <c r="M3225" s="149">
        <v>84.975919029918302</v>
      </c>
    </row>
    <row r="3226" spans="1:13">
      <c r="A3226" s="150" t="str">
        <f t="shared" si="100"/>
        <v>2006-2008FemalesPT5</v>
      </c>
      <c r="B3226" s="151" t="str">
        <f t="shared" si="101"/>
        <v>2006-2008_Females_PT5_All ages</v>
      </c>
      <c r="C3226" s="149" t="s">
        <v>4</v>
      </c>
      <c r="D3226" s="149" t="s">
        <v>214</v>
      </c>
      <c r="E3226" s="149" t="s">
        <v>183</v>
      </c>
      <c r="F3226" s="149">
        <v>1056</v>
      </c>
      <c r="G3226" s="149">
        <v>352</v>
      </c>
      <c r="H3226" s="149">
        <v>1029.28992640967</v>
      </c>
      <c r="I3226" s="149">
        <v>1338.41751466865</v>
      </c>
      <c r="J3226" s="149">
        <v>1257.5145730516001</v>
      </c>
      <c r="K3226" s="149">
        <v>1423.09130946917</v>
      </c>
      <c r="L3226" s="149">
        <v>80.902941617051994</v>
      </c>
      <c r="M3226" s="149">
        <v>84.673794800520199</v>
      </c>
    </row>
    <row r="3227" spans="1:13">
      <c r="A3227" s="150" t="str">
        <f t="shared" si="100"/>
        <v>2007-2009FemalesPT5</v>
      </c>
      <c r="B3227" s="151" t="str">
        <f t="shared" si="101"/>
        <v>2007-2009_Females_PT5_All ages</v>
      </c>
      <c r="C3227" s="149" t="s">
        <v>5</v>
      </c>
      <c r="D3227" s="149" t="s">
        <v>214</v>
      </c>
      <c r="E3227" s="149" t="s">
        <v>183</v>
      </c>
      <c r="F3227" s="149">
        <v>1028</v>
      </c>
      <c r="G3227" s="149">
        <v>342.66666666666703</v>
      </c>
      <c r="H3227" s="149">
        <v>995.93102111993801</v>
      </c>
      <c r="I3227" s="149">
        <v>1289.7130567281099</v>
      </c>
      <c r="J3227" s="149">
        <v>1210.4592151064101</v>
      </c>
      <c r="K3227" s="149">
        <v>1372.71214444324</v>
      </c>
      <c r="L3227" s="149">
        <v>79.253841621702094</v>
      </c>
      <c r="M3227" s="149">
        <v>82.999087715131495</v>
      </c>
    </row>
    <row r="3228" spans="1:13">
      <c r="A3228" s="150" t="str">
        <f t="shared" si="100"/>
        <v>2008-2010FemalesPT5</v>
      </c>
      <c r="B3228" s="151" t="str">
        <f t="shared" si="101"/>
        <v>2008-2010_Females_PT5_All ages</v>
      </c>
      <c r="C3228" s="149" t="s">
        <v>6</v>
      </c>
      <c r="D3228" s="149" t="s">
        <v>214</v>
      </c>
      <c r="E3228" s="149" t="s">
        <v>183</v>
      </c>
      <c r="F3228" s="149">
        <v>1029</v>
      </c>
      <c r="G3228" s="149">
        <v>343</v>
      </c>
      <c r="H3228" s="149">
        <v>990.71863205730597</v>
      </c>
      <c r="I3228" s="149">
        <v>1294.8707642346401</v>
      </c>
      <c r="J3228" s="149">
        <v>1215.4209200002399</v>
      </c>
      <c r="K3228" s="149">
        <v>1378.07324514793</v>
      </c>
      <c r="L3228" s="149">
        <v>79.449844234404097</v>
      </c>
      <c r="M3228" s="149">
        <v>83.202480913291296</v>
      </c>
    </row>
    <row r="3229" spans="1:13">
      <c r="A3229" s="150" t="str">
        <f t="shared" si="100"/>
        <v>2009-2011FemalesPT5</v>
      </c>
      <c r="B3229" s="151" t="str">
        <f t="shared" si="101"/>
        <v>2009-2011_Females_PT5_All ages</v>
      </c>
      <c r="C3229" s="149" t="s">
        <v>7</v>
      </c>
      <c r="D3229" s="149" t="s">
        <v>214</v>
      </c>
      <c r="E3229" s="149" t="s">
        <v>183</v>
      </c>
      <c r="F3229" s="149">
        <v>976</v>
      </c>
      <c r="G3229" s="149">
        <v>325.33333333333297</v>
      </c>
      <c r="H3229" s="149">
        <v>934.63313734127496</v>
      </c>
      <c r="I3229" s="149">
        <v>1240.19910905389</v>
      </c>
      <c r="J3229" s="149">
        <v>1162.3124490379901</v>
      </c>
      <c r="K3229" s="149">
        <v>1321.8657444682799</v>
      </c>
      <c r="L3229" s="149">
        <v>77.886660015901001</v>
      </c>
      <c r="M3229" s="149">
        <v>81.666635414388296</v>
      </c>
    </row>
    <row r="3230" spans="1:13">
      <c r="A3230" s="150" t="str">
        <f t="shared" si="100"/>
        <v>2010-2012FemalesPT5</v>
      </c>
      <c r="B3230" s="151" t="str">
        <f t="shared" si="101"/>
        <v>2010-2012_Females_PT5_All ages</v>
      </c>
      <c r="C3230" s="149" t="s">
        <v>8</v>
      </c>
      <c r="D3230" s="149" t="s">
        <v>214</v>
      </c>
      <c r="E3230" s="149" t="s">
        <v>183</v>
      </c>
      <c r="F3230" s="149">
        <v>953</v>
      </c>
      <c r="G3230" s="149">
        <v>317.66666666666703</v>
      </c>
      <c r="H3230" s="149">
        <v>906.94531681227295</v>
      </c>
      <c r="I3230" s="149">
        <v>1204.10150294251</v>
      </c>
      <c r="J3230" s="149">
        <v>1127.6582277621301</v>
      </c>
      <c r="K3230" s="149">
        <v>1284.30039599925</v>
      </c>
      <c r="L3230" s="149">
        <v>76.443275180385598</v>
      </c>
      <c r="M3230" s="149">
        <v>80.198893056737006</v>
      </c>
    </row>
    <row r="3231" spans="1:13">
      <c r="A3231" s="150" t="str">
        <f t="shared" si="100"/>
        <v>2011-2013FemalesPT5</v>
      </c>
      <c r="B3231" s="151" t="str">
        <f t="shared" si="101"/>
        <v>2011-2013_Females_PT5_All ages</v>
      </c>
      <c r="C3231" s="149" t="s">
        <v>9</v>
      </c>
      <c r="D3231" s="149" t="s">
        <v>214</v>
      </c>
      <c r="E3231" s="149" t="s">
        <v>183</v>
      </c>
      <c r="F3231" s="149">
        <v>970</v>
      </c>
      <c r="G3231" s="149">
        <v>323.33333333333297</v>
      </c>
      <c r="H3231" s="149">
        <v>915.94115314158398</v>
      </c>
      <c r="I3231" s="149">
        <v>1197.7527339309599</v>
      </c>
      <c r="J3231" s="149">
        <v>1122.3748044474501</v>
      </c>
      <c r="K3231" s="149">
        <v>1276.8004820537601</v>
      </c>
      <c r="L3231" s="149">
        <v>75.377929483509007</v>
      </c>
      <c r="M3231" s="149">
        <v>79.047748122802901</v>
      </c>
    </row>
    <row r="3232" spans="1:13">
      <c r="A3232" s="150" t="str">
        <f t="shared" si="100"/>
        <v>2012-2014FemalesPT5</v>
      </c>
      <c r="B3232" s="151" t="str">
        <f t="shared" si="101"/>
        <v>2012-2014_Females_PT5_All ages</v>
      </c>
      <c r="C3232" s="149" t="s">
        <v>216</v>
      </c>
      <c r="D3232" s="149" t="s">
        <v>214</v>
      </c>
      <c r="E3232" s="149" t="s">
        <v>183</v>
      </c>
      <c r="F3232" s="149">
        <v>1049</v>
      </c>
      <c r="G3232" s="149">
        <v>349.66666666666703</v>
      </c>
      <c r="H3232" s="149">
        <v>983.26850072643799</v>
      </c>
      <c r="I3232" s="149">
        <v>1277.0885951858399</v>
      </c>
      <c r="J3232" s="149">
        <v>1199.75565279996</v>
      </c>
      <c r="K3232" s="149">
        <v>1358.03830705423</v>
      </c>
      <c r="L3232" s="149">
        <v>77.332942385880898</v>
      </c>
      <c r="M3232" s="149">
        <v>80.949711868392598</v>
      </c>
    </row>
    <row r="3233" spans="1:13">
      <c r="A3233" s="150" t="str">
        <f t="shared" si="100"/>
        <v>2004-2006FemalesW</v>
      </c>
      <c r="B3233" s="151" t="str">
        <f t="shared" si="101"/>
        <v>2004-2006_Females_W_All ages</v>
      </c>
      <c r="C3233" s="149" t="s">
        <v>1</v>
      </c>
      <c r="D3233" s="149" t="s">
        <v>214</v>
      </c>
      <c r="E3233" s="149" t="s">
        <v>184</v>
      </c>
      <c r="F3233" s="149">
        <v>50169</v>
      </c>
      <c r="G3233" s="149">
        <v>16723</v>
      </c>
      <c r="H3233" s="149">
        <v>1097.69313559439</v>
      </c>
      <c r="I3233" s="149">
        <v>1021.49681971236</v>
      </c>
      <c r="J3233" s="149">
        <v>1012.49279015525</v>
      </c>
      <c r="K3233" s="149">
        <v>1030.5604305193101</v>
      </c>
      <c r="L3233" s="149">
        <v>9.0040295571089892</v>
      </c>
      <c r="M3233" s="149">
        <v>9.0636108069430694</v>
      </c>
    </row>
    <row r="3234" spans="1:13">
      <c r="A3234" s="150" t="str">
        <f t="shared" si="100"/>
        <v>2005-2007FemalesW</v>
      </c>
      <c r="B3234" s="151" t="str">
        <f t="shared" si="101"/>
        <v>2005-2007_Females_W_All ages</v>
      </c>
      <c r="C3234" s="149" t="s">
        <v>3</v>
      </c>
      <c r="D3234" s="149" t="s">
        <v>214</v>
      </c>
      <c r="E3234" s="149" t="s">
        <v>184</v>
      </c>
      <c r="F3234" s="149">
        <v>49828</v>
      </c>
      <c r="G3234" s="149">
        <v>16609.333333333299</v>
      </c>
      <c r="H3234" s="149">
        <v>1085.7367726764201</v>
      </c>
      <c r="I3234" s="149">
        <v>1004.84676643743</v>
      </c>
      <c r="J3234" s="149">
        <v>995.952281148564</v>
      </c>
      <c r="K3234" s="149">
        <v>1013.80030989281</v>
      </c>
      <c r="L3234" s="149">
        <v>8.8944852888690793</v>
      </c>
      <c r="M3234" s="149">
        <v>8.9535434553794193</v>
      </c>
    </row>
    <row r="3235" spans="1:13">
      <c r="A3235" s="150" t="str">
        <f t="shared" si="100"/>
        <v>2006-2008FemalesW</v>
      </c>
      <c r="B3235" s="151" t="str">
        <f t="shared" si="101"/>
        <v>2006-2008_Females_W_All ages</v>
      </c>
      <c r="C3235" s="149" t="s">
        <v>4</v>
      </c>
      <c r="D3235" s="149" t="s">
        <v>214</v>
      </c>
      <c r="E3235" s="149" t="s">
        <v>184</v>
      </c>
      <c r="F3235" s="149">
        <v>49540</v>
      </c>
      <c r="G3235" s="149">
        <v>16513.333333333299</v>
      </c>
      <c r="H3235" s="149">
        <v>1073.63199692084</v>
      </c>
      <c r="I3235" s="149">
        <v>988.818603276928</v>
      </c>
      <c r="J3235" s="149">
        <v>980.03246146774995</v>
      </c>
      <c r="K3235" s="149">
        <v>997.66325382245805</v>
      </c>
      <c r="L3235" s="149">
        <v>8.7861418091783907</v>
      </c>
      <c r="M3235" s="149">
        <v>8.8446505455292499</v>
      </c>
    </row>
    <row r="3236" spans="1:13">
      <c r="A3236" s="150" t="str">
        <f t="shared" si="100"/>
        <v>2007-2009FemalesW</v>
      </c>
      <c r="B3236" s="151" t="str">
        <f t="shared" si="101"/>
        <v>2007-2009_Females_W_All ages</v>
      </c>
      <c r="C3236" s="149" t="s">
        <v>5</v>
      </c>
      <c r="D3236" s="149" t="s">
        <v>214</v>
      </c>
      <c r="E3236" s="149" t="s">
        <v>184</v>
      </c>
      <c r="F3236" s="149">
        <v>49298</v>
      </c>
      <c r="G3236" s="149">
        <v>16432.666666666701</v>
      </c>
      <c r="H3236" s="149">
        <v>1063.54336110596</v>
      </c>
      <c r="I3236" s="149">
        <v>974.24804111780998</v>
      </c>
      <c r="J3236" s="149">
        <v>965.566843779745</v>
      </c>
      <c r="K3236" s="149">
        <v>982.98719058861695</v>
      </c>
      <c r="L3236" s="149">
        <v>8.6811973380649796</v>
      </c>
      <c r="M3236" s="149">
        <v>8.7391494708064101</v>
      </c>
    </row>
    <row r="3237" spans="1:13">
      <c r="A3237" s="150" t="str">
        <f t="shared" si="100"/>
        <v>2008-2010FemalesW</v>
      </c>
      <c r="B3237" s="151" t="str">
        <f t="shared" si="101"/>
        <v>2008-2010_Females_W_All ages</v>
      </c>
      <c r="C3237" s="149" t="s">
        <v>6</v>
      </c>
      <c r="D3237" s="149" t="s">
        <v>214</v>
      </c>
      <c r="E3237" s="149" t="s">
        <v>184</v>
      </c>
      <c r="F3237" s="149">
        <v>48891</v>
      </c>
      <c r="G3237" s="149">
        <v>16297</v>
      </c>
      <c r="H3237" s="149">
        <v>1050.97319976423</v>
      </c>
      <c r="I3237" s="149">
        <v>953.49366767949402</v>
      </c>
      <c r="J3237" s="149">
        <v>944.96530773195605</v>
      </c>
      <c r="K3237" s="149">
        <v>962.07919683676505</v>
      </c>
      <c r="L3237" s="149">
        <v>8.5283599475387692</v>
      </c>
      <c r="M3237" s="149">
        <v>8.5855291572704608</v>
      </c>
    </row>
    <row r="3238" spans="1:13">
      <c r="A3238" s="150" t="str">
        <f t="shared" si="100"/>
        <v>2009-2011FemalesW</v>
      </c>
      <c r="B3238" s="151" t="str">
        <f t="shared" si="101"/>
        <v>2009-2011_Females_W_All ages</v>
      </c>
      <c r="C3238" s="149" t="s">
        <v>7</v>
      </c>
      <c r="D3238" s="149" t="s">
        <v>214</v>
      </c>
      <c r="E3238" s="149" t="s">
        <v>184</v>
      </c>
      <c r="F3238" s="149">
        <v>47708</v>
      </c>
      <c r="G3238" s="149">
        <v>15902.666666666701</v>
      </c>
      <c r="H3238" s="149">
        <v>1022.72666371548</v>
      </c>
      <c r="I3238" s="149">
        <v>917.483643672482</v>
      </c>
      <c r="J3238" s="149">
        <v>909.18141342625199</v>
      </c>
      <c r="K3238" s="149">
        <v>925.84221565166797</v>
      </c>
      <c r="L3238" s="149">
        <v>8.30223024622933</v>
      </c>
      <c r="M3238" s="149">
        <v>8.3585719791866495</v>
      </c>
    </row>
    <row r="3239" spans="1:13">
      <c r="A3239" s="150" t="str">
        <f t="shared" si="100"/>
        <v>2010-2012FemalesW</v>
      </c>
      <c r="B3239" s="151" t="str">
        <f t="shared" si="101"/>
        <v>2010-2012_Females_W_All ages</v>
      </c>
      <c r="C3239" s="149" t="s">
        <v>8</v>
      </c>
      <c r="D3239" s="149" t="s">
        <v>214</v>
      </c>
      <c r="E3239" s="149" t="s">
        <v>184</v>
      </c>
      <c r="F3239" s="149">
        <v>48058</v>
      </c>
      <c r="G3239" s="149">
        <v>16019.333333333299</v>
      </c>
      <c r="H3239" s="149">
        <v>1027.34308530424</v>
      </c>
      <c r="I3239" s="149">
        <v>908.54327475002901</v>
      </c>
      <c r="J3239" s="149">
        <v>900.353058601052</v>
      </c>
      <c r="K3239" s="149">
        <v>916.78886893940705</v>
      </c>
      <c r="L3239" s="149">
        <v>8.1902161489765604</v>
      </c>
      <c r="M3239" s="149">
        <v>8.2455941893779308</v>
      </c>
    </row>
    <row r="3240" spans="1:13">
      <c r="A3240" s="150" t="str">
        <f t="shared" si="100"/>
        <v>2011-2013FemalesW</v>
      </c>
      <c r="B3240" s="151" t="str">
        <f t="shared" si="101"/>
        <v>2011-2013_Females_W_All ages</v>
      </c>
      <c r="C3240" s="149" t="s">
        <v>9</v>
      </c>
      <c r="D3240" s="149" t="s">
        <v>214</v>
      </c>
      <c r="E3240" s="149" t="s">
        <v>184</v>
      </c>
      <c r="F3240" s="149">
        <v>48307</v>
      </c>
      <c r="G3240" s="149">
        <v>16102.333333333299</v>
      </c>
      <c r="H3240" s="149">
        <v>1029.8684666926299</v>
      </c>
      <c r="I3240" s="149">
        <v>900.79763651429698</v>
      </c>
      <c r="J3240" s="149">
        <v>892.69975793307697</v>
      </c>
      <c r="K3240" s="149">
        <v>908.95012697074003</v>
      </c>
      <c r="L3240" s="149">
        <v>8.0978785812203604</v>
      </c>
      <c r="M3240" s="149">
        <v>8.1524904564427096</v>
      </c>
    </row>
    <row r="3241" spans="1:13">
      <c r="A3241" s="150" t="str">
        <f t="shared" si="100"/>
        <v>2012-2014FemalesW</v>
      </c>
      <c r="B3241" s="151" t="str">
        <f t="shared" si="101"/>
        <v>2012-2014_Females_W_All ages</v>
      </c>
      <c r="C3241" s="149" t="s">
        <v>216</v>
      </c>
      <c r="D3241" s="149" t="s">
        <v>214</v>
      </c>
      <c r="E3241" s="149" t="s">
        <v>184</v>
      </c>
      <c r="F3241" s="149">
        <v>48923</v>
      </c>
      <c r="G3241" s="149">
        <v>16307.666666666701</v>
      </c>
      <c r="H3241" s="149">
        <v>1040.4639521126701</v>
      </c>
      <c r="I3241" s="149">
        <v>899.87515443867005</v>
      </c>
      <c r="J3241" s="149">
        <v>891.83852493066604</v>
      </c>
      <c r="K3241" s="149">
        <v>907.965639191695</v>
      </c>
      <c r="L3241" s="149">
        <v>8.0366295080037808</v>
      </c>
      <c r="M3241" s="149">
        <v>8.0904847530254091</v>
      </c>
    </row>
    <row r="3242" spans="1:13">
      <c r="A3242" s="150" t="str">
        <f t="shared" si="100"/>
        <v>2004-2006Persons1</v>
      </c>
      <c r="B3242" s="151" t="str">
        <f t="shared" si="101"/>
        <v>2004-2006_Persons_1_All ages</v>
      </c>
      <c r="C3242" s="149" t="s">
        <v>1</v>
      </c>
      <c r="D3242" s="149" t="s">
        <v>215</v>
      </c>
      <c r="E3242" s="149">
        <v>1</v>
      </c>
      <c r="F3242" s="149">
        <v>15795</v>
      </c>
      <c r="G3242" s="149">
        <v>5265</v>
      </c>
      <c r="H3242" s="149">
        <v>887.12780088347699</v>
      </c>
      <c r="I3242" s="149">
        <v>973.59004757264199</v>
      </c>
      <c r="J3242" s="149">
        <v>958.29776546935</v>
      </c>
      <c r="K3242" s="149">
        <v>989.06319304313604</v>
      </c>
      <c r="L3242" s="149">
        <v>15.2922821032915</v>
      </c>
      <c r="M3242" s="149">
        <v>15.473145470494501</v>
      </c>
    </row>
    <row r="3243" spans="1:13">
      <c r="A3243" s="150" t="str">
        <f t="shared" si="100"/>
        <v>2005-2007Persons1</v>
      </c>
      <c r="B3243" s="151" t="str">
        <f t="shared" si="101"/>
        <v>2005-2007_Persons_1_All ages</v>
      </c>
      <c r="C3243" s="149" t="s">
        <v>3</v>
      </c>
      <c r="D3243" s="149" t="s">
        <v>215</v>
      </c>
      <c r="E3243" s="149">
        <v>1</v>
      </c>
      <c r="F3243" s="149">
        <v>15907</v>
      </c>
      <c r="G3243" s="149">
        <v>5302.3333333333303</v>
      </c>
      <c r="H3243" s="149">
        <v>888.89857492352701</v>
      </c>
      <c r="I3243" s="149">
        <v>958.17794527857905</v>
      </c>
      <c r="J3243" s="149">
        <v>943.17371176693803</v>
      </c>
      <c r="K3243" s="149">
        <v>973.35900546149401</v>
      </c>
      <c r="L3243" s="149">
        <v>15.004233511641599</v>
      </c>
      <c r="M3243" s="149">
        <v>15.181060182914701</v>
      </c>
    </row>
    <row r="3244" spans="1:13">
      <c r="A3244" s="150" t="str">
        <f t="shared" si="100"/>
        <v>2006-2008Persons1</v>
      </c>
      <c r="B3244" s="151" t="str">
        <f t="shared" si="101"/>
        <v>2006-2008_Persons_1_All ages</v>
      </c>
      <c r="C3244" s="149" t="s">
        <v>4</v>
      </c>
      <c r="D3244" s="149" t="s">
        <v>215</v>
      </c>
      <c r="E3244" s="149">
        <v>1</v>
      </c>
      <c r="F3244" s="149">
        <v>15982</v>
      </c>
      <c r="G3244" s="149">
        <v>5327.3333333333303</v>
      </c>
      <c r="H3244" s="149">
        <v>887.96239244248602</v>
      </c>
      <c r="I3244" s="149">
        <v>940.63517035374502</v>
      </c>
      <c r="J3244" s="149">
        <v>925.92263927507804</v>
      </c>
      <c r="K3244" s="149">
        <v>955.52068038821801</v>
      </c>
      <c r="L3244" s="149">
        <v>14.7125310786668</v>
      </c>
      <c r="M3244" s="149">
        <v>14.8855100344731</v>
      </c>
    </row>
    <row r="3245" spans="1:13">
      <c r="A3245" s="150" t="str">
        <f t="shared" si="100"/>
        <v>2007-2009Persons1</v>
      </c>
      <c r="B3245" s="151" t="str">
        <f t="shared" si="101"/>
        <v>2007-2009_Persons_1_All ages</v>
      </c>
      <c r="C3245" s="149" t="s">
        <v>5</v>
      </c>
      <c r="D3245" s="149" t="s">
        <v>215</v>
      </c>
      <c r="E3245" s="149">
        <v>1</v>
      </c>
      <c r="F3245" s="149">
        <v>16093</v>
      </c>
      <c r="G3245" s="149">
        <v>5364.3333333333303</v>
      </c>
      <c r="H3245" s="149">
        <v>888.97309880013802</v>
      </c>
      <c r="I3245" s="149">
        <v>923.17465640105104</v>
      </c>
      <c r="J3245" s="149">
        <v>908.78306605115097</v>
      </c>
      <c r="K3245" s="149">
        <v>937.73486398379896</v>
      </c>
      <c r="L3245" s="149">
        <v>14.391590349900101</v>
      </c>
      <c r="M3245" s="149">
        <v>14.5602075827478</v>
      </c>
    </row>
    <row r="3246" spans="1:13">
      <c r="A3246" s="150" t="str">
        <f t="shared" si="100"/>
        <v>2008-2010Persons1</v>
      </c>
      <c r="B3246" s="151" t="str">
        <f t="shared" si="101"/>
        <v>2008-2010_Persons_1_All ages</v>
      </c>
      <c r="C3246" s="149" t="s">
        <v>6</v>
      </c>
      <c r="D3246" s="149" t="s">
        <v>215</v>
      </c>
      <c r="E3246" s="149">
        <v>1</v>
      </c>
      <c r="F3246" s="149">
        <v>16049</v>
      </c>
      <c r="G3246" s="149">
        <v>5349.6666666666697</v>
      </c>
      <c r="H3246" s="149">
        <v>882.86340619473197</v>
      </c>
      <c r="I3246" s="149">
        <v>895.09223930506505</v>
      </c>
      <c r="J3246" s="149">
        <v>881.14224221787595</v>
      </c>
      <c r="K3246" s="149">
        <v>909.20590510341799</v>
      </c>
      <c r="L3246" s="149">
        <v>13.9499970871888</v>
      </c>
      <c r="M3246" s="149">
        <v>14.1136657983531</v>
      </c>
    </row>
    <row r="3247" spans="1:13">
      <c r="A3247" s="150" t="str">
        <f t="shared" si="100"/>
        <v>2009-2011Persons1</v>
      </c>
      <c r="B3247" s="151" t="str">
        <f t="shared" si="101"/>
        <v>2009-2011_Persons_1_All ages</v>
      </c>
      <c r="C3247" s="149" t="s">
        <v>7</v>
      </c>
      <c r="D3247" s="149" t="s">
        <v>215</v>
      </c>
      <c r="E3247" s="149">
        <v>1</v>
      </c>
      <c r="F3247" s="149">
        <v>16021</v>
      </c>
      <c r="G3247" s="149">
        <v>5340.3333333333303</v>
      </c>
      <c r="H3247" s="149">
        <v>878.42665074412105</v>
      </c>
      <c r="I3247" s="149">
        <v>866.95341045573696</v>
      </c>
      <c r="J3247" s="149">
        <v>853.46563397553405</v>
      </c>
      <c r="K3247" s="149">
        <v>880.59957175331101</v>
      </c>
      <c r="L3247" s="149">
        <v>13.487776480202699</v>
      </c>
      <c r="M3247" s="149">
        <v>13.6461612975744</v>
      </c>
    </row>
    <row r="3248" spans="1:13">
      <c r="A3248" s="150" t="str">
        <f t="shared" si="100"/>
        <v>2010-2012Persons1</v>
      </c>
      <c r="B3248" s="151" t="str">
        <f t="shared" si="101"/>
        <v>2010-2012_Persons_1_All ages</v>
      </c>
      <c r="C3248" s="149" t="s">
        <v>8</v>
      </c>
      <c r="D3248" s="149" t="s">
        <v>215</v>
      </c>
      <c r="E3248" s="149">
        <v>1</v>
      </c>
      <c r="F3248" s="149">
        <v>16293</v>
      </c>
      <c r="G3248" s="149">
        <v>5431</v>
      </c>
      <c r="H3248" s="149">
        <v>890.51959820857599</v>
      </c>
      <c r="I3248" s="149">
        <v>856.87636465415301</v>
      </c>
      <c r="J3248" s="149">
        <v>843.68284336192403</v>
      </c>
      <c r="K3248" s="149">
        <v>870.22350833896598</v>
      </c>
      <c r="L3248" s="149">
        <v>13.193521292228599</v>
      </c>
      <c r="M3248" s="149">
        <v>13.347143684812901</v>
      </c>
    </row>
    <row r="3249" spans="1:13">
      <c r="A3249" s="150" t="str">
        <f t="shared" si="100"/>
        <v>2011-2013Persons1</v>
      </c>
      <c r="B3249" s="151" t="str">
        <f t="shared" si="101"/>
        <v>2011-2013_Persons_1_All ages</v>
      </c>
      <c r="C3249" s="149" t="s">
        <v>9</v>
      </c>
      <c r="D3249" s="149" t="s">
        <v>215</v>
      </c>
      <c r="E3249" s="149">
        <v>1</v>
      </c>
      <c r="F3249" s="149">
        <v>16560</v>
      </c>
      <c r="G3249" s="149">
        <v>5520</v>
      </c>
      <c r="H3249" s="149">
        <v>902.90204494227601</v>
      </c>
      <c r="I3249" s="149">
        <v>849.68604839983004</v>
      </c>
      <c r="J3249" s="149">
        <v>836.72132741370001</v>
      </c>
      <c r="K3249" s="149">
        <v>862.80049795618504</v>
      </c>
      <c r="L3249" s="149">
        <v>12.9647209861298</v>
      </c>
      <c r="M3249" s="149">
        <v>13.1144495563553</v>
      </c>
    </row>
    <row r="3250" spans="1:13">
      <c r="A3250" s="150" t="str">
        <f t="shared" si="100"/>
        <v>2012-2014Persons1</v>
      </c>
      <c r="B3250" s="151" t="str">
        <f t="shared" si="101"/>
        <v>2012-2014_Persons_1_All ages</v>
      </c>
      <c r="C3250" s="149" t="s">
        <v>216</v>
      </c>
      <c r="D3250" s="149" t="s">
        <v>215</v>
      </c>
      <c r="E3250" s="149">
        <v>1</v>
      </c>
      <c r="F3250" s="149">
        <v>16744</v>
      </c>
      <c r="G3250" s="149">
        <v>5581.3333333333303</v>
      </c>
      <c r="H3250" s="149">
        <v>911.219250976034</v>
      </c>
      <c r="I3250" s="149">
        <v>837.22513398445699</v>
      </c>
      <c r="J3250" s="149">
        <v>824.52990573132104</v>
      </c>
      <c r="K3250" s="149">
        <v>850.066165510926</v>
      </c>
      <c r="L3250" s="149">
        <v>12.6952282531365</v>
      </c>
      <c r="M3250" s="149">
        <v>12.841031526468999</v>
      </c>
    </row>
    <row r="3251" spans="1:13">
      <c r="A3251" s="150" t="str">
        <f t="shared" si="100"/>
        <v>2004-2006Persons2</v>
      </c>
      <c r="B3251" s="151" t="str">
        <f t="shared" si="101"/>
        <v>2004-2006_Persons_2_All ages</v>
      </c>
      <c r="C3251" s="149" t="s">
        <v>1</v>
      </c>
      <c r="D3251" s="149" t="s">
        <v>215</v>
      </c>
      <c r="E3251" s="149">
        <v>2</v>
      </c>
      <c r="F3251" s="149">
        <v>18445</v>
      </c>
      <c r="G3251" s="149">
        <v>6148.3333333333303</v>
      </c>
      <c r="H3251" s="149">
        <v>1026.16854978378</v>
      </c>
      <c r="I3251" s="149">
        <v>1080.8387789449901</v>
      </c>
      <c r="J3251" s="149">
        <v>1065.1564056800801</v>
      </c>
      <c r="K3251" s="149">
        <v>1096.69270524425</v>
      </c>
      <c r="L3251" s="149">
        <v>15.682373264909099</v>
      </c>
      <c r="M3251" s="149">
        <v>15.8539262992654</v>
      </c>
    </row>
    <row r="3252" spans="1:13">
      <c r="A3252" s="150" t="str">
        <f t="shared" si="100"/>
        <v>2005-2007Persons2</v>
      </c>
      <c r="B3252" s="151" t="str">
        <f t="shared" si="101"/>
        <v>2005-2007_Persons_2_All ages</v>
      </c>
      <c r="C3252" s="149" t="s">
        <v>3</v>
      </c>
      <c r="D3252" s="149" t="s">
        <v>215</v>
      </c>
      <c r="E3252" s="149">
        <v>2</v>
      </c>
      <c r="F3252" s="149">
        <v>18399</v>
      </c>
      <c r="G3252" s="149">
        <v>6133</v>
      </c>
      <c r="H3252" s="149">
        <v>1016.88676460998</v>
      </c>
      <c r="I3252" s="149">
        <v>1057.44927013911</v>
      </c>
      <c r="J3252" s="149">
        <v>1042.08737347837</v>
      </c>
      <c r="K3252" s="149">
        <v>1072.9794252809099</v>
      </c>
      <c r="L3252" s="149">
        <v>15.3618966607453</v>
      </c>
      <c r="M3252" s="149">
        <v>15.5301551417986</v>
      </c>
    </row>
    <row r="3253" spans="1:13">
      <c r="A3253" s="150" t="str">
        <f t="shared" si="100"/>
        <v>2006-2008Persons2</v>
      </c>
      <c r="B3253" s="151" t="str">
        <f t="shared" si="101"/>
        <v>2006-2008_Persons_2_All ages</v>
      </c>
      <c r="C3253" s="149" t="s">
        <v>4</v>
      </c>
      <c r="D3253" s="149" t="s">
        <v>215</v>
      </c>
      <c r="E3253" s="149">
        <v>2</v>
      </c>
      <c r="F3253" s="149">
        <v>18540</v>
      </c>
      <c r="G3253" s="149">
        <v>6180</v>
      </c>
      <c r="H3253" s="149">
        <v>1016.64802263605</v>
      </c>
      <c r="I3253" s="149">
        <v>1045.20807709105</v>
      </c>
      <c r="J3253" s="149">
        <v>1030.0654872345799</v>
      </c>
      <c r="K3253" s="149">
        <v>1060.5158876605601</v>
      </c>
      <c r="L3253" s="149">
        <v>15.142589856474601</v>
      </c>
      <c r="M3253" s="149">
        <v>15.3078105695001</v>
      </c>
    </row>
    <row r="3254" spans="1:13">
      <c r="A3254" s="150" t="str">
        <f t="shared" si="100"/>
        <v>2007-2009Persons2</v>
      </c>
      <c r="B3254" s="151" t="str">
        <f t="shared" si="101"/>
        <v>2007-2009_Persons_2_All ages</v>
      </c>
      <c r="C3254" s="149" t="s">
        <v>5</v>
      </c>
      <c r="D3254" s="149" t="s">
        <v>215</v>
      </c>
      <c r="E3254" s="149">
        <v>2</v>
      </c>
      <c r="F3254" s="149">
        <v>18542</v>
      </c>
      <c r="G3254" s="149">
        <v>6180.6666666666697</v>
      </c>
      <c r="H3254" s="149">
        <v>1009.0186963948599</v>
      </c>
      <c r="I3254" s="149">
        <v>1027.56471013392</v>
      </c>
      <c r="J3254" s="149">
        <v>1012.67187272914</v>
      </c>
      <c r="K3254" s="149">
        <v>1042.6200343872799</v>
      </c>
      <c r="L3254" s="149">
        <v>14.8928374047804</v>
      </c>
      <c r="M3254" s="149">
        <v>15.055324253358799</v>
      </c>
    </row>
    <row r="3255" spans="1:13">
      <c r="A3255" s="150" t="str">
        <f t="shared" si="100"/>
        <v>2008-2010Persons2</v>
      </c>
      <c r="B3255" s="151" t="str">
        <f t="shared" si="101"/>
        <v>2008-2010_Persons_2_All ages</v>
      </c>
      <c r="C3255" s="149" t="s">
        <v>6</v>
      </c>
      <c r="D3255" s="149" t="s">
        <v>215</v>
      </c>
      <c r="E3255" s="149">
        <v>2</v>
      </c>
      <c r="F3255" s="149">
        <v>18386</v>
      </c>
      <c r="G3255" s="149">
        <v>6128.6666666666697</v>
      </c>
      <c r="H3255" s="149">
        <v>994.88058024058705</v>
      </c>
      <c r="I3255" s="149">
        <v>999.83928891095695</v>
      </c>
      <c r="J3255" s="149">
        <v>985.30148569657797</v>
      </c>
      <c r="K3255" s="149">
        <v>1014.5363809558201</v>
      </c>
      <c r="L3255" s="149">
        <v>14.537803214379</v>
      </c>
      <c r="M3255" s="149">
        <v>14.697092044861501</v>
      </c>
    </row>
    <row r="3256" spans="1:13">
      <c r="A3256" s="150" t="str">
        <f t="shared" si="100"/>
        <v>2009-2011Persons2</v>
      </c>
      <c r="B3256" s="151" t="str">
        <f t="shared" si="101"/>
        <v>2009-2011_Persons_2_All ages</v>
      </c>
      <c r="C3256" s="149" t="s">
        <v>7</v>
      </c>
      <c r="D3256" s="149" t="s">
        <v>215</v>
      </c>
      <c r="E3256" s="149">
        <v>2</v>
      </c>
      <c r="F3256" s="149">
        <v>17897</v>
      </c>
      <c r="G3256" s="149">
        <v>5965.6666666666697</v>
      </c>
      <c r="H3256" s="149">
        <v>964.19697482323704</v>
      </c>
      <c r="I3256" s="149">
        <v>951.30772496474594</v>
      </c>
      <c r="J3256" s="149">
        <v>937.324485108516</v>
      </c>
      <c r="K3256" s="149">
        <v>965.44626916911898</v>
      </c>
      <c r="L3256" s="149">
        <v>13.9832398562304</v>
      </c>
      <c r="M3256" s="149">
        <v>14.1385442043726</v>
      </c>
    </row>
    <row r="3257" spans="1:13">
      <c r="A3257" s="150" t="str">
        <f t="shared" si="100"/>
        <v>2010-2012Persons2</v>
      </c>
      <c r="B3257" s="151" t="str">
        <f t="shared" si="101"/>
        <v>2010-2012_Persons_2_All ages</v>
      </c>
      <c r="C3257" s="149" t="s">
        <v>8</v>
      </c>
      <c r="D3257" s="149" t="s">
        <v>215</v>
      </c>
      <c r="E3257" s="149">
        <v>2</v>
      </c>
      <c r="F3257" s="149">
        <v>18099</v>
      </c>
      <c r="G3257" s="149">
        <v>6033</v>
      </c>
      <c r="H3257" s="149">
        <v>971.21294564233995</v>
      </c>
      <c r="I3257" s="149">
        <v>939.07395864927003</v>
      </c>
      <c r="J3257" s="149">
        <v>925.37465392327897</v>
      </c>
      <c r="K3257" s="149">
        <v>952.92455755281105</v>
      </c>
      <c r="L3257" s="149">
        <v>13.6993047259908</v>
      </c>
      <c r="M3257" s="149">
        <v>13.850598903540901</v>
      </c>
    </row>
    <row r="3258" spans="1:13">
      <c r="A3258" s="150" t="str">
        <f t="shared" si="100"/>
        <v>2011-2013Persons2</v>
      </c>
      <c r="B3258" s="151" t="str">
        <f t="shared" si="101"/>
        <v>2011-2013_Persons_2_All ages</v>
      </c>
      <c r="C3258" s="149" t="s">
        <v>9</v>
      </c>
      <c r="D3258" s="149" t="s">
        <v>215</v>
      </c>
      <c r="E3258" s="149">
        <v>2</v>
      </c>
      <c r="F3258" s="149">
        <v>18216</v>
      </c>
      <c r="G3258" s="149">
        <v>6072</v>
      </c>
      <c r="H3258" s="149">
        <v>973.88797615107899</v>
      </c>
      <c r="I3258" s="149">
        <v>923.97542070095597</v>
      </c>
      <c r="J3258" s="149">
        <v>910.55180952023295</v>
      </c>
      <c r="K3258" s="149">
        <v>937.546801547065</v>
      </c>
      <c r="L3258" s="149">
        <v>13.4236111807237</v>
      </c>
      <c r="M3258" s="149">
        <v>13.5713808461088</v>
      </c>
    </row>
    <row r="3259" spans="1:13">
      <c r="A3259" s="150" t="str">
        <f t="shared" si="100"/>
        <v>2012-2014Persons2</v>
      </c>
      <c r="B3259" s="151" t="str">
        <f t="shared" si="101"/>
        <v>2012-2014_Persons_2_All ages</v>
      </c>
      <c r="C3259" s="149" t="s">
        <v>216</v>
      </c>
      <c r="D3259" s="149" t="s">
        <v>215</v>
      </c>
      <c r="E3259" s="149">
        <v>2</v>
      </c>
      <c r="F3259" s="149">
        <v>18565</v>
      </c>
      <c r="G3259" s="149">
        <v>6188.3333333333303</v>
      </c>
      <c r="H3259" s="149">
        <v>989.54857609476596</v>
      </c>
      <c r="I3259" s="149">
        <v>922.45762849467201</v>
      </c>
      <c r="J3259" s="149">
        <v>909.18694453251101</v>
      </c>
      <c r="K3259" s="149">
        <v>935.87301070051797</v>
      </c>
      <c r="L3259" s="149">
        <v>13.2706839621617</v>
      </c>
      <c r="M3259" s="149">
        <v>13.4153822058454</v>
      </c>
    </row>
    <row r="3260" spans="1:13">
      <c r="A3260" s="150" t="str">
        <f t="shared" si="100"/>
        <v>2004-2006Persons3</v>
      </c>
      <c r="B3260" s="151" t="str">
        <f t="shared" si="101"/>
        <v>2004-2006_Persons_3_All ages</v>
      </c>
      <c r="C3260" s="149" t="s">
        <v>1</v>
      </c>
      <c r="D3260" s="149" t="s">
        <v>215</v>
      </c>
      <c r="E3260" s="149">
        <v>3</v>
      </c>
      <c r="F3260" s="149">
        <v>20035</v>
      </c>
      <c r="G3260" s="149">
        <v>6678.3333333333303</v>
      </c>
      <c r="H3260" s="149">
        <v>1090.9071109066199</v>
      </c>
      <c r="I3260" s="149">
        <v>1185.3617253116499</v>
      </c>
      <c r="J3260" s="149">
        <v>1168.85368366071</v>
      </c>
      <c r="K3260" s="149">
        <v>1202.04299583073</v>
      </c>
      <c r="L3260" s="149">
        <v>16.508041650943099</v>
      </c>
      <c r="M3260" s="149">
        <v>16.681270519072498</v>
      </c>
    </row>
    <row r="3261" spans="1:13">
      <c r="A3261" s="150" t="str">
        <f t="shared" si="100"/>
        <v>2005-2007Persons3</v>
      </c>
      <c r="B3261" s="151" t="str">
        <f t="shared" si="101"/>
        <v>2005-2007_Persons_3_All ages</v>
      </c>
      <c r="C3261" s="149" t="s">
        <v>3</v>
      </c>
      <c r="D3261" s="149" t="s">
        <v>215</v>
      </c>
      <c r="E3261" s="149">
        <v>3</v>
      </c>
      <c r="F3261" s="149">
        <v>19813</v>
      </c>
      <c r="G3261" s="149">
        <v>6604.3333333333303</v>
      </c>
      <c r="H3261" s="149">
        <v>1073.54367485384</v>
      </c>
      <c r="I3261" s="149">
        <v>1153.1165317047901</v>
      </c>
      <c r="J3261" s="149">
        <v>1136.96419772331</v>
      </c>
      <c r="K3261" s="149">
        <v>1169.43931437131</v>
      </c>
      <c r="L3261" s="149">
        <v>16.152333981474602</v>
      </c>
      <c r="M3261" s="149">
        <v>16.3227826665218</v>
      </c>
    </row>
    <row r="3262" spans="1:13">
      <c r="A3262" s="150" t="str">
        <f t="shared" si="100"/>
        <v>2006-2008Persons3</v>
      </c>
      <c r="B3262" s="151" t="str">
        <f t="shared" si="101"/>
        <v>2006-2008_Persons_3_All ages</v>
      </c>
      <c r="C3262" s="149" t="s">
        <v>4</v>
      </c>
      <c r="D3262" s="149" t="s">
        <v>215</v>
      </c>
      <c r="E3262" s="149">
        <v>3</v>
      </c>
      <c r="F3262" s="149">
        <v>19733</v>
      </c>
      <c r="G3262" s="149">
        <v>6577.6666666666697</v>
      </c>
      <c r="H3262" s="149">
        <v>1063.24568772054</v>
      </c>
      <c r="I3262" s="149">
        <v>1132.0985066758301</v>
      </c>
      <c r="J3262" s="149">
        <v>1116.1932869141101</v>
      </c>
      <c r="K3262" s="149">
        <v>1148.1719093023401</v>
      </c>
      <c r="L3262" s="149">
        <v>15.9052197617202</v>
      </c>
      <c r="M3262" s="149">
        <v>16.073402626511999</v>
      </c>
    </row>
    <row r="3263" spans="1:13">
      <c r="A3263" s="150" t="str">
        <f t="shared" si="100"/>
        <v>2007-2009Persons3</v>
      </c>
      <c r="B3263" s="151" t="str">
        <f t="shared" si="101"/>
        <v>2007-2009_Persons_3_All ages</v>
      </c>
      <c r="C3263" s="149" t="s">
        <v>5</v>
      </c>
      <c r="D3263" s="149" t="s">
        <v>215</v>
      </c>
      <c r="E3263" s="149">
        <v>3</v>
      </c>
      <c r="F3263" s="149">
        <v>19765</v>
      </c>
      <c r="G3263" s="149">
        <v>6588.3333333333303</v>
      </c>
      <c r="H3263" s="149">
        <v>1059.29705336949</v>
      </c>
      <c r="I3263" s="149">
        <v>1113.9587337155101</v>
      </c>
      <c r="J3263" s="149">
        <v>1098.32671090904</v>
      </c>
      <c r="K3263" s="149">
        <v>1129.7559159386501</v>
      </c>
      <c r="L3263" s="149">
        <v>15.6320228064678</v>
      </c>
      <c r="M3263" s="149">
        <v>15.797182223145001</v>
      </c>
    </row>
    <row r="3264" spans="1:13">
      <c r="A3264" s="150" t="str">
        <f t="shared" si="100"/>
        <v>2008-2010Persons3</v>
      </c>
      <c r="B3264" s="151" t="str">
        <f t="shared" si="101"/>
        <v>2008-2010_Persons_3_All ages</v>
      </c>
      <c r="C3264" s="149" t="s">
        <v>6</v>
      </c>
      <c r="D3264" s="149" t="s">
        <v>215</v>
      </c>
      <c r="E3264" s="149">
        <v>3</v>
      </c>
      <c r="F3264" s="149">
        <v>19710</v>
      </c>
      <c r="G3264" s="149">
        <v>6570</v>
      </c>
      <c r="H3264" s="149">
        <v>1051.4422522949301</v>
      </c>
      <c r="I3264" s="149">
        <v>1092.9236268405</v>
      </c>
      <c r="J3264" s="149">
        <v>1077.58796767681</v>
      </c>
      <c r="K3264" s="149">
        <v>1108.4215414376999</v>
      </c>
      <c r="L3264" s="149">
        <v>15.335659163695301</v>
      </c>
      <c r="M3264" s="149">
        <v>15.4979145971954</v>
      </c>
    </row>
    <row r="3265" spans="1:13">
      <c r="A3265" s="150" t="str">
        <f t="shared" si="100"/>
        <v>2009-2011Persons3</v>
      </c>
      <c r="B3265" s="151" t="str">
        <f t="shared" si="101"/>
        <v>2009-2011_Persons_3_All ages</v>
      </c>
      <c r="C3265" s="149" t="s">
        <v>7</v>
      </c>
      <c r="D3265" s="149" t="s">
        <v>215</v>
      </c>
      <c r="E3265" s="149">
        <v>3</v>
      </c>
      <c r="F3265" s="149">
        <v>19418</v>
      </c>
      <c r="G3265" s="149">
        <v>6472.6666666666697</v>
      </c>
      <c r="H3265" s="149">
        <v>1031.89094627025</v>
      </c>
      <c r="I3265" s="149">
        <v>1057.7205591591301</v>
      </c>
      <c r="J3265" s="149">
        <v>1042.8039702697699</v>
      </c>
      <c r="K3265" s="149">
        <v>1072.7961587858299</v>
      </c>
      <c r="L3265" s="149">
        <v>14.9165888893644</v>
      </c>
      <c r="M3265" s="149">
        <v>15.0755996267048</v>
      </c>
    </row>
    <row r="3266" spans="1:13">
      <c r="A3266" s="150" t="str">
        <f t="shared" si="100"/>
        <v>2010-2012Persons3</v>
      </c>
      <c r="B3266" s="151" t="str">
        <f t="shared" si="101"/>
        <v>2010-2012_Persons_3_All ages</v>
      </c>
      <c r="C3266" s="149" t="s">
        <v>8</v>
      </c>
      <c r="D3266" s="149" t="s">
        <v>215</v>
      </c>
      <c r="E3266" s="149">
        <v>3</v>
      </c>
      <c r="F3266" s="149">
        <v>19354</v>
      </c>
      <c r="G3266" s="149">
        <v>6451.3333333333303</v>
      </c>
      <c r="H3266" s="149">
        <v>1024.8535185984399</v>
      </c>
      <c r="I3266" s="149">
        <v>1036.2090340831801</v>
      </c>
      <c r="J3266" s="149">
        <v>1021.59842998693</v>
      </c>
      <c r="K3266" s="149">
        <v>1050.9756459462601</v>
      </c>
      <c r="L3266" s="149">
        <v>14.6106040962457</v>
      </c>
      <c r="M3266" s="149">
        <v>14.7666118630782</v>
      </c>
    </row>
    <row r="3267" spans="1:13">
      <c r="A3267" s="150" t="str">
        <f t="shared" ref="A3267:A3330" si="102">C3267&amp;D3267&amp;E3267</f>
        <v>2011-2013Persons3</v>
      </c>
      <c r="B3267" s="151" t="str">
        <f t="shared" ref="B3267:B3330" si="103">CONCATENATE(C3267,"_",D3267,"_",E3267,"_","All ages")</f>
        <v>2011-2013_Persons_3_All ages</v>
      </c>
      <c r="C3267" s="149" t="s">
        <v>9</v>
      </c>
      <c r="D3267" s="149" t="s">
        <v>215</v>
      </c>
      <c r="E3267" s="149">
        <v>3</v>
      </c>
      <c r="F3267" s="149">
        <v>19589</v>
      </c>
      <c r="G3267" s="149">
        <v>6529.6666666666697</v>
      </c>
      <c r="H3267" s="149">
        <v>1033.7421370371901</v>
      </c>
      <c r="I3267" s="149">
        <v>1032.33561109436</v>
      </c>
      <c r="J3267" s="149">
        <v>1017.87914866393</v>
      </c>
      <c r="K3267" s="149">
        <v>1046.9455012553201</v>
      </c>
      <c r="L3267" s="149">
        <v>14.456462430435201</v>
      </c>
      <c r="M3267" s="149">
        <v>14.6098901609589</v>
      </c>
    </row>
    <row r="3268" spans="1:13">
      <c r="A3268" s="150" t="str">
        <f t="shared" si="102"/>
        <v>2012-2014Persons3</v>
      </c>
      <c r="B3268" s="151" t="str">
        <f t="shared" si="103"/>
        <v>2012-2014_Persons_3_All ages</v>
      </c>
      <c r="C3268" s="149" t="s">
        <v>216</v>
      </c>
      <c r="D3268" s="149" t="s">
        <v>215</v>
      </c>
      <c r="E3268" s="149">
        <v>3</v>
      </c>
      <c r="F3268" s="149">
        <v>19816</v>
      </c>
      <c r="G3268" s="149">
        <v>6605.3333333333303</v>
      </c>
      <c r="H3268" s="149">
        <v>1042.4513810271301</v>
      </c>
      <c r="I3268" s="149">
        <v>1027.1855607044399</v>
      </c>
      <c r="J3268" s="149">
        <v>1012.88882389694</v>
      </c>
      <c r="K3268" s="149">
        <v>1041.63315338487</v>
      </c>
      <c r="L3268" s="149">
        <v>14.2967368075014</v>
      </c>
      <c r="M3268" s="149">
        <v>14.447592680428</v>
      </c>
    </row>
    <row r="3269" spans="1:13">
      <c r="A3269" s="150" t="str">
        <f t="shared" si="102"/>
        <v>2004-2006Persons4</v>
      </c>
      <c r="B3269" s="151" t="str">
        <f t="shared" si="103"/>
        <v>2004-2006_Persons_4_All ages</v>
      </c>
      <c r="C3269" s="149" t="s">
        <v>1</v>
      </c>
      <c r="D3269" s="149" t="s">
        <v>215</v>
      </c>
      <c r="E3269" s="149">
        <v>4</v>
      </c>
      <c r="F3269" s="149">
        <v>21260</v>
      </c>
      <c r="G3269" s="149">
        <v>7086.6666666666697</v>
      </c>
      <c r="H3269" s="149">
        <v>1196.3688012227001</v>
      </c>
      <c r="I3269" s="149">
        <v>1296.8495410298799</v>
      </c>
      <c r="J3269" s="149">
        <v>1279.32189461451</v>
      </c>
      <c r="K3269" s="149">
        <v>1314.5557077215301</v>
      </c>
      <c r="L3269" s="149">
        <v>17.5276464153715</v>
      </c>
      <c r="M3269" s="149">
        <v>17.706166691653799</v>
      </c>
    </row>
    <row r="3270" spans="1:13">
      <c r="A3270" s="150" t="str">
        <f t="shared" si="102"/>
        <v>2005-2007Persons4</v>
      </c>
      <c r="B3270" s="151" t="str">
        <f t="shared" si="103"/>
        <v>2005-2007_Persons_4_All ages</v>
      </c>
      <c r="C3270" s="149" t="s">
        <v>3</v>
      </c>
      <c r="D3270" s="149" t="s">
        <v>215</v>
      </c>
      <c r="E3270" s="149">
        <v>4</v>
      </c>
      <c r="F3270" s="149">
        <v>21147</v>
      </c>
      <c r="G3270" s="149">
        <v>7049</v>
      </c>
      <c r="H3270" s="149">
        <v>1184.4397981181801</v>
      </c>
      <c r="I3270" s="149">
        <v>1279.3903413401899</v>
      </c>
      <c r="J3270" s="149">
        <v>1262.0533560133199</v>
      </c>
      <c r="K3270" s="149">
        <v>1296.90437886173</v>
      </c>
      <c r="L3270" s="149">
        <v>17.3369853268714</v>
      </c>
      <c r="M3270" s="149">
        <v>17.5140375215415</v>
      </c>
    </row>
    <row r="3271" spans="1:13">
      <c r="A3271" s="150" t="str">
        <f t="shared" si="102"/>
        <v>2006-2008Persons4</v>
      </c>
      <c r="B3271" s="151" t="str">
        <f t="shared" si="103"/>
        <v>2006-2008_Persons_4_All ages</v>
      </c>
      <c r="C3271" s="149" t="s">
        <v>4</v>
      </c>
      <c r="D3271" s="149" t="s">
        <v>215</v>
      </c>
      <c r="E3271" s="149">
        <v>4</v>
      </c>
      <c r="F3271" s="149">
        <v>20988</v>
      </c>
      <c r="G3271" s="149">
        <v>6996</v>
      </c>
      <c r="H3271" s="149">
        <v>1168.7283313602099</v>
      </c>
      <c r="I3271" s="149">
        <v>1260.1382946266301</v>
      </c>
      <c r="J3271" s="149">
        <v>1242.9854270035501</v>
      </c>
      <c r="K3271" s="149">
        <v>1277.46700020039</v>
      </c>
      <c r="L3271" s="149">
        <v>17.152867623087101</v>
      </c>
      <c r="M3271" s="149">
        <v>17.328705573752099</v>
      </c>
    </row>
    <row r="3272" spans="1:13">
      <c r="A3272" s="150" t="str">
        <f t="shared" si="102"/>
        <v>2007-2009Persons4</v>
      </c>
      <c r="B3272" s="151" t="str">
        <f t="shared" si="103"/>
        <v>2007-2009_Persons_4_All ages</v>
      </c>
      <c r="C3272" s="149" t="s">
        <v>5</v>
      </c>
      <c r="D3272" s="149" t="s">
        <v>215</v>
      </c>
      <c r="E3272" s="149">
        <v>4</v>
      </c>
      <c r="F3272" s="149">
        <v>20965</v>
      </c>
      <c r="G3272" s="149">
        <v>6988.3333333333303</v>
      </c>
      <c r="H3272" s="149">
        <v>1161.0642248781801</v>
      </c>
      <c r="I3272" s="149">
        <v>1247.5084047779601</v>
      </c>
      <c r="J3272" s="149">
        <v>1230.5169440867901</v>
      </c>
      <c r="K3272" s="149">
        <v>1264.6741448625401</v>
      </c>
      <c r="L3272" s="149">
        <v>16.991460691177299</v>
      </c>
      <c r="M3272" s="149">
        <v>17.165740084574502</v>
      </c>
    </row>
    <row r="3273" spans="1:13">
      <c r="A3273" s="150" t="str">
        <f t="shared" si="102"/>
        <v>2008-2010Persons4</v>
      </c>
      <c r="B3273" s="151" t="str">
        <f t="shared" si="103"/>
        <v>2008-2010_Persons_4_All ages</v>
      </c>
      <c r="C3273" s="149" t="s">
        <v>6</v>
      </c>
      <c r="D3273" s="149" t="s">
        <v>215</v>
      </c>
      <c r="E3273" s="149">
        <v>4</v>
      </c>
      <c r="F3273" s="149">
        <v>20721</v>
      </c>
      <c r="G3273" s="149">
        <v>6907</v>
      </c>
      <c r="H3273" s="149">
        <v>1141.71453885664</v>
      </c>
      <c r="I3273" s="149">
        <v>1221.3968193227299</v>
      </c>
      <c r="J3273" s="149">
        <v>1204.68396887824</v>
      </c>
      <c r="K3273" s="149">
        <v>1238.28210357426</v>
      </c>
      <c r="L3273" s="149">
        <v>16.712850444494102</v>
      </c>
      <c r="M3273" s="149">
        <v>16.885284251527999</v>
      </c>
    </row>
    <row r="3274" spans="1:13">
      <c r="A3274" s="150" t="str">
        <f t="shared" si="102"/>
        <v>2009-2011Persons4</v>
      </c>
      <c r="B3274" s="151" t="str">
        <f t="shared" si="103"/>
        <v>2009-2011_Persons_4_All ages</v>
      </c>
      <c r="C3274" s="149" t="s">
        <v>7</v>
      </c>
      <c r="D3274" s="149" t="s">
        <v>215</v>
      </c>
      <c r="E3274" s="149">
        <v>4</v>
      </c>
      <c r="F3274" s="149">
        <v>20278</v>
      </c>
      <c r="G3274" s="149">
        <v>6759.3333333333303</v>
      </c>
      <c r="H3274" s="149">
        <v>1111.8903396918799</v>
      </c>
      <c r="I3274" s="149">
        <v>1181.55572384369</v>
      </c>
      <c r="J3274" s="149">
        <v>1165.24735401825</v>
      </c>
      <c r="K3274" s="149">
        <v>1198.0341928435</v>
      </c>
      <c r="L3274" s="149">
        <v>16.3083698254475</v>
      </c>
      <c r="M3274" s="149">
        <v>16.478468999805699</v>
      </c>
    </row>
    <row r="3275" spans="1:13">
      <c r="A3275" s="150" t="str">
        <f t="shared" si="102"/>
        <v>2010-2012Persons4</v>
      </c>
      <c r="B3275" s="151" t="str">
        <f t="shared" si="103"/>
        <v>2010-2012_Persons_4_All ages</v>
      </c>
      <c r="C3275" s="149" t="s">
        <v>8</v>
      </c>
      <c r="D3275" s="149" t="s">
        <v>215</v>
      </c>
      <c r="E3275" s="149">
        <v>4</v>
      </c>
      <c r="F3275" s="149">
        <v>20385</v>
      </c>
      <c r="G3275" s="149">
        <v>6795</v>
      </c>
      <c r="H3275" s="149">
        <v>1113.0385214523999</v>
      </c>
      <c r="I3275" s="149">
        <v>1173.65228354581</v>
      </c>
      <c r="J3275" s="149">
        <v>1157.52112605663</v>
      </c>
      <c r="K3275" s="149">
        <v>1189.9512471537701</v>
      </c>
      <c r="L3275" s="149">
        <v>16.131157489174299</v>
      </c>
      <c r="M3275" s="149">
        <v>16.298963607958999</v>
      </c>
    </row>
    <row r="3276" spans="1:13">
      <c r="A3276" s="150" t="str">
        <f t="shared" si="102"/>
        <v>2011-2013Persons4</v>
      </c>
      <c r="B3276" s="151" t="str">
        <f t="shared" si="103"/>
        <v>2011-2013_Persons_4_All ages</v>
      </c>
      <c r="C3276" s="149" t="s">
        <v>9</v>
      </c>
      <c r="D3276" s="149" t="s">
        <v>215</v>
      </c>
      <c r="E3276" s="149">
        <v>4</v>
      </c>
      <c r="F3276" s="149">
        <v>20600</v>
      </c>
      <c r="G3276" s="149">
        <v>6866.6666666666697</v>
      </c>
      <c r="H3276" s="149">
        <v>1120.73650886225</v>
      </c>
      <c r="I3276" s="149">
        <v>1175.6785740047001</v>
      </c>
      <c r="J3276" s="149">
        <v>1159.6188925255201</v>
      </c>
      <c r="K3276" s="149">
        <v>1191.9044389611699</v>
      </c>
      <c r="L3276" s="149">
        <v>16.059681479185699</v>
      </c>
      <c r="M3276" s="149">
        <v>16.2258649564717</v>
      </c>
    </row>
    <row r="3277" spans="1:13">
      <c r="A3277" s="150" t="str">
        <f t="shared" si="102"/>
        <v>2012-2014Persons4</v>
      </c>
      <c r="B3277" s="151" t="str">
        <f t="shared" si="103"/>
        <v>2012-2014_Persons_4_All ages</v>
      </c>
      <c r="C3277" s="149" t="s">
        <v>216</v>
      </c>
      <c r="D3277" s="149" t="s">
        <v>215</v>
      </c>
      <c r="E3277" s="149">
        <v>4</v>
      </c>
      <c r="F3277" s="149">
        <v>20807</v>
      </c>
      <c r="G3277" s="149">
        <v>6935.6666666666697</v>
      </c>
      <c r="H3277" s="149">
        <v>1128.3004564283599</v>
      </c>
      <c r="I3277" s="149">
        <v>1174.7759674460999</v>
      </c>
      <c r="J3277" s="149">
        <v>1158.8168333756901</v>
      </c>
      <c r="K3277" s="149">
        <v>1190.89941632296</v>
      </c>
      <c r="L3277" s="149">
        <v>15.9591340704121</v>
      </c>
      <c r="M3277" s="149">
        <v>16.123448876850901</v>
      </c>
    </row>
    <row r="3278" spans="1:13">
      <c r="A3278" s="150" t="str">
        <f t="shared" si="102"/>
        <v>2004-2006Persons5</v>
      </c>
      <c r="B3278" s="151" t="str">
        <f t="shared" si="103"/>
        <v>2004-2006_Persons_5_All ages</v>
      </c>
      <c r="C3278" s="149" t="s">
        <v>1</v>
      </c>
      <c r="D3278" s="149" t="s">
        <v>215</v>
      </c>
      <c r="E3278" s="149">
        <v>5</v>
      </c>
      <c r="F3278" s="149">
        <v>20027</v>
      </c>
      <c r="G3278" s="149">
        <v>6675.6666666666697</v>
      </c>
      <c r="H3278" s="149">
        <v>1163.7636979177</v>
      </c>
      <c r="I3278" s="149">
        <v>1459.4731680228399</v>
      </c>
      <c r="J3278" s="149">
        <v>1439.0835904560199</v>
      </c>
      <c r="K3278" s="149">
        <v>1480.07674874093</v>
      </c>
      <c r="L3278" s="149">
        <v>20.389577566822499</v>
      </c>
      <c r="M3278" s="149">
        <v>20.603580718091301</v>
      </c>
    </row>
    <row r="3279" spans="1:13">
      <c r="A3279" s="150" t="str">
        <f t="shared" si="102"/>
        <v>2005-2007Persons5</v>
      </c>
      <c r="B3279" s="151" t="str">
        <f t="shared" si="103"/>
        <v>2005-2007_Persons_5_All ages</v>
      </c>
      <c r="C3279" s="149" t="s">
        <v>3</v>
      </c>
      <c r="D3279" s="149" t="s">
        <v>215</v>
      </c>
      <c r="E3279" s="149">
        <v>5</v>
      </c>
      <c r="F3279" s="149">
        <v>20125</v>
      </c>
      <c r="G3279" s="149">
        <v>6708.3333333333303</v>
      </c>
      <c r="H3279" s="149">
        <v>1162.32664006455</v>
      </c>
      <c r="I3279" s="149">
        <v>1463.6929558376401</v>
      </c>
      <c r="J3279" s="149">
        <v>1443.2906697557701</v>
      </c>
      <c r="K3279" s="149">
        <v>1484.3088534159599</v>
      </c>
      <c r="L3279" s="149">
        <v>20.402286081874099</v>
      </c>
      <c r="M3279" s="149">
        <v>20.615897578315501</v>
      </c>
    </row>
    <row r="3280" spans="1:13">
      <c r="A3280" s="150" t="str">
        <f t="shared" si="102"/>
        <v>2006-2008Persons5</v>
      </c>
      <c r="B3280" s="151" t="str">
        <f t="shared" si="103"/>
        <v>2006-2008_Persons_5_All ages</v>
      </c>
      <c r="C3280" s="149" t="s">
        <v>4</v>
      </c>
      <c r="D3280" s="149" t="s">
        <v>215</v>
      </c>
      <c r="E3280" s="149">
        <v>5</v>
      </c>
      <c r="F3280" s="149">
        <v>20052</v>
      </c>
      <c r="G3280" s="149">
        <v>6684</v>
      </c>
      <c r="H3280" s="149">
        <v>1150.6785169950599</v>
      </c>
      <c r="I3280" s="149">
        <v>1455.65035487932</v>
      </c>
      <c r="J3280" s="149">
        <v>1435.29947201957</v>
      </c>
      <c r="K3280" s="149">
        <v>1476.21470079443</v>
      </c>
      <c r="L3280" s="149">
        <v>20.350882859753</v>
      </c>
      <c r="M3280" s="149">
        <v>20.5643459151092</v>
      </c>
    </row>
    <row r="3281" spans="1:13">
      <c r="A3281" s="150" t="str">
        <f t="shared" si="102"/>
        <v>2007-2009Persons5</v>
      </c>
      <c r="B3281" s="151" t="str">
        <f t="shared" si="103"/>
        <v>2007-2009_Persons_5_All ages</v>
      </c>
      <c r="C3281" s="149" t="s">
        <v>5</v>
      </c>
      <c r="D3281" s="149" t="s">
        <v>215</v>
      </c>
      <c r="E3281" s="149">
        <v>5</v>
      </c>
      <c r="F3281" s="149">
        <v>19852</v>
      </c>
      <c r="G3281" s="149">
        <v>6617.3333333333303</v>
      </c>
      <c r="H3281" s="149">
        <v>1133.3708992235099</v>
      </c>
      <c r="I3281" s="149">
        <v>1437.8637194555599</v>
      </c>
      <c r="J3281" s="149">
        <v>1417.6522382467199</v>
      </c>
      <c r="K3281" s="149">
        <v>1458.2882729688999</v>
      </c>
      <c r="L3281" s="149">
        <v>20.211481208833401</v>
      </c>
      <c r="M3281" s="149">
        <v>20.424553513347298</v>
      </c>
    </row>
    <row r="3282" spans="1:13">
      <c r="A3282" s="150" t="str">
        <f t="shared" si="102"/>
        <v>2008-2010Persons5</v>
      </c>
      <c r="B3282" s="151" t="str">
        <f t="shared" si="103"/>
        <v>2008-2010_Persons_5_All ages</v>
      </c>
      <c r="C3282" s="149" t="s">
        <v>6</v>
      </c>
      <c r="D3282" s="149" t="s">
        <v>215</v>
      </c>
      <c r="E3282" s="149">
        <v>5</v>
      </c>
      <c r="F3282" s="149">
        <v>19401</v>
      </c>
      <c r="G3282" s="149">
        <v>6467</v>
      </c>
      <c r="H3282" s="149">
        <v>1102.7405669385901</v>
      </c>
      <c r="I3282" s="149">
        <v>1398.9623255404099</v>
      </c>
      <c r="J3282" s="149">
        <v>1379.09377417264</v>
      </c>
      <c r="K3282" s="149">
        <v>1419.0427688535699</v>
      </c>
      <c r="L3282" s="149">
        <v>19.868551367769701</v>
      </c>
      <c r="M3282" s="149">
        <v>20.080443313153001</v>
      </c>
    </row>
    <row r="3283" spans="1:13">
      <c r="A3283" s="150" t="str">
        <f t="shared" si="102"/>
        <v>2009-2011Persons5</v>
      </c>
      <c r="B3283" s="151" t="str">
        <f t="shared" si="103"/>
        <v>2009-2011_Persons_5_All ages</v>
      </c>
      <c r="C3283" s="149" t="s">
        <v>7</v>
      </c>
      <c r="D3283" s="149" t="s">
        <v>215</v>
      </c>
      <c r="E3283" s="149">
        <v>5</v>
      </c>
      <c r="F3283" s="149">
        <v>19011</v>
      </c>
      <c r="G3283" s="149">
        <v>6337</v>
      </c>
      <c r="H3283" s="149">
        <v>1075.83837128562</v>
      </c>
      <c r="I3283" s="149">
        <v>1364.2763143985001</v>
      </c>
      <c r="J3283" s="149">
        <v>1344.74478786129</v>
      </c>
      <c r="K3283" s="149">
        <v>1384.0182770096901</v>
      </c>
      <c r="L3283" s="149">
        <v>19.531526537210802</v>
      </c>
      <c r="M3283" s="149">
        <v>19.741962611190001</v>
      </c>
    </row>
    <row r="3284" spans="1:13">
      <c r="A3284" s="150" t="str">
        <f t="shared" si="102"/>
        <v>2010-2012Persons5</v>
      </c>
      <c r="B3284" s="151" t="str">
        <f t="shared" si="103"/>
        <v>2010-2012_Persons_5_All ages</v>
      </c>
      <c r="C3284" s="149" t="s">
        <v>8</v>
      </c>
      <c r="D3284" s="149" t="s">
        <v>215</v>
      </c>
      <c r="E3284" s="149">
        <v>5</v>
      </c>
      <c r="F3284" s="149">
        <v>18991</v>
      </c>
      <c r="G3284" s="149">
        <v>6330.3333333333303</v>
      </c>
      <c r="H3284" s="149">
        <v>1070.0927364870599</v>
      </c>
      <c r="I3284" s="149">
        <v>1354.2441725696401</v>
      </c>
      <c r="J3284" s="149">
        <v>1334.88319004198</v>
      </c>
      <c r="K3284" s="149">
        <v>1373.81386416789</v>
      </c>
      <c r="L3284" s="149">
        <v>19.360982527663101</v>
      </c>
      <c r="M3284" s="149">
        <v>19.5696915982519</v>
      </c>
    </row>
    <row r="3285" spans="1:13">
      <c r="A3285" s="150" t="str">
        <f t="shared" si="102"/>
        <v>2011-2013Persons5</v>
      </c>
      <c r="B3285" s="151" t="str">
        <f t="shared" si="103"/>
        <v>2011-2013_Persons_5_All ages</v>
      </c>
      <c r="C3285" s="149" t="s">
        <v>9</v>
      </c>
      <c r="D3285" s="149" t="s">
        <v>215</v>
      </c>
      <c r="E3285" s="149">
        <v>5</v>
      </c>
      <c r="F3285" s="149">
        <v>19098</v>
      </c>
      <c r="G3285" s="149">
        <v>6366</v>
      </c>
      <c r="H3285" s="149">
        <v>1071.31257387081</v>
      </c>
      <c r="I3285" s="149">
        <v>1354.4379777383999</v>
      </c>
      <c r="J3285" s="149">
        <v>1335.15063933957</v>
      </c>
      <c r="K3285" s="149">
        <v>1373.93264460093</v>
      </c>
      <c r="L3285" s="149">
        <v>19.287338398826499</v>
      </c>
      <c r="M3285" s="149">
        <v>19.494666862528199</v>
      </c>
    </row>
    <row r="3286" spans="1:13">
      <c r="A3286" s="150" t="str">
        <f t="shared" si="102"/>
        <v>2012-2014Persons5</v>
      </c>
      <c r="B3286" s="151" t="str">
        <f t="shared" si="103"/>
        <v>2012-2014_Persons_5_All ages</v>
      </c>
      <c r="C3286" s="149" t="s">
        <v>216</v>
      </c>
      <c r="D3286" s="149" t="s">
        <v>215</v>
      </c>
      <c r="E3286" s="149">
        <v>5</v>
      </c>
      <c r="F3286" s="149">
        <v>19146</v>
      </c>
      <c r="G3286" s="149">
        <v>6382</v>
      </c>
      <c r="H3286" s="149">
        <v>1069.6902110998401</v>
      </c>
      <c r="I3286" s="149">
        <v>1347.27603917696</v>
      </c>
      <c r="J3286" s="149">
        <v>1328.1371781247001</v>
      </c>
      <c r="K3286" s="149">
        <v>1366.6203730545301</v>
      </c>
      <c r="L3286" s="149">
        <v>19.138861052264499</v>
      </c>
      <c r="M3286" s="149">
        <v>19.344333877572598</v>
      </c>
    </row>
    <row r="3287" spans="1:13">
      <c r="A3287" s="150" t="str">
        <f t="shared" si="102"/>
        <v>2004-2006Persons7A1</v>
      </c>
      <c r="B3287" s="151" t="str">
        <f t="shared" si="103"/>
        <v>2004-2006_Persons_7A1_All ages</v>
      </c>
      <c r="C3287" s="149" t="s">
        <v>1</v>
      </c>
      <c r="D3287" s="149" t="s">
        <v>215</v>
      </c>
      <c r="E3287" s="149" t="s">
        <v>10</v>
      </c>
      <c r="F3287" s="149">
        <v>22739</v>
      </c>
      <c r="G3287" s="149">
        <v>7579.6666666666697</v>
      </c>
      <c r="H3287" s="149">
        <v>1124.82995721105</v>
      </c>
      <c r="I3287" s="149">
        <v>1151.6568042332001</v>
      </c>
      <c r="J3287" s="149">
        <v>1136.6619702422799</v>
      </c>
      <c r="K3287" s="149">
        <v>1166.7992838288601</v>
      </c>
      <c r="L3287" s="149">
        <v>14.9948339909279</v>
      </c>
      <c r="M3287" s="149">
        <v>15.1424795956555</v>
      </c>
    </row>
    <row r="3288" spans="1:13">
      <c r="A3288" s="150" t="str">
        <f t="shared" si="102"/>
        <v>2005-2007Persons7A1</v>
      </c>
      <c r="B3288" s="151" t="str">
        <f t="shared" si="103"/>
        <v>2005-2007_Persons_7A1_All ages</v>
      </c>
      <c r="C3288" s="149" t="s">
        <v>3</v>
      </c>
      <c r="D3288" s="149" t="s">
        <v>215</v>
      </c>
      <c r="E3288" s="149" t="s">
        <v>10</v>
      </c>
      <c r="F3288" s="149">
        <v>22530</v>
      </c>
      <c r="G3288" s="149">
        <v>7510</v>
      </c>
      <c r="H3288" s="149">
        <v>1110.62199268163</v>
      </c>
      <c r="I3288" s="149">
        <v>1127.2208422952201</v>
      </c>
      <c r="J3288" s="149">
        <v>1112.47127566884</v>
      </c>
      <c r="K3288" s="149">
        <v>1142.11631526407</v>
      </c>
      <c r="L3288" s="149">
        <v>14.749566626384199</v>
      </c>
      <c r="M3288" s="149">
        <v>14.8954729688508</v>
      </c>
    </row>
    <row r="3289" spans="1:13">
      <c r="A3289" s="150" t="str">
        <f t="shared" si="102"/>
        <v>2006-2008Persons7A1</v>
      </c>
      <c r="B3289" s="151" t="str">
        <f t="shared" si="103"/>
        <v>2006-2008_Persons_7A1_All ages</v>
      </c>
      <c r="C3289" s="149" t="s">
        <v>4</v>
      </c>
      <c r="D3289" s="149" t="s">
        <v>215</v>
      </c>
      <c r="E3289" s="149" t="s">
        <v>10</v>
      </c>
      <c r="F3289" s="149">
        <v>22560</v>
      </c>
      <c r="G3289" s="149">
        <v>7520</v>
      </c>
      <c r="H3289" s="149">
        <v>1106.9621836987999</v>
      </c>
      <c r="I3289" s="149">
        <v>1114.79430438947</v>
      </c>
      <c r="J3289" s="149">
        <v>1100.20109199422</v>
      </c>
      <c r="K3289" s="149">
        <v>1129.53177989099</v>
      </c>
      <c r="L3289" s="149">
        <v>14.5932123952505</v>
      </c>
      <c r="M3289" s="149">
        <v>14.737475501518899</v>
      </c>
    </row>
    <row r="3290" spans="1:13">
      <c r="A3290" s="150" t="str">
        <f t="shared" si="102"/>
        <v>2007-2009Persons7A1</v>
      </c>
      <c r="B3290" s="151" t="str">
        <f t="shared" si="103"/>
        <v>2007-2009_Persons_7A1_All ages</v>
      </c>
      <c r="C3290" s="149" t="s">
        <v>5</v>
      </c>
      <c r="D3290" s="149" t="s">
        <v>215</v>
      </c>
      <c r="E3290" s="149" t="s">
        <v>10</v>
      </c>
      <c r="F3290" s="149">
        <v>22647</v>
      </c>
      <c r="G3290" s="149">
        <v>7549</v>
      </c>
      <c r="H3290" s="149">
        <v>1106.5107607157699</v>
      </c>
      <c r="I3290" s="149">
        <v>1103.1992896396</v>
      </c>
      <c r="J3290" s="149">
        <v>1088.7745893326601</v>
      </c>
      <c r="K3290" s="149">
        <v>1117.7663115436001</v>
      </c>
      <c r="L3290" s="149">
        <v>14.424700306941499</v>
      </c>
      <c r="M3290" s="149">
        <v>14.5670219040028</v>
      </c>
    </row>
    <row r="3291" spans="1:13">
      <c r="A3291" s="150" t="str">
        <f t="shared" si="102"/>
        <v>2008-2010Persons7A1</v>
      </c>
      <c r="B3291" s="151" t="str">
        <f t="shared" si="103"/>
        <v>2008-2010_Persons_7A1_All ages</v>
      </c>
      <c r="C3291" s="149" t="s">
        <v>6</v>
      </c>
      <c r="D3291" s="149" t="s">
        <v>215</v>
      </c>
      <c r="E3291" s="149" t="s">
        <v>10</v>
      </c>
      <c r="F3291" s="149">
        <v>22650</v>
      </c>
      <c r="G3291" s="149">
        <v>7550</v>
      </c>
      <c r="H3291" s="149">
        <v>1103.19366041118</v>
      </c>
      <c r="I3291" s="149">
        <v>1087.79377834608</v>
      </c>
      <c r="J3291" s="149">
        <v>1073.57369715597</v>
      </c>
      <c r="K3291" s="149">
        <v>1102.1541529119199</v>
      </c>
      <c r="L3291" s="149">
        <v>14.2200811901062</v>
      </c>
      <c r="M3291" s="149">
        <v>14.360374565842401</v>
      </c>
    </row>
    <row r="3292" spans="1:13">
      <c r="A3292" s="150" t="str">
        <f t="shared" si="102"/>
        <v>2009-2011Persons7A1</v>
      </c>
      <c r="B3292" s="151" t="str">
        <f t="shared" si="103"/>
        <v>2009-2011_Persons_7A1_All ages</v>
      </c>
      <c r="C3292" s="149" t="s">
        <v>7</v>
      </c>
      <c r="D3292" s="149" t="s">
        <v>215</v>
      </c>
      <c r="E3292" s="149" t="s">
        <v>10</v>
      </c>
      <c r="F3292" s="149">
        <v>22051</v>
      </c>
      <c r="G3292" s="149">
        <v>7350.3333333333303</v>
      </c>
      <c r="H3292" s="149">
        <v>1071.00723054947</v>
      </c>
      <c r="I3292" s="149">
        <v>1039.6791852486101</v>
      </c>
      <c r="J3292" s="149">
        <v>1025.9268756782101</v>
      </c>
      <c r="K3292" s="149">
        <v>1053.5690138228699</v>
      </c>
      <c r="L3292" s="149">
        <v>13.7523095703941</v>
      </c>
      <c r="M3292" s="149">
        <v>13.889828574263699</v>
      </c>
    </row>
    <row r="3293" spans="1:13">
      <c r="A3293" s="150" t="str">
        <f t="shared" si="102"/>
        <v>2010-2012Persons7A1</v>
      </c>
      <c r="B3293" s="151" t="str">
        <f t="shared" si="103"/>
        <v>2010-2012_Persons_7A1_All ages</v>
      </c>
      <c r="C3293" s="149" t="s">
        <v>8</v>
      </c>
      <c r="D3293" s="149" t="s">
        <v>215</v>
      </c>
      <c r="E3293" s="149" t="s">
        <v>10</v>
      </c>
      <c r="F3293" s="149">
        <v>21941</v>
      </c>
      <c r="G3293" s="149">
        <v>7313.6666666666697</v>
      </c>
      <c r="H3293" s="149">
        <v>1062.64063364204</v>
      </c>
      <c r="I3293" s="149">
        <v>1015.87725645573</v>
      </c>
      <c r="J3293" s="149">
        <v>1002.42139928155</v>
      </c>
      <c r="K3293" s="149">
        <v>1029.4680069384101</v>
      </c>
      <c r="L3293" s="149">
        <v>13.4558571741807</v>
      </c>
      <c r="M3293" s="149">
        <v>13.5907504826828</v>
      </c>
    </row>
    <row r="3294" spans="1:13">
      <c r="A3294" s="150" t="str">
        <f t="shared" si="102"/>
        <v>2011-2013Persons7A1</v>
      </c>
      <c r="B3294" s="151" t="str">
        <f t="shared" si="103"/>
        <v>2011-2013_Persons_7A1_All ages</v>
      </c>
      <c r="C3294" s="149" t="s">
        <v>9</v>
      </c>
      <c r="D3294" s="149" t="s">
        <v>215</v>
      </c>
      <c r="E3294" s="149" t="s">
        <v>10</v>
      </c>
      <c r="F3294" s="149">
        <v>22098</v>
      </c>
      <c r="G3294" s="149">
        <v>7366</v>
      </c>
      <c r="H3294" s="149">
        <v>1067.1047503980301</v>
      </c>
      <c r="I3294" s="149">
        <v>1006.11856755627</v>
      </c>
      <c r="J3294" s="149">
        <v>992.84472306001396</v>
      </c>
      <c r="K3294" s="149">
        <v>1019.52500453544</v>
      </c>
      <c r="L3294" s="149">
        <v>13.2738444962561</v>
      </c>
      <c r="M3294" s="149">
        <v>13.4064369791689</v>
      </c>
    </row>
    <row r="3295" spans="1:13">
      <c r="A3295" s="150" t="str">
        <f t="shared" si="102"/>
        <v>2012-2014Persons7A1</v>
      </c>
      <c r="B3295" s="151" t="str">
        <f t="shared" si="103"/>
        <v>2012-2014_Persons_7A1_All ages</v>
      </c>
      <c r="C3295" s="149" t="s">
        <v>216</v>
      </c>
      <c r="D3295" s="149" t="s">
        <v>215</v>
      </c>
      <c r="E3295" s="149" t="s">
        <v>10</v>
      </c>
      <c r="F3295" s="149">
        <v>22560</v>
      </c>
      <c r="G3295" s="149">
        <v>7520</v>
      </c>
      <c r="H3295" s="149">
        <v>1086.4655100175401</v>
      </c>
      <c r="I3295" s="149">
        <v>1010.79040031264</v>
      </c>
      <c r="J3295" s="149">
        <v>997.59168288112403</v>
      </c>
      <c r="K3295" s="149">
        <v>1024.1195953884201</v>
      </c>
      <c r="L3295" s="149">
        <v>13.1987174315201</v>
      </c>
      <c r="M3295" s="149">
        <v>13.3291950757742</v>
      </c>
    </row>
    <row r="3296" spans="1:13">
      <c r="A3296" s="150" t="str">
        <f t="shared" si="102"/>
        <v>2004-2006Persons7A2</v>
      </c>
      <c r="B3296" s="151" t="str">
        <f t="shared" si="103"/>
        <v>2004-2006_Persons_7A2_All ages</v>
      </c>
      <c r="C3296" s="149" t="s">
        <v>1</v>
      </c>
      <c r="D3296" s="149" t="s">
        <v>215</v>
      </c>
      <c r="E3296" s="149" t="s">
        <v>11</v>
      </c>
      <c r="F3296" s="149">
        <v>13038</v>
      </c>
      <c r="G3296" s="149">
        <v>4346</v>
      </c>
      <c r="H3296" s="149">
        <v>1170.65865037549</v>
      </c>
      <c r="I3296" s="149">
        <v>1178.38515814528</v>
      </c>
      <c r="J3296" s="149">
        <v>1157.9907725263699</v>
      </c>
      <c r="K3296" s="149">
        <v>1199.04520582089</v>
      </c>
      <c r="L3296" s="149">
        <v>20.394385618908199</v>
      </c>
      <c r="M3296" s="149">
        <v>20.660047675609999</v>
      </c>
    </row>
    <row r="3297" spans="1:13">
      <c r="A3297" s="150" t="str">
        <f t="shared" si="102"/>
        <v>2005-2007Persons7A2</v>
      </c>
      <c r="B3297" s="151" t="str">
        <f t="shared" si="103"/>
        <v>2005-2007_Persons_7A2_All ages</v>
      </c>
      <c r="C3297" s="149" t="s">
        <v>3</v>
      </c>
      <c r="D3297" s="149" t="s">
        <v>215</v>
      </c>
      <c r="E3297" s="149" t="s">
        <v>11</v>
      </c>
      <c r="F3297" s="149">
        <v>12800</v>
      </c>
      <c r="G3297" s="149">
        <v>4266.6666666666697</v>
      </c>
      <c r="H3297" s="149">
        <v>1142.5286658657101</v>
      </c>
      <c r="I3297" s="149">
        <v>1139.42851095534</v>
      </c>
      <c r="J3297" s="149">
        <v>1119.5366840568799</v>
      </c>
      <c r="K3297" s="149">
        <v>1159.5818687768401</v>
      </c>
      <c r="L3297" s="149">
        <v>19.891826898462298</v>
      </c>
      <c r="M3297" s="149">
        <v>20.1533578215031</v>
      </c>
    </row>
    <row r="3298" spans="1:13">
      <c r="A3298" s="150" t="str">
        <f t="shared" si="102"/>
        <v>2006-2008Persons7A2</v>
      </c>
      <c r="B3298" s="151" t="str">
        <f t="shared" si="103"/>
        <v>2006-2008_Persons_7A2_All ages</v>
      </c>
      <c r="C3298" s="149" t="s">
        <v>4</v>
      </c>
      <c r="D3298" s="149" t="s">
        <v>215</v>
      </c>
      <c r="E3298" s="149" t="s">
        <v>11</v>
      </c>
      <c r="F3298" s="149">
        <v>12729</v>
      </c>
      <c r="G3298" s="149">
        <v>4243</v>
      </c>
      <c r="H3298" s="149">
        <v>1128.4314368640401</v>
      </c>
      <c r="I3298" s="149">
        <v>1111.9941269262799</v>
      </c>
      <c r="J3298" s="149">
        <v>1092.5165536762099</v>
      </c>
      <c r="K3298" s="149">
        <v>1131.72850303977</v>
      </c>
      <c r="L3298" s="149">
        <v>19.4775732500716</v>
      </c>
      <c r="M3298" s="149">
        <v>19.734376113484998</v>
      </c>
    </row>
    <row r="3299" spans="1:13">
      <c r="A3299" s="150" t="str">
        <f t="shared" si="102"/>
        <v>2007-2009Persons7A2</v>
      </c>
      <c r="B3299" s="151" t="str">
        <f t="shared" si="103"/>
        <v>2007-2009_Persons_7A2_All ages</v>
      </c>
      <c r="C3299" s="149" t="s">
        <v>5</v>
      </c>
      <c r="D3299" s="149" t="s">
        <v>215</v>
      </c>
      <c r="E3299" s="149" t="s">
        <v>11</v>
      </c>
      <c r="F3299" s="149">
        <v>12716</v>
      </c>
      <c r="G3299" s="149">
        <v>4238.6666666666697</v>
      </c>
      <c r="H3299" s="149">
        <v>1121.3868652404501</v>
      </c>
      <c r="I3299" s="149">
        <v>1088.8415481719001</v>
      </c>
      <c r="J3299" s="149">
        <v>1069.7588502568201</v>
      </c>
      <c r="K3299" s="149">
        <v>1108.1759722137999</v>
      </c>
      <c r="L3299" s="149">
        <v>19.0826979150829</v>
      </c>
      <c r="M3299" s="149">
        <v>19.334424041900501</v>
      </c>
    </row>
    <row r="3300" spans="1:13">
      <c r="A3300" s="150" t="str">
        <f t="shared" si="102"/>
        <v>2008-2010Persons7A2</v>
      </c>
      <c r="B3300" s="151" t="str">
        <f t="shared" si="103"/>
        <v>2008-2010_Persons_7A2_All ages</v>
      </c>
      <c r="C3300" s="149" t="s">
        <v>6</v>
      </c>
      <c r="D3300" s="149" t="s">
        <v>215</v>
      </c>
      <c r="E3300" s="149" t="s">
        <v>11</v>
      </c>
      <c r="F3300" s="149">
        <v>12700</v>
      </c>
      <c r="G3300" s="149">
        <v>4233.3333333333303</v>
      </c>
      <c r="H3300" s="149">
        <v>1116.12243247899</v>
      </c>
      <c r="I3300" s="149">
        <v>1065.3500180250901</v>
      </c>
      <c r="J3300" s="149">
        <v>1046.6970535902799</v>
      </c>
      <c r="K3300" s="149">
        <v>1084.24919591103</v>
      </c>
      <c r="L3300" s="149">
        <v>18.652964434809999</v>
      </c>
      <c r="M3300" s="149">
        <v>18.899177885941299</v>
      </c>
    </row>
    <row r="3301" spans="1:13">
      <c r="A3301" s="150" t="str">
        <f t="shared" si="102"/>
        <v>2009-2011Persons7A2</v>
      </c>
      <c r="B3301" s="151" t="str">
        <f t="shared" si="103"/>
        <v>2009-2011_Persons_7A2_All ages</v>
      </c>
      <c r="C3301" s="149" t="s">
        <v>7</v>
      </c>
      <c r="D3301" s="149" t="s">
        <v>215</v>
      </c>
      <c r="E3301" s="149" t="s">
        <v>11</v>
      </c>
      <c r="F3301" s="149">
        <v>12508</v>
      </c>
      <c r="G3301" s="149">
        <v>4169.3333333333303</v>
      </c>
      <c r="H3301" s="149">
        <v>1096.1228204393401</v>
      </c>
      <c r="I3301" s="149">
        <v>1027.0844293873499</v>
      </c>
      <c r="J3301" s="149">
        <v>1009.01757187147</v>
      </c>
      <c r="K3301" s="149">
        <v>1045.39160070156</v>
      </c>
      <c r="L3301" s="149">
        <v>18.066857515886099</v>
      </c>
      <c r="M3301" s="149">
        <v>18.307171314203298</v>
      </c>
    </row>
    <row r="3302" spans="1:13">
      <c r="A3302" s="150" t="str">
        <f t="shared" si="102"/>
        <v>2010-2012Persons7A2</v>
      </c>
      <c r="B3302" s="151" t="str">
        <f t="shared" si="103"/>
        <v>2010-2012_Persons_7A2_All ages</v>
      </c>
      <c r="C3302" s="149" t="s">
        <v>8</v>
      </c>
      <c r="D3302" s="149" t="s">
        <v>215</v>
      </c>
      <c r="E3302" s="149" t="s">
        <v>11</v>
      </c>
      <c r="F3302" s="149">
        <v>12513</v>
      </c>
      <c r="G3302" s="149">
        <v>4171</v>
      </c>
      <c r="H3302" s="149">
        <v>1092.3995600021001</v>
      </c>
      <c r="I3302" s="149">
        <v>1007.19895887582</v>
      </c>
      <c r="J3302" s="149">
        <v>989.520501457813</v>
      </c>
      <c r="K3302" s="149">
        <v>1025.11251651109</v>
      </c>
      <c r="L3302" s="149">
        <v>17.6784574180035</v>
      </c>
      <c r="M3302" s="149">
        <v>17.9135576352692</v>
      </c>
    </row>
    <row r="3303" spans="1:13">
      <c r="A3303" s="150" t="str">
        <f t="shared" si="102"/>
        <v>2011-2013Persons7A2</v>
      </c>
      <c r="B3303" s="151" t="str">
        <f t="shared" si="103"/>
        <v>2011-2013_Persons_7A2_All ages</v>
      </c>
      <c r="C3303" s="149" t="s">
        <v>9</v>
      </c>
      <c r="D3303" s="149" t="s">
        <v>215</v>
      </c>
      <c r="E3303" s="149" t="s">
        <v>11</v>
      </c>
      <c r="F3303" s="149">
        <v>12623</v>
      </c>
      <c r="G3303" s="149">
        <v>4207.6666666666697</v>
      </c>
      <c r="H3303" s="149">
        <v>1098.44400876806</v>
      </c>
      <c r="I3303" s="149">
        <v>998.61111888492496</v>
      </c>
      <c r="J3303" s="149">
        <v>981.17116609841696</v>
      </c>
      <c r="K3303" s="149">
        <v>1016.28197991975</v>
      </c>
      <c r="L3303" s="149">
        <v>17.439952786508101</v>
      </c>
      <c r="M3303" s="149">
        <v>17.670861034827102</v>
      </c>
    </row>
    <row r="3304" spans="1:13">
      <c r="A3304" s="150" t="str">
        <f t="shared" si="102"/>
        <v>2012-2014Persons7A2</v>
      </c>
      <c r="B3304" s="151" t="str">
        <f t="shared" si="103"/>
        <v>2012-2014_Persons_7A2_All ages</v>
      </c>
      <c r="C3304" s="149" t="s">
        <v>216</v>
      </c>
      <c r="D3304" s="149" t="s">
        <v>215</v>
      </c>
      <c r="E3304" s="149" t="s">
        <v>11</v>
      </c>
      <c r="F3304" s="149">
        <v>12687</v>
      </c>
      <c r="G3304" s="149">
        <v>4229</v>
      </c>
      <c r="H3304" s="149">
        <v>1101.97838430356</v>
      </c>
      <c r="I3304" s="149">
        <v>985.60165601014899</v>
      </c>
      <c r="J3304" s="149">
        <v>968.435016562192</v>
      </c>
      <c r="K3304" s="149">
        <v>1002.99500678265</v>
      </c>
      <c r="L3304" s="149">
        <v>17.166639447957198</v>
      </c>
      <c r="M3304" s="149">
        <v>17.393350772503901</v>
      </c>
    </row>
    <row r="3305" spans="1:13">
      <c r="A3305" s="150" t="str">
        <f t="shared" si="102"/>
        <v>2004-2006Persons7A3</v>
      </c>
      <c r="B3305" s="151" t="str">
        <f t="shared" si="103"/>
        <v>2004-2006_Persons_7A3_All ages</v>
      </c>
      <c r="C3305" s="149" t="s">
        <v>1</v>
      </c>
      <c r="D3305" s="149" t="s">
        <v>215</v>
      </c>
      <c r="E3305" s="149" t="s">
        <v>12</v>
      </c>
      <c r="F3305" s="149">
        <v>16709</v>
      </c>
      <c r="G3305" s="149">
        <v>5569.6666666666697</v>
      </c>
      <c r="H3305" s="149">
        <v>1113.5940583435599</v>
      </c>
      <c r="I3305" s="149">
        <v>1233.1781740389999</v>
      </c>
      <c r="J3305" s="149">
        <v>1214.3534183434999</v>
      </c>
      <c r="K3305" s="149">
        <v>1252.2193577006999</v>
      </c>
      <c r="L3305" s="149">
        <v>18.824755695498901</v>
      </c>
      <c r="M3305" s="149">
        <v>19.041183661702</v>
      </c>
    </row>
    <row r="3306" spans="1:13">
      <c r="A3306" s="150" t="str">
        <f t="shared" si="102"/>
        <v>2005-2007Persons7A3</v>
      </c>
      <c r="B3306" s="151" t="str">
        <f t="shared" si="103"/>
        <v>2005-2007_Persons_7A3_All ages</v>
      </c>
      <c r="C3306" s="149" t="s">
        <v>3</v>
      </c>
      <c r="D3306" s="149" t="s">
        <v>215</v>
      </c>
      <c r="E3306" s="149" t="s">
        <v>12</v>
      </c>
      <c r="F3306" s="149">
        <v>16676</v>
      </c>
      <c r="G3306" s="149">
        <v>5558.6666666666697</v>
      </c>
      <c r="H3306" s="149">
        <v>1103.9643680869799</v>
      </c>
      <c r="I3306" s="149">
        <v>1213.86734992688</v>
      </c>
      <c r="J3306" s="149">
        <v>1195.3295395483999</v>
      </c>
      <c r="K3306" s="149">
        <v>1232.61850138351</v>
      </c>
      <c r="L3306" s="149">
        <v>18.537810378480099</v>
      </c>
      <c r="M3306" s="149">
        <v>18.751151456635601</v>
      </c>
    </row>
    <row r="3307" spans="1:13">
      <c r="A3307" s="150" t="str">
        <f t="shared" si="102"/>
        <v>2006-2008Persons7A3</v>
      </c>
      <c r="B3307" s="151" t="str">
        <f t="shared" si="103"/>
        <v>2006-2008_Persons_7A3_All ages</v>
      </c>
      <c r="C3307" s="149" t="s">
        <v>4</v>
      </c>
      <c r="D3307" s="149" t="s">
        <v>215</v>
      </c>
      <c r="E3307" s="149" t="s">
        <v>12</v>
      </c>
      <c r="F3307" s="149">
        <v>16635</v>
      </c>
      <c r="G3307" s="149">
        <v>5545</v>
      </c>
      <c r="H3307" s="149">
        <v>1093.3713499241801</v>
      </c>
      <c r="I3307" s="149">
        <v>1196.25424855956</v>
      </c>
      <c r="J3307" s="149">
        <v>1177.94974938565</v>
      </c>
      <c r="K3307" s="149">
        <v>1214.7696648618</v>
      </c>
      <c r="L3307" s="149">
        <v>18.304499173916799</v>
      </c>
      <c r="M3307" s="149">
        <v>18.515416302233699</v>
      </c>
    </row>
    <row r="3308" spans="1:13">
      <c r="A3308" s="150" t="str">
        <f t="shared" si="102"/>
        <v>2007-2009Persons7A3</v>
      </c>
      <c r="B3308" s="151" t="str">
        <f t="shared" si="103"/>
        <v>2007-2009_Persons_7A3_All ages</v>
      </c>
      <c r="C3308" s="149" t="s">
        <v>5</v>
      </c>
      <c r="D3308" s="149" t="s">
        <v>215</v>
      </c>
      <c r="E3308" s="149" t="s">
        <v>12</v>
      </c>
      <c r="F3308" s="149">
        <v>16487</v>
      </c>
      <c r="G3308" s="149">
        <v>5495.6666666666697</v>
      </c>
      <c r="H3308" s="149">
        <v>1076.82018337359</v>
      </c>
      <c r="I3308" s="149">
        <v>1171.8277948770999</v>
      </c>
      <c r="J3308" s="149">
        <v>1153.8180808836</v>
      </c>
      <c r="K3308" s="149">
        <v>1190.0459645861099</v>
      </c>
      <c r="L3308" s="149">
        <v>18.009713993495101</v>
      </c>
      <c r="M3308" s="149">
        <v>18.218169709011601</v>
      </c>
    </row>
    <row r="3309" spans="1:13">
      <c r="A3309" s="150" t="str">
        <f t="shared" si="102"/>
        <v>2008-2010Persons7A3</v>
      </c>
      <c r="B3309" s="151" t="str">
        <f t="shared" si="103"/>
        <v>2008-2010_Persons_7A3_All ages</v>
      </c>
      <c r="C3309" s="149" t="s">
        <v>6</v>
      </c>
      <c r="D3309" s="149" t="s">
        <v>215</v>
      </c>
      <c r="E3309" s="149" t="s">
        <v>12</v>
      </c>
      <c r="F3309" s="149">
        <v>16299</v>
      </c>
      <c r="G3309" s="149">
        <v>5433</v>
      </c>
      <c r="H3309" s="149">
        <v>1058.9707472244199</v>
      </c>
      <c r="I3309" s="149">
        <v>1143.20173591343</v>
      </c>
      <c r="J3309" s="149">
        <v>1125.5548363205801</v>
      </c>
      <c r="K3309" s="149">
        <v>1161.0540739661501</v>
      </c>
      <c r="L3309" s="149">
        <v>17.646899592849898</v>
      </c>
      <c r="M3309" s="149">
        <v>17.8523380527261</v>
      </c>
    </row>
    <row r="3310" spans="1:13">
      <c r="A3310" s="150" t="str">
        <f t="shared" si="102"/>
        <v>2009-2011Persons7A3</v>
      </c>
      <c r="B3310" s="151" t="str">
        <f t="shared" si="103"/>
        <v>2009-2011_Persons_7A3_All ages</v>
      </c>
      <c r="C3310" s="149" t="s">
        <v>7</v>
      </c>
      <c r="D3310" s="149" t="s">
        <v>215</v>
      </c>
      <c r="E3310" s="149" t="s">
        <v>12</v>
      </c>
      <c r="F3310" s="149">
        <v>16245</v>
      </c>
      <c r="G3310" s="149">
        <v>5415</v>
      </c>
      <c r="H3310" s="149">
        <v>1050.5573871418801</v>
      </c>
      <c r="I3310" s="149">
        <v>1123.8443515361801</v>
      </c>
      <c r="J3310" s="149">
        <v>1106.50662836122</v>
      </c>
      <c r="K3310" s="149">
        <v>1141.3842512097999</v>
      </c>
      <c r="L3310" s="149">
        <v>17.337723174956899</v>
      </c>
      <c r="M3310" s="149">
        <v>17.539899673626199</v>
      </c>
    </row>
    <row r="3311" spans="1:13">
      <c r="A3311" s="150" t="str">
        <f t="shared" si="102"/>
        <v>2010-2012Persons7A3</v>
      </c>
      <c r="B3311" s="151" t="str">
        <f t="shared" si="103"/>
        <v>2010-2012_Persons_7A3_All ages</v>
      </c>
      <c r="C3311" s="149" t="s">
        <v>8</v>
      </c>
      <c r="D3311" s="149" t="s">
        <v>215</v>
      </c>
      <c r="E3311" s="149" t="s">
        <v>12</v>
      </c>
      <c r="F3311" s="149">
        <v>16420</v>
      </c>
      <c r="G3311" s="149">
        <v>5473.3333333333303</v>
      </c>
      <c r="H3311" s="149">
        <v>1057.3887777693301</v>
      </c>
      <c r="I3311" s="149">
        <v>1118.02896379758</v>
      </c>
      <c r="J3311" s="149">
        <v>1100.9046422404599</v>
      </c>
      <c r="K3311" s="149">
        <v>1135.3518995480499</v>
      </c>
      <c r="L3311" s="149">
        <v>17.124321557126201</v>
      </c>
      <c r="M3311" s="149">
        <v>17.322935750468101</v>
      </c>
    </row>
    <row r="3312" spans="1:13">
      <c r="A3312" s="150" t="str">
        <f t="shared" si="102"/>
        <v>2011-2013Persons7A3</v>
      </c>
      <c r="B3312" s="151" t="str">
        <f t="shared" si="103"/>
        <v>2011-2013_Persons_7A3_All ages</v>
      </c>
      <c r="C3312" s="149" t="s">
        <v>9</v>
      </c>
      <c r="D3312" s="149" t="s">
        <v>215</v>
      </c>
      <c r="E3312" s="149" t="s">
        <v>12</v>
      </c>
      <c r="F3312" s="149">
        <v>16602</v>
      </c>
      <c r="G3312" s="149">
        <v>5534</v>
      </c>
      <c r="H3312" s="149">
        <v>1065.4792924016101</v>
      </c>
      <c r="I3312" s="149">
        <v>1113.63163764039</v>
      </c>
      <c r="J3312" s="149">
        <v>1096.68756730223</v>
      </c>
      <c r="K3312" s="149">
        <v>1130.7711444868401</v>
      </c>
      <c r="L3312" s="149">
        <v>16.944070338164199</v>
      </c>
      <c r="M3312" s="149">
        <v>17.1395068464487</v>
      </c>
    </row>
    <row r="3313" spans="1:13">
      <c r="A3313" s="150" t="str">
        <f t="shared" si="102"/>
        <v>2012-2014Persons7A3</v>
      </c>
      <c r="B3313" s="151" t="str">
        <f t="shared" si="103"/>
        <v>2012-2014_Persons_7A3_All ages</v>
      </c>
      <c r="C3313" s="149" t="s">
        <v>216</v>
      </c>
      <c r="D3313" s="149" t="s">
        <v>215</v>
      </c>
      <c r="E3313" s="149" t="s">
        <v>12</v>
      </c>
      <c r="F3313" s="149">
        <v>16616</v>
      </c>
      <c r="G3313" s="149">
        <v>5538.6666666666697</v>
      </c>
      <c r="H3313" s="149">
        <v>1062.95323926939</v>
      </c>
      <c r="I3313" s="149">
        <v>1095.70564575763</v>
      </c>
      <c r="J3313" s="149">
        <v>1079.05321664286</v>
      </c>
      <c r="K3313" s="149">
        <v>1112.5500660786199</v>
      </c>
      <c r="L3313" s="149">
        <v>16.652429114768701</v>
      </c>
      <c r="M3313" s="149">
        <v>16.844420320996701</v>
      </c>
    </row>
    <row r="3314" spans="1:13">
      <c r="A3314" s="150" t="str">
        <f t="shared" si="102"/>
        <v>2004-2006Persons7A4</v>
      </c>
      <c r="B3314" s="151" t="str">
        <f t="shared" si="103"/>
        <v>2004-2006_Persons_7A4_All ages</v>
      </c>
      <c r="C3314" s="149" t="s">
        <v>1</v>
      </c>
      <c r="D3314" s="149" t="s">
        <v>215</v>
      </c>
      <c r="E3314" s="149" t="s">
        <v>13</v>
      </c>
      <c r="F3314" s="149">
        <v>11927</v>
      </c>
      <c r="G3314" s="149">
        <v>3975.6666666666702</v>
      </c>
      <c r="H3314" s="149">
        <v>896.43934622386098</v>
      </c>
      <c r="I3314" s="149">
        <v>1156.71191678169</v>
      </c>
      <c r="J3314" s="149">
        <v>1135.7549366358901</v>
      </c>
      <c r="K3314" s="149">
        <v>1177.9544126550099</v>
      </c>
      <c r="L3314" s="149">
        <v>20.956980145804</v>
      </c>
      <c r="M3314" s="149">
        <v>21.242495873315001</v>
      </c>
    </row>
    <row r="3315" spans="1:13">
      <c r="A3315" s="150" t="str">
        <f t="shared" si="102"/>
        <v>2005-2007Persons7A4</v>
      </c>
      <c r="B3315" s="151" t="str">
        <f t="shared" si="103"/>
        <v>2005-2007_Persons_7A4_All ages</v>
      </c>
      <c r="C3315" s="149" t="s">
        <v>3</v>
      </c>
      <c r="D3315" s="149" t="s">
        <v>215</v>
      </c>
      <c r="E3315" s="149" t="s">
        <v>13</v>
      </c>
      <c r="F3315" s="149">
        <v>11975</v>
      </c>
      <c r="G3315" s="149">
        <v>3991.6666666666702</v>
      </c>
      <c r="H3315" s="149">
        <v>890.85517633353004</v>
      </c>
      <c r="I3315" s="149">
        <v>1145.43678619039</v>
      </c>
      <c r="J3315" s="149">
        <v>1124.7088157855401</v>
      </c>
      <c r="K3315" s="149">
        <v>1166.4465815178301</v>
      </c>
      <c r="L3315" s="149">
        <v>20.727970404847799</v>
      </c>
      <c r="M3315" s="149">
        <v>21.009795327434599</v>
      </c>
    </row>
    <row r="3316" spans="1:13">
      <c r="A3316" s="150" t="str">
        <f t="shared" si="102"/>
        <v>2006-2008Persons7A4</v>
      </c>
      <c r="B3316" s="151" t="str">
        <f t="shared" si="103"/>
        <v>2006-2008_Persons_7A4_All ages</v>
      </c>
      <c r="C3316" s="149" t="s">
        <v>4</v>
      </c>
      <c r="D3316" s="149" t="s">
        <v>215</v>
      </c>
      <c r="E3316" s="149" t="s">
        <v>13</v>
      </c>
      <c r="F3316" s="149">
        <v>11970</v>
      </c>
      <c r="G3316" s="149">
        <v>3990</v>
      </c>
      <c r="H3316" s="149">
        <v>880.89906162540206</v>
      </c>
      <c r="I3316" s="149">
        <v>1127.0082852215601</v>
      </c>
      <c r="J3316" s="149">
        <v>1106.5848965799601</v>
      </c>
      <c r="K3316" s="149">
        <v>1147.7094160087699</v>
      </c>
      <c r="L3316" s="149">
        <v>20.423388641598901</v>
      </c>
      <c r="M3316" s="149">
        <v>20.701130787210101</v>
      </c>
    </row>
    <row r="3317" spans="1:13">
      <c r="A3317" s="150" t="str">
        <f t="shared" si="102"/>
        <v>2007-2009Persons7A4</v>
      </c>
      <c r="B3317" s="151" t="str">
        <f t="shared" si="103"/>
        <v>2007-2009_Persons_7A4_All ages</v>
      </c>
      <c r="C3317" s="149" t="s">
        <v>5</v>
      </c>
      <c r="D3317" s="149" t="s">
        <v>215</v>
      </c>
      <c r="E3317" s="149" t="s">
        <v>13</v>
      </c>
      <c r="F3317" s="149">
        <v>11909</v>
      </c>
      <c r="G3317" s="149">
        <v>3969.6666666666702</v>
      </c>
      <c r="H3317" s="149">
        <v>865.95227482441396</v>
      </c>
      <c r="I3317" s="149">
        <v>1101.5212494468501</v>
      </c>
      <c r="J3317" s="149">
        <v>1081.5047290493501</v>
      </c>
      <c r="K3317" s="149">
        <v>1121.8106804117001</v>
      </c>
      <c r="L3317" s="149">
        <v>20.0165203975052</v>
      </c>
      <c r="M3317" s="149">
        <v>20.289430964850698</v>
      </c>
    </row>
    <row r="3318" spans="1:13">
      <c r="A3318" s="150" t="str">
        <f t="shared" si="102"/>
        <v>2008-2010Persons7A4</v>
      </c>
      <c r="B3318" s="151" t="str">
        <f t="shared" si="103"/>
        <v>2008-2010_Persons_7A4_All ages</v>
      </c>
      <c r="C3318" s="149" t="s">
        <v>6</v>
      </c>
      <c r="D3318" s="149" t="s">
        <v>215</v>
      </c>
      <c r="E3318" s="149" t="s">
        <v>13</v>
      </c>
      <c r="F3318" s="149">
        <v>11712</v>
      </c>
      <c r="G3318" s="149">
        <v>3904</v>
      </c>
      <c r="H3318" s="149">
        <v>842.49416253404297</v>
      </c>
      <c r="I3318" s="149">
        <v>1065.7369556393801</v>
      </c>
      <c r="J3318" s="149">
        <v>1046.23553937157</v>
      </c>
      <c r="K3318" s="149">
        <v>1085.5065031802601</v>
      </c>
      <c r="L3318" s="149">
        <v>19.501416267815099</v>
      </c>
      <c r="M3318" s="149">
        <v>19.769547540875699</v>
      </c>
    </row>
    <row r="3319" spans="1:13">
      <c r="A3319" s="150" t="str">
        <f t="shared" si="102"/>
        <v>2009-2011Persons7A4</v>
      </c>
      <c r="B3319" s="151" t="str">
        <f t="shared" si="103"/>
        <v>2009-2011_Persons_7A4_All ages</v>
      </c>
      <c r="C3319" s="149" t="s">
        <v>7</v>
      </c>
      <c r="D3319" s="149" t="s">
        <v>215</v>
      </c>
      <c r="E3319" s="149" t="s">
        <v>13</v>
      </c>
      <c r="F3319" s="149">
        <v>11434</v>
      </c>
      <c r="G3319" s="149">
        <v>3811.3333333333298</v>
      </c>
      <c r="H3319" s="149">
        <v>814.51741588401603</v>
      </c>
      <c r="I3319" s="149">
        <v>1022.11688191455</v>
      </c>
      <c r="J3319" s="149">
        <v>1003.2351330277399</v>
      </c>
      <c r="K3319" s="149">
        <v>1041.2614032849001</v>
      </c>
      <c r="L3319" s="149">
        <v>18.8817488868089</v>
      </c>
      <c r="M3319" s="149">
        <v>19.144521370349</v>
      </c>
    </row>
    <row r="3320" spans="1:13">
      <c r="A3320" s="150" t="str">
        <f t="shared" si="102"/>
        <v>2010-2012Persons7A4</v>
      </c>
      <c r="B3320" s="151" t="str">
        <f t="shared" si="103"/>
        <v>2010-2012_Persons_7A4_All ages</v>
      </c>
      <c r="C3320" s="149" t="s">
        <v>8</v>
      </c>
      <c r="D3320" s="149" t="s">
        <v>215</v>
      </c>
      <c r="E3320" s="149" t="s">
        <v>13</v>
      </c>
      <c r="F3320" s="149">
        <v>11502</v>
      </c>
      <c r="G3320" s="149">
        <v>3834</v>
      </c>
      <c r="H3320" s="149">
        <v>812.70022511414697</v>
      </c>
      <c r="I3320" s="149">
        <v>1008.82000746536</v>
      </c>
      <c r="J3320" s="149">
        <v>990.28494670188002</v>
      </c>
      <c r="K3320" s="149">
        <v>1027.6122464559601</v>
      </c>
      <c r="L3320" s="149">
        <v>18.535060763475901</v>
      </c>
      <c r="M3320" s="149">
        <v>18.792238990604801</v>
      </c>
    </row>
    <row r="3321" spans="1:13">
      <c r="A3321" s="150" t="str">
        <f t="shared" si="102"/>
        <v>2011-2013Persons7A4</v>
      </c>
      <c r="B3321" s="151" t="str">
        <f t="shared" si="103"/>
        <v>2011-2013_Persons_7A4_All ages</v>
      </c>
      <c r="C3321" s="149" t="s">
        <v>9</v>
      </c>
      <c r="D3321" s="149" t="s">
        <v>215</v>
      </c>
      <c r="E3321" s="149" t="s">
        <v>13</v>
      </c>
      <c r="F3321" s="149">
        <v>11694</v>
      </c>
      <c r="G3321" s="149">
        <v>3898</v>
      </c>
      <c r="H3321" s="149">
        <v>819.87556737156103</v>
      </c>
      <c r="I3321" s="149">
        <v>1007.75406103939</v>
      </c>
      <c r="J3321" s="149">
        <v>989.42985329446799</v>
      </c>
      <c r="K3321" s="149">
        <v>1026.3304095414001</v>
      </c>
      <c r="L3321" s="149">
        <v>18.324207744922301</v>
      </c>
      <c r="M3321" s="149">
        <v>18.576348502014099</v>
      </c>
    </row>
    <row r="3322" spans="1:13">
      <c r="A3322" s="150" t="str">
        <f t="shared" si="102"/>
        <v>2012-2014Persons7A4</v>
      </c>
      <c r="B3322" s="151" t="str">
        <f t="shared" si="103"/>
        <v>2012-2014_Persons_7A4_All ages</v>
      </c>
      <c r="C3322" s="149" t="s">
        <v>216</v>
      </c>
      <c r="D3322" s="149" t="s">
        <v>215</v>
      </c>
      <c r="E3322" s="149" t="s">
        <v>13</v>
      </c>
      <c r="F3322" s="149">
        <v>11929</v>
      </c>
      <c r="G3322" s="149">
        <v>3976.3333333333298</v>
      </c>
      <c r="H3322" s="149">
        <v>830.61081820283403</v>
      </c>
      <c r="I3322" s="149">
        <v>1009.98168772624</v>
      </c>
      <c r="J3322" s="149">
        <v>991.82318499693895</v>
      </c>
      <c r="K3322" s="149">
        <v>1028.38755912083</v>
      </c>
      <c r="L3322" s="149">
        <v>18.158502729296899</v>
      </c>
      <c r="M3322" s="149">
        <v>18.405871394597899</v>
      </c>
    </row>
    <row r="3323" spans="1:13">
      <c r="A3323" s="150" t="str">
        <f t="shared" si="102"/>
        <v>2004-2006Persons7A5</v>
      </c>
      <c r="B3323" s="151" t="str">
        <f t="shared" si="103"/>
        <v>2004-2006_Persons_7A5_All ages</v>
      </c>
      <c r="C3323" s="149" t="s">
        <v>1</v>
      </c>
      <c r="D3323" s="149" t="s">
        <v>215</v>
      </c>
      <c r="E3323" s="149" t="s">
        <v>14</v>
      </c>
      <c r="F3323" s="149">
        <v>9470</v>
      </c>
      <c r="G3323" s="149">
        <v>3156.6666666666702</v>
      </c>
      <c r="H3323" s="149">
        <v>1086.7070595795501</v>
      </c>
      <c r="I3323" s="149">
        <v>1310.8589285737801</v>
      </c>
      <c r="J3323" s="149">
        <v>1284.18565340231</v>
      </c>
      <c r="K3323" s="149">
        <v>1337.94039949023</v>
      </c>
      <c r="L3323" s="149">
        <v>26.673275171461</v>
      </c>
      <c r="M3323" s="149">
        <v>27.081470916455601</v>
      </c>
    </row>
    <row r="3324" spans="1:13">
      <c r="A3324" s="150" t="str">
        <f t="shared" si="102"/>
        <v>2005-2007Persons7A5</v>
      </c>
      <c r="B3324" s="151" t="str">
        <f t="shared" si="103"/>
        <v>2005-2007_Persons_7A5_All ages</v>
      </c>
      <c r="C3324" s="149" t="s">
        <v>3</v>
      </c>
      <c r="D3324" s="149" t="s">
        <v>215</v>
      </c>
      <c r="E3324" s="149" t="s">
        <v>14</v>
      </c>
      <c r="F3324" s="149">
        <v>9601</v>
      </c>
      <c r="G3324" s="149">
        <v>3200.3333333333298</v>
      </c>
      <c r="H3324" s="149">
        <v>1099.65375967967</v>
      </c>
      <c r="I3324" s="149">
        <v>1311.8203820671499</v>
      </c>
      <c r="J3324" s="149">
        <v>1285.30107519536</v>
      </c>
      <c r="K3324" s="149">
        <v>1338.74272685246</v>
      </c>
      <c r="L3324" s="149">
        <v>26.519306871796299</v>
      </c>
      <c r="M3324" s="149">
        <v>26.9223447853119</v>
      </c>
    </row>
    <row r="3325" spans="1:13">
      <c r="A3325" s="150" t="str">
        <f t="shared" si="102"/>
        <v>2006-2008Persons7A5</v>
      </c>
      <c r="B3325" s="151" t="str">
        <f t="shared" si="103"/>
        <v>2006-2008_Persons_7A5_All ages</v>
      </c>
      <c r="C3325" s="149" t="s">
        <v>4</v>
      </c>
      <c r="D3325" s="149" t="s">
        <v>215</v>
      </c>
      <c r="E3325" s="149" t="s">
        <v>14</v>
      </c>
      <c r="F3325" s="149">
        <v>9590</v>
      </c>
      <c r="G3325" s="149">
        <v>3196.6666666666702</v>
      </c>
      <c r="H3325" s="149">
        <v>1095.7795917621099</v>
      </c>
      <c r="I3325" s="149">
        <v>1301.04158783503</v>
      </c>
      <c r="J3325" s="149">
        <v>1274.7001031058501</v>
      </c>
      <c r="K3325" s="149">
        <v>1327.7836394153201</v>
      </c>
      <c r="L3325" s="149">
        <v>26.341484729184</v>
      </c>
      <c r="M3325" s="149">
        <v>26.742051580289399</v>
      </c>
    </row>
    <row r="3326" spans="1:13">
      <c r="A3326" s="150" t="str">
        <f t="shared" si="102"/>
        <v>2007-2009Persons7A5</v>
      </c>
      <c r="B3326" s="151" t="str">
        <f t="shared" si="103"/>
        <v>2007-2009_Persons_7A5_All ages</v>
      </c>
      <c r="C3326" s="149" t="s">
        <v>5</v>
      </c>
      <c r="D3326" s="149" t="s">
        <v>215</v>
      </c>
      <c r="E3326" s="149" t="s">
        <v>14</v>
      </c>
      <c r="F3326" s="149">
        <v>9678</v>
      </c>
      <c r="G3326" s="149">
        <v>3226</v>
      </c>
      <c r="H3326" s="149">
        <v>1103.591404348</v>
      </c>
      <c r="I3326" s="149">
        <v>1300.84127503797</v>
      </c>
      <c r="J3326" s="149">
        <v>1274.62971568136</v>
      </c>
      <c r="K3326" s="149">
        <v>1327.4495940220099</v>
      </c>
      <c r="L3326" s="149">
        <v>26.211559356610898</v>
      </c>
      <c r="M3326" s="149">
        <v>26.608318984043098</v>
      </c>
    </row>
    <row r="3327" spans="1:13">
      <c r="A3327" s="150" t="str">
        <f t="shared" si="102"/>
        <v>2008-2010Persons7A5</v>
      </c>
      <c r="B3327" s="151" t="str">
        <f t="shared" si="103"/>
        <v>2008-2010_Persons_7A5_All ages</v>
      </c>
      <c r="C3327" s="149" t="s">
        <v>6</v>
      </c>
      <c r="D3327" s="149" t="s">
        <v>215</v>
      </c>
      <c r="E3327" s="149" t="s">
        <v>14</v>
      </c>
      <c r="F3327" s="149">
        <v>9365</v>
      </c>
      <c r="G3327" s="149">
        <v>3121.6666666666702</v>
      </c>
      <c r="H3327" s="149">
        <v>1066.3092945962701</v>
      </c>
      <c r="I3327" s="149">
        <v>1246.2254873659199</v>
      </c>
      <c r="J3327" s="149">
        <v>1220.76599094111</v>
      </c>
      <c r="K3327" s="149">
        <v>1272.07680106055</v>
      </c>
      <c r="L3327" s="149">
        <v>25.459496424814699</v>
      </c>
      <c r="M3327" s="149">
        <v>25.851313694622799</v>
      </c>
    </row>
    <row r="3328" spans="1:13">
      <c r="A3328" s="150" t="str">
        <f t="shared" si="102"/>
        <v>2009-2011Persons7A5</v>
      </c>
      <c r="B3328" s="151" t="str">
        <f t="shared" si="103"/>
        <v>2009-2011_Persons_7A5_All ages</v>
      </c>
      <c r="C3328" s="149" t="s">
        <v>7</v>
      </c>
      <c r="D3328" s="149" t="s">
        <v>215</v>
      </c>
      <c r="E3328" s="149" t="s">
        <v>14</v>
      </c>
      <c r="F3328" s="149">
        <v>9176</v>
      </c>
      <c r="G3328" s="149">
        <v>3058.6666666666702</v>
      </c>
      <c r="H3328" s="149">
        <v>1043.82447458977</v>
      </c>
      <c r="I3328" s="149">
        <v>1201.1963370790199</v>
      </c>
      <c r="J3328" s="149">
        <v>1176.5038743816599</v>
      </c>
      <c r="K3328" s="149">
        <v>1226.2727396462101</v>
      </c>
      <c r="L3328" s="149">
        <v>24.692462697358501</v>
      </c>
      <c r="M3328" s="149">
        <v>25.076402567190598</v>
      </c>
    </row>
    <row r="3329" spans="1:13">
      <c r="A3329" s="150" t="str">
        <f t="shared" si="102"/>
        <v>2010-2012Persons7A5</v>
      </c>
      <c r="B3329" s="151" t="str">
        <f t="shared" si="103"/>
        <v>2010-2012_Persons_7A5_All ages</v>
      </c>
      <c r="C3329" s="149" t="s">
        <v>8</v>
      </c>
      <c r="D3329" s="149" t="s">
        <v>215</v>
      </c>
      <c r="E3329" s="149" t="s">
        <v>14</v>
      </c>
      <c r="F3329" s="149">
        <v>9107</v>
      </c>
      <c r="G3329" s="149">
        <v>3035.6666666666702</v>
      </c>
      <c r="H3329" s="149">
        <v>1034.09551558865</v>
      </c>
      <c r="I3329" s="149">
        <v>1178.1848529403701</v>
      </c>
      <c r="J3329" s="149">
        <v>1153.9324673297799</v>
      </c>
      <c r="K3329" s="149">
        <v>1202.8157738797199</v>
      </c>
      <c r="L3329" s="149">
        <v>24.252385610585399</v>
      </c>
      <c r="M3329" s="149">
        <v>24.6309209393564</v>
      </c>
    </row>
    <row r="3330" spans="1:13">
      <c r="A3330" s="150" t="str">
        <f t="shared" si="102"/>
        <v>2011-2013Persons7A5</v>
      </c>
      <c r="B3330" s="151" t="str">
        <f t="shared" si="103"/>
        <v>2011-2013_Persons_7A5_All ages</v>
      </c>
      <c r="C3330" s="149" t="s">
        <v>9</v>
      </c>
      <c r="D3330" s="149" t="s">
        <v>215</v>
      </c>
      <c r="E3330" s="149" t="s">
        <v>14</v>
      </c>
      <c r="F3330" s="149">
        <v>9287</v>
      </c>
      <c r="G3330" s="149">
        <v>3095.6666666666702</v>
      </c>
      <c r="H3330" s="149">
        <v>1051.92692806075</v>
      </c>
      <c r="I3330" s="149">
        <v>1188.67151857061</v>
      </c>
      <c r="J3330" s="149">
        <v>1164.4677158781001</v>
      </c>
      <c r="K3330" s="149">
        <v>1213.24938793773</v>
      </c>
      <c r="L3330" s="149">
        <v>24.203802692509999</v>
      </c>
      <c r="M3330" s="149">
        <v>24.577869367112999</v>
      </c>
    </row>
    <row r="3331" spans="1:13">
      <c r="A3331" s="150" t="str">
        <f t="shared" ref="A3331:A3394" si="104">C3331&amp;D3331&amp;E3331</f>
        <v>2012-2014Persons7A5</v>
      </c>
      <c r="B3331" s="151" t="str">
        <f t="shared" ref="B3331:B3394" si="105">CONCATENATE(C3331,"_",D3331,"_",E3331,"_","All ages")</f>
        <v>2012-2014_Persons_7A5_All ages</v>
      </c>
      <c r="C3331" s="149" t="s">
        <v>216</v>
      </c>
      <c r="D3331" s="149" t="s">
        <v>215</v>
      </c>
      <c r="E3331" s="149" t="s">
        <v>14</v>
      </c>
      <c r="F3331" s="149">
        <v>9352</v>
      </c>
      <c r="G3331" s="149">
        <v>3117.3333333333298</v>
      </c>
      <c r="H3331" s="149">
        <v>1056.02511334316</v>
      </c>
      <c r="I3331" s="149">
        <v>1184.3398018448099</v>
      </c>
      <c r="J3331" s="149">
        <v>1160.31646181156</v>
      </c>
      <c r="K3331" s="149">
        <v>1208.7331160117401</v>
      </c>
      <c r="L3331" s="149">
        <v>24.023340033243102</v>
      </c>
      <c r="M3331" s="149">
        <v>24.393314166937401</v>
      </c>
    </row>
    <row r="3332" spans="1:13">
      <c r="A3332" s="150" t="str">
        <f t="shared" si="104"/>
        <v>2004-2006Persons7A6</v>
      </c>
      <c r="B3332" s="151" t="str">
        <f t="shared" si="105"/>
        <v>2004-2006_Persons_7A6_All ages</v>
      </c>
      <c r="C3332" s="149" t="s">
        <v>1</v>
      </c>
      <c r="D3332" s="149" t="s">
        <v>215</v>
      </c>
      <c r="E3332" s="149" t="s">
        <v>15</v>
      </c>
      <c r="F3332" s="149">
        <v>17256</v>
      </c>
      <c r="G3332" s="149">
        <v>5752</v>
      </c>
      <c r="H3332" s="149">
        <v>1024.7523782319699</v>
      </c>
      <c r="I3332" s="149">
        <v>1201.49261392782</v>
      </c>
      <c r="J3332" s="149">
        <v>1183.3983529275899</v>
      </c>
      <c r="K3332" s="149">
        <v>1219.7915598598499</v>
      </c>
      <c r="L3332" s="149">
        <v>18.094261000226201</v>
      </c>
      <c r="M3332" s="149">
        <v>18.298945932027198</v>
      </c>
    </row>
    <row r="3333" spans="1:13">
      <c r="A3333" s="150" t="str">
        <f t="shared" si="104"/>
        <v>2005-2007Persons7A6</v>
      </c>
      <c r="B3333" s="151" t="str">
        <f t="shared" si="105"/>
        <v>2005-2007_Persons_7A6_All ages</v>
      </c>
      <c r="C3333" s="149" t="s">
        <v>3</v>
      </c>
      <c r="D3333" s="149" t="s">
        <v>215</v>
      </c>
      <c r="E3333" s="149" t="s">
        <v>15</v>
      </c>
      <c r="F3333" s="149">
        <v>17360</v>
      </c>
      <c r="G3333" s="149">
        <v>5786.6666666666697</v>
      </c>
      <c r="H3333" s="149">
        <v>1026.44818772176</v>
      </c>
      <c r="I3333" s="149">
        <v>1191.37170986243</v>
      </c>
      <c r="J3333" s="149">
        <v>1173.4788567819501</v>
      </c>
      <c r="K3333" s="149">
        <v>1209.46635852903</v>
      </c>
      <c r="L3333" s="149">
        <v>17.8928530804878</v>
      </c>
      <c r="M3333" s="149">
        <v>18.094648666597099</v>
      </c>
    </row>
    <row r="3334" spans="1:13">
      <c r="A3334" s="150" t="str">
        <f t="shared" si="104"/>
        <v>2006-2008Persons7A6</v>
      </c>
      <c r="B3334" s="151" t="str">
        <f t="shared" si="105"/>
        <v>2006-2008_Persons_7A6_All ages</v>
      </c>
      <c r="C3334" s="149" t="s">
        <v>4</v>
      </c>
      <c r="D3334" s="149" t="s">
        <v>215</v>
      </c>
      <c r="E3334" s="149" t="s">
        <v>15</v>
      </c>
      <c r="F3334" s="149">
        <v>17446</v>
      </c>
      <c r="G3334" s="149">
        <v>5815.3333333333303</v>
      </c>
      <c r="H3334" s="149">
        <v>1025.9588887229199</v>
      </c>
      <c r="I3334" s="149">
        <v>1181.07369344633</v>
      </c>
      <c r="J3334" s="149">
        <v>1163.3605540205299</v>
      </c>
      <c r="K3334" s="149">
        <v>1198.9861055885001</v>
      </c>
      <c r="L3334" s="149">
        <v>17.713139425797401</v>
      </c>
      <c r="M3334" s="149">
        <v>17.912412142172101</v>
      </c>
    </row>
    <row r="3335" spans="1:13">
      <c r="A3335" s="150" t="str">
        <f t="shared" si="104"/>
        <v>2007-2009Persons7A6</v>
      </c>
      <c r="B3335" s="151" t="str">
        <f t="shared" si="105"/>
        <v>2007-2009_Persons_7A6_All ages</v>
      </c>
      <c r="C3335" s="149" t="s">
        <v>5</v>
      </c>
      <c r="D3335" s="149" t="s">
        <v>215</v>
      </c>
      <c r="E3335" s="149" t="s">
        <v>15</v>
      </c>
      <c r="F3335" s="149">
        <v>17440</v>
      </c>
      <c r="G3335" s="149">
        <v>5813.3333333333303</v>
      </c>
      <c r="H3335" s="149">
        <v>1020.3854763573599</v>
      </c>
      <c r="I3335" s="149">
        <v>1165.5465214818901</v>
      </c>
      <c r="J3335" s="149">
        <v>1148.07926609117</v>
      </c>
      <c r="K3335" s="149">
        <v>1183.21031740544</v>
      </c>
      <c r="L3335" s="149">
        <v>17.467255390728301</v>
      </c>
      <c r="M3335" s="149">
        <v>17.663795923549099</v>
      </c>
    </row>
    <row r="3336" spans="1:13">
      <c r="A3336" s="150" t="str">
        <f t="shared" si="104"/>
        <v>2008-2010Persons7A6</v>
      </c>
      <c r="B3336" s="151" t="str">
        <f t="shared" si="105"/>
        <v>2008-2010_Persons_7A6_All ages</v>
      </c>
      <c r="C3336" s="149" t="s">
        <v>6</v>
      </c>
      <c r="D3336" s="149" t="s">
        <v>215</v>
      </c>
      <c r="E3336" s="149" t="s">
        <v>15</v>
      </c>
      <c r="F3336" s="149">
        <v>17170</v>
      </c>
      <c r="G3336" s="149">
        <v>5723.3333333333303</v>
      </c>
      <c r="H3336" s="149">
        <v>999.81249876260802</v>
      </c>
      <c r="I3336" s="149">
        <v>1129.1901218929099</v>
      </c>
      <c r="J3336" s="149">
        <v>1112.18411907982</v>
      </c>
      <c r="K3336" s="149">
        <v>1146.38898329791</v>
      </c>
      <c r="L3336" s="149">
        <v>17.0060028130879</v>
      </c>
      <c r="M3336" s="149">
        <v>17.198861404999398</v>
      </c>
    </row>
    <row r="3337" spans="1:13">
      <c r="A3337" s="150" t="str">
        <f t="shared" si="104"/>
        <v>2009-2011Persons7A6</v>
      </c>
      <c r="B3337" s="151" t="str">
        <f t="shared" si="105"/>
        <v>2009-2011_Persons_7A6_All ages</v>
      </c>
      <c r="C3337" s="149" t="s">
        <v>7</v>
      </c>
      <c r="D3337" s="149" t="s">
        <v>215</v>
      </c>
      <c r="E3337" s="149" t="s">
        <v>15</v>
      </c>
      <c r="F3337" s="149">
        <v>16845</v>
      </c>
      <c r="G3337" s="149">
        <v>5615</v>
      </c>
      <c r="H3337" s="149">
        <v>976.87681261536795</v>
      </c>
      <c r="I3337" s="149">
        <v>1088.99567663065</v>
      </c>
      <c r="J3337" s="149">
        <v>1072.4851830109401</v>
      </c>
      <c r="K3337" s="149">
        <v>1105.6952184850099</v>
      </c>
      <c r="L3337" s="149">
        <v>16.510493619713301</v>
      </c>
      <c r="M3337" s="149">
        <v>16.6995418543579</v>
      </c>
    </row>
    <row r="3338" spans="1:13">
      <c r="A3338" s="150" t="str">
        <f t="shared" si="104"/>
        <v>2010-2012Persons7A6</v>
      </c>
      <c r="B3338" s="151" t="str">
        <f t="shared" si="105"/>
        <v>2010-2012_Persons_7A6_All ages</v>
      </c>
      <c r="C3338" s="149" t="s">
        <v>8</v>
      </c>
      <c r="D3338" s="149" t="s">
        <v>215</v>
      </c>
      <c r="E3338" s="149" t="s">
        <v>15</v>
      </c>
      <c r="F3338" s="149">
        <v>17243</v>
      </c>
      <c r="G3338" s="149">
        <v>5747.6666666666697</v>
      </c>
      <c r="H3338" s="149">
        <v>996.79969661863902</v>
      </c>
      <c r="I3338" s="149">
        <v>1093.89595278407</v>
      </c>
      <c r="J3338" s="149">
        <v>1077.53835494187</v>
      </c>
      <c r="K3338" s="149">
        <v>1110.4386603471801</v>
      </c>
      <c r="L3338" s="149">
        <v>16.357597842197301</v>
      </c>
      <c r="M3338" s="149">
        <v>16.5427075631085</v>
      </c>
    </row>
    <row r="3339" spans="1:13">
      <c r="A3339" s="150" t="str">
        <f t="shared" si="104"/>
        <v>2011-2013Persons7A6</v>
      </c>
      <c r="B3339" s="151" t="str">
        <f t="shared" si="105"/>
        <v>2011-2013_Persons_7A6_All ages</v>
      </c>
      <c r="C3339" s="149" t="s">
        <v>9</v>
      </c>
      <c r="D3339" s="149" t="s">
        <v>215</v>
      </c>
      <c r="E3339" s="149" t="s">
        <v>15</v>
      </c>
      <c r="F3339" s="149">
        <v>17381</v>
      </c>
      <c r="G3339" s="149">
        <v>5793.6666666666697</v>
      </c>
      <c r="H3339" s="149">
        <v>1002.27257131555</v>
      </c>
      <c r="I3339" s="149">
        <v>1086.50127270897</v>
      </c>
      <c r="J3339" s="149">
        <v>1070.33361319037</v>
      </c>
      <c r="K3339" s="149">
        <v>1102.85116020839</v>
      </c>
      <c r="L3339" s="149">
        <v>16.167659518601099</v>
      </c>
      <c r="M3339" s="149">
        <v>16.3498874994186</v>
      </c>
    </row>
    <row r="3340" spans="1:13">
      <c r="A3340" s="150" t="str">
        <f t="shared" si="104"/>
        <v>2012-2014Persons7A6</v>
      </c>
      <c r="B3340" s="151" t="str">
        <f t="shared" si="105"/>
        <v>2012-2014_Persons_7A6_All ages</v>
      </c>
      <c r="C3340" s="149" t="s">
        <v>216</v>
      </c>
      <c r="D3340" s="149" t="s">
        <v>215</v>
      </c>
      <c r="E3340" s="149" t="s">
        <v>15</v>
      </c>
      <c r="F3340" s="149">
        <v>17528</v>
      </c>
      <c r="G3340" s="149">
        <v>5842.6666666666697</v>
      </c>
      <c r="H3340" s="149">
        <v>1008.81562582195</v>
      </c>
      <c r="I3340" s="149">
        <v>1079.30918115184</v>
      </c>
      <c r="J3340" s="149">
        <v>1063.3298903729101</v>
      </c>
      <c r="K3340" s="149">
        <v>1095.46781525499</v>
      </c>
      <c r="L3340" s="149">
        <v>15.9792907789324</v>
      </c>
      <c r="M3340" s="149">
        <v>16.158634103142301</v>
      </c>
    </row>
    <row r="3341" spans="1:13">
      <c r="A3341" s="150" t="str">
        <f t="shared" si="104"/>
        <v>2004-2006Persons7A7</v>
      </c>
      <c r="B3341" s="151" t="str">
        <f t="shared" si="105"/>
        <v>2004-2006_Persons_7A7_All ages</v>
      </c>
      <c r="C3341" s="149" t="s">
        <v>1</v>
      </c>
      <c r="D3341" s="149" t="s">
        <v>215</v>
      </c>
      <c r="E3341" s="149" t="s">
        <v>16</v>
      </c>
      <c r="F3341" s="149">
        <v>4423</v>
      </c>
      <c r="G3341" s="149">
        <v>1474.3333333333301</v>
      </c>
      <c r="H3341" s="149">
        <v>1131.73752286888</v>
      </c>
      <c r="I3341" s="149">
        <v>1072.13592301315</v>
      </c>
      <c r="J3341" s="149">
        <v>1040.52255228848</v>
      </c>
      <c r="K3341" s="149">
        <v>1104.45998666235</v>
      </c>
      <c r="L3341" s="149">
        <v>31.613370724669</v>
      </c>
      <c r="M3341" s="149">
        <v>32.3240636491971</v>
      </c>
    </row>
    <row r="3342" spans="1:13">
      <c r="A3342" s="150" t="str">
        <f t="shared" si="104"/>
        <v>2005-2007Persons7A7</v>
      </c>
      <c r="B3342" s="151" t="str">
        <f t="shared" si="105"/>
        <v>2005-2007_Persons_7A7_All ages</v>
      </c>
      <c r="C3342" s="149" t="s">
        <v>3</v>
      </c>
      <c r="D3342" s="149" t="s">
        <v>215</v>
      </c>
      <c r="E3342" s="149" t="s">
        <v>16</v>
      </c>
      <c r="F3342" s="149">
        <v>4449</v>
      </c>
      <c r="G3342" s="149">
        <v>1483</v>
      </c>
      <c r="H3342" s="149">
        <v>1131.4018040378501</v>
      </c>
      <c r="I3342" s="149">
        <v>1052.95468431432</v>
      </c>
      <c r="J3342" s="149">
        <v>1022.0023438376001</v>
      </c>
      <c r="K3342" s="149">
        <v>1084.6007958919099</v>
      </c>
      <c r="L3342" s="149">
        <v>30.952340476720298</v>
      </c>
      <c r="M3342" s="149">
        <v>31.646111577582602</v>
      </c>
    </row>
    <row r="3343" spans="1:13">
      <c r="A3343" s="150" t="str">
        <f t="shared" si="104"/>
        <v>2006-2008Persons7A7</v>
      </c>
      <c r="B3343" s="151" t="str">
        <f t="shared" si="105"/>
        <v>2006-2008_Persons_7A7_All ages</v>
      </c>
      <c r="C3343" s="149" t="s">
        <v>4</v>
      </c>
      <c r="D3343" s="149" t="s">
        <v>215</v>
      </c>
      <c r="E3343" s="149" t="s">
        <v>16</v>
      </c>
      <c r="F3343" s="149">
        <v>4365</v>
      </c>
      <c r="G3343" s="149">
        <v>1455</v>
      </c>
      <c r="H3343" s="149">
        <v>1102.5957098544</v>
      </c>
      <c r="I3343" s="149">
        <v>1014.66836472826</v>
      </c>
      <c r="J3343" s="149">
        <v>984.53486251280799</v>
      </c>
      <c r="K3343" s="149">
        <v>1045.4838330140001</v>
      </c>
      <c r="L3343" s="149">
        <v>30.133502215449301</v>
      </c>
      <c r="M3343" s="149">
        <v>30.815468285740799</v>
      </c>
    </row>
    <row r="3344" spans="1:13">
      <c r="A3344" s="150" t="str">
        <f t="shared" si="104"/>
        <v>2007-2009Persons7A7</v>
      </c>
      <c r="B3344" s="151" t="str">
        <f t="shared" si="105"/>
        <v>2007-2009_Persons_7A7_All ages</v>
      </c>
      <c r="C3344" s="149" t="s">
        <v>5</v>
      </c>
      <c r="D3344" s="149" t="s">
        <v>215</v>
      </c>
      <c r="E3344" s="149" t="s">
        <v>16</v>
      </c>
      <c r="F3344" s="149">
        <v>4340</v>
      </c>
      <c r="G3344" s="149">
        <v>1446.6666666666699</v>
      </c>
      <c r="H3344" s="149">
        <v>1090.6248979109801</v>
      </c>
      <c r="I3344" s="149">
        <v>989.04652714072699</v>
      </c>
      <c r="J3344" s="149">
        <v>959.58711065002603</v>
      </c>
      <c r="K3344" s="149">
        <v>1019.1745956088999</v>
      </c>
      <c r="L3344" s="149">
        <v>29.4594164907015</v>
      </c>
      <c r="M3344" s="149">
        <v>30.128068468172501</v>
      </c>
    </row>
    <row r="3345" spans="1:13">
      <c r="A3345" s="150" t="str">
        <f t="shared" si="104"/>
        <v>2008-2010Persons7A7</v>
      </c>
      <c r="B3345" s="151" t="str">
        <f t="shared" si="105"/>
        <v>2008-2010_Persons_7A7_All ages</v>
      </c>
      <c r="C3345" s="149" t="s">
        <v>6</v>
      </c>
      <c r="D3345" s="149" t="s">
        <v>215</v>
      </c>
      <c r="E3345" s="149" t="s">
        <v>16</v>
      </c>
      <c r="F3345" s="149">
        <v>4371</v>
      </c>
      <c r="G3345" s="149">
        <v>1457</v>
      </c>
      <c r="H3345" s="149">
        <v>1095.9474266171601</v>
      </c>
      <c r="I3345" s="149">
        <v>979.05143686139695</v>
      </c>
      <c r="J3345" s="149">
        <v>949.98468594684005</v>
      </c>
      <c r="K3345" s="149">
        <v>1008.77555439911</v>
      </c>
      <c r="L3345" s="149">
        <v>29.066750914557598</v>
      </c>
      <c r="M3345" s="149">
        <v>29.7241175377141</v>
      </c>
    </row>
    <row r="3346" spans="1:13">
      <c r="A3346" s="150" t="str">
        <f t="shared" si="104"/>
        <v>2009-2011Persons7A7</v>
      </c>
      <c r="B3346" s="151" t="str">
        <f t="shared" si="105"/>
        <v>2009-2011_Persons_7A7_All ages</v>
      </c>
      <c r="C3346" s="149" t="s">
        <v>7</v>
      </c>
      <c r="D3346" s="149" t="s">
        <v>215</v>
      </c>
      <c r="E3346" s="149" t="s">
        <v>16</v>
      </c>
      <c r="F3346" s="149">
        <v>4366</v>
      </c>
      <c r="G3346" s="149">
        <v>1455.3333333333301</v>
      </c>
      <c r="H3346" s="149">
        <v>1094.12864406737</v>
      </c>
      <c r="I3346" s="149">
        <v>956.27156309197505</v>
      </c>
      <c r="J3346" s="149">
        <v>927.87944990726601</v>
      </c>
      <c r="K3346" s="149">
        <v>985.306157609499</v>
      </c>
      <c r="L3346" s="149">
        <v>28.392113184708698</v>
      </c>
      <c r="M3346" s="149">
        <v>29.034594517523601</v>
      </c>
    </row>
    <row r="3347" spans="1:13">
      <c r="A3347" s="150" t="str">
        <f t="shared" si="104"/>
        <v>2010-2012Persons7A7</v>
      </c>
      <c r="B3347" s="151" t="str">
        <f t="shared" si="105"/>
        <v>2010-2012_Persons_7A7_All ages</v>
      </c>
      <c r="C3347" s="149" t="s">
        <v>8</v>
      </c>
      <c r="D3347" s="149" t="s">
        <v>215</v>
      </c>
      <c r="E3347" s="149" t="s">
        <v>16</v>
      </c>
      <c r="F3347" s="149">
        <v>4396</v>
      </c>
      <c r="G3347" s="149">
        <v>1465.3333333333301</v>
      </c>
      <c r="H3347" s="149">
        <v>1102.0278214394</v>
      </c>
      <c r="I3347" s="149">
        <v>938.95197287495205</v>
      </c>
      <c r="J3347" s="149">
        <v>911.19099262612394</v>
      </c>
      <c r="K3347" s="149">
        <v>967.33897874615195</v>
      </c>
      <c r="L3347" s="149">
        <v>27.760980248827501</v>
      </c>
      <c r="M3347" s="149">
        <v>28.387005871200198</v>
      </c>
    </row>
    <row r="3348" spans="1:13">
      <c r="A3348" s="150" t="str">
        <f t="shared" si="104"/>
        <v>2011-2013Persons7A7</v>
      </c>
      <c r="B3348" s="151" t="str">
        <f t="shared" si="105"/>
        <v>2011-2013_Persons_7A7_All ages</v>
      </c>
      <c r="C3348" s="149" t="s">
        <v>9</v>
      </c>
      <c r="D3348" s="149" t="s">
        <v>215</v>
      </c>
      <c r="E3348" s="149" t="s">
        <v>16</v>
      </c>
      <c r="F3348" s="149">
        <v>4378</v>
      </c>
      <c r="G3348" s="149">
        <v>1459.3333333333301</v>
      </c>
      <c r="H3348" s="149">
        <v>1097.99161333039</v>
      </c>
      <c r="I3348" s="149">
        <v>914.42315025131404</v>
      </c>
      <c r="J3348" s="149">
        <v>887.34898468301105</v>
      </c>
      <c r="K3348" s="149">
        <v>942.10912281371395</v>
      </c>
      <c r="L3348" s="149">
        <v>27.074165568302401</v>
      </c>
      <c r="M3348" s="149">
        <v>27.6859725623999</v>
      </c>
    </row>
    <row r="3349" spans="1:13">
      <c r="A3349" s="150" t="str">
        <f t="shared" si="104"/>
        <v>2012-2014Persons7A7</v>
      </c>
      <c r="B3349" s="151" t="str">
        <f t="shared" si="105"/>
        <v>2012-2014_Persons_7A7_All ages</v>
      </c>
      <c r="C3349" s="149" t="s">
        <v>216</v>
      </c>
      <c r="D3349" s="149" t="s">
        <v>215</v>
      </c>
      <c r="E3349" s="149" t="s">
        <v>16</v>
      </c>
      <c r="F3349" s="149">
        <v>4406</v>
      </c>
      <c r="G3349" s="149">
        <v>1468.6666666666699</v>
      </c>
      <c r="H3349" s="149">
        <v>1106.1124890794599</v>
      </c>
      <c r="I3349" s="149">
        <v>899.14586304131399</v>
      </c>
      <c r="J3349" s="149">
        <v>872.60006102987802</v>
      </c>
      <c r="K3349" s="149">
        <v>926.28959957779</v>
      </c>
      <c r="L3349" s="149">
        <v>26.545802011435999</v>
      </c>
      <c r="M3349" s="149">
        <v>27.143736536475199</v>
      </c>
    </row>
    <row r="3350" spans="1:13">
      <c r="A3350" s="150" t="str">
        <f t="shared" si="104"/>
        <v>2004-2006PersonsAB1</v>
      </c>
      <c r="B3350" s="151" t="str">
        <f t="shared" si="105"/>
        <v>2004-2006_Persons_AB1_All ages</v>
      </c>
      <c r="C3350" s="149" t="s">
        <v>1</v>
      </c>
      <c r="D3350" s="149" t="s">
        <v>215</v>
      </c>
      <c r="E3350" s="149" t="s">
        <v>17</v>
      </c>
      <c r="F3350" s="149">
        <v>2726</v>
      </c>
      <c r="G3350" s="149">
        <v>908.66666666666697</v>
      </c>
      <c r="H3350" s="149">
        <v>818.59895257771598</v>
      </c>
      <c r="I3350" s="149">
        <v>982.53048586668399</v>
      </c>
      <c r="J3350" s="149">
        <v>945.27197867751102</v>
      </c>
      <c r="K3350" s="149">
        <v>1020.85953969963</v>
      </c>
      <c r="L3350" s="149">
        <v>37.258507189172903</v>
      </c>
      <c r="M3350" s="149">
        <v>38.329053832946698</v>
      </c>
    </row>
    <row r="3351" spans="1:13">
      <c r="A3351" s="150" t="str">
        <f t="shared" si="104"/>
        <v>2005-2007PersonsAB1</v>
      </c>
      <c r="B3351" s="151" t="str">
        <f t="shared" si="105"/>
        <v>2005-2007_Persons_AB1_All ages</v>
      </c>
      <c r="C3351" s="149" t="s">
        <v>3</v>
      </c>
      <c r="D3351" s="149" t="s">
        <v>215</v>
      </c>
      <c r="E3351" s="149" t="s">
        <v>17</v>
      </c>
      <c r="F3351" s="149">
        <v>2752</v>
      </c>
      <c r="G3351" s="149">
        <v>917.33333333333303</v>
      </c>
      <c r="H3351" s="149">
        <v>822.59014266797794</v>
      </c>
      <c r="I3351" s="149">
        <v>957.95011626333098</v>
      </c>
      <c r="J3351" s="149">
        <v>921.82991558745505</v>
      </c>
      <c r="K3351" s="149">
        <v>995.10316524064694</v>
      </c>
      <c r="L3351" s="149">
        <v>36.120200675876198</v>
      </c>
      <c r="M3351" s="149">
        <v>37.153048977316203</v>
      </c>
    </row>
    <row r="3352" spans="1:13">
      <c r="A3352" s="150" t="str">
        <f t="shared" si="104"/>
        <v>2006-2008PersonsAB1</v>
      </c>
      <c r="B3352" s="151" t="str">
        <f t="shared" si="105"/>
        <v>2006-2008_Persons_AB1_All ages</v>
      </c>
      <c r="C3352" s="149" t="s">
        <v>4</v>
      </c>
      <c r="D3352" s="149" t="s">
        <v>215</v>
      </c>
      <c r="E3352" s="149" t="s">
        <v>17</v>
      </c>
      <c r="F3352" s="149">
        <v>2854</v>
      </c>
      <c r="G3352" s="149">
        <v>951.33333333333303</v>
      </c>
      <c r="H3352" s="149">
        <v>847.58094932630104</v>
      </c>
      <c r="I3352" s="149">
        <v>960.57302793602298</v>
      </c>
      <c r="J3352" s="149">
        <v>924.97168258837803</v>
      </c>
      <c r="K3352" s="149">
        <v>997.17374478888701</v>
      </c>
      <c r="L3352" s="149">
        <v>35.601345347644603</v>
      </c>
      <c r="M3352" s="149">
        <v>36.600716852864103</v>
      </c>
    </row>
    <row r="3353" spans="1:13">
      <c r="A3353" s="150" t="str">
        <f t="shared" si="104"/>
        <v>2007-2009PersonsAB1</v>
      </c>
      <c r="B3353" s="151" t="str">
        <f t="shared" si="105"/>
        <v>2007-2009_Persons_AB1_All ages</v>
      </c>
      <c r="C3353" s="149" t="s">
        <v>5</v>
      </c>
      <c r="D3353" s="149" t="s">
        <v>215</v>
      </c>
      <c r="E3353" s="149" t="s">
        <v>17</v>
      </c>
      <c r="F3353" s="149">
        <v>2952</v>
      </c>
      <c r="G3353" s="149">
        <v>984</v>
      </c>
      <c r="H3353" s="149">
        <v>872.42808083554496</v>
      </c>
      <c r="I3353" s="149">
        <v>963.47134863839199</v>
      </c>
      <c r="J3353" s="149">
        <v>928.41329018823797</v>
      </c>
      <c r="K3353" s="149">
        <v>999.49680478653102</v>
      </c>
      <c r="L3353" s="149">
        <v>35.058058450154199</v>
      </c>
      <c r="M3353" s="149">
        <v>36.025456148138701</v>
      </c>
    </row>
    <row r="3354" spans="1:13">
      <c r="A3354" s="150" t="str">
        <f t="shared" si="104"/>
        <v>2008-2010PersonsAB1</v>
      </c>
      <c r="B3354" s="151" t="str">
        <f t="shared" si="105"/>
        <v>2008-2010_Persons_AB1_All ages</v>
      </c>
      <c r="C3354" s="149" t="s">
        <v>6</v>
      </c>
      <c r="D3354" s="149" t="s">
        <v>215</v>
      </c>
      <c r="E3354" s="149" t="s">
        <v>17</v>
      </c>
      <c r="F3354" s="149">
        <v>2912</v>
      </c>
      <c r="G3354" s="149">
        <v>970.66666666666697</v>
      </c>
      <c r="H3354" s="149">
        <v>857.14622113901498</v>
      </c>
      <c r="I3354" s="149">
        <v>923.20666417998405</v>
      </c>
      <c r="J3354" s="149">
        <v>889.51077641169604</v>
      </c>
      <c r="K3354" s="149">
        <v>957.83882318662495</v>
      </c>
      <c r="L3354" s="149">
        <v>33.695887768287797</v>
      </c>
      <c r="M3354" s="149">
        <v>34.632159006641203</v>
      </c>
    </row>
    <row r="3355" spans="1:13">
      <c r="A3355" s="150" t="str">
        <f t="shared" si="104"/>
        <v>2009-2011PersonsAB1</v>
      </c>
      <c r="B3355" s="151" t="str">
        <f t="shared" si="105"/>
        <v>2009-2011_Persons_AB1_All ages</v>
      </c>
      <c r="C3355" s="149" t="s">
        <v>7</v>
      </c>
      <c r="D3355" s="149" t="s">
        <v>215</v>
      </c>
      <c r="E3355" s="149" t="s">
        <v>17</v>
      </c>
      <c r="F3355" s="149">
        <v>2904</v>
      </c>
      <c r="G3355" s="149">
        <v>968</v>
      </c>
      <c r="H3355" s="149">
        <v>853.567848944356</v>
      </c>
      <c r="I3355" s="149">
        <v>891.91997425659599</v>
      </c>
      <c r="J3355" s="149">
        <v>859.45242268323898</v>
      </c>
      <c r="K3355" s="149">
        <v>925.29092737571398</v>
      </c>
      <c r="L3355" s="149">
        <v>32.4675515733569</v>
      </c>
      <c r="M3355" s="149">
        <v>33.370953119118298</v>
      </c>
    </row>
    <row r="3356" spans="1:13">
      <c r="A3356" s="150" t="str">
        <f t="shared" si="104"/>
        <v>2010-2012PersonsAB1</v>
      </c>
      <c r="B3356" s="151" t="str">
        <f t="shared" si="105"/>
        <v>2010-2012_Persons_AB1_All ages</v>
      </c>
      <c r="C3356" s="149" t="s">
        <v>8</v>
      </c>
      <c r="D3356" s="149" t="s">
        <v>215</v>
      </c>
      <c r="E3356" s="149" t="s">
        <v>17</v>
      </c>
      <c r="F3356" s="149">
        <v>2949</v>
      </c>
      <c r="G3356" s="149">
        <v>983</v>
      </c>
      <c r="H3356" s="149">
        <v>866.17850502700696</v>
      </c>
      <c r="I3356" s="149">
        <v>877.13880659818199</v>
      </c>
      <c r="J3356" s="149">
        <v>845.538294546251</v>
      </c>
      <c r="K3356" s="149">
        <v>909.61175841016905</v>
      </c>
      <c r="L3356" s="149">
        <v>31.600512051930401</v>
      </c>
      <c r="M3356" s="149">
        <v>32.472951811987301</v>
      </c>
    </row>
    <row r="3357" spans="1:13">
      <c r="A3357" s="150" t="str">
        <f t="shared" si="104"/>
        <v>2011-2013PersonsAB1</v>
      </c>
      <c r="B3357" s="151" t="str">
        <f t="shared" si="105"/>
        <v>2011-2013_Persons_AB1_All ages</v>
      </c>
      <c r="C3357" s="149" t="s">
        <v>9</v>
      </c>
      <c r="D3357" s="149" t="s">
        <v>215</v>
      </c>
      <c r="E3357" s="149" t="s">
        <v>17</v>
      </c>
      <c r="F3357" s="149">
        <v>3033</v>
      </c>
      <c r="G3357" s="149">
        <v>1011</v>
      </c>
      <c r="H3357" s="149">
        <v>889.88123180922003</v>
      </c>
      <c r="I3357" s="149">
        <v>880.24088425010905</v>
      </c>
      <c r="J3357" s="149">
        <v>848.96190465440804</v>
      </c>
      <c r="K3357" s="149">
        <v>912.37120408605006</v>
      </c>
      <c r="L3357" s="149">
        <v>31.2789795957015</v>
      </c>
      <c r="M3357" s="149">
        <v>32.130319835940902</v>
      </c>
    </row>
    <row r="3358" spans="1:13">
      <c r="A3358" s="150" t="str">
        <f t="shared" si="104"/>
        <v>2012-2014PersonsAB1</v>
      </c>
      <c r="B3358" s="151" t="str">
        <f t="shared" si="105"/>
        <v>2012-2014_Persons_AB1_All ages</v>
      </c>
      <c r="C3358" s="149" t="s">
        <v>216</v>
      </c>
      <c r="D3358" s="149" t="s">
        <v>215</v>
      </c>
      <c r="E3358" s="149" t="s">
        <v>17</v>
      </c>
      <c r="F3358" s="149">
        <v>3097</v>
      </c>
      <c r="G3358" s="149">
        <v>1032.3333333333301</v>
      </c>
      <c r="H3358" s="149">
        <v>908.67480767312395</v>
      </c>
      <c r="I3358" s="149">
        <v>879.28998535347898</v>
      </c>
      <c r="J3358" s="149">
        <v>848.36945527886496</v>
      </c>
      <c r="K3358" s="149">
        <v>911.04322892956304</v>
      </c>
      <c r="L3358" s="149">
        <v>30.920530074613701</v>
      </c>
      <c r="M3358" s="149">
        <v>31.753243576083701</v>
      </c>
    </row>
    <row r="3359" spans="1:13">
      <c r="A3359" s="150" t="str">
        <f t="shared" si="104"/>
        <v>2004-2006PersonsAB2</v>
      </c>
      <c r="B3359" s="151" t="str">
        <f t="shared" si="105"/>
        <v>2004-2006_Persons_AB2_All ages</v>
      </c>
      <c r="C3359" s="149" t="s">
        <v>1</v>
      </c>
      <c r="D3359" s="149" t="s">
        <v>215</v>
      </c>
      <c r="E3359" s="149" t="s">
        <v>18</v>
      </c>
      <c r="F3359" s="149">
        <v>3228</v>
      </c>
      <c r="G3359" s="149">
        <v>1076</v>
      </c>
      <c r="H3359" s="149">
        <v>962.61947008215702</v>
      </c>
      <c r="I3359" s="149">
        <v>1100.1261273048101</v>
      </c>
      <c r="J3359" s="149">
        <v>1061.98031508792</v>
      </c>
      <c r="K3359" s="149">
        <v>1139.2778689530601</v>
      </c>
      <c r="L3359" s="149">
        <v>38.145812216894498</v>
      </c>
      <c r="M3359" s="149">
        <v>39.151741648245398</v>
      </c>
    </row>
    <row r="3360" spans="1:13">
      <c r="A3360" s="150" t="str">
        <f t="shared" si="104"/>
        <v>2005-2007PersonsAB2</v>
      </c>
      <c r="B3360" s="151" t="str">
        <f t="shared" si="105"/>
        <v>2005-2007_Persons_AB2_All ages</v>
      </c>
      <c r="C3360" s="149" t="s">
        <v>3</v>
      </c>
      <c r="D3360" s="149" t="s">
        <v>215</v>
      </c>
      <c r="E3360" s="149" t="s">
        <v>18</v>
      </c>
      <c r="F3360" s="149">
        <v>3244</v>
      </c>
      <c r="G3360" s="149">
        <v>1081.3333333333301</v>
      </c>
      <c r="H3360" s="149">
        <v>961.10829652146299</v>
      </c>
      <c r="I3360" s="149">
        <v>1085.0514531958499</v>
      </c>
      <c r="J3360" s="149">
        <v>1047.5311136355299</v>
      </c>
      <c r="K3360" s="149">
        <v>1123.55874966847</v>
      </c>
      <c r="L3360" s="149">
        <v>37.520339560323499</v>
      </c>
      <c r="M3360" s="149">
        <v>38.507296472622798</v>
      </c>
    </row>
    <row r="3361" spans="1:13">
      <c r="A3361" s="150" t="str">
        <f t="shared" si="104"/>
        <v>2006-2008PersonsAB2</v>
      </c>
      <c r="B3361" s="151" t="str">
        <f t="shared" si="105"/>
        <v>2006-2008_Persons_AB2_All ages</v>
      </c>
      <c r="C3361" s="149" t="s">
        <v>4</v>
      </c>
      <c r="D3361" s="149" t="s">
        <v>215</v>
      </c>
      <c r="E3361" s="149" t="s">
        <v>18</v>
      </c>
      <c r="F3361" s="149">
        <v>3242</v>
      </c>
      <c r="G3361" s="149">
        <v>1080.6666666666699</v>
      </c>
      <c r="H3361" s="149">
        <v>953.33594064733904</v>
      </c>
      <c r="I3361" s="149">
        <v>1060.94654953907</v>
      </c>
      <c r="J3361" s="149">
        <v>1024.20878745922</v>
      </c>
      <c r="K3361" s="149">
        <v>1098.65098550328</v>
      </c>
      <c r="L3361" s="149">
        <v>36.737762079854498</v>
      </c>
      <c r="M3361" s="149">
        <v>37.704435964211598</v>
      </c>
    </row>
    <row r="3362" spans="1:13">
      <c r="A3362" s="150" t="str">
        <f t="shared" si="104"/>
        <v>2007-2009PersonsAB2</v>
      </c>
      <c r="B3362" s="151" t="str">
        <f t="shared" si="105"/>
        <v>2007-2009_Persons_AB2_All ages</v>
      </c>
      <c r="C3362" s="149" t="s">
        <v>5</v>
      </c>
      <c r="D3362" s="149" t="s">
        <v>215</v>
      </c>
      <c r="E3362" s="149" t="s">
        <v>18</v>
      </c>
      <c r="F3362" s="149">
        <v>3205</v>
      </c>
      <c r="G3362" s="149">
        <v>1068.3333333333301</v>
      </c>
      <c r="H3362" s="149">
        <v>934.97476589165399</v>
      </c>
      <c r="I3362" s="149">
        <v>1031.92900597176</v>
      </c>
      <c r="J3362" s="149">
        <v>996.02479671265496</v>
      </c>
      <c r="K3362" s="149">
        <v>1068.78347277487</v>
      </c>
      <c r="L3362" s="149">
        <v>35.904209259107901</v>
      </c>
      <c r="M3362" s="149">
        <v>36.854466803106803</v>
      </c>
    </row>
    <row r="3363" spans="1:13">
      <c r="A3363" s="150" t="str">
        <f t="shared" si="104"/>
        <v>2008-2010PersonsAB2</v>
      </c>
      <c r="B3363" s="151" t="str">
        <f t="shared" si="105"/>
        <v>2008-2010_Persons_AB2_All ages</v>
      </c>
      <c r="C3363" s="149" t="s">
        <v>6</v>
      </c>
      <c r="D3363" s="149" t="s">
        <v>215</v>
      </c>
      <c r="E3363" s="149" t="s">
        <v>18</v>
      </c>
      <c r="F3363" s="149">
        <v>3108</v>
      </c>
      <c r="G3363" s="149">
        <v>1036</v>
      </c>
      <c r="H3363" s="149">
        <v>900.43892051627495</v>
      </c>
      <c r="I3363" s="149">
        <v>982.91715716745796</v>
      </c>
      <c r="J3363" s="149">
        <v>948.24798282062795</v>
      </c>
      <c r="K3363" s="149">
        <v>1018.51832071391</v>
      </c>
      <c r="L3363" s="149">
        <v>34.669174346829898</v>
      </c>
      <c r="M3363" s="149">
        <v>35.6011635464519</v>
      </c>
    </row>
    <row r="3364" spans="1:13">
      <c r="A3364" s="150" t="str">
        <f t="shared" si="104"/>
        <v>2009-2011PersonsAB2</v>
      </c>
      <c r="B3364" s="151" t="str">
        <f t="shared" si="105"/>
        <v>2009-2011_Persons_AB2_All ages</v>
      </c>
      <c r="C3364" s="149" t="s">
        <v>7</v>
      </c>
      <c r="D3364" s="149" t="s">
        <v>215</v>
      </c>
      <c r="E3364" s="149" t="s">
        <v>18</v>
      </c>
      <c r="F3364" s="149">
        <v>3028</v>
      </c>
      <c r="G3364" s="149">
        <v>1009.33333333333</v>
      </c>
      <c r="H3364" s="149">
        <v>873.02250887294201</v>
      </c>
      <c r="I3364" s="149">
        <v>940.66698657443999</v>
      </c>
      <c r="J3364" s="149">
        <v>907.137925388908</v>
      </c>
      <c r="K3364" s="149">
        <v>975.10939435141302</v>
      </c>
      <c r="L3364" s="149">
        <v>33.529061185532697</v>
      </c>
      <c r="M3364" s="149">
        <v>34.4424077769728</v>
      </c>
    </row>
    <row r="3365" spans="1:13">
      <c r="A3365" s="150" t="str">
        <f t="shared" si="104"/>
        <v>2010-2012PersonsAB2</v>
      </c>
      <c r="B3365" s="151" t="str">
        <f t="shared" si="105"/>
        <v>2010-2012_Persons_AB2_All ages</v>
      </c>
      <c r="C3365" s="149" t="s">
        <v>8</v>
      </c>
      <c r="D3365" s="149" t="s">
        <v>215</v>
      </c>
      <c r="E3365" s="149" t="s">
        <v>18</v>
      </c>
      <c r="F3365" s="149">
        <v>3096</v>
      </c>
      <c r="G3365" s="149">
        <v>1032</v>
      </c>
      <c r="H3365" s="149">
        <v>889.68840790029503</v>
      </c>
      <c r="I3365" s="149">
        <v>938.24911185542896</v>
      </c>
      <c r="J3365" s="149">
        <v>905.26151064774604</v>
      </c>
      <c r="K3365" s="149">
        <v>972.125239955643</v>
      </c>
      <c r="L3365" s="149">
        <v>32.987601207682999</v>
      </c>
      <c r="M3365" s="149">
        <v>33.876128100213599</v>
      </c>
    </row>
    <row r="3366" spans="1:13">
      <c r="A3366" s="150" t="str">
        <f t="shared" si="104"/>
        <v>2011-2013PersonsAB2</v>
      </c>
      <c r="B3366" s="151" t="str">
        <f t="shared" si="105"/>
        <v>2011-2013_Persons_AB2_All ages</v>
      </c>
      <c r="C3366" s="149" t="s">
        <v>9</v>
      </c>
      <c r="D3366" s="149" t="s">
        <v>215</v>
      </c>
      <c r="E3366" s="149" t="s">
        <v>18</v>
      </c>
      <c r="F3366" s="149">
        <v>3116</v>
      </c>
      <c r="G3366" s="149">
        <v>1038.6666666666699</v>
      </c>
      <c r="H3366" s="149">
        <v>893.82269839220896</v>
      </c>
      <c r="I3366" s="149">
        <v>923.70748634934796</v>
      </c>
      <c r="J3366" s="149">
        <v>891.39554154423604</v>
      </c>
      <c r="K3366" s="149">
        <v>956.88692022472299</v>
      </c>
      <c r="L3366" s="149">
        <v>32.311944805111999</v>
      </c>
      <c r="M3366" s="149">
        <v>33.179433875375103</v>
      </c>
    </row>
    <row r="3367" spans="1:13">
      <c r="A3367" s="150" t="str">
        <f t="shared" si="104"/>
        <v>2012-2014PersonsAB2</v>
      </c>
      <c r="B3367" s="151" t="str">
        <f t="shared" si="105"/>
        <v>2012-2014_Persons_AB2_All ages</v>
      </c>
      <c r="C3367" s="149" t="s">
        <v>216</v>
      </c>
      <c r="D3367" s="149" t="s">
        <v>215</v>
      </c>
      <c r="E3367" s="149" t="s">
        <v>18</v>
      </c>
      <c r="F3367" s="149">
        <v>3194</v>
      </c>
      <c r="G3367" s="149">
        <v>1064.6666666666699</v>
      </c>
      <c r="H3367" s="149">
        <v>913.60772075754505</v>
      </c>
      <c r="I3367" s="149">
        <v>925.69237492994205</v>
      </c>
      <c r="J3367" s="149">
        <v>893.74927879860104</v>
      </c>
      <c r="K3367" s="149">
        <v>958.48236769649998</v>
      </c>
      <c r="L3367" s="149">
        <v>31.9430961313411</v>
      </c>
      <c r="M3367" s="149">
        <v>32.789992766557901</v>
      </c>
    </row>
    <row r="3368" spans="1:13">
      <c r="A3368" s="150" t="str">
        <f t="shared" si="104"/>
        <v>2004-2006PersonsAB3</v>
      </c>
      <c r="B3368" s="151" t="str">
        <f t="shared" si="105"/>
        <v>2004-2006_Persons_AB3_All ages</v>
      </c>
      <c r="C3368" s="149" t="s">
        <v>1</v>
      </c>
      <c r="D3368" s="149" t="s">
        <v>215</v>
      </c>
      <c r="E3368" s="149" t="s">
        <v>19</v>
      </c>
      <c r="F3368" s="149">
        <v>3927</v>
      </c>
      <c r="G3368" s="149">
        <v>1309</v>
      </c>
      <c r="H3368" s="149">
        <v>1142.83885011845</v>
      </c>
      <c r="I3368" s="149">
        <v>1245.57755425251</v>
      </c>
      <c r="J3368" s="149">
        <v>1206.53600717312</v>
      </c>
      <c r="K3368" s="149">
        <v>1285.5512730087701</v>
      </c>
      <c r="L3368" s="149">
        <v>39.041547079392302</v>
      </c>
      <c r="M3368" s="149">
        <v>39.973718756264603</v>
      </c>
    </row>
    <row r="3369" spans="1:13">
      <c r="A3369" s="150" t="str">
        <f t="shared" si="104"/>
        <v>2005-2007PersonsAB3</v>
      </c>
      <c r="B3369" s="151" t="str">
        <f t="shared" si="105"/>
        <v>2005-2007_Persons_AB3_All ages</v>
      </c>
      <c r="C3369" s="149" t="s">
        <v>3</v>
      </c>
      <c r="D3369" s="149" t="s">
        <v>215</v>
      </c>
      <c r="E3369" s="149" t="s">
        <v>19</v>
      </c>
      <c r="F3369" s="149">
        <v>3995</v>
      </c>
      <c r="G3369" s="149">
        <v>1331.6666666666699</v>
      </c>
      <c r="H3369" s="149">
        <v>1158.0482177072699</v>
      </c>
      <c r="I3369" s="149">
        <v>1249.3855353863601</v>
      </c>
      <c r="J3369" s="149">
        <v>1210.5116432131399</v>
      </c>
      <c r="K3369" s="149">
        <v>1289.1795596168799</v>
      </c>
      <c r="L3369" s="149">
        <v>38.873892173217399</v>
      </c>
      <c r="M3369" s="149">
        <v>39.794024230518303</v>
      </c>
    </row>
    <row r="3370" spans="1:13">
      <c r="A3370" s="150" t="str">
        <f t="shared" si="104"/>
        <v>2006-2008PersonsAB3</v>
      </c>
      <c r="B3370" s="151" t="str">
        <f t="shared" si="105"/>
        <v>2006-2008_Persons_AB3_All ages</v>
      </c>
      <c r="C3370" s="149" t="s">
        <v>4</v>
      </c>
      <c r="D3370" s="149" t="s">
        <v>215</v>
      </c>
      <c r="E3370" s="149" t="s">
        <v>19</v>
      </c>
      <c r="F3370" s="149">
        <v>3948</v>
      </c>
      <c r="G3370" s="149">
        <v>1316</v>
      </c>
      <c r="H3370" s="149">
        <v>1137.39488172303</v>
      </c>
      <c r="I3370" s="149">
        <v>1223.1459576427901</v>
      </c>
      <c r="J3370" s="149">
        <v>1184.80475648943</v>
      </c>
      <c r="K3370" s="149">
        <v>1262.40013880878</v>
      </c>
      <c r="L3370" s="149">
        <v>38.341201153362803</v>
      </c>
      <c r="M3370" s="149">
        <v>39.2541811659869</v>
      </c>
    </row>
    <row r="3371" spans="1:13">
      <c r="A3371" s="150" t="str">
        <f t="shared" si="104"/>
        <v>2007-2009PersonsAB3</v>
      </c>
      <c r="B3371" s="151" t="str">
        <f t="shared" si="105"/>
        <v>2007-2009_Persons_AB3_All ages</v>
      </c>
      <c r="C3371" s="149" t="s">
        <v>5</v>
      </c>
      <c r="D3371" s="149" t="s">
        <v>215</v>
      </c>
      <c r="E3371" s="149" t="s">
        <v>19</v>
      </c>
      <c r="F3371" s="149">
        <v>3882</v>
      </c>
      <c r="G3371" s="149">
        <v>1294</v>
      </c>
      <c r="H3371" s="149">
        <v>1111.4705941299901</v>
      </c>
      <c r="I3371" s="149">
        <v>1192.1052227146099</v>
      </c>
      <c r="J3371" s="149">
        <v>1154.43760128235</v>
      </c>
      <c r="K3371" s="149">
        <v>1230.6774778598699</v>
      </c>
      <c r="L3371" s="149">
        <v>37.667621432259899</v>
      </c>
      <c r="M3371" s="149">
        <v>38.572255145259298</v>
      </c>
    </row>
    <row r="3372" spans="1:13">
      <c r="A3372" s="150" t="str">
        <f t="shared" si="104"/>
        <v>2008-2010PersonsAB3</v>
      </c>
      <c r="B3372" s="151" t="str">
        <f t="shared" si="105"/>
        <v>2008-2010_Persons_AB3_All ages</v>
      </c>
      <c r="C3372" s="149" t="s">
        <v>6</v>
      </c>
      <c r="D3372" s="149" t="s">
        <v>215</v>
      </c>
      <c r="E3372" s="149" t="s">
        <v>19</v>
      </c>
      <c r="F3372" s="149">
        <v>3841</v>
      </c>
      <c r="G3372" s="149">
        <v>1280.3333333333301</v>
      </c>
      <c r="H3372" s="149">
        <v>1092.79512011927</v>
      </c>
      <c r="I3372" s="149">
        <v>1162.1775085551301</v>
      </c>
      <c r="J3372" s="149">
        <v>1125.3666435186501</v>
      </c>
      <c r="K3372" s="149">
        <v>1199.8771996514899</v>
      </c>
      <c r="L3372" s="149">
        <v>36.8108650364818</v>
      </c>
      <c r="M3372" s="149">
        <v>37.699691096358002</v>
      </c>
    </row>
    <row r="3373" spans="1:13">
      <c r="A3373" s="150" t="str">
        <f t="shared" si="104"/>
        <v>2009-2011PersonsAB3</v>
      </c>
      <c r="B3373" s="151" t="str">
        <f t="shared" si="105"/>
        <v>2009-2011_Persons_AB3_All ages</v>
      </c>
      <c r="C3373" s="149" t="s">
        <v>7</v>
      </c>
      <c r="D3373" s="149" t="s">
        <v>215</v>
      </c>
      <c r="E3373" s="149" t="s">
        <v>19</v>
      </c>
      <c r="F3373" s="149">
        <v>3723</v>
      </c>
      <c r="G3373" s="149">
        <v>1241</v>
      </c>
      <c r="H3373" s="149">
        <v>1051.9623633127101</v>
      </c>
      <c r="I3373" s="149">
        <v>1109.99513590119</v>
      </c>
      <c r="J3373" s="149">
        <v>1074.39010158518</v>
      </c>
      <c r="K3373" s="149">
        <v>1146.4735810888001</v>
      </c>
      <c r="L3373" s="149">
        <v>35.605034316008599</v>
      </c>
      <c r="M3373" s="149">
        <v>36.478445187611399</v>
      </c>
    </row>
    <row r="3374" spans="1:13">
      <c r="A3374" s="150" t="str">
        <f t="shared" si="104"/>
        <v>2010-2012PersonsAB3</v>
      </c>
      <c r="B3374" s="151" t="str">
        <f t="shared" si="105"/>
        <v>2010-2012_Persons_AB3_All ages</v>
      </c>
      <c r="C3374" s="149" t="s">
        <v>8</v>
      </c>
      <c r="D3374" s="149" t="s">
        <v>215</v>
      </c>
      <c r="E3374" s="149" t="s">
        <v>19</v>
      </c>
      <c r="F3374" s="149">
        <v>3856</v>
      </c>
      <c r="G3374" s="149">
        <v>1285.3333333333301</v>
      </c>
      <c r="H3374" s="149">
        <v>1082.52574367497</v>
      </c>
      <c r="I3374" s="149">
        <v>1132.5234285551501</v>
      </c>
      <c r="J3374" s="149">
        <v>1096.89964592863</v>
      </c>
      <c r="K3374" s="149">
        <v>1169.0056773558399</v>
      </c>
      <c r="L3374" s="149">
        <v>35.623782626522598</v>
      </c>
      <c r="M3374" s="149">
        <v>36.482248800689099</v>
      </c>
    </row>
    <row r="3375" spans="1:13">
      <c r="A3375" s="150" t="str">
        <f t="shared" si="104"/>
        <v>2011-2013PersonsAB3</v>
      </c>
      <c r="B3375" s="151" t="str">
        <f t="shared" si="105"/>
        <v>2011-2013_Persons_AB3_All ages</v>
      </c>
      <c r="C3375" s="149" t="s">
        <v>9</v>
      </c>
      <c r="D3375" s="149" t="s">
        <v>215</v>
      </c>
      <c r="E3375" s="149" t="s">
        <v>19</v>
      </c>
      <c r="F3375" s="149">
        <v>3810</v>
      </c>
      <c r="G3375" s="149">
        <v>1270</v>
      </c>
      <c r="H3375" s="149">
        <v>1063.6040824530501</v>
      </c>
      <c r="I3375" s="149">
        <v>1109.66192719079</v>
      </c>
      <c r="J3375" s="149">
        <v>1074.58361738445</v>
      </c>
      <c r="K3375" s="149">
        <v>1145.59071390143</v>
      </c>
      <c r="L3375" s="149">
        <v>35.078309806339099</v>
      </c>
      <c r="M3375" s="149">
        <v>35.928786710638398</v>
      </c>
    </row>
    <row r="3376" spans="1:13">
      <c r="A3376" s="150" t="str">
        <f t="shared" si="104"/>
        <v>2012-2014PersonsAB3</v>
      </c>
      <c r="B3376" s="151" t="str">
        <f t="shared" si="105"/>
        <v>2012-2014_Persons_AB3_All ages</v>
      </c>
      <c r="C3376" s="149" t="s">
        <v>216</v>
      </c>
      <c r="D3376" s="149" t="s">
        <v>215</v>
      </c>
      <c r="E3376" s="149" t="s">
        <v>19</v>
      </c>
      <c r="F3376" s="149">
        <v>3852</v>
      </c>
      <c r="G3376" s="149">
        <v>1284</v>
      </c>
      <c r="H3376" s="149">
        <v>1070.2348570936399</v>
      </c>
      <c r="I3376" s="149">
        <v>1111.5228142466201</v>
      </c>
      <c r="J3376" s="149">
        <v>1076.60084943127</v>
      </c>
      <c r="K3376" s="149">
        <v>1147.2867753765199</v>
      </c>
      <c r="L3376" s="149">
        <v>34.921964815356397</v>
      </c>
      <c r="M3376" s="149">
        <v>35.763961129898497</v>
      </c>
    </row>
    <row r="3377" spans="1:13">
      <c r="A3377" s="150" t="str">
        <f t="shared" si="104"/>
        <v>2004-2006PersonsAB4</v>
      </c>
      <c r="B3377" s="151" t="str">
        <f t="shared" si="105"/>
        <v>2004-2006_Persons_AB4_All ages</v>
      </c>
      <c r="C3377" s="149" t="s">
        <v>1</v>
      </c>
      <c r="D3377" s="149" t="s">
        <v>215</v>
      </c>
      <c r="E3377" s="149" t="s">
        <v>20</v>
      </c>
      <c r="F3377" s="149">
        <v>3726</v>
      </c>
      <c r="G3377" s="149">
        <v>1242</v>
      </c>
      <c r="H3377" s="149">
        <v>1097.7097167637901</v>
      </c>
      <c r="I3377" s="149">
        <v>1266.5858645333601</v>
      </c>
      <c r="J3377" s="149">
        <v>1225.7651345905899</v>
      </c>
      <c r="K3377" s="149">
        <v>1308.4075405542701</v>
      </c>
      <c r="L3377" s="149">
        <v>40.820729942777902</v>
      </c>
      <c r="M3377" s="149">
        <v>41.821676020907901</v>
      </c>
    </row>
    <row r="3378" spans="1:13">
      <c r="A3378" s="150" t="str">
        <f t="shared" si="104"/>
        <v>2005-2007PersonsAB4</v>
      </c>
      <c r="B3378" s="151" t="str">
        <f t="shared" si="105"/>
        <v>2005-2007_Persons_AB4_All ages</v>
      </c>
      <c r="C3378" s="149" t="s">
        <v>3</v>
      </c>
      <c r="D3378" s="149" t="s">
        <v>215</v>
      </c>
      <c r="E3378" s="149" t="s">
        <v>20</v>
      </c>
      <c r="F3378" s="149">
        <v>3672</v>
      </c>
      <c r="G3378" s="149">
        <v>1224</v>
      </c>
      <c r="H3378" s="149">
        <v>1079.7268926095201</v>
      </c>
      <c r="I3378" s="149">
        <v>1240.64309090297</v>
      </c>
      <c r="J3378" s="149">
        <v>1200.3674001568099</v>
      </c>
      <c r="K3378" s="149">
        <v>1281.9136965933101</v>
      </c>
      <c r="L3378" s="149">
        <v>40.275690746162802</v>
      </c>
      <c r="M3378" s="149">
        <v>41.270605690335501</v>
      </c>
    </row>
    <row r="3379" spans="1:13">
      <c r="A3379" s="150" t="str">
        <f t="shared" si="104"/>
        <v>2006-2008PersonsAB4</v>
      </c>
      <c r="B3379" s="151" t="str">
        <f t="shared" si="105"/>
        <v>2006-2008_Persons_AB4_All ages</v>
      </c>
      <c r="C3379" s="149" t="s">
        <v>4</v>
      </c>
      <c r="D3379" s="149" t="s">
        <v>215</v>
      </c>
      <c r="E3379" s="149" t="s">
        <v>20</v>
      </c>
      <c r="F3379" s="149">
        <v>3714</v>
      </c>
      <c r="G3379" s="149">
        <v>1238</v>
      </c>
      <c r="H3379" s="149">
        <v>1089.2294156463099</v>
      </c>
      <c r="I3379" s="149">
        <v>1251.5237916542601</v>
      </c>
      <c r="J3379" s="149">
        <v>1211.0991753967101</v>
      </c>
      <c r="K3379" s="149">
        <v>1292.9412627608101</v>
      </c>
      <c r="L3379" s="149">
        <v>40.424616257556899</v>
      </c>
      <c r="M3379" s="149">
        <v>41.417471106544603</v>
      </c>
    </row>
    <row r="3380" spans="1:13">
      <c r="A3380" s="150" t="str">
        <f t="shared" si="104"/>
        <v>2007-2009PersonsAB4</v>
      </c>
      <c r="B3380" s="151" t="str">
        <f t="shared" si="105"/>
        <v>2007-2009_Persons_AB4_All ages</v>
      </c>
      <c r="C3380" s="149" t="s">
        <v>5</v>
      </c>
      <c r="D3380" s="149" t="s">
        <v>215</v>
      </c>
      <c r="E3380" s="149" t="s">
        <v>20</v>
      </c>
      <c r="F3380" s="149">
        <v>3725</v>
      </c>
      <c r="G3380" s="149">
        <v>1241.6666666666699</v>
      </c>
      <c r="H3380" s="149">
        <v>1088.1980900297699</v>
      </c>
      <c r="I3380" s="149">
        <v>1242.5970049216301</v>
      </c>
      <c r="J3380" s="149">
        <v>1202.55346179412</v>
      </c>
      <c r="K3380" s="149">
        <v>1283.6225706595701</v>
      </c>
      <c r="L3380" s="149">
        <v>40.043543127511398</v>
      </c>
      <c r="M3380" s="149">
        <v>41.025565737931899</v>
      </c>
    </row>
    <row r="3381" spans="1:13">
      <c r="A3381" s="150" t="str">
        <f t="shared" si="104"/>
        <v>2008-2010PersonsAB4</v>
      </c>
      <c r="B3381" s="151" t="str">
        <f t="shared" si="105"/>
        <v>2008-2010_Persons_AB4_All ages</v>
      </c>
      <c r="C3381" s="149" t="s">
        <v>6</v>
      </c>
      <c r="D3381" s="149" t="s">
        <v>215</v>
      </c>
      <c r="E3381" s="149" t="s">
        <v>20</v>
      </c>
      <c r="F3381" s="149">
        <v>3670</v>
      </c>
      <c r="G3381" s="149">
        <v>1223.3333333333301</v>
      </c>
      <c r="H3381" s="149">
        <v>1068.22991101965</v>
      </c>
      <c r="I3381" s="149">
        <v>1213.48490681973</v>
      </c>
      <c r="J3381" s="149">
        <v>1174.20403860083</v>
      </c>
      <c r="K3381" s="149">
        <v>1253.73638322124</v>
      </c>
      <c r="L3381" s="149">
        <v>39.280868218899499</v>
      </c>
      <c r="M3381" s="149">
        <v>40.251476401505201</v>
      </c>
    </row>
    <row r="3382" spans="1:13">
      <c r="A3382" s="150" t="str">
        <f t="shared" si="104"/>
        <v>2009-2011PersonsAB4</v>
      </c>
      <c r="B3382" s="151" t="str">
        <f t="shared" si="105"/>
        <v>2009-2011_Persons_AB4_All ages</v>
      </c>
      <c r="C3382" s="149" t="s">
        <v>7</v>
      </c>
      <c r="D3382" s="149" t="s">
        <v>215</v>
      </c>
      <c r="E3382" s="149" t="s">
        <v>20</v>
      </c>
      <c r="F3382" s="149">
        <v>3614</v>
      </c>
      <c r="G3382" s="149">
        <v>1204.6666666666699</v>
      </c>
      <c r="H3382" s="149">
        <v>1048.0830578272701</v>
      </c>
      <c r="I3382" s="149">
        <v>1180.47619090218</v>
      </c>
      <c r="J3382" s="149">
        <v>1142.05846189819</v>
      </c>
      <c r="K3382" s="149">
        <v>1219.85062725548</v>
      </c>
      <c r="L3382" s="149">
        <v>38.417729003989997</v>
      </c>
      <c r="M3382" s="149">
        <v>39.374436353297597</v>
      </c>
    </row>
    <row r="3383" spans="1:13">
      <c r="A3383" s="150" t="str">
        <f t="shared" si="104"/>
        <v>2010-2012PersonsAB4</v>
      </c>
      <c r="B3383" s="151" t="str">
        <f t="shared" si="105"/>
        <v>2010-2012_Persons_AB4_All ages</v>
      </c>
      <c r="C3383" s="149" t="s">
        <v>8</v>
      </c>
      <c r="D3383" s="149" t="s">
        <v>215</v>
      </c>
      <c r="E3383" s="149" t="s">
        <v>20</v>
      </c>
      <c r="F3383" s="149">
        <v>3657</v>
      </c>
      <c r="G3383" s="149">
        <v>1219</v>
      </c>
      <c r="H3383" s="149">
        <v>1058.86440628891</v>
      </c>
      <c r="I3383" s="149">
        <v>1180.4983890433</v>
      </c>
      <c r="J3383" s="149">
        <v>1142.36717782203</v>
      </c>
      <c r="K3383" s="149">
        <v>1219.5734970634901</v>
      </c>
      <c r="L3383" s="149">
        <v>38.131211221271798</v>
      </c>
      <c r="M3383" s="149">
        <v>39.075108020192602</v>
      </c>
    </row>
    <row r="3384" spans="1:13">
      <c r="A3384" s="150" t="str">
        <f t="shared" si="104"/>
        <v>2011-2013PersonsAB4</v>
      </c>
      <c r="B3384" s="151" t="str">
        <f t="shared" si="105"/>
        <v>2011-2013_Persons_AB4_All ages</v>
      </c>
      <c r="C3384" s="149" t="s">
        <v>9</v>
      </c>
      <c r="D3384" s="149" t="s">
        <v>215</v>
      </c>
      <c r="E3384" s="149" t="s">
        <v>20</v>
      </c>
      <c r="F3384" s="149">
        <v>3733</v>
      </c>
      <c r="G3384" s="149">
        <v>1244.3333333333301</v>
      </c>
      <c r="H3384" s="149">
        <v>1079.5600785450099</v>
      </c>
      <c r="I3384" s="149">
        <v>1193.96286318793</v>
      </c>
      <c r="J3384" s="149">
        <v>1155.8151772409999</v>
      </c>
      <c r="K3384" s="149">
        <v>1233.0450614854501</v>
      </c>
      <c r="L3384" s="149">
        <v>38.147685946927801</v>
      </c>
      <c r="M3384" s="149">
        <v>39.082198297519398</v>
      </c>
    </row>
    <row r="3385" spans="1:13">
      <c r="A3385" s="150" t="str">
        <f t="shared" si="104"/>
        <v>2012-2014PersonsAB4</v>
      </c>
      <c r="B3385" s="151" t="str">
        <f t="shared" si="105"/>
        <v>2012-2014_Persons_AB4_All ages</v>
      </c>
      <c r="C3385" s="149" t="s">
        <v>216</v>
      </c>
      <c r="D3385" s="149" t="s">
        <v>215</v>
      </c>
      <c r="E3385" s="149" t="s">
        <v>20</v>
      </c>
      <c r="F3385" s="149">
        <v>3697</v>
      </c>
      <c r="G3385" s="149">
        <v>1232.3333333333301</v>
      </c>
      <c r="H3385" s="149">
        <v>1068.0464312746601</v>
      </c>
      <c r="I3385" s="149">
        <v>1169.0162643747899</v>
      </c>
      <c r="J3385" s="149">
        <v>1131.52258825473</v>
      </c>
      <c r="K3385" s="149">
        <v>1207.43295300872</v>
      </c>
      <c r="L3385" s="149">
        <v>37.493676120062702</v>
      </c>
      <c r="M3385" s="149">
        <v>38.416688633923997</v>
      </c>
    </row>
    <row r="3386" spans="1:13">
      <c r="A3386" s="150" t="str">
        <f t="shared" si="104"/>
        <v>2004-2006PersonsAB5</v>
      </c>
      <c r="B3386" s="151" t="str">
        <f t="shared" si="105"/>
        <v>2004-2006_Persons_AB5_All ages</v>
      </c>
      <c r="C3386" s="149" t="s">
        <v>1</v>
      </c>
      <c r="D3386" s="149" t="s">
        <v>215</v>
      </c>
      <c r="E3386" s="149" t="s">
        <v>21</v>
      </c>
      <c r="F3386" s="149">
        <v>3649</v>
      </c>
      <c r="G3386" s="149">
        <v>1216.3333333333301</v>
      </c>
      <c r="H3386" s="149">
        <v>1097.3644007650601</v>
      </c>
      <c r="I3386" s="149">
        <v>1445.9638569205299</v>
      </c>
      <c r="J3386" s="149">
        <v>1398.66293708278</v>
      </c>
      <c r="K3386" s="149">
        <v>1494.43696006198</v>
      </c>
      <c r="L3386" s="149">
        <v>47.300919837753298</v>
      </c>
      <c r="M3386" s="149">
        <v>48.473103141452199</v>
      </c>
    </row>
    <row r="3387" spans="1:13">
      <c r="A3387" s="150" t="str">
        <f t="shared" si="104"/>
        <v>2005-2007PersonsAB5</v>
      </c>
      <c r="B3387" s="151" t="str">
        <f t="shared" si="105"/>
        <v>2005-2007_Persons_AB5_All ages</v>
      </c>
      <c r="C3387" s="149" t="s">
        <v>3</v>
      </c>
      <c r="D3387" s="149" t="s">
        <v>215</v>
      </c>
      <c r="E3387" s="149" t="s">
        <v>21</v>
      </c>
      <c r="F3387" s="149">
        <v>3697</v>
      </c>
      <c r="G3387" s="149">
        <v>1232.3333333333301</v>
      </c>
      <c r="H3387" s="149">
        <v>1106.4688171528101</v>
      </c>
      <c r="I3387" s="149">
        <v>1464.87912258045</v>
      </c>
      <c r="J3387" s="149">
        <v>1417.2280149426599</v>
      </c>
      <c r="K3387" s="149">
        <v>1513.7032965377</v>
      </c>
      <c r="L3387" s="149">
        <v>47.651107637789202</v>
      </c>
      <c r="M3387" s="149">
        <v>48.8241739572452</v>
      </c>
    </row>
    <row r="3388" spans="1:13">
      <c r="A3388" s="150" t="str">
        <f t="shared" si="104"/>
        <v>2006-2008PersonsAB5</v>
      </c>
      <c r="B3388" s="151" t="str">
        <f t="shared" si="105"/>
        <v>2006-2008_Persons_AB5_All ages</v>
      </c>
      <c r="C3388" s="149" t="s">
        <v>4</v>
      </c>
      <c r="D3388" s="149" t="s">
        <v>215</v>
      </c>
      <c r="E3388" s="149" t="s">
        <v>21</v>
      </c>
      <c r="F3388" s="149">
        <v>3688</v>
      </c>
      <c r="G3388" s="149">
        <v>1229.3333333333301</v>
      </c>
      <c r="H3388" s="149">
        <v>1098.9862388328299</v>
      </c>
      <c r="I3388" s="149">
        <v>1457.8529074226201</v>
      </c>
      <c r="J3388" s="149">
        <v>1410.31915119624</v>
      </c>
      <c r="K3388" s="149">
        <v>1506.5582873447399</v>
      </c>
      <c r="L3388" s="149">
        <v>47.533756226383701</v>
      </c>
      <c r="M3388" s="149">
        <v>48.705379922120102</v>
      </c>
    </row>
    <row r="3389" spans="1:13">
      <c r="A3389" s="150" t="str">
        <f t="shared" si="104"/>
        <v>2007-2009PersonsAB5</v>
      </c>
      <c r="B3389" s="151" t="str">
        <f t="shared" si="105"/>
        <v>2007-2009_Persons_AB5_All ages</v>
      </c>
      <c r="C3389" s="149" t="s">
        <v>5</v>
      </c>
      <c r="D3389" s="149" t="s">
        <v>215</v>
      </c>
      <c r="E3389" s="149" t="s">
        <v>21</v>
      </c>
      <c r="F3389" s="149">
        <v>3676</v>
      </c>
      <c r="G3389" s="149">
        <v>1225.3333333333301</v>
      </c>
      <c r="H3389" s="149">
        <v>1092.6622793719901</v>
      </c>
      <c r="I3389" s="149">
        <v>1452.69943848396</v>
      </c>
      <c r="J3389" s="149">
        <v>1405.30469955171</v>
      </c>
      <c r="K3389" s="149">
        <v>1501.26430566205</v>
      </c>
      <c r="L3389" s="149">
        <v>47.394738932248401</v>
      </c>
      <c r="M3389" s="149">
        <v>48.564867178093699</v>
      </c>
    </row>
    <row r="3390" spans="1:13">
      <c r="A3390" s="150" t="str">
        <f t="shared" si="104"/>
        <v>2008-2010PersonsAB5</v>
      </c>
      <c r="B3390" s="151" t="str">
        <f t="shared" si="105"/>
        <v>2008-2010_Persons_AB5_All ages</v>
      </c>
      <c r="C3390" s="149" t="s">
        <v>6</v>
      </c>
      <c r="D3390" s="149" t="s">
        <v>215</v>
      </c>
      <c r="E3390" s="149" t="s">
        <v>21</v>
      </c>
      <c r="F3390" s="149">
        <v>3639</v>
      </c>
      <c r="G3390" s="149">
        <v>1213</v>
      </c>
      <c r="H3390" s="149">
        <v>1078.59933250737</v>
      </c>
      <c r="I3390" s="149">
        <v>1427.32913669496</v>
      </c>
      <c r="J3390" s="149">
        <v>1380.6793839841901</v>
      </c>
      <c r="K3390" s="149">
        <v>1475.13654487863</v>
      </c>
      <c r="L3390" s="149">
        <v>46.649752710777001</v>
      </c>
      <c r="M3390" s="149">
        <v>47.807408183663902</v>
      </c>
    </row>
    <row r="3391" spans="1:13">
      <c r="A3391" s="150" t="str">
        <f t="shared" si="104"/>
        <v>2009-2011PersonsAB5</v>
      </c>
      <c r="B3391" s="151" t="str">
        <f t="shared" si="105"/>
        <v>2009-2011_Persons_AB5_All ages</v>
      </c>
      <c r="C3391" s="149" t="s">
        <v>7</v>
      </c>
      <c r="D3391" s="149" t="s">
        <v>215</v>
      </c>
      <c r="E3391" s="149" t="s">
        <v>21</v>
      </c>
      <c r="F3391" s="149">
        <v>3576</v>
      </c>
      <c r="G3391" s="149">
        <v>1192</v>
      </c>
      <c r="H3391" s="149">
        <v>1056.16643481805</v>
      </c>
      <c r="I3391" s="149">
        <v>1394.8478796372301</v>
      </c>
      <c r="J3391" s="149">
        <v>1348.99265087816</v>
      </c>
      <c r="K3391" s="149">
        <v>1441.8511646059401</v>
      </c>
      <c r="L3391" s="149">
        <v>45.855228759068503</v>
      </c>
      <c r="M3391" s="149">
        <v>47.003284968710197</v>
      </c>
    </row>
    <row r="3392" spans="1:13">
      <c r="A3392" s="150" t="str">
        <f t="shared" si="104"/>
        <v>2010-2012PersonsAB5</v>
      </c>
      <c r="B3392" s="151" t="str">
        <f t="shared" si="105"/>
        <v>2010-2012_Persons_AB5_All ages</v>
      </c>
      <c r="C3392" s="149" t="s">
        <v>8</v>
      </c>
      <c r="D3392" s="149" t="s">
        <v>215</v>
      </c>
      <c r="E3392" s="149" t="s">
        <v>21</v>
      </c>
      <c r="F3392" s="149">
        <v>3685</v>
      </c>
      <c r="G3392" s="149">
        <v>1228.3333333333301</v>
      </c>
      <c r="H3392" s="149">
        <v>1084.41676917372</v>
      </c>
      <c r="I3392" s="149">
        <v>1423.82690468536</v>
      </c>
      <c r="J3392" s="149">
        <v>1377.7786399259001</v>
      </c>
      <c r="K3392" s="149">
        <v>1471.01064657027</v>
      </c>
      <c r="L3392" s="149">
        <v>46.048264759451101</v>
      </c>
      <c r="M3392" s="149">
        <v>47.183741884914099</v>
      </c>
    </row>
    <row r="3393" spans="1:13">
      <c r="A3393" s="150" t="str">
        <f t="shared" si="104"/>
        <v>2011-2013PersonsAB5</v>
      </c>
      <c r="B3393" s="151" t="str">
        <f t="shared" si="105"/>
        <v>2011-2013_Persons_AB5_All ages</v>
      </c>
      <c r="C3393" s="149" t="s">
        <v>9</v>
      </c>
      <c r="D3393" s="149" t="s">
        <v>215</v>
      </c>
      <c r="E3393" s="149" t="s">
        <v>21</v>
      </c>
      <c r="F3393" s="149">
        <v>3689</v>
      </c>
      <c r="G3393" s="149">
        <v>1229.6666666666699</v>
      </c>
      <c r="H3393" s="149">
        <v>1082.7485199893199</v>
      </c>
      <c r="I3393" s="149">
        <v>1414.5608133420501</v>
      </c>
      <c r="J3393" s="149">
        <v>1368.8826002317601</v>
      </c>
      <c r="K3393" s="149">
        <v>1461.3647595841701</v>
      </c>
      <c r="L3393" s="149">
        <v>45.678213110288198</v>
      </c>
      <c r="M3393" s="149">
        <v>46.803946242118897</v>
      </c>
    </row>
    <row r="3394" spans="1:13">
      <c r="A3394" s="150" t="str">
        <f t="shared" si="104"/>
        <v>2012-2014PersonsAB5</v>
      </c>
      <c r="B3394" s="151" t="str">
        <f t="shared" si="105"/>
        <v>2012-2014_Persons_AB5_All ages</v>
      </c>
      <c r="C3394" s="149" t="s">
        <v>216</v>
      </c>
      <c r="D3394" s="149" t="s">
        <v>215</v>
      </c>
      <c r="E3394" s="149" t="s">
        <v>21</v>
      </c>
      <c r="F3394" s="149">
        <v>3688</v>
      </c>
      <c r="G3394" s="149">
        <v>1229.3333333333301</v>
      </c>
      <c r="H3394" s="149">
        <v>1081.5661594137</v>
      </c>
      <c r="I3394" s="149">
        <v>1399.50662789227</v>
      </c>
      <c r="J3394" s="149">
        <v>1354.36257085272</v>
      </c>
      <c r="K3394" s="149">
        <v>1445.7634067351901</v>
      </c>
      <c r="L3394" s="149">
        <v>45.144057039548699</v>
      </c>
      <c r="M3394" s="149">
        <v>46.256778842919402</v>
      </c>
    </row>
    <row r="3395" spans="1:13">
      <c r="A3395" s="150" t="str">
        <f t="shared" ref="A3395:A3458" si="106">C3395&amp;D3395&amp;E3395</f>
        <v>2004-2006PersonsABM1</v>
      </c>
      <c r="B3395" s="151" t="str">
        <f t="shared" ref="B3395:B3458" si="107">CONCATENATE(C3395,"_",D3395,"_",E3395,"_","All ages")</f>
        <v>2004-2006_Persons_ABM1_All ages</v>
      </c>
      <c r="C3395" s="149" t="s">
        <v>1</v>
      </c>
      <c r="D3395" s="149" t="s">
        <v>215</v>
      </c>
      <c r="E3395" s="149" t="s">
        <v>22</v>
      </c>
      <c r="F3395" s="149">
        <v>2983</v>
      </c>
      <c r="G3395" s="149">
        <v>994.33333333333303</v>
      </c>
      <c r="H3395" s="149">
        <v>987.65023342052098</v>
      </c>
      <c r="I3395" s="149">
        <v>1029.7480561883301</v>
      </c>
      <c r="J3395" s="149">
        <v>992.73104679209303</v>
      </c>
      <c r="K3395" s="149">
        <v>1067.78111713371</v>
      </c>
      <c r="L3395" s="149">
        <v>37.017009396232403</v>
      </c>
      <c r="M3395" s="149">
        <v>38.033060945387398</v>
      </c>
    </row>
    <row r="3396" spans="1:13">
      <c r="A3396" s="150" t="str">
        <f t="shared" si="106"/>
        <v>2005-2007PersonsABM1</v>
      </c>
      <c r="B3396" s="151" t="str">
        <f t="shared" si="107"/>
        <v>2005-2007_Persons_ABM1_All ages</v>
      </c>
      <c r="C3396" s="149" t="s">
        <v>3</v>
      </c>
      <c r="D3396" s="149" t="s">
        <v>215</v>
      </c>
      <c r="E3396" s="149" t="s">
        <v>22</v>
      </c>
      <c r="F3396" s="149">
        <v>2992</v>
      </c>
      <c r="G3396" s="149">
        <v>997.33333333333303</v>
      </c>
      <c r="H3396" s="149">
        <v>986.29017105145999</v>
      </c>
      <c r="I3396" s="149">
        <v>1007.06753666528</v>
      </c>
      <c r="J3396" s="149">
        <v>970.92151026839394</v>
      </c>
      <c r="K3396" s="149">
        <v>1044.2041918427501</v>
      </c>
      <c r="L3396" s="149">
        <v>36.146026396883002</v>
      </c>
      <c r="M3396" s="149">
        <v>37.136655177473003</v>
      </c>
    </row>
    <row r="3397" spans="1:13">
      <c r="A3397" s="150" t="str">
        <f t="shared" si="106"/>
        <v>2006-2008PersonsABM1</v>
      </c>
      <c r="B3397" s="151" t="str">
        <f t="shared" si="107"/>
        <v>2006-2008_Persons_ABM1_All ages</v>
      </c>
      <c r="C3397" s="149" t="s">
        <v>4</v>
      </c>
      <c r="D3397" s="149" t="s">
        <v>215</v>
      </c>
      <c r="E3397" s="149" t="s">
        <v>22</v>
      </c>
      <c r="F3397" s="149">
        <v>2923</v>
      </c>
      <c r="G3397" s="149">
        <v>974.33333333333303</v>
      </c>
      <c r="H3397" s="149">
        <v>958.04654211733896</v>
      </c>
      <c r="I3397" s="149">
        <v>958.303351516416</v>
      </c>
      <c r="J3397" s="149">
        <v>923.47207815174397</v>
      </c>
      <c r="K3397" s="149">
        <v>994.10059326917099</v>
      </c>
      <c r="L3397" s="149">
        <v>34.831273364671503</v>
      </c>
      <c r="M3397" s="149">
        <v>35.797241752755397</v>
      </c>
    </row>
    <row r="3398" spans="1:13">
      <c r="A3398" s="150" t="str">
        <f t="shared" si="106"/>
        <v>2007-2009PersonsABM1</v>
      </c>
      <c r="B3398" s="151" t="str">
        <f t="shared" si="107"/>
        <v>2007-2009_Persons_ABM1_All ages</v>
      </c>
      <c r="C3398" s="149" t="s">
        <v>5</v>
      </c>
      <c r="D3398" s="149" t="s">
        <v>215</v>
      </c>
      <c r="E3398" s="149" t="s">
        <v>22</v>
      </c>
      <c r="F3398" s="149">
        <v>2938</v>
      </c>
      <c r="G3398" s="149">
        <v>979.33333333333303</v>
      </c>
      <c r="H3398" s="149">
        <v>957.98933103781098</v>
      </c>
      <c r="I3398" s="149">
        <v>938.45053272707003</v>
      </c>
      <c r="J3398" s="149">
        <v>904.40199197471895</v>
      </c>
      <c r="K3398" s="149">
        <v>973.440884251076</v>
      </c>
      <c r="L3398" s="149">
        <v>34.048540752351101</v>
      </c>
      <c r="M3398" s="149">
        <v>34.990351524006101</v>
      </c>
    </row>
    <row r="3399" spans="1:13">
      <c r="A3399" s="150" t="str">
        <f t="shared" si="106"/>
        <v>2008-2010PersonsABM1</v>
      </c>
      <c r="B3399" s="151" t="str">
        <f t="shared" si="107"/>
        <v>2008-2010_Persons_ABM1_All ages</v>
      </c>
      <c r="C3399" s="149" t="s">
        <v>6</v>
      </c>
      <c r="D3399" s="149" t="s">
        <v>215</v>
      </c>
      <c r="E3399" s="149" t="s">
        <v>22</v>
      </c>
      <c r="F3399" s="149">
        <v>2897</v>
      </c>
      <c r="G3399" s="149">
        <v>965.66666666666697</v>
      </c>
      <c r="H3399" s="149">
        <v>941.30567577754402</v>
      </c>
      <c r="I3399" s="149">
        <v>906.33767391539698</v>
      </c>
      <c r="J3399" s="149">
        <v>873.256099081976</v>
      </c>
      <c r="K3399" s="149">
        <v>940.340863772185</v>
      </c>
      <c r="L3399" s="149">
        <v>33.081574833421101</v>
      </c>
      <c r="M3399" s="149">
        <v>34.003189856787998</v>
      </c>
    </row>
    <row r="3400" spans="1:13">
      <c r="A3400" s="150" t="str">
        <f t="shared" si="106"/>
        <v>2009-2011PersonsABM1</v>
      </c>
      <c r="B3400" s="151" t="str">
        <f t="shared" si="107"/>
        <v>2009-2011_Persons_ABM1_All ages</v>
      </c>
      <c r="C3400" s="149" t="s">
        <v>7</v>
      </c>
      <c r="D3400" s="149" t="s">
        <v>215</v>
      </c>
      <c r="E3400" s="149" t="s">
        <v>22</v>
      </c>
      <c r="F3400" s="149">
        <v>2939</v>
      </c>
      <c r="G3400" s="149">
        <v>979.66666666666697</v>
      </c>
      <c r="H3400" s="149">
        <v>952.257521019975</v>
      </c>
      <c r="I3400" s="149">
        <v>896.78831180372697</v>
      </c>
      <c r="J3400" s="149">
        <v>864.35649090209097</v>
      </c>
      <c r="K3400" s="149">
        <v>930.11706871789795</v>
      </c>
      <c r="L3400" s="149">
        <v>32.431820901635902</v>
      </c>
      <c r="M3400" s="149">
        <v>33.328756914171301</v>
      </c>
    </row>
    <row r="3401" spans="1:13">
      <c r="A3401" s="150" t="str">
        <f t="shared" si="106"/>
        <v>2010-2012PersonsABM1</v>
      </c>
      <c r="B3401" s="151" t="str">
        <f t="shared" si="107"/>
        <v>2010-2012_Persons_ABM1_All ages</v>
      </c>
      <c r="C3401" s="149" t="s">
        <v>8</v>
      </c>
      <c r="D3401" s="149" t="s">
        <v>215</v>
      </c>
      <c r="E3401" s="149" t="s">
        <v>22</v>
      </c>
      <c r="F3401" s="149">
        <v>2960</v>
      </c>
      <c r="G3401" s="149">
        <v>986.66666666666697</v>
      </c>
      <c r="H3401" s="149">
        <v>956.67490829172095</v>
      </c>
      <c r="I3401" s="149">
        <v>876.55487787190395</v>
      </c>
      <c r="J3401" s="149">
        <v>845.03497526409296</v>
      </c>
      <c r="K3401" s="149">
        <v>908.94335176362995</v>
      </c>
      <c r="L3401" s="149">
        <v>31.519902607810401</v>
      </c>
      <c r="M3401" s="149">
        <v>32.388473891726697</v>
      </c>
    </row>
    <row r="3402" spans="1:13">
      <c r="A3402" s="150" t="str">
        <f t="shared" si="106"/>
        <v>2011-2013PersonsABM1</v>
      </c>
      <c r="B3402" s="151" t="str">
        <f t="shared" si="107"/>
        <v>2011-2013_Persons_ABM1_All ages</v>
      </c>
      <c r="C3402" s="149" t="s">
        <v>9</v>
      </c>
      <c r="D3402" s="149" t="s">
        <v>215</v>
      </c>
      <c r="E3402" s="149" t="s">
        <v>22</v>
      </c>
      <c r="F3402" s="149">
        <v>3057</v>
      </c>
      <c r="G3402" s="149">
        <v>1019</v>
      </c>
      <c r="H3402" s="149">
        <v>987.24685046617299</v>
      </c>
      <c r="I3402" s="149">
        <v>878.90652564157904</v>
      </c>
      <c r="J3402" s="149">
        <v>847.82828722511204</v>
      </c>
      <c r="K3402" s="149">
        <v>910.82726403818901</v>
      </c>
      <c r="L3402" s="149">
        <v>31.078238416466402</v>
      </c>
      <c r="M3402" s="149">
        <v>31.9207383966103</v>
      </c>
    </row>
    <row r="3403" spans="1:13">
      <c r="A3403" s="150" t="str">
        <f t="shared" si="106"/>
        <v>2012-2014PersonsABM1</v>
      </c>
      <c r="B3403" s="151" t="str">
        <f t="shared" si="107"/>
        <v>2012-2014_Persons_ABM1_All ages</v>
      </c>
      <c r="C3403" s="149" t="s">
        <v>216</v>
      </c>
      <c r="D3403" s="149" t="s">
        <v>215</v>
      </c>
      <c r="E3403" s="149" t="s">
        <v>22</v>
      </c>
      <c r="F3403" s="149">
        <v>3009</v>
      </c>
      <c r="G3403" s="149">
        <v>1003</v>
      </c>
      <c r="H3403" s="149">
        <v>970.38534843896605</v>
      </c>
      <c r="I3403" s="149">
        <v>839.43576406361001</v>
      </c>
      <c r="J3403" s="149">
        <v>809.53736412992896</v>
      </c>
      <c r="K3403" s="149">
        <v>870.15121565231505</v>
      </c>
      <c r="L3403" s="149">
        <v>29.898399933680601</v>
      </c>
      <c r="M3403" s="149">
        <v>30.715451588705399</v>
      </c>
    </row>
    <row r="3404" spans="1:13">
      <c r="A3404" s="150" t="str">
        <f t="shared" si="106"/>
        <v>2004-2006PersonsABM2</v>
      </c>
      <c r="B3404" s="151" t="str">
        <f t="shared" si="107"/>
        <v>2004-2006_Persons_ABM2_All ages</v>
      </c>
      <c r="C3404" s="149" t="s">
        <v>1</v>
      </c>
      <c r="D3404" s="149" t="s">
        <v>215</v>
      </c>
      <c r="E3404" s="149" t="s">
        <v>23</v>
      </c>
      <c r="F3404" s="149">
        <v>2905</v>
      </c>
      <c r="G3404" s="149">
        <v>968.33333333333303</v>
      </c>
      <c r="H3404" s="149">
        <v>949.48603552810096</v>
      </c>
      <c r="I3404" s="149">
        <v>1106.49860069123</v>
      </c>
      <c r="J3404" s="149">
        <v>1065.98301371498</v>
      </c>
      <c r="K3404" s="149">
        <v>1148.1413267779899</v>
      </c>
      <c r="L3404" s="149">
        <v>40.515586976247697</v>
      </c>
      <c r="M3404" s="149">
        <v>41.642726086766999</v>
      </c>
    </row>
    <row r="3405" spans="1:13">
      <c r="A3405" s="150" t="str">
        <f t="shared" si="106"/>
        <v>2005-2007PersonsABM2</v>
      </c>
      <c r="B3405" s="151" t="str">
        <f t="shared" si="107"/>
        <v>2005-2007_Persons_ABM2_All ages</v>
      </c>
      <c r="C3405" s="149" t="s">
        <v>3</v>
      </c>
      <c r="D3405" s="149" t="s">
        <v>215</v>
      </c>
      <c r="E3405" s="149" t="s">
        <v>23</v>
      </c>
      <c r="F3405" s="149">
        <v>2871</v>
      </c>
      <c r="G3405" s="149">
        <v>957</v>
      </c>
      <c r="H3405" s="149">
        <v>931.36873248209304</v>
      </c>
      <c r="I3405" s="149">
        <v>1061.71492477476</v>
      </c>
      <c r="J3405" s="149">
        <v>1022.64734425144</v>
      </c>
      <c r="K3405" s="149">
        <v>1101.8758763890301</v>
      </c>
      <c r="L3405" s="149">
        <v>39.067580523324501</v>
      </c>
      <c r="M3405" s="149">
        <v>40.160951614265699</v>
      </c>
    </row>
    <row r="3406" spans="1:13">
      <c r="A3406" s="150" t="str">
        <f t="shared" si="106"/>
        <v>2006-2008PersonsABM2</v>
      </c>
      <c r="B3406" s="151" t="str">
        <f t="shared" si="107"/>
        <v>2006-2008_Persons_ABM2_All ages</v>
      </c>
      <c r="C3406" s="149" t="s">
        <v>4</v>
      </c>
      <c r="D3406" s="149" t="s">
        <v>215</v>
      </c>
      <c r="E3406" s="149" t="s">
        <v>23</v>
      </c>
      <c r="F3406" s="149">
        <v>2974</v>
      </c>
      <c r="G3406" s="149">
        <v>991.33333333333303</v>
      </c>
      <c r="H3406" s="149">
        <v>957.19035342660595</v>
      </c>
      <c r="I3406" s="149">
        <v>1077.3111299795701</v>
      </c>
      <c r="J3406" s="149">
        <v>1038.3274519858901</v>
      </c>
      <c r="K3406" s="149">
        <v>1117.3664834158201</v>
      </c>
      <c r="L3406" s="149">
        <v>38.983677993682299</v>
      </c>
      <c r="M3406" s="149">
        <v>40.055353436251202</v>
      </c>
    </row>
    <row r="3407" spans="1:13">
      <c r="A3407" s="150" t="str">
        <f t="shared" si="106"/>
        <v>2007-2009PersonsABM2</v>
      </c>
      <c r="B3407" s="151" t="str">
        <f t="shared" si="107"/>
        <v>2007-2009_Persons_ABM2_All ages</v>
      </c>
      <c r="C3407" s="149" t="s">
        <v>5</v>
      </c>
      <c r="D3407" s="149" t="s">
        <v>215</v>
      </c>
      <c r="E3407" s="149" t="s">
        <v>23</v>
      </c>
      <c r="F3407" s="149">
        <v>3003</v>
      </c>
      <c r="G3407" s="149">
        <v>1001</v>
      </c>
      <c r="H3407" s="149">
        <v>958.75715955021701</v>
      </c>
      <c r="I3407" s="149">
        <v>1064.2575858835601</v>
      </c>
      <c r="J3407" s="149">
        <v>1025.93776636556</v>
      </c>
      <c r="K3407" s="149">
        <v>1103.6256556307901</v>
      </c>
      <c r="L3407" s="149">
        <v>38.319819518002298</v>
      </c>
      <c r="M3407" s="149">
        <v>39.368069747230301</v>
      </c>
    </row>
    <row r="3408" spans="1:13">
      <c r="A3408" s="150" t="str">
        <f t="shared" si="106"/>
        <v>2008-2010PersonsABM2</v>
      </c>
      <c r="B3408" s="151" t="str">
        <f t="shared" si="107"/>
        <v>2008-2010_Persons_ABM2_All ages</v>
      </c>
      <c r="C3408" s="149" t="s">
        <v>6</v>
      </c>
      <c r="D3408" s="149" t="s">
        <v>215</v>
      </c>
      <c r="E3408" s="149" t="s">
        <v>23</v>
      </c>
      <c r="F3408" s="149">
        <v>3018</v>
      </c>
      <c r="G3408" s="149">
        <v>1006</v>
      </c>
      <c r="H3408" s="149">
        <v>957.66049063441096</v>
      </c>
      <c r="I3408" s="149">
        <v>1047.77900868865</v>
      </c>
      <c r="J3408" s="149">
        <v>1010.25079009694</v>
      </c>
      <c r="K3408" s="149">
        <v>1086.33123034187</v>
      </c>
      <c r="L3408" s="149">
        <v>37.528218591709603</v>
      </c>
      <c r="M3408" s="149">
        <v>38.5522216532218</v>
      </c>
    </row>
    <row r="3409" spans="1:13">
      <c r="A3409" s="150" t="str">
        <f t="shared" si="106"/>
        <v>2009-2011PersonsABM2</v>
      </c>
      <c r="B3409" s="151" t="str">
        <f t="shared" si="107"/>
        <v>2009-2011_Persons_ABM2_All ages</v>
      </c>
      <c r="C3409" s="149" t="s">
        <v>7</v>
      </c>
      <c r="D3409" s="149" t="s">
        <v>215</v>
      </c>
      <c r="E3409" s="149" t="s">
        <v>23</v>
      </c>
      <c r="F3409" s="149">
        <v>3006</v>
      </c>
      <c r="G3409" s="149">
        <v>1002</v>
      </c>
      <c r="H3409" s="149">
        <v>948.10646800377197</v>
      </c>
      <c r="I3409" s="149">
        <v>1018.38690966334</v>
      </c>
      <c r="J3409" s="149">
        <v>981.96924051196197</v>
      </c>
      <c r="K3409" s="149">
        <v>1055.8002904329901</v>
      </c>
      <c r="L3409" s="149">
        <v>36.417669151376302</v>
      </c>
      <c r="M3409" s="149">
        <v>37.413380769647603</v>
      </c>
    </row>
    <row r="3410" spans="1:13">
      <c r="A3410" s="150" t="str">
        <f t="shared" si="106"/>
        <v>2010-2012PersonsABM2</v>
      </c>
      <c r="B3410" s="151" t="str">
        <f t="shared" si="107"/>
        <v>2010-2012_Persons_ABM2_All ages</v>
      </c>
      <c r="C3410" s="149" t="s">
        <v>8</v>
      </c>
      <c r="D3410" s="149" t="s">
        <v>215</v>
      </c>
      <c r="E3410" s="149" t="s">
        <v>23</v>
      </c>
      <c r="F3410" s="149">
        <v>3046</v>
      </c>
      <c r="G3410" s="149">
        <v>1015.33333333333</v>
      </c>
      <c r="H3410" s="149">
        <v>954.88587452310605</v>
      </c>
      <c r="I3410" s="149">
        <v>1004.16428563407</v>
      </c>
      <c r="J3410" s="149">
        <v>968.59421823993898</v>
      </c>
      <c r="K3410" s="149">
        <v>1040.70038754252</v>
      </c>
      <c r="L3410" s="149">
        <v>35.570067394131897</v>
      </c>
      <c r="M3410" s="149">
        <v>36.536101908452203</v>
      </c>
    </row>
    <row r="3411" spans="1:13">
      <c r="A3411" s="150" t="str">
        <f t="shared" si="106"/>
        <v>2011-2013PersonsABM2</v>
      </c>
      <c r="B3411" s="151" t="str">
        <f t="shared" si="107"/>
        <v>2011-2013_Persons_ABM2_All ages</v>
      </c>
      <c r="C3411" s="149" t="s">
        <v>9</v>
      </c>
      <c r="D3411" s="149" t="s">
        <v>215</v>
      </c>
      <c r="E3411" s="149" t="s">
        <v>23</v>
      </c>
      <c r="F3411" s="149">
        <v>3097</v>
      </c>
      <c r="G3411" s="149">
        <v>1032.3333333333301</v>
      </c>
      <c r="H3411" s="149">
        <v>964.97186407512902</v>
      </c>
      <c r="I3411" s="149">
        <v>995.71659674898501</v>
      </c>
      <c r="J3411" s="149">
        <v>960.78121334891898</v>
      </c>
      <c r="K3411" s="149">
        <v>1031.5928167183499</v>
      </c>
      <c r="L3411" s="149">
        <v>34.935383400065902</v>
      </c>
      <c r="M3411" s="149">
        <v>35.876219969363497</v>
      </c>
    </row>
    <row r="3412" spans="1:13">
      <c r="A3412" s="150" t="str">
        <f t="shared" si="106"/>
        <v>2012-2014PersonsABM2</v>
      </c>
      <c r="B3412" s="151" t="str">
        <f t="shared" si="107"/>
        <v>2012-2014_Persons_ABM2_All ages</v>
      </c>
      <c r="C3412" s="149" t="s">
        <v>216</v>
      </c>
      <c r="D3412" s="149" t="s">
        <v>215</v>
      </c>
      <c r="E3412" s="149" t="s">
        <v>23</v>
      </c>
      <c r="F3412" s="149">
        <v>3127</v>
      </c>
      <c r="G3412" s="149">
        <v>1042.3333333333301</v>
      </c>
      <c r="H3412" s="149">
        <v>969.93421073038201</v>
      </c>
      <c r="I3412" s="149">
        <v>980.53493279487202</v>
      </c>
      <c r="J3412" s="149">
        <v>946.31544951370404</v>
      </c>
      <c r="K3412" s="149">
        <v>1015.6714762973</v>
      </c>
      <c r="L3412" s="149">
        <v>34.219483281167598</v>
      </c>
      <c r="M3412" s="149">
        <v>35.136543502424601</v>
      </c>
    </row>
    <row r="3413" spans="1:13">
      <c r="A3413" s="150" t="str">
        <f t="shared" si="106"/>
        <v>2004-2006PersonsABM3</v>
      </c>
      <c r="B3413" s="151" t="str">
        <f t="shared" si="107"/>
        <v>2004-2006_Persons_ABM3_All ages</v>
      </c>
      <c r="C3413" s="149" t="s">
        <v>1</v>
      </c>
      <c r="D3413" s="149" t="s">
        <v>215</v>
      </c>
      <c r="E3413" s="149" t="s">
        <v>24</v>
      </c>
      <c r="F3413" s="149">
        <v>3480</v>
      </c>
      <c r="G3413" s="149">
        <v>1160</v>
      </c>
      <c r="H3413" s="149">
        <v>1145.6186670002601</v>
      </c>
      <c r="I3413" s="149">
        <v>1263.7950351485599</v>
      </c>
      <c r="J3413" s="149">
        <v>1221.7500075207099</v>
      </c>
      <c r="K3413" s="149">
        <v>1306.9073469071</v>
      </c>
      <c r="L3413" s="149">
        <v>42.0450276278468</v>
      </c>
      <c r="M3413" s="149">
        <v>43.112311758547101</v>
      </c>
    </row>
    <row r="3414" spans="1:13">
      <c r="A3414" s="150" t="str">
        <f t="shared" si="106"/>
        <v>2005-2007PersonsABM3</v>
      </c>
      <c r="B3414" s="151" t="str">
        <f t="shared" si="107"/>
        <v>2005-2007_Persons_ABM3_All ages</v>
      </c>
      <c r="C3414" s="149" t="s">
        <v>3</v>
      </c>
      <c r="D3414" s="149" t="s">
        <v>215</v>
      </c>
      <c r="E3414" s="149" t="s">
        <v>24</v>
      </c>
      <c r="F3414" s="149">
        <v>3460</v>
      </c>
      <c r="G3414" s="149">
        <v>1153.3333333333301</v>
      </c>
      <c r="H3414" s="149">
        <v>1132.9997642312601</v>
      </c>
      <c r="I3414" s="149">
        <v>1243.07471196967</v>
      </c>
      <c r="J3414" s="149">
        <v>1201.61332871064</v>
      </c>
      <c r="K3414" s="149">
        <v>1285.5916439383</v>
      </c>
      <c r="L3414" s="149">
        <v>41.461383259037603</v>
      </c>
      <c r="M3414" s="149">
        <v>42.516931968624</v>
      </c>
    </row>
    <row r="3415" spans="1:13">
      <c r="A3415" s="150" t="str">
        <f t="shared" si="106"/>
        <v>2006-2008PersonsABM3</v>
      </c>
      <c r="B3415" s="151" t="str">
        <f t="shared" si="107"/>
        <v>2006-2008_Persons_ABM3_All ages</v>
      </c>
      <c r="C3415" s="149" t="s">
        <v>4</v>
      </c>
      <c r="D3415" s="149" t="s">
        <v>215</v>
      </c>
      <c r="E3415" s="149" t="s">
        <v>24</v>
      </c>
      <c r="F3415" s="149">
        <v>3435</v>
      </c>
      <c r="G3415" s="149">
        <v>1145</v>
      </c>
      <c r="H3415" s="149">
        <v>1118.7321686794101</v>
      </c>
      <c r="I3415" s="149">
        <v>1219.3648567078601</v>
      </c>
      <c r="J3415" s="149">
        <v>1178.5028757586099</v>
      </c>
      <c r="K3415" s="149">
        <v>1261.27095831776</v>
      </c>
      <c r="L3415" s="149">
        <v>40.861980949243602</v>
      </c>
      <c r="M3415" s="149">
        <v>41.906101609900603</v>
      </c>
    </row>
    <row r="3416" spans="1:13">
      <c r="A3416" s="150" t="str">
        <f t="shared" si="106"/>
        <v>2007-2009PersonsABM3</v>
      </c>
      <c r="B3416" s="151" t="str">
        <f t="shared" si="107"/>
        <v>2007-2009_Persons_ABM3_All ages</v>
      </c>
      <c r="C3416" s="149" t="s">
        <v>5</v>
      </c>
      <c r="D3416" s="149" t="s">
        <v>215</v>
      </c>
      <c r="E3416" s="149" t="s">
        <v>24</v>
      </c>
      <c r="F3416" s="149">
        <v>3406</v>
      </c>
      <c r="G3416" s="149">
        <v>1135.3333333333301</v>
      </c>
      <c r="H3416" s="149">
        <v>1103.67264408339</v>
      </c>
      <c r="I3416" s="149">
        <v>1199.7944106570401</v>
      </c>
      <c r="J3416" s="149">
        <v>1159.43169801463</v>
      </c>
      <c r="K3416" s="149">
        <v>1241.1929297471499</v>
      </c>
      <c r="L3416" s="149">
        <v>40.3627126424119</v>
      </c>
      <c r="M3416" s="149">
        <v>41.398519090106902</v>
      </c>
    </row>
    <row r="3417" spans="1:13">
      <c r="A3417" s="150" t="str">
        <f t="shared" si="106"/>
        <v>2008-2010PersonsABM3</v>
      </c>
      <c r="B3417" s="151" t="str">
        <f t="shared" si="107"/>
        <v>2008-2010_Persons_ABM3_All ages</v>
      </c>
      <c r="C3417" s="149" t="s">
        <v>6</v>
      </c>
      <c r="D3417" s="149" t="s">
        <v>215</v>
      </c>
      <c r="E3417" s="149" t="s">
        <v>24</v>
      </c>
      <c r="F3417" s="149">
        <v>3369</v>
      </c>
      <c r="G3417" s="149">
        <v>1123</v>
      </c>
      <c r="H3417" s="149">
        <v>1086.14703123035</v>
      </c>
      <c r="I3417" s="149">
        <v>1170.4127340842399</v>
      </c>
      <c r="J3417" s="149">
        <v>1130.87169154048</v>
      </c>
      <c r="K3417" s="149">
        <v>1210.97413276517</v>
      </c>
      <c r="L3417" s="149">
        <v>39.541042543758998</v>
      </c>
      <c r="M3417" s="149">
        <v>40.561398680929898</v>
      </c>
    </row>
    <row r="3418" spans="1:13">
      <c r="A3418" s="150" t="str">
        <f t="shared" si="106"/>
        <v>2009-2011PersonsABM3</v>
      </c>
      <c r="B3418" s="151" t="str">
        <f t="shared" si="107"/>
        <v>2009-2011_Persons_ABM3_All ages</v>
      </c>
      <c r="C3418" s="149" t="s">
        <v>7</v>
      </c>
      <c r="D3418" s="149" t="s">
        <v>215</v>
      </c>
      <c r="E3418" s="149" t="s">
        <v>24</v>
      </c>
      <c r="F3418" s="149">
        <v>3315</v>
      </c>
      <c r="G3418" s="149">
        <v>1105</v>
      </c>
      <c r="H3418" s="149">
        <v>1065.1560622321001</v>
      </c>
      <c r="I3418" s="149">
        <v>1139.36957898838</v>
      </c>
      <c r="J3418" s="149">
        <v>1100.658376329</v>
      </c>
      <c r="K3418" s="149">
        <v>1179.08794308847</v>
      </c>
      <c r="L3418" s="149">
        <v>38.71120265938</v>
      </c>
      <c r="M3418" s="149">
        <v>39.7183641000831</v>
      </c>
    </row>
    <row r="3419" spans="1:13">
      <c r="A3419" s="150" t="str">
        <f t="shared" si="106"/>
        <v>2010-2012PersonsABM3</v>
      </c>
      <c r="B3419" s="151" t="str">
        <f t="shared" si="107"/>
        <v>2010-2012_Persons_ABM3_All ages</v>
      </c>
      <c r="C3419" s="149" t="s">
        <v>8</v>
      </c>
      <c r="D3419" s="149" t="s">
        <v>215</v>
      </c>
      <c r="E3419" s="149" t="s">
        <v>24</v>
      </c>
      <c r="F3419" s="149">
        <v>3302</v>
      </c>
      <c r="G3419" s="149">
        <v>1100.6666666666699</v>
      </c>
      <c r="H3419" s="149">
        <v>1057.50292238467</v>
      </c>
      <c r="I3419" s="149">
        <v>1119.37572307444</v>
      </c>
      <c r="J3419" s="149">
        <v>1081.3334062740601</v>
      </c>
      <c r="K3419" s="149">
        <v>1158.4097730506101</v>
      </c>
      <c r="L3419" s="149">
        <v>38.042316800374699</v>
      </c>
      <c r="M3419" s="149">
        <v>39.034049976174899</v>
      </c>
    </row>
    <row r="3420" spans="1:13">
      <c r="A3420" s="150" t="str">
        <f t="shared" si="106"/>
        <v>2011-2013PersonsABM3</v>
      </c>
      <c r="B3420" s="151" t="str">
        <f t="shared" si="107"/>
        <v>2011-2013_Persons_ABM3_All ages</v>
      </c>
      <c r="C3420" s="149" t="s">
        <v>9</v>
      </c>
      <c r="D3420" s="149" t="s">
        <v>215</v>
      </c>
      <c r="E3420" s="149" t="s">
        <v>24</v>
      </c>
      <c r="F3420" s="149">
        <v>3384</v>
      </c>
      <c r="G3420" s="149">
        <v>1128</v>
      </c>
      <c r="H3420" s="149">
        <v>1080.4735692665299</v>
      </c>
      <c r="I3420" s="149">
        <v>1134.5265322913101</v>
      </c>
      <c r="J3420" s="149">
        <v>1096.49181333516</v>
      </c>
      <c r="K3420" s="149">
        <v>1173.5405281768301</v>
      </c>
      <c r="L3420" s="149">
        <v>38.034718956152602</v>
      </c>
      <c r="M3420" s="149">
        <v>39.013995885515399</v>
      </c>
    </row>
    <row r="3421" spans="1:13">
      <c r="A3421" s="150" t="str">
        <f t="shared" si="106"/>
        <v>2012-2014PersonsABM3</v>
      </c>
      <c r="B3421" s="151" t="str">
        <f t="shared" si="107"/>
        <v>2012-2014_Persons_ABM3_All ages</v>
      </c>
      <c r="C3421" s="149" t="s">
        <v>216</v>
      </c>
      <c r="D3421" s="149" t="s">
        <v>215</v>
      </c>
      <c r="E3421" s="149" t="s">
        <v>24</v>
      </c>
      <c r="F3421" s="149">
        <v>3433</v>
      </c>
      <c r="G3421" s="149">
        <v>1144.3333333333301</v>
      </c>
      <c r="H3421" s="149">
        <v>1092.4179890980899</v>
      </c>
      <c r="I3421" s="149">
        <v>1131.54201774731</v>
      </c>
      <c r="J3421" s="149">
        <v>1093.9100739022799</v>
      </c>
      <c r="K3421" s="149">
        <v>1170.1358311326701</v>
      </c>
      <c r="L3421" s="149">
        <v>37.631943845032303</v>
      </c>
      <c r="M3421" s="149">
        <v>38.593813385358303</v>
      </c>
    </row>
    <row r="3422" spans="1:13">
      <c r="A3422" s="150" t="str">
        <f t="shared" si="106"/>
        <v>2004-2006PersonsABM4</v>
      </c>
      <c r="B3422" s="151" t="str">
        <f t="shared" si="107"/>
        <v>2004-2006_Persons_ABM4_All ages</v>
      </c>
      <c r="C3422" s="149" t="s">
        <v>1</v>
      </c>
      <c r="D3422" s="149" t="s">
        <v>215</v>
      </c>
      <c r="E3422" s="149" t="s">
        <v>25</v>
      </c>
      <c r="F3422" s="149">
        <v>3607</v>
      </c>
      <c r="G3422" s="149">
        <v>1202.3333333333301</v>
      </c>
      <c r="H3422" s="149">
        <v>1233.36900882541</v>
      </c>
      <c r="I3422" s="149">
        <v>1333.4271746612999</v>
      </c>
      <c r="J3422" s="149">
        <v>1289.8373436783199</v>
      </c>
      <c r="K3422" s="149">
        <v>1378.1035798304499</v>
      </c>
      <c r="L3422" s="149">
        <v>43.589830982973403</v>
      </c>
      <c r="M3422" s="149">
        <v>44.676405169149298</v>
      </c>
    </row>
    <row r="3423" spans="1:13">
      <c r="A3423" s="150" t="str">
        <f t="shared" si="106"/>
        <v>2005-2007PersonsABM4</v>
      </c>
      <c r="B3423" s="151" t="str">
        <f t="shared" si="107"/>
        <v>2005-2007_Persons_ABM4_All ages</v>
      </c>
      <c r="C3423" s="149" t="s">
        <v>3</v>
      </c>
      <c r="D3423" s="149" t="s">
        <v>215</v>
      </c>
      <c r="E3423" s="149" t="s">
        <v>25</v>
      </c>
      <c r="F3423" s="149">
        <v>3554</v>
      </c>
      <c r="G3423" s="149">
        <v>1184.6666666666699</v>
      </c>
      <c r="H3423" s="149">
        <v>1206.64367004373</v>
      </c>
      <c r="I3423" s="149">
        <v>1310.6374691711301</v>
      </c>
      <c r="J3423" s="149">
        <v>1267.4796814885001</v>
      </c>
      <c r="K3423" s="149">
        <v>1354.8791638017799</v>
      </c>
      <c r="L3423" s="149">
        <v>43.157787682626797</v>
      </c>
      <c r="M3423" s="149">
        <v>44.241694630649398</v>
      </c>
    </row>
    <row r="3424" spans="1:13">
      <c r="A3424" s="150" t="str">
        <f t="shared" si="106"/>
        <v>2006-2008PersonsABM4</v>
      </c>
      <c r="B3424" s="151" t="str">
        <f t="shared" si="107"/>
        <v>2006-2008_Persons_ABM4_All ages</v>
      </c>
      <c r="C3424" s="149" t="s">
        <v>4</v>
      </c>
      <c r="D3424" s="149" t="s">
        <v>215</v>
      </c>
      <c r="E3424" s="149" t="s">
        <v>25</v>
      </c>
      <c r="F3424" s="149">
        <v>3528</v>
      </c>
      <c r="G3424" s="149">
        <v>1176</v>
      </c>
      <c r="H3424" s="149">
        <v>1189.21615554192</v>
      </c>
      <c r="I3424" s="149">
        <v>1297.6169376406899</v>
      </c>
      <c r="J3424" s="149">
        <v>1254.7243780389299</v>
      </c>
      <c r="K3424" s="149">
        <v>1341.59076012217</v>
      </c>
      <c r="L3424" s="149">
        <v>42.892559601763701</v>
      </c>
      <c r="M3424" s="149">
        <v>43.973822481482301</v>
      </c>
    </row>
    <row r="3425" spans="1:13">
      <c r="A3425" s="150" t="str">
        <f t="shared" si="106"/>
        <v>2007-2009PersonsABM4</v>
      </c>
      <c r="B3425" s="151" t="str">
        <f t="shared" si="107"/>
        <v>2007-2009_Persons_ABM4_All ages</v>
      </c>
      <c r="C3425" s="149" t="s">
        <v>5</v>
      </c>
      <c r="D3425" s="149" t="s">
        <v>215</v>
      </c>
      <c r="E3425" s="149" t="s">
        <v>25</v>
      </c>
      <c r="F3425" s="149">
        <v>3437</v>
      </c>
      <c r="G3425" s="149">
        <v>1145.6666666666699</v>
      </c>
      <c r="H3425" s="149">
        <v>1150.81464417494</v>
      </c>
      <c r="I3425" s="149">
        <v>1257.6971338057599</v>
      </c>
      <c r="J3425" s="149">
        <v>1215.57998792218</v>
      </c>
      <c r="K3425" s="149">
        <v>1300.8901552273801</v>
      </c>
      <c r="L3425" s="149">
        <v>42.117145883570601</v>
      </c>
      <c r="M3425" s="149">
        <v>43.1930214216286</v>
      </c>
    </row>
    <row r="3426" spans="1:13">
      <c r="A3426" s="150" t="str">
        <f t="shared" si="106"/>
        <v>2008-2010PersonsABM4</v>
      </c>
      <c r="B3426" s="151" t="str">
        <f t="shared" si="107"/>
        <v>2008-2010_Persons_ABM4_All ages</v>
      </c>
      <c r="C3426" s="149" t="s">
        <v>6</v>
      </c>
      <c r="D3426" s="149" t="s">
        <v>215</v>
      </c>
      <c r="E3426" s="149" t="s">
        <v>25</v>
      </c>
      <c r="F3426" s="149">
        <v>3382</v>
      </c>
      <c r="G3426" s="149">
        <v>1127.3333333333301</v>
      </c>
      <c r="H3426" s="149">
        <v>1124.8025276461301</v>
      </c>
      <c r="I3426" s="149">
        <v>1225.44276711819</v>
      </c>
      <c r="J3426" s="149">
        <v>1184.1163881520599</v>
      </c>
      <c r="K3426" s="149">
        <v>1267.8334921522001</v>
      </c>
      <c r="L3426" s="149">
        <v>41.326378966129802</v>
      </c>
      <c r="M3426" s="149">
        <v>42.3907250340121</v>
      </c>
    </row>
    <row r="3427" spans="1:13">
      <c r="A3427" s="150" t="str">
        <f t="shared" si="106"/>
        <v>2009-2011PersonsABM4</v>
      </c>
      <c r="B3427" s="151" t="str">
        <f t="shared" si="107"/>
        <v>2009-2011_Persons_ABM4_All ages</v>
      </c>
      <c r="C3427" s="149" t="s">
        <v>7</v>
      </c>
      <c r="D3427" s="149" t="s">
        <v>215</v>
      </c>
      <c r="E3427" s="149" t="s">
        <v>25</v>
      </c>
      <c r="F3427" s="149">
        <v>3424</v>
      </c>
      <c r="G3427" s="149">
        <v>1141.3333333333301</v>
      </c>
      <c r="H3427" s="149">
        <v>1130.98482221011</v>
      </c>
      <c r="I3427" s="149">
        <v>1228.4569862599999</v>
      </c>
      <c r="J3427" s="149">
        <v>1187.35473402099</v>
      </c>
      <c r="K3427" s="149">
        <v>1270.61120809207</v>
      </c>
      <c r="L3427" s="149">
        <v>41.102252239004699</v>
      </c>
      <c r="M3427" s="149">
        <v>42.154221832077802</v>
      </c>
    </row>
    <row r="3428" spans="1:13">
      <c r="A3428" s="150" t="str">
        <f t="shared" si="106"/>
        <v>2010-2012PersonsABM4</v>
      </c>
      <c r="B3428" s="151" t="str">
        <f t="shared" si="107"/>
        <v>2010-2012_Persons_ABM4_All ages</v>
      </c>
      <c r="C3428" s="149" t="s">
        <v>8</v>
      </c>
      <c r="D3428" s="149" t="s">
        <v>215</v>
      </c>
      <c r="E3428" s="149" t="s">
        <v>25</v>
      </c>
      <c r="F3428" s="149">
        <v>3463</v>
      </c>
      <c r="G3428" s="149">
        <v>1154.3333333333301</v>
      </c>
      <c r="H3428" s="149">
        <v>1136.7665016609999</v>
      </c>
      <c r="I3428" s="149">
        <v>1228.7682249285899</v>
      </c>
      <c r="J3428" s="149">
        <v>1187.94756298314</v>
      </c>
      <c r="K3428" s="149">
        <v>1270.6276671682399</v>
      </c>
      <c r="L3428" s="149">
        <v>40.820661945454297</v>
      </c>
      <c r="M3428" s="149">
        <v>41.8594422396502</v>
      </c>
    </row>
    <row r="3429" spans="1:13">
      <c r="A3429" s="150" t="str">
        <f t="shared" si="106"/>
        <v>2011-2013PersonsABM4</v>
      </c>
      <c r="B3429" s="151" t="str">
        <f t="shared" si="107"/>
        <v>2011-2013_Persons_ABM4_All ages</v>
      </c>
      <c r="C3429" s="149" t="s">
        <v>9</v>
      </c>
      <c r="D3429" s="149" t="s">
        <v>215</v>
      </c>
      <c r="E3429" s="149" t="s">
        <v>25</v>
      </c>
      <c r="F3429" s="149">
        <v>3495</v>
      </c>
      <c r="G3429" s="149">
        <v>1165</v>
      </c>
      <c r="H3429" s="149">
        <v>1142.6460347403599</v>
      </c>
      <c r="I3429" s="149">
        <v>1229.2001712733099</v>
      </c>
      <c r="J3429" s="149">
        <v>1188.61260248538</v>
      </c>
      <c r="K3429" s="149">
        <v>1270.8157834537101</v>
      </c>
      <c r="L3429" s="149">
        <v>40.587568787929698</v>
      </c>
      <c r="M3429" s="149">
        <v>41.615612180394002</v>
      </c>
    </row>
    <row r="3430" spans="1:13">
      <c r="A3430" s="150" t="str">
        <f t="shared" si="106"/>
        <v>2012-2014PersonsABM4</v>
      </c>
      <c r="B3430" s="151" t="str">
        <f t="shared" si="107"/>
        <v>2012-2014_Persons_ABM4_All ages</v>
      </c>
      <c r="C3430" s="149" t="s">
        <v>216</v>
      </c>
      <c r="D3430" s="149" t="s">
        <v>215</v>
      </c>
      <c r="E3430" s="149" t="s">
        <v>25</v>
      </c>
      <c r="F3430" s="149">
        <v>3469</v>
      </c>
      <c r="G3430" s="149">
        <v>1156.3333333333301</v>
      </c>
      <c r="H3430" s="149">
        <v>1130.3798128307401</v>
      </c>
      <c r="I3430" s="149">
        <v>1211.6798100349599</v>
      </c>
      <c r="J3430" s="149">
        <v>1171.5504451981899</v>
      </c>
      <c r="K3430" s="149">
        <v>1252.82946757134</v>
      </c>
      <c r="L3430" s="149">
        <v>40.129364836767998</v>
      </c>
      <c r="M3430" s="149">
        <v>41.149657536379699</v>
      </c>
    </row>
    <row r="3431" spans="1:13">
      <c r="A3431" s="150" t="str">
        <f t="shared" si="106"/>
        <v>2004-2006PersonsABM5</v>
      </c>
      <c r="B3431" s="151" t="str">
        <f t="shared" si="107"/>
        <v>2004-2006_Persons_ABM5_All ages</v>
      </c>
      <c r="C3431" s="149" t="s">
        <v>1</v>
      </c>
      <c r="D3431" s="149" t="s">
        <v>215</v>
      </c>
      <c r="E3431" s="149" t="s">
        <v>26</v>
      </c>
      <c r="F3431" s="149">
        <v>3734</v>
      </c>
      <c r="G3431" s="149">
        <v>1244.6666666666699</v>
      </c>
      <c r="H3431" s="149">
        <v>1260.4006683431501</v>
      </c>
      <c r="I3431" s="149">
        <v>1480.63339857191</v>
      </c>
      <c r="J3431" s="149">
        <v>1433.01449961292</v>
      </c>
      <c r="K3431" s="149">
        <v>1529.4186699730999</v>
      </c>
      <c r="L3431" s="149">
        <v>47.618898958993199</v>
      </c>
      <c r="M3431" s="149">
        <v>48.785271401186002</v>
      </c>
    </row>
    <row r="3432" spans="1:13">
      <c r="A3432" s="150" t="str">
        <f t="shared" si="106"/>
        <v>2005-2007PersonsABM5</v>
      </c>
      <c r="B3432" s="151" t="str">
        <f t="shared" si="107"/>
        <v>2005-2007_Persons_ABM5_All ages</v>
      </c>
      <c r="C3432" s="149" t="s">
        <v>3</v>
      </c>
      <c r="D3432" s="149" t="s">
        <v>215</v>
      </c>
      <c r="E3432" s="149" t="s">
        <v>26</v>
      </c>
      <c r="F3432" s="149">
        <v>3799</v>
      </c>
      <c r="G3432" s="149">
        <v>1266.3333333333301</v>
      </c>
      <c r="H3432" s="149">
        <v>1270.4793308831199</v>
      </c>
      <c r="I3432" s="149">
        <v>1502.29617780188</v>
      </c>
      <c r="J3432" s="149">
        <v>1454.47123015442</v>
      </c>
      <c r="K3432" s="149">
        <v>1551.28234568879</v>
      </c>
      <c r="L3432" s="149">
        <v>47.824947647461599</v>
      </c>
      <c r="M3432" s="149">
        <v>48.986167886917201</v>
      </c>
    </row>
    <row r="3433" spans="1:13">
      <c r="A3433" s="150" t="str">
        <f t="shared" si="106"/>
        <v>2006-2008PersonsABM5</v>
      </c>
      <c r="B3433" s="151" t="str">
        <f t="shared" si="107"/>
        <v>2006-2008_Persons_ABM5_All ages</v>
      </c>
      <c r="C3433" s="149" t="s">
        <v>4</v>
      </c>
      <c r="D3433" s="149" t="s">
        <v>215</v>
      </c>
      <c r="E3433" s="149" t="s">
        <v>26</v>
      </c>
      <c r="F3433" s="149">
        <v>3775</v>
      </c>
      <c r="G3433" s="149">
        <v>1258.3333333333301</v>
      </c>
      <c r="H3433" s="149">
        <v>1250.2898022720501</v>
      </c>
      <c r="I3433" s="149">
        <v>1492.4592681095</v>
      </c>
      <c r="J3433" s="149">
        <v>1444.75830922605</v>
      </c>
      <c r="K3433" s="149">
        <v>1541.3221618989801</v>
      </c>
      <c r="L3433" s="149">
        <v>47.7009588834485</v>
      </c>
      <c r="M3433" s="149">
        <v>48.862893789488901</v>
      </c>
    </row>
    <row r="3434" spans="1:13">
      <c r="A3434" s="150" t="str">
        <f t="shared" si="106"/>
        <v>2007-2009PersonsABM5</v>
      </c>
      <c r="B3434" s="151" t="str">
        <f t="shared" si="107"/>
        <v>2007-2009_Persons_ABM5_All ages</v>
      </c>
      <c r="C3434" s="149" t="s">
        <v>5</v>
      </c>
      <c r="D3434" s="149" t="s">
        <v>215</v>
      </c>
      <c r="E3434" s="149" t="s">
        <v>26</v>
      </c>
      <c r="F3434" s="149">
        <v>3703</v>
      </c>
      <c r="G3434" s="149">
        <v>1234.3333333333301</v>
      </c>
      <c r="H3434" s="149">
        <v>1218.4287763724201</v>
      </c>
      <c r="I3434" s="149">
        <v>1461.3507886299799</v>
      </c>
      <c r="J3434" s="149">
        <v>1414.1921820036</v>
      </c>
      <c r="K3434" s="149">
        <v>1509.66938361077</v>
      </c>
      <c r="L3434" s="149">
        <v>47.158606626379701</v>
      </c>
      <c r="M3434" s="149">
        <v>48.318594980791197</v>
      </c>
    </row>
    <row r="3435" spans="1:13">
      <c r="A3435" s="150" t="str">
        <f t="shared" si="106"/>
        <v>2008-2010PersonsABM5</v>
      </c>
      <c r="B3435" s="151" t="str">
        <f t="shared" si="107"/>
        <v>2008-2010_Persons_ABM5_All ages</v>
      </c>
      <c r="C3435" s="149" t="s">
        <v>6</v>
      </c>
      <c r="D3435" s="149" t="s">
        <v>215</v>
      </c>
      <c r="E3435" s="149" t="s">
        <v>26</v>
      </c>
      <c r="F3435" s="149">
        <v>3633</v>
      </c>
      <c r="G3435" s="149">
        <v>1211</v>
      </c>
      <c r="H3435" s="149">
        <v>1189.6848137535801</v>
      </c>
      <c r="I3435" s="149">
        <v>1434.84204662313</v>
      </c>
      <c r="J3435" s="149">
        <v>1388.1283377438399</v>
      </c>
      <c r="K3435" s="149">
        <v>1482.71596805278</v>
      </c>
      <c r="L3435" s="149">
        <v>46.713708879289896</v>
      </c>
      <c r="M3435" s="149">
        <v>47.873921429656797</v>
      </c>
    </row>
    <row r="3436" spans="1:13">
      <c r="A3436" s="150" t="str">
        <f t="shared" si="106"/>
        <v>2009-2011PersonsABM5</v>
      </c>
      <c r="B3436" s="151" t="str">
        <f t="shared" si="107"/>
        <v>2009-2011_Persons_ABM5_All ages</v>
      </c>
      <c r="C3436" s="149" t="s">
        <v>7</v>
      </c>
      <c r="D3436" s="149" t="s">
        <v>215</v>
      </c>
      <c r="E3436" s="149" t="s">
        <v>26</v>
      </c>
      <c r="F3436" s="149">
        <v>3561</v>
      </c>
      <c r="G3436" s="149">
        <v>1187</v>
      </c>
      <c r="H3436" s="149">
        <v>1161.1943900061001</v>
      </c>
      <c r="I3436" s="149">
        <v>1406.7036929773501</v>
      </c>
      <c r="J3436" s="149">
        <v>1360.5093251660701</v>
      </c>
      <c r="K3436" s="149">
        <v>1454.0570747714801</v>
      </c>
      <c r="L3436" s="149">
        <v>46.194367811282298</v>
      </c>
      <c r="M3436" s="149">
        <v>47.3533817941275</v>
      </c>
    </row>
    <row r="3437" spans="1:13">
      <c r="A3437" s="150" t="str">
        <f t="shared" si="106"/>
        <v>2010-2012PersonsABM5</v>
      </c>
      <c r="B3437" s="151" t="str">
        <f t="shared" si="107"/>
        <v>2010-2012_Persons_ABM5_All ages</v>
      </c>
      <c r="C3437" s="149" t="s">
        <v>8</v>
      </c>
      <c r="D3437" s="149" t="s">
        <v>215</v>
      </c>
      <c r="E3437" s="149" t="s">
        <v>26</v>
      </c>
      <c r="F3437" s="149">
        <v>3649</v>
      </c>
      <c r="G3437" s="149">
        <v>1216.3333333333301</v>
      </c>
      <c r="H3437" s="149">
        <v>1186.2616017294899</v>
      </c>
      <c r="I3437" s="149">
        <v>1448.8132911058001</v>
      </c>
      <c r="J3437" s="149">
        <v>1401.8574121679801</v>
      </c>
      <c r="K3437" s="149">
        <v>1496.9328027486499</v>
      </c>
      <c r="L3437" s="149">
        <v>46.955878937815399</v>
      </c>
      <c r="M3437" s="149">
        <v>48.119511642849801</v>
      </c>
    </row>
    <row r="3438" spans="1:13">
      <c r="A3438" s="150" t="str">
        <f t="shared" si="106"/>
        <v>2011-2013PersonsABM5</v>
      </c>
      <c r="B3438" s="151" t="str">
        <f t="shared" si="107"/>
        <v>2011-2013_Persons_ABM5_All ages</v>
      </c>
      <c r="C3438" s="149" t="s">
        <v>9</v>
      </c>
      <c r="D3438" s="149" t="s">
        <v>215</v>
      </c>
      <c r="E3438" s="149" t="s">
        <v>26</v>
      </c>
      <c r="F3438" s="149">
        <v>3569</v>
      </c>
      <c r="G3438" s="149">
        <v>1189.6666666666699</v>
      </c>
      <c r="H3438" s="149">
        <v>1156.8281709862699</v>
      </c>
      <c r="I3438" s="149">
        <v>1418.9671316715601</v>
      </c>
      <c r="J3438" s="149">
        <v>1372.4775339335999</v>
      </c>
      <c r="K3438" s="149">
        <v>1466.6218246369799</v>
      </c>
      <c r="L3438" s="149">
        <v>46.4895977379554</v>
      </c>
      <c r="M3438" s="149">
        <v>47.6546929654221</v>
      </c>
    </row>
    <row r="3439" spans="1:13">
      <c r="A3439" s="150" t="str">
        <f t="shared" si="106"/>
        <v>2012-2014PersonsABM5</v>
      </c>
      <c r="B3439" s="151" t="str">
        <f t="shared" si="107"/>
        <v>2012-2014_Persons_ABM5_All ages</v>
      </c>
      <c r="C3439" s="149" t="s">
        <v>216</v>
      </c>
      <c r="D3439" s="149" t="s">
        <v>215</v>
      </c>
      <c r="E3439" s="149" t="s">
        <v>26</v>
      </c>
      <c r="F3439" s="149">
        <v>3578</v>
      </c>
      <c r="G3439" s="149">
        <v>1192.6666666666699</v>
      </c>
      <c r="H3439" s="149">
        <v>1155.79301678775</v>
      </c>
      <c r="I3439" s="149">
        <v>1417.3213057154001</v>
      </c>
      <c r="J3439" s="149">
        <v>1370.96254356703</v>
      </c>
      <c r="K3439" s="149">
        <v>1464.8404019028801</v>
      </c>
      <c r="L3439" s="149">
        <v>46.3587621483682</v>
      </c>
      <c r="M3439" s="149">
        <v>47.519096187486397</v>
      </c>
    </row>
    <row r="3440" spans="1:13">
      <c r="A3440" s="150" t="str">
        <f t="shared" si="106"/>
        <v>2004-2006PersonsBCU1</v>
      </c>
      <c r="B3440" s="151" t="str">
        <f t="shared" si="107"/>
        <v>2004-2006_Persons_BCU1_All ages</v>
      </c>
      <c r="C3440" s="149" t="s">
        <v>1</v>
      </c>
      <c r="D3440" s="149" t="s">
        <v>215</v>
      </c>
      <c r="E3440" s="149" t="s">
        <v>27</v>
      </c>
      <c r="F3440" s="149">
        <v>4063</v>
      </c>
      <c r="G3440" s="149">
        <v>1354.3333333333301</v>
      </c>
      <c r="H3440" s="149">
        <v>991.53667441088601</v>
      </c>
      <c r="I3440" s="149">
        <v>973.080757770829</v>
      </c>
      <c r="J3440" s="149">
        <v>943.20954495920103</v>
      </c>
      <c r="K3440" s="149">
        <v>1003.6529937923</v>
      </c>
      <c r="L3440" s="149">
        <v>29.871212811628499</v>
      </c>
      <c r="M3440" s="149">
        <v>30.5722360214702</v>
      </c>
    </row>
    <row r="3441" spans="1:13">
      <c r="A3441" s="150" t="str">
        <f t="shared" si="106"/>
        <v>2005-2007PersonsBCU1</v>
      </c>
      <c r="B3441" s="151" t="str">
        <f t="shared" si="107"/>
        <v>2005-2007_Persons_BCU1_All ages</v>
      </c>
      <c r="C3441" s="149" t="s">
        <v>3</v>
      </c>
      <c r="D3441" s="149" t="s">
        <v>215</v>
      </c>
      <c r="E3441" s="149" t="s">
        <v>27</v>
      </c>
      <c r="F3441" s="149">
        <v>4073</v>
      </c>
      <c r="G3441" s="149">
        <v>1357.6666666666699</v>
      </c>
      <c r="H3441" s="149">
        <v>992.620537716169</v>
      </c>
      <c r="I3441" s="149">
        <v>958.08156272357598</v>
      </c>
      <c r="J3441" s="149">
        <v>928.70747224431398</v>
      </c>
      <c r="K3441" s="149">
        <v>988.14415214906103</v>
      </c>
      <c r="L3441" s="149">
        <v>29.374090479262101</v>
      </c>
      <c r="M3441" s="149">
        <v>30.062589425485601</v>
      </c>
    </row>
    <row r="3442" spans="1:13">
      <c r="A3442" s="150" t="str">
        <f t="shared" si="106"/>
        <v>2006-2008PersonsBCU1</v>
      </c>
      <c r="B3442" s="151" t="str">
        <f t="shared" si="107"/>
        <v>2006-2008_Persons_BCU1_All ages</v>
      </c>
      <c r="C3442" s="149" t="s">
        <v>4</v>
      </c>
      <c r="D3442" s="149" t="s">
        <v>215</v>
      </c>
      <c r="E3442" s="149" t="s">
        <v>27</v>
      </c>
      <c r="F3442" s="149">
        <v>4098</v>
      </c>
      <c r="G3442" s="149">
        <v>1366</v>
      </c>
      <c r="H3442" s="149">
        <v>996.24160682247998</v>
      </c>
      <c r="I3442" s="149">
        <v>947.82879663631002</v>
      </c>
      <c r="J3442" s="149">
        <v>918.82693886497304</v>
      </c>
      <c r="K3442" s="149">
        <v>977.50832520252197</v>
      </c>
      <c r="L3442" s="149">
        <v>29.001857771336599</v>
      </c>
      <c r="M3442" s="149">
        <v>29.679528566212198</v>
      </c>
    </row>
    <row r="3443" spans="1:13">
      <c r="A3443" s="150" t="str">
        <f t="shared" si="106"/>
        <v>2007-2009PersonsBCU1</v>
      </c>
      <c r="B3443" s="151" t="str">
        <f t="shared" si="107"/>
        <v>2007-2009_Persons_BCU1_All ages</v>
      </c>
      <c r="C3443" s="149" t="s">
        <v>5</v>
      </c>
      <c r="D3443" s="149" t="s">
        <v>215</v>
      </c>
      <c r="E3443" s="149" t="s">
        <v>27</v>
      </c>
      <c r="F3443" s="149">
        <v>4149</v>
      </c>
      <c r="G3443" s="149">
        <v>1383</v>
      </c>
      <c r="H3443" s="149">
        <v>1005.27715992847</v>
      </c>
      <c r="I3443" s="149">
        <v>939.71863032621002</v>
      </c>
      <c r="J3443" s="149">
        <v>911.12106752410398</v>
      </c>
      <c r="K3443" s="149">
        <v>968.98024464474895</v>
      </c>
      <c r="L3443" s="149">
        <v>28.597562802105902</v>
      </c>
      <c r="M3443" s="149">
        <v>29.261614318538399</v>
      </c>
    </row>
    <row r="3444" spans="1:13">
      <c r="A3444" s="150" t="str">
        <f t="shared" si="106"/>
        <v>2008-2010PersonsBCU1</v>
      </c>
      <c r="B3444" s="151" t="str">
        <f t="shared" si="107"/>
        <v>2008-2010_Persons_BCU1_All ages</v>
      </c>
      <c r="C3444" s="149" t="s">
        <v>6</v>
      </c>
      <c r="D3444" s="149" t="s">
        <v>215</v>
      </c>
      <c r="E3444" s="149" t="s">
        <v>27</v>
      </c>
      <c r="F3444" s="149">
        <v>4155</v>
      </c>
      <c r="G3444" s="149">
        <v>1385</v>
      </c>
      <c r="H3444" s="149">
        <v>1004.3582622064</v>
      </c>
      <c r="I3444" s="149">
        <v>916.04626286741598</v>
      </c>
      <c r="J3444" s="149">
        <v>888.18885871846499</v>
      </c>
      <c r="K3444" s="149">
        <v>944.55005844105301</v>
      </c>
      <c r="L3444" s="149">
        <v>27.857404148950799</v>
      </c>
      <c r="M3444" s="149">
        <v>28.503795573637301</v>
      </c>
    </row>
    <row r="3445" spans="1:13">
      <c r="A3445" s="150" t="str">
        <f t="shared" si="106"/>
        <v>2009-2011PersonsBCU1</v>
      </c>
      <c r="B3445" s="151" t="str">
        <f t="shared" si="107"/>
        <v>2009-2011_Persons_BCU1_All ages</v>
      </c>
      <c r="C3445" s="149" t="s">
        <v>7</v>
      </c>
      <c r="D3445" s="149" t="s">
        <v>215</v>
      </c>
      <c r="E3445" s="149" t="s">
        <v>27</v>
      </c>
      <c r="F3445" s="149">
        <v>4099</v>
      </c>
      <c r="G3445" s="149">
        <v>1366.3333333333301</v>
      </c>
      <c r="H3445" s="149">
        <v>988.27523187941097</v>
      </c>
      <c r="I3445" s="149">
        <v>874.19525376483205</v>
      </c>
      <c r="J3445" s="149">
        <v>847.47078072039096</v>
      </c>
      <c r="K3445" s="149">
        <v>901.5441060247</v>
      </c>
      <c r="L3445" s="149">
        <v>26.724473044441702</v>
      </c>
      <c r="M3445" s="149">
        <v>27.348852259867801</v>
      </c>
    </row>
    <row r="3446" spans="1:13">
      <c r="A3446" s="150" t="str">
        <f t="shared" si="106"/>
        <v>2010-2012PersonsBCU1</v>
      </c>
      <c r="B3446" s="151" t="str">
        <f t="shared" si="107"/>
        <v>2010-2012_Persons_BCU1_All ages</v>
      </c>
      <c r="C3446" s="149" t="s">
        <v>8</v>
      </c>
      <c r="D3446" s="149" t="s">
        <v>215</v>
      </c>
      <c r="E3446" s="149" t="s">
        <v>27</v>
      </c>
      <c r="F3446" s="149">
        <v>4127</v>
      </c>
      <c r="G3446" s="149">
        <v>1375.6666666666699</v>
      </c>
      <c r="H3446" s="149">
        <v>992.79519840267506</v>
      </c>
      <c r="I3446" s="149">
        <v>857.76828874720104</v>
      </c>
      <c r="J3446" s="149">
        <v>831.66004876719603</v>
      </c>
      <c r="K3446" s="149">
        <v>884.48441119260303</v>
      </c>
      <c r="L3446" s="149">
        <v>26.1082399800056</v>
      </c>
      <c r="M3446" s="149">
        <v>26.7161224454014</v>
      </c>
    </row>
    <row r="3447" spans="1:13">
      <c r="A3447" s="150" t="str">
        <f t="shared" si="106"/>
        <v>2011-2013PersonsBCU1</v>
      </c>
      <c r="B3447" s="151" t="str">
        <f t="shared" si="107"/>
        <v>2011-2013_Persons_BCU1_All ages</v>
      </c>
      <c r="C3447" s="149" t="s">
        <v>9</v>
      </c>
      <c r="D3447" s="149" t="s">
        <v>215</v>
      </c>
      <c r="E3447" s="149" t="s">
        <v>27</v>
      </c>
      <c r="F3447" s="149">
        <v>4164</v>
      </c>
      <c r="G3447" s="149">
        <v>1388</v>
      </c>
      <c r="H3447" s="149">
        <v>1000.53342560155</v>
      </c>
      <c r="I3447" s="149">
        <v>849.12739118448906</v>
      </c>
      <c r="J3447" s="149">
        <v>823.39584766230996</v>
      </c>
      <c r="K3447" s="149">
        <v>875.45534472659699</v>
      </c>
      <c r="L3447" s="149">
        <v>25.731543522179201</v>
      </c>
      <c r="M3447" s="149">
        <v>26.327953542108698</v>
      </c>
    </row>
    <row r="3448" spans="1:13">
      <c r="A3448" s="150" t="str">
        <f t="shared" si="106"/>
        <v>2012-2014PersonsBCU1</v>
      </c>
      <c r="B3448" s="151" t="str">
        <f t="shared" si="107"/>
        <v>2012-2014_Persons_BCU1_All ages</v>
      </c>
      <c r="C3448" s="149" t="s">
        <v>216</v>
      </c>
      <c r="D3448" s="149" t="s">
        <v>215</v>
      </c>
      <c r="E3448" s="149" t="s">
        <v>27</v>
      </c>
      <c r="F3448" s="149">
        <v>4268</v>
      </c>
      <c r="G3448" s="149">
        <v>1422.6666666666699</v>
      </c>
      <c r="H3448" s="149">
        <v>1024.95383144937</v>
      </c>
      <c r="I3448" s="149">
        <v>853.02061462032896</v>
      </c>
      <c r="J3448" s="149">
        <v>827.47207036785301</v>
      </c>
      <c r="K3448" s="149">
        <v>879.15397646966596</v>
      </c>
      <c r="L3448" s="149">
        <v>25.548544252475299</v>
      </c>
      <c r="M3448" s="149">
        <v>26.133361849337</v>
      </c>
    </row>
    <row r="3449" spans="1:13">
      <c r="A3449" s="150" t="str">
        <f t="shared" si="106"/>
        <v>2004-2006PersonsBCU2</v>
      </c>
      <c r="B3449" s="151" t="str">
        <f t="shared" si="107"/>
        <v>2004-2006_Persons_BCU2_All ages</v>
      </c>
      <c r="C3449" s="149" t="s">
        <v>1</v>
      </c>
      <c r="D3449" s="149" t="s">
        <v>215</v>
      </c>
      <c r="E3449" s="149" t="s">
        <v>28</v>
      </c>
      <c r="F3449" s="149">
        <v>4506</v>
      </c>
      <c r="G3449" s="149">
        <v>1502</v>
      </c>
      <c r="H3449" s="149">
        <v>1125.66138227021</v>
      </c>
      <c r="I3449" s="149">
        <v>1105.8076414078701</v>
      </c>
      <c r="J3449" s="149">
        <v>1073.5765334513801</v>
      </c>
      <c r="K3449" s="149">
        <v>1138.7565428626201</v>
      </c>
      <c r="L3449" s="149">
        <v>32.231107956494697</v>
      </c>
      <c r="M3449" s="149">
        <v>32.948901454742298</v>
      </c>
    </row>
    <row r="3450" spans="1:13">
      <c r="A3450" s="150" t="str">
        <f t="shared" si="106"/>
        <v>2005-2007PersonsBCU2</v>
      </c>
      <c r="B3450" s="151" t="str">
        <f t="shared" si="107"/>
        <v>2005-2007_Persons_BCU2_All ages</v>
      </c>
      <c r="C3450" s="149" t="s">
        <v>3</v>
      </c>
      <c r="D3450" s="149" t="s">
        <v>215</v>
      </c>
      <c r="E3450" s="149" t="s">
        <v>28</v>
      </c>
      <c r="F3450" s="149">
        <v>4506</v>
      </c>
      <c r="G3450" s="149">
        <v>1502</v>
      </c>
      <c r="H3450" s="149">
        <v>1122.5318499105699</v>
      </c>
      <c r="I3450" s="149">
        <v>1086.8867216081601</v>
      </c>
      <c r="J3450" s="149">
        <v>1055.1812208397</v>
      </c>
      <c r="K3450" s="149">
        <v>1119.29831049314</v>
      </c>
      <c r="L3450" s="149">
        <v>31.705500768462802</v>
      </c>
      <c r="M3450" s="149">
        <v>32.411588884980603</v>
      </c>
    </row>
    <row r="3451" spans="1:13">
      <c r="A3451" s="150" t="str">
        <f t="shared" si="106"/>
        <v>2006-2008PersonsBCU2</v>
      </c>
      <c r="B3451" s="151" t="str">
        <f t="shared" si="107"/>
        <v>2006-2008_Persons_BCU2_All ages</v>
      </c>
      <c r="C3451" s="149" t="s">
        <v>4</v>
      </c>
      <c r="D3451" s="149" t="s">
        <v>215</v>
      </c>
      <c r="E3451" s="149" t="s">
        <v>28</v>
      </c>
      <c r="F3451" s="149">
        <v>4563</v>
      </c>
      <c r="G3451" s="149">
        <v>1521</v>
      </c>
      <c r="H3451" s="149">
        <v>1132.64029548433</v>
      </c>
      <c r="I3451" s="149">
        <v>1085.5196003531</v>
      </c>
      <c r="J3451" s="149">
        <v>1054.00961562719</v>
      </c>
      <c r="K3451" s="149">
        <v>1117.7268686657201</v>
      </c>
      <c r="L3451" s="149">
        <v>31.5099847259048</v>
      </c>
      <c r="M3451" s="149">
        <v>32.207268312624599</v>
      </c>
    </row>
    <row r="3452" spans="1:13">
      <c r="A3452" s="150" t="str">
        <f t="shared" si="106"/>
        <v>2007-2009PersonsBCU2</v>
      </c>
      <c r="B3452" s="151" t="str">
        <f t="shared" si="107"/>
        <v>2007-2009_Persons_BCU2_All ages</v>
      </c>
      <c r="C3452" s="149" t="s">
        <v>5</v>
      </c>
      <c r="D3452" s="149" t="s">
        <v>215</v>
      </c>
      <c r="E3452" s="149" t="s">
        <v>28</v>
      </c>
      <c r="F3452" s="149">
        <v>4537</v>
      </c>
      <c r="G3452" s="149">
        <v>1512.3333333333301</v>
      </c>
      <c r="H3452" s="149">
        <v>1122.3308464111101</v>
      </c>
      <c r="I3452" s="149">
        <v>1065.7326496645901</v>
      </c>
      <c r="J3452" s="149">
        <v>1034.67288600436</v>
      </c>
      <c r="K3452" s="149">
        <v>1097.48172462159</v>
      </c>
      <c r="L3452" s="149">
        <v>31.059763660222899</v>
      </c>
      <c r="M3452" s="149">
        <v>31.749074956999699</v>
      </c>
    </row>
    <row r="3453" spans="1:13">
      <c r="A3453" s="150" t="str">
        <f t="shared" si="106"/>
        <v>2008-2010PersonsBCU2</v>
      </c>
      <c r="B3453" s="151" t="str">
        <f t="shared" si="107"/>
        <v>2008-2010_Persons_BCU2_All ages</v>
      </c>
      <c r="C3453" s="149" t="s">
        <v>6</v>
      </c>
      <c r="D3453" s="149" t="s">
        <v>215</v>
      </c>
      <c r="E3453" s="149" t="s">
        <v>28</v>
      </c>
      <c r="F3453" s="149">
        <v>4473</v>
      </c>
      <c r="G3453" s="149">
        <v>1491</v>
      </c>
      <c r="H3453" s="149">
        <v>1104.4335364589001</v>
      </c>
      <c r="I3453" s="149">
        <v>1034.88603545107</v>
      </c>
      <c r="J3453" s="149">
        <v>1004.51760004823</v>
      </c>
      <c r="K3453" s="149">
        <v>1065.9333031132501</v>
      </c>
      <c r="L3453" s="149">
        <v>30.368435402845002</v>
      </c>
      <c r="M3453" s="149">
        <v>31.047267662177301</v>
      </c>
    </row>
    <row r="3454" spans="1:13">
      <c r="A3454" s="150" t="str">
        <f t="shared" si="106"/>
        <v>2009-2011PersonsBCU2</v>
      </c>
      <c r="B3454" s="151" t="str">
        <f t="shared" si="107"/>
        <v>2009-2011_Persons_BCU2_All ages</v>
      </c>
      <c r="C3454" s="149" t="s">
        <v>7</v>
      </c>
      <c r="D3454" s="149" t="s">
        <v>215</v>
      </c>
      <c r="E3454" s="149" t="s">
        <v>28</v>
      </c>
      <c r="F3454" s="149">
        <v>4312</v>
      </c>
      <c r="G3454" s="149">
        <v>1437.3333333333301</v>
      </c>
      <c r="H3454" s="149">
        <v>1063.4834508952799</v>
      </c>
      <c r="I3454" s="149">
        <v>973.80482695573801</v>
      </c>
      <c r="J3454" s="149">
        <v>944.76384227890196</v>
      </c>
      <c r="K3454" s="149">
        <v>1003.50712975575</v>
      </c>
      <c r="L3454" s="149">
        <v>29.040984676836199</v>
      </c>
      <c r="M3454" s="149">
        <v>29.702302800016401</v>
      </c>
    </row>
    <row r="3455" spans="1:13">
      <c r="A3455" s="150" t="str">
        <f t="shared" si="106"/>
        <v>2010-2012PersonsBCU2</v>
      </c>
      <c r="B3455" s="151" t="str">
        <f t="shared" si="107"/>
        <v>2010-2012_Persons_BCU2_All ages</v>
      </c>
      <c r="C3455" s="149" t="s">
        <v>8</v>
      </c>
      <c r="D3455" s="149" t="s">
        <v>215</v>
      </c>
      <c r="E3455" s="149" t="s">
        <v>28</v>
      </c>
      <c r="F3455" s="149">
        <v>4343</v>
      </c>
      <c r="G3455" s="149">
        <v>1447.6666666666699</v>
      </c>
      <c r="H3455" s="149">
        <v>1069.02773367597</v>
      </c>
      <c r="I3455" s="149">
        <v>957.20103143582901</v>
      </c>
      <c r="J3455" s="149">
        <v>928.79784164226805</v>
      </c>
      <c r="K3455" s="149">
        <v>986.24867412983303</v>
      </c>
      <c r="L3455" s="149">
        <v>28.403189793561801</v>
      </c>
      <c r="M3455" s="149">
        <v>29.0476426940041</v>
      </c>
    </row>
    <row r="3456" spans="1:13">
      <c r="A3456" s="150" t="str">
        <f t="shared" si="106"/>
        <v>2011-2013PersonsBCU2</v>
      </c>
      <c r="B3456" s="151" t="str">
        <f t="shared" si="107"/>
        <v>2011-2013_Persons_BCU2_All ages</v>
      </c>
      <c r="C3456" s="149" t="s">
        <v>9</v>
      </c>
      <c r="D3456" s="149" t="s">
        <v>215</v>
      </c>
      <c r="E3456" s="149" t="s">
        <v>28</v>
      </c>
      <c r="F3456" s="149">
        <v>4331</v>
      </c>
      <c r="G3456" s="149">
        <v>1443.6666666666699</v>
      </c>
      <c r="H3456" s="149">
        <v>1063.18474277115</v>
      </c>
      <c r="I3456" s="149">
        <v>933.29682864113602</v>
      </c>
      <c r="J3456" s="149">
        <v>905.57746442801704</v>
      </c>
      <c r="K3456" s="149">
        <v>961.64601172780704</v>
      </c>
      <c r="L3456" s="149">
        <v>27.719364213118801</v>
      </c>
      <c r="M3456" s="149">
        <v>28.3491830866712</v>
      </c>
    </row>
    <row r="3457" spans="1:13">
      <c r="A3457" s="150" t="str">
        <f t="shared" si="106"/>
        <v>2012-2014PersonsBCU2</v>
      </c>
      <c r="B3457" s="151" t="str">
        <f t="shared" si="107"/>
        <v>2012-2014_Persons_BCU2_All ages</v>
      </c>
      <c r="C3457" s="149" t="s">
        <v>216</v>
      </c>
      <c r="D3457" s="149" t="s">
        <v>215</v>
      </c>
      <c r="E3457" s="149" t="s">
        <v>28</v>
      </c>
      <c r="F3457" s="149">
        <v>4361</v>
      </c>
      <c r="G3457" s="149">
        <v>1453.6666666666699</v>
      </c>
      <c r="H3457" s="149">
        <v>1066.5512316331101</v>
      </c>
      <c r="I3457" s="149">
        <v>923.33604209681903</v>
      </c>
      <c r="J3457" s="149">
        <v>895.99879055255099</v>
      </c>
      <c r="K3457" s="149">
        <v>951.292263599036</v>
      </c>
      <c r="L3457" s="149">
        <v>27.3372515442672</v>
      </c>
      <c r="M3457" s="149">
        <v>27.956221502216899</v>
      </c>
    </row>
    <row r="3458" spans="1:13">
      <c r="A3458" s="150" t="str">
        <f t="shared" si="106"/>
        <v>2004-2006PersonsBCU3</v>
      </c>
      <c r="B3458" s="151" t="str">
        <f t="shared" si="107"/>
        <v>2004-2006_Persons_BCU3_All ages</v>
      </c>
      <c r="C3458" s="149" t="s">
        <v>1</v>
      </c>
      <c r="D3458" s="149" t="s">
        <v>215</v>
      </c>
      <c r="E3458" s="149" t="s">
        <v>29</v>
      </c>
      <c r="F3458" s="149">
        <v>4390</v>
      </c>
      <c r="G3458" s="149">
        <v>1463.3333333333301</v>
      </c>
      <c r="H3458" s="149">
        <v>1077.76610266029</v>
      </c>
      <c r="I3458" s="149">
        <v>1105.91164071552</v>
      </c>
      <c r="J3458" s="149">
        <v>1073.2139819118199</v>
      </c>
      <c r="K3458" s="149">
        <v>1139.34715997789</v>
      </c>
      <c r="L3458" s="149">
        <v>32.697658803701003</v>
      </c>
      <c r="M3458" s="149">
        <v>33.435519262365901</v>
      </c>
    </row>
    <row r="3459" spans="1:13">
      <c r="A3459" s="150" t="str">
        <f t="shared" ref="A3459:A3522" si="108">C3459&amp;D3459&amp;E3459</f>
        <v>2005-2007PersonsBCU3</v>
      </c>
      <c r="B3459" s="151" t="str">
        <f t="shared" ref="B3459:B3522" si="109">CONCATENATE(C3459,"_",D3459,"_",E3459,"_","All ages")</f>
        <v>2005-2007_Persons_BCU3_All ages</v>
      </c>
      <c r="C3459" s="149" t="s">
        <v>3</v>
      </c>
      <c r="D3459" s="149" t="s">
        <v>215</v>
      </c>
      <c r="E3459" s="149" t="s">
        <v>29</v>
      </c>
      <c r="F3459" s="149">
        <v>4281</v>
      </c>
      <c r="G3459" s="149">
        <v>1427</v>
      </c>
      <c r="H3459" s="149">
        <v>1046.8912392248001</v>
      </c>
      <c r="I3459" s="149">
        <v>1057.4054340862201</v>
      </c>
      <c r="J3459" s="149">
        <v>1025.7534157415</v>
      </c>
      <c r="K3459" s="149">
        <v>1089.78086649996</v>
      </c>
      <c r="L3459" s="149">
        <v>31.652018344724201</v>
      </c>
      <c r="M3459" s="149">
        <v>32.375432413741002</v>
      </c>
    </row>
    <row r="3460" spans="1:13">
      <c r="A3460" s="150" t="str">
        <f t="shared" si="108"/>
        <v>2006-2008PersonsBCU3</v>
      </c>
      <c r="B3460" s="151" t="str">
        <f t="shared" si="109"/>
        <v>2006-2008_Persons_BCU3_All ages</v>
      </c>
      <c r="C3460" s="149" t="s">
        <v>4</v>
      </c>
      <c r="D3460" s="149" t="s">
        <v>215</v>
      </c>
      <c r="E3460" s="149" t="s">
        <v>29</v>
      </c>
      <c r="F3460" s="149">
        <v>4274</v>
      </c>
      <c r="G3460" s="149">
        <v>1424.6666666666699</v>
      </c>
      <c r="H3460" s="149">
        <v>1040.2874055611801</v>
      </c>
      <c r="I3460" s="149">
        <v>1039.7680154919201</v>
      </c>
      <c r="J3460" s="149">
        <v>1008.6028304079</v>
      </c>
      <c r="K3460" s="149">
        <v>1071.64607836512</v>
      </c>
      <c r="L3460" s="149">
        <v>31.165185084016102</v>
      </c>
      <c r="M3460" s="149">
        <v>31.8780628731975</v>
      </c>
    </row>
    <row r="3461" spans="1:13">
      <c r="A3461" s="150" t="str">
        <f t="shared" si="108"/>
        <v>2007-2009PersonsBCU3</v>
      </c>
      <c r="B3461" s="151" t="str">
        <f t="shared" si="109"/>
        <v>2007-2009_Persons_BCU3_All ages</v>
      </c>
      <c r="C3461" s="149" t="s">
        <v>5</v>
      </c>
      <c r="D3461" s="149" t="s">
        <v>215</v>
      </c>
      <c r="E3461" s="149" t="s">
        <v>29</v>
      </c>
      <c r="F3461" s="149">
        <v>4330</v>
      </c>
      <c r="G3461" s="149">
        <v>1443.3333333333301</v>
      </c>
      <c r="H3461" s="149">
        <v>1049.6104563502599</v>
      </c>
      <c r="I3461" s="149">
        <v>1031.02562283934</v>
      </c>
      <c r="J3461" s="149">
        <v>1000.32481155399</v>
      </c>
      <c r="K3461" s="149">
        <v>1062.4240767850899</v>
      </c>
      <c r="L3461" s="149">
        <v>30.7008112853472</v>
      </c>
      <c r="M3461" s="149">
        <v>31.398453945747001</v>
      </c>
    </row>
    <row r="3462" spans="1:13">
      <c r="A3462" s="150" t="str">
        <f t="shared" si="108"/>
        <v>2008-2010PersonsBCU3</v>
      </c>
      <c r="B3462" s="151" t="str">
        <f t="shared" si="109"/>
        <v>2008-2010_Persons_BCU3_All ages</v>
      </c>
      <c r="C3462" s="149" t="s">
        <v>6</v>
      </c>
      <c r="D3462" s="149" t="s">
        <v>215</v>
      </c>
      <c r="E3462" s="149" t="s">
        <v>29</v>
      </c>
      <c r="F3462" s="149">
        <v>4413</v>
      </c>
      <c r="G3462" s="149">
        <v>1471</v>
      </c>
      <c r="H3462" s="149">
        <v>1067.58208261968</v>
      </c>
      <c r="I3462" s="149">
        <v>1035.3148413490901</v>
      </c>
      <c r="J3462" s="149">
        <v>1004.80089796842</v>
      </c>
      <c r="K3462" s="149">
        <v>1066.5155480973399</v>
      </c>
      <c r="L3462" s="149">
        <v>30.5139433806713</v>
      </c>
      <c r="M3462" s="149">
        <v>31.200706748249299</v>
      </c>
    </row>
    <row r="3463" spans="1:13">
      <c r="A3463" s="150" t="str">
        <f t="shared" si="108"/>
        <v>2009-2011PersonsBCU3</v>
      </c>
      <c r="B3463" s="151" t="str">
        <f t="shared" si="109"/>
        <v>2009-2011_Persons_BCU3_All ages</v>
      </c>
      <c r="C3463" s="149" t="s">
        <v>7</v>
      </c>
      <c r="D3463" s="149" t="s">
        <v>215</v>
      </c>
      <c r="E3463" s="149" t="s">
        <v>29</v>
      </c>
      <c r="F3463" s="149">
        <v>4280</v>
      </c>
      <c r="G3463" s="149">
        <v>1426.6666666666699</v>
      </c>
      <c r="H3463" s="149">
        <v>1034.26360672851</v>
      </c>
      <c r="I3463" s="149">
        <v>987.15396413915698</v>
      </c>
      <c r="J3463" s="149">
        <v>957.65967803378805</v>
      </c>
      <c r="K3463" s="149">
        <v>1017.32242858999</v>
      </c>
      <c r="L3463" s="149">
        <v>29.494286105368701</v>
      </c>
      <c r="M3463" s="149">
        <v>30.1684644508335</v>
      </c>
    </row>
    <row r="3464" spans="1:13">
      <c r="A3464" s="150" t="str">
        <f t="shared" si="108"/>
        <v>2010-2012PersonsBCU3</v>
      </c>
      <c r="B3464" s="151" t="str">
        <f t="shared" si="109"/>
        <v>2010-2012_Persons_BCU3_All ages</v>
      </c>
      <c r="C3464" s="149" t="s">
        <v>8</v>
      </c>
      <c r="D3464" s="149" t="s">
        <v>215</v>
      </c>
      <c r="E3464" s="149" t="s">
        <v>29</v>
      </c>
      <c r="F3464" s="149">
        <v>4248</v>
      </c>
      <c r="G3464" s="149">
        <v>1416</v>
      </c>
      <c r="H3464" s="149">
        <v>1025.1732151777801</v>
      </c>
      <c r="I3464" s="149">
        <v>963.30404391267302</v>
      </c>
      <c r="J3464" s="149">
        <v>934.43183325281302</v>
      </c>
      <c r="K3464" s="149">
        <v>992.83872598144603</v>
      </c>
      <c r="L3464" s="149">
        <v>28.872210659859899</v>
      </c>
      <c r="M3464" s="149">
        <v>29.534682068773499</v>
      </c>
    </row>
    <row r="3465" spans="1:13">
      <c r="A3465" s="150" t="str">
        <f t="shared" si="108"/>
        <v>2011-2013PersonsBCU3</v>
      </c>
      <c r="B3465" s="151" t="str">
        <f t="shared" si="109"/>
        <v>2011-2013_Persons_BCU3_All ages</v>
      </c>
      <c r="C3465" s="149" t="s">
        <v>9</v>
      </c>
      <c r="D3465" s="149" t="s">
        <v>215</v>
      </c>
      <c r="E3465" s="149" t="s">
        <v>29</v>
      </c>
      <c r="F3465" s="149">
        <v>4270</v>
      </c>
      <c r="G3465" s="149">
        <v>1423.3333333333301</v>
      </c>
      <c r="H3465" s="149">
        <v>1028.8883909101201</v>
      </c>
      <c r="I3465" s="149">
        <v>949.86764376501799</v>
      </c>
      <c r="J3465" s="149">
        <v>921.47362677138995</v>
      </c>
      <c r="K3465" s="149">
        <v>978.91145834763302</v>
      </c>
      <c r="L3465" s="149">
        <v>28.394016993627901</v>
      </c>
      <c r="M3465" s="149">
        <v>29.0438145826149</v>
      </c>
    </row>
    <row r="3466" spans="1:13">
      <c r="A3466" s="150" t="str">
        <f t="shared" si="108"/>
        <v>2012-2014PersonsBCU3</v>
      </c>
      <c r="B3466" s="151" t="str">
        <f t="shared" si="109"/>
        <v>2012-2014_Persons_BCU3_All ages</v>
      </c>
      <c r="C3466" s="149" t="s">
        <v>216</v>
      </c>
      <c r="D3466" s="149" t="s">
        <v>215</v>
      </c>
      <c r="E3466" s="149" t="s">
        <v>29</v>
      </c>
      <c r="F3466" s="149">
        <v>4434</v>
      </c>
      <c r="G3466" s="149">
        <v>1478</v>
      </c>
      <c r="H3466" s="149">
        <v>1066.04220411559</v>
      </c>
      <c r="I3466" s="149">
        <v>971.28057308422603</v>
      </c>
      <c r="J3466" s="149">
        <v>942.77941635572597</v>
      </c>
      <c r="K3466" s="149">
        <v>1000.42165266822</v>
      </c>
      <c r="L3466" s="149">
        <v>28.501156728499801</v>
      </c>
      <c r="M3466" s="149">
        <v>29.141079583990599</v>
      </c>
    </row>
    <row r="3467" spans="1:13">
      <c r="A3467" s="150" t="str">
        <f t="shared" si="108"/>
        <v>2004-2006PersonsBCU4</v>
      </c>
      <c r="B3467" s="151" t="str">
        <f t="shared" si="109"/>
        <v>2004-2006_Persons_BCU4_All ages</v>
      </c>
      <c r="C3467" s="149" t="s">
        <v>1</v>
      </c>
      <c r="D3467" s="149" t="s">
        <v>215</v>
      </c>
      <c r="E3467" s="149" t="s">
        <v>30</v>
      </c>
      <c r="F3467" s="149">
        <v>4701</v>
      </c>
      <c r="G3467" s="149">
        <v>1567</v>
      </c>
      <c r="H3467" s="149">
        <v>1154.06143210652</v>
      </c>
      <c r="I3467" s="149">
        <v>1185.7125150971101</v>
      </c>
      <c r="J3467" s="149">
        <v>1151.9498018525401</v>
      </c>
      <c r="K3467" s="149">
        <v>1220.21118185104</v>
      </c>
      <c r="L3467" s="149">
        <v>33.762713244571401</v>
      </c>
      <c r="M3467" s="149">
        <v>34.4986667539306</v>
      </c>
    </row>
    <row r="3468" spans="1:13">
      <c r="A3468" s="150" t="str">
        <f t="shared" si="108"/>
        <v>2005-2007PersonsBCU4</v>
      </c>
      <c r="B3468" s="151" t="str">
        <f t="shared" si="109"/>
        <v>2005-2007_Persons_BCU4_All ages</v>
      </c>
      <c r="C3468" s="149" t="s">
        <v>3</v>
      </c>
      <c r="D3468" s="149" t="s">
        <v>215</v>
      </c>
      <c r="E3468" s="149" t="s">
        <v>30</v>
      </c>
      <c r="F3468" s="149">
        <v>4634</v>
      </c>
      <c r="G3468" s="149">
        <v>1544.6666666666699</v>
      </c>
      <c r="H3468" s="149">
        <v>1133.9083623906499</v>
      </c>
      <c r="I3468" s="149">
        <v>1158.93322194294</v>
      </c>
      <c r="J3468" s="149">
        <v>1125.68703319462</v>
      </c>
      <c r="K3468" s="149">
        <v>1192.9093884098299</v>
      </c>
      <c r="L3468" s="149">
        <v>33.2461887483244</v>
      </c>
      <c r="M3468" s="149">
        <v>33.976166466891101</v>
      </c>
    </row>
    <row r="3469" spans="1:13">
      <c r="A3469" s="150" t="str">
        <f t="shared" si="108"/>
        <v>2006-2008PersonsBCU4</v>
      </c>
      <c r="B3469" s="151" t="str">
        <f t="shared" si="109"/>
        <v>2006-2008_Persons_BCU4_All ages</v>
      </c>
      <c r="C3469" s="149" t="s">
        <v>4</v>
      </c>
      <c r="D3469" s="149" t="s">
        <v>215</v>
      </c>
      <c r="E3469" s="149" t="s">
        <v>30</v>
      </c>
      <c r="F3469" s="149">
        <v>4650</v>
      </c>
      <c r="G3469" s="149">
        <v>1550</v>
      </c>
      <c r="H3469" s="149">
        <v>1131.60437164321</v>
      </c>
      <c r="I3469" s="149">
        <v>1152.2636386235899</v>
      </c>
      <c r="J3469" s="149">
        <v>1119.2260386312901</v>
      </c>
      <c r="K3469" s="149">
        <v>1186.0253722454499</v>
      </c>
      <c r="L3469" s="149">
        <v>33.037599992294602</v>
      </c>
      <c r="M3469" s="149">
        <v>33.761733621866597</v>
      </c>
    </row>
    <row r="3470" spans="1:13">
      <c r="A3470" s="150" t="str">
        <f t="shared" si="108"/>
        <v>2007-2009PersonsBCU4</v>
      </c>
      <c r="B3470" s="151" t="str">
        <f t="shared" si="109"/>
        <v>2007-2009_Persons_BCU4_All ages</v>
      </c>
      <c r="C3470" s="149" t="s">
        <v>5</v>
      </c>
      <c r="D3470" s="149" t="s">
        <v>215</v>
      </c>
      <c r="E3470" s="149" t="s">
        <v>30</v>
      </c>
      <c r="F3470" s="149">
        <v>4653</v>
      </c>
      <c r="G3470" s="149">
        <v>1551</v>
      </c>
      <c r="H3470" s="149">
        <v>1125.83566622227</v>
      </c>
      <c r="I3470" s="149">
        <v>1138.1463044163099</v>
      </c>
      <c r="J3470" s="149">
        <v>1105.49391065809</v>
      </c>
      <c r="K3470" s="149">
        <v>1171.51415512993</v>
      </c>
      <c r="L3470" s="149">
        <v>32.652393758216199</v>
      </c>
      <c r="M3470" s="149">
        <v>33.367850713620101</v>
      </c>
    </row>
    <row r="3471" spans="1:13">
      <c r="A3471" s="150" t="str">
        <f t="shared" si="108"/>
        <v>2008-2010PersonsBCU4</v>
      </c>
      <c r="B3471" s="151" t="str">
        <f t="shared" si="109"/>
        <v>2008-2010_Persons_BCU4_All ages</v>
      </c>
      <c r="C3471" s="149" t="s">
        <v>6</v>
      </c>
      <c r="D3471" s="149" t="s">
        <v>215</v>
      </c>
      <c r="E3471" s="149" t="s">
        <v>30</v>
      </c>
      <c r="F3471" s="149">
        <v>4687</v>
      </c>
      <c r="G3471" s="149">
        <v>1562.3333333333301</v>
      </c>
      <c r="H3471" s="149">
        <v>1128.1987093233499</v>
      </c>
      <c r="I3471" s="149">
        <v>1137.7458852244099</v>
      </c>
      <c r="J3471" s="149">
        <v>1105.2036291515701</v>
      </c>
      <c r="K3471" s="149">
        <v>1170.9985628598699</v>
      </c>
      <c r="L3471" s="149">
        <v>32.542256072839301</v>
      </c>
      <c r="M3471" s="149">
        <v>33.252677635464103</v>
      </c>
    </row>
    <row r="3472" spans="1:13">
      <c r="A3472" s="150" t="str">
        <f t="shared" si="108"/>
        <v>2009-2011PersonsBCU4</v>
      </c>
      <c r="B3472" s="151" t="str">
        <f t="shared" si="109"/>
        <v>2009-2011_Persons_BCU4_All ages</v>
      </c>
      <c r="C3472" s="149" t="s">
        <v>7</v>
      </c>
      <c r="D3472" s="149" t="s">
        <v>215</v>
      </c>
      <c r="E3472" s="149" t="s">
        <v>30</v>
      </c>
      <c r="F3472" s="149">
        <v>4507</v>
      </c>
      <c r="G3472" s="149">
        <v>1502.3333333333301</v>
      </c>
      <c r="H3472" s="149">
        <v>1079.9969327799599</v>
      </c>
      <c r="I3472" s="149">
        <v>1083.49125863893</v>
      </c>
      <c r="J3472" s="149">
        <v>1051.9237450052401</v>
      </c>
      <c r="K3472" s="149">
        <v>1115.7617084339399</v>
      </c>
      <c r="L3472" s="149">
        <v>31.567513633681799</v>
      </c>
      <c r="M3472" s="149">
        <v>32.270449795009903</v>
      </c>
    </row>
    <row r="3473" spans="1:13">
      <c r="A3473" s="150" t="str">
        <f t="shared" si="108"/>
        <v>2010-2012PersonsBCU4</v>
      </c>
      <c r="B3473" s="151" t="str">
        <f t="shared" si="109"/>
        <v>2010-2012_Persons_BCU4_All ages</v>
      </c>
      <c r="C3473" s="149" t="s">
        <v>8</v>
      </c>
      <c r="D3473" s="149" t="s">
        <v>215</v>
      </c>
      <c r="E3473" s="149" t="s">
        <v>30</v>
      </c>
      <c r="F3473" s="149">
        <v>4461</v>
      </c>
      <c r="G3473" s="149">
        <v>1487</v>
      </c>
      <c r="H3473" s="149">
        <v>1064.8938328777899</v>
      </c>
      <c r="I3473" s="149">
        <v>1061.33941521675</v>
      </c>
      <c r="J3473" s="149">
        <v>1030.2949589918701</v>
      </c>
      <c r="K3473" s="149">
        <v>1093.07875916684</v>
      </c>
      <c r="L3473" s="149">
        <v>31.044456224883302</v>
      </c>
      <c r="M3473" s="149">
        <v>31.739343950087001</v>
      </c>
    </row>
    <row r="3474" spans="1:13">
      <c r="A3474" s="150" t="str">
        <f t="shared" si="108"/>
        <v>2011-2013PersonsBCU4</v>
      </c>
      <c r="B3474" s="151" t="str">
        <f t="shared" si="109"/>
        <v>2011-2013_Persons_BCU4_All ages</v>
      </c>
      <c r="C3474" s="149" t="s">
        <v>9</v>
      </c>
      <c r="D3474" s="149" t="s">
        <v>215</v>
      </c>
      <c r="E3474" s="149" t="s">
        <v>30</v>
      </c>
      <c r="F3474" s="149">
        <v>4436</v>
      </c>
      <c r="G3474" s="149">
        <v>1478.6666666666699</v>
      </c>
      <c r="H3474" s="149">
        <v>1054.4105307944401</v>
      </c>
      <c r="I3474" s="149">
        <v>1040.2408677590799</v>
      </c>
      <c r="J3474" s="149">
        <v>1009.74417036375</v>
      </c>
      <c r="K3474" s="149">
        <v>1071.42213664718</v>
      </c>
      <c r="L3474" s="149">
        <v>30.496697395338298</v>
      </c>
      <c r="M3474" s="149">
        <v>31.1812688880952</v>
      </c>
    </row>
    <row r="3475" spans="1:13">
      <c r="A3475" s="150" t="str">
        <f t="shared" si="108"/>
        <v>2012-2014PersonsBCU4</v>
      </c>
      <c r="B3475" s="151" t="str">
        <f t="shared" si="109"/>
        <v>2012-2014_Persons_BCU4_All ages</v>
      </c>
      <c r="C3475" s="149" t="s">
        <v>216</v>
      </c>
      <c r="D3475" s="149" t="s">
        <v>215</v>
      </c>
      <c r="E3475" s="149" t="s">
        <v>30</v>
      </c>
      <c r="F3475" s="149">
        <v>4552</v>
      </c>
      <c r="G3475" s="149">
        <v>1517.3333333333301</v>
      </c>
      <c r="H3475" s="149">
        <v>1078.55797367579</v>
      </c>
      <c r="I3475" s="149">
        <v>1052.0184905183301</v>
      </c>
      <c r="J3475" s="149">
        <v>1021.57046703067</v>
      </c>
      <c r="K3475" s="149">
        <v>1083.1411210307101</v>
      </c>
      <c r="L3475" s="149">
        <v>30.448023487653</v>
      </c>
      <c r="M3475" s="149">
        <v>31.122630512380301</v>
      </c>
    </row>
    <row r="3476" spans="1:13">
      <c r="A3476" s="150" t="str">
        <f t="shared" si="108"/>
        <v>2004-2006PersonsBCU5</v>
      </c>
      <c r="B3476" s="151" t="str">
        <f t="shared" si="109"/>
        <v>2004-2006_Persons_BCU5_All ages</v>
      </c>
      <c r="C3476" s="149" t="s">
        <v>1</v>
      </c>
      <c r="D3476" s="149" t="s">
        <v>215</v>
      </c>
      <c r="E3476" s="149" t="s">
        <v>31</v>
      </c>
      <c r="F3476" s="149">
        <v>5079</v>
      </c>
      <c r="G3476" s="149">
        <v>1693</v>
      </c>
      <c r="H3476" s="149">
        <v>1279.9383089391599</v>
      </c>
      <c r="I3476" s="149">
        <v>1428.8596601650099</v>
      </c>
      <c r="J3476" s="149">
        <v>1389.61362031165</v>
      </c>
      <c r="K3476" s="149">
        <v>1468.9283535808299</v>
      </c>
      <c r="L3476" s="149">
        <v>39.246039853366298</v>
      </c>
      <c r="M3476" s="149">
        <v>40.0686934158105</v>
      </c>
    </row>
    <row r="3477" spans="1:13">
      <c r="A3477" s="150" t="str">
        <f t="shared" si="108"/>
        <v>2005-2007PersonsBCU5</v>
      </c>
      <c r="B3477" s="151" t="str">
        <f t="shared" si="109"/>
        <v>2005-2007_Persons_BCU5_All ages</v>
      </c>
      <c r="C3477" s="149" t="s">
        <v>3</v>
      </c>
      <c r="D3477" s="149" t="s">
        <v>215</v>
      </c>
      <c r="E3477" s="149" t="s">
        <v>31</v>
      </c>
      <c r="F3477" s="149">
        <v>5036</v>
      </c>
      <c r="G3477" s="149">
        <v>1678.6666666666699</v>
      </c>
      <c r="H3477" s="149">
        <v>1261.36190015805</v>
      </c>
      <c r="I3477" s="149">
        <v>1418.9264327491501</v>
      </c>
      <c r="J3477" s="149">
        <v>1379.7614521923599</v>
      </c>
      <c r="K3477" s="149">
        <v>1458.9159057648601</v>
      </c>
      <c r="L3477" s="149">
        <v>39.1649805567938</v>
      </c>
      <c r="M3477" s="149">
        <v>39.9894730157121</v>
      </c>
    </row>
    <row r="3478" spans="1:13">
      <c r="A3478" s="150" t="str">
        <f t="shared" si="108"/>
        <v>2006-2008PersonsBCU5</v>
      </c>
      <c r="B3478" s="151" t="str">
        <f t="shared" si="109"/>
        <v>2006-2008_Persons_BCU5_All ages</v>
      </c>
      <c r="C3478" s="149" t="s">
        <v>4</v>
      </c>
      <c r="D3478" s="149" t="s">
        <v>215</v>
      </c>
      <c r="E3478" s="149" t="s">
        <v>31</v>
      </c>
      <c r="F3478" s="149">
        <v>4975</v>
      </c>
      <c r="G3478" s="149">
        <v>1658.3333333333301</v>
      </c>
      <c r="H3478" s="149">
        <v>1237.46676251334</v>
      </c>
      <c r="I3478" s="149">
        <v>1396.6225375039101</v>
      </c>
      <c r="J3478" s="149">
        <v>1357.7868015977799</v>
      </c>
      <c r="K3478" s="149">
        <v>1436.28088995645</v>
      </c>
      <c r="L3478" s="149">
        <v>38.8357359061349</v>
      </c>
      <c r="M3478" s="149">
        <v>39.658352452540399</v>
      </c>
    </row>
    <row r="3479" spans="1:13">
      <c r="A3479" s="150" t="str">
        <f t="shared" si="108"/>
        <v>2007-2009PersonsBCU5</v>
      </c>
      <c r="B3479" s="151" t="str">
        <f t="shared" si="109"/>
        <v>2007-2009_Persons_BCU5_All ages</v>
      </c>
      <c r="C3479" s="149" t="s">
        <v>5</v>
      </c>
      <c r="D3479" s="149" t="s">
        <v>215</v>
      </c>
      <c r="E3479" s="149" t="s">
        <v>31</v>
      </c>
      <c r="F3479" s="149">
        <v>4978</v>
      </c>
      <c r="G3479" s="149">
        <v>1659.3333333333301</v>
      </c>
      <c r="H3479" s="149">
        <v>1232.4619281171199</v>
      </c>
      <c r="I3479" s="149">
        <v>1395.7741905868199</v>
      </c>
      <c r="J3479" s="149">
        <v>1356.91756305331</v>
      </c>
      <c r="K3479" s="149">
        <v>1435.45362624983</v>
      </c>
      <c r="L3479" s="149">
        <v>38.856627533511997</v>
      </c>
      <c r="M3479" s="149">
        <v>39.6794356630026</v>
      </c>
    </row>
    <row r="3480" spans="1:13">
      <c r="A3480" s="150" t="str">
        <f t="shared" si="108"/>
        <v>2008-2010PersonsBCU5</v>
      </c>
      <c r="B3480" s="151" t="str">
        <f t="shared" si="109"/>
        <v>2008-2010_Persons_BCU5_All ages</v>
      </c>
      <c r="C3480" s="149" t="s">
        <v>6</v>
      </c>
      <c r="D3480" s="149" t="s">
        <v>215</v>
      </c>
      <c r="E3480" s="149" t="s">
        <v>31</v>
      </c>
      <c r="F3480" s="149">
        <v>4922</v>
      </c>
      <c r="G3480" s="149">
        <v>1640.6666666666699</v>
      </c>
      <c r="H3480" s="149">
        <v>1213.4390469991899</v>
      </c>
      <c r="I3480" s="149">
        <v>1373.8895379380699</v>
      </c>
      <c r="J3480" s="149">
        <v>1335.4116966039601</v>
      </c>
      <c r="K3480" s="149">
        <v>1413.18684269492</v>
      </c>
      <c r="L3480" s="149">
        <v>38.477841334104099</v>
      </c>
      <c r="M3480" s="149">
        <v>39.297304756857599</v>
      </c>
    </row>
    <row r="3481" spans="1:13">
      <c r="A3481" s="150" t="str">
        <f t="shared" si="108"/>
        <v>2009-2011PersonsBCU5</v>
      </c>
      <c r="B3481" s="151" t="str">
        <f t="shared" si="109"/>
        <v>2009-2011_Persons_BCU5_All ages</v>
      </c>
      <c r="C3481" s="149" t="s">
        <v>7</v>
      </c>
      <c r="D3481" s="149" t="s">
        <v>215</v>
      </c>
      <c r="E3481" s="149" t="s">
        <v>31</v>
      </c>
      <c r="F3481" s="149">
        <v>4853</v>
      </c>
      <c r="G3481" s="149">
        <v>1617.6666666666699</v>
      </c>
      <c r="H3481" s="149">
        <v>1190.7945910002099</v>
      </c>
      <c r="I3481" s="149">
        <v>1342.9738146694399</v>
      </c>
      <c r="J3481" s="149">
        <v>1305.1467212564601</v>
      </c>
      <c r="K3481" s="149">
        <v>1381.61228682927</v>
      </c>
      <c r="L3481" s="149">
        <v>37.827093412987097</v>
      </c>
      <c r="M3481" s="149">
        <v>38.6384721598222</v>
      </c>
    </row>
    <row r="3482" spans="1:13">
      <c r="A3482" s="150" t="str">
        <f t="shared" si="108"/>
        <v>2010-2012PersonsBCU5</v>
      </c>
      <c r="B3482" s="151" t="str">
        <f t="shared" si="109"/>
        <v>2010-2012_Persons_BCU5_All ages</v>
      </c>
      <c r="C3482" s="149" t="s">
        <v>8</v>
      </c>
      <c r="D3482" s="149" t="s">
        <v>215</v>
      </c>
      <c r="E3482" s="149" t="s">
        <v>31</v>
      </c>
      <c r="F3482" s="149">
        <v>4762</v>
      </c>
      <c r="G3482" s="149">
        <v>1587.3333333333301</v>
      </c>
      <c r="H3482" s="149">
        <v>1162.8077338190999</v>
      </c>
      <c r="I3482" s="149">
        <v>1299.2608770105501</v>
      </c>
      <c r="J3482" s="149">
        <v>1262.37706852578</v>
      </c>
      <c r="K3482" s="149">
        <v>1336.94344437774</v>
      </c>
      <c r="L3482" s="149">
        <v>36.883808484773198</v>
      </c>
      <c r="M3482" s="149">
        <v>37.6825673671933</v>
      </c>
    </row>
    <row r="3483" spans="1:13">
      <c r="A3483" s="150" t="str">
        <f t="shared" si="108"/>
        <v>2011-2013PersonsBCU5</v>
      </c>
      <c r="B3483" s="151" t="str">
        <f t="shared" si="109"/>
        <v>2011-2013_Persons_BCU5_All ages</v>
      </c>
      <c r="C3483" s="149" t="s">
        <v>9</v>
      </c>
      <c r="D3483" s="149" t="s">
        <v>215</v>
      </c>
      <c r="E3483" s="149" t="s">
        <v>31</v>
      </c>
      <c r="F3483" s="149">
        <v>4897</v>
      </c>
      <c r="G3483" s="149">
        <v>1632.3333333333301</v>
      </c>
      <c r="H3483" s="149">
        <v>1189.8109228384401</v>
      </c>
      <c r="I3483" s="149">
        <v>1324.94476631149</v>
      </c>
      <c r="J3483" s="149">
        <v>1287.90147912257</v>
      </c>
      <c r="K3483" s="149">
        <v>1362.77900006646</v>
      </c>
      <c r="L3483" s="149">
        <v>37.043287188916601</v>
      </c>
      <c r="M3483" s="149">
        <v>37.834233754966803</v>
      </c>
    </row>
    <row r="3484" spans="1:13">
      <c r="A3484" s="150" t="str">
        <f t="shared" si="108"/>
        <v>2012-2014PersonsBCU5</v>
      </c>
      <c r="B3484" s="151" t="str">
        <f t="shared" si="109"/>
        <v>2012-2014_Persons_BCU5_All ages</v>
      </c>
      <c r="C3484" s="149" t="s">
        <v>216</v>
      </c>
      <c r="D3484" s="149" t="s">
        <v>215</v>
      </c>
      <c r="E3484" s="149" t="s">
        <v>31</v>
      </c>
      <c r="F3484" s="149">
        <v>4945</v>
      </c>
      <c r="G3484" s="149">
        <v>1648.3333333333301</v>
      </c>
      <c r="H3484" s="149">
        <v>1196.8004646828899</v>
      </c>
      <c r="I3484" s="149">
        <v>1323.29900062656</v>
      </c>
      <c r="J3484" s="149">
        <v>1286.51004111009</v>
      </c>
      <c r="K3484" s="149">
        <v>1360.86960983882</v>
      </c>
      <c r="L3484" s="149">
        <v>36.788959516470399</v>
      </c>
      <c r="M3484" s="149">
        <v>37.5706092122564</v>
      </c>
    </row>
    <row r="3485" spans="1:13">
      <c r="A3485" s="150" t="str">
        <f t="shared" si="108"/>
        <v>2004-2006PersonsCT1</v>
      </c>
      <c r="B3485" s="151" t="str">
        <f t="shared" si="109"/>
        <v>2004-2006_Persons_CT1_All ages</v>
      </c>
      <c r="C3485" s="149" t="s">
        <v>1</v>
      </c>
      <c r="D3485" s="149" t="s">
        <v>215</v>
      </c>
      <c r="E3485" s="149" t="s">
        <v>32</v>
      </c>
      <c r="F3485" s="149">
        <v>1334</v>
      </c>
      <c r="G3485" s="149">
        <v>444.66666666666703</v>
      </c>
      <c r="H3485" s="149">
        <v>755.84590715673903</v>
      </c>
      <c r="I3485" s="149">
        <v>1196.7641901524</v>
      </c>
      <c r="J3485" s="149">
        <v>1130.82033375368</v>
      </c>
      <c r="K3485" s="149">
        <v>1265.43505652351</v>
      </c>
      <c r="L3485" s="149">
        <v>65.943856398724606</v>
      </c>
      <c r="M3485" s="149">
        <v>68.670866371101496</v>
      </c>
    </row>
    <row r="3486" spans="1:13">
      <c r="A3486" s="150" t="str">
        <f t="shared" si="108"/>
        <v>2005-2007PersonsCT1</v>
      </c>
      <c r="B3486" s="151" t="str">
        <f t="shared" si="109"/>
        <v>2005-2007_Persons_CT1_All ages</v>
      </c>
      <c r="C3486" s="149" t="s">
        <v>3</v>
      </c>
      <c r="D3486" s="149" t="s">
        <v>215</v>
      </c>
      <c r="E3486" s="149" t="s">
        <v>32</v>
      </c>
      <c r="F3486" s="149">
        <v>1368</v>
      </c>
      <c r="G3486" s="149">
        <v>456</v>
      </c>
      <c r="H3486" s="149">
        <v>765.927427256491</v>
      </c>
      <c r="I3486" s="149">
        <v>1184.7757761333801</v>
      </c>
      <c r="J3486" s="149">
        <v>1120.1079061783</v>
      </c>
      <c r="K3486" s="149">
        <v>1252.08370163265</v>
      </c>
      <c r="L3486" s="149">
        <v>64.667869955080306</v>
      </c>
      <c r="M3486" s="149">
        <v>67.307925499265096</v>
      </c>
    </row>
    <row r="3487" spans="1:13">
      <c r="A3487" s="150" t="str">
        <f t="shared" si="108"/>
        <v>2006-2008PersonsCT1</v>
      </c>
      <c r="B3487" s="151" t="str">
        <f t="shared" si="109"/>
        <v>2006-2008_Persons_CT1_All ages</v>
      </c>
      <c r="C3487" s="149" t="s">
        <v>4</v>
      </c>
      <c r="D3487" s="149" t="s">
        <v>215</v>
      </c>
      <c r="E3487" s="149" t="s">
        <v>32</v>
      </c>
      <c r="F3487" s="149">
        <v>1368</v>
      </c>
      <c r="G3487" s="149">
        <v>456</v>
      </c>
      <c r="H3487" s="149">
        <v>758.20978245808499</v>
      </c>
      <c r="I3487" s="149">
        <v>1156.12186024377</v>
      </c>
      <c r="J3487" s="149">
        <v>1092.8846030380801</v>
      </c>
      <c r="K3487" s="149">
        <v>1221.9407684548401</v>
      </c>
      <c r="L3487" s="149">
        <v>63.237257205690398</v>
      </c>
      <c r="M3487" s="149">
        <v>65.818908211064596</v>
      </c>
    </row>
    <row r="3488" spans="1:13">
      <c r="A3488" s="150" t="str">
        <f t="shared" si="108"/>
        <v>2007-2009PersonsCT1</v>
      </c>
      <c r="B3488" s="151" t="str">
        <f t="shared" si="109"/>
        <v>2007-2009_Persons_CT1_All ages</v>
      </c>
      <c r="C3488" s="149" t="s">
        <v>5</v>
      </c>
      <c r="D3488" s="149" t="s">
        <v>215</v>
      </c>
      <c r="E3488" s="149" t="s">
        <v>32</v>
      </c>
      <c r="F3488" s="149">
        <v>1371</v>
      </c>
      <c r="G3488" s="149">
        <v>457</v>
      </c>
      <c r="H3488" s="149">
        <v>752.08592760007195</v>
      </c>
      <c r="I3488" s="149">
        <v>1114.4928807586</v>
      </c>
      <c r="J3488" s="149">
        <v>1053.8140053577799</v>
      </c>
      <c r="K3488" s="149">
        <v>1177.64618940481</v>
      </c>
      <c r="L3488" s="149">
        <v>60.678875400819202</v>
      </c>
      <c r="M3488" s="149">
        <v>63.153308646212103</v>
      </c>
    </row>
    <row r="3489" spans="1:13">
      <c r="A3489" s="150" t="str">
        <f t="shared" si="108"/>
        <v>2008-2010PersonsCT1</v>
      </c>
      <c r="B3489" s="151" t="str">
        <f t="shared" si="109"/>
        <v>2008-2010_Persons_CT1_All ages</v>
      </c>
      <c r="C3489" s="149" t="s">
        <v>6</v>
      </c>
      <c r="D3489" s="149" t="s">
        <v>215</v>
      </c>
      <c r="E3489" s="149" t="s">
        <v>32</v>
      </c>
      <c r="F3489" s="149">
        <v>1355</v>
      </c>
      <c r="G3489" s="149">
        <v>451.66666666666703</v>
      </c>
      <c r="H3489" s="149">
        <v>739.19708467216196</v>
      </c>
      <c r="I3489" s="149">
        <v>1071.8103830811101</v>
      </c>
      <c r="J3489" s="149">
        <v>1013.49886553206</v>
      </c>
      <c r="K3489" s="149">
        <v>1132.5141069731101</v>
      </c>
      <c r="L3489" s="149">
        <v>58.311517549046002</v>
      </c>
      <c r="M3489" s="149">
        <v>60.703723892002202</v>
      </c>
    </row>
    <row r="3490" spans="1:13">
      <c r="A3490" s="150" t="str">
        <f t="shared" si="108"/>
        <v>2009-2011PersonsCT1</v>
      </c>
      <c r="B3490" s="151" t="str">
        <f t="shared" si="109"/>
        <v>2009-2011_Persons_CT1_All ages</v>
      </c>
      <c r="C3490" s="149" t="s">
        <v>7</v>
      </c>
      <c r="D3490" s="149" t="s">
        <v>215</v>
      </c>
      <c r="E3490" s="149" t="s">
        <v>32</v>
      </c>
      <c r="F3490" s="149">
        <v>1377</v>
      </c>
      <c r="G3490" s="149">
        <v>459</v>
      </c>
      <c r="H3490" s="149">
        <v>749.86522030354001</v>
      </c>
      <c r="I3490" s="149">
        <v>1041.63127924025</v>
      </c>
      <c r="J3490" s="149">
        <v>985.854997971236</v>
      </c>
      <c r="K3490" s="149">
        <v>1099.6769989950601</v>
      </c>
      <c r="L3490" s="149">
        <v>55.7762812690193</v>
      </c>
      <c r="M3490" s="149">
        <v>58.045719754802299</v>
      </c>
    </row>
    <row r="3491" spans="1:13">
      <c r="A3491" s="150" t="str">
        <f t="shared" si="108"/>
        <v>2010-2012PersonsCT1</v>
      </c>
      <c r="B3491" s="151" t="str">
        <f t="shared" si="109"/>
        <v>2010-2012_Persons_CT1_All ages</v>
      </c>
      <c r="C3491" s="149" t="s">
        <v>8</v>
      </c>
      <c r="D3491" s="149" t="s">
        <v>215</v>
      </c>
      <c r="E3491" s="149" t="s">
        <v>32</v>
      </c>
      <c r="F3491" s="149">
        <v>1420</v>
      </c>
      <c r="G3491" s="149">
        <v>473.33333333333297</v>
      </c>
      <c r="H3491" s="149">
        <v>771.44145465608403</v>
      </c>
      <c r="I3491" s="149">
        <v>1035.21127148443</v>
      </c>
      <c r="J3491" s="149">
        <v>980.84263928441806</v>
      </c>
      <c r="K3491" s="149">
        <v>1091.75757673264</v>
      </c>
      <c r="L3491" s="149">
        <v>54.368632200016101</v>
      </c>
      <c r="M3491" s="149">
        <v>56.546305248208</v>
      </c>
    </row>
    <row r="3492" spans="1:13">
      <c r="A3492" s="150" t="str">
        <f t="shared" si="108"/>
        <v>2011-2013PersonsCT1</v>
      </c>
      <c r="B3492" s="151" t="str">
        <f t="shared" si="109"/>
        <v>2011-2013_Persons_CT1_All ages</v>
      </c>
      <c r="C3492" s="149" t="s">
        <v>9</v>
      </c>
      <c r="D3492" s="149" t="s">
        <v>215</v>
      </c>
      <c r="E3492" s="149" t="s">
        <v>32</v>
      </c>
      <c r="F3492" s="149">
        <v>1436</v>
      </c>
      <c r="G3492" s="149">
        <v>478.66666666666703</v>
      </c>
      <c r="H3492" s="149">
        <v>777.49382769524004</v>
      </c>
      <c r="I3492" s="149">
        <v>1009.5044109509</v>
      </c>
      <c r="J3492" s="149">
        <v>956.96961960305896</v>
      </c>
      <c r="K3492" s="149">
        <v>1064.13141141608</v>
      </c>
      <c r="L3492" s="149">
        <v>52.534791347837199</v>
      </c>
      <c r="M3492" s="149">
        <v>54.627000465179997</v>
      </c>
    </row>
    <row r="3493" spans="1:13">
      <c r="A3493" s="150" t="str">
        <f t="shared" si="108"/>
        <v>2012-2014PersonsCT1</v>
      </c>
      <c r="B3493" s="151" t="str">
        <f t="shared" si="109"/>
        <v>2012-2014_Persons_CT1_All ages</v>
      </c>
      <c r="C3493" s="149" t="s">
        <v>216</v>
      </c>
      <c r="D3493" s="149" t="s">
        <v>215</v>
      </c>
      <c r="E3493" s="149" t="s">
        <v>32</v>
      </c>
      <c r="F3493" s="149">
        <v>1439</v>
      </c>
      <c r="G3493" s="149">
        <v>479.66666666666703</v>
      </c>
      <c r="H3493" s="149">
        <v>775.95875932876095</v>
      </c>
      <c r="I3493" s="149">
        <v>982.90440021855602</v>
      </c>
      <c r="J3493" s="149">
        <v>931.916834407137</v>
      </c>
      <c r="K3493" s="149">
        <v>1035.9203927144999</v>
      </c>
      <c r="L3493" s="149">
        <v>50.987565811418897</v>
      </c>
      <c r="M3493" s="149">
        <v>53.015992495944403</v>
      </c>
    </row>
    <row r="3494" spans="1:13">
      <c r="A3494" s="150" t="str">
        <f t="shared" si="108"/>
        <v>2004-2006PersonsCT2</v>
      </c>
      <c r="B3494" s="151" t="str">
        <f t="shared" si="109"/>
        <v>2004-2006_Persons_CT2_All ages</v>
      </c>
      <c r="C3494" s="149" t="s">
        <v>1</v>
      </c>
      <c r="D3494" s="149" t="s">
        <v>215</v>
      </c>
      <c r="E3494" s="149" t="s">
        <v>33</v>
      </c>
      <c r="F3494" s="149">
        <v>1921</v>
      </c>
      <c r="G3494" s="149">
        <v>640.33333333333303</v>
      </c>
      <c r="H3494" s="149">
        <v>1063.7237529901699</v>
      </c>
      <c r="I3494" s="149">
        <v>1191.12419519784</v>
      </c>
      <c r="J3494" s="149">
        <v>1137.9387504942099</v>
      </c>
      <c r="K3494" s="149">
        <v>1246.1355692802999</v>
      </c>
      <c r="L3494" s="149">
        <v>53.185444703622998</v>
      </c>
      <c r="M3494" s="149">
        <v>55.011374082458801</v>
      </c>
    </row>
    <row r="3495" spans="1:13">
      <c r="A3495" s="150" t="str">
        <f t="shared" si="108"/>
        <v>2005-2007PersonsCT2</v>
      </c>
      <c r="B3495" s="151" t="str">
        <f t="shared" si="109"/>
        <v>2005-2007_Persons_CT2_All ages</v>
      </c>
      <c r="C3495" s="149" t="s">
        <v>3</v>
      </c>
      <c r="D3495" s="149" t="s">
        <v>215</v>
      </c>
      <c r="E3495" s="149" t="s">
        <v>33</v>
      </c>
      <c r="F3495" s="149">
        <v>2009</v>
      </c>
      <c r="G3495" s="149">
        <v>669.66666666666697</v>
      </c>
      <c r="H3495" s="149">
        <v>1109.99994474863</v>
      </c>
      <c r="I3495" s="149">
        <v>1234.87054417992</v>
      </c>
      <c r="J3495" s="149">
        <v>1180.8728013177699</v>
      </c>
      <c r="K3495" s="149">
        <v>1290.6802924538599</v>
      </c>
      <c r="L3495" s="149">
        <v>53.997742862150297</v>
      </c>
      <c r="M3495" s="149">
        <v>55.809748273942901</v>
      </c>
    </row>
    <row r="3496" spans="1:13">
      <c r="A3496" s="150" t="str">
        <f t="shared" si="108"/>
        <v>2006-2008PersonsCT2</v>
      </c>
      <c r="B3496" s="151" t="str">
        <f t="shared" si="109"/>
        <v>2006-2008_Persons_CT2_All ages</v>
      </c>
      <c r="C3496" s="149" t="s">
        <v>4</v>
      </c>
      <c r="D3496" s="149" t="s">
        <v>215</v>
      </c>
      <c r="E3496" s="149" t="s">
        <v>33</v>
      </c>
      <c r="F3496" s="149">
        <v>2039</v>
      </c>
      <c r="G3496" s="149">
        <v>679.66666666666697</v>
      </c>
      <c r="H3496" s="149">
        <v>1123.60169725023</v>
      </c>
      <c r="I3496" s="149">
        <v>1238.44696073757</v>
      </c>
      <c r="J3496" s="149">
        <v>1184.61020617739</v>
      </c>
      <c r="K3496" s="149">
        <v>1294.0767351602699</v>
      </c>
      <c r="L3496" s="149">
        <v>53.836754560177503</v>
      </c>
      <c r="M3496" s="149">
        <v>55.6297744227004</v>
      </c>
    </row>
    <row r="3497" spans="1:13">
      <c r="A3497" s="150" t="str">
        <f t="shared" si="108"/>
        <v>2007-2009PersonsCT2</v>
      </c>
      <c r="B3497" s="151" t="str">
        <f t="shared" si="109"/>
        <v>2007-2009_Persons_CT2_All ages</v>
      </c>
      <c r="C3497" s="149" t="s">
        <v>5</v>
      </c>
      <c r="D3497" s="149" t="s">
        <v>215</v>
      </c>
      <c r="E3497" s="149" t="s">
        <v>33</v>
      </c>
      <c r="F3497" s="149">
        <v>2107</v>
      </c>
      <c r="G3497" s="149">
        <v>702.33333333333303</v>
      </c>
      <c r="H3497" s="149">
        <v>1159.79523311499</v>
      </c>
      <c r="I3497" s="149">
        <v>1277.93224614571</v>
      </c>
      <c r="J3497" s="149">
        <v>1223.25284074765</v>
      </c>
      <c r="K3497" s="149">
        <v>1334.4025761492101</v>
      </c>
      <c r="L3497" s="149">
        <v>54.679405398061803</v>
      </c>
      <c r="M3497" s="149">
        <v>56.470330003499399</v>
      </c>
    </row>
    <row r="3498" spans="1:13">
      <c r="A3498" s="150" t="str">
        <f t="shared" si="108"/>
        <v>2008-2010PersonsCT2</v>
      </c>
      <c r="B3498" s="151" t="str">
        <f t="shared" si="109"/>
        <v>2008-2010_Persons_CT2_All ages</v>
      </c>
      <c r="C3498" s="149" t="s">
        <v>6</v>
      </c>
      <c r="D3498" s="149" t="s">
        <v>215</v>
      </c>
      <c r="E3498" s="149" t="s">
        <v>33</v>
      </c>
      <c r="F3498" s="149">
        <v>2044</v>
      </c>
      <c r="G3498" s="149">
        <v>681.33333333333303</v>
      </c>
      <c r="H3498" s="149">
        <v>1121.40713552897</v>
      </c>
      <c r="I3498" s="149">
        <v>1225.54765554396</v>
      </c>
      <c r="J3498" s="149">
        <v>1172.4157315883499</v>
      </c>
      <c r="K3498" s="149">
        <v>1280.4469200016799</v>
      </c>
      <c r="L3498" s="149">
        <v>53.131923955609203</v>
      </c>
      <c r="M3498" s="149">
        <v>54.899264457724001</v>
      </c>
    </row>
    <row r="3499" spans="1:13">
      <c r="A3499" s="150" t="str">
        <f t="shared" si="108"/>
        <v>2009-2011PersonsCT2</v>
      </c>
      <c r="B3499" s="151" t="str">
        <f t="shared" si="109"/>
        <v>2009-2011_Persons_CT2_All ages</v>
      </c>
      <c r="C3499" s="149" t="s">
        <v>7</v>
      </c>
      <c r="D3499" s="149" t="s">
        <v>215</v>
      </c>
      <c r="E3499" s="149" t="s">
        <v>33</v>
      </c>
      <c r="F3499" s="149">
        <v>2027</v>
      </c>
      <c r="G3499" s="149">
        <v>675.66666666666697</v>
      </c>
      <c r="H3499" s="149">
        <v>1109.21408324304</v>
      </c>
      <c r="I3499" s="149">
        <v>1199.6774050270201</v>
      </c>
      <c r="J3499" s="149">
        <v>1147.6168256083899</v>
      </c>
      <c r="K3499" s="149">
        <v>1253.4770678539801</v>
      </c>
      <c r="L3499" s="149">
        <v>52.060579418624002</v>
      </c>
      <c r="M3499" s="149">
        <v>53.799662826969602</v>
      </c>
    </row>
    <row r="3500" spans="1:13">
      <c r="A3500" s="150" t="str">
        <f t="shared" si="108"/>
        <v>2010-2012PersonsCT2</v>
      </c>
      <c r="B3500" s="151" t="str">
        <f t="shared" si="109"/>
        <v>2010-2012_Persons_CT2_All ages</v>
      </c>
      <c r="C3500" s="149" t="s">
        <v>8</v>
      </c>
      <c r="D3500" s="149" t="s">
        <v>215</v>
      </c>
      <c r="E3500" s="149" t="s">
        <v>33</v>
      </c>
      <c r="F3500" s="149">
        <v>2009</v>
      </c>
      <c r="G3500" s="149">
        <v>669.66666666666697</v>
      </c>
      <c r="H3500" s="149">
        <v>1096.3464214576099</v>
      </c>
      <c r="I3500" s="149">
        <v>1172.01078689575</v>
      </c>
      <c r="J3500" s="149">
        <v>1121.02208635425</v>
      </c>
      <c r="K3500" s="149">
        <v>1224.7105182400901</v>
      </c>
      <c r="L3500" s="149">
        <v>50.988700541498503</v>
      </c>
      <c r="M3500" s="149">
        <v>52.699731344347803</v>
      </c>
    </row>
    <row r="3501" spans="1:13">
      <c r="A3501" s="150" t="str">
        <f t="shared" si="108"/>
        <v>2011-2013PersonsCT2</v>
      </c>
      <c r="B3501" s="151" t="str">
        <f t="shared" si="109"/>
        <v>2011-2013_Persons_CT2_All ages</v>
      </c>
      <c r="C3501" s="149" t="s">
        <v>9</v>
      </c>
      <c r="D3501" s="149" t="s">
        <v>215</v>
      </c>
      <c r="E3501" s="149" t="s">
        <v>33</v>
      </c>
      <c r="F3501" s="149">
        <v>2073</v>
      </c>
      <c r="G3501" s="149">
        <v>691</v>
      </c>
      <c r="H3501" s="149">
        <v>1126.9244150648001</v>
      </c>
      <c r="I3501" s="149">
        <v>1191.9128427937801</v>
      </c>
      <c r="J3501" s="149">
        <v>1140.9157455823499</v>
      </c>
      <c r="K3501" s="149">
        <v>1244.5941464528</v>
      </c>
      <c r="L3501" s="149">
        <v>50.997097211428397</v>
      </c>
      <c r="M3501" s="149">
        <v>52.6813036590233</v>
      </c>
    </row>
    <row r="3502" spans="1:13">
      <c r="A3502" s="150" t="str">
        <f t="shared" si="108"/>
        <v>2012-2014PersonsCT2</v>
      </c>
      <c r="B3502" s="151" t="str">
        <f t="shared" si="109"/>
        <v>2012-2014_Persons_CT2_All ages</v>
      </c>
      <c r="C3502" s="149" t="s">
        <v>216</v>
      </c>
      <c r="D3502" s="149" t="s">
        <v>215</v>
      </c>
      <c r="E3502" s="149" t="s">
        <v>33</v>
      </c>
      <c r="F3502" s="149">
        <v>2101</v>
      </c>
      <c r="G3502" s="149">
        <v>700.33333333333303</v>
      </c>
      <c r="H3502" s="149">
        <v>1137.9392521339701</v>
      </c>
      <c r="I3502" s="149">
        <v>1193.30835768815</v>
      </c>
      <c r="J3502" s="149">
        <v>1142.6215461294701</v>
      </c>
      <c r="K3502" s="149">
        <v>1245.6577351470601</v>
      </c>
      <c r="L3502" s="149">
        <v>50.686811558681498</v>
      </c>
      <c r="M3502" s="149">
        <v>52.349377458911199</v>
      </c>
    </row>
    <row r="3503" spans="1:13">
      <c r="A3503" s="150" t="str">
        <f t="shared" si="108"/>
        <v>2004-2006PersonsCT3</v>
      </c>
      <c r="B3503" s="151" t="str">
        <f t="shared" si="109"/>
        <v>2004-2006_Persons_CT3_All ages</v>
      </c>
      <c r="C3503" s="149" t="s">
        <v>1</v>
      </c>
      <c r="D3503" s="149" t="s">
        <v>215</v>
      </c>
      <c r="E3503" s="149" t="s">
        <v>34</v>
      </c>
      <c r="F3503" s="149">
        <v>2108</v>
      </c>
      <c r="G3503" s="149">
        <v>702.66666666666697</v>
      </c>
      <c r="H3503" s="149">
        <v>1188.1746188315501</v>
      </c>
      <c r="I3503" s="149">
        <v>1330.1421824389799</v>
      </c>
      <c r="J3503" s="149">
        <v>1273.3628079811699</v>
      </c>
      <c r="K3503" s="149">
        <v>1388.7808130909</v>
      </c>
      <c r="L3503" s="149">
        <v>56.7793744578128</v>
      </c>
      <c r="M3503" s="149">
        <v>58.6386306519139</v>
      </c>
    </row>
    <row r="3504" spans="1:13">
      <c r="A3504" s="150" t="str">
        <f t="shared" si="108"/>
        <v>2005-2007PersonsCT3</v>
      </c>
      <c r="B3504" s="151" t="str">
        <f t="shared" si="109"/>
        <v>2005-2007_Persons_CT3_All ages</v>
      </c>
      <c r="C3504" s="149" t="s">
        <v>3</v>
      </c>
      <c r="D3504" s="149" t="s">
        <v>215</v>
      </c>
      <c r="E3504" s="149" t="s">
        <v>34</v>
      </c>
      <c r="F3504" s="149">
        <v>2129</v>
      </c>
      <c r="G3504" s="149">
        <v>709.66666666666697</v>
      </c>
      <c r="H3504" s="149">
        <v>1204.8874627186699</v>
      </c>
      <c r="I3504" s="149">
        <v>1336.3684466305899</v>
      </c>
      <c r="J3504" s="149">
        <v>1279.5440969112301</v>
      </c>
      <c r="K3504" s="149">
        <v>1395.0441611828801</v>
      </c>
      <c r="L3504" s="149">
        <v>56.8243497193548</v>
      </c>
      <c r="M3504" s="149">
        <v>58.675714552291304</v>
      </c>
    </row>
    <row r="3505" spans="1:13">
      <c r="A3505" s="150" t="str">
        <f t="shared" si="108"/>
        <v>2006-2008PersonsCT3</v>
      </c>
      <c r="B3505" s="151" t="str">
        <f t="shared" si="109"/>
        <v>2006-2008_Persons_CT3_All ages</v>
      </c>
      <c r="C3505" s="149" t="s">
        <v>4</v>
      </c>
      <c r="D3505" s="149" t="s">
        <v>215</v>
      </c>
      <c r="E3505" s="149" t="s">
        <v>34</v>
      </c>
      <c r="F3505" s="149">
        <v>2121</v>
      </c>
      <c r="G3505" s="149">
        <v>707</v>
      </c>
      <c r="H3505" s="149">
        <v>1204.0669190987401</v>
      </c>
      <c r="I3505" s="149">
        <v>1334.6015115468299</v>
      </c>
      <c r="J3505" s="149">
        <v>1277.6089020720699</v>
      </c>
      <c r="K3505" s="149">
        <v>1393.45452902835</v>
      </c>
      <c r="L3505" s="149">
        <v>56.992609474759099</v>
      </c>
      <c r="M3505" s="149">
        <v>58.8530174815251</v>
      </c>
    </row>
    <row r="3506" spans="1:13">
      <c r="A3506" s="150" t="str">
        <f t="shared" si="108"/>
        <v>2007-2009PersonsCT3</v>
      </c>
      <c r="B3506" s="151" t="str">
        <f t="shared" si="109"/>
        <v>2007-2009_Persons_CT3_All ages</v>
      </c>
      <c r="C3506" s="149" t="s">
        <v>5</v>
      </c>
      <c r="D3506" s="149" t="s">
        <v>215</v>
      </c>
      <c r="E3506" s="149" t="s">
        <v>34</v>
      </c>
      <c r="F3506" s="149">
        <v>2124</v>
      </c>
      <c r="G3506" s="149">
        <v>708</v>
      </c>
      <c r="H3506" s="149">
        <v>1207.2709084088399</v>
      </c>
      <c r="I3506" s="149">
        <v>1330.39292312512</v>
      </c>
      <c r="J3506" s="149">
        <v>1273.59518792617</v>
      </c>
      <c r="K3506" s="149">
        <v>1389.04337179865</v>
      </c>
      <c r="L3506" s="149">
        <v>56.797735198945503</v>
      </c>
      <c r="M3506" s="149">
        <v>58.650448673531599</v>
      </c>
    </row>
    <row r="3507" spans="1:13">
      <c r="A3507" s="150" t="str">
        <f t="shared" si="108"/>
        <v>2008-2010PersonsCT3</v>
      </c>
      <c r="B3507" s="151" t="str">
        <f t="shared" si="109"/>
        <v>2008-2010_Persons_CT3_All ages</v>
      </c>
      <c r="C3507" s="149" t="s">
        <v>6</v>
      </c>
      <c r="D3507" s="149" t="s">
        <v>215</v>
      </c>
      <c r="E3507" s="149" t="s">
        <v>34</v>
      </c>
      <c r="F3507" s="149">
        <v>2037</v>
      </c>
      <c r="G3507" s="149">
        <v>679</v>
      </c>
      <c r="H3507" s="149">
        <v>1156.3154578430201</v>
      </c>
      <c r="I3507" s="149">
        <v>1267.44388016831</v>
      </c>
      <c r="J3507" s="149">
        <v>1212.36472114205</v>
      </c>
      <c r="K3507" s="149">
        <v>1324.3583538033099</v>
      </c>
      <c r="L3507" s="149">
        <v>55.079159026257003</v>
      </c>
      <c r="M3507" s="149">
        <v>56.914473635003603</v>
      </c>
    </row>
    <row r="3508" spans="1:13">
      <c r="A3508" s="150" t="str">
        <f t="shared" si="108"/>
        <v>2009-2011PersonsCT3</v>
      </c>
      <c r="B3508" s="151" t="str">
        <f t="shared" si="109"/>
        <v>2009-2011_Persons_CT3_All ages</v>
      </c>
      <c r="C3508" s="149" t="s">
        <v>7</v>
      </c>
      <c r="D3508" s="149" t="s">
        <v>215</v>
      </c>
      <c r="E3508" s="149" t="s">
        <v>34</v>
      </c>
      <c r="F3508" s="149">
        <v>1898</v>
      </c>
      <c r="G3508" s="149">
        <v>632.66666666666697</v>
      </c>
      <c r="H3508" s="149">
        <v>1074.0153915799001</v>
      </c>
      <c r="I3508" s="149">
        <v>1162.4600906293499</v>
      </c>
      <c r="J3508" s="149">
        <v>1110.37275422428</v>
      </c>
      <c r="K3508" s="149">
        <v>1216.34666366751</v>
      </c>
      <c r="L3508" s="149">
        <v>52.087336405072797</v>
      </c>
      <c r="M3508" s="149">
        <v>53.886573038157799</v>
      </c>
    </row>
    <row r="3509" spans="1:13">
      <c r="A3509" s="150" t="str">
        <f t="shared" si="108"/>
        <v>2010-2012PersonsCT3</v>
      </c>
      <c r="B3509" s="151" t="str">
        <f t="shared" si="109"/>
        <v>2010-2012_Persons_CT3_All ages</v>
      </c>
      <c r="C3509" s="149" t="s">
        <v>8</v>
      </c>
      <c r="D3509" s="149" t="s">
        <v>215</v>
      </c>
      <c r="E3509" s="149" t="s">
        <v>34</v>
      </c>
      <c r="F3509" s="149">
        <v>1907</v>
      </c>
      <c r="G3509" s="149">
        <v>635.66666666666697</v>
      </c>
      <c r="H3509" s="149">
        <v>1076.5678542597</v>
      </c>
      <c r="I3509" s="149">
        <v>1155.9043093637099</v>
      </c>
      <c r="J3509" s="149">
        <v>1104.35191809715</v>
      </c>
      <c r="K3509" s="149">
        <v>1209.2331722777201</v>
      </c>
      <c r="L3509" s="149">
        <v>51.552391266560797</v>
      </c>
      <c r="M3509" s="149">
        <v>53.328862914010401</v>
      </c>
    </row>
    <row r="3510" spans="1:13">
      <c r="A3510" s="150" t="str">
        <f t="shared" si="108"/>
        <v>2011-2013PersonsCT3</v>
      </c>
      <c r="B3510" s="151" t="str">
        <f t="shared" si="109"/>
        <v>2011-2013_Persons_CT3_All ages</v>
      </c>
      <c r="C3510" s="149" t="s">
        <v>9</v>
      </c>
      <c r="D3510" s="149" t="s">
        <v>215</v>
      </c>
      <c r="E3510" s="149" t="s">
        <v>34</v>
      </c>
      <c r="F3510" s="149">
        <v>1914</v>
      </c>
      <c r="G3510" s="149">
        <v>638</v>
      </c>
      <c r="H3510" s="149">
        <v>1079.6967372173799</v>
      </c>
      <c r="I3510" s="149">
        <v>1156.33945272803</v>
      </c>
      <c r="J3510" s="149">
        <v>1104.8893303228799</v>
      </c>
      <c r="K3510" s="149">
        <v>1209.5592164217101</v>
      </c>
      <c r="L3510" s="149">
        <v>51.450122405154801</v>
      </c>
      <c r="M3510" s="149">
        <v>53.219763693678701</v>
      </c>
    </row>
    <row r="3511" spans="1:13">
      <c r="A3511" s="150" t="str">
        <f t="shared" si="108"/>
        <v>2012-2014PersonsCT3</v>
      </c>
      <c r="B3511" s="151" t="str">
        <f t="shared" si="109"/>
        <v>2012-2014_Persons_CT3_All ages</v>
      </c>
      <c r="C3511" s="149" t="s">
        <v>216</v>
      </c>
      <c r="D3511" s="149" t="s">
        <v>215</v>
      </c>
      <c r="E3511" s="149" t="s">
        <v>34</v>
      </c>
      <c r="F3511" s="149">
        <v>2007</v>
      </c>
      <c r="G3511" s="149">
        <v>669</v>
      </c>
      <c r="H3511" s="149">
        <v>1131.32246918034</v>
      </c>
      <c r="I3511" s="149">
        <v>1205.3056837357401</v>
      </c>
      <c r="J3511" s="149">
        <v>1152.91124292676</v>
      </c>
      <c r="K3511" s="149">
        <v>1259.45921979831</v>
      </c>
      <c r="L3511" s="149">
        <v>52.394440808980299</v>
      </c>
      <c r="M3511" s="149">
        <v>54.153536062570502</v>
      </c>
    </row>
    <row r="3512" spans="1:13">
      <c r="A3512" s="150" t="str">
        <f t="shared" si="108"/>
        <v>2004-2006PersonsCT4</v>
      </c>
      <c r="B3512" s="151" t="str">
        <f t="shared" si="109"/>
        <v>2004-2006_Persons_CT4_All ages</v>
      </c>
      <c r="C3512" s="149" t="s">
        <v>1</v>
      </c>
      <c r="D3512" s="149" t="s">
        <v>215</v>
      </c>
      <c r="E3512" s="149" t="s">
        <v>35</v>
      </c>
      <c r="F3512" s="149">
        <v>2135</v>
      </c>
      <c r="G3512" s="149">
        <v>711.66666666666697</v>
      </c>
      <c r="H3512" s="149">
        <v>1257.05067062329</v>
      </c>
      <c r="I3512" s="149">
        <v>1392.3251064870001</v>
      </c>
      <c r="J3512" s="149">
        <v>1333.23682695665</v>
      </c>
      <c r="K3512" s="149">
        <v>1453.33575546675</v>
      </c>
      <c r="L3512" s="149">
        <v>59.088279530347997</v>
      </c>
      <c r="M3512" s="149">
        <v>61.010648979743998</v>
      </c>
    </row>
    <row r="3513" spans="1:13">
      <c r="A3513" s="150" t="str">
        <f t="shared" si="108"/>
        <v>2005-2007PersonsCT4</v>
      </c>
      <c r="B3513" s="151" t="str">
        <f t="shared" si="109"/>
        <v>2005-2007_Persons_CT4_All ages</v>
      </c>
      <c r="C3513" s="149" t="s">
        <v>3</v>
      </c>
      <c r="D3513" s="149" t="s">
        <v>215</v>
      </c>
      <c r="E3513" s="149" t="s">
        <v>35</v>
      </c>
      <c r="F3513" s="149">
        <v>2089</v>
      </c>
      <c r="G3513" s="149">
        <v>696.33333333333303</v>
      </c>
      <c r="H3513" s="149">
        <v>1231.4022305533899</v>
      </c>
      <c r="I3513" s="149">
        <v>1347.5421749919401</v>
      </c>
      <c r="J3513" s="149">
        <v>1289.7823783123799</v>
      </c>
      <c r="K3513" s="149">
        <v>1407.20206866272</v>
      </c>
      <c r="L3513" s="149">
        <v>57.759796679561497</v>
      </c>
      <c r="M3513" s="149">
        <v>59.659893670775801</v>
      </c>
    </row>
    <row r="3514" spans="1:13">
      <c r="A3514" s="150" t="str">
        <f t="shared" si="108"/>
        <v>2006-2008PersonsCT4</v>
      </c>
      <c r="B3514" s="151" t="str">
        <f t="shared" si="109"/>
        <v>2006-2008_Persons_CT4_All ages</v>
      </c>
      <c r="C3514" s="149" t="s">
        <v>4</v>
      </c>
      <c r="D3514" s="149" t="s">
        <v>215</v>
      </c>
      <c r="E3514" s="149" t="s">
        <v>35</v>
      </c>
      <c r="F3514" s="149">
        <v>2066</v>
      </c>
      <c r="G3514" s="149">
        <v>688.66666666666697</v>
      </c>
      <c r="H3514" s="149">
        <v>1216.4819765182499</v>
      </c>
      <c r="I3514" s="149">
        <v>1322.9921584293199</v>
      </c>
      <c r="J3514" s="149">
        <v>1265.9713603093601</v>
      </c>
      <c r="K3514" s="149">
        <v>1381.8993443100001</v>
      </c>
      <c r="L3514" s="149">
        <v>57.020798119961498</v>
      </c>
      <c r="M3514" s="149">
        <v>58.907185880674703</v>
      </c>
    </row>
    <row r="3515" spans="1:13">
      <c r="A3515" s="150" t="str">
        <f t="shared" si="108"/>
        <v>2007-2009PersonsCT4</v>
      </c>
      <c r="B3515" s="151" t="str">
        <f t="shared" si="109"/>
        <v>2007-2009_Persons_CT4_All ages</v>
      </c>
      <c r="C3515" s="149" t="s">
        <v>5</v>
      </c>
      <c r="D3515" s="149" t="s">
        <v>215</v>
      </c>
      <c r="E3515" s="149" t="s">
        <v>35</v>
      </c>
      <c r="F3515" s="149">
        <v>2073</v>
      </c>
      <c r="G3515" s="149">
        <v>691</v>
      </c>
      <c r="H3515" s="149">
        <v>1219.31135082993</v>
      </c>
      <c r="I3515" s="149">
        <v>1312.3651605253599</v>
      </c>
      <c r="J3515" s="149">
        <v>1255.9279027815701</v>
      </c>
      <c r="K3515" s="149">
        <v>1370.66628893187</v>
      </c>
      <c r="L3515" s="149">
        <v>56.437257743784997</v>
      </c>
      <c r="M3515" s="149">
        <v>58.301128406512802</v>
      </c>
    </row>
    <row r="3516" spans="1:13">
      <c r="A3516" s="150" t="str">
        <f t="shared" si="108"/>
        <v>2008-2010PersonsCT4</v>
      </c>
      <c r="B3516" s="151" t="str">
        <f t="shared" si="109"/>
        <v>2008-2010_Persons_CT4_All ages</v>
      </c>
      <c r="C3516" s="149" t="s">
        <v>6</v>
      </c>
      <c r="D3516" s="149" t="s">
        <v>215</v>
      </c>
      <c r="E3516" s="149" t="s">
        <v>35</v>
      </c>
      <c r="F3516" s="149">
        <v>2050</v>
      </c>
      <c r="G3516" s="149">
        <v>683.33333333333303</v>
      </c>
      <c r="H3516" s="149">
        <v>1206.91888327623</v>
      </c>
      <c r="I3516" s="149">
        <v>1289.35770701258</v>
      </c>
      <c r="J3516" s="149">
        <v>1233.7183577882799</v>
      </c>
      <c r="K3516" s="149">
        <v>1346.84504208769</v>
      </c>
      <c r="L3516" s="149">
        <v>55.639349224296197</v>
      </c>
      <c r="M3516" s="149">
        <v>57.487335075110401</v>
      </c>
    </row>
    <row r="3517" spans="1:13">
      <c r="A3517" s="150" t="str">
        <f t="shared" si="108"/>
        <v>2009-2011PersonsCT4</v>
      </c>
      <c r="B3517" s="151" t="str">
        <f t="shared" si="109"/>
        <v>2009-2011_Persons_CT4_All ages</v>
      </c>
      <c r="C3517" s="149" t="s">
        <v>7</v>
      </c>
      <c r="D3517" s="149" t="s">
        <v>215</v>
      </c>
      <c r="E3517" s="149" t="s">
        <v>35</v>
      </c>
      <c r="F3517" s="149">
        <v>2028</v>
      </c>
      <c r="G3517" s="149">
        <v>676</v>
      </c>
      <c r="H3517" s="149">
        <v>1195.3247947377399</v>
      </c>
      <c r="I3517" s="149">
        <v>1267.22501699226</v>
      </c>
      <c r="J3517" s="149">
        <v>1212.3956416523499</v>
      </c>
      <c r="K3517" s="149">
        <v>1323.8855074559399</v>
      </c>
      <c r="L3517" s="149">
        <v>54.829375339912097</v>
      </c>
      <c r="M3517" s="149">
        <v>56.6604904636824</v>
      </c>
    </row>
    <row r="3518" spans="1:13">
      <c r="A3518" s="150" t="str">
        <f t="shared" si="108"/>
        <v>2010-2012PersonsCT4</v>
      </c>
      <c r="B3518" s="151" t="str">
        <f t="shared" si="109"/>
        <v>2010-2012_Persons_CT4_All ages</v>
      </c>
      <c r="C3518" s="149" t="s">
        <v>8</v>
      </c>
      <c r="D3518" s="149" t="s">
        <v>215</v>
      </c>
      <c r="E3518" s="149" t="s">
        <v>35</v>
      </c>
      <c r="F3518" s="149">
        <v>1983</v>
      </c>
      <c r="G3518" s="149">
        <v>661</v>
      </c>
      <c r="H3518" s="149">
        <v>1169.0011318619099</v>
      </c>
      <c r="I3518" s="149">
        <v>1238.9957722952599</v>
      </c>
      <c r="J3518" s="149">
        <v>1184.8672996553801</v>
      </c>
      <c r="K3518" s="149">
        <v>1294.95272609988</v>
      </c>
      <c r="L3518" s="149">
        <v>54.128472639885302</v>
      </c>
      <c r="M3518" s="149">
        <v>55.956953804614599</v>
      </c>
    </row>
    <row r="3519" spans="1:13">
      <c r="A3519" s="150" t="str">
        <f t="shared" si="108"/>
        <v>2011-2013PersonsCT4</v>
      </c>
      <c r="B3519" s="151" t="str">
        <f t="shared" si="109"/>
        <v>2011-2013_Persons_CT4_All ages</v>
      </c>
      <c r="C3519" s="149" t="s">
        <v>9</v>
      </c>
      <c r="D3519" s="149" t="s">
        <v>215</v>
      </c>
      <c r="E3519" s="149" t="s">
        <v>35</v>
      </c>
      <c r="F3519" s="149">
        <v>2000</v>
      </c>
      <c r="G3519" s="149">
        <v>666.66666666666697</v>
      </c>
      <c r="H3519" s="149">
        <v>1176.92058728337</v>
      </c>
      <c r="I3519" s="149">
        <v>1249.41532014227</v>
      </c>
      <c r="J3519" s="149">
        <v>1195.0773708870499</v>
      </c>
      <c r="K3519" s="149">
        <v>1305.5808648140401</v>
      </c>
      <c r="L3519" s="149">
        <v>54.337949255217602</v>
      </c>
      <c r="M3519" s="149">
        <v>56.165544671764302</v>
      </c>
    </row>
    <row r="3520" spans="1:13">
      <c r="A3520" s="150" t="str">
        <f t="shared" si="108"/>
        <v>2012-2014PersonsCT4</v>
      </c>
      <c r="B3520" s="151" t="str">
        <f t="shared" si="109"/>
        <v>2012-2014_Persons_CT4_All ages</v>
      </c>
      <c r="C3520" s="149" t="s">
        <v>216</v>
      </c>
      <c r="D3520" s="149" t="s">
        <v>215</v>
      </c>
      <c r="E3520" s="149" t="s">
        <v>35</v>
      </c>
      <c r="F3520" s="149">
        <v>1993</v>
      </c>
      <c r="G3520" s="149">
        <v>664.33333333333303</v>
      </c>
      <c r="H3520" s="149">
        <v>1169.0178021526799</v>
      </c>
      <c r="I3520" s="149">
        <v>1239.5895677394401</v>
      </c>
      <c r="J3520" s="149">
        <v>1185.5795056813099</v>
      </c>
      <c r="K3520" s="149">
        <v>1295.4194433524401</v>
      </c>
      <c r="L3520" s="149">
        <v>54.010062058134302</v>
      </c>
      <c r="M3520" s="149">
        <v>55.829875612999601</v>
      </c>
    </row>
    <row r="3521" spans="1:13">
      <c r="A3521" s="150" t="str">
        <f t="shared" si="108"/>
        <v>2004-2006PersonsCT5</v>
      </c>
      <c r="B3521" s="151" t="str">
        <f t="shared" si="109"/>
        <v>2004-2006_Persons_CT5_All ages</v>
      </c>
      <c r="C3521" s="149" t="s">
        <v>1</v>
      </c>
      <c r="D3521" s="149" t="s">
        <v>215</v>
      </c>
      <c r="E3521" s="149" t="s">
        <v>36</v>
      </c>
      <c r="F3521" s="149">
        <v>1972</v>
      </c>
      <c r="G3521" s="149">
        <v>657.33333333333303</v>
      </c>
      <c r="H3521" s="149">
        <v>1180.1316576900099</v>
      </c>
      <c r="I3521" s="149">
        <v>1470.8092215608301</v>
      </c>
      <c r="J3521" s="149">
        <v>1404.63247938527</v>
      </c>
      <c r="K3521" s="149">
        <v>1539.22778202934</v>
      </c>
      <c r="L3521" s="149">
        <v>66.176742175557607</v>
      </c>
      <c r="M3521" s="149">
        <v>68.418560468510805</v>
      </c>
    </row>
    <row r="3522" spans="1:13">
      <c r="A3522" s="150" t="str">
        <f t="shared" si="108"/>
        <v>2005-2007PersonsCT5</v>
      </c>
      <c r="B3522" s="151" t="str">
        <f t="shared" si="109"/>
        <v>2005-2007_Persons_CT5_All ages</v>
      </c>
      <c r="C3522" s="149" t="s">
        <v>3</v>
      </c>
      <c r="D3522" s="149" t="s">
        <v>215</v>
      </c>
      <c r="E3522" s="149" t="s">
        <v>36</v>
      </c>
      <c r="F3522" s="149">
        <v>2006</v>
      </c>
      <c r="G3522" s="149">
        <v>668.66666666666697</v>
      </c>
      <c r="H3522" s="149">
        <v>1200.0909341086699</v>
      </c>
      <c r="I3522" s="149">
        <v>1474.4213764451499</v>
      </c>
      <c r="J3522" s="149">
        <v>1408.77992323129</v>
      </c>
      <c r="K3522" s="149">
        <v>1542.26724055515</v>
      </c>
      <c r="L3522" s="149">
        <v>65.641453213854703</v>
      </c>
      <c r="M3522" s="149">
        <v>67.845864109997606</v>
      </c>
    </row>
    <row r="3523" spans="1:13">
      <c r="A3523" s="150" t="str">
        <f t="shared" ref="A3523:A3586" si="110">C3523&amp;D3523&amp;E3523</f>
        <v>2006-2008PersonsCT5</v>
      </c>
      <c r="B3523" s="151" t="str">
        <f t="shared" ref="B3523:B3586" si="111">CONCATENATE(C3523,"_",D3523,"_",E3523,"_","All ages")</f>
        <v>2006-2008_Persons_CT5_All ages</v>
      </c>
      <c r="C3523" s="149" t="s">
        <v>4</v>
      </c>
      <c r="D3523" s="149" t="s">
        <v>215</v>
      </c>
      <c r="E3523" s="149" t="s">
        <v>36</v>
      </c>
      <c r="F3523" s="149">
        <v>1996</v>
      </c>
      <c r="G3523" s="149">
        <v>665.33333333333303</v>
      </c>
      <c r="H3523" s="149">
        <v>1193.10913720755</v>
      </c>
      <c r="I3523" s="149">
        <v>1479.8503034732601</v>
      </c>
      <c r="J3523" s="149">
        <v>1413.6688267434199</v>
      </c>
      <c r="K3523" s="149">
        <v>1548.2599897016</v>
      </c>
      <c r="L3523" s="149">
        <v>66.181476729831701</v>
      </c>
      <c r="M3523" s="149">
        <v>68.409686228347894</v>
      </c>
    </row>
    <row r="3524" spans="1:13">
      <c r="A3524" s="150" t="str">
        <f t="shared" si="110"/>
        <v>2007-2009PersonsCT5</v>
      </c>
      <c r="B3524" s="151" t="str">
        <f t="shared" si="111"/>
        <v>2007-2009_Persons_CT5_All ages</v>
      </c>
      <c r="C3524" s="149" t="s">
        <v>5</v>
      </c>
      <c r="D3524" s="149" t="s">
        <v>215</v>
      </c>
      <c r="E3524" s="149" t="s">
        <v>36</v>
      </c>
      <c r="F3524" s="149">
        <v>2003</v>
      </c>
      <c r="G3524" s="149">
        <v>667.66666666666697</v>
      </c>
      <c r="H3524" s="149">
        <v>1199.0852709465801</v>
      </c>
      <c r="I3524" s="149">
        <v>1485.5017650529401</v>
      </c>
      <c r="J3524" s="149">
        <v>1419.29650921133</v>
      </c>
      <c r="K3524" s="149">
        <v>1553.9320608134999</v>
      </c>
      <c r="L3524" s="149">
        <v>66.205255841618097</v>
      </c>
      <c r="M3524" s="149">
        <v>68.430295760552099</v>
      </c>
    </row>
    <row r="3525" spans="1:13">
      <c r="A3525" s="150" t="str">
        <f t="shared" si="110"/>
        <v>2008-2010PersonsCT5</v>
      </c>
      <c r="B3525" s="151" t="str">
        <f t="shared" si="111"/>
        <v>2008-2010_Persons_CT5_All ages</v>
      </c>
      <c r="C3525" s="149" t="s">
        <v>6</v>
      </c>
      <c r="D3525" s="149" t="s">
        <v>215</v>
      </c>
      <c r="E3525" s="149" t="s">
        <v>36</v>
      </c>
      <c r="F3525" s="149">
        <v>1879</v>
      </c>
      <c r="G3525" s="149">
        <v>626.33333333333303</v>
      </c>
      <c r="H3525" s="149">
        <v>1127.3909808721501</v>
      </c>
      <c r="I3525" s="149">
        <v>1400.7181850254401</v>
      </c>
      <c r="J3525" s="149">
        <v>1336.4139588856499</v>
      </c>
      <c r="K3525" s="149">
        <v>1467.25506728507</v>
      </c>
      <c r="L3525" s="149">
        <v>64.304226139797706</v>
      </c>
      <c r="M3525" s="149">
        <v>66.536882259630403</v>
      </c>
    </row>
    <row r="3526" spans="1:13">
      <c r="A3526" s="150" t="str">
        <f t="shared" si="110"/>
        <v>2009-2011PersonsCT5</v>
      </c>
      <c r="B3526" s="151" t="str">
        <f t="shared" si="111"/>
        <v>2009-2011_Persons_CT5_All ages</v>
      </c>
      <c r="C3526" s="149" t="s">
        <v>7</v>
      </c>
      <c r="D3526" s="149" t="s">
        <v>215</v>
      </c>
      <c r="E3526" s="149" t="s">
        <v>36</v>
      </c>
      <c r="F3526" s="149">
        <v>1846</v>
      </c>
      <c r="G3526" s="149">
        <v>615.33333333333303</v>
      </c>
      <c r="H3526" s="149">
        <v>1109.91528328092</v>
      </c>
      <c r="I3526" s="149">
        <v>1357.83004598153</v>
      </c>
      <c r="J3526" s="149">
        <v>1295.26962403887</v>
      </c>
      <c r="K3526" s="149">
        <v>1422.5822788056801</v>
      </c>
      <c r="L3526" s="149">
        <v>62.560421942664803</v>
      </c>
      <c r="M3526" s="149">
        <v>64.752232824149999</v>
      </c>
    </row>
    <row r="3527" spans="1:13">
      <c r="A3527" s="150" t="str">
        <f t="shared" si="110"/>
        <v>2010-2012PersonsCT5</v>
      </c>
      <c r="B3527" s="151" t="str">
        <f t="shared" si="111"/>
        <v>2010-2012_Persons_CT5_All ages</v>
      </c>
      <c r="C3527" s="149" t="s">
        <v>8</v>
      </c>
      <c r="D3527" s="149" t="s">
        <v>215</v>
      </c>
      <c r="E3527" s="149" t="s">
        <v>36</v>
      </c>
      <c r="F3527" s="149">
        <v>1788</v>
      </c>
      <c r="G3527" s="149">
        <v>596</v>
      </c>
      <c r="H3527" s="149">
        <v>1073.3066007155401</v>
      </c>
      <c r="I3527" s="149">
        <v>1303.9504015433899</v>
      </c>
      <c r="J3527" s="149">
        <v>1243.1684008823499</v>
      </c>
      <c r="K3527" s="149">
        <v>1366.8968377762999</v>
      </c>
      <c r="L3527" s="149">
        <v>60.782000661046602</v>
      </c>
      <c r="M3527" s="149">
        <v>62.946436232905199</v>
      </c>
    </row>
    <row r="3528" spans="1:13">
      <c r="A3528" s="150" t="str">
        <f t="shared" si="110"/>
        <v>2011-2013PersonsCT5</v>
      </c>
      <c r="B3528" s="151" t="str">
        <f t="shared" si="111"/>
        <v>2011-2013_Persons_CT5_All ages</v>
      </c>
      <c r="C3528" s="149" t="s">
        <v>9</v>
      </c>
      <c r="D3528" s="149" t="s">
        <v>215</v>
      </c>
      <c r="E3528" s="149" t="s">
        <v>36</v>
      </c>
      <c r="F3528" s="149">
        <v>1864</v>
      </c>
      <c r="G3528" s="149">
        <v>621.33333333333303</v>
      </c>
      <c r="H3528" s="149">
        <v>1116.1609810719699</v>
      </c>
      <c r="I3528" s="149">
        <v>1349.88844191362</v>
      </c>
      <c r="J3528" s="149">
        <v>1288.4236115567701</v>
      </c>
      <c r="K3528" s="149">
        <v>1413.49607717701</v>
      </c>
      <c r="L3528" s="149">
        <v>61.464830356849902</v>
      </c>
      <c r="M3528" s="149">
        <v>63.607635263397</v>
      </c>
    </row>
    <row r="3529" spans="1:13">
      <c r="A3529" s="150" t="str">
        <f t="shared" si="110"/>
        <v>2012-2014PersonsCT5</v>
      </c>
      <c r="B3529" s="151" t="str">
        <f t="shared" si="111"/>
        <v>2012-2014_Persons_CT5_All ages</v>
      </c>
      <c r="C3529" s="149" t="s">
        <v>216</v>
      </c>
      <c r="D3529" s="149" t="s">
        <v>215</v>
      </c>
      <c r="E3529" s="149" t="s">
        <v>36</v>
      </c>
      <c r="F3529" s="149">
        <v>1812</v>
      </c>
      <c r="G3529" s="149">
        <v>604</v>
      </c>
      <c r="H3529" s="149">
        <v>1081.0359331094101</v>
      </c>
      <c r="I3529" s="149">
        <v>1303.41280236432</v>
      </c>
      <c r="J3529" s="149">
        <v>1243.40031729099</v>
      </c>
      <c r="K3529" s="149">
        <v>1365.5478458085699</v>
      </c>
      <c r="L3529" s="149">
        <v>60.0124850733268</v>
      </c>
      <c r="M3529" s="149">
        <v>62.135043444247501</v>
      </c>
    </row>
    <row r="3530" spans="1:13">
      <c r="A3530" s="150" t="str">
        <f t="shared" si="110"/>
        <v>2004-2006PersonsCV1</v>
      </c>
      <c r="B3530" s="151" t="str">
        <f t="shared" si="111"/>
        <v>2004-2006_Persons_CV1_All ages</v>
      </c>
      <c r="C3530" s="149" t="s">
        <v>1</v>
      </c>
      <c r="D3530" s="149" t="s">
        <v>215</v>
      </c>
      <c r="E3530" s="149" t="s">
        <v>37</v>
      </c>
      <c r="F3530" s="149">
        <v>2408</v>
      </c>
      <c r="G3530" s="149">
        <v>802.66666666666697</v>
      </c>
      <c r="H3530" s="149">
        <v>887.56851195895399</v>
      </c>
      <c r="I3530" s="149">
        <v>911.05744945475396</v>
      </c>
      <c r="J3530" s="149">
        <v>874.58931951781096</v>
      </c>
      <c r="K3530" s="149">
        <v>948.64158691177795</v>
      </c>
      <c r="L3530" s="149">
        <v>36.4681299369431</v>
      </c>
      <c r="M3530" s="149">
        <v>37.584137457024099</v>
      </c>
    </row>
    <row r="3531" spans="1:13">
      <c r="A3531" s="150" t="str">
        <f t="shared" si="110"/>
        <v>2005-2007PersonsCV1</v>
      </c>
      <c r="B3531" s="151" t="str">
        <f t="shared" si="111"/>
        <v>2005-2007_Persons_CV1_All ages</v>
      </c>
      <c r="C3531" s="149" t="s">
        <v>3</v>
      </c>
      <c r="D3531" s="149" t="s">
        <v>215</v>
      </c>
      <c r="E3531" s="149" t="s">
        <v>37</v>
      </c>
      <c r="F3531" s="149">
        <v>2439</v>
      </c>
      <c r="G3531" s="149">
        <v>813</v>
      </c>
      <c r="H3531" s="149">
        <v>898.24990424560303</v>
      </c>
      <c r="I3531" s="149">
        <v>908.01136642171105</v>
      </c>
      <c r="J3531" s="149">
        <v>871.80796594832702</v>
      </c>
      <c r="K3531" s="149">
        <v>945.31549183983998</v>
      </c>
      <c r="L3531" s="149">
        <v>36.203400473383603</v>
      </c>
      <c r="M3531" s="149">
        <v>37.304125418128798</v>
      </c>
    </row>
    <row r="3532" spans="1:13">
      <c r="A3532" s="150" t="str">
        <f t="shared" si="110"/>
        <v>2006-2008PersonsCV1</v>
      </c>
      <c r="B3532" s="151" t="str">
        <f t="shared" si="111"/>
        <v>2006-2008_Persons_CV1_All ages</v>
      </c>
      <c r="C3532" s="149" t="s">
        <v>4</v>
      </c>
      <c r="D3532" s="149" t="s">
        <v>215</v>
      </c>
      <c r="E3532" s="149" t="s">
        <v>37</v>
      </c>
      <c r="F3532" s="149">
        <v>2438</v>
      </c>
      <c r="G3532" s="149">
        <v>812.66666666666697</v>
      </c>
      <c r="H3532" s="149">
        <v>896.50480795749104</v>
      </c>
      <c r="I3532" s="149">
        <v>884.89778405824302</v>
      </c>
      <c r="J3532" s="149">
        <v>849.53729955299104</v>
      </c>
      <c r="K3532" s="149">
        <v>921.33358971314794</v>
      </c>
      <c r="L3532" s="149">
        <v>35.360484505251499</v>
      </c>
      <c r="M3532" s="149">
        <v>36.435805654905003</v>
      </c>
    </row>
    <row r="3533" spans="1:13">
      <c r="A3533" s="150" t="str">
        <f t="shared" si="110"/>
        <v>2007-2009PersonsCV1</v>
      </c>
      <c r="B3533" s="151" t="str">
        <f t="shared" si="111"/>
        <v>2007-2009_Persons_CV1_All ages</v>
      </c>
      <c r="C3533" s="149" t="s">
        <v>5</v>
      </c>
      <c r="D3533" s="149" t="s">
        <v>215</v>
      </c>
      <c r="E3533" s="149" t="s">
        <v>37</v>
      </c>
      <c r="F3533" s="149">
        <v>2437</v>
      </c>
      <c r="G3533" s="149">
        <v>812.33333333333303</v>
      </c>
      <c r="H3533" s="149">
        <v>892.69688233764202</v>
      </c>
      <c r="I3533" s="149">
        <v>862.91534226157205</v>
      </c>
      <c r="J3533" s="149">
        <v>828.41699877113797</v>
      </c>
      <c r="K3533" s="149">
        <v>898.46300779600097</v>
      </c>
      <c r="L3533" s="149">
        <v>34.498343490434699</v>
      </c>
      <c r="M3533" s="149">
        <v>35.547665534428504</v>
      </c>
    </row>
    <row r="3534" spans="1:13">
      <c r="A3534" s="150" t="str">
        <f t="shared" si="110"/>
        <v>2008-2010PersonsCV1</v>
      </c>
      <c r="B3534" s="151" t="str">
        <f t="shared" si="111"/>
        <v>2008-2010_Persons_CV1_All ages</v>
      </c>
      <c r="C3534" s="149" t="s">
        <v>6</v>
      </c>
      <c r="D3534" s="149" t="s">
        <v>215</v>
      </c>
      <c r="E3534" s="149" t="s">
        <v>37</v>
      </c>
      <c r="F3534" s="149">
        <v>2441</v>
      </c>
      <c r="G3534" s="149">
        <v>813.66666666666697</v>
      </c>
      <c r="H3534" s="149">
        <v>891.72207203916105</v>
      </c>
      <c r="I3534" s="149">
        <v>841.60559025755197</v>
      </c>
      <c r="J3534" s="149">
        <v>808.03726698274295</v>
      </c>
      <c r="K3534" s="149">
        <v>876.19409665036505</v>
      </c>
      <c r="L3534" s="149">
        <v>33.568323274808201</v>
      </c>
      <c r="M3534" s="149">
        <v>34.588506392813798</v>
      </c>
    </row>
    <row r="3535" spans="1:13">
      <c r="A3535" s="150" t="str">
        <f t="shared" si="110"/>
        <v>2009-2011PersonsCV1</v>
      </c>
      <c r="B3535" s="151" t="str">
        <f t="shared" si="111"/>
        <v>2009-2011_Persons_CV1_All ages</v>
      </c>
      <c r="C3535" s="149" t="s">
        <v>7</v>
      </c>
      <c r="D3535" s="149" t="s">
        <v>215</v>
      </c>
      <c r="E3535" s="149" t="s">
        <v>37</v>
      </c>
      <c r="F3535" s="149">
        <v>2389</v>
      </c>
      <c r="G3535" s="149">
        <v>796.33333333333303</v>
      </c>
      <c r="H3535" s="149">
        <v>871.09347937852999</v>
      </c>
      <c r="I3535" s="149">
        <v>802.13409910607197</v>
      </c>
      <c r="J3535" s="149">
        <v>769.87332410248098</v>
      </c>
      <c r="K3535" s="149">
        <v>835.38611121826602</v>
      </c>
      <c r="L3535" s="149">
        <v>32.260775003590503</v>
      </c>
      <c r="M3535" s="149">
        <v>33.2520121121945</v>
      </c>
    </row>
    <row r="3536" spans="1:13">
      <c r="A3536" s="150" t="str">
        <f t="shared" si="110"/>
        <v>2010-2012PersonsCV1</v>
      </c>
      <c r="B3536" s="151" t="str">
        <f t="shared" si="111"/>
        <v>2010-2012_Persons_CV1_All ages</v>
      </c>
      <c r="C3536" s="149" t="s">
        <v>8</v>
      </c>
      <c r="D3536" s="149" t="s">
        <v>215</v>
      </c>
      <c r="E3536" s="149" t="s">
        <v>37</v>
      </c>
      <c r="F3536" s="149">
        <v>2442</v>
      </c>
      <c r="G3536" s="149">
        <v>814</v>
      </c>
      <c r="H3536" s="149">
        <v>889.21256258534402</v>
      </c>
      <c r="I3536" s="149">
        <v>798.30655239343798</v>
      </c>
      <c r="J3536" s="149">
        <v>766.58318709152798</v>
      </c>
      <c r="K3536" s="149">
        <v>830.99382952807298</v>
      </c>
      <c r="L3536" s="149">
        <v>31.723365301910899</v>
      </c>
      <c r="M3536" s="149">
        <v>32.687277134634499</v>
      </c>
    </row>
    <row r="3537" spans="1:13">
      <c r="A3537" s="150" t="str">
        <f t="shared" si="110"/>
        <v>2011-2013PersonsCV1</v>
      </c>
      <c r="B3537" s="151" t="str">
        <f t="shared" si="111"/>
        <v>2011-2013_Persons_CV1_All ages</v>
      </c>
      <c r="C3537" s="149" t="s">
        <v>9</v>
      </c>
      <c r="D3537" s="149" t="s">
        <v>215</v>
      </c>
      <c r="E3537" s="149" t="s">
        <v>37</v>
      </c>
      <c r="F3537" s="149">
        <v>2445</v>
      </c>
      <c r="G3537" s="149">
        <v>815</v>
      </c>
      <c r="H3537" s="149">
        <v>888.958373478863</v>
      </c>
      <c r="I3537" s="149">
        <v>777.95492943636702</v>
      </c>
      <c r="J3537" s="149">
        <v>747.10876245255497</v>
      </c>
      <c r="K3537" s="149">
        <v>809.737769881703</v>
      </c>
      <c r="L3537" s="149">
        <v>30.8461669838122</v>
      </c>
      <c r="M3537" s="149">
        <v>31.782840445336301</v>
      </c>
    </row>
    <row r="3538" spans="1:13">
      <c r="A3538" s="150" t="str">
        <f t="shared" si="110"/>
        <v>2012-2014PersonsCV1</v>
      </c>
      <c r="B3538" s="151" t="str">
        <f t="shared" si="111"/>
        <v>2012-2014_Persons_CV1_All ages</v>
      </c>
      <c r="C3538" s="149" t="s">
        <v>216</v>
      </c>
      <c r="D3538" s="149" t="s">
        <v>215</v>
      </c>
      <c r="E3538" s="149" t="s">
        <v>37</v>
      </c>
      <c r="F3538" s="149">
        <v>2461</v>
      </c>
      <c r="G3538" s="149">
        <v>820.33333333333303</v>
      </c>
      <c r="H3538" s="149">
        <v>893.00941633252899</v>
      </c>
      <c r="I3538" s="149">
        <v>764.91343868831302</v>
      </c>
      <c r="J3538" s="149">
        <v>734.712413534029</v>
      </c>
      <c r="K3538" s="149">
        <v>796.02851129069097</v>
      </c>
      <c r="L3538" s="149">
        <v>30.201025154283801</v>
      </c>
      <c r="M3538" s="149">
        <v>31.115072602377399</v>
      </c>
    </row>
    <row r="3539" spans="1:13">
      <c r="A3539" s="150" t="str">
        <f t="shared" si="110"/>
        <v>2004-2006PersonsCV2</v>
      </c>
      <c r="B3539" s="151" t="str">
        <f t="shared" si="111"/>
        <v>2004-2006_Persons_CV2_All ages</v>
      </c>
      <c r="C3539" s="149" t="s">
        <v>1</v>
      </c>
      <c r="D3539" s="149" t="s">
        <v>215</v>
      </c>
      <c r="E3539" s="149" t="s">
        <v>38</v>
      </c>
      <c r="F3539" s="149">
        <v>2133</v>
      </c>
      <c r="G3539" s="149">
        <v>711</v>
      </c>
      <c r="H3539" s="149">
        <v>812.86870626972097</v>
      </c>
      <c r="I3539" s="149">
        <v>978.46542937709796</v>
      </c>
      <c r="J3539" s="149">
        <v>936.84872678261297</v>
      </c>
      <c r="K3539" s="149">
        <v>1021.43672963866</v>
      </c>
      <c r="L3539" s="149">
        <v>41.616702594485098</v>
      </c>
      <c r="M3539" s="149">
        <v>42.9713002615633</v>
      </c>
    </row>
    <row r="3540" spans="1:13">
      <c r="A3540" s="150" t="str">
        <f t="shared" si="110"/>
        <v>2005-2007PersonsCV2</v>
      </c>
      <c r="B3540" s="151" t="str">
        <f t="shared" si="111"/>
        <v>2005-2007_Persons_CV2_All ages</v>
      </c>
      <c r="C3540" s="149" t="s">
        <v>3</v>
      </c>
      <c r="D3540" s="149" t="s">
        <v>215</v>
      </c>
      <c r="E3540" s="149" t="s">
        <v>38</v>
      </c>
      <c r="F3540" s="149">
        <v>2153</v>
      </c>
      <c r="G3540" s="149">
        <v>717.66666666666697</v>
      </c>
      <c r="H3540" s="149">
        <v>809.34677107102198</v>
      </c>
      <c r="I3540" s="149">
        <v>964.18246289481397</v>
      </c>
      <c r="J3540" s="149">
        <v>923.36043767364595</v>
      </c>
      <c r="K3540" s="149">
        <v>1006.32692365229</v>
      </c>
      <c r="L3540" s="149">
        <v>40.822025221168097</v>
      </c>
      <c r="M3540" s="149">
        <v>42.144460757477098</v>
      </c>
    </row>
    <row r="3541" spans="1:13">
      <c r="A3541" s="150" t="str">
        <f t="shared" si="110"/>
        <v>2006-2008PersonsCV2</v>
      </c>
      <c r="B3541" s="151" t="str">
        <f t="shared" si="111"/>
        <v>2006-2008_Persons_CV2_All ages</v>
      </c>
      <c r="C3541" s="149" t="s">
        <v>4</v>
      </c>
      <c r="D3541" s="149" t="s">
        <v>215</v>
      </c>
      <c r="E3541" s="149" t="s">
        <v>38</v>
      </c>
      <c r="F3541" s="149">
        <v>2201</v>
      </c>
      <c r="G3541" s="149">
        <v>733.66666666666697</v>
      </c>
      <c r="H3541" s="149">
        <v>814.44313699370196</v>
      </c>
      <c r="I3541" s="149">
        <v>968.56511579342805</v>
      </c>
      <c r="J3541" s="149">
        <v>927.93415696720797</v>
      </c>
      <c r="K3541" s="149">
        <v>1010.49763522836</v>
      </c>
      <c r="L3541" s="149">
        <v>40.630958826220301</v>
      </c>
      <c r="M3541" s="149">
        <v>41.9325194349342</v>
      </c>
    </row>
    <row r="3542" spans="1:13">
      <c r="A3542" s="150" t="str">
        <f t="shared" si="110"/>
        <v>2007-2009PersonsCV2</v>
      </c>
      <c r="B3542" s="151" t="str">
        <f t="shared" si="111"/>
        <v>2007-2009_Persons_CV2_All ages</v>
      </c>
      <c r="C3542" s="149" t="s">
        <v>5</v>
      </c>
      <c r="D3542" s="149" t="s">
        <v>215</v>
      </c>
      <c r="E3542" s="149" t="s">
        <v>38</v>
      </c>
      <c r="F3542" s="149">
        <v>2129</v>
      </c>
      <c r="G3542" s="149">
        <v>709.66666666666697</v>
      </c>
      <c r="H3542" s="149">
        <v>775.21073424727399</v>
      </c>
      <c r="I3542" s="149">
        <v>913.25323898905401</v>
      </c>
      <c r="J3542" s="149">
        <v>874.27277100114202</v>
      </c>
      <c r="K3542" s="149">
        <v>953.50370950160004</v>
      </c>
      <c r="L3542" s="149">
        <v>38.980467987912398</v>
      </c>
      <c r="M3542" s="149">
        <v>40.250470512545803</v>
      </c>
    </row>
    <row r="3543" spans="1:13">
      <c r="A3543" s="150" t="str">
        <f t="shared" si="110"/>
        <v>2008-2010PersonsCV2</v>
      </c>
      <c r="B3543" s="151" t="str">
        <f t="shared" si="111"/>
        <v>2008-2010_Persons_CV2_All ages</v>
      </c>
      <c r="C3543" s="149" t="s">
        <v>6</v>
      </c>
      <c r="D3543" s="149" t="s">
        <v>215</v>
      </c>
      <c r="E3543" s="149" t="s">
        <v>38</v>
      </c>
      <c r="F3543" s="149">
        <v>2112</v>
      </c>
      <c r="G3543" s="149">
        <v>704</v>
      </c>
      <c r="H3543" s="149">
        <v>759.16060991653501</v>
      </c>
      <c r="I3543" s="149">
        <v>886.84502259713099</v>
      </c>
      <c r="J3543" s="149">
        <v>848.852495099051</v>
      </c>
      <c r="K3543" s="149">
        <v>926.08042601868499</v>
      </c>
      <c r="L3543" s="149">
        <v>37.992527498080598</v>
      </c>
      <c r="M3543" s="149">
        <v>39.2354034215534</v>
      </c>
    </row>
    <row r="3544" spans="1:13">
      <c r="A3544" s="150" t="str">
        <f t="shared" si="110"/>
        <v>2009-2011PersonsCV2</v>
      </c>
      <c r="B3544" s="151" t="str">
        <f t="shared" si="111"/>
        <v>2009-2011_Persons_CV2_All ages</v>
      </c>
      <c r="C3544" s="149" t="s">
        <v>7</v>
      </c>
      <c r="D3544" s="149" t="s">
        <v>215</v>
      </c>
      <c r="E3544" s="149" t="s">
        <v>38</v>
      </c>
      <c r="F3544" s="149">
        <v>2089</v>
      </c>
      <c r="G3544" s="149">
        <v>696.33333333333303</v>
      </c>
      <c r="H3544" s="149">
        <v>743.38462414416495</v>
      </c>
      <c r="I3544" s="149">
        <v>856.692048626683</v>
      </c>
      <c r="J3544" s="149">
        <v>819.85487673210798</v>
      </c>
      <c r="K3544" s="149">
        <v>894.74103571981198</v>
      </c>
      <c r="L3544" s="149">
        <v>36.837171894574603</v>
      </c>
      <c r="M3544" s="149">
        <v>38.048987093129099</v>
      </c>
    </row>
    <row r="3545" spans="1:13">
      <c r="A3545" s="150" t="str">
        <f t="shared" si="110"/>
        <v>2010-2012PersonsCV2</v>
      </c>
      <c r="B3545" s="151" t="str">
        <f t="shared" si="111"/>
        <v>2010-2012_Persons_CV2_All ages</v>
      </c>
      <c r="C3545" s="149" t="s">
        <v>8</v>
      </c>
      <c r="D3545" s="149" t="s">
        <v>215</v>
      </c>
      <c r="E3545" s="149" t="s">
        <v>38</v>
      </c>
      <c r="F3545" s="149">
        <v>2149</v>
      </c>
      <c r="G3545" s="149">
        <v>716.33333333333303</v>
      </c>
      <c r="H3545" s="149">
        <v>759.15472060704099</v>
      </c>
      <c r="I3545" s="149">
        <v>860.03559892906196</v>
      </c>
      <c r="J3545" s="149">
        <v>823.66425366786905</v>
      </c>
      <c r="K3545" s="149">
        <v>897.58631484287196</v>
      </c>
      <c r="L3545" s="149">
        <v>36.371345261192097</v>
      </c>
      <c r="M3545" s="149">
        <v>37.550715913810699</v>
      </c>
    </row>
    <row r="3546" spans="1:13">
      <c r="A3546" s="150" t="str">
        <f t="shared" si="110"/>
        <v>2011-2013PersonsCV2</v>
      </c>
      <c r="B3546" s="151" t="str">
        <f t="shared" si="111"/>
        <v>2011-2013_Persons_CV2_All ages</v>
      </c>
      <c r="C3546" s="149" t="s">
        <v>9</v>
      </c>
      <c r="D3546" s="149" t="s">
        <v>215</v>
      </c>
      <c r="E3546" s="149" t="s">
        <v>38</v>
      </c>
      <c r="F3546" s="149">
        <v>2222</v>
      </c>
      <c r="G3546" s="149">
        <v>740.66666666666697</v>
      </c>
      <c r="H3546" s="149">
        <v>778.80473451591104</v>
      </c>
      <c r="I3546" s="149">
        <v>865.12650924952902</v>
      </c>
      <c r="J3546" s="149">
        <v>829.24279012269005</v>
      </c>
      <c r="K3546" s="149">
        <v>902.154177229781</v>
      </c>
      <c r="L3546" s="149">
        <v>35.8837191268384</v>
      </c>
      <c r="M3546" s="149">
        <v>37.027667980252403</v>
      </c>
    </row>
    <row r="3547" spans="1:13">
      <c r="A3547" s="150" t="str">
        <f t="shared" si="110"/>
        <v>2012-2014PersonsCV2</v>
      </c>
      <c r="B3547" s="151" t="str">
        <f t="shared" si="111"/>
        <v>2012-2014_Persons_CV2_All ages</v>
      </c>
      <c r="C3547" s="149" t="s">
        <v>216</v>
      </c>
      <c r="D3547" s="149" t="s">
        <v>215</v>
      </c>
      <c r="E3547" s="149" t="s">
        <v>38</v>
      </c>
      <c r="F3547" s="149">
        <v>2275</v>
      </c>
      <c r="G3547" s="149">
        <v>758.33333333333303</v>
      </c>
      <c r="H3547" s="149">
        <v>791.81661875161001</v>
      </c>
      <c r="I3547" s="149">
        <v>861.63684491608797</v>
      </c>
      <c r="J3547" s="149">
        <v>826.400566149209</v>
      </c>
      <c r="K3547" s="149">
        <v>897.98304322965498</v>
      </c>
      <c r="L3547" s="149">
        <v>35.236278766878598</v>
      </c>
      <c r="M3547" s="149">
        <v>36.346198313566902</v>
      </c>
    </row>
    <row r="3548" spans="1:13">
      <c r="A3548" s="150" t="str">
        <f t="shared" si="110"/>
        <v>2004-2006PersonsCV3</v>
      </c>
      <c r="B3548" s="151" t="str">
        <f t="shared" si="111"/>
        <v>2004-2006_Persons_CV3_All ages</v>
      </c>
      <c r="C3548" s="149" t="s">
        <v>1</v>
      </c>
      <c r="D3548" s="149" t="s">
        <v>215</v>
      </c>
      <c r="E3548" s="149" t="s">
        <v>39</v>
      </c>
      <c r="F3548" s="149">
        <v>2135</v>
      </c>
      <c r="G3548" s="149">
        <v>711.66666666666697</v>
      </c>
      <c r="H3548" s="149">
        <v>778.79631284630898</v>
      </c>
      <c r="I3548" s="149">
        <v>1210.42518300457</v>
      </c>
      <c r="J3548" s="149">
        <v>1158.78944674216</v>
      </c>
      <c r="K3548" s="149">
        <v>1263.7408287630201</v>
      </c>
      <c r="L3548" s="149">
        <v>51.6357362624058</v>
      </c>
      <c r="M3548" s="149">
        <v>53.315645758449598</v>
      </c>
    </row>
    <row r="3549" spans="1:13">
      <c r="A3549" s="150" t="str">
        <f t="shared" si="110"/>
        <v>2005-2007PersonsCV3</v>
      </c>
      <c r="B3549" s="151" t="str">
        <f t="shared" si="111"/>
        <v>2005-2007_Persons_CV3_All ages</v>
      </c>
      <c r="C3549" s="149" t="s">
        <v>3</v>
      </c>
      <c r="D3549" s="149" t="s">
        <v>215</v>
      </c>
      <c r="E3549" s="149" t="s">
        <v>39</v>
      </c>
      <c r="F3549" s="149">
        <v>2096</v>
      </c>
      <c r="G3549" s="149">
        <v>698.66666666666697</v>
      </c>
      <c r="H3549" s="149">
        <v>756.84810318555003</v>
      </c>
      <c r="I3549" s="149">
        <v>1176.7877472272401</v>
      </c>
      <c r="J3549" s="149">
        <v>1126.05990658325</v>
      </c>
      <c r="K3549" s="149">
        <v>1229.1815187337099</v>
      </c>
      <c r="L3549" s="149">
        <v>50.727840643996203</v>
      </c>
      <c r="M3549" s="149">
        <v>52.393771506463501</v>
      </c>
    </row>
    <row r="3550" spans="1:13">
      <c r="A3550" s="150" t="str">
        <f t="shared" si="110"/>
        <v>2006-2008PersonsCV3</v>
      </c>
      <c r="B3550" s="151" t="str">
        <f t="shared" si="111"/>
        <v>2006-2008_Persons_CV3_All ages</v>
      </c>
      <c r="C3550" s="149" t="s">
        <v>4</v>
      </c>
      <c r="D3550" s="149" t="s">
        <v>215</v>
      </c>
      <c r="E3550" s="149" t="s">
        <v>39</v>
      </c>
      <c r="F3550" s="149">
        <v>2097</v>
      </c>
      <c r="G3550" s="149">
        <v>699</v>
      </c>
      <c r="H3550" s="149">
        <v>750.27370499967799</v>
      </c>
      <c r="I3550" s="149">
        <v>1169.3511856202499</v>
      </c>
      <c r="J3550" s="149">
        <v>1118.97058579848</v>
      </c>
      <c r="K3550" s="149">
        <v>1221.3859110686301</v>
      </c>
      <c r="L3550" s="149">
        <v>50.380599821771703</v>
      </c>
      <c r="M3550" s="149">
        <v>52.034725448386098</v>
      </c>
    </row>
    <row r="3551" spans="1:13">
      <c r="A3551" s="150" t="str">
        <f t="shared" si="110"/>
        <v>2007-2009PersonsCV3</v>
      </c>
      <c r="B3551" s="151" t="str">
        <f t="shared" si="111"/>
        <v>2007-2009_Persons_CV3_All ages</v>
      </c>
      <c r="C3551" s="149" t="s">
        <v>5</v>
      </c>
      <c r="D3551" s="149" t="s">
        <v>215</v>
      </c>
      <c r="E3551" s="149" t="s">
        <v>39</v>
      </c>
      <c r="F3551" s="149">
        <v>2079</v>
      </c>
      <c r="G3551" s="149">
        <v>693</v>
      </c>
      <c r="H3551" s="149">
        <v>734.94580702635096</v>
      </c>
      <c r="I3551" s="149">
        <v>1146.0103242100699</v>
      </c>
      <c r="J3551" s="149">
        <v>1096.4646624026</v>
      </c>
      <c r="K3551" s="149">
        <v>1197.18985244446</v>
      </c>
      <c r="L3551" s="149">
        <v>49.5456618074641</v>
      </c>
      <c r="M3551" s="149">
        <v>51.1795282343869</v>
      </c>
    </row>
    <row r="3552" spans="1:13">
      <c r="A3552" s="150" t="str">
        <f t="shared" si="110"/>
        <v>2008-2010PersonsCV3</v>
      </c>
      <c r="B3552" s="151" t="str">
        <f t="shared" si="111"/>
        <v>2008-2010_Persons_CV3_All ages</v>
      </c>
      <c r="C3552" s="149" t="s">
        <v>6</v>
      </c>
      <c r="D3552" s="149" t="s">
        <v>215</v>
      </c>
      <c r="E3552" s="149" t="s">
        <v>39</v>
      </c>
      <c r="F3552" s="149">
        <v>2045</v>
      </c>
      <c r="G3552" s="149">
        <v>681.66666666666697</v>
      </c>
      <c r="H3552" s="149">
        <v>714.385523649829</v>
      </c>
      <c r="I3552" s="149">
        <v>1111.5050405352399</v>
      </c>
      <c r="J3552" s="149">
        <v>1063.13337175217</v>
      </c>
      <c r="K3552" s="149">
        <v>1161.4853076372401</v>
      </c>
      <c r="L3552" s="149">
        <v>48.371668783068301</v>
      </c>
      <c r="M3552" s="149">
        <v>49.980267101998798</v>
      </c>
    </row>
    <row r="3553" spans="1:13">
      <c r="A3553" s="150" t="str">
        <f t="shared" si="110"/>
        <v>2009-2011PersonsCV3</v>
      </c>
      <c r="B3553" s="151" t="str">
        <f t="shared" si="111"/>
        <v>2009-2011_Persons_CV3_All ages</v>
      </c>
      <c r="C3553" s="149" t="s">
        <v>7</v>
      </c>
      <c r="D3553" s="149" t="s">
        <v>215</v>
      </c>
      <c r="E3553" s="149" t="s">
        <v>39</v>
      </c>
      <c r="F3553" s="149">
        <v>1947</v>
      </c>
      <c r="G3553" s="149">
        <v>649</v>
      </c>
      <c r="H3553" s="149">
        <v>672.48078749676199</v>
      </c>
      <c r="I3553" s="149">
        <v>1030.8021446191699</v>
      </c>
      <c r="J3553" s="149">
        <v>984.88418959799105</v>
      </c>
      <c r="K3553" s="149">
        <v>1078.2857676169899</v>
      </c>
      <c r="L3553" s="149">
        <v>45.917955021181498</v>
      </c>
      <c r="M3553" s="149">
        <v>47.483622997819801</v>
      </c>
    </row>
    <row r="3554" spans="1:13">
      <c r="A3554" s="150" t="str">
        <f t="shared" si="110"/>
        <v>2010-2012PersonsCV3</v>
      </c>
      <c r="B3554" s="151" t="str">
        <f t="shared" si="111"/>
        <v>2010-2012_Persons_CV3_All ages</v>
      </c>
      <c r="C3554" s="149" t="s">
        <v>8</v>
      </c>
      <c r="D3554" s="149" t="s">
        <v>215</v>
      </c>
      <c r="E3554" s="149" t="s">
        <v>39</v>
      </c>
      <c r="F3554" s="149">
        <v>1931</v>
      </c>
      <c r="G3554" s="149">
        <v>643.66666666666697</v>
      </c>
      <c r="H3554" s="149">
        <v>660.55033318282005</v>
      </c>
      <c r="I3554" s="149">
        <v>1000.24431163515</v>
      </c>
      <c r="J3554" s="149">
        <v>955.543418721394</v>
      </c>
      <c r="K3554" s="149">
        <v>1046.4757940632901</v>
      </c>
      <c r="L3554" s="149">
        <v>44.7008929137533</v>
      </c>
      <c r="M3554" s="149">
        <v>46.231482428141398</v>
      </c>
    </row>
    <row r="3555" spans="1:13">
      <c r="A3555" s="150" t="str">
        <f t="shared" si="110"/>
        <v>2011-2013PersonsCV3</v>
      </c>
      <c r="B3555" s="151" t="str">
        <f t="shared" si="111"/>
        <v>2011-2013_Persons_CV3_All ages</v>
      </c>
      <c r="C3555" s="149" t="s">
        <v>9</v>
      </c>
      <c r="D3555" s="149" t="s">
        <v>215</v>
      </c>
      <c r="E3555" s="149" t="s">
        <v>39</v>
      </c>
      <c r="F3555" s="149">
        <v>1938</v>
      </c>
      <c r="G3555" s="149">
        <v>646</v>
      </c>
      <c r="H3555" s="149">
        <v>657.90143699524401</v>
      </c>
      <c r="I3555" s="149">
        <v>993.18938407998701</v>
      </c>
      <c r="J3555" s="149">
        <v>948.99443692651505</v>
      </c>
      <c r="K3555" s="149">
        <v>1038.8948101528199</v>
      </c>
      <c r="L3555" s="149">
        <v>44.1949471534721</v>
      </c>
      <c r="M3555" s="149">
        <v>45.705426072835998</v>
      </c>
    </row>
    <row r="3556" spans="1:13">
      <c r="A3556" s="150" t="str">
        <f t="shared" si="110"/>
        <v>2012-2014PersonsCV3</v>
      </c>
      <c r="B3556" s="151" t="str">
        <f t="shared" si="111"/>
        <v>2012-2014_Persons_CV3_All ages</v>
      </c>
      <c r="C3556" s="149" t="s">
        <v>216</v>
      </c>
      <c r="D3556" s="149" t="s">
        <v>215</v>
      </c>
      <c r="E3556" s="149" t="s">
        <v>39</v>
      </c>
      <c r="F3556" s="149">
        <v>1973</v>
      </c>
      <c r="G3556" s="149">
        <v>657.66666666666697</v>
      </c>
      <c r="H3556" s="149">
        <v>665.78255602460695</v>
      </c>
      <c r="I3556" s="149">
        <v>1009.98330254409</v>
      </c>
      <c r="J3556" s="149">
        <v>965.51176692782303</v>
      </c>
      <c r="K3556" s="149">
        <v>1055.9609770392001</v>
      </c>
      <c r="L3556" s="149">
        <v>44.471535616266003</v>
      </c>
      <c r="M3556" s="149">
        <v>45.977674495113099</v>
      </c>
    </row>
    <row r="3557" spans="1:13">
      <c r="A3557" s="150" t="str">
        <f t="shared" si="110"/>
        <v>2004-2006PersonsCV4</v>
      </c>
      <c r="B3557" s="151" t="str">
        <f t="shared" si="111"/>
        <v>2004-2006_Persons_CV4_All ages</v>
      </c>
      <c r="C3557" s="149" t="s">
        <v>1</v>
      </c>
      <c r="D3557" s="149" t="s">
        <v>215</v>
      </c>
      <c r="E3557" s="149" t="s">
        <v>40</v>
      </c>
      <c r="F3557" s="149">
        <v>2382</v>
      </c>
      <c r="G3557" s="149">
        <v>794</v>
      </c>
      <c r="H3557" s="149">
        <v>932.35896211459999</v>
      </c>
      <c r="I3557" s="149">
        <v>1283.3323842407499</v>
      </c>
      <c r="J3557" s="149">
        <v>1231.44379900234</v>
      </c>
      <c r="K3557" s="149">
        <v>1336.81766658997</v>
      </c>
      <c r="L3557" s="149">
        <v>51.888585238414201</v>
      </c>
      <c r="M3557" s="149">
        <v>53.485282349220398</v>
      </c>
    </row>
    <row r="3558" spans="1:13">
      <c r="A3558" s="150" t="str">
        <f t="shared" si="110"/>
        <v>2005-2007PersonsCV4</v>
      </c>
      <c r="B3558" s="151" t="str">
        <f t="shared" si="111"/>
        <v>2005-2007_Persons_CV4_All ages</v>
      </c>
      <c r="C3558" s="149" t="s">
        <v>3</v>
      </c>
      <c r="D3558" s="149" t="s">
        <v>215</v>
      </c>
      <c r="E3558" s="149" t="s">
        <v>40</v>
      </c>
      <c r="F3558" s="149">
        <v>2378</v>
      </c>
      <c r="G3558" s="149">
        <v>792.66666666666697</v>
      </c>
      <c r="H3558" s="149">
        <v>912.97904524966805</v>
      </c>
      <c r="I3558" s="149">
        <v>1264.56938127135</v>
      </c>
      <c r="J3558" s="149">
        <v>1213.32452548897</v>
      </c>
      <c r="K3558" s="149">
        <v>1317.3924736404099</v>
      </c>
      <c r="L3558" s="149">
        <v>51.244855782386097</v>
      </c>
      <c r="M3558" s="149">
        <v>52.823092369055999</v>
      </c>
    </row>
    <row r="3559" spans="1:13">
      <c r="A3559" s="150" t="str">
        <f t="shared" si="110"/>
        <v>2006-2008PersonsCV4</v>
      </c>
      <c r="B3559" s="151" t="str">
        <f t="shared" si="111"/>
        <v>2006-2008_Persons_CV4_All ages</v>
      </c>
      <c r="C3559" s="149" t="s">
        <v>4</v>
      </c>
      <c r="D3559" s="149" t="s">
        <v>215</v>
      </c>
      <c r="E3559" s="149" t="s">
        <v>40</v>
      </c>
      <c r="F3559" s="149">
        <v>2312</v>
      </c>
      <c r="G3559" s="149">
        <v>770.66666666666697</v>
      </c>
      <c r="H3559" s="149">
        <v>871.51225469870303</v>
      </c>
      <c r="I3559" s="149">
        <v>1215.45186279732</v>
      </c>
      <c r="J3559" s="149">
        <v>1165.4454181808401</v>
      </c>
      <c r="K3559" s="149">
        <v>1267.0206055081101</v>
      </c>
      <c r="L3559" s="149">
        <v>50.006444616476998</v>
      </c>
      <c r="M3559" s="149">
        <v>51.568742710794602</v>
      </c>
    </row>
    <row r="3560" spans="1:13">
      <c r="A3560" s="150" t="str">
        <f t="shared" si="110"/>
        <v>2007-2009PersonsCV4</v>
      </c>
      <c r="B3560" s="151" t="str">
        <f t="shared" si="111"/>
        <v>2007-2009_Persons_CV4_All ages</v>
      </c>
      <c r="C3560" s="149" t="s">
        <v>5</v>
      </c>
      <c r="D3560" s="149" t="s">
        <v>215</v>
      </c>
      <c r="E3560" s="149" t="s">
        <v>40</v>
      </c>
      <c r="F3560" s="149">
        <v>2421</v>
      </c>
      <c r="G3560" s="149">
        <v>807</v>
      </c>
      <c r="H3560" s="149">
        <v>895.95653815124297</v>
      </c>
      <c r="I3560" s="149">
        <v>1255.3875831115099</v>
      </c>
      <c r="J3560" s="149">
        <v>1204.8955985847001</v>
      </c>
      <c r="K3560" s="149">
        <v>1307.4205131968499</v>
      </c>
      <c r="L3560" s="149">
        <v>50.491984526804103</v>
      </c>
      <c r="M3560" s="149">
        <v>52.032930085345001</v>
      </c>
    </row>
    <row r="3561" spans="1:13">
      <c r="A3561" s="150" t="str">
        <f t="shared" si="110"/>
        <v>2008-2010PersonsCV4</v>
      </c>
      <c r="B3561" s="151" t="str">
        <f t="shared" si="111"/>
        <v>2008-2010_Persons_CV4_All ages</v>
      </c>
      <c r="C3561" s="149" t="s">
        <v>6</v>
      </c>
      <c r="D3561" s="149" t="s">
        <v>215</v>
      </c>
      <c r="E3561" s="149" t="s">
        <v>40</v>
      </c>
      <c r="F3561" s="149">
        <v>2371</v>
      </c>
      <c r="G3561" s="149">
        <v>790.33333333333303</v>
      </c>
      <c r="H3561" s="149">
        <v>862.71513299130402</v>
      </c>
      <c r="I3561" s="149">
        <v>1221.88153807551</v>
      </c>
      <c r="J3561" s="149">
        <v>1172.28606507729</v>
      </c>
      <c r="K3561" s="149">
        <v>1273.0067413028601</v>
      </c>
      <c r="L3561" s="149">
        <v>49.595472998220401</v>
      </c>
      <c r="M3561" s="149">
        <v>51.1252032273485</v>
      </c>
    </row>
    <row r="3562" spans="1:13">
      <c r="A3562" s="150" t="str">
        <f t="shared" si="110"/>
        <v>2009-2011PersonsCV4</v>
      </c>
      <c r="B3562" s="151" t="str">
        <f t="shared" si="111"/>
        <v>2009-2011_Persons_CV4_All ages</v>
      </c>
      <c r="C3562" s="149" t="s">
        <v>7</v>
      </c>
      <c r="D3562" s="149" t="s">
        <v>215</v>
      </c>
      <c r="E3562" s="149" t="s">
        <v>40</v>
      </c>
      <c r="F3562" s="149">
        <v>2349</v>
      </c>
      <c r="G3562" s="149">
        <v>783</v>
      </c>
      <c r="H3562" s="149">
        <v>839.63626485180396</v>
      </c>
      <c r="I3562" s="149">
        <v>1194.2277229741601</v>
      </c>
      <c r="J3562" s="149">
        <v>1145.6398516208001</v>
      </c>
      <c r="K3562" s="149">
        <v>1244.3213666628501</v>
      </c>
      <c r="L3562" s="149">
        <v>48.587871353357698</v>
      </c>
      <c r="M3562" s="149">
        <v>50.093643688686797</v>
      </c>
    </row>
    <row r="3563" spans="1:13">
      <c r="A3563" s="150" t="str">
        <f t="shared" si="110"/>
        <v>2010-2012PersonsCV4</v>
      </c>
      <c r="B3563" s="151" t="str">
        <f t="shared" si="111"/>
        <v>2010-2012_Persons_CV4_All ages</v>
      </c>
      <c r="C3563" s="149" t="s">
        <v>8</v>
      </c>
      <c r="D3563" s="149" t="s">
        <v>215</v>
      </c>
      <c r="E3563" s="149" t="s">
        <v>40</v>
      </c>
      <c r="F3563" s="149">
        <v>2321</v>
      </c>
      <c r="G3563" s="149">
        <v>773.66666666666697</v>
      </c>
      <c r="H3563" s="149">
        <v>817.45212745350102</v>
      </c>
      <c r="I3563" s="149">
        <v>1168.04481928716</v>
      </c>
      <c r="J3563" s="149">
        <v>1120.3693643435299</v>
      </c>
      <c r="K3563" s="149">
        <v>1217.20680759569</v>
      </c>
      <c r="L3563" s="149">
        <v>47.675454943630903</v>
      </c>
      <c r="M3563" s="149">
        <v>49.161988308523</v>
      </c>
    </row>
    <row r="3564" spans="1:13">
      <c r="A3564" s="150" t="str">
        <f t="shared" si="110"/>
        <v>2011-2013PersonsCV4</v>
      </c>
      <c r="B3564" s="151" t="str">
        <f t="shared" si="111"/>
        <v>2011-2013_Persons_CV4_All ages</v>
      </c>
      <c r="C3564" s="149" t="s">
        <v>9</v>
      </c>
      <c r="D3564" s="149" t="s">
        <v>215</v>
      </c>
      <c r="E3564" s="149" t="s">
        <v>40</v>
      </c>
      <c r="F3564" s="149">
        <v>2394</v>
      </c>
      <c r="G3564" s="149">
        <v>798</v>
      </c>
      <c r="H3564" s="149">
        <v>831.71495176122801</v>
      </c>
      <c r="I3564" s="149">
        <v>1196.9395058279099</v>
      </c>
      <c r="J3564" s="149">
        <v>1148.9173013290999</v>
      </c>
      <c r="K3564" s="149">
        <v>1246.43566183403</v>
      </c>
      <c r="L3564" s="149">
        <v>48.022204498809103</v>
      </c>
      <c r="M3564" s="149">
        <v>49.496156006121097</v>
      </c>
    </row>
    <row r="3565" spans="1:13">
      <c r="A3565" s="150" t="str">
        <f t="shared" si="110"/>
        <v>2012-2014PersonsCV4</v>
      </c>
      <c r="B3565" s="151" t="str">
        <f t="shared" si="111"/>
        <v>2012-2014_Persons_CV4_All ages</v>
      </c>
      <c r="C3565" s="149" t="s">
        <v>216</v>
      </c>
      <c r="D3565" s="149" t="s">
        <v>215</v>
      </c>
      <c r="E3565" s="149" t="s">
        <v>40</v>
      </c>
      <c r="F3565" s="149">
        <v>2440</v>
      </c>
      <c r="G3565" s="149">
        <v>813.33333333333303</v>
      </c>
      <c r="H3565" s="149">
        <v>838.25176410770803</v>
      </c>
      <c r="I3565" s="149">
        <v>1202.08282523143</v>
      </c>
      <c r="J3565" s="149">
        <v>1154.31485043867</v>
      </c>
      <c r="K3565" s="149">
        <v>1251.3028306424601</v>
      </c>
      <c r="L3565" s="149">
        <v>47.767974792761599</v>
      </c>
      <c r="M3565" s="149">
        <v>49.220005411030797</v>
      </c>
    </row>
    <row r="3566" spans="1:13">
      <c r="A3566" s="150" t="str">
        <f t="shared" si="110"/>
        <v>2004-2006PersonsCV5</v>
      </c>
      <c r="B3566" s="151" t="str">
        <f t="shared" si="111"/>
        <v>2004-2006_Persons_CV5_All ages</v>
      </c>
      <c r="C3566" s="149" t="s">
        <v>1</v>
      </c>
      <c r="D3566" s="149" t="s">
        <v>215</v>
      </c>
      <c r="E3566" s="149" t="s">
        <v>41</v>
      </c>
      <c r="F3566" s="149">
        <v>2869</v>
      </c>
      <c r="G3566" s="149">
        <v>956.33333333333303</v>
      </c>
      <c r="H3566" s="149">
        <v>1073.9003657025601</v>
      </c>
      <c r="I3566" s="149">
        <v>1553.31116927373</v>
      </c>
      <c r="J3566" s="149">
        <v>1495.8946015628101</v>
      </c>
      <c r="K3566" s="149">
        <v>1612.3352035509299</v>
      </c>
      <c r="L3566" s="149">
        <v>57.416567710917697</v>
      </c>
      <c r="M3566" s="149">
        <v>59.024034277204002</v>
      </c>
    </row>
    <row r="3567" spans="1:13">
      <c r="A3567" s="150" t="str">
        <f t="shared" si="110"/>
        <v>2005-2007PersonsCV5</v>
      </c>
      <c r="B3567" s="151" t="str">
        <f t="shared" si="111"/>
        <v>2005-2007_Persons_CV5_All ages</v>
      </c>
      <c r="C3567" s="149" t="s">
        <v>3</v>
      </c>
      <c r="D3567" s="149" t="s">
        <v>215</v>
      </c>
      <c r="E3567" s="149" t="s">
        <v>41</v>
      </c>
      <c r="F3567" s="149">
        <v>2909</v>
      </c>
      <c r="G3567" s="149">
        <v>969.66666666666697</v>
      </c>
      <c r="H3567" s="149">
        <v>1080.3483557090599</v>
      </c>
      <c r="I3567" s="149">
        <v>1567.45328961566</v>
      </c>
      <c r="J3567" s="149">
        <v>1509.9487074643901</v>
      </c>
      <c r="K3567" s="149">
        <v>1626.55652575728</v>
      </c>
      <c r="L3567" s="149">
        <v>57.504582151273603</v>
      </c>
      <c r="M3567" s="149">
        <v>59.1032361416217</v>
      </c>
    </row>
    <row r="3568" spans="1:13">
      <c r="A3568" s="150" t="str">
        <f t="shared" si="110"/>
        <v>2006-2008PersonsCV5</v>
      </c>
      <c r="B3568" s="151" t="str">
        <f t="shared" si="111"/>
        <v>2006-2008_Persons_CV5_All ages</v>
      </c>
      <c r="C3568" s="149" t="s">
        <v>4</v>
      </c>
      <c r="D3568" s="149" t="s">
        <v>215</v>
      </c>
      <c r="E3568" s="149" t="s">
        <v>41</v>
      </c>
      <c r="F3568" s="149">
        <v>2922</v>
      </c>
      <c r="G3568" s="149">
        <v>974</v>
      </c>
      <c r="H3568" s="149">
        <v>1074.8021069358199</v>
      </c>
      <c r="I3568" s="149">
        <v>1554.9127670036301</v>
      </c>
      <c r="J3568" s="149">
        <v>1497.8897837448601</v>
      </c>
      <c r="K3568" s="149">
        <v>1613.5174313861601</v>
      </c>
      <c r="L3568" s="149">
        <v>57.022983258765898</v>
      </c>
      <c r="M3568" s="149">
        <v>58.604664382528902</v>
      </c>
    </row>
    <row r="3569" spans="1:13">
      <c r="A3569" s="150" t="str">
        <f t="shared" si="110"/>
        <v>2007-2009PersonsCV5</v>
      </c>
      <c r="B3569" s="151" t="str">
        <f t="shared" si="111"/>
        <v>2007-2009_Persons_CV5_All ages</v>
      </c>
      <c r="C3569" s="149" t="s">
        <v>5</v>
      </c>
      <c r="D3569" s="149" t="s">
        <v>215</v>
      </c>
      <c r="E3569" s="149" t="s">
        <v>41</v>
      </c>
      <c r="F3569" s="149">
        <v>2843</v>
      </c>
      <c r="G3569" s="149">
        <v>947.66666666666697</v>
      </c>
      <c r="H3569" s="149">
        <v>1035.59186825436</v>
      </c>
      <c r="I3569" s="149">
        <v>1497.07946521749</v>
      </c>
      <c r="J3569" s="149">
        <v>1441.37899585018</v>
      </c>
      <c r="K3569" s="149">
        <v>1554.34658072709</v>
      </c>
      <c r="L3569" s="149">
        <v>55.700469367308202</v>
      </c>
      <c r="M3569" s="149">
        <v>57.267115509601801</v>
      </c>
    </row>
    <row r="3570" spans="1:13">
      <c r="A3570" s="150" t="str">
        <f t="shared" si="110"/>
        <v>2008-2010PersonsCV5</v>
      </c>
      <c r="B3570" s="151" t="str">
        <f t="shared" si="111"/>
        <v>2008-2010_Persons_CV5_All ages</v>
      </c>
      <c r="C3570" s="149" t="s">
        <v>6</v>
      </c>
      <c r="D3570" s="149" t="s">
        <v>215</v>
      </c>
      <c r="E3570" s="149" t="s">
        <v>41</v>
      </c>
      <c r="F3570" s="149">
        <v>2743</v>
      </c>
      <c r="G3570" s="149">
        <v>914.33333333333303</v>
      </c>
      <c r="H3570" s="149">
        <v>989.80247252152503</v>
      </c>
      <c r="I3570" s="149">
        <v>1435.2122112244199</v>
      </c>
      <c r="J3570" s="149">
        <v>1380.9115923905099</v>
      </c>
      <c r="K3570" s="149">
        <v>1491.06812823327</v>
      </c>
      <c r="L3570" s="149">
        <v>54.3006188339114</v>
      </c>
      <c r="M3570" s="149">
        <v>55.855917008852401</v>
      </c>
    </row>
    <row r="3571" spans="1:13">
      <c r="A3571" s="150" t="str">
        <f t="shared" si="110"/>
        <v>2009-2011PersonsCV5</v>
      </c>
      <c r="B3571" s="151" t="str">
        <f t="shared" si="111"/>
        <v>2009-2011_Persons_CV5_All ages</v>
      </c>
      <c r="C3571" s="149" t="s">
        <v>7</v>
      </c>
      <c r="D3571" s="149" t="s">
        <v>215</v>
      </c>
      <c r="E3571" s="149" t="s">
        <v>41</v>
      </c>
      <c r="F3571" s="149">
        <v>2660</v>
      </c>
      <c r="G3571" s="149">
        <v>886.66666666666697</v>
      </c>
      <c r="H3571" s="149">
        <v>952.64699772940503</v>
      </c>
      <c r="I3571" s="149">
        <v>1392.4218013049201</v>
      </c>
      <c r="J3571" s="149">
        <v>1339.09461951712</v>
      </c>
      <c r="K3571" s="149">
        <v>1447.3004247105901</v>
      </c>
      <c r="L3571" s="149">
        <v>53.327181787796903</v>
      </c>
      <c r="M3571" s="149">
        <v>54.878623405673601</v>
      </c>
    </row>
    <row r="3572" spans="1:13">
      <c r="A3572" s="150" t="str">
        <f t="shared" si="110"/>
        <v>2010-2012PersonsCV5</v>
      </c>
      <c r="B3572" s="151" t="str">
        <f t="shared" si="111"/>
        <v>2010-2012_Persons_CV5_All ages</v>
      </c>
      <c r="C3572" s="149" t="s">
        <v>8</v>
      </c>
      <c r="D3572" s="149" t="s">
        <v>215</v>
      </c>
      <c r="E3572" s="149" t="s">
        <v>41</v>
      </c>
      <c r="F3572" s="149">
        <v>2659</v>
      </c>
      <c r="G3572" s="149">
        <v>886.33333333333303</v>
      </c>
      <c r="H3572" s="149">
        <v>945.20041519145695</v>
      </c>
      <c r="I3572" s="149">
        <v>1382.24444449472</v>
      </c>
      <c r="J3572" s="149">
        <v>1329.45378144143</v>
      </c>
      <c r="K3572" s="149">
        <v>1436.5712336762199</v>
      </c>
      <c r="L3572" s="149">
        <v>52.790663053297102</v>
      </c>
      <c r="M3572" s="149">
        <v>54.326789181498299</v>
      </c>
    </row>
    <row r="3573" spans="1:13">
      <c r="A3573" s="150" t="str">
        <f t="shared" si="110"/>
        <v>2011-2013PersonsCV5</v>
      </c>
      <c r="B3573" s="151" t="str">
        <f t="shared" si="111"/>
        <v>2011-2013_Persons_CV5_All ages</v>
      </c>
      <c r="C3573" s="149" t="s">
        <v>9</v>
      </c>
      <c r="D3573" s="149" t="s">
        <v>215</v>
      </c>
      <c r="E3573" s="149" t="s">
        <v>41</v>
      </c>
      <c r="F3573" s="149">
        <v>2695</v>
      </c>
      <c r="G3573" s="149">
        <v>898.33333333333303</v>
      </c>
      <c r="H3573" s="149">
        <v>950.44295226272402</v>
      </c>
      <c r="I3573" s="149">
        <v>1387.6335086361501</v>
      </c>
      <c r="J3573" s="149">
        <v>1335.0926317415799</v>
      </c>
      <c r="K3573" s="149">
        <v>1441.6928349463101</v>
      </c>
      <c r="L3573" s="149">
        <v>52.5408768945708</v>
      </c>
      <c r="M3573" s="149">
        <v>54.059326310157097</v>
      </c>
    </row>
    <row r="3574" spans="1:13">
      <c r="A3574" s="150" t="str">
        <f t="shared" si="110"/>
        <v>2012-2014PersonsCV5</v>
      </c>
      <c r="B3574" s="151" t="str">
        <f t="shared" si="111"/>
        <v>2012-2014_Persons_CV5_All ages</v>
      </c>
      <c r="C3574" s="149" t="s">
        <v>216</v>
      </c>
      <c r="D3574" s="149" t="s">
        <v>215</v>
      </c>
      <c r="E3574" s="149" t="s">
        <v>41</v>
      </c>
      <c r="F3574" s="149">
        <v>2780</v>
      </c>
      <c r="G3574" s="149">
        <v>926.66666666666697</v>
      </c>
      <c r="H3574" s="149">
        <v>972.54484901066303</v>
      </c>
      <c r="I3574" s="149">
        <v>1416.30546767897</v>
      </c>
      <c r="J3574" s="149">
        <v>1363.5660660548001</v>
      </c>
      <c r="K3574" s="149">
        <v>1470.54520673207</v>
      </c>
      <c r="L3574" s="149">
        <v>52.739401624172402</v>
      </c>
      <c r="M3574" s="149">
        <v>54.239739053100301</v>
      </c>
    </row>
    <row r="3575" spans="1:13">
      <c r="A3575" s="150" t="str">
        <f t="shared" si="110"/>
        <v>2004-2006PersonsHD1</v>
      </c>
      <c r="B3575" s="151" t="str">
        <f t="shared" si="111"/>
        <v>2004-2006_Persons_HD1_All ages</v>
      </c>
      <c r="C3575" s="149" t="s">
        <v>1</v>
      </c>
      <c r="D3575" s="149" t="s">
        <v>215</v>
      </c>
      <c r="E3575" s="149" t="s">
        <v>42</v>
      </c>
      <c r="F3575" s="149">
        <v>2211</v>
      </c>
      <c r="G3575" s="149">
        <v>737</v>
      </c>
      <c r="H3575" s="149">
        <v>991.55541005368104</v>
      </c>
      <c r="I3575" s="149">
        <v>1002.8672657017401</v>
      </c>
      <c r="J3575" s="149">
        <v>960.95384944848502</v>
      </c>
      <c r="K3575" s="149">
        <v>1046.12023141025</v>
      </c>
      <c r="L3575" s="149">
        <v>41.913416253258099</v>
      </c>
      <c r="M3575" s="149">
        <v>43.252965708509102</v>
      </c>
    </row>
    <row r="3576" spans="1:13">
      <c r="A3576" s="150" t="str">
        <f t="shared" si="110"/>
        <v>2005-2007PersonsHD1</v>
      </c>
      <c r="B3576" s="151" t="str">
        <f t="shared" si="111"/>
        <v>2005-2007_Persons_HD1_All ages</v>
      </c>
      <c r="C3576" s="149" t="s">
        <v>3</v>
      </c>
      <c r="D3576" s="149" t="s">
        <v>215</v>
      </c>
      <c r="E3576" s="149" t="s">
        <v>42</v>
      </c>
      <c r="F3576" s="149">
        <v>2199</v>
      </c>
      <c r="G3576" s="149">
        <v>733</v>
      </c>
      <c r="H3576" s="149">
        <v>978.03752034798401</v>
      </c>
      <c r="I3576" s="149">
        <v>981.66335499692104</v>
      </c>
      <c r="J3576" s="149">
        <v>940.53441269428697</v>
      </c>
      <c r="K3576" s="149">
        <v>1024.11041970973</v>
      </c>
      <c r="L3576" s="149">
        <v>41.128942302633199</v>
      </c>
      <c r="M3576" s="149">
        <v>42.447064712806899</v>
      </c>
    </row>
    <row r="3577" spans="1:13">
      <c r="A3577" s="150" t="str">
        <f t="shared" si="110"/>
        <v>2006-2008PersonsHD1</v>
      </c>
      <c r="B3577" s="151" t="str">
        <f t="shared" si="111"/>
        <v>2006-2008_Persons_HD1_All ages</v>
      </c>
      <c r="C3577" s="149" t="s">
        <v>4</v>
      </c>
      <c r="D3577" s="149" t="s">
        <v>215</v>
      </c>
      <c r="E3577" s="149" t="s">
        <v>42</v>
      </c>
      <c r="F3577" s="149">
        <v>2219</v>
      </c>
      <c r="G3577" s="149">
        <v>739.66666666666697</v>
      </c>
      <c r="H3577" s="149">
        <v>978.81369015848895</v>
      </c>
      <c r="I3577" s="149">
        <v>966.29193382515098</v>
      </c>
      <c r="J3577" s="149">
        <v>925.95198049257704</v>
      </c>
      <c r="K3577" s="149">
        <v>1007.91878200108</v>
      </c>
      <c r="L3577" s="149">
        <v>40.339953332573799</v>
      </c>
      <c r="M3577" s="149">
        <v>41.626848175927002</v>
      </c>
    </row>
    <row r="3578" spans="1:13">
      <c r="A3578" s="150" t="str">
        <f t="shared" si="110"/>
        <v>2007-2009PersonsHD1</v>
      </c>
      <c r="B3578" s="151" t="str">
        <f t="shared" si="111"/>
        <v>2007-2009_Persons_HD1_All ages</v>
      </c>
      <c r="C3578" s="149" t="s">
        <v>5</v>
      </c>
      <c r="D3578" s="149" t="s">
        <v>215</v>
      </c>
      <c r="E3578" s="149" t="s">
        <v>42</v>
      </c>
      <c r="F3578" s="149">
        <v>2249</v>
      </c>
      <c r="G3578" s="149">
        <v>749.66666666666697</v>
      </c>
      <c r="H3578" s="149">
        <v>986.19588858485895</v>
      </c>
      <c r="I3578" s="149">
        <v>950.56189238376601</v>
      </c>
      <c r="J3578" s="149">
        <v>911.13706909173197</v>
      </c>
      <c r="K3578" s="149">
        <v>991.23585381531404</v>
      </c>
      <c r="L3578" s="149">
        <v>39.424823292033501</v>
      </c>
      <c r="M3578" s="149">
        <v>40.673961431548399</v>
      </c>
    </row>
    <row r="3579" spans="1:13">
      <c r="A3579" s="150" t="str">
        <f t="shared" si="110"/>
        <v>2008-2010PersonsHD1</v>
      </c>
      <c r="B3579" s="151" t="str">
        <f t="shared" si="111"/>
        <v>2008-2010_Persons_HD1_All ages</v>
      </c>
      <c r="C3579" s="149" t="s">
        <v>6</v>
      </c>
      <c r="D3579" s="149" t="s">
        <v>215</v>
      </c>
      <c r="E3579" s="149" t="s">
        <v>42</v>
      </c>
      <c r="F3579" s="149">
        <v>2243</v>
      </c>
      <c r="G3579" s="149">
        <v>747.66666666666697</v>
      </c>
      <c r="H3579" s="149">
        <v>979.56153375840699</v>
      </c>
      <c r="I3579" s="149">
        <v>914.75366484309302</v>
      </c>
      <c r="J3579" s="149">
        <v>876.83674414174902</v>
      </c>
      <c r="K3579" s="149">
        <v>953.87358092191403</v>
      </c>
      <c r="L3579" s="149">
        <v>37.916920701343898</v>
      </c>
      <c r="M3579" s="149">
        <v>39.119916078821497</v>
      </c>
    </row>
    <row r="3580" spans="1:13">
      <c r="A3580" s="150" t="str">
        <f t="shared" si="110"/>
        <v>2009-2011PersonsHD1</v>
      </c>
      <c r="B3580" s="151" t="str">
        <f t="shared" si="111"/>
        <v>2009-2011_Persons_HD1_All ages</v>
      </c>
      <c r="C3580" s="149" t="s">
        <v>7</v>
      </c>
      <c r="D3580" s="149" t="s">
        <v>215</v>
      </c>
      <c r="E3580" s="149" t="s">
        <v>42</v>
      </c>
      <c r="F3580" s="149">
        <v>2225</v>
      </c>
      <c r="G3580" s="149">
        <v>741.66666666666697</v>
      </c>
      <c r="H3580" s="149">
        <v>967.86682152535798</v>
      </c>
      <c r="I3580" s="149">
        <v>883.73674935203906</v>
      </c>
      <c r="J3580" s="149">
        <v>847.06753757117997</v>
      </c>
      <c r="K3580" s="149">
        <v>921.57414883281001</v>
      </c>
      <c r="L3580" s="149">
        <v>36.669211780859698</v>
      </c>
      <c r="M3580" s="149">
        <v>37.837399480770699</v>
      </c>
    </row>
    <row r="3581" spans="1:13">
      <c r="A3581" s="150" t="str">
        <f t="shared" si="110"/>
        <v>2010-2012PersonsHD1</v>
      </c>
      <c r="B3581" s="151" t="str">
        <f t="shared" si="111"/>
        <v>2010-2012_Persons_HD1_All ages</v>
      </c>
      <c r="C3581" s="149" t="s">
        <v>8</v>
      </c>
      <c r="D3581" s="149" t="s">
        <v>215</v>
      </c>
      <c r="E3581" s="149" t="s">
        <v>42</v>
      </c>
      <c r="F3581" s="149">
        <v>2260</v>
      </c>
      <c r="G3581" s="149">
        <v>753.33333333333303</v>
      </c>
      <c r="H3581" s="149">
        <v>976.284072746123</v>
      </c>
      <c r="I3581" s="149">
        <v>876.50739408399397</v>
      </c>
      <c r="J3581" s="149">
        <v>840.48165683305797</v>
      </c>
      <c r="K3581" s="149">
        <v>913.67174318009995</v>
      </c>
      <c r="L3581" s="149">
        <v>36.025737250935798</v>
      </c>
      <c r="M3581" s="149">
        <v>37.164349096105802</v>
      </c>
    </row>
    <row r="3582" spans="1:13">
      <c r="A3582" s="150" t="str">
        <f t="shared" si="110"/>
        <v>2011-2013PersonsHD1</v>
      </c>
      <c r="B3582" s="151" t="str">
        <f t="shared" si="111"/>
        <v>2011-2013_Persons_HD1_All ages</v>
      </c>
      <c r="C3582" s="149" t="s">
        <v>9</v>
      </c>
      <c r="D3582" s="149" t="s">
        <v>215</v>
      </c>
      <c r="E3582" s="149" t="s">
        <v>42</v>
      </c>
      <c r="F3582" s="149">
        <v>2326</v>
      </c>
      <c r="G3582" s="149">
        <v>775.33333333333303</v>
      </c>
      <c r="H3582" s="149">
        <v>999.23532292570599</v>
      </c>
      <c r="I3582" s="149">
        <v>883.125489872549</v>
      </c>
      <c r="J3582" s="149">
        <v>847.35564363506796</v>
      </c>
      <c r="K3582" s="149">
        <v>920.00942953116601</v>
      </c>
      <c r="L3582" s="149">
        <v>35.769846237480699</v>
      </c>
      <c r="M3582" s="149">
        <v>36.883939658617798</v>
      </c>
    </row>
    <row r="3583" spans="1:13">
      <c r="A3583" s="150" t="str">
        <f t="shared" si="110"/>
        <v>2012-2014PersonsHD1</v>
      </c>
      <c r="B3583" s="151" t="str">
        <f t="shared" si="111"/>
        <v>2012-2014_Persons_HD1_All ages</v>
      </c>
      <c r="C3583" s="149" t="s">
        <v>216</v>
      </c>
      <c r="D3583" s="149" t="s">
        <v>215</v>
      </c>
      <c r="E3583" s="149" t="s">
        <v>42</v>
      </c>
      <c r="F3583" s="149">
        <v>2380</v>
      </c>
      <c r="G3583" s="149">
        <v>793.33333333333303</v>
      </c>
      <c r="H3583" s="149">
        <v>1020.22444937886</v>
      </c>
      <c r="I3583" s="149">
        <v>877.7818389867</v>
      </c>
      <c r="J3583" s="149">
        <v>842.59758583637995</v>
      </c>
      <c r="K3583" s="149">
        <v>914.04923197350001</v>
      </c>
      <c r="L3583" s="149">
        <v>35.184253150320401</v>
      </c>
      <c r="M3583" s="149">
        <v>36.267392986800097</v>
      </c>
    </row>
    <row r="3584" spans="1:13">
      <c r="A3584" s="150" t="str">
        <f t="shared" si="110"/>
        <v>2004-2006PersonsHD2</v>
      </c>
      <c r="B3584" s="151" t="str">
        <f t="shared" si="111"/>
        <v>2004-2006_Persons_HD2_All ages</v>
      </c>
      <c r="C3584" s="149" t="s">
        <v>1</v>
      </c>
      <c r="D3584" s="149" t="s">
        <v>215</v>
      </c>
      <c r="E3584" s="149" t="s">
        <v>43</v>
      </c>
      <c r="F3584" s="149">
        <v>2545</v>
      </c>
      <c r="G3584" s="149">
        <v>848.33333333333303</v>
      </c>
      <c r="H3584" s="149">
        <v>1139.3141731578501</v>
      </c>
      <c r="I3584" s="149">
        <v>1110.0513047141201</v>
      </c>
      <c r="J3584" s="149">
        <v>1066.8661941820101</v>
      </c>
      <c r="K3584" s="149">
        <v>1154.5213257658299</v>
      </c>
      <c r="L3584" s="149">
        <v>43.185110532101604</v>
      </c>
      <c r="M3584" s="149">
        <v>44.470021051714902</v>
      </c>
    </row>
    <row r="3585" spans="1:13">
      <c r="A3585" s="150" t="str">
        <f t="shared" si="110"/>
        <v>2005-2007PersonsHD2</v>
      </c>
      <c r="B3585" s="151" t="str">
        <f t="shared" si="111"/>
        <v>2005-2007_Persons_HD2_All ages</v>
      </c>
      <c r="C3585" s="149" t="s">
        <v>3</v>
      </c>
      <c r="D3585" s="149" t="s">
        <v>215</v>
      </c>
      <c r="E3585" s="149" t="s">
        <v>43</v>
      </c>
      <c r="F3585" s="149">
        <v>2564</v>
      </c>
      <c r="G3585" s="149">
        <v>854.66666666666697</v>
      </c>
      <c r="H3585" s="149">
        <v>1142.0782795775599</v>
      </c>
      <c r="I3585" s="149">
        <v>1098.38298528833</v>
      </c>
      <c r="J3585" s="149">
        <v>1055.8334710588899</v>
      </c>
      <c r="K3585" s="149">
        <v>1142.1937228348199</v>
      </c>
      <c r="L3585" s="149">
        <v>42.549514229445499</v>
      </c>
      <c r="M3585" s="149">
        <v>43.810737546489001</v>
      </c>
    </row>
    <row r="3586" spans="1:13">
      <c r="A3586" s="150" t="str">
        <f t="shared" si="110"/>
        <v>2006-2008PersonsHD2</v>
      </c>
      <c r="B3586" s="151" t="str">
        <f t="shared" si="111"/>
        <v>2006-2008_Persons_HD2_All ages</v>
      </c>
      <c r="C3586" s="149" t="s">
        <v>4</v>
      </c>
      <c r="D3586" s="149" t="s">
        <v>215</v>
      </c>
      <c r="E3586" s="149" t="s">
        <v>43</v>
      </c>
      <c r="F3586" s="149">
        <v>2544</v>
      </c>
      <c r="G3586" s="149">
        <v>848</v>
      </c>
      <c r="H3586" s="149">
        <v>1125.11609393658</v>
      </c>
      <c r="I3586" s="149">
        <v>1068.64148548188</v>
      </c>
      <c r="J3586" s="149">
        <v>1027.0189597102001</v>
      </c>
      <c r="K3586" s="149">
        <v>1111.5026766772901</v>
      </c>
      <c r="L3586" s="149">
        <v>41.622525771674397</v>
      </c>
      <c r="M3586" s="149">
        <v>42.8611911954074</v>
      </c>
    </row>
    <row r="3587" spans="1:13">
      <c r="A3587" s="150" t="str">
        <f t="shared" ref="A3587:A3650" si="112">C3587&amp;D3587&amp;E3587</f>
        <v>2007-2009PersonsHD2</v>
      </c>
      <c r="B3587" s="151" t="str">
        <f t="shared" ref="B3587:B3650" si="113">CONCATENATE(C3587,"_",D3587,"_",E3587,"_","All ages")</f>
        <v>2007-2009_Persons_HD2_All ages</v>
      </c>
      <c r="C3587" s="149" t="s">
        <v>5</v>
      </c>
      <c r="D3587" s="149" t="s">
        <v>215</v>
      </c>
      <c r="E3587" s="149" t="s">
        <v>43</v>
      </c>
      <c r="F3587" s="149">
        <v>2552</v>
      </c>
      <c r="G3587" s="149">
        <v>850.66666666666697</v>
      </c>
      <c r="H3587" s="149">
        <v>1122.4440427338</v>
      </c>
      <c r="I3587" s="149">
        <v>1052.6728739793</v>
      </c>
      <c r="J3587" s="149">
        <v>1011.70793158417</v>
      </c>
      <c r="K3587" s="149">
        <v>1094.85496892891</v>
      </c>
      <c r="L3587" s="149">
        <v>40.964942395128602</v>
      </c>
      <c r="M3587" s="149">
        <v>42.182094949611603</v>
      </c>
    </row>
    <row r="3588" spans="1:13">
      <c r="A3588" s="150" t="str">
        <f t="shared" si="112"/>
        <v>2008-2010PersonsHD2</v>
      </c>
      <c r="B3588" s="151" t="str">
        <f t="shared" si="113"/>
        <v>2008-2010_Persons_HD2_All ages</v>
      </c>
      <c r="C3588" s="149" t="s">
        <v>6</v>
      </c>
      <c r="D3588" s="149" t="s">
        <v>215</v>
      </c>
      <c r="E3588" s="149" t="s">
        <v>43</v>
      </c>
      <c r="F3588" s="149">
        <v>2481</v>
      </c>
      <c r="G3588" s="149">
        <v>827</v>
      </c>
      <c r="H3588" s="149">
        <v>1086.3615863243699</v>
      </c>
      <c r="I3588" s="149">
        <v>1002.97815730807</v>
      </c>
      <c r="J3588" s="149">
        <v>963.44978522152098</v>
      </c>
      <c r="K3588" s="149">
        <v>1043.69796138277</v>
      </c>
      <c r="L3588" s="149">
        <v>39.5283720865513</v>
      </c>
      <c r="M3588" s="149">
        <v>40.719804074699297</v>
      </c>
    </row>
    <row r="3589" spans="1:13">
      <c r="A3589" s="150" t="str">
        <f t="shared" si="112"/>
        <v>2009-2011PersonsHD2</v>
      </c>
      <c r="B3589" s="151" t="str">
        <f t="shared" si="113"/>
        <v>2009-2011_Persons_HD2_All ages</v>
      </c>
      <c r="C3589" s="149" t="s">
        <v>7</v>
      </c>
      <c r="D3589" s="149" t="s">
        <v>215</v>
      </c>
      <c r="E3589" s="149" t="s">
        <v>43</v>
      </c>
      <c r="F3589" s="149">
        <v>2429</v>
      </c>
      <c r="G3589" s="149">
        <v>809.66666666666697</v>
      </c>
      <c r="H3589" s="149">
        <v>1060.4347389514401</v>
      </c>
      <c r="I3589" s="149">
        <v>956.94848184335297</v>
      </c>
      <c r="J3589" s="149">
        <v>918.97257149978498</v>
      </c>
      <c r="K3589" s="149">
        <v>996.08142237639299</v>
      </c>
      <c r="L3589" s="149">
        <v>37.975910343568898</v>
      </c>
      <c r="M3589" s="149">
        <v>39.132940533039601</v>
      </c>
    </row>
    <row r="3590" spans="1:13">
      <c r="A3590" s="150" t="str">
        <f t="shared" si="112"/>
        <v>2010-2012PersonsHD2</v>
      </c>
      <c r="B3590" s="151" t="str">
        <f t="shared" si="113"/>
        <v>2010-2012_Persons_HD2_All ages</v>
      </c>
      <c r="C3590" s="149" t="s">
        <v>8</v>
      </c>
      <c r="D3590" s="149" t="s">
        <v>215</v>
      </c>
      <c r="E3590" s="149" t="s">
        <v>43</v>
      </c>
      <c r="F3590" s="149">
        <v>2460</v>
      </c>
      <c r="G3590" s="149">
        <v>820</v>
      </c>
      <c r="H3590" s="149">
        <v>1069.1143300434201</v>
      </c>
      <c r="I3590" s="149">
        <v>951.33433546932099</v>
      </c>
      <c r="J3590" s="149">
        <v>913.88408359232403</v>
      </c>
      <c r="K3590" s="149">
        <v>989.918270044574</v>
      </c>
      <c r="L3590" s="149">
        <v>37.4502518769972</v>
      </c>
      <c r="M3590" s="149">
        <v>38.583934575252101</v>
      </c>
    </row>
    <row r="3591" spans="1:13">
      <c r="A3591" s="150" t="str">
        <f t="shared" si="112"/>
        <v>2011-2013PersonsHD2</v>
      </c>
      <c r="B3591" s="151" t="str">
        <f t="shared" si="113"/>
        <v>2011-2013_Persons_HD2_All ages</v>
      </c>
      <c r="C3591" s="149" t="s">
        <v>9</v>
      </c>
      <c r="D3591" s="149" t="s">
        <v>215</v>
      </c>
      <c r="E3591" s="149" t="s">
        <v>43</v>
      </c>
      <c r="F3591" s="149">
        <v>2466</v>
      </c>
      <c r="G3591" s="149">
        <v>822</v>
      </c>
      <c r="H3591" s="149">
        <v>1068.9299430424201</v>
      </c>
      <c r="I3591" s="149">
        <v>941.49904706782502</v>
      </c>
      <c r="J3591" s="149">
        <v>904.48900795560701</v>
      </c>
      <c r="K3591" s="149">
        <v>979.62805645209903</v>
      </c>
      <c r="L3591" s="149">
        <v>37.010039112217797</v>
      </c>
      <c r="M3591" s="149">
        <v>38.129009384274099</v>
      </c>
    </row>
    <row r="3592" spans="1:13">
      <c r="A3592" s="150" t="str">
        <f t="shared" si="112"/>
        <v>2012-2014PersonsHD2</v>
      </c>
      <c r="B3592" s="151" t="str">
        <f t="shared" si="113"/>
        <v>2012-2014_Persons_HD2_All ages</v>
      </c>
      <c r="C3592" s="149" t="s">
        <v>216</v>
      </c>
      <c r="D3592" s="149" t="s">
        <v>215</v>
      </c>
      <c r="E3592" s="149" t="s">
        <v>43</v>
      </c>
      <c r="F3592" s="149">
        <v>2498</v>
      </c>
      <c r="G3592" s="149">
        <v>832.66666666666697</v>
      </c>
      <c r="H3592" s="149">
        <v>1078.74212967361</v>
      </c>
      <c r="I3592" s="149">
        <v>943.81042825030397</v>
      </c>
      <c r="J3592" s="149">
        <v>906.92643554941901</v>
      </c>
      <c r="K3592" s="149">
        <v>981.80229634217596</v>
      </c>
      <c r="L3592" s="149">
        <v>36.883992700885102</v>
      </c>
      <c r="M3592" s="149">
        <v>37.991868091871801</v>
      </c>
    </row>
    <row r="3593" spans="1:13">
      <c r="A3593" s="150" t="str">
        <f t="shared" si="112"/>
        <v>2004-2006PersonsHD3</v>
      </c>
      <c r="B3593" s="151" t="str">
        <f t="shared" si="113"/>
        <v>2004-2006_Persons_HD3_All ages</v>
      </c>
      <c r="C3593" s="149" t="s">
        <v>1</v>
      </c>
      <c r="D3593" s="149" t="s">
        <v>215</v>
      </c>
      <c r="E3593" s="149" t="s">
        <v>44</v>
      </c>
      <c r="F3593" s="149">
        <v>2888</v>
      </c>
      <c r="G3593" s="149">
        <v>962.66666666666697</v>
      </c>
      <c r="H3593" s="149">
        <v>1238.6237894682699</v>
      </c>
      <c r="I3593" s="149">
        <v>1233.2939504901899</v>
      </c>
      <c r="J3593" s="149">
        <v>1187.8426319289099</v>
      </c>
      <c r="K3593" s="149">
        <v>1280.01349275383</v>
      </c>
      <c r="L3593" s="149">
        <v>45.4513185612741</v>
      </c>
      <c r="M3593" s="149">
        <v>46.719542263644797</v>
      </c>
    </row>
    <row r="3594" spans="1:13">
      <c r="A3594" s="150" t="str">
        <f t="shared" si="112"/>
        <v>2005-2007PersonsHD3</v>
      </c>
      <c r="B3594" s="151" t="str">
        <f t="shared" si="113"/>
        <v>2005-2007_Persons_HD3_All ages</v>
      </c>
      <c r="C3594" s="149" t="s">
        <v>3</v>
      </c>
      <c r="D3594" s="149" t="s">
        <v>215</v>
      </c>
      <c r="E3594" s="149" t="s">
        <v>44</v>
      </c>
      <c r="F3594" s="149">
        <v>2776</v>
      </c>
      <c r="G3594" s="149">
        <v>925.33333333333303</v>
      </c>
      <c r="H3594" s="149">
        <v>1182.8268539191799</v>
      </c>
      <c r="I3594" s="149">
        <v>1165.9907231438001</v>
      </c>
      <c r="J3594" s="149">
        <v>1122.15011515786</v>
      </c>
      <c r="K3594" s="149">
        <v>1211.0794267853601</v>
      </c>
      <c r="L3594" s="149">
        <v>43.8406079859353</v>
      </c>
      <c r="M3594" s="149">
        <v>45.088703641567498</v>
      </c>
    </row>
    <row r="3595" spans="1:13">
      <c r="A3595" s="150" t="str">
        <f t="shared" si="112"/>
        <v>2006-2008PersonsHD3</v>
      </c>
      <c r="B3595" s="151" t="str">
        <f t="shared" si="113"/>
        <v>2006-2008_Persons_HD3_All ages</v>
      </c>
      <c r="C3595" s="149" t="s">
        <v>4</v>
      </c>
      <c r="D3595" s="149" t="s">
        <v>215</v>
      </c>
      <c r="E3595" s="149" t="s">
        <v>44</v>
      </c>
      <c r="F3595" s="149">
        <v>2741</v>
      </c>
      <c r="G3595" s="149">
        <v>913.66666666666697</v>
      </c>
      <c r="H3595" s="149">
        <v>1158.68144503344</v>
      </c>
      <c r="I3595" s="149">
        <v>1131.0729376351901</v>
      </c>
      <c r="J3595" s="149">
        <v>1088.2318134838899</v>
      </c>
      <c r="K3595" s="149">
        <v>1175.1415875646401</v>
      </c>
      <c r="L3595" s="149">
        <v>42.841124151297201</v>
      </c>
      <c r="M3595" s="149">
        <v>44.0686499294548</v>
      </c>
    </row>
    <row r="3596" spans="1:13">
      <c r="A3596" s="150" t="str">
        <f t="shared" si="112"/>
        <v>2007-2009PersonsHD3</v>
      </c>
      <c r="B3596" s="151" t="str">
        <f t="shared" si="113"/>
        <v>2007-2009_Persons_HD3_All ages</v>
      </c>
      <c r="C3596" s="149" t="s">
        <v>5</v>
      </c>
      <c r="D3596" s="149" t="s">
        <v>215</v>
      </c>
      <c r="E3596" s="149" t="s">
        <v>44</v>
      </c>
      <c r="F3596" s="149">
        <v>2685</v>
      </c>
      <c r="G3596" s="149">
        <v>895</v>
      </c>
      <c r="H3596" s="149">
        <v>1127.52117514162</v>
      </c>
      <c r="I3596" s="149">
        <v>1080.37255746438</v>
      </c>
      <c r="J3596" s="149">
        <v>1039.0839026635699</v>
      </c>
      <c r="K3596" s="149">
        <v>1122.8567239265601</v>
      </c>
      <c r="L3596" s="149">
        <v>41.288654800808899</v>
      </c>
      <c r="M3596" s="149">
        <v>42.484166462177001</v>
      </c>
    </row>
    <row r="3597" spans="1:13">
      <c r="A3597" s="150" t="str">
        <f t="shared" si="112"/>
        <v>2008-2010PersonsHD3</v>
      </c>
      <c r="B3597" s="151" t="str">
        <f t="shared" si="113"/>
        <v>2008-2010_Persons_HD3_All ages</v>
      </c>
      <c r="C3597" s="149" t="s">
        <v>6</v>
      </c>
      <c r="D3597" s="149" t="s">
        <v>215</v>
      </c>
      <c r="E3597" s="149" t="s">
        <v>44</v>
      </c>
      <c r="F3597" s="149">
        <v>2716</v>
      </c>
      <c r="G3597" s="149">
        <v>905.33333333333303</v>
      </c>
      <c r="H3597" s="149">
        <v>1136.0166638085</v>
      </c>
      <c r="I3597" s="149">
        <v>1061.7231500543601</v>
      </c>
      <c r="J3597" s="149">
        <v>1021.5140360125901</v>
      </c>
      <c r="K3597" s="149">
        <v>1103.0897489143199</v>
      </c>
      <c r="L3597" s="149">
        <v>40.209114041774903</v>
      </c>
      <c r="M3597" s="149">
        <v>41.3665988599587</v>
      </c>
    </row>
    <row r="3598" spans="1:13">
      <c r="A3598" s="150" t="str">
        <f t="shared" si="112"/>
        <v>2009-2011PersonsHD3</v>
      </c>
      <c r="B3598" s="151" t="str">
        <f t="shared" si="113"/>
        <v>2009-2011_Persons_HD3_All ages</v>
      </c>
      <c r="C3598" s="149" t="s">
        <v>7</v>
      </c>
      <c r="D3598" s="149" t="s">
        <v>215</v>
      </c>
      <c r="E3598" s="149" t="s">
        <v>44</v>
      </c>
      <c r="F3598" s="149">
        <v>2721</v>
      </c>
      <c r="G3598" s="149">
        <v>907</v>
      </c>
      <c r="H3598" s="149">
        <v>1136.7101827676199</v>
      </c>
      <c r="I3598" s="149">
        <v>1034.2968064834399</v>
      </c>
      <c r="J3598" s="149">
        <v>995.347561705418</v>
      </c>
      <c r="K3598" s="149">
        <v>1074.36622177768</v>
      </c>
      <c r="L3598" s="149">
        <v>38.949244778024202</v>
      </c>
      <c r="M3598" s="149">
        <v>40.069415294237203</v>
      </c>
    </row>
    <row r="3599" spans="1:13">
      <c r="A3599" s="150" t="str">
        <f t="shared" si="112"/>
        <v>2010-2012PersonsHD3</v>
      </c>
      <c r="B3599" s="151" t="str">
        <f t="shared" si="113"/>
        <v>2010-2012_Persons_HD3_All ages</v>
      </c>
      <c r="C3599" s="149" t="s">
        <v>8</v>
      </c>
      <c r="D3599" s="149" t="s">
        <v>215</v>
      </c>
      <c r="E3599" s="149" t="s">
        <v>44</v>
      </c>
      <c r="F3599" s="149">
        <v>2785</v>
      </c>
      <c r="G3599" s="149">
        <v>928.33333333333303</v>
      </c>
      <c r="H3599" s="149">
        <v>1162.04837626167</v>
      </c>
      <c r="I3599" s="149">
        <v>1033.4040144523101</v>
      </c>
      <c r="J3599" s="149">
        <v>995.05074989339096</v>
      </c>
      <c r="K3599" s="149">
        <v>1072.84736255142</v>
      </c>
      <c r="L3599" s="149">
        <v>38.3532645589178</v>
      </c>
      <c r="M3599" s="149">
        <v>39.443348099113997</v>
      </c>
    </row>
    <row r="3600" spans="1:13">
      <c r="A3600" s="150" t="str">
        <f t="shared" si="112"/>
        <v>2011-2013PersonsHD3</v>
      </c>
      <c r="B3600" s="151" t="str">
        <f t="shared" si="113"/>
        <v>2011-2013_Persons_HD3_All ages</v>
      </c>
      <c r="C3600" s="149" t="s">
        <v>9</v>
      </c>
      <c r="D3600" s="149" t="s">
        <v>215</v>
      </c>
      <c r="E3600" s="149" t="s">
        <v>44</v>
      </c>
      <c r="F3600" s="149">
        <v>2820</v>
      </c>
      <c r="G3600" s="149">
        <v>940</v>
      </c>
      <c r="H3600" s="149">
        <v>1174.53018792483</v>
      </c>
      <c r="I3600" s="149">
        <v>1029.09318903229</v>
      </c>
      <c r="J3600" s="149">
        <v>991.15162699796099</v>
      </c>
      <c r="K3600" s="149">
        <v>1068.1063159355399</v>
      </c>
      <c r="L3600" s="149">
        <v>37.941562034327802</v>
      </c>
      <c r="M3600" s="149">
        <v>39.013126903254502</v>
      </c>
    </row>
    <row r="3601" spans="1:13">
      <c r="A3601" s="150" t="str">
        <f t="shared" si="112"/>
        <v>2012-2014PersonsHD3</v>
      </c>
      <c r="B3601" s="151" t="str">
        <f t="shared" si="113"/>
        <v>2012-2014_Persons_HD3_All ages</v>
      </c>
      <c r="C3601" s="149" t="s">
        <v>216</v>
      </c>
      <c r="D3601" s="149" t="s">
        <v>215</v>
      </c>
      <c r="E3601" s="149" t="s">
        <v>44</v>
      </c>
      <c r="F3601" s="149">
        <v>2819</v>
      </c>
      <c r="G3601" s="149">
        <v>939.66666666666697</v>
      </c>
      <c r="H3601" s="149">
        <v>1173.4245765639801</v>
      </c>
      <c r="I3601" s="149">
        <v>1013.27326559031</v>
      </c>
      <c r="J3601" s="149">
        <v>975.90609314529695</v>
      </c>
      <c r="K3601" s="149">
        <v>1051.69597077497</v>
      </c>
      <c r="L3601" s="149">
        <v>37.367172445014099</v>
      </c>
      <c r="M3601" s="149">
        <v>38.422705184658398</v>
      </c>
    </row>
    <row r="3602" spans="1:13">
      <c r="A3602" s="150" t="str">
        <f t="shared" si="112"/>
        <v>2004-2006PersonsHD4</v>
      </c>
      <c r="B3602" s="151" t="str">
        <f t="shared" si="113"/>
        <v>2004-2006_Persons_HD4_All ages</v>
      </c>
      <c r="C3602" s="149" t="s">
        <v>1</v>
      </c>
      <c r="D3602" s="149" t="s">
        <v>215</v>
      </c>
      <c r="E3602" s="149" t="s">
        <v>45</v>
      </c>
      <c r="F3602" s="149">
        <v>2643</v>
      </c>
      <c r="G3602" s="149">
        <v>881</v>
      </c>
      <c r="H3602" s="149">
        <v>1201.06882856026</v>
      </c>
      <c r="I3602" s="149">
        <v>1197.1499805958199</v>
      </c>
      <c r="J3602" s="149">
        <v>1151.36950594992</v>
      </c>
      <c r="K3602" s="149">
        <v>1244.26668648792</v>
      </c>
      <c r="L3602" s="149">
        <v>45.780474645909003</v>
      </c>
      <c r="M3602" s="149">
        <v>47.116705892096697</v>
      </c>
    </row>
    <row r="3603" spans="1:13">
      <c r="A3603" s="150" t="str">
        <f t="shared" si="112"/>
        <v>2005-2007PersonsHD4</v>
      </c>
      <c r="B3603" s="151" t="str">
        <f t="shared" si="113"/>
        <v>2005-2007_Persons_HD4_All ages</v>
      </c>
      <c r="C3603" s="149" t="s">
        <v>3</v>
      </c>
      <c r="D3603" s="149" t="s">
        <v>215</v>
      </c>
      <c r="E3603" s="149" t="s">
        <v>45</v>
      </c>
      <c r="F3603" s="149">
        <v>2558</v>
      </c>
      <c r="G3603" s="149">
        <v>852.66666666666697</v>
      </c>
      <c r="H3603" s="149">
        <v>1157.75943225433</v>
      </c>
      <c r="I3603" s="149">
        <v>1138.0477133857801</v>
      </c>
      <c r="J3603" s="149">
        <v>1093.88092456236</v>
      </c>
      <c r="K3603" s="149">
        <v>1183.52522315127</v>
      </c>
      <c r="L3603" s="149">
        <v>44.166788823422799</v>
      </c>
      <c r="M3603" s="149">
        <v>45.477509765490801</v>
      </c>
    </row>
    <row r="3604" spans="1:13">
      <c r="A3604" s="150" t="str">
        <f t="shared" si="112"/>
        <v>2006-2008PersonsHD4</v>
      </c>
      <c r="B3604" s="151" t="str">
        <f t="shared" si="113"/>
        <v>2006-2008_Persons_HD4_All ages</v>
      </c>
      <c r="C3604" s="149" t="s">
        <v>4</v>
      </c>
      <c r="D3604" s="149" t="s">
        <v>215</v>
      </c>
      <c r="E3604" s="149" t="s">
        <v>45</v>
      </c>
      <c r="F3604" s="149">
        <v>2563</v>
      </c>
      <c r="G3604" s="149">
        <v>854.33333333333303</v>
      </c>
      <c r="H3604" s="149">
        <v>1154.83743061063</v>
      </c>
      <c r="I3604" s="149">
        <v>1116.7605175230899</v>
      </c>
      <c r="J3604" s="149">
        <v>1073.4859523760699</v>
      </c>
      <c r="K3604" s="149">
        <v>1161.3180517332</v>
      </c>
      <c r="L3604" s="149">
        <v>43.274565147017299</v>
      </c>
      <c r="M3604" s="149">
        <v>44.557534210110099</v>
      </c>
    </row>
    <row r="3605" spans="1:13">
      <c r="A3605" s="150" t="str">
        <f t="shared" si="112"/>
        <v>2007-2009PersonsHD4</v>
      </c>
      <c r="B3605" s="151" t="str">
        <f t="shared" si="113"/>
        <v>2007-2009_Persons_HD4_All ages</v>
      </c>
      <c r="C3605" s="149" t="s">
        <v>5</v>
      </c>
      <c r="D3605" s="149" t="s">
        <v>215</v>
      </c>
      <c r="E3605" s="149" t="s">
        <v>45</v>
      </c>
      <c r="F3605" s="149">
        <v>2581</v>
      </c>
      <c r="G3605" s="149">
        <v>860.33333333333303</v>
      </c>
      <c r="H3605" s="149">
        <v>1157.7365599838499</v>
      </c>
      <c r="I3605" s="149">
        <v>1102.90454198513</v>
      </c>
      <c r="J3605" s="149">
        <v>1060.3401311021601</v>
      </c>
      <c r="K3605" s="149">
        <v>1146.72638829937</v>
      </c>
      <c r="L3605" s="149">
        <v>42.564410882972403</v>
      </c>
      <c r="M3605" s="149">
        <v>43.821846314234598</v>
      </c>
    </row>
    <row r="3606" spans="1:13">
      <c r="A3606" s="150" t="str">
        <f t="shared" si="112"/>
        <v>2008-2010PersonsHD4</v>
      </c>
      <c r="B3606" s="151" t="str">
        <f t="shared" si="113"/>
        <v>2008-2010_Persons_HD4_All ages</v>
      </c>
      <c r="C3606" s="149" t="s">
        <v>6</v>
      </c>
      <c r="D3606" s="149" t="s">
        <v>215</v>
      </c>
      <c r="E3606" s="149" t="s">
        <v>45</v>
      </c>
      <c r="F3606" s="149">
        <v>2637</v>
      </c>
      <c r="G3606" s="149">
        <v>879</v>
      </c>
      <c r="H3606" s="149">
        <v>1179.8710508771901</v>
      </c>
      <c r="I3606" s="149">
        <v>1110.87591526748</v>
      </c>
      <c r="J3606" s="149">
        <v>1068.5025574323699</v>
      </c>
      <c r="K3606" s="149">
        <v>1154.4874869255</v>
      </c>
      <c r="L3606" s="149">
        <v>42.373357835109097</v>
      </c>
      <c r="M3606" s="149">
        <v>43.611571658012998</v>
      </c>
    </row>
    <row r="3607" spans="1:13">
      <c r="A3607" s="150" t="str">
        <f t="shared" si="112"/>
        <v>2009-2011PersonsHD4</v>
      </c>
      <c r="B3607" s="151" t="str">
        <f t="shared" si="113"/>
        <v>2009-2011_Persons_HD4_All ages</v>
      </c>
      <c r="C3607" s="149" t="s">
        <v>7</v>
      </c>
      <c r="D3607" s="149" t="s">
        <v>215</v>
      </c>
      <c r="E3607" s="149" t="s">
        <v>45</v>
      </c>
      <c r="F3607" s="149">
        <v>2542</v>
      </c>
      <c r="G3607" s="149">
        <v>847.33333333333303</v>
      </c>
      <c r="H3607" s="149">
        <v>1133.536079624</v>
      </c>
      <c r="I3607" s="149">
        <v>1046.96123133067</v>
      </c>
      <c r="J3607" s="149">
        <v>1006.36357911077</v>
      </c>
      <c r="K3607" s="149">
        <v>1088.7675322119601</v>
      </c>
      <c r="L3607" s="149">
        <v>40.597652219905697</v>
      </c>
      <c r="M3607" s="149">
        <v>41.806300881286901</v>
      </c>
    </row>
    <row r="3608" spans="1:13">
      <c r="A3608" s="150" t="str">
        <f t="shared" si="112"/>
        <v>2010-2012PersonsHD4</v>
      </c>
      <c r="B3608" s="151" t="str">
        <f t="shared" si="113"/>
        <v>2010-2012_Persons_HD4_All ages</v>
      </c>
      <c r="C3608" s="149" t="s">
        <v>8</v>
      </c>
      <c r="D3608" s="149" t="s">
        <v>215</v>
      </c>
      <c r="E3608" s="149" t="s">
        <v>45</v>
      </c>
      <c r="F3608" s="149">
        <v>2506</v>
      </c>
      <c r="G3608" s="149">
        <v>835.33333333333303</v>
      </c>
      <c r="H3608" s="149">
        <v>1114.39688715953</v>
      </c>
      <c r="I3608" s="149">
        <v>1005.69221215366</v>
      </c>
      <c r="J3608" s="149">
        <v>966.48822289736597</v>
      </c>
      <c r="K3608" s="149">
        <v>1046.07184989494</v>
      </c>
      <c r="L3608" s="149">
        <v>39.203989256298499</v>
      </c>
      <c r="M3608" s="149">
        <v>40.379637741274003</v>
      </c>
    </row>
    <row r="3609" spans="1:13">
      <c r="A3609" s="150" t="str">
        <f t="shared" si="112"/>
        <v>2011-2013PersonsHD4</v>
      </c>
      <c r="B3609" s="151" t="str">
        <f t="shared" si="113"/>
        <v>2011-2013_Persons_HD4_All ages</v>
      </c>
      <c r="C3609" s="149" t="s">
        <v>9</v>
      </c>
      <c r="D3609" s="149" t="s">
        <v>215</v>
      </c>
      <c r="E3609" s="149" t="s">
        <v>45</v>
      </c>
      <c r="F3609" s="149">
        <v>2548</v>
      </c>
      <c r="G3609" s="149">
        <v>849.33333333333303</v>
      </c>
      <c r="H3609" s="149">
        <v>1130.0838248990999</v>
      </c>
      <c r="I3609" s="149">
        <v>999.98334665412301</v>
      </c>
      <c r="J3609" s="149">
        <v>961.36227322522598</v>
      </c>
      <c r="K3609" s="149">
        <v>1039.7528465461401</v>
      </c>
      <c r="L3609" s="149">
        <v>38.621073428896203</v>
      </c>
      <c r="M3609" s="149">
        <v>39.769499892013798</v>
      </c>
    </row>
    <row r="3610" spans="1:13">
      <c r="A3610" s="150" t="str">
        <f t="shared" si="112"/>
        <v>2012-2014PersonsHD4</v>
      </c>
      <c r="B3610" s="151" t="str">
        <f t="shared" si="113"/>
        <v>2012-2014_Persons_HD4_All ages</v>
      </c>
      <c r="C3610" s="149" t="s">
        <v>216</v>
      </c>
      <c r="D3610" s="149" t="s">
        <v>215</v>
      </c>
      <c r="E3610" s="149" t="s">
        <v>45</v>
      </c>
      <c r="F3610" s="149">
        <v>2551</v>
      </c>
      <c r="G3610" s="149">
        <v>850.33333333333303</v>
      </c>
      <c r="H3610" s="149">
        <v>1131.1785807721801</v>
      </c>
      <c r="I3610" s="149">
        <v>982.92798764303495</v>
      </c>
      <c r="J3610" s="149">
        <v>945.00022313791101</v>
      </c>
      <c r="K3610" s="149">
        <v>1021.98288837117</v>
      </c>
      <c r="L3610" s="149">
        <v>37.927764505123697</v>
      </c>
      <c r="M3610" s="149">
        <v>39.054900728137198</v>
      </c>
    </row>
    <row r="3611" spans="1:13">
      <c r="A3611" s="150" t="str">
        <f t="shared" si="112"/>
        <v>2004-2006PersonsHD5</v>
      </c>
      <c r="B3611" s="151" t="str">
        <f t="shared" si="113"/>
        <v>2004-2006_Persons_HD5_All ages</v>
      </c>
      <c r="C3611" s="149" t="s">
        <v>1</v>
      </c>
      <c r="D3611" s="149" t="s">
        <v>215</v>
      </c>
      <c r="E3611" s="149" t="s">
        <v>46</v>
      </c>
      <c r="F3611" s="149">
        <v>2751</v>
      </c>
      <c r="G3611" s="149">
        <v>917</v>
      </c>
      <c r="H3611" s="149">
        <v>1284.59559287052</v>
      </c>
      <c r="I3611" s="149">
        <v>1376.91235822882</v>
      </c>
      <c r="J3611" s="149">
        <v>1325.4231251855299</v>
      </c>
      <c r="K3611" s="149">
        <v>1429.87418507292</v>
      </c>
      <c r="L3611" s="149">
        <v>51.489233043287904</v>
      </c>
      <c r="M3611" s="149">
        <v>52.961826844101601</v>
      </c>
    </row>
    <row r="3612" spans="1:13">
      <c r="A3612" s="150" t="str">
        <f t="shared" si="112"/>
        <v>2005-2007PersonsHD5</v>
      </c>
      <c r="B3612" s="151" t="str">
        <f t="shared" si="113"/>
        <v>2005-2007_Persons_HD5_All ages</v>
      </c>
      <c r="C3612" s="149" t="s">
        <v>3</v>
      </c>
      <c r="D3612" s="149" t="s">
        <v>215</v>
      </c>
      <c r="E3612" s="149" t="s">
        <v>46</v>
      </c>
      <c r="F3612" s="149">
        <v>2703</v>
      </c>
      <c r="G3612" s="149">
        <v>901</v>
      </c>
      <c r="H3612" s="149">
        <v>1255.1951519654499</v>
      </c>
      <c r="I3612" s="149">
        <v>1344.01998384952</v>
      </c>
      <c r="J3612" s="149">
        <v>1293.3313946722101</v>
      </c>
      <c r="K3612" s="149">
        <v>1396.1712868437</v>
      </c>
      <c r="L3612" s="149">
        <v>50.688589177312501</v>
      </c>
      <c r="M3612" s="149">
        <v>52.151302994176397</v>
      </c>
    </row>
    <row r="3613" spans="1:13">
      <c r="A3613" s="150" t="str">
        <f t="shared" si="112"/>
        <v>2006-2008PersonsHD5</v>
      </c>
      <c r="B3613" s="151" t="str">
        <f t="shared" si="113"/>
        <v>2006-2008_Persons_HD5_All ages</v>
      </c>
      <c r="C3613" s="149" t="s">
        <v>4</v>
      </c>
      <c r="D3613" s="149" t="s">
        <v>215</v>
      </c>
      <c r="E3613" s="149" t="s">
        <v>46</v>
      </c>
      <c r="F3613" s="149">
        <v>2662</v>
      </c>
      <c r="G3613" s="149">
        <v>887.33333333333303</v>
      </c>
      <c r="H3613" s="149">
        <v>1228.3413700020801</v>
      </c>
      <c r="I3613" s="149">
        <v>1310.20681470713</v>
      </c>
      <c r="J3613" s="149">
        <v>1260.4034826740999</v>
      </c>
      <c r="K3613" s="149">
        <v>1361.4585162992801</v>
      </c>
      <c r="L3613" s="149">
        <v>49.803332033028298</v>
      </c>
      <c r="M3613" s="149">
        <v>51.251701592142801</v>
      </c>
    </row>
    <row r="3614" spans="1:13">
      <c r="A3614" s="150" t="str">
        <f t="shared" si="112"/>
        <v>2007-2009PersonsHD5</v>
      </c>
      <c r="B3614" s="151" t="str">
        <f t="shared" si="113"/>
        <v>2007-2009_Persons_HD5_All ages</v>
      </c>
      <c r="C3614" s="149" t="s">
        <v>5</v>
      </c>
      <c r="D3614" s="149" t="s">
        <v>215</v>
      </c>
      <c r="E3614" s="149" t="s">
        <v>46</v>
      </c>
      <c r="F3614" s="149">
        <v>2649</v>
      </c>
      <c r="G3614" s="149">
        <v>883</v>
      </c>
      <c r="H3614" s="149">
        <v>1218.06544170391</v>
      </c>
      <c r="I3614" s="149">
        <v>1293.7549314630401</v>
      </c>
      <c r="J3614" s="149">
        <v>1244.42184620221</v>
      </c>
      <c r="K3614" s="149">
        <v>1344.5262830725701</v>
      </c>
      <c r="L3614" s="149">
        <v>49.333085260825797</v>
      </c>
      <c r="M3614" s="149">
        <v>50.771351609538002</v>
      </c>
    </row>
    <row r="3615" spans="1:13">
      <c r="A3615" s="150" t="str">
        <f t="shared" si="112"/>
        <v>2008-2010PersonsHD5</v>
      </c>
      <c r="B3615" s="151" t="str">
        <f t="shared" si="113"/>
        <v>2008-2010_Persons_HD5_All ages</v>
      </c>
      <c r="C3615" s="149" t="s">
        <v>6</v>
      </c>
      <c r="D3615" s="149" t="s">
        <v>215</v>
      </c>
      <c r="E3615" s="149" t="s">
        <v>46</v>
      </c>
      <c r="F3615" s="149">
        <v>2623</v>
      </c>
      <c r="G3615" s="149">
        <v>874.33333333333303</v>
      </c>
      <c r="H3615" s="149">
        <v>1203.5919625936599</v>
      </c>
      <c r="I3615" s="149">
        <v>1276.5745747206099</v>
      </c>
      <c r="J3615" s="149">
        <v>1227.69539766711</v>
      </c>
      <c r="K3615" s="149">
        <v>1326.8859434828601</v>
      </c>
      <c r="L3615" s="149">
        <v>48.879177053504201</v>
      </c>
      <c r="M3615" s="149">
        <v>50.311368762242402</v>
      </c>
    </row>
    <row r="3616" spans="1:13">
      <c r="A3616" s="150" t="str">
        <f t="shared" si="112"/>
        <v>2009-2011PersonsHD5</v>
      </c>
      <c r="B3616" s="151" t="str">
        <f t="shared" si="113"/>
        <v>2009-2011_Persons_HD5_All ages</v>
      </c>
      <c r="C3616" s="149" t="s">
        <v>7</v>
      </c>
      <c r="D3616" s="149" t="s">
        <v>215</v>
      </c>
      <c r="E3616" s="149" t="s">
        <v>46</v>
      </c>
      <c r="F3616" s="149">
        <v>2591</v>
      </c>
      <c r="G3616" s="149">
        <v>863.66666666666697</v>
      </c>
      <c r="H3616" s="149">
        <v>1185.59531435893</v>
      </c>
      <c r="I3616" s="149">
        <v>1256.6694028842201</v>
      </c>
      <c r="J3616" s="149">
        <v>1208.36423312395</v>
      </c>
      <c r="K3616" s="149">
        <v>1306.39880012455</v>
      </c>
      <c r="L3616" s="149">
        <v>48.3051697602762</v>
      </c>
      <c r="M3616" s="149">
        <v>49.729397240327401</v>
      </c>
    </row>
    <row r="3617" spans="1:13">
      <c r="A3617" s="150" t="str">
        <f t="shared" si="112"/>
        <v>2010-2012PersonsHD5</v>
      </c>
      <c r="B3617" s="151" t="str">
        <f t="shared" si="113"/>
        <v>2010-2012_Persons_HD5_All ages</v>
      </c>
      <c r="C3617" s="149" t="s">
        <v>8</v>
      </c>
      <c r="D3617" s="149" t="s">
        <v>215</v>
      </c>
      <c r="E3617" s="149" t="s">
        <v>46</v>
      </c>
      <c r="F3617" s="149">
        <v>2502</v>
      </c>
      <c r="G3617" s="149">
        <v>834</v>
      </c>
      <c r="H3617" s="149">
        <v>1140.7208151913701</v>
      </c>
      <c r="I3617" s="149">
        <v>1204.5998782542599</v>
      </c>
      <c r="J3617" s="149">
        <v>1157.5551177254499</v>
      </c>
      <c r="K3617" s="149">
        <v>1253.05656201892</v>
      </c>
      <c r="L3617" s="149">
        <v>47.044760528809498</v>
      </c>
      <c r="M3617" s="149">
        <v>48.456683764660298</v>
      </c>
    </row>
    <row r="3618" spans="1:13">
      <c r="A3618" s="150" t="str">
        <f t="shared" si="112"/>
        <v>2011-2013PersonsHD5</v>
      </c>
      <c r="B3618" s="151" t="str">
        <f t="shared" si="113"/>
        <v>2011-2013_Persons_HD5_All ages</v>
      </c>
      <c r="C3618" s="149" t="s">
        <v>9</v>
      </c>
      <c r="D3618" s="149" t="s">
        <v>215</v>
      </c>
      <c r="E3618" s="149" t="s">
        <v>46</v>
      </c>
      <c r="F3618" s="149">
        <v>2463</v>
      </c>
      <c r="G3618" s="149">
        <v>821</v>
      </c>
      <c r="H3618" s="149">
        <v>1118.8893785007899</v>
      </c>
      <c r="I3618" s="149">
        <v>1171.11268358855</v>
      </c>
      <c r="J3618" s="149">
        <v>1125.0519867175601</v>
      </c>
      <c r="K3618" s="149">
        <v>1218.5668524043999</v>
      </c>
      <c r="L3618" s="149">
        <v>46.0606968709874</v>
      </c>
      <c r="M3618" s="149">
        <v>47.454168815853102</v>
      </c>
    </row>
    <row r="3619" spans="1:13">
      <c r="A3619" s="150" t="str">
        <f t="shared" si="112"/>
        <v>2012-2014PersonsHD5</v>
      </c>
      <c r="B3619" s="151" t="str">
        <f t="shared" si="113"/>
        <v>2012-2014_Persons_HD5_All ages</v>
      </c>
      <c r="C3619" s="149" t="s">
        <v>216</v>
      </c>
      <c r="D3619" s="149" t="s">
        <v>215</v>
      </c>
      <c r="E3619" s="149" t="s">
        <v>46</v>
      </c>
      <c r="F3619" s="149">
        <v>2439</v>
      </c>
      <c r="G3619" s="149">
        <v>813</v>
      </c>
      <c r="H3619" s="149">
        <v>1105.1651403999299</v>
      </c>
      <c r="I3619" s="149">
        <v>1146.8229655135201</v>
      </c>
      <c r="J3619" s="149">
        <v>1101.5163071868001</v>
      </c>
      <c r="K3619" s="149">
        <v>1193.5071234212401</v>
      </c>
      <c r="L3619" s="149">
        <v>45.306658326714299</v>
      </c>
      <c r="M3619" s="149">
        <v>46.6841579077254</v>
      </c>
    </row>
    <row r="3620" spans="1:13">
      <c r="A3620" s="150" t="str">
        <f t="shared" si="112"/>
        <v>2004-2006PersonsNA</v>
      </c>
      <c r="B3620" s="151" t="str">
        <f t="shared" si="113"/>
        <v>2004-2006_Persons_NA_All ages</v>
      </c>
      <c r="C3620" s="149" t="s">
        <v>1</v>
      </c>
      <c r="D3620" s="149" t="s">
        <v>215</v>
      </c>
      <c r="E3620" s="149" t="s">
        <v>47</v>
      </c>
      <c r="F3620" s="149">
        <v>2304</v>
      </c>
      <c r="G3620" s="149">
        <v>768</v>
      </c>
      <c r="H3620" s="149">
        <v>1111.77594626416</v>
      </c>
      <c r="I3620" s="149">
        <v>1102.1125848115901</v>
      </c>
      <c r="J3620" s="149">
        <v>1057.2598237074001</v>
      </c>
      <c r="K3620" s="149">
        <v>1148.3691054051901</v>
      </c>
      <c r="L3620" s="149">
        <v>44.852761104192297</v>
      </c>
      <c r="M3620" s="149">
        <v>46.256520593594601</v>
      </c>
    </row>
    <row r="3621" spans="1:13">
      <c r="A3621" s="150" t="str">
        <f t="shared" si="112"/>
        <v>2005-2007PersonsNA</v>
      </c>
      <c r="B3621" s="151" t="str">
        <f t="shared" si="113"/>
        <v>2005-2007_Persons_NA_All ages</v>
      </c>
      <c r="C3621" s="149" t="s">
        <v>3</v>
      </c>
      <c r="D3621" s="149" t="s">
        <v>215</v>
      </c>
      <c r="E3621" s="149" t="s">
        <v>47</v>
      </c>
      <c r="F3621" s="149">
        <v>2331</v>
      </c>
      <c r="G3621" s="149">
        <v>777</v>
      </c>
      <c r="H3621" s="149">
        <v>1119.6879668368699</v>
      </c>
      <c r="I3621" s="149">
        <v>1086.7192965660799</v>
      </c>
      <c r="J3621" s="149">
        <v>1042.7305153617599</v>
      </c>
      <c r="K3621" s="149">
        <v>1132.07666415737</v>
      </c>
      <c r="L3621" s="149">
        <v>43.988781204317299</v>
      </c>
      <c r="M3621" s="149">
        <v>45.357367591292402</v>
      </c>
    </row>
    <row r="3622" spans="1:13">
      <c r="A3622" s="150" t="str">
        <f t="shared" si="112"/>
        <v>2006-2008PersonsNA</v>
      </c>
      <c r="B3622" s="151" t="str">
        <f t="shared" si="113"/>
        <v>2006-2008_Persons_NA_All ages</v>
      </c>
      <c r="C3622" s="149" t="s">
        <v>4</v>
      </c>
      <c r="D3622" s="149" t="s">
        <v>215</v>
      </c>
      <c r="E3622" s="149" t="s">
        <v>47</v>
      </c>
      <c r="F3622" s="149">
        <v>2307</v>
      </c>
      <c r="G3622" s="149">
        <v>769</v>
      </c>
      <c r="H3622" s="149">
        <v>1103.8066257105099</v>
      </c>
      <c r="I3622" s="149">
        <v>1047.67000014212</v>
      </c>
      <c r="J3622" s="149">
        <v>1005.05884420557</v>
      </c>
      <c r="K3622" s="149">
        <v>1091.6138776436701</v>
      </c>
      <c r="L3622" s="149">
        <v>42.611155936542097</v>
      </c>
      <c r="M3622" s="149">
        <v>43.943877501554198</v>
      </c>
    </row>
    <row r="3623" spans="1:13">
      <c r="A3623" s="150" t="str">
        <f t="shared" si="112"/>
        <v>2007-2009PersonsNA</v>
      </c>
      <c r="B3623" s="151" t="str">
        <f t="shared" si="113"/>
        <v>2007-2009_Persons_NA_All ages</v>
      </c>
      <c r="C3623" s="149" t="s">
        <v>5</v>
      </c>
      <c r="D3623" s="149" t="s">
        <v>215</v>
      </c>
      <c r="E3623" s="149" t="s">
        <v>47</v>
      </c>
      <c r="F3623" s="149">
        <v>2431</v>
      </c>
      <c r="G3623" s="149">
        <v>810.33333333333303</v>
      </c>
      <c r="H3623" s="149">
        <v>1160.38186157518</v>
      </c>
      <c r="I3623" s="149">
        <v>1076.1658102736801</v>
      </c>
      <c r="J3623" s="149">
        <v>1033.52436292269</v>
      </c>
      <c r="K3623" s="149">
        <v>1120.1058914873499</v>
      </c>
      <c r="L3623" s="149">
        <v>42.641447350994397</v>
      </c>
      <c r="M3623" s="149">
        <v>43.940081213669799</v>
      </c>
    </row>
    <row r="3624" spans="1:13">
      <c r="A3624" s="150" t="str">
        <f t="shared" si="112"/>
        <v>2008-2010PersonsNA</v>
      </c>
      <c r="B3624" s="151" t="str">
        <f t="shared" si="113"/>
        <v>2008-2010_Persons_NA_All ages</v>
      </c>
      <c r="C3624" s="149" t="s">
        <v>6</v>
      </c>
      <c r="D3624" s="149" t="s">
        <v>215</v>
      </c>
      <c r="E3624" s="149" t="s">
        <v>47</v>
      </c>
      <c r="F3624" s="149">
        <v>2475</v>
      </c>
      <c r="G3624" s="149">
        <v>825</v>
      </c>
      <c r="H3624" s="149">
        <v>1180.6347283109101</v>
      </c>
      <c r="I3624" s="149">
        <v>1074.52157959129</v>
      </c>
      <c r="J3624" s="149">
        <v>1032.3586193644101</v>
      </c>
      <c r="K3624" s="149">
        <v>1117.9569464121801</v>
      </c>
      <c r="L3624" s="149">
        <v>42.162960226882397</v>
      </c>
      <c r="M3624" s="149">
        <v>43.435366820890998</v>
      </c>
    </row>
    <row r="3625" spans="1:13">
      <c r="A3625" s="150" t="str">
        <f t="shared" si="112"/>
        <v>2009-2011PersonsNA</v>
      </c>
      <c r="B3625" s="151" t="str">
        <f t="shared" si="113"/>
        <v>2009-2011_Persons_NA_All ages</v>
      </c>
      <c r="C3625" s="149" t="s">
        <v>7</v>
      </c>
      <c r="D3625" s="149" t="s">
        <v>215</v>
      </c>
      <c r="E3625" s="149" t="s">
        <v>47</v>
      </c>
      <c r="F3625" s="149">
        <v>2477</v>
      </c>
      <c r="G3625" s="149">
        <v>825.66666666666697</v>
      </c>
      <c r="H3625" s="149">
        <v>1181.60568620903</v>
      </c>
      <c r="I3625" s="149">
        <v>1051.1624568692</v>
      </c>
      <c r="J3625" s="149">
        <v>1009.98833691911</v>
      </c>
      <c r="K3625" s="149">
        <v>1093.5786318369901</v>
      </c>
      <c r="L3625" s="149">
        <v>41.174119950085</v>
      </c>
      <c r="M3625" s="149">
        <v>42.416174967791001</v>
      </c>
    </row>
    <row r="3626" spans="1:13">
      <c r="A3626" s="150" t="str">
        <f t="shared" si="112"/>
        <v>2010-2012PersonsNA</v>
      </c>
      <c r="B3626" s="151" t="str">
        <f t="shared" si="113"/>
        <v>2010-2012_Persons_NA_All ages</v>
      </c>
      <c r="C3626" s="149" t="s">
        <v>8</v>
      </c>
      <c r="D3626" s="149" t="s">
        <v>215</v>
      </c>
      <c r="E3626" s="149" t="s">
        <v>47</v>
      </c>
      <c r="F3626" s="149">
        <v>2368</v>
      </c>
      <c r="G3626" s="149">
        <v>789.33333333333303</v>
      </c>
      <c r="H3626" s="149">
        <v>1128.72089420625</v>
      </c>
      <c r="I3626" s="149">
        <v>987.68905453667298</v>
      </c>
      <c r="J3626" s="149">
        <v>948.14134372205399</v>
      </c>
      <c r="K3626" s="149">
        <v>1028.4573664241</v>
      </c>
      <c r="L3626" s="149">
        <v>39.547710814618803</v>
      </c>
      <c r="M3626" s="149">
        <v>40.768311887423103</v>
      </c>
    </row>
    <row r="3627" spans="1:13">
      <c r="A3627" s="150" t="str">
        <f t="shared" si="112"/>
        <v>2011-2013PersonsNA</v>
      </c>
      <c r="B3627" s="151" t="str">
        <f t="shared" si="113"/>
        <v>2011-2013_Persons_NA_All ages</v>
      </c>
      <c r="C3627" s="149" t="s">
        <v>9</v>
      </c>
      <c r="D3627" s="149" t="s">
        <v>215</v>
      </c>
      <c r="E3627" s="149" t="s">
        <v>47</v>
      </c>
      <c r="F3627" s="149">
        <v>2391</v>
      </c>
      <c r="G3627" s="149">
        <v>797</v>
      </c>
      <c r="H3627" s="149">
        <v>1138.2841473342401</v>
      </c>
      <c r="I3627" s="149">
        <v>984.00444929599905</v>
      </c>
      <c r="J3627" s="149">
        <v>944.789124251354</v>
      </c>
      <c r="K3627" s="149">
        <v>1024.4241827993501</v>
      </c>
      <c r="L3627" s="149">
        <v>39.2153250446448</v>
      </c>
      <c r="M3627" s="149">
        <v>40.419733503353697</v>
      </c>
    </row>
    <row r="3628" spans="1:13">
      <c r="A3628" s="150" t="str">
        <f t="shared" si="112"/>
        <v>2012-2014PersonsNA</v>
      </c>
      <c r="B3628" s="151" t="str">
        <f t="shared" si="113"/>
        <v>2012-2014_Persons_NA_All ages</v>
      </c>
      <c r="C3628" s="149" t="s">
        <v>216</v>
      </c>
      <c r="D3628" s="149" t="s">
        <v>215</v>
      </c>
      <c r="E3628" s="149" t="s">
        <v>47</v>
      </c>
      <c r="F3628" s="149">
        <v>2388</v>
      </c>
      <c r="G3628" s="149">
        <v>796</v>
      </c>
      <c r="H3628" s="149">
        <v>1135.4720910660001</v>
      </c>
      <c r="I3628" s="149">
        <v>973.42215610389303</v>
      </c>
      <c r="J3628" s="149">
        <v>934.57741245990201</v>
      </c>
      <c r="K3628" s="149">
        <v>1013.46068844636</v>
      </c>
      <c r="L3628" s="149">
        <v>38.844743643990803</v>
      </c>
      <c r="M3628" s="149">
        <v>40.0385323424698</v>
      </c>
    </row>
    <row r="3629" spans="1:13">
      <c r="A3629" s="150" t="str">
        <f t="shared" si="112"/>
        <v>2004-2006PersonsNA1</v>
      </c>
      <c r="B3629" s="151" t="str">
        <f t="shared" si="113"/>
        <v>2004-2006_Persons_NA1_All ages</v>
      </c>
      <c r="C3629" s="149" t="s">
        <v>1</v>
      </c>
      <c r="D3629" s="149" t="s">
        <v>215</v>
      </c>
      <c r="E3629" s="149" t="s">
        <v>48</v>
      </c>
      <c r="F3629" s="149">
        <v>442</v>
      </c>
      <c r="G3629" s="149">
        <v>147.333333333333</v>
      </c>
      <c r="H3629" s="149">
        <v>1034.5473270293</v>
      </c>
      <c r="I3629" s="149">
        <v>916.15976581545203</v>
      </c>
      <c r="J3629" s="149">
        <v>832.08579557158305</v>
      </c>
      <c r="K3629" s="149">
        <v>1006.37544798336</v>
      </c>
      <c r="L3629" s="149">
        <v>84.073970243869198</v>
      </c>
      <c r="M3629" s="149">
        <v>90.215682167908895</v>
      </c>
    </row>
    <row r="3630" spans="1:13">
      <c r="A3630" s="150" t="str">
        <f t="shared" si="112"/>
        <v>2005-2007PersonsNA1</v>
      </c>
      <c r="B3630" s="151" t="str">
        <f t="shared" si="113"/>
        <v>2005-2007_Persons_NA1_All ages</v>
      </c>
      <c r="C3630" s="149" t="s">
        <v>3</v>
      </c>
      <c r="D3630" s="149" t="s">
        <v>215</v>
      </c>
      <c r="E3630" s="149" t="s">
        <v>48</v>
      </c>
      <c r="F3630" s="149">
        <v>452</v>
      </c>
      <c r="G3630" s="149">
        <v>150.666666666667</v>
      </c>
      <c r="H3630" s="149">
        <v>1049.8443814744301</v>
      </c>
      <c r="I3630" s="149">
        <v>900.38036372361898</v>
      </c>
      <c r="J3630" s="149">
        <v>818.53800906102595</v>
      </c>
      <c r="K3630" s="149">
        <v>988.13231194932598</v>
      </c>
      <c r="L3630" s="149">
        <v>81.842354662593195</v>
      </c>
      <c r="M3630" s="149">
        <v>87.751948225706698</v>
      </c>
    </row>
    <row r="3631" spans="1:13">
      <c r="A3631" s="150" t="str">
        <f t="shared" si="112"/>
        <v>2006-2008PersonsNA1</v>
      </c>
      <c r="B3631" s="151" t="str">
        <f t="shared" si="113"/>
        <v>2006-2008_Persons_NA1_All ages</v>
      </c>
      <c r="C3631" s="149" t="s">
        <v>4</v>
      </c>
      <c r="D3631" s="149" t="s">
        <v>215</v>
      </c>
      <c r="E3631" s="149" t="s">
        <v>48</v>
      </c>
      <c r="F3631" s="149">
        <v>452</v>
      </c>
      <c r="G3631" s="149">
        <v>150.666666666667</v>
      </c>
      <c r="H3631" s="149">
        <v>1044.09692545795</v>
      </c>
      <c r="I3631" s="149">
        <v>876.42771155136404</v>
      </c>
      <c r="J3631" s="149">
        <v>796.67293396486002</v>
      </c>
      <c r="K3631" s="149">
        <v>961.94134495519904</v>
      </c>
      <c r="L3631" s="149">
        <v>79.754777586503707</v>
      </c>
      <c r="M3631" s="149">
        <v>85.513633403834405</v>
      </c>
    </row>
    <row r="3632" spans="1:13">
      <c r="A3632" s="150" t="str">
        <f t="shared" si="112"/>
        <v>2007-2009PersonsNA1</v>
      </c>
      <c r="B3632" s="151" t="str">
        <f t="shared" si="113"/>
        <v>2007-2009_Persons_NA1_All ages</v>
      </c>
      <c r="C3632" s="149" t="s">
        <v>5</v>
      </c>
      <c r="D3632" s="149" t="s">
        <v>215</v>
      </c>
      <c r="E3632" s="149" t="s">
        <v>48</v>
      </c>
      <c r="F3632" s="149">
        <v>502</v>
      </c>
      <c r="G3632" s="149">
        <v>167.333333333333</v>
      </c>
      <c r="H3632" s="149">
        <v>1159.9426960580399</v>
      </c>
      <c r="I3632" s="149">
        <v>951.738717237777</v>
      </c>
      <c r="J3632" s="149">
        <v>869.34166597678905</v>
      </c>
      <c r="K3632" s="149">
        <v>1039.7701224699299</v>
      </c>
      <c r="L3632" s="149">
        <v>82.397051260987496</v>
      </c>
      <c r="M3632" s="149">
        <v>88.031405232153503</v>
      </c>
    </row>
    <row r="3633" spans="1:13">
      <c r="A3633" s="150" t="str">
        <f t="shared" si="112"/>
        <v>2008-2010PersonsNA1</v>
      </c>
      <c r="B3633" s="151" t="str">
        <f t="shared" si="113"/>
        <v>2008-2010_Persons_NA1_All ages</v>
      </c>
      <c r="C3633" s="149" t="s">
        <v>6</v>
      </c>
      <c r="D3633" s="149" t="s">
        <v>215</v>
      </c>
      <c r="E3633" s="149" t="s">
        <v>48</v>
      </c>
      <c r="F3633" s="149">
        <v>504</v>
      </c>
      <c r="G3633" s="149">
        <v>168</v>
      </c>
      <c r="H3633" s="149">
        <v>1164.26805886022</v>
      </c>
      <c r="I3633" s="149">
        <v>944.76290571504398</v>
      </c>
      <c r="J3633" s="149">
        <v>863.12408083133903</v>
      </c>
      <c r="K3633" s="149">
        <v>1031.97274041847</v>
      </c>
      <c r="L3633" s="149">
        <v>81.638824883704302</v>
      </c>
      <c r="M3633" s="149">
        <v>87.209834703428896</v>
      </c>
    </row>
    <row r="3634" spans="1:13">
      <c r="A3634" s="150" t="str">
        <f t="shared" si="112"/>
        <v>2009-2011PersonsNA1</v>
      </c>
      <c r="B3634" s="151" t="str">
        <f t="shared" si="113"/>
        <v>2009-2011_Persons_NA1_All ages</v>
      </c>
      <c r="C3634" s="149" t="s">
        <v>7</v>
      </c>
      <c r="D3634" s="149" t="s">
        <v>215</v>
      </c>
      <c r="E3634" s="149" t="s">
        <v>48</v>
      </c>
      <c r="F3634" s="149">
        <v>536</v>
      </c>
      <c r="G3634" s="149">
        <v>178.666666666667</v>
      </c>
      <c r="H3634" s="149">
        <v>1234.16992862077</v>
      </c>
      <c r="I3634" s="149">
        <v>968.13066491376003</v>
      </c>
      <c r="J3634" s="149">
        <v>886.92044880789604</v>
      </c>
      <c r="K3634" s="149">
        <v>1054.7086694250199</v>
      </c>
      <c r="L3634" s="149">
        <v>81.210216105863907</v>
      </c>
      <c r="M3634" s="149">
        <v>86.578004511261597</v>
      </c>
    </row>
    <row r="3635" spans="1:13">
      <c r="A3635" s="150" t="str">
        <f t="shared" si="112"/>
        <v>2010-2012PersonsNA1</v>
      </c>
      <c r="B3635" s="151" t="str">
        <f t="shared" si="113"/>
        <v>2010-2012_Persons_NA1_All ages</v>
      </c>
      <c r="C3635" s="149" t="s">
        <v>8</v>
      </c>
      <c r="D3635" s="149" t="s">
        <v>215</v>
      </c>
      <c r="E3635" s="149" t="s">
        <v>48</v>
      </c>
      <c r="F3635" s="149">
        <v>506</v>
      </c>
      <c r="G3635" s="149">
        <v>168.666666666667</v>
      </c>
      <c r="H3635" s="149">
        <v>1162.3366181976901</v>
      </c>
      <c r="I3635" s="149">
        <v>884.66019652352099</v>
      </c>
      <c r="J3635" s="149">
        <v>808.31114923320104</v>
      </c>
      <c r="K3635" s="149">
        <v>966.20859475311397</v>
      </c>
      <c r="L3635" s="149">
        <v>76.349047290320499</v>
      </c>
      <c r="M3635" s="149">
        <v>81.548398229592493</v>
      </c>
    </row>
    <row r="3636" spans="1:13">
      <c r="A3636" s="150" t="str">
        <f t="shared" si="112"/>
        <v>2011-2013PersonsNA1</v>
      </c>
      <c r="B3636" s="151" t="str">
        <f t="shared" si="113"/>
        <v>2011-2013_Persons_NA1_All ages</v>
      </c>
      <c r="C3636" s="149" t="s">
        <v>9</v>
      </c>
      <c r="D3636" s="149" t="s">
        <v>215</v>
      </c>
      <c r="E3636" s="149" t="s">
        <v>48</v>
      </c>
      <c r="F3636" s="149">
        <v>516</v>
      </c>
      <c r="G3636" s="149">
        <v>172</v>
      </c>
      <c r="H3636" s="149">
        <v>1184.6001974333701</v>
      </c>
      <c r="I3636" s="149">
        <v>871.86131307298103</v>
      </c>
      <c r="J3636" s="149">
        <v>797.378835048116</v>
      </c>
      <c r="K3636" s="149">
        <v>951.36483961218005</v>
      </c>
      <c r="L3636" s="149">
        <v>74.482478024864903</v>
      </c>
      <c r="M3636" s="149">
        <v>79.503526539198603</v>
      </c>
    </row>
    <row r="3637" spans="1:13">
      <c r="A3637" s="150" t="str">
        <f t="shared" si="112"/>
        <v>2012-2014PersonsNA1</v>
      </c>
      <c r="B3637" s="151" t="str">
        <f t="shared" si="113"/>
        <v>2012-2014_Persons_NA1_All ages</v>
      </c>
      <c r="C3637" s="149" t="s">
        <v>216</v>
      </c>
      <c r="D3637" s="149" t="s">
        <v>215</v>
      </c>
      <c r="E3637" s="149" t="s">
        <v>48</v>
      </c>
      <c r="F3637" s="149">
        <v>501</v>
      </c>
      <c r="G3637" s="149">
        <v>167</v>
      </c>
      <c r="H3637" s="149">
        <v>1150.5603527466501</v>
      </c>
      <c r="I3637" s="149">
        <v>832.72722381380697</v>
      </c>
      <c r="J3637" s="149">
        <v>760.58195903547801</v>
      </c>
      <c r="K3637" s="149">
        <v>909.810923012785</v>
      </c>
      <c r="L3637" s="149">
        <v>72.145264778328098</v>
      </c>
      <c r="M3637" s="149">
        <v>77.083699198978906</v>
      </c>
    </row>
    <row r="3638" spans="1:13">
      <c r="A3638" s="150" t="str">
        <f t="shared" si="112"/>
        <v>2004-2006PersonsNA2</v>
      </c>
      <c r="B3638" s="151" t="str">
        <f t="shared" si="113"/>
        <v>2004-2006_Persons_NA2_All ages</v>
      </c>
      <c r="C3638" s="149" t="s">
        <v>1</v>
      </c>
      <c r="D3638" s="149" t="s">
        <v>215</v>
      </c>
      <c r="E3638" s="149" t="s">
        <v>49</v>
      </c>
      <c r="F3638" s="149">
        <v>453</v>
      </c>
      <c r="G3638" s="149">
        <v>151</v>
      </c>
      <c r="H3638" s="149">
        <v>1117.96643632774</v>
      </c>
      <c r="I3638" s="149">
        <v>965.75398678647502</v>
      </c>
      <c r="J3638" s="149">
        <v>878.05200645431603</v>
      </c>
      <c r="K3638" s="149">
        <v>1059.7814011554401</v>
      </c>
      <c r="L3638" s="149">
        <v>87.701980332159494</v>
      </c>
      <c r="M3638" s="149">
        <v>94.027414368963406</v>
      </c>
    </row>
    <row r="3639" spans="1:13">
      <c r="A3639" s="150" t="str">
        <f t="shared" si="112"/>
        <v>2005-2007PersonsNA2</v>
      </c>
      <c r="B3639" s="151" t="str">
        <f t="shared" si="113"/>
        <v>2005-2007_Persons_NA2_All ages</v>
      </c>
      <c r="C3639" s="149" t="s">
        <v>3</v>
      </c>
      <c r="D3639" s="149" t="s">
        <v>215</v>
      </c>
      <c r="E3639" s="149" t="s">
        <v>49</v>
      </c>
      <c r="F3639" s="149">
        <v>459</v>
      </c>
      <c r="G3639" s="149">
        <v>153</v>
      </c>
      <c r="H3639" s="149">
        <v>1140.45767386389</v>
      </c>
      <c r="I3639" s="149">
        <v>968.16300354755799</v>
      </c>
      <c r="J3639" s="149">
        <v>880.75851029757405</v>
      </c>
      <c r="K3639" s="149">
        <v>1061.82853917386</v>
      </c>
      <c r="L3639" s="149">
        <v>87.404493249984199</v>
      </c>
      <c r="M3639" s="149">
        <v>93.665535626305896</v>
      </c>
    </row>
    <row r="3640" spans="1:13">
      <c r="A3640" s="150" t="str">
        <f t="shared" si="112"/>
        <v>2006-2008PersonsNA2</v>
      </c>
      <c r="B3640" s="151" t="str">
        <f t="shared" si="113"/>
        <v>2006-2008_Persons_NA2_All ages</v>
      </c>
      <c r="C3640" s="149" t="s">
        <v>4</v>
      </c>
      <c r="D3640" s="149" t="s">
        <v>215</v>
      </c>
      <c r="E3640" s="149" t="s">
        <v>49</v>
      </c>
      <c r="F3640" s="149">
        <v>480</v>
      </c>
      <c r="G3640" s="149">
        <v>160</v>
      </c>
      <c r="H3640" s="149">
        <v>1200.4201470514699</v>
      </c>
      <c r="I3640" s="149">
        <v>996.80871678623396</v>
      </c>
      <c r="J3640" s="149">
        <v>908.72544765776001</v>
      </c>
      <c r="K3640" s="149">
        <v>1091.05681093659</v>
      </c>
      <c r="L3640" s="149">
        <v>88.083269128473901</v>
      </c>
      <c r="M3640" s="149">
        <v>94.248094150357801</v>
      </c>
    </row>
    <row r="3641" spans="1:13">
      <c r="A3641" s="150" t="str">
        <f t="shared" si="112"/>
        <v>2007-2009PersonsNA2</v>
      </c>
      <c r="B3641" s="151" t="str">
        <f t="shared" si="113"/>
        <v>2007-2009_Persons_NA2_All ages</v>
      </c>
      <c r="C3641" s="149" t="s">
        <v>5</v>
      </c>
      <c r="D3641" s="149" t="s">
        <v>215</v>
      </c>
      <c r="E3641" s="149" t="s">
        <v>49</v>
      </c>
      <c r="F3641" s="149">
        <v>499</v>
      </c>
      <c r="G3641" s="149">
        <v>166.333333333333</v>
      </c>
      <c r="H3641" s="149">
        <v>1246.5027977617899</v>
      </c>
      <c r="I3641" s="149">
        <v>1010.26555662338</v>
      </c>
      <c r="J3641" s="149">
        <v>922.66660652124006</v>
      </c>
      <c r="K3641" s="149">
        <v>1103.8732148331901</v>
      </c>
      <c r="L3641" s="149">
        <v>87.598950102140194</v>
      </c>
      <c r="M3641" s="149">
        <v>93.607658209811703</v>
      </c>
    </row>
    <row r="3642" spans="1:13">
      <c r="A3642" s="150" t="str">
        <f t="shared" si="112"/>
        <v>2008-2010PersonsNA2</v>
      </c>
      <c r="B3642" s="151" t="str">
        <f t="shared" si="113"/>
        <v>2008-2010_Persons_NA2_All ages</v>
      </c>
      <c r="C3642" s="149" t="s">
        <v>6</v>
      </c>
      <c r="D3642" s="149" t="s">
        <v>215</v>
      </c>
      <c r="E3642" s="149" t="s">
        <v>49</v>
      </c>
      <c r="F3642" s="149">
        <v>514</v>
      </c>
      <c r="G3642" s="149">
        <v>171.333333333333</v>
      </c>
      <c r="H3642" s="149">
        <v>1285.4177607722499</v>
      </c>
      <c r="I3642" s="149">
        <v>1011.7218950343801</v>
      </c>
      <c r="J3642" s="149">
        <v>925.28165230172306</v>
      </c>
      <c r="K3642" s="149">
        <v>1104.00102823517</v>
      </c>
      <c r="L3642" s="149">
        <v>86.440242732657694</v>
      </c>
      <c r="M3642" s="149">
        <v>92.279133200790994</v>
      </c>
    </row>
    <row r="3643" spans="1:13">
      <c r="A3643" s="150" t="str">
        <f t="shared" si="112"/>
        <v>2009-2011PersonsNA2</v>
      </c>
      <c r="B3643" s="151" t="str">
        <f t="shared" si="113"/>
        <v>2009-2011_Persons_NA2_All ages</v>
      </c>
      <c r="C3643" s="149" t="s">
        <v>7</v>
      </c>
      <c r="D3643" s="149" t="s">
        <v>215</v>
      </c>
      <c r="E3643" s="149" t="s">
        <v>49</v>
      </c>
      <c r="F3643" s="149">
        <v>491</v>
      </c>
      <c r="G3643" s="149">
        <v>163.666666666667</v>
      </c>
      <c r="H3643" s="149">
        <v>1229.8983016882901</v>
      </c>
      <c r="I3643" s="149">
        <v>935.35349935073498</v>
      </c>
      <c r="J3643" s="149">
        <v>853.85551936695697</v>
      </c>
      <c r="K3643" s="149">
        <v>1022.48875364329</v>
      </c>
      <c r="L3643" s="149">
        <v>81.497979983778507</v>
      </c>
      <c r="M3643" s="149">
        <v>87.135254292555103</v>
      </c>
    </row>
    <row r="3644" spans="1:13">
      <c r="A3644" s="150" t="str">
        <f t="shared" si="112"/>
        <v>2010-2012PersonsNA2</v>
      </c>
      <c r="B3644" s="151" t="str">
        <f t="shared" si="113"/>
        <v>2010-2012_Persons_NA2_All ages</v>
      </c>
      <c r="C3644" s="149" t="s">
        <v>8</v>
      </c>
      <c r="D3644" s="149" t="s">
        <v>215</v>
      </c>
      <c r="E3644" s="149" t="s">
        <v>49</v>
      </c>
      <c r="F3644" s="149">
        <v>482</v>
      </c>
      <c r="G3644" s="149">
        <v>160.666666666667</v>
      </c>
      <c r="H3644" s="149">
        <v>1208.9896658974601</v>
      </c>
      <c r="I3644" s="149">
        <v>898.52126862780801</v>
      </c>
      <c r="J3644" s="149">
        <v>819.53521738635902</v>
      </c>
      <c r="K3644" s="149">
        <v>983.02352929772997</v>
      </c>
      <c r="L3644" s="149">
        <v>78.986051241448493</v>
      </c>
      <c r="M3644" s="149">
        <v>84.502260669922606</v>
      </c>
    </row>
    <row r="3645" spans="1:13">
      <c r="A3645" s="150" t="str">
        <f t="shared" si="112"/>
        <v>2011-2013PersonsNA2</v>
      </c>
      <c r="B3645" s="151" t="str">
        <f t="shared" si="113"/>
        <v>2011-2013_Persons_NA2_All ages</v>
      </c>
      <c r="C3645" s="149" t="s">
        <v>9</v>
      </c>
      <c r="D3645" s="149" t="s">
        <v>215</v>
      </c>
      <c r="E3645" s="149" t="s">
        <v>49</v>
      </c>
      <c r="F3645" s="149">
        <v>483</v>
      </c>
      <c r="G3645" s="149">
        <v>161</v>
      </c>
      <c r="H3645" s="149">
        <v>1212.9583124058299</v>
      </c>
      <c r="I3645" s="149">
        <v>887.23185960897297</v>
      </c>
      <c r="J3645" s="149">
        <v>809.30825149014095</v>
      </c>
      <c r="K3645" s="149">
        <v>970.59162969462295</v>
      </c>
      <c r="L3645" s="149">
        <v>77.923608118832107</v>
      </c>
      <c r="M3645" s="149">
        <v>83.359770085649401</v>
      </c>
    </row>
    <row r="3646" spans="1:13">
      <c r="A3646" s="150" t="str">
        <f t="shared" si="112"/>
        <v>2012-2014PersonsNA2</v>
      </c>
      <c r="B3646" s="151" t="str">
        <f t="shared" si="113"/>
        <v>2012-2014_Persons_NA2_All ages</v>
      </c>
      <c r="C3646" s="149" t="s">
        <v>216</v>
      </c>
      <c r="D3646" s="149" t="s">
        <v>215</v>
      </c>
      <c r="E3646" s="149" t="s">
        <v>49</v>
      </c>
      <c r="F3646" s="149">
        <v>507</v>
      </c>
      <c r="G3646" s="149">
        <v>169</v>
      </c>
      <c r="H3646" s="149">
        <v>1276.9494257505501</v>
      </c>
      <c r="I3646" s="149">
        <v>925.25510892689294</v>
      </c>
      <c r="J3646" s="149">
        <v>845.48105981354604</v>
      </c>
      <c r="K3646" s="149">
        <v>1010.4561934547301</v>
      </c>
      <c r="L3646" s="149">
        <v>79.774049113346607</v>
      </c>
      <c r="M3646" s="149">
        <v>85.201084527835704</v>
      </c>
    </row>
    <row r="3647" spans="1:13">
      <c r="A3647" s="150" t="str">
        <f t="shared" si="112"/>
        <v>2004-2006PersonsNA3</v>
      </c>
      <c r="B3647" s="151" t="str">
        <f t="shared" si="113"/>
        <v>2004-2006_Persons_NA3_All ages</v>
      </c>
      <c r="C3647" s="149" t="s">
        <v>1</v>
      </c>
      <c r="D3647" s="149" t="s">
        <v>215</v>
      </c>
      <c r="E3647" s="149" t="s">
        <v>50</v>
      </c>
      <c r="F3647" s="149">
        <v>472</v>
      </c>
      <c r="G3647" s="149">
        <v>157.333333333333</v>
      </c>
      <c r="H3647" s="149">
        <v>1244.75856430813</v>
      </c>
      <c r="I3647" s="149">
        <v>1151.17529624485</v>
      </c>
      <c r="J3647" s="149">
        <v>1048.8715895605301</v>
      </c>
      <c r="K3647" s="149">
        <v>1260.7018234981199</v>
      </c>
      <c r="L3647" s="149">
        <v>102.303706684316</v>
      </c>
      <c r="M3647" s="149">
        <v>109.52652725327199</v>
      </c>
    </row>
    <row r="3648" spans="1:13">
      <c r="A3648" s="150" t="str">
        <f t="shared" si="112"/>
        <v>2005-2007PersonsNA3</v>
      </c>
      <c r="B3648" s="151" t="str">
        <f t="shared" si="113"/>
        <v>2005-2007_Persons_NA3_All ages</v>
      </c>
      <c r="C3648" s="149" t="s">
        <v>3</v>
      </c>
      <c r="D3648" s="149" t="s">
        <v>215</v>
      </c>
      <c r="E3648" s="149" t="s">
        <v>50</v>
      </c>
      <c r="F3648" s="149">
        <v>479</v>
      </c>
      <c r="G3648" s="149">
        <v>159.666666666667</v>
      </c>
      <c r="H3648" s="149">
        <v>1249.21760901314</v>
      </c>
      <c r="I3648" s="149">
        <v>1153.94841488358</v>
      </c>
      <c r="J3648" s="149">
        <v>1051.9888238045301</v>
      </c>
      <c r="K3648" s="149">
        <v>1263.0517420133599</v>
      </c>
      <c r="L3648" s="149">
        <v>101.959591079047</v>
      </c>
      <c r="M3648" s="149">
        <v>109.10332712978401</v>
      </c>
    </row>
    <row r="3649" spans="1:13">
      <c r="A3649" s="150" t="str">
        <f t="shared" si="112"/>
        <v>2006-2008PersonsNA3</v>
      </c>
      <c r="B3649" s="151" t="str">
        <f t="shared" si="113"/>
        <v>2006-2008_Persons_NA3_All ages</v>
      </c>
      <c r="C3649" s="149" t="s">
        <v>4</v>
      </c>
      <c r="D3649" s="149" t="s">
        <v>215</v>
      </c>
      <c r="E3649" s="149" t="s">
        <v>50</v>
      </c>
      <c r="F3649" s="149">
        <v>471</v>
      </c>
      <c r="G3649" s="149">
        <v>157</v>
      </c>
      <c r="H3649" s="149">
        <v>1215.7662424821201</v>
      </c>
      <c r="I3649" s="149">
        <v>1106.7614218030001</v>
      </c>
      <c r="J3649" s="149">
        <v>1008.17454417314</v>
      </c>
      <c r="K3649" s="149">
        <v>1212.31637218535</v>
      </c>
      <c r="L3649" s="149">
        <v>98.586877629856104</v>
      </c>
      <c r="M3649" s="149">
        <v>105.55495038235701</v>
      </c>
    </row>
    <row r="3650" spans="1:13">
      <c r="A3650" s="150" t="str">
        <f t="shared" si="112"/>
        <v>2007-2009PersonsNA3</v>
      </c>
      <c r="B3650" s="151" t="str">
        <f t="shared" si="113"/>
        <v>2007-2009_Persons_NA3_All ages</v>
      </c>
      <c r="C3650" s="149" t="s">
        <v>5</v>
      </c>
      <c r="D3650" s="149" t="s">
        <v>215</v>
      </c>
      <c r="E3650" s="149" t="s">
        <v>50</v>
      </c>
      <c r="F3650" s="149">
        <v>505</v>
      </c>
      <c r="G3650" s="149">
        <v>168.333333333333</v>
      </c>
      <c r="H3650" s="149">
        <v>1298.63450510453</v>
      </c>
      <c r="I3650" s="149">
        <v>1157.88463750752</v>
      </c>
      <c r="J3650" s="149">
        <v>1058.27809782228</v>
      </c>
      <c r="K3650" s="149">
        <v>1264.2813174969101</v>
      </c>
      <c r="L3650" s="149">
        <v>99.606539685238204</v>
      </c>
      <c r="M3650" s="149">
        <v>106.396679989392</v>
      </c>
    </row>
    <row r="3651" spans="1:13">
      <c r="A3651" s="150" t="str">
        <f t="shared" ref="A3651:A3714" si="114">C3651&amp;D3651&amp;E3651</f>
        <v>2008-2010PersonsNA3</v>
      </c>
      <c r="B3651" s="151" t="str">
        <f t="shared" ref="B3651:B3714" si="115">CONCATENATE(C3651,"_",D3651,"_",E3651,"_","All ages")</f>
        <v>2008-2010_Persons_NA3_All ages</v>
      </c>
      <c r="C3651" s="149" t="s">
        <v>6</v>
      </c>
      <c r="D3651" s="149" t="s">
        <v>215</v>
      </c>
      <c r="E3651" s="149" t="s">
        <v>50</v>
      </c>
      <c r="F3651" s="149">
        <v>519</v>
      </c>
      <c r="G3651" s="149">
        <v>173</v>
      </c>
      <c r="H3651" s="149">
        <v>1334.8765432098801</v>
      </c>
      <c r="I3651" s="149">
        <v>1163.02591074411</v>
      </c>
      <c r="J3651" s="149">
        <v>1064.4188170172799</v>
      </c>
      <c r="K3651" s="149">
        <v>1268.26041430127</v>
      </c>
      <c r="L3651" s="149">
        <v>98.607093726831394</v>
      </c>
      <c r="M3651" s="149">
        <v>105.234503557167</v>
      </c>
    </row>
    <row r="3652" spans="1:13">
      <c r="A3652" s="150" t="str">
        <f t="shared" si="114"/>
        <v>2009-2011PersonsNA3</v>
      </c>
      <c r="B3652" s="151" t="str">
        <f t="shared" si="115"/>
        <v>2009-2011_Persons_NA3_All ages</v>
      </c>
      <c r="C3652" s="149" t="s">
        <v>7</v>
      </c>
      <c r="D3652" s="149" t="s">
        <v>215</v>
      </c>
      <c r="E3652" s="149" t="s">
        <v>50</v>
      </c>
      <c r="F3652" s="149">
        <v>512</v>
      </c>
      <c r="G3652" s="149">
        <v>170.666666666667</v>
      </c>
      <c r="H3652" s="149">
        <v>1322.10917729691</v>
      </c>
      <c r="I3652" s="149">
        <v>1137.4839539882801</v>
      </c>
      <c r="J3652" s="149">
        <v>1040.4981893260001</v>
      </c>
      <c r="K3652" s="149">
        <v>1241.0341916024199</v>
      </c>
      <c r="L3652" s="149">
        <v>96.985764662281099</v>
      </c>
      <c r="M3652" s="149">
        <v>103.550237614141</v>
      </c>
    </row>
    <row r="3653" spans="1:13">
      <c r="A3653" s="150" t="str">
        <f t="shared" si="114"/>
        <v>2010-2012PersonsNA3</v>
      </c>
      <c r="B3653" s="151" t="str">
        <f t="shared" si="115"/>
        <v>2010-2012_Persons_NA3_All ages</v>
      </c>
      <c r="C3653" s="149" t="s">
        <v>8</v>
      </c>
      <c r="D3653" s="149" t="s">
        <v>215</v>
      </c>
      <c r="E3653" s="149" t="s">
        <v>50</v>
      </c>
      <c r="F3653" s="149">
        <v>497</v>
      </c>
      <c r="G3653" s="149">
        <v>165.666666666667</v>
      </c>
      <c r="H3653" s="149">
        <v>1284.1381805028</v>
      </c>
      <c r="I3653" s="149">
        <v>1080.39888621366</v>
      </c>
      <c r="J3653" s="149">
        <v>986.79482534872</v>
      </c>
      <c r="K3653" s="149">
        <v>1180.4369510721299</v>
      </c>
      <c r="L3653" s="149">
        <v>93.6040608649391</v>
      </c>
      <c r="M3653" s="149">
        <v>100.038064858474</v>
      </c>
    </row>
    <row r="3654" spans="1:13">
      <c r="A3654" s="150" t="str">
        <f t="shared" si="114"/>
        <v>2011-2013PersonsNA3</v>
      </c>
      <c r="B3654" s="151" t="str">
        <f t="shared" si="115"/>
        <v>2011-2013_Persons_NA3_All ages</v>
      </c>
      <c r="C3654" s="149" t="s">
        <v>9</v>
      </c>
      <c r="D3654" s="149" t="s">
        <v>215</v>
      </c>
      <c r="E3654" s="149" t="s">
        <v>50</v>
      </c>
      <c r="F3654" s="149">
        <v>504</v>
      </c>
      <c r="G3654" s="149">
        <v>168</v>
      </c>
      <c r="H3654" s="149">
        <v>1302.9652801116799</v>
      </c>
      <c r="I3654" s="149">
        <v>1080.88065571681</v>
      </c>
      <c r="J3654" s="149">
        <v>987.86502462423005</v>
      </c>
      <c r="K3654" s="149">
        <v>1180.2436465973799</v>
      </c>
      <c r="L3654" s="149">
        <v>93.015631092584499</v>
      </c>
      <c r="M3654" s="149">
        <v>99.3629908805638</v>
      </c>
    </row>
    <row r="3655" spans="1:13">
      <c r="A3655" s="150" t="str">
        <f t="shared" si="114"/>
        <v>2012-2014PersonsNA3</v>
      </c>
      <c r="B3655" s="151" t="str">
        <f t="shared" si="115"/>
        <v>2012-2014_Persons_NA3_All ages</v>
      </c>
      <c r="C3655" s="149" t="s">
        <v>216</v>
      </c>
      <c r="D3655" s="149" t="s">
        <v>215</v>
      </c>
      <c r="E3655" s="149" t="s">
        <v>50</v>
      </c>
      <c r="F3655" s="149">
        <v>503</v>
      </c>
      <c r="G3655" s="149">
        <v>167.666666666667</v>
      </c>
      <c r="H3655" s="149">
        <v>1295.9575399994801</v>
      </c>
      <c r="I3655" s="149">
        <v>1078.0465772471</v>
      </c>
      <c r="J3655" s="149">
        <v>985.04695357776495</v>
      </c>
      <c r="K3655" s="149">
        <v>1177.3990063809499</v>
      </c>
      <c r="L3655" s="149">
        <v>92.999623669336003</v>
      </c>
      <c r="M3655" s="149">
        <v>99.352429133847906</v>
      </c>
    </row>
    <row r="3656" spans="1:13">
      <c r="A3656" s="150" t="str">
        <f t="shared" si="114"/>
        <v>2004-2006PersonsNA4</v>
      </c>
      <c r="B3656" s="151" t="str">
        <f t="shared" si="115"/>
        <v>2004-2006_Persons_NA4_All ages</v>
      </c>
      <c r="C3656" s="149" t="s">
        <v>1</v>
      </c>
      <c r="D3656" s="149" t="s">
        <v>215</v>
      </c>
      <c r="E3656" s="149" t="s">
        <v>51</v>
      </c>
      <c r="F3656" s="149">
        <v>458</v>
      </c>
      <c r="G3656" s="149">
        <v>152.666666666667</v>
      </c>
      <c r="H3656" s="149">
        <v>1094.75093221149</v>
      </c>
      <c r="I3656" s="149">
        <v>1249.5071921250701</v>
      </c>
      <c r="J3656" s="149">
        <v>1135.7033940678</v>
      </c>
      <c r="K3656" s="149">
        <v>1371.47233185661</v>
      </c>
      <c r="L3656" s="149">
        <v>113.803798057272</v>
      </c>
      <c r="M3656" s="149">
        <v>121.965139731533</v>
      </c>
    </row>
    <row r="3657" spans="1:13">
      <c r="A3657" s="150" t="str">
        <f t="shared" si="114"/>
        <v>2005-2007PersonsNA4</v>
      </c>
      <c r="B3657" s="151" t="str">
        <f t="shared" si="115"/>
        <v>2005-2007_Persons_NA4_All ages</v>
      </c>
      <c r="C3657" s="149" t="s">
        <v>3</v>
      </c>
      <c r="D3657" s="149" t="s">
        <v>215</v>
      </c>
      <c r="E3657" s="149" t="s">
        <v>51</v>
      </c>
      <c r="F3657" s="149">
        <v>466</v>
      </c>
      <c r="G3657" s="149">
        <v>155.333333333333</v>
      </c>
      <c r="H3657" s="149">
        <v>1109.7880447725599</v>
      </c>
      <c r="I3657" s="149">
        <v>1218.8921388005101</v>
      </c>
      <c r="J3657" s="149">
        <v>1109.01410360249</v>
      </c>
      <c r="K3657" s="149">
        <v>1336.57944693125</v>
      </c>
      <c r="L3657" s="149">
        <v>109.87803519801901</v>
      </c>
      <c r="M3657" s="149">
        <v>117.687308130746</v>
      </c>
    </row>
    <row r="3658" spans="1:13">
      <c r="A3658" s="150" t="str">
        <f t="shared" si="114"/>
        <v>2006-2008PersonsNA4</v>
      </c>
      <c r="B3658" s="151" t="str">
        <f t="shared" si="115"/>
        <v>2006-2008_Persons_NA4_All ages</v>
      </c>
      <c r="C3658" s="149" t="s">
        <v>4</v>
      </c>
      <c r="D3658" s="149" t="s">
        <v>215</v>
      </c>
      <c r="E3658" s="149" t="s">
        <v>51</v>
      </c>
      <c r="F3658" s="149">
        <v>439</v>
      </c>
      <c r="G3658" s="149">
        <v>146.333333333333</v>
      </c>
      <c r="H3658" s="149">
        <v>1042.16123824898</v>
      </c>
      <c r="I3658" s="149">
        <v>1104.16860193191</v>
      </c>
      <c r="J3658" s="149">
        <v>1001.96812874125</v>
      </c>
      <c r="K3658" s="149">
        <v>1213.8614245828501</v>
      </c>
      <c r="L3658" s="149">
        <v>102.20047319065699</v>
      </c>
      <c r="M3658" s="149">
        <v>109.69282265093899</v>
      </c>
    </row>
    <row r="3659" spans="1:13">
      <c r="A3659" s="150" t="str">
        <f t="shared" si="114"/>
        <v>2007-2009PersonsNA4</v>
      </c>
      <c r="B3659" s="151" t="str">
        <f t="shared" si="115"/>
        <v>2007-2009_Persons_NA4_All ages</v>
      </c>
      <c r="C3659" s="149" t="s">
        <v>5</v>
      </c>
      <c r="D3659" s="149" t="s">
        <v>215</v>
      </c>
      <c r="E3659" s="149" t="s">
        <v>51</v>
      </c>
      <c r="F3659" s="149">
        <v>433</v>
      </c>
      <c r="G3659" s="149">
        <v>144.333333333333</v>
      </c>
      <c r="H3659" s="149">
        <v>1025.1189658846099</v>
      </c>
      <c r="I3659" s="149">
        <v>1054.34344472003</v>
      </c>
      <c r="J3659" s="149">
        <v>956.30337813873302</v>
      </c>
      <c r="K3659" s="149">
        <v>1159.6224611161099</v>
      </c>
      <c r="L3659" s="149">
        <v>98.040066581299598</v>
      </c>
      <c r="M3659" s="149">
        <v>105.279016396073</v>
      </c>
    </row>
    <row r="3660" spans="1:13">
      <c r="A3660" s="150" t="str">
        <f t="shared" si="114"/>
        <v>2008-2010PersonsNA4</v>
      </c>
      <c r="B3660" s="151" t="str">
        <f t="shared" si="115"/>
        <v>2008-2010_Persons_NA4_All ages</v>
      </c>
      <c r="C3660" s="149" t="s">
        <v>6</v>
      </c>
      <c r="D3660" s="149" t="s">
        <v>215</v>
      </c>
      <c r="E3660" s="149" t="s">
        <v>51</v>
      </c>
      <c r="F3660" s="149">
        <v>429</v>
      </c>
      <c r="G3660" s="149">
        <v>143</v>
      </c>
      <c r="H3660" s="149">
        <v>1014.66414380322</v>
      </c>
      <c r="I3660" s="149">
        <v>1027.4644390677799</v>
      </c>
      <c r="J3660" s="149">
        <v>931.61189513273803</v>
      </c>
      <c r="K3660" s="149">
        <v>1130.42864848725</v>
      </c>
      <c r="L3660" s="149">
        <v>95.8525439350379</v>
      </c>
      <c r="M3660" s="149">
        <v>102.964209419469</v>
      </c>
    </row>
    <row r="3661" spans="1:13">
      <c r="A3661" s="150" t="str">
        <f t="shared" si="114"/>
        <v>2009-2011PersonsNA4</v>
      </c>
      <c r="B3661" s="151" t="str">
        <f t="shared" si="115"/>
        <v>2009-2011_Persons_NA4_All ages</v>
      </c>
      <c r="C3661" s="149" t="s">
        <v>7</v>
      </c>
      <c r="D3661" s="149" t="s">
        <v>215</v>
      </c>
      <c r="E3661" s="149" t="s">
        <v>51</v>
      </c>
      <c r="F3661" s="149">
        <v>431</v>
      </c>
      <c r="G3661" s="149">
        <v>143.666666666667</v>
      </c>
      <c r="H3661" s="149">
        <v>1020.0459138996</v>
      </c>
      <c r="I3661" s="149">
        <v>1013.47232253476</v>
      </c>
      <c r="J3661" s="149">
        <v>919.32072341221897</v>
      </c>
      <c r="K3661" s="149">
        <v>1114.5925137691199</v>
      </c>
      <c r="L3661" s="149">
        <v>94.151599122543004</v>
      </c>
      <c r="M3661" s="149">
        <v>101.120191234355</v>
      </c>
    </row>
    <row r="3662" spans="1:13">
      <c r="A3662" s="150" t="str">
        <f t="shared" si="114"/>
        <v>2010-2012PersonsNA4</v>
      </c>
      <c r="B3662" s="151" t="str">
        <f t="shared" si="115"/>
        <v>2010-2012_Persons_NA4_All ages</v>
      </c>
      <c r="C3662" s="149" t="s">
        <v>8</v>
      </c>
      <c r="D3662" s="149" t="s">
        <v>215</v>
      </c>
      <c r="E3662" s="149" t="s">
        <v>51</v>
      </c>
      <c r="F3662" s="149">
        <v>408</v>
      </c>
      <c r="G3662" s="149">
        <v>136</v>
      </c>
      <c r="H3662" s="149">
        <v>967.26014082169695</v>
      </c>
      <c r="I3662" s="149">
        <v>956.28501658929599</v>
      </c>
      <c r="J3662" s="149">
        <v>865.02904564369896</v>
      </c>
      <c r="K3662" s="149">
        <v>1054.49073362534</v>
      </c>
      <c r="L3662" s="149">
        <v>91.255970945597397</v>
      </c>
      <c r="M3662" s="149">
        <v>98.205717036045598</v>
      </c>
    </row>
    <row r="3663" spans="1:13">
      <c r="A3663" s="150" t="str">
        <f t="shared" si="114"/>
        <v>2011-2013PersonsNA4</v>
      </c>
      <c r="B3663" s="151" t="str">
        <f t="shared" si="115"/>
        <v>2011-2013_Persons_NA4_All ages</v>
      </c>
      <c r="C3663" s="149" t="s">
        <v>9</v>
      </c>
      <c r="D3663" s="149" t="s">
        <v>215</v>
      </c>
      <c r="E3663" s="149" t="s">
        <v>51</v>
      </c>
      <c r="F3663" s="149">
        <v>425</v>
      </c>
      <c r="G3663" s="149">
        <v>141.666666666667</v>
      </c>
      <c r="H3663" s="149">
        <v>1007.2522159548799</v>
      </c>
      <c r="I3663" s="149">
        <v>995.10206184257299</v>
      </c>
      <c r="J3663" s="149">
        <v>901.88851137693405</v>
      </c>
      <c r="K3663" s="149">
        <v>1095.2652545768999</v>
      </c>
      <c r="L3663" s="149">
        <v>93.213550465639301</v>
      </c>
      <c r="M3663" s="149">
        <v>100.16319273433</v>
      </c>
    </row>
    <row r="3664" spans="1:13">
      <c r="A3664" s="150" t="str">
        <f t="shared" si="114"/>
        <v>2012-2014PersonsNA4</v>
      </c>
      <c r="B3664" s="151" t="str">
        <f t="shared" si="115"/>
        <v>2012-2014_Persons_NA4_All ages</v>
      </c>
      <c r="C3664" s="149" t="s">
        <v>216</v>
      </c>
      <c r="D3664" s="149" t="s">
        <v>215</v>
      </c>
      <c r="E3664" s="149" t="s">
        <v>51</v>
      </c>
      <c r="F3664" s="149">
        <v>428</v>
      </c>
      <c r="G3664" s="149">
        <v>142.666666666667</v>
      </c>
      <c r="H3664" s="149">
        <v>1014.9395304719</v>
      </c>
      <c r="I3664" s="149">
        <v>1005.56825715483</v>
      </c>
      <c r="J3664" s="149">
        <v>911.20557759558994</v>
      </c>
      <c r="K3664" s="149">
        <v>1106.9405648818899</v>
      </c>
      <c r="L3664" s="149">
        <v>94.362679559240703</v>
      </c>
      <c r="M3664" s="149">
        <v>101.372307727055</v>
      </c>
    </row>
    <row r="3665" spans="1:13">
      <c r="A3665" s="150" t="str">
        <f t="shared" si="114"/>
        <v>2004-2006PersonsNA5</v>
      </c>
      <c r="B3665" s="151" t="str">
        <f t="shared" si="115"/>
        <v>2004-2006_Persons_NA5_All ages</v>
      </c>
      <c r="C3665" s="149" t="s">
        <v>1</v>
      </c>
      <c r="D3665" s="149" t="s">
        <v>215</v>
      </c>
      <c r="E3665" s="149" t="s">
        <v>52</v>
      </c>
      <c r="F3665" s="149">
        <v>479</v>
      </c>
      <c r="G3665" s="149">
        <v>159.666666666667</v>
      </c>
      <c r="H3665" s="149">
        <v>1082.80398761218</v>
      </c>
      <c r="I3665" s="149">
        <v>1303.0801245535399</v>
      </c>
      <c r="J3665" s="149">
        <v>1187.9151575747201</v>
      </c>
      <c r="K3665" s="149">
        <v>1426.3140541251</v>
      </c>
      <c r="L3665" s="149">
        <v>115.16496697881701</v>
      </c>
      <c r="M3665" s="149">
        <v>123.233929571563</v>
      </c>
    </row>
    <row r="3666" spans="1:13">
      <c r="A3666" s="150" t="str">
        <f t="shared" si="114"/>
        <v>2005-2007PersonsNA5</v>
      </c>
      <c r="B3666" s="151" t="str">
        <f t="shared" si="115"/>
        <v>2005-2007_Persons_NA5_All ages</v>
      </c>
      <c r="C3666" s="149" t="s">
        <v>3</v>
      </c>
      <c r="D3666" s="149" t="s">
        <v>215</v>
      </c>
      <c r="E3666" s="149" t="s">
        <v>52</v>
      </c>
      <c r="F3666" s="149">
        <v>475</v>
      </c>
      <c r="G3666" s="149">
        <v>158.333333333333</v>
      </c>
      <c r="H3666" s="149">
        <v>1066.26560114932</v>
      </c>
      <c r="I3666" s="149">
        <v>1252.05425945</v>
      </c>
      <c r="J3666" s="149">
        <v>1140.9152580999601</v>
      </c>
      <c r="K3666" s="149">
        <v>1371.0141078030299</v>
      </c>
      <c r="L3666" s="149">
        <v>111.13900135004</v>
      </c>
      <c r="M3666" s="149">
        <v>118.959848353032</v>
      </c>
    </row>
    <row r="3667" spans="1:13">
      <c r="A3667" s="150" t="str">
        <f t="shared" si="114"/>
        <v>2006-2008PersonsNA5</v>
      </c>
      <c r="B3667" s="151" t="str">
        <f t="shared" si="115"/>
        <v>2006-2008_Persons_NA5_All ages</v>
      </c>
      <c r="C3667" s="149" t="s">
        <v>4</v>
      </c>
      <c r="D3667" s="149" t="s">
        <v>215</v>
      </c>
      <c r="E3667" s="149" t="s">
        <v>52</v>
      </c>
      <c r="F3667" s="149">
        <v>465</v>
      </c>
      <c r="G3667" s="149">
        <v>155</v>
      </c>
      <c r="H3667" s="149">
        <v>1036.51197004146</v>
      </c>
      <c r="I3667" s="149">
        <v>1191.6027536383299</v>
      </c>
      <c r="J3667" s="149">
        <v>1084.7724560844999</v>
      </c>
      <c r="K3667" s="149">
        <v>1306.03418783746</v>
      </c>
      <c r="L3667" s="149">
        <v>106.830297553835</v>
      </c>
      <c r="M3667" s="149">
        <v>114.431434199124</v>
      </c>
    </row>
    <row r="3668" spans="1:13">
      <c r="A3668" s="150" t="str">
        <f t="shared" si="114"/>
        <v>2007-2009PersonsNA5</v>
      </c>
      <c r="B3668" s="151" t="str">
        <f t="shared" si="115"/>
        <v>2007-2009_Persons_NA5_All ages</v>
      </c>
      <c r="C3668" s="149" t="s">
        <v>5</v>
      </c>
      <c r="D3668" s="149" t="s">
        <v>215</v>
      </c>
      <c r="E3668" s="149" t="s">
        <v>52</v>
      </c>
      <c r="F3668" s="149">
        <v>492</v>
      </c>
      <c r="G3668" s="149">
        <v>164</v>
      </c>
      <c r="H3668" s="149">
        <v>1091.7805787324701</v>
      </c>
      <c r="I3668" s="149">
        <v>1239.19842179018</v>
      </c>
      <c r="J3668" s="149">
        <v>1131.2113048026399</v>
      </c>
      <c r="K3668" s="149">
        <v>1354.64720755199</v>
      </c>
      <c r="L3668" s="149">
        <v>107.987116987546</v>
      </c>
      <c r="M3668" s="149">
        <v>115.44878576180599</v>
      </c>
    </row>
    <row r="3669" spans="1:13">
      <c r="A3669" s="150" t="str">
        <f t="shared" si="114"/>
        <v>2008-2010PersonsNA5</v>
      </c>
      <c r="B3669" s="151" t="str">
        <f t="shared" si="115"/>
        <v>2008-2010_Persons_NA5_All ages</v>
      </c>
      <c r="C3669" s="149" t="s">
        <v>6</v>
      </c>
      <c r="D3669" s="149" t="s">
        <v>215</v>
      </c>
      <c r="E3669" s="149" t="s">
        <v>52</v>
      </c>
      <c r="F3669" s="149">
        <v>509</v>
      </c>
      <c r="G3669" s="149">
        <v>169.666666666667</v>
      </c>
      <c r="H3669" s="149">
        <v>1126.1809412129101</v>
      </c>
      <c r="I3669" s="149">
        <v>1282.19326569644</v>
      </c>
      <c r="J3669" s="149">
        <v>1172.40588819403</v>
      </c>
      <c r="K3669" s="149">
        <v>1399.43426101808</v>
      </c>
      <c r="L3669" s="149">
        <v>109.78737750240499</v>
      </c>
      <c r="M3669" s="149">
        <v>117.240995321643</v>
      </c>
    </row>
    <row r="3670" spans="1:13">
      <c r="A3670" s="150" t="str">
        <f t="shared" si="114"/>
        <v>2009-2011PersonsNA5</v>
      </c>
      <c r="B3670" s="151" t="str">
        <f t="shared" si="115"/>
        <v>2009-2011_Persons_NA5_All ages</v>
      </c>
      <c r="C3670" s="149" t="s">
        <v>7</v>
      </c>
      <c r="D3670" s="149" t="s">
        <v>215</v>
      </c>
      <c r="E3670" s="149" t="s">
        <v>52</v>
      </c>
      <c r="F3670" s="149">
        <v>507</v>
      </c>
      <c r="G3670" s="149">
        <v>169</v>
      </c>
      <c r="H3670" s="149">
        <v>1119.2300050773699</v>
      </c>
      <c r="I3670" s="149">
        <v>1261.1043927585899</v>
      </c>
      <c r="J3670" s="149">
        <v>1153.1112548976801</v>
      </c>
      <c r="K3670" s="149">
        <v>1376.4443130657501</v>
      </c>
      <c r="L3670" s="149">
        <v>107.993137860904</v>
      </c>
      <c r="M3670" s="149">
        <v>115.339920307163</v>
      </c>
    </row>
    <row r="3671" spans="1:13">
      <c r="A3671" s="150" t="str">
        <f t="shared" si="114"/>
        <v>2010-2012PersonsNA5</v>
      </c>
      <c r="B3671" s="151" t="str">
        <f t="shared" si="115"/>
        <v>2010-2012_Persons_NA5_All ages</v>
      </c>
      <c r="C3671" s="149" t="s">
        <v>8</v>
      </c>
      <c r="D3671" s="149" t="s">
        <v>215</v>
      </c>
      <c r="E3671" s="149" t="s">
        <v>52</v>
      </c>
      <c r="F3671" s="149">
        <v>475</v>
      </c>
      <c r="G3671" s="149">
        <v>158.333333333333</v>
      </c>
      <c r="H3671" s="149">
        <v>1043.72665348275</v>
      </c>
      <c r="I3671" s="149">
        <v>1173.8304475659199</v>
      </c>
      <c r="J3671" s="149">
        <v>1070.0586558976599</v>
      </c>
      <c r="K3671" s="149">
        <v>1284.9046559916201</v>
      </c>
      <c r="L3671" s="149">
        <v>103.771791668261</v>
      </c>
      <c r="M3671" s="149">
        <v>111.074208425702</v>
      </c>
    </row>
    <row r="3672" spans="1:13">
      <c r="A3672" s="150" t="str">
        <f t="shared" si="114"/>
        <v>2011-2013PersonsNA5</v>
      </c>
      <c r="B3672" s="151" t="str">
        <f t="shared" si="115"/>
        <v>2011-2013_Persons_NA5_All ages</v>
      </c>
      <c r="C3672" s="149" t="s">
        <v>9</v>
      </c>
      <c r="D3672" s="149" t="s">
        <v>215</v>
      </c>
      <c r="E3672" s="149" t="s">
        <v>52</v>
      </c>
      <c r="F3672" s="149">
        <v>463</v>
      </c>
      <c r="G3672" s="149">
        <v>154.333333333333</v>
      </c>
      <c r="H3672" s="149">
        <v>1010.93910347387</v>
      </c>
      <c r="I3672" s="149">
        <v>1138.2109756316099</v>
      </c>
      <c r="J3672" s="149">
        <v>1036.40633525064</v>
      </c>
      <c r="K3672" s="149">
        <v>1247.2753989826499</v>
      </c>
      <c r="L3672" s="149">
        <v>101.804640380965</v>
      </c>
      <c r="M3672" s="149">
        <v>109.064423351044</v>
      </c>
    </row>
    <row r="3673" spans="1:13">
      <c r="A3673" s="150" t="str">
        <f t="shared" si="114"/>
        <v>2012-2014PersonsNA5</v>
      </c>
      <c r="B3673" s="151" t="str">
        <f t="shared" si="115"/>
        <v>2012-2014_Persons_NA5_All ages</v>
      </c>
      <c r="C3673" s="149" t="s">
        <v>216</v>
      </c>
      <c r="D3673" s="149" t="s">
        <v>215</v>
      </c>
      <c r="E3673" s="149" t="s">
        <v>52</v>
      </c>
      <c r="F3673" s="149">
        <v>449</v>
      </c>
      <c r="G3673" s="149">
        <v>149.666666666667</v>
      </c>
      <c r="H3673" s="149">
        <v>974.43465428187005</v>
      </c>
      <c r="I3673" s="149">
        <v>1097.0412997267599</v>
      </c>
      <c r="J3673" s="149">
        <v>997.46502480394599</v>
      </c>
      <c r="K3673" s="149">
        <v>1203.83259967046</v>
      </c>
      <c r="L3673" s="149">
        <v>99.576274922817902</v>
      </c>
      <c r="M3673" s="149">
        <v>106.79129994369499</v>
      </c>
    </row>
    <row r="3674" spans="1:13">
      <c r="A3674" s="150" t="str">
        <f t="shared" si="114"/>
        <v>2004-2006PersonsNC</v>
      </c>
      <c r="B3674" s="151" t="str">
        <f t="shared" si="115"/>
        <v>2004-2006_Persons_NC_All ages</v>
      </c>
      <c r="C3674" s="149" t="s">
        <v>1</v>
      </c>
      <c r="D3674" s="149" t="s">
        <v>215</v>
      </c>
      <c r="E3674" s="149" t="s">
        <v>53</v>
      </c>
      <c r="F3674" s="149">
        <v>3966</v>
      </c>
      <c r="G3674" s="149">
        <v>1322</v>
      </c>
      <c r="H3674" s="149">
        <v>1112.6947075459</v>
      </c>
      <c r="I3674" s="149">
        <v>1127.3745675927501</v>
      </c>
      <c r="J3674" s="149">
        <v>1092.28076892282</v>
      </c>
      <c r="K3674" s="149">
        <v>1163.3020958505499</v>
      </c>
      <c r="L3674" s="149">
        <v>35.093798669923899</v>
      </c>
      <c r="M3674" s="149">
        <v>35.927528257805797</v>
      </c>
    </row>
    <row r="3675" spans="1:13">
      <c r="A3675" s="150" t="str">
        <f t="shared" si="114"/>
        <v>2005-2007PersonsNC</v>
      </c>
      <c r="B3675" s="151" t="str">
        <f t="shared" si="115"/>
        <v>2005-2007_Persons_NC_All ages</v>
      </c>
      <c r="C3675" s="149" t="s">
        <v>3</v>
      </c>
      <c r="D3675" s="149" t="s">
        <v>215</v>
      </c>
      <c r="E3675" s="149" t="s">
        <v>53</v>
      </c>
      <c r="F3675" s="149">
        <v>3897</v>
      </c>
      <c r="G3675" s="149">
        <v>1299</v>
      </c>
      <c r="H3675" s="149">
        <v>1091.2634517752299</v>
      </c>
      <c r="I3675" s="149">
        <v>1089.30271635653</v>
      </c>
      <c r="J3675" s="149">
        <v>1055.08349500337</v>
      </c>
      <c r="K3675" s="149">
        <v>1124.34214984968</v>
      </c>
      <c r="L3675" s="149">
        <v>34.219221353157501</v>
      </c>
      <c r="M3675" s="149">
        <v>35.039433493145701</v>
      </c>
    </row>
    <row r="3676" spans="1:13">
      <c r="A3676" s="150" t="str">
        <f t="shared" si="114"/>
        <v>2006-2008PersonsNC</v>
      </c>
      <c r="B3676" s="151" t="str">
        <f t="shared" si="115"/>
        <v>2006-2008_Persons_NC_All ages</v>
      </c>
      <c r="C3676" s="149" t="s">
        <v>4</v>
      </c>
      <c r="D3676" s="149" t="s">
        <v>215</v>
      </c>
      <c r="E3676" s="149" t="s">
        <v>53</v>
      </c>
      <c r="F3676" s="149">
        <v>3961</v>
      </c>
      <c r="G3676" s="149">
        <v>1320.3333333333301</v>
      </c>
      <c r="H3676" s="149">
        <v>1105.7635938293899</v>
      </c>
      <c r="I3676" s="149">
        <v>1094.4955278243899</v>
      </c>
      <c r="J3676" s="149">
        <v>1060.3022494934601</v>
      </c>
      <c r="K3676" s="149">
        <v>1129.5016611794099</v>
      </c>
      <c r="L3676" s="149">
        <v>34.193278330930298</v>
      </c>
      <c r="M3676" s="149">
        <v>35.006133355021603</v>
      </c>
    </row>
    <row r="3677" spans="1:13">
      <c r="A3677" s="150" t="str">
        <f t="shared" si="114"/>
        <v>2007-2009PersonsNC</v>
      </c>
      <c r="B3677" s="151" t="str">
        <f t="shared" si="115"/>
        <v>2007-2009_Persons_NC_All ages</v>
      </c>
      <c r="C3677" s="149" t="s">
        <v>5</v>
      </c>
      <c r="D3677" s="149" t="s">
        <v>215</v>
      </c>
      <c r="E3677" s="149" t="s">
        <v>53</v>
      </c>
      <c r="F3677" s="149">
        <v>4018</v>
      </c>
      <c r="G3677" s="149">
        <v>1339.3333333333301</v>
      </c>
      <c r="H3677" s="149">
        <v>1117.7007299270099</v>
      </c>
      <c r="I3677" s="149">
        <v>1094.33655341793</v>
      </c>
      <c r="J3677" s="149">
        <v>1060.3400996031401</v>
      </c>
      <c r="K3677" s="149">
        <v>1129.1353555620601</v>
      </c>
      <c r="L3677" s="149">
        <v>33.996453814793803</v>
      </c>
      <c r="M3677" s="149">
        <v>34.798802144133603</v>
      </c>
    </row>
    <row r="3678" spans="1:13">
      <c r="A3678" s="150" t="str">
        <f t="shared" si="114"/>
        <v>2008-2010PersonsNC</v>
      </c>
      <c r="B3678" s="151" t="str">
        <f t="shared" si="115"/>
        <v>2008-2010_Persons_NC_All ages</v>
      </c>
      <c r="C3678" s="149" t="s">
        <v>6</v>
      </c>
      <c r="D3678" s="149" t="s">
        <v>215</v>
      </c>
      <c r="E3678" s="149" t="s">
        <v>53</v>
      </c>
      <c r="F3678" s="149">
        <v>4080</v>
      </c>
      <c r="G3678" s="149">
        <v>1360</v>
      </c>
      <c r="H3678" s="149">
        <v>1129.4273969189901</v>
      </c>
      <c r="I3678" s="149">
        <v>1096.88921750436</v>
      </c>
      <c r="J3678" s="149">
        <v>1063.0521674256599</v>
      </c>
      <c r="K3678" s="149">
        <v>1131.518684352</v>
      </c>
      <c r="L3678" s="149">
        <v>33.8370500787032</v>
      </c>
      <c r="M3678" s="149">
        <v>34.629466847634603</v>
      </c>
    </row>
    <row r="3679" spans="1:13">
      <c r="A3679" s="150" t="str">
        <f t="shared" si="114"/>
        <v>2009-2011PersonsNC</v>
      </c>
      <c r="B3679" s="151" t="str">
        <f t="shared" si="115"/>
        <v>2009-2011_Persons_NC_All ages</v>
      </c>
      <c r="C3679" s="149" t="s">
        <v>7</v>
      </c>
      <c r="D3679" s="149" t="s">
        <v>215</v>
      </c>
      <c r="E3679" s="149" t="s">
        <v>53</v>
      </c>
      <c r="F3679" s="149">
        <v>3882</v>
      </c>
      <c r="G3679" s="149">
        <v>1294</v>
      </c>
      <c r="H3679" s="149">
        <v>1069.3566781076599</v>
      </c>
      <c r="I3679" s="149">
        <v>1015.5959538286</v>
      </c>
      <c r="J3679" s="149">
        <v>983.60083631724001</v>
      </c>
      <c r="K3679" s="149">
        <v>1048.35947297648</v>
      </c>
      <c r="L3679" s="149">
        <v>31.995117511362299</v>
      </c>
      <c r="M3679" s="149">
        <v>32.763519147876799</v>
      </c>
    </row>
    <row r="3680" spans="1:13">
      <c r="A3680" s="150" t="str">
        <f t="shared" si="114"/>
        <v>2010-2012PersonsNC</v>
      </c>
      <c r="B3680" s="151" t="str">
        <f t="shared" si="115"/>
        <v>2010-2012_Persons_NC_All ages</v>
      </c>
      <c r="C3680" s="149" t="s">
        <v>8</v>
      </c>
      <c r="D3680" s="149" t="s">
        <v>215</v>
      </c>
      <c r="E3680" s="149" t="s">
        <v>53</v>
      </c>
      <c r="F3680" s="149">
        <v>3887</v>
      </c>
      <c r="G3680" s="149">
        <v>1295.6666666666699</v>
      </c>
      <c r="H3680" s="149">
        <v>1065.4569376678901</v>
      </c>
      <c r="I3680" s="149">
        <v>991.14659565635702</v>
      </c>
      <c r="J3680" s="149">
        <v>959.98766969741405</v>
      </c>
      <c r="K3680" s="149">
        <v>1023.05335328115</v>
      </c>
      <c r="L3680" s="149">
        <v>31.158925958943101</v>
      </c>
      <c r="M3680" s="149">
        <v>31.906757624795301</v>
      </c>
    </row>
    <row r="3681" spans="1:13">
      <c r="A3681" s="150" t="str">
        <f t="shared" si="114"/>
        <v>2011-2013PersonsNC</v>
      </c>
      <c r="B3681" s="151" t="str">
        <f t="shared" si="115"/>
        <v>2011-2013_Persons_NC_All ages</v>
      </c>
      <c r="C3681" s="149" t="s">
        <v>9</v>
      </c>
      <c r="D3681" s="149" t="s">
        <v>215</v>
      </c>
      <c r="E3681" s="149" t="s">
        <v>53</v>
      </c>
      <c r="F3681" s="149">
        <v>3748</v>
      </c>
      <c r="G3681" s="149">
        <v>1249.3333333333301</v>
      </c>
      <c r="H3681" s="149">
        <v>1025.2314156290299</v>
      </c>
      <c r="I3681" s="149">
        <v>932.42911307106397</v>
      </c>
      <c r="J3681" s="149">
        <v>902.590456682801</v>
      </c>
      <c r="K3681" s="149">
        <v>962.99724978182701</v>
      </c>
      <c r="L3681" s="149">
        <v>29.838656388263299</v>
      </c>
      <c r="M3681" s="149">
        <v>30.568136710762399</v>
      </c>
    </row>
    <row r="3682" spans="1:13">
      <c r="A3682" s="150" t="str">
        <f t="shared" si="114"/>
        <v>2012-2014PersonsNC</v>
      </c>
      <c r="B3682" s="151" t="str">
        <f t="shared" si="115"/>
        <v>2012-2014_Persons_NC_All ages</v>
      </c>
      <c r="C3682" s="149" t="s">
        <v>216</v>
      </c>
      <c r="D3682" s="149" t="s">
        <v>215</v>
      </c>
      <c r="E3682" s="149" t="s">
        <v>53</v>
      </c>
      <c r="F3682" s="149">
        <v>3810</v>
      </c>
      <c r="G3682" s="149">
        <v>1270</v>
      </c>
      <c r="H3682" s="149">
        <v>1040.0572167959699</v>
      </c>
      <c r="I3682" s="149">
        <v>929.46294603047102</v>
      </c>
      <c r="J3682" s="149">
        <v>899.94969087343304</v>
      </c>
      <c r="K3682" s="149">
        <v>959.69175282099195</v>
      </c>
      <c r="L3682" s="149">
        <v>29.513255157038</v>
      </c>
      <c r="M3682" s="149">
        <v>30.228806790520999</v>
      </c>
    </row>
    <row r="3683" spans="1:13">
      <c r="A3683" s="150" t="str">
        <f t="shared" si="114"/>
        <v>2004-2006PersonsNC1</v>
      </c>
      <c r="B3683" s="151" t="str">
        <f t="shared" si="115"/>
        <v>2004-2006_Persons_NC1_All ages</v>
      </c>
      <c r="C3683" s="149" t="s">
        <v>1</v>
      </c>
      <c r="D3683" s="149" t="s">
        <v>215</v>
      </c>
      <c r="E3683" s="149" t="s">
        <v>54</v>
      </c>
      <c r="F3683" s="149">
        <v>964</v>
      </c>
      <c r="G3683" s="149">
        <v>321.33333333333297</v>
      </c>
      <c r="H3683" s="149">
        <v>1282.7165914867001</v>
      </c>
      <c r="I3683" s="149">
        <v>1127.21516101017</v>
      </c>
      <c r="J3683" s="149">
        <v>1056.3136564874501</v>
      </c>
      <c r="K3683" s="149">
        <v>1201.57955791054</v>
      </c>
      <c r="L3683" s="149">
        <v>70.901504522726299</v>
      </c>
      <c r="M3683" s="149">
        <v>74.364396900362195</v>
      </c>
    </row>
    <row r="3684" spans="1:13">
      <c r="A3684" s="150" t="str">
        <f t="shared" si="114"/>
        <v>2005-2007PersonsNC1</v>
      </c>
      <c r="B3684" s="151" t="str">
        <f t="shared" si="115"/>
        <v>2005-2007_Persons_NC1_All ages</v>
      </c>
      <c r="C3684" s="149" t="s">
        <v>3</v>
      </c>
      <c r="D3684" s="149" t="s">
        <v>215</v>
      </c>
      <c r="E3684" s="149" t="s">
        <v>54</v>
      </c>
      <c r="F3684" s="149">
        <v>904</v>
      </c>
      <c r="G3684" s="149">
        <v>301.33333333333297</v>
      </c>
      <c r="H3684" s="149">
        <v>1204.91562924853</v>
      </c>
      <c r="I3684" s="149">
        <v>1043.4745193359799</v>
      </c>
      <c r="J3684" s="149">
        <v>975.61168063315699</v>
      </c>
      <c r="K3684" s="149">
        <v>1114.76304150018</v>
      </c>
      <c r="L3684" s="149">
        <v>67.862838702826096</v>
      </c>
      <c r="M3684" s="149">
        <v>71.288522164200003</v>
      </c>
    </row>
    <row r="3685" spans="1:13">
      <c r="A3685" s="150" t="str">
        <f t="shared" si="114"/>
        <v>2006-2008PersonsNC1</v>
      </c>
      <c r="B3685" s="151" t="str">
        <f t="shared" si="115"/>
        <v>2006-2008_Persons_NC1_All ages</v>
      </c>
      <c r="C3685" s="149" t="s">
        <v>4</v>
      </c>
      <c r="D3685" s="149" t="s">
        <v>215</v>
      </c>
      <c r="E3685" s="149" t="s">
        <v>54</v>
      </c>
      <c r="F3685" s="149">
        <v>952</v>
      </c>
      <c r="G3685" s="149">
        <v>317.33333333333297</v>
      </c>
      <c r="H3685" s="149">
        <v>1268.1497269215399</v>
      </c>
      <c r="I3685" s="149">
        <v>1096.15044919969</v>
      </c>
      <c r="J3685" s="149">
        <v>1026.4329526556901</v>
      </c>
      <c r="K3685" s="149">
        <v>1169.2949762814001</v>
      </c>
      <c r="L3685" s="149">
        <v>69.717496544000596</v>
      </c>
      <c r="M3685" s="149">
        <v>73.144527081706201</v>
      </c>
    </row>
    <row r="3686" spans="1:13">
      <c r="A3686" s="150" t="str">
        <f t="shared" si="114"/>
        <v>2007-2009PersonsNC1</v>
      </c>
      <c r="B3686" s="151" t="str">
        <f t="shared" si="115"/>
        <v>2007-2009_Persons_NC1_All ages</v>
      </c>
      <c r="C3686" s="149" t="s">
        <v>5</v>
      </c>
      <c r="D3686" s="149" t="s">
        <v>215</v>
      </c>
      <c r="E3686" s="149" t="s">
        <v>54</v>
      </c>
      <c r="F3686" s="149">
        <v>984</v>
      </c>
      <c r="G3686" s="149">
        <v>328</v>
      </c>
      <c r="H3686" s="149">
        <v>1301.7078300900901</v>
      </c>
      <c r="I3686" s="149">
        <v>1120.65607361757</v>
      </c>
      <c r="J3686" s="149">
        <v>1050.3208939850099</v>
      </c>
      <c r="K3686" s="149">
        <v>1194.39047169437</v>
      </c>
      <c r="L3686" s="149">
        <v>70.335179632553903</v>
      </c>
      <c r="M3686" s="149">
        <v>73.734398076799394</v>
      </c>
    </row>
    <row r="3687" spans="1:13">
      <c r="A3687" s="150" t="str">
        <f t="shared" si="114"/>
        <v>2008-2010PersonsNC1</v>
      </c>
      <c r="B3687" s="151" t="str">
        <f t="shared" si="115"/>
        <v>2008-2010_Persons_NC1_All ages</v>
      </c>
      <c r="C3687" s="149" t="s">
        <v>6</v>
      </c>
      <c r="D3687" s="149" t="s">
        <v>215</v>
      </c>
      <c r="E3687" s="149" t="s">
        <v>54</v>
      </c>
      <c r="F3687" s="149">
        <v>1022</v>
      </c>
      <c r="G3687" s="149">
        <v>340.66666666666703</v>
      </c>
      <c r="H3687" s="149">
        <v>1334.2733302000099</v>
      </c>
      <c r="I3687" s="149">
        <v>1138.9292992692799</v>
      </c>
      <c r="J3687" s="149">
        <v>1068.67831579996</v>
      </c>
      <c r="K3687" s="149">
        <v>1212.5100689467599</v>
      </c>
      <c r="L3687" s="149">
        <v>70.250983469320502</v>
      </c>
      <c r="M3687" s="149">
        <v>73.580769677480006</v>
      </c>
    </row>
    <row r="3688" spans="1:13">
      <c r="A3688" s="150" t="str">
        <f t="shared" si="114"/>
        <v>2009-2011PersonsNC1</v>
      </c>
      <c r="B3688" s="151" t="str">
        <f t="shared" si="115"/>
        <v>2009-2011_Persons_NC1_All ages</v>
      </c>
      <c r="C3688" s="149" t="s">
        <v>7</v>
      </c>
      <c r="D3688" s="149" t="s">
        <v>215</v>
      </c>
      <c r="E3688" s="149" t="s">
        <v>54</v>
      </c>
      <c r="F3688" s="149">
        <v>959</v>
      </c>
      <c r="G3688" s="149">
        <v>319.66666666666703</v>
      </c>
      <c r="H3688" s="149">
        <v>1231.74537934932</v>
      </c>
      <c r="I3688" s="149">
        <v>1027.84530358552</v>
      </c>
      <c r="J3688" s="149">
        <v>962.42099943375399</v>
      </c>
      <c r="K3688" s="149">
        <v>1096.47352988736</v>
      </c>
      <c r="L3688" s="149">
        <v>65.424304151768098</v>
      </c>
      <c r="M3688" s="149">
        <v>68.628226301841295</v>
      </c>
    </row>
    <row r="3689" spans="1:13">
      <c r="A3689" s="150" t="str">
        <f t="shared" si="114"/>
        <v>2010-2012PersonsNC1</v>
      </c>
      <c r="B3689" s="151" t="str">
        <f t="shared" si="115"/>
        <v>2010-2012_Persons_NC1_All ages</v>
      </c>
      <c r="C3689" s="149" t="s">
        <v>8</v>
      </c>
      <c r="D3689" s="149" t="s">
        <v>215</v>
      </c>
      <c r="E3689" s="149" t="s">
        <v>54</v>
      </c>
      <c r="F3689" s="149">
        <v>993</v>
      </c>
      <c r="G3689" s="149">
        <v>331</v>
      </c>
      <c r="H3689" s="149">
        <v>1258.1245961458101</v>
      </c>
      <c r="I3689" s="149">
        <v>1021.54032463685</v>
      </c>
      <c r="J3689" s="149">
        <v>957.57873151967499</v>
      </c>
      <c r="K3689" s="149">
        <v>1088.57869973315</v>
      </c>
      <c r="L3689" s="149">
        <v>63.961593117170899</v>
      </c>
      <c r="M3689" s="149">
        <v>67.038375096308499</v>
      </c>
    </row>
    <row r="3690" spans="1:13">
      <c r="A3690" s="150" t="str">
        <f t="shared" si="114"/>
        <v>2011-2013PersonsNC1</v>
      </c>
      <c r="B3690" s="151" t="str">
        <f t="shared" si="115"/>
        <v>2011-2013_Persons_NC1_All ages</v>
      </c>
      <c r="C3690" s="149" t="s">
        <v>9</v>
      </c>
      <c r="D3690" s="149" t="s">
        <v>215</v>
      </c>
      <c r="E3690" s="149" t="s">
        <v>54</v>
      </c>
      <c r="F3690" s="149">
        <v>978</v>
      </c>
      <c r="G3690" s="149">
        <v>326</v>
      </c>
      <c r="H3690" s="149">
        <v>1230.94737637034</v>
      </c>
      <c r="I3690" s="149">
        <v>990.6040361419</v>
      </c>
      <c r="J3690" s="149">
        <v>928.01832893315895</v>
      </c>
      <c r="K3690" s="149">
        <v>1056.22394744228</v>
      </c>
      <c r="L3690" s="149">
        <v>62.585707208740203</v>
      </c>
      <c r="M3690" s="149">
        <v>65.619911300381503</v>
      </c>
    </row>
    <row r="3691" spans="1:13">
      <c r="A3691" s="150" t="str">
        <f t="shared" si="114"/>
        <v>2012-2014PersonsNC1</v>
      </c>
      <c r="B3691" s="151" t="str">
        <f t="shared" si="115"/>
        <v>2012-2014_Persons_NC1_All ages</v>
      </c>
      <c r="C3691" s="149" t="s">
        <v>216</v>
      </c>
      <c r="D3691" s="149" t="s">
        <v>215</v>
      </c>
      <c r="E3691" s="149" t="s">
        <v>54</v>
      </c>
      <c r="F3691" s="149">
        <v>974</v>
      </c>
      <c r="G3691" s="149">
        <v>324.66666666666703</v>
      </c>
      <c r="H3691" s="149">
        <v>1222.42024147192</v>
      </c>
      <c r="I3691" s="149">
        <v>964.92584221521099</v>
      </c>
      <c r="J3691" s="149">
        <v>903.75412419805605</v>
      </c>
      <c r="K3691" s="149">
        <v>1029.0694574531201</v>
      </c>
      <c r="L3691" s="149">
        <v>61.171718017154397</v>
      </c>
      <c r="M3691" s="149">
        <v>64.143615237905493</v>
      </c>
    </row>
    <row r="3692" spans="1:13">
      <c r="A3692" s="150" t="str">
        <f t="shared" si="114"/>
        <v>2004-2006PersonsNC2</v>
      </c>
      <c r="B3692" s="151" t="str">
        <f t="shared" si="115"/>
        <v>2004-2006_Persons_NC2_All ages</v>
      </c>
      <c r="C3692" s="149" t="s">
        <v>1</v>
      </c>
      <c r="D3692" s="149" t="s">
        <v>215</v>
      </c>
      <c r="E3692" s="149" t="s">
        <v>55</v>
      </c>
      <c r="F3692" s="149">
        <v>714</v>
      </c>
      <c r="G3692" s="149">
        <v>238</v>
      </c>
      <c r="H3692" s="149">
        <v>1067.9190535305599</v>
      </c>
      <c r="I3692" s="149">
        <v>1048.39329104439</v>
      </c>
      <c r="J3692" s="149">
        <v>972.03302930806899</v>
      </c>
      <c r="K3692" s="149">
        <v>1129.10579134967</v>
      </c>
      <c r="L3692" s="149">
        <v>76.360261736324802</v>
      </c>
      <c r="M3692" s="149">
        <v>80.712500305276095</v>
      </c>
    </row>
    <row r="3693" spans="1:13">
      <c r="A3693" s="150" t="str">
        <f t="shared" si="114"/>
        <v>2005-2007PersonsNC2</v>
      </c>
      <c r="B3693" s="151" t="str">
        <f t="shared" si="115"/>
        <v>2005-2007_Persons_NC2_All ages</v>
      </c>
      <c r="C3693" s="149" t="s">
        <v>3</v>
      </c>
      <c r="D3693" s="149" t="s">
        <v>215</v>
      </c>
      <c r="E3693" s="149" t="s">
        <v>55</v>
      </c>
      <c r="F3693" s="149">
        <v>722</v>
      </c>
      <c r="G3693" s="149">
        <v>240.666666666667</v>
      </c>
      <c r="H3693" s="149">
        <v>1074.3567995476401</v>
      </c>
      <c r="I3693" s="149">
        <v>1050.30971550761</v>
      </c>
      <c r="J3693" s="149">
        <v>974.06453562692195</v>
      </c>
      <c r="K3693" s="149">
        <v>1130.8756890383099</v>
      </c>
      <c r="L3693" s="149">
        <v>76.245179880684304</v>
      </c>
      <c r="M3693" s="149">
        <v>80.565973530702607</v>
      </c>
    </row>
    <row r="3694" spans="1:13">
      <c r="A3694" s="150" t="str">
        <f t="shared" si="114"/>
        <v>2006-2008PersonsNC2</v>
      </c>
      <c r="B3694" s="151" t="str">
        <f t="shared" si="115"/>
        <v>2006-2008_Persons_NC2_All ages</v>
      </c>
      <c r="C3694" s="149" t="s">
        <v>4</v>
      </c>
      <c r="D3694" s="149" t="s">
        <v>215</v>
      </c>
      <c r="E3694" s="149" t="s">
        <v>55</v>
      </c>
      <c r="F3694" s="149">
        <v>715</v>
      </c>
      <c r="G3694" s="149">
        <v>238.333333333333</v>
      </c>
      <c r="H3694" s="149">
        <v>1060.45325106787</v>
      </c>
      <c r="I3694" s="149">
        <v>1028.50628035317</v>
      </c>
      <c r="J3694" s="149">
        <v>953.26005653417099</v>
      </c>
      <c r="K3694" s="149">
        <v>1108.038153962</v>
      </c>
      <c r="L3694" s="149">
        <v>75.246223818993698</v>
      </c>
      <c r="M3694" s="149">
        <v>79.531873608832697</v>
      </c>
    </row>
    <row r="3695" spans="1:13">
      <c r="A3695" s="150" t="str">
        <f t="shared" si="114"/>
        <v>2007-2009PersonsNC2</v>
      </c>
      <c r="B3695" s="151" t="str">
        <f t="shared" si="115"/>
        <v>2007-2009_Persons_NC2_All ages</v>
      </c>
      <c r="C3695" s="149" t="s">
        <v>5</v>
      </c>
      <c r="D3695" s="149" t="s">
        <v>215</v>
      </c>
      <c r="E3695" s="149" t="s">
        <v>55</v>
      </c>
      <c r="F3695" s="149">
        <v>712</v>
      </c>
      <c r="G3695" s="149">
        <v>237.333333333333</v>
      </c>
      <c r="H3695" s="149">
        <v>1055.1743557063901</v>
      </c>
      <c r="I3695" s="149">
        <v>1020.69992092231</v>
      </c>
      <c r="J3695" s="149">
        <v>945.60422515540995</v>
      </c>
      <c r="K3695" s="149">
        <v>1100.0819733093699</v>
      </c>
      <c r="L3695" s="149">
        <v>75.095695766898601</v>
      </c>
      <c r="M3695" s="149">
        <v>79.382052387058394</v>
      </c>
    </row>
    <row r="3696" spans="1:13">
      <c r="A3696" s="150" t="str">
        <f t="shared" si="114"/>
        <v>2008-2010PersonsNC2</v>
      </c>
      <c r="B3696" s="151" t="str">
        <f t="shared" si="115"/>
        <v>2008-2010_Persons_NC2_All ages</v>
      </c>
      <c r="C3696" s="149" t="s">
        <v>6</v>
      </c>
      <c r="D3696" s="149" t="s">
        <v>215</v>
      </c>
      <c r="E3696" s="149" t="s">
        <v>55</v>
      </c>
      <c r="F3696" s="149">
        <v>737</v>
      </c>
      <c r="G3696" s="149">
        <v>245.666666666667</v>
      </c>
      <c r="H3696" s="149">
        <v>1094.55987405878</v>
      </c>
      <c r="I3696" s="149">
        <v>1034.6039725082601</v>
      </c>
      <c r="J3696" s="149">
        <v>959.77785092062595</v>
      </c>
      <c r="K3696" s="149">
        <v>1113.6257757968999</v>
      </c>
      <c r="L3696" s="149">
        <v>74.826121587636393</v>
      </c>
      <c r="M3696" s="149">
        <v>79.021803288642104</v>
      </c>
    </row>
    <row r="3697" spans="1:13">
      <c r="A3697" s="150" t="str">
        <f t="shared" si="114"/>
        <v>2009-2011PersonsNC2</v>
      </c>
      <c r="B3697" s="151" t="str">
        <f t="shared" si="115"/>
        <v>2009-2011_Persons_NC2_All ages</v>
      </c>
      <c r="C3697" s="149" t="s">
        <v>7</v>
      </c>
      <c r="D3697" s="149" t="s">
        <v>215</v>
      </c>
      <c r="E3697" s="149" t="s">
        <v>55</v>
      </c>
      <c r="F3697" s="149">
        <v>704</v>
      </c>
      <c r="G3697" s="149">
        <v>234.666666666667</v>
      </c>
      <c r="H3697" s="149">
        <v>1045.31686167369</v>
      </c>
      <c r="I3697" s="149">
        <v>952.533513805133</v>
      </c>
      <c r="J3697" s="149">
        <v>882.54393041831099</v>
      </c>
      <c r="K3697" s="149">
        <v>1026.54134374929</v>
      </c>
      <c r="L3697" s="149">
        <v>69.989583386821195</v>
      </c>
      <c r="M3697" s="149">
        <v>74.007829944152505</v>
      </c>
    </row>
    <row r="3698" spans="1:13">
      <c r="A3698" s="150" t="str">
        <f t="shared" si="114"/>
        <v>2010-2012PersonsNC2</v>
      </c>
      <c r="B3698" s="151" t="str">
        <f t="shared" si="115"/>
        <v>2010-2012_Persons_NC2_All ages</v>
      </c>
      <c r="C3698" s="149" t="s">
        <v>8</v>
      </c>
      <c r="D3698" s="149" t="s">
        <v>215</v>
      </c>
      <c r="E3698" s="149" t="s">
        <v>55</v>
      </c>
      <c r="F3698" s="149">
        <v>690</v>
      </c>
      <c r="G3698" s="149">
        <v>230</v>
      </c>
      <c r="H3698" s="149">
        <v>1021.3899785360099</v>
      </c>
      <c r="I3698" s="149">
        <v>903.98407956301003</v>
      </c>
      <c r="J3698" s="149">
        <v>837.08778022517799</v>
      </c>
      <c r="K3698" s="149">
        <v>974.76102172529295</v>
      </c>
      <c r="L3698" s="149">
        <v>66.896299337832502</v>
      </c>
      <c r="M3698" s="149">
        <v>70.776942162282893</v>
      </c>
    </row>
    <row r="3699" spans="1:13">
      <c r="A3699" s="150" t="str">
        <f t="shared" si="114"/>
        <v>2011-2013PersonsNC2</v>
      </c>
      <c r="B3699" s="151" t="str">
        <f t="shared" si="115"/>
        <v>2011-2013_Persons_NC2_All ages</v>
      </c>
      <c r="C3699" s="149" t="s">
        <v>9</v>
      </c>
      <c r="D3699" s="149" t="s">
        <v>215</v>
      </c>
      <c r="E3699" s="149" t="s">
        <v>55</v>
      </c>
      <c r="F3699" s="149">
        <v>636</v>
      </c>
      <c r="G3699" s="149">
        <v>212</v>
      </c>
      <c r="H3699" s="149">
        <v>940.60577378135304</v>
      </c>
      <c r="I3699" s="149">
        <v>809.24295436995806</v>
      </c>
      <c r="J3699" s="149">
        <v>747.02900749103503</v>
      </c>
      <c r="K3699" s="149">
        <v>875.22093911657498</v>
      </c>
      <c r="L3699" s="149">
        <v>62.213946878923302</v>
      </c>
      <c r="M3699" s="149">
        <v>65.977984746617196</v>
      </c>
    </row>
    <row r="3700" spans="1:13">
      <c r="A3700" s="150" t="str">
        <f t="shared" si="114"/>
        <v>2012-2014PersonsNC2</v>
      </c>
      <c r="B3700" s="151" t="str">
        <f t="shared" si="115"/>
        <v>2012-2014_Persons_NC2_All ages</v>
      </c>
      <c r="C3700" s="149" t="s">
        <v>216</v>
      </c>
      <c r="D3700" s="149" t="s">
        <v>215</v>
      </c>
      <c r="E3700" s="149" t="s">
        <v>55</v>
      </c>
      <c r="F3700" s="149">
        <v>660</v>
      </c>
      <c r="G3700" s="149">
        <v>220</v>
      </c>
      <c r="H3700" s="149">
        <v>974.57251705501903</v>
      </c>
      <c r="I3700" s="149">
        <v>827.36949051556098</v>
      </c>
      <c r="J3700" s="149">
        <v>764.91282245760897</v>
      </c>
      <c r="K3700" s="149">
        <v>893.533309460743</v>
      </c>
      <c r="L3700" s="149">
        <v>62.4566680579522</v>
      </c>
      <c r="M3700" s="149">
        <v>66.163818945181902</v>
      </c>
    </row>
    <row r="3701" spans="1:13">
      <c r="A3701" s="150" t="str">
        <f t="shared" si="114"/>
        <v>2004-2006PersonsNC3</v>
      </c>
      <c r="B3701" s="151" t="str">
        <f t="shared" si="115"/>
        <v>2004-2006_Persons_NC3_All ages</v>
      </c>
      <c r="C3701" s="149" t="s">
        <v>1</v>
      </c>
      <c r="D3701" s="149" t="s">
        <v>215</v>
      </c>
      <c r="E3701" s="149" t="s">
        <v>56</v>
      </c>
      <c r="F3701" s="149">
        <v>676</v>
      </c>
      <c r="G3701" s="149">
        <v>225.333333333333</v>
      </c>
      <c r="H3701" s="149">
        <v>995.01022976493596</v>
      </c>
      <c r="I3701" s="149">
        <v>1033.4144933244499</v>
      </c>
      <c r="J3701" s="149">
        <v>955.62594113991497</v>
      </c>
      <c r="K3701" s="149">
        <v>1115.7635125030999</v>
      </c>
      <c r="L3701" s="149">
        <v>77.788552184530701</v>
      </c>
      <c r="M3701" s="149">
        <v>82.349019178653407</v>
      </c>
    </row>
    <row r="3702" spans="1:13">
      <c r="A3702" s="150" t="str">
        <f t="shared" si="114"/>
        <v>2005-2007PersonsNC3</v>
      </c>
      <c r="B3702" s="151" t="str">
        <f t="shared" si="115"/>
        <v>2005-2007_Persons_NC3_All ages</v>
      </c>
      <c r="C3702" s="149" t="s">
        <v>3</v>
      </c>
      <c r="D3702" s="149" t="s">
        <v>215</v>
      </c>
      <c r="E3702" s="149" t="s">
        <v>56</v>
      </c>
      <c r="F3702" s="149">
        <v>685</v>
      </c>
      <c r="G3702" s="149">
        <v>228.333333333333</v>
      </c>
      <c r="H3702" s="149">
        <v>1008.3167733863301</v>
      </c>
      <c r="I3702" s="149">
        <v>1019.52853659742</v>
      </c>
      <c r="J3702" s="149">
        <v>943.47258767068502</v>
      </c>
      <c r="K3702" s="149">
        <v>1100.01305879912</v>
      </c>
      <c r="L3702" s="149">
        <v>76.055948926732896</v>
      </c>
      <c r="M3702" s="149">
        <v>80.484522201706</v>
      </c>
    </row>
    <row r="3703" spans="1:13">
      <c r="A3703" s="150" t="str">
        <f t="shared" si="114"/>
        <v>2006-2008PersonsNC3</v>
      </c>
      <c r="B3703" s="151" t="str">
        <f t="shared" si="115"/>
        <v>2006-2008_Persons_NC3_All ages</v>
      </c>
      <c r="C3703" s="149" t="s">
        <v>4</v>
      </c>
      <c r="D3703" s="149" t="s">
        <v>215</v>
      </c>
      <c r="E3703" s="149" t="s">
        <v>56</v>
      </c>
      <c r="F3703" s="149">
        <v>661</v>
      </c>
      <c r="G3703" s="149">
        <v>220.333333333333</v>
      </c>
      <c r="H3703" s="149">
        <v>970.64567761641104</v>
      </c>
      <c r="I3703" s="149">
        <v>972.24702163613199</v>
      </c>
      <c r="J3703" s="149">
        <v>898.273911102375</v>
      </c>
      <c r="K3703" s="149">
        <v>1050.6074186154101</v>
      </c>
      <c r="L3703" s="149">
        <v>73.973110533757193</v>
      </c>
      <c r="M3703" s="149">
        <v>78.360396979282399</v>
      </c>
    </row>
    <row r="3704" spans="1:13">
      <c r="A3704" s="150" t="str">
        <f t="shared" si="114"/>
        <v>2007-2009PersonsNC3</v>
      </c>
      <c r="B3704" s="151" t="str">
        <f t="shared" si="115"/>
        <v>2007-2009_Persons_NC3_All ages</v>
      </c>
      <c r="C3704" s="149" t="s">
        <v>5</v>
      </c>
      <c r="D3704" s="149" t="s">
        <v>215</v>
      </c>
      <c r="E3704" s="149" t="s">
        <v>56</v>
      </c>
      <c r="F3704" s="149">
        <v>670</v>
      </c>
      <c r="G3704" s="149">
        <v>223.333333333333</v>
      </c>
      <c r="H3704" s="149">
        <v>981.09560557027999</v>
      </c>
      <c r="I3704" s="149">
        <v>962.84876073232897</v>
      </c>
      <c r="J3704" s="149">
        <v>890.15648013856605</v>
      </c>
      <c r="K3704" s="149">
        <v>1039.8223800092101</v>
      </c>
      <c r="L3704" s="149">
        <v>72.692280593762902</v>
      </c>
      <c r="M3704" s="149">
        <v>76.973619276885003</v>
      </c>
    </row>
    <row r="3705" spans="1:13">
      <c r="A3705" s="150" t="str">
        <f t="shared" si="114"/>
        <v>2008-2010PersonsNC3</v>
      </c>
      <c r="B3705" s="151" t="str">
        <f t="shared" si="115"/>
        <v>2008-2010_Persons_NC3_All ages</v>
      </c>
      <c r="C3705" s="149" t="s">
        <v>6</v>
      </c>
      <c r="D3705" s="149" t="s">
        <v>215</v>
      </c>
      <c r="E3705" s="149" t="s">
        <v>56</v>
      </c>
      <c r="F3705" s="149">
        <v>668</v>
      </c>
      <c r="G3705" s="149">
        <v>222.666666666667</v>
      </c>
      <c r="H3705" s="149">
        <v>974.64180454638301</v>
      </c>
      <c r="I3705" s="149">
        <v>940.46909195134901</v>
      </c>
      <c r="J3705" s="149">
        <v>869.44178879313097</v>
      </c>
      <c r="K3705" s="149">
        <v>1015.68612999218</v>
      </c>
      <c r="L3705" s="149">
        <v>71.027303158218601</v>
      </c>
      <c r="M3705" s="149">
        <v>75.217038040828498</v>
      </c>
    </row>
    <row r="3706" spans="1:13">
      <c r="A3706" s="150" t="str">
        <f t="shared" si="114"/>
        <v>2009-2011PersonsNC3</v>
      </c>
      <c r="B3706" s="151" t="str">
        <f t="shared" si="115"/>
        <v>2009-2011_Persons_NC3_All ages</v>
      </c>
      <c r="C3706" s="149" t="s">
        <v>7</v>
      </c>
      <c r="D3706" s="149" t="s">
        <v>215</v>
      </c>
      <c r="E3706" s="149" t="s">
        <v>56</v>
      </c>
      <c r="F3706" s="149">
        <v>621</v>
      </c>
      <c r="G3706" s="149">
        <v>207</v>
      </c>
      <c r="H3706" s="149">
        <v>906.88708452596495</v>
      </c>
      <c r="I3706" s="149">
        <v>846.08192249544697</v>
      </c>
      <c r="J3706" s="149">
        <v>780.21696363675198</v>
      </c>
      <c r="K3706" s="149">
        <v>915.98123926646701</v>
      </c>
      <c r="L3706" s="149">
        <v>65.8649588586958</v>
      </c>
      <c r="M3706" s="149">
        <v>69.8993167710194</v>
      </c>
    </row>
    <row r="3707" spans="1:13">
      <c r="A3707" s="150" t="str">
        <f t="shared" si="114"/>
        <v>2010-2012PersonsNC3</v>
      </c>
      <c r="B3707" s="151" t="str">
        <f t="shared" si="115"/>
        <v>2010-2012_Persons_NC3_All ages</v>
      </c>
      <c r="C3707" s="149" t="s">
        <v>8</v>
      </c>
      <c r="D3707" s="149" t="s">
        <v>215</v>
      </c>
      <c r="E3707" s="149" t="s">
        <v>56</v>
      </c>
      <c r="F3707" s="149">
        <v>636</v>
      </c>
      <c r="G3707" s="149">
        <v>212</v>
      </c>
      <c r="H3707" s="149">
        <v>929.62069721552302</v>
      </c>
      <c r="I3707" s="149">
        <v>848.54915335444605</v>
      </c>
      <c r="J3707" s="149">
        <v>783.31768545502905</v>
      </c>
      <c r="K3707" s="149">
        <v>917.72722370646898</v>
      </c>
      <c r="L3707" s="149">
        <v>65.231467899416899</v>
      </c>
      <c r="M3707" s="149">
        <v>69.178070352022999</v>
      </c>
    </row>
    <row r="3708" spans="1:13">
      <c r="A3708" s="150" t="str">
        <f t="shared" si="114"/>
        <v>2011-2013PersonsNC3</v>
      </c>
      <c r="B3708" s="151" t="str">
        <f t="shared" si="115"/>
        <v>2011-2013_Persons_NC3_All ages</v>
      </c>
      <c r="C3708" s="149" t="s">
        <v>9</v>
      </c>
      <c r="D3708" s="149" t="s">
        <v>215</v>
      </c>
      <c r="E3708" s="149" t="s">
        <v>56</v>
      </c>
      <c r="F3708" s="149">
        <v>626</v>
      </c>
      <c r="G3708" s="149">
        <v>208.666666666667</v>
      </c>
      <c r="H3708" s="149">
        <v>916.11543639875902</v>
      </c>
      <c r="I3708" s="149">
        <v>822.265766266676</v>
      </c>
      <c r="J3708" s="149">
        <v>758.56816141664899</v>
      </c>
      <c r="K3708" s="149">
        <v>889.84884547695901</v>
      </c>
      <c r="L3708" s="149">
        <v>63.6976048500267</v>
      </c>
      <c r="M3708" s="149">
        <v>67.583079210283202</v>
      </c>
    </row>
    <row r="3709" spans="1:13">
      <c r="A3709" s="150" t="str">
        <f t="shared" si="114"/>
        <v>2012-2014PersonsNC3</v>
      </c>
      <c r="B3709" s="151" t="str">
        <f t="shared" si="115"/>
        <v>2012-2014_Persons_NC3_All ages</v>
      </c>
      <c r="C3709" s="149" t="s">
        <v>216</v>
      </c>
      <c r="D3709" s="149" t="s">
        <v>215</v>
      </c>
      <c r="E3709" s="149" t="s">
        <v>56</v>
      </c>
      <c r="F3709" s="149">
        <v>674</v>
      </c>
      <c r="G3709" s="149">
        <v>224.666666666667</v>
      </c>
      <c r="H3709" s="149">
        <v>984.63156664524001</v>
      </c>
      <c r="I3709" s="149">
        <v>872.76817556965102</v>
      </c>
      <c r="J3709" s="149">
        <v>807.52217122403601</v>
      </c>
      <c r="K3709" s="149">
        <v>941.84517353726199</v>
      </c>
      <c r="L3709" s="149">
        <v>65.246004345615205</v>
      </c>
      <c r="M3709" s="149">
        <v>69.076997967611007</v>
      </c>
    </row>
    <row r="3710" spans="1:13">
      <c r="A3710" s="150" t="str">
        <f t="shared" si="114"/>
        <v>2004-2006PersonsNC4</v>
      </c>
      <c r="B3710" s="151" t="str">
        <f t="shared" si="115"/>
        <v>2004-2006_Persons_NC4_All ages</v>
      </c>
      <c r="C3710" s="149" t="s">
        <v>1</v>
      </c>
      <c r="D3710" s="149" t="s">
        <v>215</v>
      </c>
      <c r="E3710" s="149" t="s">
        <v>57</v>
      </c>
      <c r="F3710" s="149">
        <v>781</v>
      </c>
      <c r="G3710" s="149">
        <v>260.33333333333297</v>
      </c>
      <c r="H3710" s="149">
        <v>1088.94187197613</v>
      </c>
      <c r="I3710" s="149">
        <v>1156.89849348144</v>
      </c>
      <c r="J3710" s="149">
        <v>1076.5853449415499</v>
      </c>
      <c r="K3710" s="149">
        <v>1241.5824954207301</v>
      </c>
      <c r="L3710" s="149">
        <v>80.313148539889397</v>
      </c>
      <c r="M3710" s="149">
        <v>84.684001939289104</v>
      </c>
    </row>
    <row r="3711" spans="1:13">
      <c r="A3711" s="150" t="str">
        <f t="shared" si="114"/>
        <v>2005-2007PersonsNC4</v>
      </c>
      <c r="B3711" s="151" t="str">
        <f t="shared" si="115"/>
        <v>2005-2007_Persons_NC4_All ages</v>
      </c>
      <c r="C3711" s="149" t="s">
        <v>3</v>
      </c>
      <c r="D3711" s="149" t="s">
        <v>215</v>
      </c>
      <c r="E3711" s="149" t="s">
        <v>57</v>
      </c>
      <c r="F3711" s="149">
        <v>781</v>
      </c>
      <c r="G3711" s="149">
        <v>260.33333333333297</v>
      </c>
      <c r="H3711" s="149">
        <v>1084.99347058987</v>
      </c>
      <c r="I3711" s="149">
        <v>1133.39837184322</v>
      </c>
      <c r="J3711" s="149">
        <v>1054.6105105280899</v>
      </c>
      <c r="K3711" s="149">
        <v>1216.47407640346</v>
      </c>
      <c r="L3711" s="149">
        <v>78.787861315124502</v>
      </c>
      <c r="M3711" s="149">
        <v>83.075704560239501</v>
      </c>
    </row>
    <row r="3712" spans="1:13">
      <c r="A3712" s="150" t="str">
        <f t="shared" si="114"/>
        <v>2006-2008PersonsNC4</v>
      </c>
      <c r="B3712" s="151" t="str">
        <f t="shared" si="115"/>
        <v>2006-2008_Persons_NC4_All ages</v>
      </c>
      <c r="C3712" s="149" t="s">
        <v>4</v>
      </c>
      <c r="D3712" s="149" t="s">
        <v>215</v>
      </c>
      <c r="E3712" s="149" t="s">
        <v>57</v>
      </c>
      <c r="F3712" s="149">
        <v>795</v>
      </c>
      <c r="G3712" s="149">
        <v>265</v>
      </c>
      <c r="H3712" s="149">
        <v>1097.3690748971601</v>
      </c>
      <c r="I3712" s="149">
        <v>1158.5782529419801</v>
      </c>
      <c r="J3712" s="149">
        <v>1078.3811613376599</v>
      </c>
      <c r="K3712" s="149">
        <v>1243.1001497448599</v>
      </c>
      <c r="L3712" s="149">
        <v>80.197091604326303</v>
      </c>
      <c r="M3712" s="149">
        <v>84.521896802880093</v>
      </c>
    </row>
    <row r="3713" spans="1:13">
      <c r="A3713" s="150" t="str">
        <f t="shared" si="114"/>
        <v>2007-2009PersonsNC4</v>
      </c>
      <c r="B3713" s="151" t="str">
        <f t="shared" si="115"/>
        <v>2007-2009_Persons_NC4_All ages</v>
      </c>
      <c r="C3713" s="149" t="s">
        <v>5</v>
      </c>
      <c r="D3713" s="149" t="s">
        <v>215</v>
      </c>
      <c r="E3713" s="149" t="s">
        <v>57</v>
      </c>
      <c r="F3713" s="149">
        <v>803</v>
      </c>
      <c r="G3713" s="149">
        <v>267.66666666666703</v>
      </c>
      <c r="H3713" s="149">
        <v>1100.18085164685</v>
      </c>
      <c r="I3713" s="149">
        <v>1159.8345477549999</v>
      </c>
      <c r="J3713" s="149">
        <v>1079.6139996311499</v>
      </c>
      <c r="K3713" s="149">
        <v>1244.35893243177</v>
      </c>
      <c r="L3713" s="149">
        <v>80.220548123847294</v>
      </c>
      <c r="M3713" s="149">
        <v>84.524384676778496</v>
      </c>
    </row>
    <row r="3714" spans="1:13">
      <c r="A3714" s="150" t="str">
        <f t="shared" si="114"/>
        <v>2008-2010PersonsNC4</v>
      </c>
      <c r="B3714" s="151" t="str">
        <f t="shared" si="115"/>
        <v>2008-2010_Persons_NC4_All ages</v>
      </c>
      <c r="C3714" s="149" t="s">
        <v>6</v>
      </c>
      <c r="D3714" s="149" t="s">
        <v>215</v>
      </c>
      <c r="E3714" s="149" t="s">
        <v>57</v>
      </c>
      <c r="F3714" s="149">
        <v>786</v>
      </c>
      <c r="G3714" s="149">
        <v>262</v>
      </c>
      <c r="H3714" s="149">
        <v>1067.19528587528</v>
      </c>
      <c r="I3714" s="149">
        <v>1137.78989012482</v>
      </c>
      <c r="J3714" s="149">
        <v>1058.15517067415</v>
      </c>
      <c r="K3714" s="149">
        <v>1221.74432724546</v>
      </c>
      <c r="L3714" s="149">
        <v>79.634719450675206</v>
      </c>
      <c r="M3714" s="149">
        <v>83.954437120639597</v>
      </c>
    </row>
    <row r="3715" spans="1:13">
      <c r="A3715" s="150" t="str">
        <f t="shared" ref="A3715:A3778" si="116">C3715&amp;D3715&amp;E3715</f>
        <v>2009-2011PersonsNC4</v>
      </c>
      <c r="B3715" s="151" t="str">
        <f t="shared" ref="B3715:B3778" si="117">CONCATENATE(C3715,"_",D3715,"_",E3715,"_","All ages")</f>
        <v>2009-2011_Persons_NC4_All ages</v>
      </c>
      <c r="C3715" s="149" t="s">
        <v>7</v>
      </c>
      <c r="D3715" s="149" t="s">
        <v>215</v>
      </c>
      <c r="E3715" s="149" t="s">
        <v>57</v>
      </c>
      <c r="F3715" s="149">
        <v>774</v>
      </c>
      <c r="G3715" s="149">
        <v>258</v>
      </c>
      <c r="H3715" s="149">
        <v>1045.7622309594301</v>
      </c>
      <c r="I3715" s="149">
        <v>1089.06543085508</v>
      </c>
      <c r="J3715" s="149">
        <v>1012.6719260758</v>
      </c>
      <c r="K3715" s="149">
        <v>1169.63578698177</v>
      </c>
      <c r="L3715" s="149">
        <v>76.393504779281699</v>
      </c>
      <c r="M3715" s="149">
        <v>80.570356126686406</v>
      </c>
    </row>
    <row r="3716" spans="1:13">
      <c r="A3716" s="150" t="str">
        <f t="shared" si="116"/>
        <v>2010-2012PersonsNC4</v>
      </c>
      <c r="B3716" s="151" t="str">
        <f t="shared" si="117"/>
        <v>2010-2012_Persons_NC4_All ages</v>
      </c>
      <c r="C3716" s="149" t="s">
        <v>8</v>
      </c>
      <c r="D3716" s="149" t="s">
        <v>215</v>
      </c>
      <c r="E3716" s="149" t="s">
        <v>57</v>
      </c>
      <c r="F3716" s="149">
        <v>771</v>
      </c>
      <c r="G3716" s="149">
        <v>257</v>
      </c>
      <c r="H3716" s="149">
        <v>1037.3360242179599</v>
      </c>
      <c r="I3716" s="149">
        <v>1054.807818963</v>
      </c>
      <c r="J3716" s="149">
        <v>980.99055700504505</v>
      </c>
      <c r="K3716" s="149">
        <v>1132.66915301433</v>
      </c>
      <c r="L3716" s="149">
        <v>73.817261957951004</v>
      </c>
      <c r="M3716" s="149">
        <v>77.861334051330502</v>
      </c>
    </row>
    <row r="3717" spans="1:13">
      <c r="A3717" s="150" t="str">
        <f t="shared" si="116"/>
        <v>2011-2013PersonsNC4</v>
      </c>
      <c r="B3717" s="151" t="str">
        <f t="shared" si="117"/>
        <v>2011-2013_Persons_NC4_All ages</v>
      </c>
      <c r="C3717" s="149" t="s">
        <v>9</v>
      </c>
      <c r="D3717" s="149" t="s">
        <v>215</v>
      </c>
      <c r="E3717" s="149" t="s">
        <v>57</v>
      </c>
      <c r="F3717" s="149">
        <v>730</v>
      </c>
      <c r="G3717" s="149">
        <v>243.333333333333</v>
      </c>
      <c r="H3717" s="149">
        <v>981.24873983466603</v>
      </c>
      <c r="I3717" s="149">
        <v>970.055740109265</v>
      </c>
      <c r="J3717" s="149">
        <v>900.34573265176095</v>
      </c>
      <c r="K3717" s="149">
        <v>1043.6938246740001</v>
      </c>
      <c r="L3717" s="149">
        <v>69.710007457503593</v>
      </c>
      <c r="M3717" s="149">
        <v>73.638084564739898</v>
      </c>
    </row>
    <row r="3718" spans="1:13">
      <c r="A3718" s="150" t="str">
        <f t="shared" si="116"/>
        <v>2012-2014PersonsNC4</v>
      </c>
      <c r="B3718" s="151" t="str">
        <f t="shared" si="117"/>
        <v>2012-2014_Persons_NC4_All ages</v>
      </c>
      <c r="C3718" s="149" t="s">
        <v>216</v>
      </c>
      <c r="D3718" s="149" t="s">
        <v>215</v>
      </c>
      <c r="E3718" s="149" t="s">
        <v>57</v>
      </c>
      <c r="F3718" s="149">
        <v>733</v>
      </c>
      <c r="G3718" s="149">
        <v>244.333333333333</v>
      </c>
      <c r="H3718" s="149">
        <v>983.72096144296995</v>
      </c>
      <c r="I3718" s="149">
        <v>951.53340892661595</v>
      </c>
      <c r="J3718" s="149">
        <v>883.24849943678203</v>
      </c>
      <c r="K3718" s="149">
        <v>1023.65797012877</v>
      </c>
      <c r="L3718" s="149">
        <v>68.284909489834405</v>
      </c>
      <c r="M3718" s="149">
        <v>72.1245612021564</v>
      </c>
    </row>
    <row r="3719" spans="1:13">
      <c r="A3719" s="150" t="str">
        <f t="shared" si="116"/>
        <v>2004-2006PersonsNC5</v>
      </c>
      <c r="B3719" s="151" t="str">
        <f t="shared" si="117"/>
        <v>2004-2006_Persons_NC5_All ages</v>
      </c>
      <c r="C3719" s="149" t="s">
        <v>1</v>
      </c>
      <c r="D3719" s="149" t="s">
        <v>215</v>
      </c>
      <c r="E3719" s="149" t="s">
        <v>58</v>
      </c>
      <c r="F3719" s="149">
        <v>831</v>
      </c>
      <c r="G3719" s="149">
        <v>277</v>
      </c>
      <c r="H3719" s="149">
        <v>1111.5569823435001</v>
      </c>
      <c r="I3719" s="149">
        <v>1240.4367416504199</v>
      </c>
      <c r="J3719" s="149">
        <v>1156.72815143344</v>
      </c>
      <c r="K3719" s="149">
        <v>1328.55780626252</v>
      </c>
      <c r="L3719" s="149">
        <v>83.708590216982699</v>
      </c>
      <c r="M3719" s="149">
        <v>88.121064612099204</v>
      </c>
    </row>
    <row r="3720" spans="1:13">
      <c r="A3720" s="150" t="str">
        <f t="shared" si="116"/>
        <v>2005-2007PersonsNC5</v>
      </c>
      <c r="B3720" s="151" t="str">
        <f t="shared" si="117"/>
        <v>2005-2007_Persons_NC5_All ages</v>
      </c>
      <c r="C3720" s="149" t="s">
        <v>3</v>
      </c>
      <c r="D3720" s="149" t="s">
        <v>215</v>
      </c>
      <c r="E3720" s="149" t="s">
        <v>58</v>
      </c>
      <c r="F3720" s="149">
        <v>805</v>
      </c>
      <c r="G3720" s="149">
        <v>268.33333333333297</v>
      </c>
      <c r="H3720" s="149">
        <v>1073.86310579886</v>
      </c>
      <c r="I3720" s="149">
        <v>1181.8265019714399</v>
      </c>
      <c r="J3720" s="149">
        <v>1100.9541395777601</v>
      </c>
      <c r="K3720" s="149">
        <v>1267.0321205008299</v>
      </c>
      <c r="L3720" s="149">
        <v>80.872362393682096</v>
      </c>
      <c r="M3720" s="149">
        <v>85.205618529384495</v>
      </c>
    </row>
    <row r="3721" spans="1:13">
      <c r="A3721" s="150" t="str">
        <f t="shared" si="116"/>
        <v>2006-2008PersonsNC5</v>
      </c>
      <c r="B3721" s="151" t="str">
        <f t="shared" si="117"/>
        <v>2006-2008_Persons_NC5_All ages</v>
      </c>
      <c r="C3721" s="149" t="s">
        <v>4</v>
      </c>
      <c r="D3721" s="149" t="s">
        <v>215</v>
      </c>
      <c r="E3721" s="149" t="s">
        <v>58</v>
      </c>
      <c r="F3721" s="149">
        <v>838</v>
      </c>
      <c r="G3721" s="149">
        <v>279.33333333333297</v>
      </c>
      <c r="H3721" s="149">
        <v>1114.7322913202499</v>
      </c>
      <c r="I3721" s="149">
        <v>1202.2124240999999</v>
      </c>
      <c r="J3721" s="149">
        <v>1121.46190439474</v>
      </c>
      <c r="K3721" s="149">
        <v>1287.2011676081499</v>
      </c>
      <c r="L3721" s="149">
        <v>80.750519705253694</v>
      </c>
      <c r="M3721" s="149">
        <v>84.988743508154599</v>
      </c>
    </row>
    <row r="3722" spans="1:13">
      <c r="A3722" s="150" t="str">
        <f t="shared" si="116"/>
        <v>2007-2009PersonsNC5</v>
      </c>
      <c r="B3722" s="151" t="str">
        <f t="shared" si="117"/>
        <v>2007-2009_Persons_NC5_All ages</v>
      </c>
      <c r="C3722" s="149" t="s">
        <v>5</v>
      </c>
      <c r="D3722" s="149" t="s">
        <v>215</v>
      </c>
      <c r="E3722" s="149" t="s">
        <v>58</v>
      </c>
      <c r="F3722" s="149">
        <v>849</v>
      </c>
      <c r="G3722" s="149">
        <v>283</v>
      </c>
      <c r="H3722" s="149">
        <v>1129.9059077177001</v>
      </c>
      <c r="I3722" s="149">
        <v>1201.31375613049</v>
      </c>
      <c r="J3722" s="149">
        <v>1121.0445182753999</v>
      </c>
      <c r="K3722" s="149">
        <v>1285.7677995107599</v>
      </c>
      <c r="L3722" s="149">
        <v>80.269237855092598</v>
      </c>
      <c r="M3722" s="149">
        <v>84.454043380269496</v>
      </c>
    </row>
    <row r="3723" spans="1:13">
      <c r="A3723" s="150" t="str">
        <f t="shared" si="116"/>
        <v>2008-2010PersonsNC5</v>
      </c>
      <c r="B3723" s="151" t="str">
        <f t="shared" si="117"/>
        <v>2008-2010_Persons_NC5_All ages</v>
      </c>
      <c r="C3723" s="149" t="s">
        <v>6</v>
      </c>
      <c r="D3723" s="149" t="s">
        <v>215</v>
      </c>
      <c r="E3723" s="149" t="s">
        <v>58</v>
      </c>
      <c r="F3723" s="149">
        <v>867</v>
      </c>
      <c r="G3723" s="149">
        <v>289</v>
      </c>
      <c r="H3723" s="149">
        <v>1154.0458157519899</v>
      </c>
      <c r="I3723" s="149">
        <v>1221.06853829342</v>
      </c>
      <c r="J3723" s="149">
        <v>1140.13505064996</v>
      </c>
      <c r="K3723" s="149">
        <v>1306.1761961882301</v>
      </c>
      <c r="L3723" s="149">
        <v>80.9334876434541</v>
      </c>
      <c r="M3723" s="149">
        <v>85.107657894811595</v>
      </c>
    </row>
    <row r="3724" spans="1:13">
      <c r="A3724" s="150" t="str">
        <f t="shared" si="116"/>
        <v>2009-2011PersonsNC5</v>
      </c>
      <c r="B3724" s="151" t="str">
        <f t="shared" si="117"/>
        <v>2009-2011_Persons_NC5_All ages</v>
      </c>
      <c r="C3724" s="149" t="s">
        <v>7</v>
      </c>
      <c r="D3724" s="149" t="s">
        <v>215</v>
      </c>
      <c r="E3724" s="149" t="s">
        <v>58</v>
      </c>
      <c r="F3724" s="149">
        <v>824</v>
      </c>
      <c r="G3724" s="149">
        <v>274.66666666666703</v>
      </c>
      <c r="H3724" s="149">
        <v>1093.88275276126</v>
      </c>
      <c r="I3724" s="149">
        <v>1152.7898159010799</v>
      </c>
      <c r="J3724" s="149">
        <v>1074.689487293</v>
      </c>
      <c r="K3724" s="149">
        <v>1235.0249464788999</v>
      </c>
      <c r="L3724" s="149">
        <v>78.1003286080809</v>
      </c>
      <c r="M3724" s="149">
        <v>82.235130577824506</v>
      </c>
    </row>
    <row r="3725" spans="1:13">
      <c r="A3725" s="150" t="str">
        <f t="shared" si="116"/>
        <v>2010-2012PersonsNC5</v>
      </c>
      <c r="B3725" s="151" t="str">
        <f t="shared" si="117"/>
        <v>2010-2012_Persons_NC5_All ages</v>
      </c>
      <c r="C3725" s="149" t="s">
        <v>8</v>
      </c>
      <c r="D3725" s="149" t="s">
        <v>215</v>
      </c>
      <c r="E3725" s="149" t="s">
        <v>58</v>
      </c>
      <c r="F3725" s="149">
        <v>797</v>
      </c>
      <c r="G3725" s="149">
        <v>265.66666666666703</v>
      </c>
      <c r="H3725" s="149">
        <v>1054.26069472737</v>
      </c>
      <c r="I3725" s="149">
        <v>1100.8230781612899</v>
      </c>
      <c r="J3725" s="149">
        <v>1025.2217251365</v>
      </c>
      <c r="K3725" s="149">
        <v>1180.4961325633301</v>
      </c>
      <c r="L3725" s="149">
        <v>75.601353024796296</v>
      </c>
      <c r="M3725" s="149">
        <v>79.673054402034694</v>
      </c>
    </row>
    <row r="3726" spans="1:13">
      <c r="A3726" s="150" t="str">
        <f t="shared" si="116"/>
        <v>2011-2013PersonsNC5</v>
      </c>
      <c r="B3726" s="151" t="str">
        <f t="shared" si="117"/>
        <v>2011-2013_Persons_NC5_All ages</v>
      </c>
      <c r="C3726" s="149" t="s">
        <v>9</v>
      </c>
      <c r="D3726" s="149" t="s">
        <v>215</v>
      </c>
      <c r="E3726" s="149" t="s">
        <v>58</v>
      </c>
      <c r="F3726" s="149">
        <v>778</v>
      </c>
      <c r="G3726" s="149">
        <v>259.33333333333297</v>
      </c>
      <c r="H3726" s="149">
        <v>1026.62901480563</v>
      </c>
      <c r="I3726" s="149">
        <v>1048.0591725424099</v>
      </c>
      <c r="J3726" s="149">
        <v>975.36398598847302</v>
      </c>
      <c r="K3726" s="149">
        <v>1124.71846917485</v>
      </c>
      <c r="L3726" s="149">
        <v>72.695186553937603</v>
      </c>
      <c r="M3726" s="149">
        <v>76.659296632436494</v>
      </c>
    </row>
    <row r="3727" spans="1:13">
      <c r="A3727" s="150" t="str">
        <f t="shared" si="116"/>
        <v>2012-2014PersonsNC5</v>
      </c>
      <c r="B3727" s="151" t="str">
        <f t="shared" si="117"/>
        <v>2012-2014_Persons_NC5_All ages</v>
      </c>
      <c r="C3727" s="149" t="s">
        <v>216</v>
      </c>
      <c r="D3727" s="149" t="s">
        <v>215</v>
      </c>
      <c r="E3727" s="149" t="s">
        <v>58</v>
      </c>
      <c r="F3727" s="149">
        <v>769</v>
      </c>
      <c r="G3727" s="149">
        <v>256.33333333333297</v>
      </c>
      <c r="H3727" s="149">
        <v>1012.36160661392</v>
      </c>
      <c r="I3727" s="149">
        <v>1014.80588742622</v>
      </c>
      <c r="J3727" s="149">
        <v>944.01978339789298</v>
      </c>
      <c r="K3727" s="149">
        <v>1089.4751917194901</v>
      </c>
      <c r="L3727" s="149">
        <v>70.7861040283248</v>
      </c>
      <c r="M3727" s="149">
        <v>74.669304293272006</v>
      </c>
    </row>
    <row r="3728" spans="1:13">
      <c r="A3728" s="150" t="str">
        <f t="shared" si="116"/>
        <v>2004-2006PersonsNE</v>
      </c>
      <c r="B3728" s="151" t="str">
        <f t="shared" si="117"/>
        <v>2004-2006_Persons_NE_All ages</v>
      </c>
      <c r="C3728" s="149" t="s">
        <v>1</v>
      </c>
      <c r="D3728" s="149" t="s">
        <v>215</v>
      </c>
      <c r="E3728" s="149" t="s">
        <v>59</v>
      </c>
      <c r="F3728" s="149">
        <v>4547</v>
      </c>
      <c r="G3728" s="149">
        <v>1515.6666666666699</v>
      </c>
      <c r="H3728" s="149">
        <v>1346.66074337332</v>
      </c>
      <c r="I3728" s="149">
        <v>1109.5185743320901</v>
      </c>
      <c r="J3728" s="149">
        <v>1077.2004541768799</v>
      </c>
      <c r="K3728" s="149">
        <v>1142.5531338005701</v>
      </c>
      <c r="L3728" s="149">
        <v>32.318120155206103</v>
      </c>
      <c r="M3728" s="149">
        <v>33.034559468481298</v>
      </c>
    </row>
    <row r="3729" spans="1:13">
      <c r="A3729" s="150" t="str">
        <f t="shared" si="116"/>
        <v>2005-2007PersonsNE</v>
      </c>
      <c r="B3729" s="151" t="str">
        <f t="shared" si="117"/>
        <v>2005-2007_Persons_NE_All ages</v>
      </c>
      <c r="C3729" s="149" t="s">
        <v>3</v>
      </c>
      <c r="D3729" s="149" t="s">
        <v>215</v>
      </c>
      <c r="E3729" s="149" t="s">
        <v>59</v>
      </c>
      <c r="F3729" s="149">
        <v>4542</v>
      </c>
      <c r="G3729" s="149">
        <v>1514</v>
      </c>
      <c r="H3729" s="149">
        <v>1339.2067367229199</v>
      </c>
      <c r="I3729" s="149">
        <v>1099.3344921444</v>
      </c>
      <c r="J3729" s="149">
        <v>1067.2756621655001</v>
      </c>
      <c r="K3729" s="149">
        <v>1132.10440925219</v>
      </c>
      <c r="L3729" s="149">
        <v>32.058829978903503</v>
      </c>
      <c r="M3729" s="149">
        <v>32.769917107791599</v>
      </c>
    </row>
    <row r="3730" spans="1:13">
      <c r="A3730" s="150" t="str">
        <f t="shared" si="116"/>
        <v>2006-2008PersonsNE</v>
      </c>
      <c r="B3730" s="151" t="str">
        <f t="shared" si="117"/>
        <v>2006-2008_Persons_NE_All ages</v>
      </c>
      <c r="C3730" s="149" t="s">
        <v>4</v>
      </c>
      <c r="D3730" s="149" t="s">
        <v>215</v>
      </c>
      <c r="E3730" s="149" t="s">
        <v>59</v>
      </c>
      <c r="F3730" s="149">
        <v>4568</v>
      </c>
      <c r="G3730" s="149">
        <v>1522.6666666666699</v>
      </c>
      <c r="H3730" s="149">
        <v>1338.9886649098801</v>
      </c>
      <c r="I3730" s="149">
        <v>1093.05730831746</v>
      </c>
      <c r="J3730" s="149">
        <v>1061.2111482284899</v>
      </c>
      <c r="K3730" s="149">
        <v>1125.6078007160199</v>
      </c>
      <c r="L3730" s="149">
        <v>31.8461600889684</v>
      </c>
      <c r="M3730" s="149">
        <v>32.550492398555697</v>
      </c>
    </row>
    <row r="3731" spans="1:13">
      <c r="A3731" s="150" t="str">
        <f t="shared" si="116"/>
        <v>2007-2009PersonsNE</v>
      </c>
      <c r="B3731" s="151" t="str">
        <f t="shared" si="117"/>
        <v>2007-2009_Persons_NE_All ages</v>
      </c>
      <c r="C3731" s="149" t="s">
        <v>5</v>
      </c>
      <c r="D3731" s="149" t="s">
        <v>215</v>
      </c>
      <c r="E3731" s="149" t="s">
        <v>59</v>
      </c>
      <c r="F3731" s="149">
        <v>4523</v>
      </c>
      <c r="G3731" s="149">
        <v>1507.6666666666699</v>
      </c>
      <c r="H3731" s="149">
        <v>1319.53601811116</v>
      </c>
      <c r="I3731" s="149">
        <v>1067.04727007717</v>
      </c>
      <c r="J3731" s="149">
        <v>1035.7462370184301</v>
      </c>
      <c r="K3731" s="149">
        <v>1099.0440563647601</v>
      </c>
      <c r="L3731" s="149">
        <v>31.301033058734699</v>
      </c>
      <c r="M3731" s="149">
        <v>31.996786287589</v>
      </c>
    </row>
    <row r="3732" spans="1:13">
      <c r="A3732" s="150" t="str">
        <f t="shared" si="116"/>
        <v>2008-2010PersonsNE</v>
      </c>
      <c r="B3732" s="151" t="str">
        <f t="shared" si="117"/>
        <v>2008-2010_Persons_NE_All ages</v>
      </c>
      <c r="C3732" s="149" t="s">
        <v>6</v>
      </c>
      <c r="D3732" s="149" t="s">
        <v>215</v>
      </c>
      <c r="E3732" s="149" t="s">
        <v>59</v>
      </c>
      <c r="F3732" s="149">
        <v>4480</v>
      </c>
      <c r="G3732" s="149">
        <v>1493.3333333333301</v>
      </c>
      <c r="H3732" s="149">
        <v>1303.55334675683</v>
      </c>
      <c r="I3732" s="149">
        <v>1036.9112048297</v>
      </c>
      <c r="J3732" s="149">
        <v>1006.32817759324</v>
      </c>
      <c r="K3732" s="149">
        <v>1068.17732027328</v>
      </c>
      <c r="L3732" s="149">
        <v>30.583027236462399</v>
      </c>
      <c r="M3732" s="149">
        <v>31.266115443577501</v>
      </c>
    </row>
    <row r="3733" spans="1:13">
      <c r="A3733" s="150" t="str">
        <f t="shared" si="116"/>
        <v>2009-2011PersonsNE</v>
      </c>
      <c r="B3733" s="151" t="str">
        <f t="shared" si="117"/>
        <v>2009-2011_Persons_NE_All ages</v>
      </c>
      <c r="C3733" s="149" t="s">
        <v>7</v>
      </c>
      <c r="D3733" s="149" t="s">
        <v>215</v>
      </c>
      <c r="E3733" s="149" t="s">
        <v>59</v>
      </c>
      <c r="F3733" s="149">
        <v>4420</v>
      </c>
      <c r="G3733" s="149">
        <v>1473.3333333333301</v>
      </c>
      <c r="H3733" s="149">
        <v>1282.5311710205999</v>
      </c>
      <c r="I3733" s="149">
        <v>999.62919127040402</v>
      </c>
      <c r="J3733" s="149">
        <v>969.95738379624902</v>
      </c>
      <c r="K3733" s="149">
        <v>1029.9682729707699</v>
      </c>
      <c r="L3733" s="149">
        <v>29.6718074741548</v>
      </c>
      <c r="M3733" s="149">
        <v>30.339081700367601</v>
      </c>
    </row>
    <row r="3734" spans="1:13">
      <c r="A3734" s="150" t="str">
        <f t="shared" si="116"/>
        <v>2010-2012PersonsNE</v>
      </c>
      <c r="B3734" s="151" t="str">
        <f t="shared" si="117"/>
        <v>2010-2012_Persons_NE_All ages</v>
      </c>
      <c r="C3734" s="149" t="s">
        <v>8</v>
      </c>
      <c r="D3734" s="149" t="s">
        <v>215</v>
      </c>
      <c r="E3734" s="149" t="s">
        <v>59</v>
      </c>
      <c r="F3734" s="149">
        <v>4438</v>
      </c>
      <c r="G3734" s="149">
        <v>1479.3333333333301</v>
      </c>
      <c r="H3734" s="149">
        <v>1284.4296906428799</v>
      </c>
      <c r="I3734" s="149">
        <v>979.71224572623998</v>
      </c>
      <c r="J3734" s="149">
        <v>950.704936919597</v>
      </c>
      <c r="K3734" s="149">
        <v>1009.37054457769</v>
      </c>
      <c r="L3734" s="149">
        <v>29.0073088066436</v>
      </c>
      <c r="M3734" s="149">
        <v>29.6582988514484</v>
      </c>
    </row>
    <row r="3735" spans="1:13">
      <c r="A3735" s="150" t="str">
        <f t="shared" si="116"/>
        <v>2011-2013PersonsNE</v>
      </c>
      <c r="B3735" s="151" t="str">
        <f t="shared" si="117"/>
        <v>2011-2013_Persons_NE_All ages</v>
      </c>
      <c r="C3735" s="149" t="s">
        <v>9</v>
      </c>
      <c r="D3735" s="149" t="s">
        <v>215</v>
      </c>
      <c r="E3735" s="149" t="s">
        <v>59</v>
      </c>
      <c r="F3735" s="149">
        <v>4512</v>
      </c>
      <c r="G3735" s="149">
        <v>1504</v>
      </c>
      <c r="H3735" s="149">
        <v>1301.50342106174</v>
      </c>
      <c r="I3735" s="149">
        <v>976.94446975194899</v>
      </c>
      <c r="J3735" s="149">
        <v>948.24708667388597</v>
      </c>
      <c r="K3735" s="149">
        <v>1006.28051925202</v>
      </c>
      <c r="L3735" s="149">
        <v>28.6973830780627</v>
      </c>
      <c r="M3735" s="149">
        <v>29.336049500072399</v>
      </c>
    </row>
    <row r="3736" spans="1:13">
      <c r="A3736" s="150" t="str">
        <f t="shared" si="116"/>
        <v>2012-2014PersonsNE</v>
      </c>
      <c r="B3736" s="151" t="str">
        <f t="shared" si="117"/>
        <v>2012-2014_Persons_NE_All ages</v>
      </c>
      <c r="C3736" s="149" t="s">
        <v>216</v>
      </c>
      <c r="D3736" s="149" t="s">
        <v>215</v>
      </c>
      <c r="E3736" s="149" t="s">
        <v>59</v>
      </c>
      <c r="F3736" s="149">
        <v>4556</v>
      </c>
      <c r="G3736" s="149">
        <v>1518.6666666666699</v>
      </c>
      <c r="H3736" s="149">
        <v>1310.5624545143401</v>
      </c>
      <c r="I3736" s="149">
        <v>975.62439372583503</v>
      </c>
      <c r="J3736" s="149">
        <v>947.07534407561195</v>
      </c>
      <c r="K3736" s="149">
        <v>1004.80569557685</v>
      </c>
      <c r="L3736" s="149">
        <v>28.549049650222699</v>
      </c>
      <c r="M3736" s="149">
        <v>29.181301851014499</v>
      </c>
    </row>
    <row r="3737" spans="1:13">
      <c r="A3737" s="150" t="str">
        <f t="shared" si="116"/>
        <v>2004-2006PersonsNE1</v>
      </c>
      <c r="B3737" s="151" t="str">
        <f t="shared" si="117"/>
        <v>2004-2006_Persons_NE1_All ages</v>
      </c>
      <c r="C3737" s="149" t="s">
        <v>1</v>
      </c>
      <c r="D3737" s="149" t="s">
        <v>215</v>
      </c>
      <c r="E3737" s="149" t="s">
        <v>60</v>
      </c>
      <c r="F3737" s="149">
        <v>1098</v>
      </c>
      <c r="G3737" s="149">
        <v>366</v>
      </c>
      <c r="H3737" s="149">
        <v>1437.3609111140199</v>
      </c>
      <c r="I3737" s="149">
        <v>926.79135912661104</v>
      </c>
      <c r="J3737" s="149">
        <v>871.38763817514302</v>
      </c>
      <c r="K3737" s="149">
        <v>984.72631158080401</v>
      </c>
      <c r="L3737" s="149">
        <v>55.403720951467598</v>
      </c>
      <c r="M3737" s="149">
        <v>57.934952454192597</v>
      </c>
    </row>
    <row r="3738" spans="1:13">
      <c r="A3738" s="150" t="str">
        <f t="shared" si="116"/>
        <v>2005-2007PersonsNE1</v>
      </c>
      <c r="B3738" s="151" t="str">
        <f t="shared" si="117"/>
        <v>2005-2007_Persons_NE1_All ages</v>
      </c>
      <c r="C3738" s="149" t="s">
        <v>3</v>
      </c>
      <c r="D3738" s="149" t="s">
        <v>215</v>
      </c>
      <c r="E3738" s="149" t="s">
        <v>60</v>
      </c>
      <c r="F3738" s="149">
        <v>1082</v>
      </c>
      <c r="G3738" s="149">
        <v>360.66666666666703</v>
      </c>
      <c r="H3738" s="149">
        <v>1416.9351248002899</v>
      </c>
      <c r="I3738" s="149">
        <v>898.04588703938396</v>
      </c>
      <c r="J3738" s="149">
        <v>844.052606364197</v>
      </c>
      <c r="K3738" s="149">
        <v>954.52458851604297</v>
      </c>
      <c r="L3738" s="149">
        <v>53.993280675186703</v>
      </c>
      <c r="M3738" s="149">
        <v>56.478701476658898</v>
      </c>
    </row>
    <row r="3739" spans="1:13">
      <c r="A3739" s="150" t="str">
        <f t="shared" si="116"/>
        <v>2006-2008PersonsNE1</v>
      </c>
      <c r="B3739" s="151" t="str">
        <f t="shared" si="117"/>
        <v>2006-2008_Persons_NE1_All ages</v>
      </c>
      <c r="C3739" s="149" t="s">
        <v>4</v>
      </c>
      <c r="D3739" s="149" t="s">
        <v>215</v>
      </c>
      <c r="E3739" s="149" t="s">
        <v>60</v>
      </c>
      <c r="F3739" s="149">
        <v>1115</v>
      </c>
      <c r="G3739" s="149">
        <v>371.66666666666703</v>
      </c>
      <c r="H3739" s="149">
        <v>1456.12683321797</v>
      </c>
      <c r="I3739" s="149">
        <v>918.52920327781203</v>
      </c>
      <c r="J3739" s="149">
        <v>863.84668687644705</v>
      </c>
      <c r="K3739" s="149">
        <v>975.69041033710903</v>
      </c>
      <c r="L3739" s="149">
        <v>54.682516401365497</v>
      </c>
      <c r="M3739" s="149">
        <v>57.161207059296999</v>
      </c>
    </row>
    <row r="3740" spans="1:13">
      <c r="A3740" s="150" t="str">
        <f t="shared" si="116"/>
        <v>2007-2009PersonsNE1</v>
      </c>
      <c r="B3740" s="151" t="str">
        <f t="shared" si="117"/>
        <v>2007-2009_Persons_NE1_All ages</v>
      </c>
      <c r="C3740" s="149" t="s">
        <v>5</v>
      </c>
      <c r="D3740" s="149" t="s">
        <v>215</v>
      </c>
      <c r="E3740" s="149" t="s">
        <v>60</v>
      </c>
      <c r="F3740" s="149">
        <v>1123</v>
      </c>
      <c r="G3740" s="149">
        <v>374.33333333333297</v>
      </c>
      <c r="H3740" s="149">
        <v>1461.5164371795199</v>
      </c>
      <c r="I3740" s="149">
        <v>915.60870985908298</v>
      </c>
      <c r="J3740" s="149">
        <v>861.01463778429797</v>
      </c>
      <c r="K3740" s="149">
        <v>972.66841562699096</v>
      </c>
      <c r="L3740" s="149">
        <v>54.5940720747843</v>
      </c>
      <c r="M3740" s="149">
        <v>57.059705767908397</v>
      </c>
    </row>
    <row r="3741" spans="1:13">
      <c r="A3741" s="150" t="str">
        <f t="shared" si="116"/>
        <v>2008-2010PersonsNE1</v>
      </c>
      <c r="B3741" s="151" t="str">
        <f t="shared" si="117"/>
        <v>2008-2010_Persons_NE1_All ages</v>
      </c>
      <c r="C3741" s="149" t="s">
        <v>6</v>
      </c>
      <c r="D3741" s="149" t="s">
        <v>215</v>
      </c>
      <c r="E3741" s="149" t="s">
        <v>60</v>
      </c>
      <c r="F3741" s="149">
        <v>1123</v>
      </c>
      <c r="G3741" s="149">
        <v>374.33333333333297</v>
      </c>
      <c r="H3741" s="149">
        <v>1460.3950739300601</v>
      </c>
      <c r="I3741" s="149">
        <v>897.65414586995905</v>
      </c>
      <c r="J3741" s="149">
        <v>843.72167354285102</v>
      </c>
      <c r="K3741" s="149">
        <v>954.02237204120399</v>
      </c>
      <c r="L3741" s="149">
        <v>53.9324723271083</v>
      </c>
      <c r="M3741" s="149">
        <v>56.368226171244501</v>
      </c>
    </row>
    <row r="3742" spans="1:13">
      <c r="A3742" s="150" t="str">
        <f t="shared" si="116"/>
        <v>2009-2011PersonsNE1</v>
      </c>
      <c r="B3742" s="151" t="str">
        <f t="shared" si="117"/>
        <v>2009-2011_Persons_NE1_All ages</v>
      </c>
      <c r="C3742" s="149" t="s">
        <v>7</v>
      </c>
      <c r="D3742" s="149" t="s">
        <v>215</v>
      </c>
      <c r="E3742" s="149" t="s">
        <v>60</v>
      </c>
      <c r="F3742" s="149">
        <v>1102</v>
      </c>
      <c r="G3742" s="149">
        <v>367.33333333333297</v>
      </c>
      <c r="H3742" s="149">
        <v>1431.57785341266</v>
      </c>
      <c r="I3742" s="149">
        <v>851.61296834935104</v>
      </c>
      <c r="J3742" s="149">
        <v>800.03897819343194</v>
      </c>
      <c r="K3742" s="149">
        <v>905.53883427084304</v>
      </c>
      <c r="L3742" s="149">
        <v>51.573990155919397</v>
      </c>
      <c r="M3742" s="149">
        <v>53.925865921491301</v>
      </c>
    </row>
    <row r="3743" spans="1:13">
      <c r="A3743" s="150" t="str">
        <f t="shared" si="116"/>
        <v>2010-2012PersonsNE1</v>
      </c>
      <c r="B3743" s="151" t="str">
        <f t="shared" si="117"/>
        <v>2010-2012_Persons_NE1_All ages</v>
      </c>
      <c r="C3743" s="149" t="s">
        <v>8</v>
      </c>
      <c r="D3743" s="149" t="s">
        <v>215</v>
      </c>
      <c r="E3743" s="149" t="s">
        <v>60</v>
      </c>
      <c r="F3743" s="149">
        <v>1119</v>
      </c>
      <c r="G3743" s="149">
        <v>373</v>
      </c>
      <c r="H3743" s="149">
        <v>1452.71849197694</v>
      </c>
      <c r="I3743" s="149">
        <v>842.27713588482902</v>
      </c>
      <c r="J3743" s="149">
        <v>791.75133748335702</v>
      </c>
      <c r="K3743" s="149">
        <v>895.089007835811</v>
      </c>
      <c r="L3743" s="149">
        <v>50.525798401471903</v>
      </c>
      <c r="M3743" s="149">
        <v>52.811871950982201</v>
      </c>
    </row>
    <row r="3744" spans="1:13">
      <c r="A3744" s="150" t="str">
        <f t="shared" si="116"/>
        <v>2011-2013PersonsNE1</v>
      </c>
      <c r="B3744" s="151" t="str">
        <f t="shared" si="117"/>
        <v>2011-2013_Persons_NE1_All ages</v>
      </c>
      <c r="C3744" s="149" t="s">
        <v>9</v>
      </c>
      <c r="D3744" s="149" t="s">
        <v>215</v>
      </c>
      <c r="E3744" s="149" t="s">
        <v>60</v>
      </c>
      <c r="F3744" s="149">
        <v>1125</v>
      </c>
      <c r="G3744" s="149">
        <v>375</v>
      </c>
      <c r="H3744" s="149">
        <v>1459.61725591956</v>
      </c>
      <c r="I3744" s="149">
        <v>839.08717680531004</v>
      </c>
      <c r="J3744" s="149">
        <v>788.80197152531002</v>
      </c>
      <c r="K3744" s="149">
        <v>891.64134498182102</v>
      </c>
      <c r="L3744" s="149">
        <v>50.285205280000397</v>
      </c>
      <c r="M3744" s="149">
        <v>52.554168176511403</v>
      </c>
    </row>
    <row r="3745" spans="1:13">
      <c r="A3745" s="150" t="str">
        <f t="shared" si="116"/>
        <v>2012-2014PersonsNE1</v>
      </c>
      <c r="B3745" s="151" t="str">
        <f t="shared" si="117"/>
        <v>2012-2014_Persons_NE1_All ages</v>
      </c>
      <c r="C3745" s="149" t="s">
        <v>216</v>
      </c>
      <c r="D3745" s="149" t="s">
        <v>215</v>
      </c>
      <c r="E3745" s="149" t="s">
        <v>60</v>
      </c>
      <c r="F3745" s="149">
        <v>1111</v>
      </c>
      <c r="G3745" s="149">
        <v>370.33333333333297</v>
      </c>
      <c r="H3745" s="149">
        <v>1441.50923811501</v>
      </c>
      <c r="I3745" s="149">
        <v>830.91858472799004</v>
      </c>
      <c r="J3745" s="149">
        <v>780.49833830071498</v>
      </c>
      <c r="K3745" s="149">
        <v>883.62853084171195</v>
      </c>
      <c r="L3745" s="149">
        <v>50.420246427275202</v>
      </c>
      <c r="M3745" s="149">
        <v>52.709946113722097</v>
      </c>
    </row>
    <row r="3746" spans="1:13">
      <c r="A3746" s="150" t="str">
        <f t="shared" si="116"/>
        <v>2004-2006PersonsNE2</v>
      </c>
      <c r="B3746" s="151" t="str">
        <f t="shared" si="117"/>
        <v>2004-2006_Persons_NE2_All ages</v>
      </c>
      <c r="C3746" s="149" t="s">
        <v>1</v>
      </c>
      <c r="D3746" s="149" t="s">
        <v>215</v>
      </c>
      <c r="E3746" s="149" t="s">
        <v>61</v>
      </c>
      <c r="F3746" s="149">
        <v>899</v>
      </c>
      <c r="G3746" s="149">
        <v>299.66666666666703</v>
      </c>
      <c r="H3746" s="149">
        <v>1377.3133962495399</v>
      </c>
      <c r="I3746" s="149">
        <v>1088.2387831570099</v>
      </c>
      <c r="J3746" s="149">
        <v>1017.41696627934</v>
      </c>
      <c r="K3746" s="149">
        <v>1162.64585286038</v>
      </c>
      <c r="L3746" s="149">
        <v>70.821816877666507</v>
      </c>
      <c r="M3746" s="149">
        <v>74.407069703373296</v>
      </c>
    </row>
    <row r="3747" spans="1:13">
      <c r="A3747" s="150" t="str">
        <f t="shared" si="116"/>
        <v>2005-2007PersonsNE2</v>
      </c>
      <c r="B3747" s="151" t="str">
        <f t="shared" si="117"/>
        <v>2005-2007_Persons_NE2_All ages</v>
      </c>
      <c r="C3747" s="149" t="s">
        <v>3</v>
      </c>
      <c r="D3747" s="149" t="s">
        <v>215</v>
      </c>
      <c r="E3747" s="149" t="s">
        <v>61</v>
      </c>
      <c r="F3747" s="149">
        <v>909</v>
      </c>
      <c r="G3747" s="149">
        <v>303</v>
      </c>
      <c r="H3747" s="149">
        <v>1383.70907098169</v>
      </c>
      <c r="I3747" s="149">
        <v>1082.55072981895</v>
      </c>
      <c r="J3747" s="149">
        <v>1012.40522732072</v>
      </c>
      <c r="K3747" s="149">
        <v>1156.22712438953</v>
      </c>
      <c r="L3747" s="149">
        <v>70.145502498235004</v>
      </c>
      <c r="M3747" s="149">
        <v>73.676394570577898</v>
      </c>
    </row>
    <row r="3748" spans="1:13">
      <c r="A3748" s="150" t="str">
        <f t="shared" si="116"/>
        <v>2006-2008PersonsNE2</v>
      </c>
      <c r="B3748" s="151" t="str">
        <f t="shared" si="117"/>
        <v>2006-2008_Persons_NE2_All ages</v>
      </c>
      <c r="C3748" s="149" t="s">
        <v>4</v>
      </c>
      <c r="D3748" s="149" t="s">
        <v>215</v>
      </c>
      <c r="E3748" s="149" t="s">
        <v>61</v>
      </c>
      <c r="F3748" s="149">
        <v>937</v>
      </c>
      <c r="G3748" s="149">
        <v>312.33333333333297</v>
      </c>
      <c r="H3748" s="149">
        <v>1417.8494688738899</v>
      </c>
      <c r="I3748" s="149">
        <v>1104.1505242446599</v>
      </c>
      <c r="J3748" s="149">
        <v>1033.40551872285</v>
      </c>
      <c r="K3748" s="149">
        <v>1178.4015415153401</v>
      </c>
      <c r="L3748" s="149">
        <v>70.745005521806704</v>
      </c>
      <c r="M3748" s="149">
        <v>74.251017270675902</v>
      </c>
    </row>
    <row r="3749" spans="1:13">
      <c r="A3749" s="150" t="str">
        <f t="shared" si="116"/>
        <v>2007-2009PersonsNE2</v>
      </c>
      <c r="B3749" s="151" t="str">
        <f t="shared" si="117"/>
        <v>2007-2009_Persons_NE2_All ages</v>
      </c>
      <c r="C3749" s="149" t="s">
        <v>5</v>
      </c>
      <c r="D3749" s="149" t="s">
        <v>215</v>
      </c>
      <c r="E3749" s="149" t="s">
        <v>61</v>
      </c>
      <c r="F3749" s="149">
        <v>912</v>
      </c>
      <c r="G3749" s="149">
        <v>304</v>
      </c>
      <c r="H3749" s="149">
        <v>1376.91552804409</v>
      </c>
      <c r="I3749" s="149">
        <v>1056.1986640493101</v>
      </c>
      <c r="J3749" s="149">
        <v>987.44621474742303</v>
      </c>
      <c r="K3749" s="149">
        <v>1128.40603113524</v>
      </c>
      <c r="L3749" s="149">
        <v>68.752449301885804</v>
      </c>
      <c r="M3749" s="149">
        <v>72.207367085931097</v>
      </c>
    </row>
    <row r="3750" spans="1:13">
      <c r="A3750" s="150" t="str">
        <f t="shared" si="116"/>
        <v>2008-2010PersonsNE2</v>
      </c>
      <c r="B3750" s="151" t="str">
        <f t="shared" si="117"/>
        <v>2008-2010_Persons_NE2_All ages</v>
      </c>
      <c r="C3750" s="149" t="s">
        <v>6</v>
      </c>
      <c r="D3750" s="149" t="s">
        <v>215</v>
      </c>
      <c r="E3750" s="149" t="s">
        <v>61</v>
      </c>
      <c r="F3750" s="149">
        <v>863</v>
      </c>
      <c r="G3750" s="149">
        <v>287.66666666666703</v>
      </c>
      <c r="H3750" s="149">
        <v>1300.89389348649</v>
      </c>
      <c r="I3750" s="149">
        <v>987.04766344062296</v>
      </c>
      <c r="J3750" s="149">
        <v>921.08445233823795</v>
      </c>
      <c r="K3750" s="149">
        <v>1056.42104476293</v>
      </c>
      <c r="L3750" s="149">
        <v>65.963211102385003</v>
      </c>
      <c r="M3750" s="149">
        <v>69.373381322311502</v>
      </c>
    </row>
    <row r="3751" spans="1:13">
      <c r="A3751" s="150" t="str">
        <f t="shared" si="116"/>
        <v>2009-2011PersonsNE2</v>
      </c>
      <c r="B3751" s="151" t="str">
        <f t="shared" si="117"/>
        <v>2009-2011_Persons_NE2_All ages</v>
      </c>
      <c r="C3751" s="149" t="s">
        <v>7</v>
      </c>
      <c r="D3751" s="149" t="s">
        <v>215</v>
      </c>
      <c r="E3751" s="149" t="s">
        <v>61</v>
      </c>
      <c r="F3751" s="149">
        <v>817</v>
      </c>
      <c r="G3751" s="149">
        <v>272.33333333333297</v>
      </c>
      <c r="H3751" s="149">
        <v>1231.14479890297</v>
      </c>
      <c r="I3751" s="149">
        <v>910.45967307019896</v>
      </c>
      <c r="J3751" s="149">
        <v>847.96983563240804</v>
      </c>
      <c r="K3751" s="149">
        <v>976.27241057664003</v>
      </c>
      <c r="L3751" s="149">
        <v>62.489837437790598</v>
      </c>
      <c r="M3751" s="149">
        <v>65.812737506441294</v>
      </c>
    </row>
    <row r="3752" spans="1:13">
      <c r="A3752" s="150" t="str">
        <f t="shared" si="116"/>
        <v>2010-2012PersonsNE2</v>
      </c>
      <c r="B3752" s="151" t="str">
        <f t="shared" si="117"/>
        <v>2010-2012_Persons_NE2_All ages</v>
      </c>
      <c r="C3752" s="149" t="s">
        <v>8</v>
      </c>
      <c r="D3752" s="149" t="s">
        <v>215</v>
      </c>
      <c r="E3752" s="149" t="s">
        <v>61</v>
      </c>
      <c r="F3752" s="149">
        <v>875</v>
      </c>
      <c r="G3752" s="149">
        <v>291.66666666666703</v>
      </c>
      <c r="H3752" s="149">
        <v>1317.8107774330599</v>
      </c>
      <c r="I3752" s="149">
        <v>954.91479067869204</v>
      </c>
      <c r="J3752" s="149">
        <v>891.641339495995</v>
      </c>
      <c r="K3752" s="149">
        <v>1021.4362200304</v>
      </c>
      <c r="L3752" s="149">
        <v>63.273451182696398</v>
      </c>
      <c r="M3752" s="149">
        <v>66.521429351703802</v>
      </c>
    </row>
    <row r="3753" spans="1:13">
      <c r="A3753" s="150" t="str">
        <f t="shared" si="116"/>
        <v>2011-2013PersonsNE2</v>
      </c>
      <c r="B3753" s="151" t="str">
        <f t="shared" si="117"/>
        <v>2011-2013_Persons_NE2_All ages</v>
      </c>
      <c r="C3753" s="149" t="s">
        <v>9</v>
      </c>
      <c r="D3753" s="149" t="s">
        <v>215</v>
      </c>
      <c r="E3753" s="149" t="s">
        <v>61</v>
      </c>
      <c r="F3753" s="149">
        <v>894</v>
      </c>
      <c r="G3753" s="149">
        <v>298</v>
      </c>
      <c r="H3753" s="149">
        <v>1344.46198962328</v>
      </c>
      <c r="I3753" s="149">
        <v>945.78321644842902</v>
      </c>
      <c r="J3753" s="149">
        <v>883.75857523257503</v>
      </c>
      <c r="K3753" s="149">
        <v>1010.95677668852</v>
      </c>
      <c r="L3753" s="149">
        <v>62.024641215854601</v>
      </c>
      <c r="M3753" s="149">
        <v>65.173560240089301</v>
      </c>
    </row>
    <row r="3754" spans="1:13">
      <c r="A3754" s="150" t="str">
        <f t="shared" si="116"/>
        <v>2012-2014PersonsNE2</v>
      </c>
      <c r="B3754" s="151" t="str">
        <f t="shared" si="117"/>
        <v>2012-2014_Persons_NE2_All ages</v>
      </c>
      <c r="C3754" s="149" t="s">
        <v>216</v>
      </c>
      <c r="D3754" s="149" t="s">
        <v>215</v>
      </c>
      <c r="E3754" s="149" t="s">
        <v>61</v>
      </c>
      <c r="F3754" s="149">
        <v>900</v>
      </c>
      <c r="G3754" s="149">
        <v>300</v>
      </c>
      <c r="H3754" s="149">
        <v>1353.6684414763999</v>
      </c>
      <c r="I3754" s="149">
        <v>934.75816385472103</v>
      </c>
      <c r="J3754" s="149">
        <v>873.650051752796</v>
      </c>
      <c r="K3754" s="149">
        <v>998.95801997680303</v>
      </c>
      <c r="L3754" s="149">
        <v>61.108112101925101</v>
      </c>
      <c r="M3754" s="149">
        <v>64.199856122082707</v>
      </c>
    </row>
    <row r="3755" spans="1:13">
      <c r="A3755" s="150" t="str">
        <f t="shared" si="116"/>
        <v>2004-2006PersonsNE3</v>
      </c>
      <c r="B3755" s="151" t="str">
        <f t="shared" si="117"/>
        <v>2004-2006_Persons_NE3_All ages</v>
      </c>
      <c r="C3755" s="149" t="s">
        <v>1</v>
      </c>
      <c r="D3755" s="149" t="s">
        <v>215</v>
      </c>
      <c r="E3755" s="149" t="s">
        <v>62</v>
      </c>
      <c r="F3755" s="149">
        <v>776</v>
      </c>
      <c r="G3755" s="149">
        <v>258.66666666666703</v>
      </c>
      <c r="H3755" s="149">
        <v>1175.6328874210301</v>
      </c>
      <c r="I3755" s="149">
        <v>1128.93721376039</v>
      </c>
      <c r="J3755" s="149">
        <v>1050.40194837801</v>
      </c>
      <c r="K3755" s="149">
        <v>1211.7607309519699</v>
      </c>
      <c r="L3755" s="149">
        <v>78.535265382378398</v>
      </c>
      <c r="M3755" s="149">
        <v>82.823517191578503</v>
      </c>
    </row>
    <row r="3756" spans="1:13">
      <c r="A3756" s="150" t="str">
        <f t="shared" si="116"/>
        <v>2005-2007PersonsNE3</v>
      </c>
      <c r="B3756" s="151" t="str">
        <f t="shared" si="117"/>
        <v>2005-2007_Persons_NE3_All ages</v>
      </c>
      <c r="C3756" s="149" t="s">
        <v>3</v>
      </c>
      <c r="D3756" s="149" t="s">
        <v>215</v>
      </c>
      <c r="E3756" s="149" t="s">
        <v>62</v>
      </c>
      <c r="F3756" s="149">
        <v>740</v>
      </c>
      <c r="G3756" s="149">
        <v>246.666666666667</v>
      </c>
      <c r="H3756" s="149">
        <v>1115.6339514548499</v>
      </c>
      <c r="I3756" s="149">
        <v>1066.63793741414</v>
      </c>
      <c r="J3756" s="149">
        <v>990.586252768897</v>
      </c>
      <c r="K3756" s="149">
        <v>1146.9451082370899</v>
      </c>
      <c r="L3756" s="149">
        <v>76.051684645247505</v>
      </c>
      <c r="M3756" s="149">
        <v>80.307170822946304</v>
      </c>
    </row>
    <row r="3757" spans="1:13">
      <c r="A3757" s="150" t="str">
        <f t="shared" si="116"/>
        <v>2006-2008PersonsNE3</v>
      </c>
      <c r="B3757" s="151" t="str">
        <f t="shared" si="117"/>
        <v>2006-2008_Persons_NE3_All ages</v>
      </c>
      <c r="C3757" s="149" t="s">
        <v>4</v>
      </c>
      <c r="D3757" s="149" t="s">
        <v>215</v>
      </c>
      <c r="E3757" s="149" t="s">
        <v>62</v>
      </c>
      <c r="F3757" s="149">
        <v>734</v>
      </c>
      <c r="G3757" s="149">
        <v>244.666666666667</v>
      </c>
      <c r="H3757" s="149">
        <v>1101.0935929554</v>
      </c>
      <c r="I3757" s="149">
        <v>1042.41901369687</v>
      </c>
      <c r="J3757" s="149">
        <v>967.70779963551001</v>
      </c>
      <c r="K3757" s="149">
        <v>1121.3282796999499</v>
      </c>
      <c r="L3757" s="149">
        <v>74.711214061364103</v>
      </c>
      <c r="M3757" s="149">
        <v>78.909266003076894</v>
      </c>
    </row>
    <row r="3758" spans="1:13">
      <c r="A3758" s="150" t="str">
        <f t="shared" si="116"/>
        <v>2007-2009PersonsNE3</v>
      </c>
      <c r="B3758" s="151" t="str">
        <f t="shared" si="117"/>
        <v>2007-2009_Persons_NE3_All ages</v>
      </c>
      <c r="C3758" s="149" t="s">
        <v>5</v>
      </c>
      <c r="D3758" s="149" t="s">
        <v>215</v>
      </c>
      <c r="E3758" s="149" t="s">
        <v>62</v>
      </c>
      <c r="F3758" s="149">
        <v>731</v>
      </c>
      <c r="G3758" s="149">
        <v>243.666666666667</v>
      </c>
      <c r="H3758" s="149">
        <v>1093.9838371745</v>
      </c>
      <c r="I3758" s="149">
        <v>1012.94418125136</v>
      </c>
      <c r="J3758" s="149">
        <v>940.18126435436398</v>
      </c>
      <c r="K3758" s="149">
        <v>1089.8043119219799</v>
      </c>
      <c r="L3758" s="149">
        <v>72.762916896995904</v>
      </c>
      <c r="M3758" s="149">
        <v>76.860130670621203</v>
      </c>
    </row>
    <row r="3759" spans="1:13">
      <c r="A3759" s="150" t="str">
        <f t="shared" si="116"/>
        <v>2008-2010PersonsNE3</v>
      </c>
      <c r="B3759" s="151" t="str">
        <f t="shared" si="117"/>
        <v>2008-2010_Persons_NE3_All ages</v>
      </c>
      <c r="C3759" s="149" t="s">
        <v>6</v>
      </c>
      <c r="D3759" s="149" t="s">
        <v>215</v>
      </c>
      <c r="E3759" s="149" t="s">
        <v>62</v>
      </c>
      <c r="F3759" s="149">
        <v>752</v>
      </c>
      <c r="G3759" s="149">
        <v>250.666666666667</v>
      </c>
      <c r="H3759" s="149">
        <v>1128.0958881504901</v>
      </c>
      <c r="I3759" s="149">
        <v>1027.3130911061101</v>
      </c>
      <c r="J3759" s="149">
        <v>954.58765714021001</v>
      </c>
      <c r="K3759" s="149">
        <v>1104.0743086873699</v>
      </c>
      <c r="L3759" s="149">
        <v>72.725433965898404</v>
      </c>
      <c r="M3759" s="149">
        <v>76.761217581259004</v>
      </c>
    </row>
    <row r="3760" spans="1:13">
      <c r="A3760" s="150" t="str">
        <f t="shared" si="116"/>
        <v>2009-2011PersonsNE3</v>
      </c>
      <c r="B3760" s="151" t="str">
        <f t="shared" si="117"/>
        <v>2009-2011_Persons_NE3_All ages</v>
      </c>
      <c r="C3760" s="149" t="s">
        <v>7</v>
      </c>
      <c r="D3760" s="149" t="s">
        <v>215</v>
      </c>
      <c r="E3760" s="149" t="s">
        <v>62</v>
      </c>
      <c r="F3760" s="149">
        <v>737</v>
      </c>
      <c r="G3760" s="149">
        <v>245.666666666667</v>
      </c>
      <c r="H3760" s="149">
        <v>1105.32867405552</v>
      </c>
      <c r="I3760" s="149">
        <v>979.87249879307603</v>
      </c>
      <c r="J3760" s="149">
        <v>909.87664434768305</v>
      </c>
      <c r="K3760" s="149">
        <v>1053.7931901725699</v>
      </c>
      <c r="L3760" s="149">
        <v>69.995854445392993</v>
      </c>
      <c r="M3760" s="149">
        <v>73.920691379495807</v>
      </c>
    </row>
    <row r="3761" spans="1:13">
      <c r="A3761" s="150" t="str">
        <f t="shared" si="116"/>
        <v>2010-2012PersonsNE3</v>
      </c>
      <c r="B3761" s="151" t="str">
        <f t="shared" si="117"/>
        <v>2010-2012_Persons_NE3_All ages</v>
      </c>
      <c r="C3761" s="149" t="s">
        <v>8</v>
      </c>
      <c r="D3761" s="149" t="s">
        <v>215</v>
      </c>
      <c r="E3761" s="149" t="s">
        <v>62</v>
      </c>
      <c r="F3761" s="149">
        <v>707</v>
      </c>
      <c r="G3761" s="149">
        <v>235.666666666667</v>
      </c>
      <c r="H3761" s="149">
        <v>1060.57424019681</v>
      </c>
      <c r="I3761" s="149">
        <v>906.927609529704</v>
      </c>
      <c r="J3761" s="149">
        <v>840.932047769669</v>
      </c>
      <c r="K3761" s="149">
        <v>976.70381524967604</v>
      </c>
      <c r="L3761" s="149">
        <v>65.995561760034903</v>
      </c>
      <c r="M3761" s="149">
        <v>69.776205719971998</v>
      </c>
    </row>
    <row r="3762" spans="1:13">
      <c r="A3762" s="150" t="str">
        <f t="shared" si="116"/>
        <v>2011-2013PersonsNE3</v>
      </c>
      <c r="B3762" s="151" t="str">
        <f t="shared" si="117"/>
        <v>2011-2013_Persons_NE3_All ages</v>
      </c>
      <c r="C3762" s="149" t="s">
        <v>9</v>
      </c>
      <c r="D3762" s="149" t="s">
        <v>215</v>
      </c>
      <c r="E3762" s="149" t="s">
        <v>62</v>
      </c>
      <c r="F3762" s="149">
        <v>719</v>
      </c>
      <c r="G3762" s="149">
        <v>239.666666666667</v>
      </c>
      <c r="H3762" s="149">
        <v>1077.7348082861199</v>
      </c>
      <c r="I3762" s="149">
        <v>897.03900100884402</v>
      </c>
      <c r="J3762" s="149">
        <v>832.31261348258897</v>
      </c>
      <c r="K3762" s="149">
        <v>965.44129545898704</v>
      </c>
      <c r="L3762" s="149">
        <v>64.726387526254499</v>
      </c>
      <c r="M3762" s="149">
        <v>68.402294450143401</v>
      </c>
    </row>
    <row r="3763" spans="1:13">
      <c r="A3763" s="150" t="str">
        <f t="shared" si="116"/>
        <v>2012-2014PersonsNE3</v>
      </c>
      <c r="B3763" s="151" t="str">
        <f t="shared" si="117"/>
        <v>2012-2014_Persons_NE3_All ages</v>
      </c>
      <c r="C3763" s="149" t="s">
        <v>216</v>
      </c>
      <c r="D3763" s="149" t="s">
        <v>215</v>
      </c>
      <c r="E3763" s="149" t="s">
        <v>62</v>
      </c>
      <c r="F3763" s="149">
        <v>743</v>
      </c>
      <c r="G3763" s="149">
        <v>247.666666666667</v>
      </c>
      <c r="H3763" s="149">
        <v>1115.6156156156201</v>
      </c>
      <c r="I3763" s="149">
        <v>912.78636683772299</v>
      </c>
      <c r="J3763" s="149">
        <v>847.94845055661995</v>
      </c>
      <c r="K3763" s="149">
        <v>981.24474662288799</v>
      </c>
      <c r="L3763" s="149">
        <v>64.837916281103304</v>
      </c>
      <c r="M3763" s="149">
        <v>68.458379785165107</v>
      </c>
    </row>
    <row r="3764" spans="1:13">
      <c r="A3764" s="150" t="str">
        <f t="shared" si="116"/>
        <v>2004-2006PersonsNE4</v>
      </c>
      <c r="B3764" s="151" t="str">
        <f t="shared" si="117"/>
        <v>2004-2006_Persons_NE4_All ages</v>
      </c>
      <c r="C3764" s="149" t="s">
        <v>1</v>
      </c>
      <c r="D3764" s="149" t="s">
        <v>215</v>
      </c>
      <c r="E3764" s="149" t="s">
        <v>63</v>
      </c>
      <c r="F3764" s="149">
        <v>828</v>
      </c>
      <c r="G3764" s="149">
        <v>276</v>
      </c>
      <c r="H3764" s="149">
        <v>1293.32562752847</v>
      </c>
      <c r="I3764" s="149">
        <v>1162.0547888209401</v>
      </c>
      <c r="J3764" s="149">
        <v>1083.93229800978</v>
      </c>
      <c r="K3764" s="149">
        <v>1244.3029652591099</v>
      </c>
      <c r="L3764" s="149">
        <v>78.122490811164695</v>
      </c>
      <c r="M3764" s="149">
        <v>82.248176438164407</v>
      </c>
    </row>
    <row r="3765" spans="1:13">
      <c r="A3765" s="150" t="str">
        <f t="shared" si="116"/>
        <v>2005-2007PersonsNE4</v>
      </c>
      <c r="B3765" s="151" t="str">
        <f t="shared" si="117"/>
        <v>2005-2007_Persons_NE4_All ages</v>
      </c>
      <c r="C3765" s="149" t="s">
        <v>3</v>
      </c>
      <c r="D3765" s="149" t="s">
        <v>215</v>
      </c>
      <c r="E3765" s="149" t="s">
        <v>63</v>
      </c>
      <c r="F3765" s="149">
        <v>848</v>
      </c>
      <c r="G3765" s="149">
        <v>282.66666666666703</v>
      </c>
      <c r="H3765" s="149">
        <v>1319.5362950284</v>
      </c>
      <c r="I3765" s="149">
        <v>1191.06058861919</v>
      </c>
      <c r="J3765" s="149">
        <v>1111.89704918609</v>
      </c>
      <c r="K3765" s="149">
        <v>1274.35379021162</v>
      </c>
      <c r="L3765" s="149">
        <v>79.163539433092396</v>
      </c>
      <c r="M3765" s="149">
        <v>83.293201592431799</v>
      </c>
    </row>
    <row r="3766" spans="1:13">
      <c r="A3766" s="150" t="str">
        <f t="shared" si="116"/>
        <v>2006-2008PersonsNE4</v>
      </c>
      <c r="B3766" s="151" t="str">
        <f t="shared" si="117"/>
        <v>2006-2008_Persons_NE4_All ages</v>
      </c>
      <c r="C3766" s="149" t="s">
        <v>4</v>
      </c>
      <c r="D3766" s="149" t="s">
        <v>215</v>
      </c>
      <c r="E3766" s="149" t="s">
        <v>63</v>
      </c>
      <c r="F3766" s="149">
        <v>833</v>
      </c>
      <c r="G3766" s="149">
        <v>277.66666666666703</v>
      </c>
      <c r="H3766" s="149">
        <v>1287.6597981171999</v>
      </c>
      <c r="I3766" s="149">
        <v>1171.4948464060401</v>
      </c>
      <c r="J3766" s="149">
        <v>1092.8731618579</v>
      </c>
      <c r="K3766" s="149">
        <v>1254.2557419959701</v>
      </c>
      <c r="L3766" s="149">
        <v>78.621684548144898</v>
      </c>
      <c r="M3766" s="149">
        <v>82.760895589927301</v>
      </c>
    </row>
    <row r="3767" spans="1:13">
      <c r="A3767" s="150" t="str">
        <f t="shared" si="116"/>
        <v>2007-2009PersonsNE4</v>
      </c>
      <c r="B3767" s="151" t="str">
        <f t="shared" si="117"/>
        <v>2007-2009_Persons_NE4_All ages</v>
      </c>
      <c r="C3767" s="149" t="s">
        <v>5</v>
      </c>
      <c r="D3767" s="149" t="s">
        <v>215</v>
      </c>
      <c r="E3767" s="149" t="s">
        <v>63</v>
      </c>
      <c r="F3767" s="149">
        <v>805</v>
      </c>
      <c r="G3767" s="149">
        <v>268.33333333333297</v>
      </c>
      <c r="H3767" s="149">
        <v>1236.8061210379999</v>
      </c>
      <c r="I3767" s="149">
        <v>1126.4414236114901</v>
      </c>
      <c r="J3767" s="149">
        <v>1049.4573672291399</v>
      </c>
      <c r="K3767" s="149">
        <v>1207.5503951662999</v>
      </c>
      <c r="L3767" s="149">
        <v>76.9840563823509</v>
      </c>
      <c r="M3767" s="149">
        <v>81.108971554807297</v>
      </c>
    </row>
    <row r="3768" spans="1:13">
      <c r="A3768" s="150" t="str">
        <f t="shared" si="116"/>
        <v>2008-2010PersonsNE4</v>
      </c>
      <c r="B3768" s="151" t="str">
        <f t="shared" si="117"/>
        <v>2008-2010_Persons_NE4_All ages</v>
      </c>
      <c r="C3768" s="149" t="s">
        <v>6</v>
      </c>
      <c r="D3768" s="149" t="s">
        <v>215</v>
      </c>
      <c r="E3768" s="149" t="s">
        <v>63</v>
      </c>
      <c r="F3768" s="149">
        <v>780</v>
      </c>
      <c r="G3768" s="149">
        <v>260</v>
      </c>
      <c r="H3768" s="149">
        <v>1191.38536734382</v>
      </c>
      <c r="I3768" s="149">
        <v>1070.18102931934</v>
      </c>
      <c r="J3768" s="149">
        <v>995.86793708080597</v>
      </c>
      <c r="K3768" s="149">
        <v>1148.54110445428</v>
      </c>
      <c r="L3768" s="149">
        <v>74.313092238529293</v>
      </c>
      <c r="M3768" s="149">
        <v>78.360075134943401</v>
      </c>
    </row>
    <row r="3769" spans="1:13">
      <c r="A3769" s="150" t="str">
        <f t="shared" si="116"/>
        <v>2009-2011PersonsNE4</v>
      </c>
      <c r="B3769" s="151" t="str">
        <f t="shared" si="117"/>
        <v>2009-2011_Persons_NE4_All ages</v>
      </c>
      <c r="C3769" s="149" t="s">
        <v>7</v>
      </c>
      <c r="D3769" s="149" t="s">
        <v>215</v>
      </c>
      <c r="E3769" s="149" t="s">
        <v>63</v>
      </c>
      <c r="F3769" s="149">
        <v>783</v>
      </c>
      <c r="G3769" s="149">
        <v>261</v>
      </c>
      <c r="H3769" s="149">
        <v>1190.1504787961701</v>
      </c>
      <c r="I3769" s="149">
        <v>1062.1172028614801</v>
      </c>
      <c r="J3769" s="149">
        <v>988.56247716211601</v>
      </c>
      <c r="K3769" s="149">
        <v>1139.6697039293099</v>
      </c>
      <c r="L3769" s="149">
        <v>73.554725699366898</v>
      </c>
      <c r="M3769" s="149">
        <v>77.552501067831798</v>
      </c>
    </row>
    <row r="3770" spans="1:13">
      <c r="A3770" s="150" t="str">
        <f t="shared" si="116"/>
        <v>2010-2012PersonsNE4</v>
      </c>
      <c r="B3770" s="151" t="str">
        <f t="shared" si="117"/>
        <v>2010-2012_Persons_NE4_All ages</v>
      </c>
      <c r="C3770" s="149" t="s">
        <v>8</v>
      </c>
      <c r="D3770" s="149" t="s">
        <v>215</v>
      </c>
      <c r="E3770" s="149" t="s">
        <v>63</v>
      </c>
      <c r="F3770" s="149">
        <v>760</v>
      </c>
      <c r="G3770" s="149">
        <v>253.333333333333</v>
      </c>
      <c r="H3770" s="149">
        <v>1148.3484935480899</v>
      </c>
      <c r="I3770" s="149">
        <v>1021.84793892149</v>
      </c>
      <c r="J3770" s="149">
        <v>950.10073803214402</v>
      </c>
      <c r="K3770" s="149">
        <v>1097.55499721467</v>
      </c>
      <c r="L3770" s="149">
        <v>71.747200889349799</v>
      </c>
      <c r="M3770" s="149">
        <v>75.707058293174995</v>
      </c>
    </row>
    <row r="3771" spans="1:13">
      <c r="A3771" s="150" t="str">
        <f t="shared" si="116"/>
        <v>2011-2013PersonsNE4</v>
      </c>
      <c r="B3771" s="151" t="str">
        <f t="shared" si="117"/>
        <v>2011-2013_Persons_NE4_All ages</v>
      </c>
      <c r="C3771" s="149" t="s">
        <v>9</v>
      </c>
      <c r="D3771" s="149" t="s">
        <v>215</v>
      </c>
      <c r="E3771" s="149" t="s">
        <v>63</v>
      </c>
      <c r="F3771" s="149">
        <v>762</v>
      </c>
      <c r="G3771" s="149">
        <v>254</v>
      </c>
      <c r="H3771" s="149">
        <v>1140.68441064639</v>
      </c>
      <c r="I3771" s="149">
        <v>1015.90613750505</v>
      </c>
      <c r="J3771" s="149">
        <v>944.69268730875103</v>
      </c>
      <c r="K3771" s="149">
        <v>1091.0446704798501</v>
      </c>
      <c r="L3771" s="149">
        <v>71.213450196302205</v>
      </c>
      <c r="M3771" s="149">
        <v>75.1385329747919</v>
      </c>
    </row>
    <row r="3772" spans="1:13">
      <c r="A3772" s="150" t="str">
        <f t="shared" si="116"/>
        <v>2012-2014PersonsNE4</v>
      </c>
      <c r="B3772" s="151" t="str">
        <f t="shared" si="117"/>
        <v>2012-2014_Persons_NE4_All ages</v>
      </c>
      <c r="C3772" s="149" t="s">
        <v>216</v>
      </c>
      <c r="D3772" s="149" t="s">
        <v>215</v>
      </c>
      <c r="E3772" s="149" t="s">
        <v>63</v>
      </c>
      <c r="F3772" s="149">
        <v>761</v>
      </c>
      <c r="G3772" s="149">
        <v>253.666666666667</v>
      </c>
      <c r="H3772" s="149">
        <v>1128.2933266120101</v>
      </c>
      <c r="I3772" s="149">
        <v>1005.10713074212</v>
      </c>
      <c r="J3772" s="149">
        <v>934.56824359802704</v>
      </c>
      <c r="K3772" s="149">
        <v>1079.5365508258899</v>
      </c>
      <c r="L3772" s="149">
        <v>70.538887144095597</v>
      </c>
      <c r="M3772" s="149">
        <v>74.429420083772499</v>
      </c>
    </row>
    <row r="3773" spans="1:13">
      <c r="A3773" s="150" t="str">
        <f t="shared" si="116"/>
        <v>2004-2006PersonsNE5</v>
      </c>
      <c r="B3773" s="151" t="str">
        <f t="shared" si="117"/>
        <v>2004-2006_Persons_NE5_All ages</v>
      </c>
      <c r="C3773" s="149" t="s">
        <v>1</v>
      </c>
      <c r="D3773" s="149" t="s">
        <v>215</v>
      </c>
      <c r="E3773" s="149" t="s">
        <v>64</v>
      </c>
      <c r="F3773" s="149">
        <v>946</v>
      </c>
      <c r="G3773" s="149">
        <v>315.33333333333297</v>
      </c>
      <c r="H3773" s="149">
        <v>1434.20254699818</v>
      </c>
      <c r="I3773" s="149">
        <v>1343.31508799469</v>
      </c>
      <c r="J3773" s="149">
        <v>1258.4265247573101</v>
      </c>
      <c r="K3773" s="149">
        <v>1432.38999703837</v>
      </c>
      <c r="L3773" s="149">
        <v>84.888563237376303</v>
      </c>
      <c r="M3773" s="149">
        <v>89.0749090436789</v>
      </c>
    </row>
    <row r="3774" spans="1:13">
      <c r="A3774" s="150" t="str">
        <f t="shared" si="116"/>
        <v>2005-2007PersonsNE5</v>
      </c>
      <c r="B3774" s="151" t="str">
        <f t="shared" si="117"/>
        <v>2005-2007_Persons_NE5_All ages</v>
      </c>
      <c r="C3774" s="149" t="s">
        <v>3</v>
      </c>
      <c r="D3774" s="149" t="s">
        <v>215</v>
      </c>
      <c r="E3774" s="149" t="s">
        <v>64</v>
      </c>
      <c r="F3774" s="149">
        <v>963</v>
      </c>
      <c r="G3774" s="149">
        <v>321</v>
      </c>
      <c r="H3774" s="149">
        <v>1447.9896550687199</v>
      </c>
      <c r="I3774" s="149">
        <v>1357.4988112604799</v>
      </c>
      <c r="J3774" s="149">
        <v>1272.4946096568101</v>
      </c>
      <c r="K3774" s="149">
        <v>1446.6569058882001</v>
      </c>
      <c r="L3774" s="149">
        <v>85.004201603674304</v>
      </c>
      <c r="M3774" s="149">
        <v>89.158094627721994</v>
      </c>
    </row>
    <row r="3775" spans="1:13">
      <c r="A3775" s="150" t="str">
        <f t="shared" si="116"/>
        <v>2006-2008PersonsNE5</v>
      </c>
      <c r="B3775" s="151" t="str">
        <f t="shared" si="117"/>
        <v>2006-2008_Persons_NE5_All ages</v>
      </c>
      <c r="C3775" s="149" t="s">
        <v>4</v>
      </c>
      <c r="D3775" s="149" t="s">
        <v>215</v>
      </c>
      <c r="E3775" s="149" t="s">
        <v>64</v>
      </c>
      <c r="F3775" s="149">
        <v>949</v>
      </c>
      <c r="G3775" s="149">
        <v>316.33333333333297</v>
      </c>
      <c r="H3775" s="149">
        <v>1413.42229900807</v>
      </c>
      <c r="I3775" s="149">
        <v>1317.2152245985999</v>
      </c>
      <c r="J3775" s="149">
        <v>1233.9946608569401</v>
      </c>
      <c r="K3775" s="149">
        <v>1404.53320923923</v>
      </c>
      <c r="L3775" s="149">
        <v>83.220563741664407</v>
      </c>
      <c r="M3775" s="149">
        <v>87.317984640624701</v>
      </c>
    </row>
    <row r="3776" spans="1:13">
      <c r="A3776" s="150" t="str">
        <f t="shared" si="116"/>
        <v>2007-2009PersonsNE5</v>
      </c>
      <c r="B3776" s="151" t="str">
        <f t="shared" si="117"/>
        <v>2007-2009_Persons_NE5_All ages</v>
      </c>
      <c r="C3776" s="149" t="s">
        <v>5</v>
      </c>
      <c r="D3776" s="149" t="s">
        <v>215</v>
      </c>
      <c r="E3776" s="149" t="s">
        <v>64</v>
      </c>
      <c r="F3776" s="149">
        <v>952</v>
      </c>
      <c r="G3776" s="149">
        <v>317.33333333333297</v>
      </c>
      <c r="H3776" s="149">
        <v>1404.2954920934601</v>
      </c>
      <c r="I3776" s="149">
        <v>1306.08141782962</v>
      </c>
      <c r="J3776" s="149">
        <v>1223.5500412824499</v>
      </c>
      <c r="K3776" s="149">
        <v>1392.66970349956</v>
      </c>
      <c r="L3776" s="149">
        <v>82.531376547167596</v>
      </c>
      <c r="M3776" s="149">
        <v>86.588285669937306</v>
      </c>
    </row>
    <row r="3777" spans="1:13">
      <c r="A3777" s="150" t="str">
        <f t="shared" si="116"/>
        <v>2008-2010PersonsNE5</v>
      </c>
      <c r="B3777" s="151" t="str">
        <f t="shared" si="117"/>
        <v>2008-2010_Persons_NE5_All ages</v>
      </c>
      <c r="C3777" s="149" t="s">
        <v>6</v>
      </c>
      <c r="D3777" s="149" t="s">
        <v>215</v>
      </c>
      <c r="E3777" s="149" t="s">
        <v>64</v>
      </c>
      <c r="F3777" s="149">
        <v>962</v>
      </c>
      <c r="G3777" s="149">
        <v>320.66666666666703</v>
      </c>
      <c r="H3777" s="149">
        <v>1408.3063725131401</v>
      </c>
      <c r="I3777" s="149">
        <v>1299.1497791173999</v>
      </c>
      <c r="J3777" s="149">
        <v>1217.50386655937</v>
      </c>
      <c r="K3777" s="149">
        <v>1384.78760385174</v>
      </c>
      <c r="L3777" s="149">
        <v>81.645912558029096</v>
      </c>
      <c r="M3777" s="149">
        <v>85.637824734338906</v>
      </c>
    </row>
    <row r="3778" spans="1:13">
      <c r="A3778" s="150" t="str">
        <f t="shared" si="116"/>
        <v>2009-2011PersonsNE5</v>
      </c>
      <c r="B3778" s="151" t="str">
        <f t="shared" si="117"/>
        <v>2009-2011_Persons_NE5_All ages</v>
      </c>
      <c r="C3778" s="149" t="s">
        <v>7</v>
      </c>
      <c r="D3778" s="149" t="s">
        <v>215</v>
      </c>
      <c r="E3778" s="149" t="s">
        <v>64</v>
      </c>
      <c r="F3778" s="149">
        <v>981</v>
      </c>
      <c r="G3778" s="149">
        <v>327</v>
      </c>
      <c r="H3778" s="149">
        <v>1425.3541590991599</v>
      </c>
      <c r="I3778" s="149">
        <v>1293.33182072811</v>
      </c>
      <c r="J3778" s="149">
        <v>1212.90823676883</v>
      </c>
      <c r="K3778" s="149">
        <v>1377.6482793119301</v>
      </c>
      <c r="L3778" s="149">
        <v>80.423583959277906</v>
      </c>
      <c r="M3778" s="149">
        <v>84.316458583813301</v>
      </c>
    </row>
    <row r="3779" spans="1:13">
      <c r="A3779" s="150" t="str">
        <f t="shared" ref="A3779:A3842" si="118">C3779&amp;D3779&amp;E3779</f>
        <v>2010-2012PersonsNE5</v>
      </c>
      <c r="B3779" s="151" t="str">
        <f t="shared" ref="B3779:B3842" si="119">CONCATENATE(C3779,"_",D3779,"_",E3779,"_","All ages")</f>
        <v>2010-2012_Persons_NE5_All ages</v>
      </c>
      <c r="C3779" s="149" t="s">
        <v>8</v>
      </c>
      <c r="D3779" s="149" t="s">
        <v>215</v>
      </c>
      <c r="E3779" s="149" t="s">
        <v>64</v>
      </c>
      <c r="F3779" s="149">
        <v>977</v>
      </c>
      <c r="G3779" s="149">
        <v>325.66666666666703</v>
      </c>
      <c r="H3779" s="149">
        <v>1410.7692085541401</v>
      </c>
      <c r="I3779" s="149">
        <v>1247.9106290443499</v>
      </c>
      <c r="J3779" s="149">
        <v>1170.1227671911399</v>
      </c>
      <c r="K3779" s="149">
        <v>1329.47168785142</v>
      </c>
      <c r="L3779" s="149">
        <v>77.787861853202699</v>
      </c>
      <c r="M3779" s="149">
        <v>81.561058807075597</v>
      </c>
    </row>
    <row r="3780" spans="1:13">
      <c r="A3780" s="150" t="str">
        <f t="shared" si="118"/>
        <v>2011-2013PersonsNE5</v>
      </c>
      <c r="B3780" s="151" t="str">
        <f t="shared" si="119"/>
        <v>2011-2013_Persons_NE5_All ages</v>
      </c>
      <c r="C3780" s="149" t="s">
        <v>9</v>
      </c>
      <c r="D3780" s="149" t="s">
        <v>215</v>
      </c>
      <c r="E3780" s="149" t="s">
        <v>64</v>
      </c>
      <c r="F3780" s="149">
        <v>1012</v>
      </c>
      <c r="G3780" s="149">
        <v>337.33333333333297</v>
      </c>
      <c r="H3780" s="149">
        <v>1454.2319298749801</v>
      </c>
      <c r="I3780" s="149">
        <v>1259.6857600317801</v>
      </c>
      <c r="J3780" s="149">
        <v>1182.4621568790899</v>
      </c>
      <c r="K3780" s="149">
        <v>1340.5881489830699</v>
      </c>
      <c r="L3780" s="149">
        <v>77.223603152692704</v>
      </c>
      <c r="M3780" s="149">
        <v>80.902388951281196</v>
      </c>
    </row>
    <row r="3781" spans="1:13">
      <c r="A3781" s="150" t="str">
        <f t="shared" si="118"/>
        <v>2012-2014PersonsNE5</v>
      </c>
      <c r="B3781" s="151" t="str">
        <f t="shared" si="119"/>
        <v>2012-2014_Persons_NE5_All ages</v>
      </c>
      <c r="C3781" s="149" t="s">
        <v>216</v>
      </c>
      <c r="D3781" s="149" t="s">
        <v>215</v>
      </c>
      <c r="E3781" s="149" t="s">
        <v>64</v>
      </c>
      <c r="F3781" s="149">
        <v>1041</v>
      </c>
      <c r="G3781" s="149">
        <v>347</v>
      </c>
      <c r="H3781" s="149">
        <v>1486.4633310486599</v>
      </c>
      <c r="I3781" s="149">
        <v>1273.33465962624</v>
      </c>
      <c r="J3781" s="149">
        <v>1196.2854222746901</v>
      </c>
      <c r="K3781" s="149">
        <v>1354.0015715253601</v>
      </c>
      <c r="L3781" s="149">
        <v>77.049237351544207</v>
      </c>
      <c r="M3781" s="149">
        <v>80.666911899116499</v>
      </c>
    </row>
    <row r="3782" spans="1:13">
      <c r="A3782" s="150" t="str">
        <f t="shared" si="118"/>
        <v>2004-2006PersonsNG</v>
      </c>
      <c r="B3782" s="151" t="str">
        <f t="shared" si="119"/>
        <v>2004-2006_Persons_NG_All ages</v>
      </c>
      <c r="C3782" s="149" t="s">
        <v>1</v>
      </c>
      <c r="D3782" s="149" t="s">
        <v>215</v>
      </c>
      <c r="E3782" s="149" t="s">
        <v>65</v>
      </c>
      <c r="F3782" s="149">
        <v>3604</v>
      </c>
      <c r="G3782" s="149">
        <v>1201.3333333333301</v>
      </c>
      <c r="H3782" s="149">
        <v>1278.1456249046901</v>
      </c>
      <c r="I3782" s="149">
        <v>1177.46003180207</v>
      </c>
      <c r="J3782" s="149">
        <v>1139.1046253284401</v>
      </c>
      <c r="K3782" s="149">
        <v>1216.7719360138699</v>
      </c>
      <c r="L3782" s="149">
        <v>38.3554064736268</v>
      </c>
      <c r="M3782" s="149">
        <v>39.311904211806002</v>
      </c>
    </row>
    <row r="3783" spans="1:13">
      <c r="A3783" s="150" t="str">
        <f t="shared" si="118"/>
        <v>2005-2007PersonsNG</v>
      </c>
      <c r="B3783" s="151" t="str">
        <f t="shared" si="119"/>
        <v>2005-2007_Persons_NG_All ages</v>
      </c>
      <c r="C3783" s="149" t="s">
        <v>3</v>
      </c>
      <c r="D3783" s="149" t="s">
        <v>215</v>
      </c>
      <c r="E3783" s="149" t="s">
        <v>65</v>
      </c>
      <c r="F3783" s="149">
        <v>3520</v>
      </c>
      <c r="G3783" s="149">
        <v>1173.3333333333301</v>
      </c>
      <c r="H3783" s="149">
        <v>1246.05739651883</v>
      </c>
      <c r="I3783" s="149">
        <v>1146.98291693539</v>
      </c>
      <c r="J3783" s="149">
        <v>1109.19771798905</v>
      </c>
      <c r="K3783" s="149">
        <v>1185.72172598413</v>
      </c>
      <c r="L3783" s="149">
        <v>37.7851989463406</v>
      </c>
      <c r="M3783" s="149">
        <v>38.738809048742503</v>
      </c>
    </row>
    <row r="3784" spans="1:13">
      <c r="A3784" s="150" t="str">
        <f t="shared" si="118"/>
        <v>2006-2008PersonsNG</v>
      </c>
      <c r="B3784" s="151" t="str">
        <f t="shared" si="119"/>
        <v>2006-2008_Persons_NG_All ages</v>
      </c>
      <c r="C3784" s="149" t="s">
        <v>4</v>
      </c>
      <c r="D3784" s="149" t="s">
        <v>215</v>
      </c>
      <c r="E3784" s="149" t="s">
        <v>65</v>
      </c>
      <c r="F3784" s="149">
        <v>3506</v>
      </c>
      <c r="G3784" s="149">
        <v>1168.6666666666699</v>
      </c>
      <c r="H3784" s="149">
        <v>1237.76707666671</v>
      </c>
      <c r="I3784" s="149">
        <v>1139.3388089754801</v>
      </c>
      <c r="J3784" s="149">
        <v>1101.73094589223</v>
      </c>
      <c r="K3784" s="149">
        <v>1177.89772609952</v>
      </c>
      <c r="L3784" s="149">
        <v>37.607863083251701</v>
      </c>
      <c r="M3784" s="149">
        <v>38.558917124040399</v>
      </c>
    </row>
    <row r="3785" spans="1:13">
      <c r="A3785" s="150" t="str">
        <f t="shared" si="118"/>
        <v>2007-2009PersonsNG</v>
      </c>
      <c r="B3785" s="151" t="str">
        <f t="shared" si="119"/>
        <v>2007-2009_Persons_NG_All ages</v>
      </c>
      <c r="C3785" s="149" t="s">
        <v>5</v>
      </c>
      <c r="D3785" s="149" t="s">
        <v>215</v>
      </c>
      <c r="E3785" s="149" t="s">
        <v>65</v>
      </c>
      <c r="F3785" s="149">
        <v>3487</v>
      </c>
      <c r="G3785" s="149">
        <v>1162.3333333333301</v>
      </c>
      <c r="H3785" s="149">
        <v>1229.0589433688299</v>
      </c>
      <c r="I3785" s="149">
        <v>1137.0891283200799</v>
      </c>
      <c r="J3785" s="149">
        <v>1099.4452071144999</v>
      </c>
      <c r="K3785" s="149">
        <v>1175.6876415931099</v>
      </c>
      <c r="L3785" s="149">
        <v>37.6439212055786</v>
      </c>
      <c r="M3785" s="149">
        <v>38.5985132730234</v>
      </c>
    </row>
    <row r="3786" spans="1:13">
      <c r="A3786" s="150" t="str">
        <f t="shared" si="118"/>
        <v>2008-2010PersonsNG</v>
      </c>
      <c r="B3786" s="151" t="str">
        <f t="shared" si="119"/>
        <v>2008-2010_Persons_NG_All ages</v>
      </c>
      <c r="C3786" s="149" t="s">
        <v>6</v>
      </c>
      <c r="D3786" s="149" t="s">
        <v>215</v>
      </c>
      <c r="E3786" s="149" t="s">
        <v>65</v>
      </c>
      <c r="F3786" s="149">
        <v>3504</v>
      </c>
      <c r="G3786" s="149">
        <v>1168</v>
      </c>
      <c r="H3786" s="149">
        <v>1236.69860765525</v>
      </c>
      <c r="I3786" s="149">
        <v>1145.79909152394</v>
      </c>
      <c r="J3786" s="149">
        <v>1107.95687101412</v>
      </c>
      <c r="K3786" s="149">
        <v>1184.5985695432701</v>
      </c>
      <c r="L3786" s="149">
        <v>37.842220509816997</v>
      </c>
      <c r="M3786" s="149">
        <v>38.7994780193278</v>
      </c>
    </row>
    <row r="3787" spans="1:13">
      <c r="A3787" s="150" t="str">
        <f t="shared" si="118"/>
        <v>2009-2011PersonsNG</v>
      </c>
      <c r="B3787" s="151" t="str">
        <f t="shared" si="119"/>
        <v>2009-2011_Persons_NG_All ages</v>
      </c>
      <c r="C3787" s="149" t="s">
        <v>7</v>
      </c>
      <c r="D3787" s="149" t="s">
        <v>215</v>
      </c>
      <c r="E3787" s="149" t="s">
        <v>65</v>
      </c>
      <c r="F3787" s="149">
        <v>3370</v>
      </c>
      <c r="G3787" s="149">
        <v>1123.3333333333301</v>
      </c>
      <c r="H3787" s="149">
        <v>1192.8570164416001</v>
      </c>
      <c r="I3787" s="149">
        <v>1103.8111114078199</v>
      </c>
      <c r="J3787" s="149">
        <v>1066.66537478246</v>
      </c>
      <c r="K3787" s="149">
        <v>1141.91524908222</v>
      </c>
      <c r="L3787" s="149">
        <v>37.145736625355497</v>
      </c>
      <c r="M3787" s="149">
        <v>38.104137674397201</v>
      </c>
    </row>
    <row r="3788" spans="1:13">
      <c r="A3788" s="150" t="str">
        <f t="shared" si="118"/>
        <v>2010-2012PersonsNG</v>
      </c>
      <c r="B3788" s="151" t="str">
        <f t="shared" si="119"/>
        <v>2010-2012_Persons_NG_All ages</v>
      </c>
      <c r="C3788" s="149" t="s">
        <v>8</v>
      </c>
      <c r="D3788" s="149" t="s">
        <v>215</v>
      </c>
      <c r="E3788" s="149" t="s">
        <v>65</v>
      </c>
      <c r="F3788" s="149">
        <v>3326</v>
      </c>
      <c r="G3788" s="149">
        <v>1108.6666666666699</v>
      </c>
      <c r="H3788" s="149">
        <v>1178.85991557293</v>
      </c>
      <c r="I3788" s="149">
        <v>1086.7351765379101</v>
      </c>
      <c r="J3788" s="149">
        <v>1049.93804148148</v>
      </c>
      <c r="K3788" s="149">
        <v>1124.48806705638</v>
      </c>
      <c r="L3788" s="149">
        <v>36.797135056430797</v>
      </c>
      <c r="M3788" s="149">
        <v>37.752890518466501</v>
      </c>
    </row>
    <row r="3789" spans="1:13">
      <c r="A3789" s="150" t="str">
        <f t="shared" si="118"/>
        <v>2011-2013PersonsNG</v>
      </c>
      <c r="B3789" s="151" t="str">
        <f t="shared" si="119"/>
        <v>2011-2013_Persons_NG_All ages</v>
      </c>
      <c r="C3789" s="149" t="s">
        <v>9</v>
      </c>
      <c r="D3789" s="149" t="s">
        <v>215</v>
      </c>
      <c r="E3789" s="149" t="s">
        <v>65</v>
      </c>
      <c r="F3789" s="149">
        <v>3383</v>
      </c>
      <c r="G3789" s="149">
        <v>1127.6666666666699</v>
      </c>
      <c r="H3789" s="149">
        <v>1197.5433193507799</v>
      </c>
      <c r="I3789" s="149">
        <v>1095.2755946132099</v>
      </c>
      <c r="J3789" s="149">
        <v>1058.5070949769799</v>
      </c>
      <c r="K3789" s="149">
        <v>1132.99091181779</v>
      </c>
      <c r="L3789" s="149">
        <v>36.7684996362307</v>
      </c>
      <c r="M3789" s="149">
        <v>37.715317204585297</v>
      </c>
    </row>
    <row r="3790" spans="1:13">
      <c r="A3790" s="150" t="str">
        <f t="shared" si="118"/>
        <v>2012-2014PersonsNG</v>
      </c>
      <c r="B3790" s="151" t="str">
        <f t="shared" si="119"/>
        <v>2012-2014_Persons_NG_All ages</v>
      </c>
      <c r="C3790" s="149" t="s">
        <v>216</v>
      </c>
      <c r="D3790" s="149" t="s">
        <v>215</v>
      </c>
      <c r="E3790" s="149" t="s">
        <v>65</v>
      </c>
      <c r="F3790" s="149">
        <v>3552</v>
      </c>
      <c r="G3790" s="149">
        <v>1184</v>
      </c>
      <c r="H3790" s="149">
        <v>1253.4981137535401</v>
      </c>
      <c r="I3790" s="149">
        <v>1136.5165745970401</v>
      </c>
      <c r="J3790" s="149">
        <v>1099.2746417753201</v>
      </c>
      <c r="K3790" s="149">
        <v>1174.69410472236</v>
      </c>
      <c r="L3790" s="149">
        <v>37.241932821720397</v>
      </c>
      <c r="M3790" s="149">
        <v>38.177530125322399</v>
      </c>
    </row>
    <row r="3791" spans="1:13">
      <c r="A3791" s="150" t="str">
        <f t="shared" si="118"/>
        <v>2004-2006PersonsNG1</v>
      </c>
      <c r="B3791" s="151" t="str">
        <f t="shared" si="119"/>
        <v>2004-2006_Persons_NG1_All ages</v>
      </c>
      <c r="C3791" s="149" t="s">
        <v>1</v>
      </c>
      <c r="D3791" s="149" t="s">
        <v>215</v>
      </c>
      <c r="E3791" s="149" t="s">
        <v>66</v>
      </c>
      <c r="F3791" s="149">
        <v>727</v>
      </c>
      <c r="G3791" s="149">
        <v>242.333333333333</v>
      </c>
      <c r="H3791" s="149">
        <v>1226.4660233484001</v>
      </c>
      <c r="I3791" s="149">
        <v>1043.07136631002</v>
      </c>
      <c r="J3791" s="149">
        <v>967.63119979133398</v>
      </c>
      <c r="K3791" s="149">
        <v>1122.77152823301</v>
      </c>
      <c r="L3791" s="149">
        <v>75.440166518690006</v>
      </c>
      <c r="M3791" s="149">
        <v>79.700161922987704</v>
      </c>
    </row>
    <row r="3792" spans="1:13">
      <c r="A3792" s="150" t="str">
        <f t="shared" si="118"/>
        <v>2005-2007PersonsNG1</v>
      </c>
      <c r="B3792" s="151" t="str">
        <f t="shared" si="119"/>
        <v>2005-2007_Persons_NG1_All ages</v>
      </c>
      <c r="C3792" s="149" t="s">
        <v>3</v>
      </c>
      <c r="D3792" s="149" t="s">
        <v>215</v>
      </c>
      <c r="E3792" s="149" t="s">
        <v>66</v>
      </c>
      <c r="F3792" s="149">
        <v>731</v>
      </c>
      <c r="G3792" s="149">
        <v>243.666666666667</v>
      </c>
      <c r="H3792" s="149">
        <v>1232.21630368822</v>
      </c>
      <c r="I3792" s="149">
        <v>1039.2526369250099</v>
      </c>
      <c r="J3792" s="149">
        <v>964.23750384478706</v>
      </c>
      <c r="K3792" s="149">
        <v>1118.4918040268799</v>
      </c>
      <c r="L3792" s="149">
        <v>75.015133080227798</v>
      </c>
      <c r="M3792" s="149">
        <v>79.239167101867693</v>
      </c>
    </row>
    <row r="3793" spans="1:13">
      <c r="A3793" s="150" t="str">
        <f t="shared" si="118"/>
        <v>2006-2008PersonsNG1</v>
      </c>
      <c r="B3793" s="151" t="str">
        <f t="shared" si="119"/>
        <v>2006-2008_Persons_NG1_All ages</v>
      </c>
      <c r="C3793" s="149" t="s">
        <v>4</v>
      </c>
      <c r="D3793" s="149" t="s">
        <v>215</v>
      </c>
      <c r="E3793" s="149" t="s">
        <v>66</v>
      </c>
      <c r="F3793" s="149">
        <v>695</v>
      </c>
      <c r="G3793" s="149">
        <v>231.666666666667</v>
      </c>
      <c r="H3793" s="149">
        <v>1168.7547296729199</v>
      </c>
      <c r="I3793" s="149">
        <v>981.60129198332402</v>
      </c>
      <c r="J3793" s="149">
        <v>909.11598633903202</v>
      </c>
      <c r="K3793" s="149">
        <v>1058.2758297797</v>
      </c>
      <c r="L3793" s="149">
        <v>72.485305644291401</v>
      </c>
      <c r="M3793" s="149">
        <v>76.674537796381102</v>
      </c>
    </row>
    <row r="3794" spans="1:13">
      <c r="A3794" s="150" t="str">
        <f t="shared" si="118"/>
        <v>2007-2009PersonsNG1</v>
      </c>
      <c r="B3794" s="151" t="str">
        <f t="shared" si="119"/>
        <v>2007-2009_Persons_NG1_All ages</v>
      </c>
      <c r="C3794" s="149" t="s">
        <v>5</v>
      </c>
      <c r="D3794" s="149" t="s">
        <v>215</v>
      </c>
      <c r="E3794" s="149" t="s">
        <v>66</v>
      </c>
      <c r="F3794" s="149">
        <v>721</v>
      </c>
      <c r="G3794" s="149">
        <v>240.333333333333</v>
      </c>
      <c r="H3794" s="149">
        <v>1209.0620964902</v>
      </c>
      <c r="I3794" s="149">
        <v>1016.94819079661</v>
      </c>
      <c r="J3794" s="149">
        <v>943.26104596047901</v>
      </c>
      <c r="K3794" s="149">
        <v>1094.81415012864</v>
      </c>
      <c r="L3794" s="149">
        <v>73.687144836134294</v>
      </c>
      <c r="M3794" s="149">
        <v>77.865959332023706</v>
      </c>
    </row>
    <row r="3795" spans="1:13">
      <c r="A3795" s="150" t="str">
        <f t="shared" si="118"/>
        <v>2008-2010PersonsNG1</v>
      </c>
      <c r="B3795" s="151" t="str">
        <f t="shared" si="119"/>
        <v>2008-2010_Persons_NG1_All ages</v>
      </c>
      <c r="C3795" s="149" t="s">
        <v>6</v>
      </c>
      <c r="D3795" s="149" t="s">
        <v>215</v>
      </c>
      <c r="E3795" s="149" t="s">
        <v>66</v>
      </c>
      <c r="F3795" s="149">
        <v>703</v>
      </c>
      <c r="G3795" s="149">
        <v>234.333333333333</v>
      </c>
      <c r="H3795" s="149">
        <v>1178.8379307453699</v>
      </c>
      <c r="I3795" s="149">
        <v>976.66994953159895</v>
      </c>
      <c r="J3795" s="149">
        <v>904.99428791062496</v>
      </c>
      <c r="K3795" s="149">
        <v>1052.4636759253899</v>
      </c>
      <c r="L3795" s="149">
        <v>71.675661620973599</v>
      </c>
      <c r="M3795" s="149">
        <v>75.793726393787907</v>
      </c>
    </row>
    <row r="3796" spans="1:13">
      <c r="A3796" s="150" t="str">
        <f t="shared" si="118"/>
        <v>2009-2011PersonsNG1</v>
      </c>
      <c r="B3796" s="151" t="str">
        <f t="shared" si="119"/>
        <v>2009-2011_Persons_NG1_All ages</v>
      </c>
      <c r="C3796" s="149" t="s">
        <v>7</v>
      </c>
      <c r="D3796" s="149" t="s">
        <v>215</v>
      </c>
      <c r="E3796" s="149" t="s">
        <v>66</v>
      </c>
      <c r="F3796" s="149">
        <v>687</v>
      </c>
      <c r="G3796" s="149">
        <v>229</v>
      </c>
      <c r="H3796" s="149">
        <v>1149.3483679922399</v>
      </c>
      <c r="I3796" s="149">
        <v>931.59303139097199</v>
      </c>
      <c r="J3796" s="149">
        <v>862.42814223916105</v>
      </c>
      <c r="K3796" s="149">
        <v>1004.77919078159</v>
      </c>
      <c r="L3796" s="149">
        <v>69.164889151810698</v>
      </c>
      <c r="M3796" s="149">
        <v>73.186159390614407</v>
      </c>
    </row>
    <row r="3797" spans="1:13">
      <c r="A3797" s="150" t="str">
        <f t="shared" si="118"/>
        <v>2010-2012PersonsNG1</v>
      </c>
      <c r="B3797" s="151" t="str">
        <f t="shared" si="119"/>
        <v>2010-2012_Persons_NG1_All ages</v>
      </c>
      <c r="C3797" s="149" t="s">
        <v>8</v>
      </c>
      <c r="D3797" s="149" t="s">
        <v>215</v>
      </c>
      <c r="E3797" s="149" t="s">
        <v>66</v>
      </c>
      <c r="F3797" s="149">
        <v>659</v>
      </c>
      <c r="G3797" s="149">
        <v>219.666666666667</v>
      </c>
      <c r="H3797" s="149">
        <v>1097.9307587218</v>
      </c>
      <c r="I3797" s="149">
        <v>874.27015073486496</v>
      </c>
      <c r="J3797" s="149">
        <v>808.00919147350601</v>
      </c>
      <c r="K3797" s="149">
        <v>944.46714574657801</v>
      </c>
      <c r="L3797" s="149">
        <v>66.260959261359105</v>
      </c>
      <c r="M3797" s="149">
        <v>70.196995011713199</v>
      </c>
    </row>
    <row r="3798" spans="1:13">
      <c r="A3798" s="150" t="str">
        <f t="shared" si="118"/>
        <v>2011-2013PersonsNG1</v>
      </c>
      <c r="B3798" s="151" t="str">
        <f t="shared" si="119"/>
        <v>2011-2013_Persons_NG1_All ages</v>
      </c>
      <c r="C3798" s="149" t="s">
        <v>9</v>
      </c>
      <c r="D3798" s="149" t="s">
        <v>215</v>
      </c>
      <c r="E3798" s="149" t="s">
        <v>66</v>
      </c>
      <c r="F3798" s="149">
        <v>679</v>
      </c>
      <c r="G3798" s="149">
        <v>226.333333333333</v>
      </c>
      <c r="H3798" s="149">
        <v>1126.2419346812901</v>
      </c>
      <c r="I3798" s="149">
        <v>891.90868383274596</v>
      </c>
      <c r="J3798" s="149">
        <v>825.34990584748903</v>
      </c>
      <c r="K3798" s="149">
        <v>962.36066329300002</v>
      </c>
      <c r="L3798" s="149">
        <v>66.558777985257393</v>
      </c>
      <c r="M3798" s="149">
        <v>70.451979460254094</v>
      </c>
    </row>
    <row r="3799" spans="1:13">
      <c r="A3799" s="150" t="str">
        <f t="shared" si="118"/>
        <v>2012-2014PersonsNG1</v>
      </c>
      <c r="B3799" s="151" t="str">
        <f t="shared" si="119"/>
        <v>2012-2014_Persons_NG1_All ages</v>
      </c>
      <c r="C3799" s="149" t="s">
        <v>216</v>
      </c>
      <c r="D3799" s="149" t="s">
        <v>215</v>
      </c>
      <c r="E3799" s="149" t="s">
        <v>66</v>
      </c>
      <c r="F3799" s="149">
        <v>703</v>
      </c>
      <c r="G3799" s="149">
        <v>234.333333333333</v>
      </c>
      <c r="H3799" s="149">
        <v>1159.60675640011</v>
      </c>
      <c r="I3799" s="149">
        <v>903.42615179583504</v>
      </c>
      <c r="J3799" s="149">
        <v>837.16024785512502</v>
      </c>
      <c r="K3799" s="149">
        <v>973.49930743796597</v>
      </c>
      <c r="L3799" s="149">
        <v>66.265903940709705</v>
      </c>
      <c r="M3799" s="149">
        <v>70.0731556421308</v>
      </c>
    </row>
    <row r="3800" spans="1:13">
      <c r="A3800" s="150" t="str">
        <f t="shared" si="118"/>
        <v>2004-2006PersonsNG2</v>
      </c>
      <c r="B3800" s="151" t="str">
        <f t="shared" si="119"/>
        <v>2004-2006_Persons_NG2_All ages</v>
      </c>
      <c r="C3800" s="149" t="s">
        <v>1</v>
      </c>
      <c r="D3800" s="149" t="s">
        <v>215</v>
      </c>
      <c r="E3800" s="149" t="s">
        <v>67</v>
      </c>
      <c r="F3800" s="149">
        <v>654</v>
      </c>
      <c r="G3800" s="149">
        <v>218</v>
      </c>
      <c r="H3800" s="149">
        <v>1156.80551870523</v>
      </c>
      <c r="I3800" s="149">
        <v>1100.4585691969701</v>
      </c>
      <c r="J3800" s="149">
        <v>1017.22644459754</v>
      </c>
      <c r="K3800" s="149">
        <v>1188.6543250888301</v>
      </c>
      <c r="L3800" s="149">
        <v>83.2321245994317</v>
      </c>
      <c r="M3800" s="149">
        <v>88.195755891861396</v>
      </c>
    </row>
    <row r="3801" spans="1:13">
      <c r="A3801" s="150" t="str">
        <f t="shared" si="118"/>
        <v>2005-2007PersonsNG2</v>
      </c>
      <c r="B3801" s="151" t="str">
        <f t="shared" si="119"/>
        <v>2005-2007_Persons_NG2_All ages</v>
      </c>
      <c r="C3801" s="149" t="s">
        <v>3</v>
      </c>
      <c r="D3801" s="149" t="s">
        <v>215</v>
      </c>
      <c r="E3801" s="149" t="s">
        <v>67</v>
      </c>
      <c r="F3801" s="149">
        <v>634</v>
      </c>
      <c r="G3801" s="149">
        <v>211.333333333333</v>
      </c>
      <c r="H3801" s="149">
        <v>1121.0722684914999</v>
      </c>
      <c r="I3801" s="149">
        <v>1055.09612676078</v>
      </c>
      <c r="J3801" s="149">
        <v>974.10307475580703</v>
      </c>
      <c r="K3801" s="149">
        <v>1140.9973575397601</v>
      </c>
      <c r="L3801" s="149">
        <v>80.993052004974203</v>
      </c>
      <c r="M3801" s="149">
        <v>85.901230778973996</v>
      </c>
    </row>
    <row r="3802" spans="1:13">
      <c r="A3802" s="150" t="str">
        <f t="shared" si="118"/>
        <v>2006-2008PersonsNG2</v>
      </c>
      <c r="B3802" s="151" t="str">
        <f t="shared" si="119"/>
        <v>2006-2008_Persons_NG2_All ages</v>
      </c>
      <c r="C3802" s="149" t="s">
        <v>4</v>
      </c>
      <c r="D3802" s="149" t="s">
        <v>215</v>
      </c>
      <c r="E3802" s="149" t="s">
        <v>67</v>
      </c>
      <c r="F3802" s="149">
        <v>604</v>
      </c>
      <c r="G3802" s="149">
        <v>201.333333333333</v>
      </c>
      <c r="H3802" s="149">
        <v>1067.1755185695599</v>
      </c>
      <c r="I3802" s="149">
        <v>989.05416026485</v>
      </c>
      <c r="J3802" s="149">
        <v>911.22796142175798</v>
      </c>
      <c r="K3802" s="149">
        <v>1071.71622925069</v>
      </c>
      <c r="L3802" s="149">
        <v>77.826198843091603</v>
      </c>
      <c r="M3802" s="149">
        <v>82.662068985841898</v>
      </c>
    </row>
    <row r="3803" spans="1:13">
      <c r="A3803" s="150" t="str">
        <f t="shared" si="118"/>
        <v>2007-2009PersonsNG2</v>
      </c>
      <c r="B3803" s="151" t="str">
        <f t="shared" si="119"/>
        <v>2007-2009_Persons_NG2_All ages</v>
      </c>
      <c r="C3803" s="149" t="s">
        <v>5</v>
      </c>
      <c r="D3803" s="149" t="s">
        <v>215</v>
      </c>
      <c r="E3803" s="149" t="s">
        <v>67</v>
      </c>
      <c r="F3803" s="149">
        <v>576</v>
      </c>
      <c r="G3803" s="149">
        <v>192</v>
      </c>
      <c r="H3803" s="149">
        <v>1015.5685244283</v>
      </c>
      <c r="I3803" s="149">
        <v>941.55510850278495</v>
      </c>
      <c r="J3803" s="149">
        <v>865.66781914177295</v>
      </c>
      <c r="K3803" s="149">
        <v>1022.27494631991</v>
      </c>
      <c r="L3803" s="149">
        <v>75.887289361011895</v>
      </c>
      <c r="M3803" s="149">
        <v>80.719837817122098</v>
      </c>
    </row>
    <row r="3804" spans="1:13">
      <c r="A3804" s="150" t="str">
        <f t="shared" si="118"/>
        <v>2008-2010PersonsNG2</v>
      </c>
      <c r="B3804" s="151" t="str">
        <f t="shared" si="119"/>
        <v>2008-2010_Persons_NG2_All ages</v>
      </c>
      <c r="C3804" s="149" t="s">
        <v>6</v>
      </c>
      <c r="D3804" s="149" t="s">
        <v>215</v>
      </c>
      <c r="E3804" s="149" t="s">
        <v>67</v>
      </c>
      <c r="F3804" s="149">
        <v>569</v>
      </c>
      <c r="G3804" s="149">
        <v>189.666666666667</v>
      </c>
      <c r="H3804" s="149">
        <v>1005.74458683164</v>
      </c>
      <c r="I3804" s="149">
        <v>932.935737291583</v>
      </c>
      <c r="J3804" s="149">
        <v>857.18406854507202</v>
      </c>
      <c r="K3804" s="149">
        <v>1013.54192620101</v>
      </c>
      <c r="L3804" s="149">
        <v>75.751668746510404</v>
      </c>
      <c r="M3804" s="149">
        <v>80.606188909425299</v>
      </c>
    </row>
    <row r="3805" spans="1:13">
      <c r="A3805" s="150" t="str">
        <f t="shared" si="118"/>
        <v>2009-2011PersonsNG2</v>
      </c>
      <c r="B3805" s="151" t="str">
        <f t="shared" si="119"/>
        <v>2009-2011_Persons_NG2_All ages</v>
      </c>
      <c r="C3805" s="149" t="s">
        <v>7</v>
      </c>
      <c r="D3805" s="149" t="s">
        <v>215</v>
      </c>
      <c r="E3805" s="149" t="s">
        <v>67</v>
      </c>
      <c r="F3805" s="149">
        <v>550</v>
      </c>
      <c r="G3805" s="149">
        <v>183.333333333333</v>
      </c>
      <c r="H3805" s="149">
        <v>976.54516077484402</v>
      </c>
      <c r="I3805" s="149">
        <v>903.56258099723095</v>
      </c>
      <c r="J3805" s="149">
        <v>828.96672770147597</v>
      </c>
      <c r="K3805" s="149">
        <v>983.02364440301403</v>
      </c>
      <c r="L3805" s="149">
        <v>74.595853295755404</v>
      </c>
      <c r="M3805" s="149">
        <v>79.461063405782994</v>
      </c>
    </row>
    <row r="3806" spans="1:13">
      <c r="A3806" s="150" t="str">
        <f t="shared" si="118"/>
        <v>2010-2012PersonsNG2</v>
      </c>
      <c r="B3806" s="151" t="str">
        <f t="shared" si="119"/>
        <v>2010-2012_Persons_NG2_All ages</v>
      </c>
      <c r="C3806" s="149" t="s">
        <v>8</v>
      </c>
      <c r="D3806" s="149" t="s">
        <v>215</v>
      </c>
      <c r="E3806" s="149" t="s">
        <v>67</v>
      </c>
      <c r="F3806" s="149">
        <v>551</v>
      </c>
      <c r="G3806" s="149">
        <v>183.666666666667</v>
      </c>
      <c r="H3806" s="149">
        <v>980.60153052144506</v>
      </c>
      <c r="I3806" s="149">
        <v>905.76479005607905</v>
      </c>
      <c r="J3806" s="149">
        <v>830.91326266827605</v>
      </c>
      <c r="K3806" s="149">
        <v>985.49361457059899</v>
      </c>
      <c r="L3806" s="149">
        <v>74.851527387802804</v>
      </c>
      <c r="M3806" s="149">
        <v>79.728824514520298</v>
      </c>
    </row>
    <row r="3807" spans="1:13">
      <c r="A3807" s="150" t="str">
        <f t="shared" si="118"/>
        <v>2011-2013PersonsNG2</v>
      </c>
      <c r="B3807" s="151" t="str">
        <f t="shared" si="119"/>
        <v>2011-2013_Persons_NG2_All ages</v>
      </c>
      <c r="C3807" s="149" t="s">
        <v>9</v>
      </c>
      <c r="D3807" s="149" t="s">
        <v>215</v>
      </c>
      <c r="E3807" s="149" t="s">
        <v>67</v>
      </c>
      <c r="F3807" s="149">
        <v>547</v>
      </c>
      <c r="G3807" s="149">
        <v>182.333333333333</v>
      </c>
      <c r="H3807" s="149">
        <v>974.19366328875003</v>
      </c>
      <c r="I3807" s="149">
        <v>887.10318899424396</v>
      </c>
      <c r="J3807" s="149">
        <v>813.39690431822601</v>
      </c>
      <c r="K3807" s="149">
        <v>965.63029552855505</v>
      </c>
      <c r="L3807" s="149">
        <v>73.706284676017802</v>
      </c>
      <c r="M3807" s="149">
        <v>78.527106534311699</v>
      </c>
    </row>
    <row r="3808" spans="1:13">
      <c r="A3808" s="150" t="str">
        <f t="shared" si="118"/>
        <v>2012-2014PersonsNG2</v>
      </c>
      <c r="B3808" s="151" t="str">
        <f t="shared" si="119"/>
        <v>2012-2014_Persons_NG2_All ages</v>
      </c>
      <c r="C3808" s="149" t="s">
        <v>216</v>
      </c>
      <c r="D3808" s="149" t="s">
        <v>215</v>
      </c>
      <c r="E3808" s="149" t="s">
        <v>67</v>
      </c>
      <c r="F3808" s="149">
        <v>569</v>
      </c>
      <c r="G3808" s="149">
        <v>189.666666666667</v>
      </c>
      <c r="H3808" s="149">
        <v>1012.4555160142301</v>
      </c>
      <c r="I3808" s="149">
        <v>913.86932513973795</v>
      </c>
      <c r="J3808" s="149">
        <v>839.16411129416394</v>
      </c>
      <c r="K3808" s="149">
        <v>993.36199743856196</v>
      </c>
      <c r="L3808" s="149">
        <v>74.705213845574605</v>
      </c>
      <c r="M3808" s="149">
        <v>79.492672298823805</v>
      </c>
    </row>
    <row r="3809" spans="1:13">
      <c r="A3809" s="150" t="str">
        <f t="shared" si="118"/>
        <v>2004-2006PersonsNG3</v>
      </c>
      <c r="B3809" s="151" t="str">
        <f t="shared" si="119"/>
        <v>2004-2006_Persons_NG3_All ages</v>
      </c>
      <c r="C3809" s="149" t="s">
        <v>1</v>
      </c>
      <c r="D3809" s="149" t="s">
        <v>215</v>
      </c>
      <c r="E3809" s="149" t="s">
        <v>68</v>
      </c>
      <c r="F3809" s="149">
        <v>736</v>
      </c>
      <c r="G3809" s="149">
        <v>245.333333333333</v>
      </c>
      <c r="H3809" s="149">
        <v>1280.89105464671</v>
      </c>
      <c r="I3809" s="149">
        <v>1123.79167988308</v>
      </c>
      <c r="J3809" s="149">
        <v>1043.53625294738</v>
      </c>
      <c r="K3809" s="149">
        <v>1208.5503720510601</v>
      </c>
      <c r="L3809" s="149">
        <v>80.255426935699205</v>
      </c>
      <c r="M3809" s="149">
        <v>84.758692167981707</v>
      </c>
    </row>
    <row r="3810" spans="1:13">
      <c r="A3810" s="150" t="str">
        <f t="shared" si="118"/>
        <v>2005-2007PersonsNG3</v>
      </c>
      <c r="B3810" s="151" t="str">
        <f t="shared" si="119"/>
        <v>2005-2007_Persons_NG3_All ages</v>
      </c>
      <c r="C3810" s="149" t="s">
        <v>3</v>
      </c>
      <c r="D3810" s="149" t="s">
        <v>215</v>
      </c>
      <c r="E3810" s="149" t="s">
        <v>68</v>
      </c>
      <c r="F3810" s="149">
        <v>719</v>
      </c>
      <c r="G3810" s="149">
        <v>239.666666666667</v>
      </c>
      <c r="H3810" s="149">
        <v>1244.67679950144</v>
      </c>
      <c r="I3810" s="149">
        <v>1087.42338655047</v>
      </c>
      <c r="J3810" s="149">
        <v>1008.9106136422701</v>
      </c>
      <c r="K3810" s="149">
        <v>1170.39501552306</v>
      </c>
      <c r="L3810" s="149">
        <v>78.512772908205406</v>
      </c>
      <c r="M3810" s="149">
        <v>82.971628972587297</v>
      </c>
    </row>
    <row r="3811" spans="1:13">
      <c r="A3811" s="150" t="str">
        <f t="shared" si="118"/>
        <v>2006-2008PersonsNG3</v>
      </c>
      <c r="B3811" s="151" t="str">
        <f t="shared" si="119"/>
        <v>2006-2008_Persons_NG3_All ages</v>
      </c>
      <c r="C3811" s="149" t="s">
        <v>4</v>
      </c>
      <c r="D3811" s="149" t="s">
        <v>215</v>
      </c>
      <c r="E3811" s="149" t="s">
        <v>68</v>
      </c>
      <c r="F3811" s="149">
        <v>739</v>
      </c>
      <c r="G3811" s="149">
        <v>246.333333333333</v>
      </c>
      <c r="H3811" s="149">
        <v>1269.1924569779801</v>
      </c>
      <c r="I3811" s="149">
        <v>1102.34847067344</v>
      </c>
      <c r="J3811" s="149">
        <v>1023.84224164315</v>
      </c>
      <c r="K3811" s="149">
        <v>1185.2505918719501</v>
      </c>
      <c r="L3811" s="149">
        <v>78.506229030290896</v>
      </c>
      <c r="M3811" s="149">
        <v>82.902121198512106</v>
      </c>
    </row>
    <row r="3812" spans="1:13">
      <c r="A3812" s="150" t="str">
        <f t="shared" si="118"/>
        <v>2007-2009PersonsNG3</v>
      </c>
      <c r="B3812" s="151" t="str">
        <f t="shared" si="119"/>
        <v>2007-2009_Persons_NG3_All ages</v>
      </c>
      <c r="C3812" s="149" t="s">
        <v>5</v>
      </c>
      <c r="D3812" s="149" t="s">
        <v>215</v>
      </c>
      <c r="E3812" s="149" t="s">
        <v>68</v>
      </c>
      <c r="F3812" s="149">
        <v>736</v>
      </c>
      <c r="G3812" s="149">
        <v>245.333333333333</v>
      </c>
      <c r="H3812" s="149">
        <v>1254.6452558726301</v>
      </c>
      <c r="I3812" s="149">
        <v>1087.79502053855</v>
      </c>
      <c r="J3812" s="149">
        <v>1010.14201658212</v>
      </c>
      <c r="K3812" s="149">
        <v>1169.8052634537701</v>
      </c>
      <c r="L3812" s="149">
        <v>77.653003956428606</v>
      </c>
      <c r="M3812" s="149">
        <v>82.010242915228204</v>
      </c>
    </row>
    <row r="3813" spans="1:13">
      <c r="A3813" s="150" t="str">
        <f t="shared" si="118"/>
        <v>2008-2010PersonsNG3</v>
      </c>
      <c r="B3813" s="151" t="str">
        <f t="shared" si="119"/>
        <v>2008-2010_Persons_NG3_All ages</v>
      </c>
      <c r="C3813" s="149" t="s">
        <v>6</v>
      </c>
      <c r="D3813" s="149" t="s">
        <v>215</v>
      </c>
      <c r="E3813" s="149" t="s">
        <v>68</v>
      </c>
      <c r="F3813" s="149">
        <v>726</v>
      </c>
      <c r="G3813" s="149">
        <v>242</v>
      </c>
      <c r="H3813" s="149">
        <v>1231.34328358209</v>
      </c>
      <c r="I3813" s="149">
        <v>1063.91330389825</v>
      </c>
      <c r="J3813" s="149">
        <v>987.49700629860104</v>
      </c>
      <c r="K3813" s="149">
        <v>1144.64777957345</v>
      </c>
      <c r="L3813" s="149">
        <v>76.416297599646995</v>
      </c>
      <c r="M3813" s="149">
        <v>80.734475675201296</v>
      </c>
    </row>
    <row r="3814" spans="1:13">
      <c r="A3814" s="150" t="str">
        <f t="shared" si="118"/>
        <v>2009-2011PersonsNG3</v>
      </c>
      <c r="B3814" s="151" t="str">
        <f t="shared" si="119"/>
        <v>2009-2011_Persons_NG3_All ages</v>
      </c>
      <c r="C3814" s="149" t="s">
        <v>7</v>
      </c>
      <c r="D3814" s="149" t="s">
        <v>215</v>
      </c>
      <c r="E3814" s="149" t="s">
        <v>68</v>
      </c>
      <c r="F3814" s="149">
        <v>705</v>
      </c>
      <c r="G3814" s="149">
        <v>235</v>
      </c>
      <c r="H3814" s="149">
        <v>1198.99998299291</v>
      </c>
      <c r="I3814" s="149">
        <v>1041.2682552525</v>
      </c>
      <c r="J3814" s="149">
        <v>965.40013058064301</v>
      </c>
      <c r="K3814" s="149">
        <v>1121.4889391654101</v>
      </c>
      <c r="L3814" s="149">
        <v>75.868124671853806</v>
      </c>
      <c r="M3814" s="149">
        <v>80.220683912918005</v>
      </c>
    </row>
    <row r="3815" spans="1:13">
      <c r="A3815" s="150" t="str">
        <f t="shared" si="118"/>
        <v>2010-2012PersonsNG3</v>
      </c>
      <c r="B3815" s="151" t="str">
        <f t="shared" si="119"/>
        <v>2010-2012_Persons_NG3_All ages</v>
      </c>
      <c r="C3815" s="149" t="s">
        <v>8</v>
      </c>
      <c r="D3815" s="149" t="s">
        <v>215</v>
      </c>
      <c r="E3815" s="149" t="s">
        <v>68</v>
      </c>
      <c r="F3815" s="149">
        <v>658</v>
      </c>
      <c r="G3815" s="149">
        <v>219.333333333333</v>
      </c>
      <c r="H3815" s="149">
        <v>1122.1009549795399</v>
      </c>
      <c r="I3815" s="149">
        <v>972.54900447026705</v>
      </c>
      <c r="J3815" s="149">
        <v>899.28481814269696</v>
      </c>
      <c r="K3815" s="149">
        <v>1050.1686448329201</v>
      </c>
      <c r="L3815" s="149">
        <v>73.2641863275703</v>
      </c>
      <c r="M3815" s="149">
        <v>77.619640362650998</v>
      </c>
    </row>
    <row r="3816" spans="1:13">
      <c r="A3816" s="150" t="str">
        <f t="shared" si="118"/>
        <v>2011-2013PersonsNG3</v>
      </c>
      <c r="B3816" s="151" t="str">
        <f t="shared" si="119"/>
        <v>2011-2013_Persons_NG3_All ages</v>
      </c>
      <c r="C3816" s="149" t="s">
        <v>9</v>
      </c>
      <c r="D3816" s="149" t="s">
        <v>215</v>
      </c>
      <c r="E3816" s="149" t="s">
        <v>68</v>
      </c>
      <c r="F3816" s="149">
        <v>702</v>
      </c>
      <c r="G3816" s="149">
        <v>234</v>
      </c>
      <c r="H3816" s="149">
        <v>1200.3077712233901</v>
      </c>
      <c r="I3816" s="149">
        <v>1036.77917408284</v>
      </c>
      <c r="J3816" s="149">
        <v>961.13744844866505</v>
      </c>
      <c r="K3816" s="149">
        <v>1116.7700222193901</v>
      </c>
      <c r="L3816" s="149">
        <v>75.641725634172403</v>
      </c>
      <c r="M3816" s="149">
        <v>79.990848136549602</v>
      </c>
    </row>
    <row r="3817" spans="1:13">
      <c r="A3817" s="150" t="str">
        <f t="shared" si="118"/>
        <v>2012-2014PersonsNG3</v>
      </c>
      <c r="B3817" s="151" t="str">
        <f t="shared" si="119"/>
        <v>2012-2014_Persons_NG3_All ages</v>
      </c>
      <c r="C3817" s="149" t="s">
        <v>216</v>
      </c>
      <c r="D3817" s="149" t="s">
        <v>215</v>
      </c>
      <c r="E3817" s="149" t="s">
        <v>68</v>
      </c>
      <c r="F3817" s="149">
        <v>725</v>
      </c>
      <c r="G3817" s="149">
        <v>241.666666666667</v>
      </c>
      <c r="H3817" s="149">
        <v>1234.04255319149</v>
      </c>
      <c r="I3817" s="149">
        <v>1054.8805200187201</v>
      </c>
      <c r="J3817" s="149">
        <v>979.08992553803205</v>
      </c>
      <c r="K3817" s="149">
        <v>1134.95697828621</v>
      </c>
      <c r="L3817" s="149">
        <v>75.790594480687901</v>
      </c>
      <c r="M3817" s="149">
        <v>80.076458267485805</v>
      </c>
    </row>
    <row r="3818" spans="1:13">
      <c r="A3818" s="150" t="str">
        <f t="shared" si="118"/>
        <v>2004-2006PersonsNG4</v>
      </c>
      <c r="B3818" s="151" t="str">
        <f t="shared" si="119"/>
        <v>2004-2006_Persons_NG4_All ages</v>
      </c>
      <c r="C3818" s="149" t="s">
        <v>1</v>
      </c>
      <c r="D3818" s="149" t="s">
        <v>215</v>
      </c>
      <c r="E3818" s="149" t="s">
        <v>69</v>
      </c>
      <c r="F3818" s="149">
        <v>618</v>
      </c>
      <c r="G3818" s="149">
        <v>206</v>
      </c>
      <c r="H3818" s="149">
        <v>1124.8225401332299</v>
      </c>
      <c r="I3818" s="149">
        <v>1060.46615640239</v>
      </c>
      <c r="J3818" s="149">
        <v>978.13090243051101</v>
      </c>
      <c r="K3818" s="149">
        <v>1147.8572389552901</v>
      </c>
      <c r="L3818" s="149">
        <v>82.335253971882096</v>
      </c>
      <c r="M3818" s="149">
        <v>87.391082552893096</v>
      </c>
    </row>
    <row r="3819" spans="1:13">
      <c r="A3819" s="150" t="str">
        <f t="shared" si="118"/>
        <v>2005-2007PersonsNG4</v>
      </c>
      <c r="B3819" s="151" t="str">
        <f t="shared" si="119"/>
        <v>2005-2007_Persons_NG4_All ages</v>
      </c>
      <c r="C3819" s="149" t="s">
        <v>3</v>
      </c>
      <c r="D3819" s="149" t="s">
        <v>215</v>
      </c>
      <c r="E3819" s="149" t="s">
        <v>69</v>
      </c>
      <c r="F3819" s="149">
        <v>596</v>
      </c>
      <c r="G3819" s="149">
        <v>198.666666666667</v>
      </c>
      <c r="H3819" s="149">
        <v>1084.8592959335999</v>
      </c>
      <c r="I3819" s="149">
        <v>1023.22108593873</v>
      </c>
      <c r="J3819" s="149">
        <v>942.37737946863899</v>
      </c>
      <c r="K3819" s="149">
        <v>1109.12290109746</v>
      </c>
      <c r="L3819" s="149">
        <v>80.843706470091007</v>
      </c>
      <c r="M3819" s="149">
        <v>85.901815158733399</v>
      </c>
    </row>
    <row r="3820" spans="1:13">
      <c r="A3820" s="150" t="str">
        <f t="shared" si="118"/>
        <v>2006-2008PersonsNG4</v>
      </c>
      <c r="B3820" s="151" t="str">
        <f t="shared" si="119"/>
        <v>2006-2008_Persons_NG4_All ages</v>
      </c>
      <c r="C3820" s="149" t="s">
        <v>4</v>
      </c>
      <c r="D3820" s="149" t="s">
        <v>215</v>
      </c>
      <c r="E3820" s="149" t="s">
        <v>69</v>
      </c>
      <c r="F3820" s="149">
        <v>628</v>
      </c>
      <c r="G3820" s="149">
        <v>209.333333333333</v>
      </c>
      <c r="H3820" s="149">
        <v>1141.61061625159</v>
      </c>
      <c r="I3820" s="149">
        <v>1086.54574192768</v>
      </c>
      <c r="J3820" s="149">
        <v>1002.84115114903</v>
      </c>
      <c r="K3820" s="149">
        <v>1175.3478027910101</v>
      </c>
      <c r="L3820" s="149">
        <v>83.704590778646804</v>
      </c>
      <c r="M3820" s="149">
        <v>88.8020608633324</v>
      </c>
    </row>
    <row r="3821" spans="1:13">
      <c r="A3821" s="150" t="str">
        <f t="shared" si="118"/>
        <v>2007-2009PersonsNG4</v>
      </c>
      <c r="B3821" s="151" t="str">
        <f t="shared" si="119"/>
        <v>2007-2009_Persons_NG4_All ages</v>
      </c>
      <c r="C3821" s="149" t="s">
        <v>5</v>
      </c>
      <c r="D3821" s="149" t="s">
        <v>215</v>
      </c>
      <c r="E3821" s="149" t="s">
        <v>69</v>
      </c>
      <c r="F3821" s="149">
        <v>610</v>
      </c>
      <c r="G3821" s="149">
        <v>203.333333333333</v>
      </c>
      <c r="H3821" s="149">
        <v>1111.03016173685</v>
      </c>
      <c r="I3821" s="149">
        <v>1055.1047187635399</v>
      </c>
      <c r="J3821" s="149">
        <v>972.66217220653903</v>
      </c>
      <c r="K3821" s="149">
        <v>1142.6438786639701</v>
      </c>
      <c r="L3821" s="149">
        <v>82.442546556997399</v>
      </c>
      <c r="M3821" s="149">
        <v>87.5391599004315</v>
      </c>
    </row>
    <row r="3822" spans="1:13">
      <c r="A3822" s="150" t="str">
        <f t="shared" si="118"/>
        <v>2008-2010PersonsNG4</v>
      </c>
      <c r="B3822" s="151" t="str">
        <f t="shared" si="119"/>
        <v>2008-2010_Persons_NG4_All ages</v>
      </c>
      <c r="C3822" s="149" t="s">
        <v>6</v>
      </c>
      <c r="D3822" s="149" t="s">
        <v>215</v>
      </c>
      <c r="E3822" s="149" t="s">
        <v>69</v>
      </c>
      <c r="F3822" s="149">
        <v>643</v>
      </c>
      <c r="G3822" s="149">
        <v>214.333333333333</v>
      </c>
      <c r="H3822" s="149">
        <v>1178.7351054078799</v>
      </c>
      <c r="I3822" s="149">
        <v>1121.51073213112</v>
      </c>
      <c r="J3822" s="149">
        <v>1036.1639233044</v>
      </c>
      <c r="K3822" s="149">
        <v>1211.9920490535201</v>
      </c>
      <c r="L3822" s="149">
        <v>85.346808826718402</v>
      </c>
      <c r="M3822" s="149">
        <v>90.481316922404403</v>
      </c>
    </row>
    <row r="3823" spans="1:13">
      <c r="A3823" s="150" t="str">
        <f t="shared" si="118"/>
        <v>2009-2011PersonsNG4</v>
      </c>
      <c r="B3823" s="151" t="str">
        <f t="shared" si="119"/>
        <v>2009-2011_Persons_NG4_All ages</v>
      </c>
      <c r="C3823" s="149" t="s">
        <v>7</v>
      </c>
      <c r="D3823" s="149" t="s">
        <v>215</v>
      </c>
      <c r="E3823" s="149" t="s">
        <v>69</v>
      </c>
      <c r="F3823" s="149">
        <v>597</v>
      </c>
      <c r="G3823" s="149">
        <v>199</v>
      </c>
      <c r="H3823" s="149">
        <v>1101.5369854420001</v>
      </c>
      <c r="I3823" s="149">
        <v>1044.5938446708401</v>
      </c>
      <c r="J3823" s="149">
        <v>962.24272419899796</v>
      </c>
      <c r="K3823" s="149">
        <v>1132.09292422251</v>
      </c>
      <c r="L3823" s="149">
        <v>82.351120471845107</v>
      </c>
      <c r="M3823" s="149">
        <v>87.499079551671898</v>
      </c>
    </row>
    <row r="3824" spans="1:13">
      <c r="A3824" s="150" t="str">
        <f t="shared" si="118"/>
        <v>2010-2012PersonsNG4</v>
      </c>
      <c r="B3824" s="151" t="str">
        <f t="shared" si="119"/>
        <v>2010-2012_Persons_NG4_All ages</v>
      </c>
      <c r="C3824" s="149" t="s">
        <v>8</v>
      </c>
      <c r="D3824" s="149" t="s">
        <v>215</v>
      </c>
      <c r="E3824" s="149" t="s">
        <v>69</v>
      </c>
      <c r="F3824" s="149">
        <v>638</v>
      </c>
      <c r="G3824" s="149">
        <v>212.666666666667</v>
      </c>
      <c r="H3824" s="149">
        <v>1182.4230405693399</v>
      </c>
      <c r="I3824" s="149">
        <v>1117.3168510185801</v>
      </c>
      <c r="J3824" s="149">
        <v>1032.0857184384599</v>
      </c>
      <c r="K3824" s="149">
        <v>1207.6962423227801</v>
      </c>
      <c r="L3824" s="149">
        <v>85.231132580120601</v>
      </c>
      <c r="M3824" s="149">
        <v>90.379391304193206</v>
      </c>
    </row>
    <row r="3825" spans="1:13">
      <c r="A3825" s="150" t="str">
        <f t="shared" si="118"/>
        <v>2011-2013PersonsNG4</v>
      </c>
      <c r="B3825" s="151" t="str">
        <f t="shared" si="119"/>
        <v>2011-2013_Persons_NG4_All ages</v>
      </c>
      <c r="C3825" s="149" t="s">
        <v>9</v>
      </c>
      <c r="D3825" s="149" t="s">
        <v>215</v>
      </c>
      <c r="E3825" s="149" t="s">
        <v>69</v>
      </c>
      <c r="F3825" s="149">
        <v>621</v>
      </c>
      <c r="G3825" s="149">
        <v>207</v>
      </c>
      <c r="H3825" s="149">
        <v>1152.5398563501001</v>
      </c>
      <c r="I3825" s="149">
        <v>1075.0170575316999</v>
      </c>
      <c r="J3825" s="149">
        <v>991.91469203306394</v>
      </c>
      <c r="K3825" s="149">
        <v>1163.2096059074099</v>
      </c>
      <c r="L3825" s="149">
        <v>83.102365498631201</v>
      </c>
      <c r="M3825" s="149">
        <v>88.192548375712903</v>
      </c>
    </row>
    <row r="3826" spans="1:13">
      <c r="A3826" s="150" t="str">
        <f t="shared" si="118"/>
        <v>2012-2014PersonsNG4</v>
      </c>
      <c r="B3826" s="151" t="str">
        <f t="shared" si="119"/>
        <v>2012-2014_Persons_NG4_All ages</v>
      </c>
      <c r="C3826" s="149" t="s">
        <v>216</v>
      </c>
      <c r="D3826" s="149" t="s">
        <v>215</v>
      </c>
      <c r="E3826" s="149" t="s">
        <v>69</v>
      </c>
      <c r="F3826" s="149">
        <v>652</v>
      </c>
      <c r="G3826" s="149">
        <v>217.333333333333</v>
      </c>
      <c r="H3826" s="149">
        <v>1213.0006883592901</v>
      </c>
      <c r="I3826" s="149">
        <v>1118.0708524506899</v>
      </c>
      <c r="J3826" s="149">
        <v>1033.6220714676899</v>
      </c>
      <c r="K3826" s="149">
        <v>1207.5637895595301</v>
      </c>
      <c r="L3826" s="149">
        <v>84.448780982999295</v>
      </c>
      <c r="M3826" s="149">
        <v>89.492937108840394</v>
      </c>
    </row>
    <row r="3827" spans="1:13">
      <c r="A3827" s="150" t="str">
        <f t="shared" si="118"/>
        <v>2004-2006PersonsNG5</v>
      </c>
      <c r="B3827" s="151" t="str">
        <f t="shared" si="119"/>
        <v>2004-2006_Persons_NG5_All ages</v>
      </c>
      <c r="C3827" s="149" t="s">
        <v>1</v>
      </c>
      <c r="D3827" s="149" t="s">
        <v>215</v>
      </c>
      <c r="E3827" s="149" t="s">
        <v>70</v>
      </c>
      <c r="F3827" s="149">
        <v>869</v>
      </c>
      <c r="G3827" s="149">
        <v>289.66666666666703</v>
      </c>
      <c r="H3827" s="149">
        <v>1616.50359016332</v>
      </c>
      <c r="I3827" s="149">
        <v>1647.60965963838</v>
      </c>
      <c r="J3827" s="149">
        <v>1538.9554054984501</v>
      </c>
      <c r="K3827" s="149">
        <v>1761.8611580971201</v>
      </c>
      <c r="L3827" s="149">
        <v>108.65425413993501</v>
      </c>
      <c r="M3827" s="149">
        <v>114.251498458743</v>
      </c>
    </row>
    <row r="3828" spans="1:13">
      <c r="A3828" s="150" t="str">
        <f t="shared" si="118"/>
        <v>2005-2007PersonsNG5</v>
      </c>
      <c r="B3828" s="151" t="str">
        <f t="shared" si="119"/>
        <v>2005-2007_Persons_NG5_All ages</v>
      </c>
      <c r="C3828" s="149" t="s">
        <v>3</v>
      </c>
      <c r="D3828" s="149" t="s">
        <v>215</v>
      </c>
      <c r="E3828" s="149" t="s">
        <v>70</v>
      </c>
      <c r="F3828" s="149">
        <v>840</v>
      </c>
      <c r="G3828" s="149">
        <v>280</v>
      </c>
      <c r="H3828" s="149">
        <v>1558.1524763494699</v>
      </c>
      <c r="I3828" s="149">
        <v>1622.7399154110501</v>
      </c>
      <c r="J3828" s="149">
        <v>1514.0249200954599</v>
      </c>
      <c r="K3828" s="149">
        <v>1737.15387072368</v>
      </c>
      <c r="L3828" s="149">
        <v>108.714995315582</v>
      </c>
      <c r="M3828" s="149">
        <v>114.413955312632</v>
      </c>
    </row>
    <row r="3829" spans="1:13">
      <c r="A3829" s="150" t="str">
        <f t="shared" si="118"/>
        <v>2006-2008PersonsNG5</v>
      </c>
      <c r="B3829" s="151" t="str">
        <f t="shared" si="119"/>
        <v>2006-2008_Persons_NG5_All ages</v>
      </c>
      <c r="C3829" s="149" t="s">
        <v>4</v>
      </c>
      <c r="D3829" s="149" t="s">
        <v>215</v>
      </c>
      <c r="E3829" s="149" t="s">
        <v>70</v>
      </c>
      <c r="F3829" s="149">
        <v>840</v>
      </c>
      <c r="G3829" s="149">
        <v>280</v>
      </c>
      <c r="H3829" s="149">
        <v>1556.9106444498</v>
      </c>
      <c r="I3829" s="149">
        <v>1655.90733104285</v>
      </c>
      <c r="J3829" s="149">
        <v>1545.02834645075</v>
      </c>
      <c r="K3829" s="149">
        <v>1772.59871433734</v>
      </c>
      <c r="L3829" s="149">
        <v>110.878984592092</v>
      </c>
      <c r="M3829" s="149">
        <v>116.691383294494</v>
      </c>
    </row>
    <row r="3830" spans="1:13">
      <c r="A3830" s="150" t="str">
        <f t="shared" si="118"/>
        <v>2007-2009PersonsNG5</v>
      </c>
      <c r="B3830" s="151" t="str">
        <f t="shared" si="119"/>
        <v>2007-2009_Persons_NG5_All ages</v>
      </c>
      <c r="C3830" s="149" t="s">
        <v>5</v>
      </c>
      <c r="D3830" s="149" t="s">
        <v>215</v>
      </c>
      <c r="E3830" s="149" t="s">
        <v>70</v>
      </c>
      <c r="F3830" s="149">
        <v>844</v>
      </c>
      <c r="G3830" s="149">
        <v>281.33333333333297</v>
      </c>
      <c r="H3830" s="149">
        <v>1568.8607171403601</v>
      </c>
      <c r="I3830" s="149">
        <v>1731.7725085457</v>
      </c>
      <c r="J3830" s="149">
        <v>1615.8547355841799</v>
      </c>
      <c r="K3830" s="149">
        <v>1853.7519924754799</v>
      </c>
      <c r="L3830" s="149">
        <v>115.917772961521</v>
      </c>
      <c r="M3830" s="149">
        <v>121.979483929783</v>
      </c>
    </row>
    <row r="3831" spans="1:13">
      <c r="A3831" s="150" t="str">
        <f t="shared" si="118"/>
        <v>2008-2010PersonsNG5</v>
      </c>
      <c r="B3831" s="151" t="str">
        <f t="shared" si="119"/>
        <v>2008-2010_Persons_NG5_All ages</v>
      </c>
      <c r="C3831" s="149" t="s">
        <v>6</v>
      </c>
      <c r="D3831" s="149" t="s">
        <v>215</v>
      </c>
      <c r="E3831" s="149" t="s">
        <v>70</v>
      </c>
      <c r="F3831" s="149">
        <v>863</v>
      </c>
      <c r="G3831" s="149">
        <v>287.66666666666703</v>
      </c>
      <c r="H3831" s="149">
        <v>1609.62417233983</v>
      </c>
      <c r="I3831" s="149">
        <v>1837.2906400976899</v>
      </c>
      <c r="J3831" s="149">
        <v>1714.9282965591401</v>
      </c>
      <c r="K3831" s="149">
        <v>1965.97887973806</v>
      </c>
      <c r="L3831" s="149">
        <v>122.362343538552</v>
      </c>
      <c r="M3831" s="149">
        <v>128.688239640365</v>
      </c>
    </row>
    <row r="3832" spans="1:13">
      <c r="A3832" s="150" t="str">
        <f t="shared" si="118"/>
        <v>2009-2011PersonsNG5</v>
      </c>
      <c r="B3832" s="151" t="str">
        <f t="shared" si="119"/>
        <v>2009-2011_Persons_NG5_All ages</v>
      </c>
      <c r="C3832" s="149" t="s">
        <v>7</v>
      </c>
      <c r="D3832" s="149" t="s">
        <v>215</v>
      </c>
      <c r="E3832" s="149" t="s">
        <v>70</v>
      </c>
      <c r="F3832" s="149">
        <v>831</v>
      </c>
      <c r="G3832" s="149">
        <v>277</v>
      </c>
      <c r="H3832" s="149">
        <v>1555.45156761816</v>
      </c>
      <c r="I3832" s="149">
        <v>1832.5354668170201</v>
      </c>
      <c r="J3832" s="149">
        <v>1707.1107049572099</v>
      </c>
      <c r="K3832" s="149">
        <v>1964.5716594605201</v>
      </c>
      <c r="L3832" s="149">
        <v>125.424761859809</v>
      </c>
      <c r="M3832" s="149">
        <v>132.03619264350101</v>
      </c>
    </row>
    <row r="3833" spans="1:13">
      <c r="A3833" s="150" t="str">
        <f t="shared" si="118"/>
        <v>2010-2012PersonsNG5</v>
      </c>
      <c r="B3833" s="151" t="str">
        <f t="shared" si="119"/>
        <v>2010-2012_Persons_NG5_All ages</v>
      </c>
      <c r="C3833" s="149" t="s">
        <v>8</v>
      </c>
      <c r="D3833" s="149" t="s">
        <v>215</v>
      </c>
      <c r="E3833" s="149" t="s">
        <v>70</v>
      </c>
      <c r="F3833" s="149">
        <v>820</v>
      </c>
      <c r="G3833" s="149">
        <v>273.33333333333297</v>
      </c>
      <c r="H3833" s="149">
        <v>1537.6537653765399</v>
      </c>
      <c r="I3833" s="149">
        <v>1832.4691912440901</v>
      </c>
      <c r="J3833" s="149">
        <v>1705.9208457053901</v>
      </c>
      <c r="K3833" s="149">
        <v>1965.7340746305899</v>
      </c>
      <c r="L3833" s="149">
        <v>126.548345538704</v>
      </c>
      <c r="M3833" s="149">
        <v>133.264883386496</v>
      </c>
    </row>
    <row r="3834" spans="1:13">
      <c r="A3834" s="150" t="str">
        <f t="shared" si="118"/>
        <v>2011-2013PersonsNG5</v>
      </c>
      <c r="B3834" s="151" t="str">
        <f t="shared" si="119"/>
        <v>2011-2013_Persons_NG5_All ages</v>
      </c>
      <c r="C3834" s="149" t="s">
        <v>9</v>
      </c>
      <c r="D3834" s="149" t="s">
        <v>215</v>
      </c>
      <c r="E3834" s="149" t="s">
        <v>70</v>
      </c>
      <c r="F3834" s="149">
        <v>834</v>
      </c>
      <c r="G3834" s="149">
        <v>278</v>
      </c>
      <c r="H3834" s="149">
        <v>1553.33296083142</v>
      </c>
      <c r="I3834" s="149">
        <v>1841.62278843529</v>
      </c>
      <c r="J3834" s="149">
        <v>1716.17286887507</v>
      </c>
      <c r="K3834" s="149">
        <v>1973.67322006666</v>
      </c>
      <c r="L3834" s="149">
        <v>125.449919560225</v>
      </c>
      <c r="M3834" s="149">
        <v>132.05043163137</v>
      </c>
    </row>
    <row r="3835" spans="1:13">
      <c r="A3835" s="150" t="str">
        <f t="shared" si="118"/>
        <v>2012-2014PersonsNG5</v>
      </c>
      <c r="B3835" s="151" t="str">
        <f t="shared" si="119"/>
        <v>2012-2014_Persons_NG5_All ages</v>
      </c>
      <c r="C3835" s="149" t="s">
        <v>216</v>
      </c>
      <c r="D3835" s="149" t="s">
        <v>215</v>
      </c>
      <c r="E3835" s="149" t="s">
        <v>70</v>
      </c>
      <c r="F3835" s="149">
        <v>903</v>
      </c>
      <c r="G3835" s="149">
        <v>301</v>
      </c>
      <c r="H3835" s="149">
        <v>1670.92261574331</v>
      </c>
      <c r="I3835" s="149">
        <v>1998.0628863520999</v>
      </c>
      <c r="J3835" s="149">
        <v>1867.6242528021901</v>
      </c>
      <c r="K3835" s="149">
        <v>2135.0897445007399</v>
      </c>
      <c r="L3835" s="149">
        <v>130.438633549917</v>
      </c>
      <c r="M3835" s="149">
        <v>137.02685814863599</v>
      </c>
    </row>
    <row r="3836" spans="1:13">
      <c r="A3836" s="150" t="str">
        <f t="shared" si="118"/>
        <v>2004-2006PersonsNJ</v>
      </c>
      <c r="B3836" s="151" t="str">
        <f t="shared" si="119"/>
        <v>2004-2006_Persons_NJ_All ages</v>
      </c>
      <c r="C3836" s="149" t="s">
        <v>1</v>
      </c>
      <c r="D3836" s="149" t="s">
        <v>215</v>
      </c>
      <c r="E3836" s="149" t="s">
        <v>71</v>
      </c>
      <c r="F3836" s="149">
        <v>4269</v>
      </c>
      <c r="G3836" s="149">
        <v>1423</v>
      </c>
      <c r="H3836" s="149">
        <v>949.30797694442504</v>
      </c>
      <c r="I3836" s="149">
        <v>1180.4603745755701</v>
      </c>
      <c r="J3836" s="149">
        <v>1144.84169971759</v>
      </c>
      <c r="K3836" s="149">
        <v>1216.8942801170599</v>
      </c>
      <c r="L3836" s="149">
        <v>35.618674857983301</v>
      </c>
      <c r="M3836" s="149">
        <v>36.433905541488699</v>
      </c>
    </row>
    <row r="3837" spans="1:13">
      <c r="A3837" s="150" t="str">
        <f t="shared" si="118"/>
        <v>2005-2007PersonsNJ</v>
      </c>
      <c r="B3837" s="151" t="str">
        <f t="shared" si="119"/>
        <v>2005-2007_Persons_NJ_All ages</v>
      </c>
      <c r="C3837" s="149" t="s">
        <v>3</v>
      </c>
      <c r="D3837" s="149" t="s">
        <v>215</v>
      </c>
      <c r="E3837" s="149" t="s">
        <v>71</v>
      </c>
      <c r="F3837" s="149">
        <v>4199</v>
      </c>
      <c r="G3837" s="149">
        <v>1399.6666666666699</v>
      </c>
      <c r="H3837" s="149">
        <v>931.39114213530104</v>
      </c>
      <c r="I3837" s="149">
        <v>1143.7005082212099</v>
      </c>
      <c r="J3837" s="149">
        <v>1108.9176798937699</v>
      </c>
      <c r="K3837" s="149">
        <v>1179.2861289458899</v>
      </c>
      <c r="L3837" s="149">
        <v>34.782828327443703</v>
      </c>
      <c r="M3837" s="149">
        <v>35.585620724676801</v>
      </c>
    </row>
    <row r="3838" spans="1:13">
      <c r="A3838" s="150" t="str">
        <f t="shared" si="118"/>
        <v>2006-2008PersonsNJ</v>
      </c>
      <c r="B3838" s="151" t="str">
        <f t="shared" si="119"/>
        <v>2006-2008_Persons_NJ_All ages</v>
      </c>
      <c r="C3838" s="149" t="s">
        <v>4</v>
      </c>
      <c r="D3838" s="149" t="s">
        <v>215</v>
      </c>
      <c r="E3838" s="149" t="s">
        <v>71</v>
      </c>
      <c r="F3838" s="149">
        <v>4183</v>
      </c>
      <c r="G3838" s="149">
        <v>1394.3333333333301</v>
      </c>
      <c r="H3838" s="149">
        <v>924.53839387148003</v>
      </c>
      <c r="I3838" s="149">
        <v>1120.1150565892201</v>
      </c>
      <c r="J3838" s="149">
        <v>1085.9741381520701</v>
      </c>
      <c r="K3838" s="149">
        <v>1155.0454768058501</v>
      </c>
      <c r="L3838" s="149">
        <v>34.140918437148002</v>
      </c>
      <c r="M3838" s="149">
        <v>34.9304202166336</v>
      </c>
    </row>
    <row r="3839" spans="1:13">
      <c r="A3839" s="150" t="str">
        <f t="shared" si="118"/>
        <v>2007-2009PersonsNJ</v>
      </c>
      <c r="B3839" s="151" t="str">
        <f t="shared" si="119"/>
        <v>2007-2009_Persons_NJ_All ages</v>
      </c>
      <c r="C3839" s="149" t="s">
        <v>5</v>
      </c>
      <c r="D3839" s="149" t="s">
        <v>215</v>
      </c>
      <c r="E3839" s="149" t="s">
        <v>71</v>
      </c>
      <c r="F3839" s="149">
        <v>4174</v>
      </c>
      <c r="G3839" s="149">
        <v>1391.3333333333301</v>
      </c>
      <c r="H3839" s="149">
        <v>918.77209433372502</v>
      </c>
      <c r="I3839" s="149">
        <v>1095.32450308233</v>
      </c>
      <c r="J3839" s="149">
        <v>1061.90383987783</v>
      </c>
      <c r="K3839" s="149">
        <v>1129.51885568945</v>
      </c>
      <c r="L3839" s="149">
        <v>33.420663204499803</v>
      </c>
      <c r="M3839" s="149">
        <v>34.194352607115199</v>
      </c>
    </row>
    <row r="3840" spans="1:13">
      <c r="A3840" s="150" t="str">
        <f t="shared" si="118"/>
        <v>2008-2010PersonsNJ</v>
      </c>
      <c r="B3840" s="151" t="str">
        <f t="shared" si="119"/>
        <v>2008-2010_Persons_NJ_All ages</v>
      </c>
      <c r="C3840" s="149" t="s">
        <v>6</v>
      </c>
      <c r="D3840" s="149" t="s">
        <v>215</v>
      </c>
      <c r="E3840" s="149" t="s">
        <v>71</v>
      </c>
      <c r="F3840" s="149">
        <v>4159</v>
      </c>
      <c r="G3840" s="149">
        <v>1386.3333333333301</v>
      </c>
      <c r="H3840" s="149">
        <v>912.93028891532697</v>
      </c>
      <c r="I3840" s="149">
        <v>1066.4496303911501</v>
      </c>
      <c r="J3840" s="149">
        <v>1033.88797867168</v>
      </c>
      <c r="K3840" s="149">
        <v>1099.76646084514</v>
      </c>
      <c r="L3840" s="149">
        <v>32.561651719467598</v>
      </c>
      <c r="M3840" s="149">
        <v>33.316830453993397</v>
      </c>
    </row>
    <row r="3841" spans="1:13">
      <c r="A3841" s="150" t="str">
        <f t="shared" si="118"/>
        <v>2009-2011PersonsNJ</v>
      </c>
      <c r="B3841" s="151" t="str">
        <f t="shared" si="119"/>
        <v>2009-2011_Persons_NJ_All ages</v>
      </c>
      <c r="C3841" s="149" t="s">
        <v>7</v>
      </c>
      <c r="D3841" s="149" t="s">
        <v>215</v>
      </c>
      <c r="E3841" s="149" t="s">
        <v>71</v>
      </c>
      <c r="F3841" s="149">
        <v>4070</v>
      </c>
      <c r="G3841" s="149">
        <v>1356.6666666666699</v>
      </c>
      <c r="H3841" s="149">
        <v>891.11533922593401</v>
      </c>
      <c r="I3841" s="149">
        <v>1020.73993088885</v>
      </c>
      <c r="J3841" s="149">
        <v>989.30840917448802</v>
      </c>
      <c r="K3841" s="149">
        <v>1052.90845063048</v>
      </c>
      <c r="L3841" s="149">
        <v>31.431521714366198</v>
      </c>
      <c r="M3841" s="149">
        <v>32.168519741628799</v>
      </c>
    </row>
    <row r="3842" spans="1:13">
      <c r="A3842" s="150" t="str">
        <f t="shared" si="118"/>
        <v>2010-2012PersonsNJ</v>
      </c>
      <c r="B3842" s="151" t="str">
        <f t="shared" si="119"/>
        <v>2010-2012_Persons_NJ_All ages</v>
      </c>
      <c r="C3842" s="149" t="s">
        <v>8</v>
      </c>
      <c r="D3842" s="149" t="s">
        <v>215</v>
      </c>
      <c r="E3842" s="149" t="s">
        <v>71</v>
      </c>
      <c r="F3842" s="149">
        <v>4132</v>
      </c>
      <c r="G3842" s="149">
        <v>1377.3333333333301</v>
      </c>
      <c r="H3842" s="149">
        <v>903.19111497762799</v>
      </c>
      <c r="I3842" s="149">
        <v>1016.6037657110101</v>
      </c>
      <c r="J3842" s="149">
        <v>985.60282834243196</v>
      </c>
      <c r="K3842" s="149">
        <v>1048.32606058186</v>
      </c>
      <c r="L3842" s="149">
        <v>31.000937368582299</v>
      </c>
      <c r="M3842" s="149">
        <v>31.722294870846401</v>
      </c>
    </row>
    <row r="3843" spans="1:13">
      <c r="A3843" s="150" t="str">
        <f t="shared" ref="A3843:A3906" si="120">C3843&amp;D3843&amp;E3843</f>
        <v>2011-2013PersonsNJ</v>
      </c>
      <c r="B3843" s="151" t="str">
        <f t="shared" ref="B3843:B3906" si="121">CONCATENATE(C3843,"_",D3843,"_",E3843,"_","All ages")</f>
        <v>2011-2013_Persons_NJ_All ages</v>
      </c>
      <c r="C3843" s="149" t="s">
        <v>9</v>
      </c>
      <c r="D3843" s="149" t="s">
        <v>215</v>
      </c>
      <c r="E3843" s="149" t="s">
        <v>71</v>
      </c>
      <c r="F3843" s="149">
        <v>4245</v>
      </c>
      <c r="G3843" s="149">
        <v>1415</v>
      </c>
      <c r="H3843" s="149">
        <v>925.54437053171398</v>
      </c>
      <c r="I3843" s="149">
        <v>1028.35545857286</v>
      </c>
      <c r="J3843" s="149">
        <v>997.44167046284895</v>
      </c>
      <c r="K3843" s="149">
        <v>1059.9788157488799</v>
      </c>
      <c r="L3843" s="149">
        <v>30.9137881100127</v>
      </c>
      <c r="M3843" s="149">
        <v>31.623357176018501</v>
      </c>
    </row>
    <row r="3844" spans="1:13">
      <c r="A3844" s="150" t="str">
        <f t="shared" si="120"/>
        <v>2012-2014PersonsNJ</v>
      </c>
      <c r="B3844" s="151" t="str">
        <f t="shared" si="121"/>
        <v>2012-2014_Persons_NJ_All ages</v>
      </c>
      <c r="C3844" s="149" t="s">
        <v>216</v>
      </c>
      <c r="D3844" s="149" t="s">
        <v>215</v>
      </c>
      <c r="E3844" s="149" t="s">
        <v>71</v>
      </c>
      <c r="F3844" s="149">
        <v>4294</v>
      </c>
      <c r="G3844" s="149">
        <v>1431.3333333333301</v>
      </c>
      <c r="H3844" s="149">
        <v>933.91070212946397</v>
      </c>
      <c r="I3844" s="149">
        <v>1018.38877043412</v>
      </c>
      <c r="J3844" s="149">
        <v>987.96300288031796</v>
      </c>
      <c r="K3844" s="149">
        <v>1049.50885913772</v>
      </c>
      <c r="L3844" s="149">
        <v>30.425767553804501</v>
      </c>
      <c r="M3844" s="149">
        <v>31.120088703594799</v>
      </c>
    </row>
    <row r="3845" spans="1:13">
      <c r="A3845" s="150" t="str">
        <f t="shared" si="120"/>
        <v>2004-2006PersonsNJ1</v>
      </c>
      <c r="B3845" s="151" t="str">
        <f t="shared" si="121"/>
        <v>2004-2006_Persons_NJ1_All ages</v>
      </c>
      <c r="C3845" s="149" t="s">
        <v>1</v>
      </c>
      <c r="D3845" s="149" t="s">
        <v>215</v>
      </c>
      <c r="E3845" s="149" t="s">
        <v>72</v>
      </c>
      <c r="F3845" s="149">
        <v>618</v>
      </c>
      <c r="G3845" s="149">
        <v>206</v>
      </c>
      <c r="H3845" s="149">
        <v>659.69257045260497</v>
      </c>
      <c r="I3845" s="149">
        <v>953.92975545644299</v>
      </c>
      <c r="J3845" s="149">
        <v>878.39713078884097</v>
      </c>
      <c r="K3845" s="149">
        <v>1034.10049058307</v>
      </c>
      <c r="L3845" s="149">
        <v>75.532624667602207</v>
      </c>
      <c r="M3845" s="149">
        <v>80.170735126624393</v>
      </c>
    </row>
    <row r="3846" spans="1:13">
      <c r="A3846" s="150" t="str">
        <f t="shared" si="120"/>
        <v>2005-2007PersonsNJ1</v>
      </c>
      <c r="B3846" s="151" t="str">
        <f t="shared" si="121"/>
        <v>2005-2007_Persons_NJ1_All ages</v>
      </c>
      <c r="C3846" s="149" t="s">
        <v>3</v>
      </c>
      <c r="D3846" s="149" t="s">
        <v>215</v>
      </c>
      <c r="E3846" s="149" t="s">
        <v>72</v>
      </c>
      <c r="F3846" s="149">
        <v>635</v>
      </c>
      <c r="G3846" s="149">
        <v>211.666666666667</v>
      </c>
      <c r="H3846" s="149">
        <v>674.87140245717001</v>
      </c>
      <c r="I3846" s="149">
        <v>937.82253934333301</v>
      </c>
      <c r="J3846" s="149">
        <v>864.61896911070698</v>
      </c>
      <c r="K3846" s="149">
        <v>1015.45863667393</v>
      </c>
      <c r="L3846" s="149">
        <v>73.203570232625694</v>
      </c>
      <c r="M3846" s="149">
        <v>77.636097330592406</v>
      </c>
    </row>
    <row r="3847" spans="1:13">
      <c r="A3847" s="150" t="str">
        <f t="shared" si="120"/>
        <v>2006-2008PersonsNJ1</v>
      </c>
      <c r="B3847" s="151" t="str">
        <f t="shared" si="121"/>
        <v>2006-2008_Persons_NJ1_All ages</v>
      </c>
      <c r="C3847" s="149" t="s">
        <v>4</v>
      </c>
      <c r="D3847" s="149" t="s">
        <v>215</v>
      </c>
      <c r="E3847" s="149" t="s">
        <v>72</v>
      </c>
      <c r="F3847" s="149">
        <v>662</v>
      </c>
      <c r="G3847" s="149">
        <v>220.666666666667</v>
      </c>
      <c r="H3847" s="149">
        <v>699.138222372423</v>
      </c>
      <c r="I3847" s="149">
        <v>933.06152304863394</v>
      </c>
      <c r="J3847" s="149">
        <v>861.657623592238</v>
      </c>
      <c r="K3847" s="149">
        <v>1008.69702844899</v>
      </c>
      <c r="L3847" s="149">
        <v>71.403899456396104</v>
      </c>
      <c r="M3847" s="149">
        <v>75.635505400351903</v>
      </c>
    </row>
    <row r="3848" spans="1:13">
      <c r="A3848" s="150" t="str">
        <f t="shared" si="120"/>
        <v>2007-2009PersonsNJ1</v>
      </c>
      <c r="B3848" s="151" t="str">
        <f t="shared" si="121"/>
        <v>2007-2009_Persons_NJ1_All ages</v>
      </c>
      <c r="C3848" s="149" t="s">
        <v>5</v>
      </c>
      <c r="D3848" s="149" t="s">
        <v>215</v>
      </c>
      <c r="E3848" s="149" t="s">
        <v>72</v>
      </c>
      <c r="F3848" s="149">
        <v>662</v>
      </c>
      <c r="G3848" s="149">
        <v>220.666666666667</v>
      </c>
      <c r="H3848" s="149">
        <v>695.81669119192804</v>
      </c>
      <c r="I3848" s="149">
        <v>912.86501795563697</v>
      </c>
      <c r="J3848" s="149">
        <v>843.15554565276602</v>
      </c>
      <c r="K3848" s="149">
        <v>986.70567944554898</v>
      </c>
      <c r="L3848" s="149">
        <v>69.709472302870495</v>
      </c>
      <c r="M3848" s="149">
        <v>73.840661489911994</v>
      </c>
    </row>
    <row r="3849" spans="1:13">
      <c r="A3849" s="150" t="str">
        <f t="shared" si="120"/>
        <v>2008-2010PersonsNJ1</v>
      </c>
      <c r="B3849" s="151" t="str">
        <f t="shared" si="121"/>
        <v>2008-2010_Persons_NJ1_All ages</v>
      </c>
      <c r="C3849" s="149" t="s">
        <v>6</v>
      </c>
      <c r="D3849" s="149" t="s">
        <v>215</v>
      </c>
      <c r="E3849" s="149" t="s">
        <v>72</v>
      </c>
      <c r="F3849" s="149">
        <v>672</v>
      </c>
      <c r="G3849" s="149">
        <v>224</v>
      </c>
      <c r="H3849" s="149">
        <v>705.66739123586297</v>
      </c>
      <c r="I3849" s="149">
        <v>903.44115751150503</v>
      </c>
      <c r="J3849" s="149">
        <v>835.23021570161404</v>
      </c>
      <c r="K3849" s="149">
        <v>975.66332814709801</v>
      </c>
      <c r="L3849" s="149">
        <v>68.210941809891594</v>
      </c>
      <c r="M3849" s="149">
        <v>72.222170635592903</v>
      </c>
    </row>
    <row r="3850" spans="1:13">
      <c r="A3850" s="150" t="str">
        <f t="shared" si="120"/>
        <v>2009-2011PersonsNJ1</v>
      </c>
      <c r="B3850" s="151" t="str">
        <f t="shared" si="121"/>
        <v>2009-2011_Persons_NJ1_All ages</v>
      </c>
      <c r="C3850" s="149" t="s">
        <v>7</v>
      </c>
      <c r="D3850" s="149" t="s">
        <v>215</v>
      </c>
      <c r="E3850" s="149" t="s">
        <v>72</v>
      </c>
      <c r="F3850" s="149">
        <v>664</v>
      </c>
      <c r="G3850" s="149">
        <v>221.333333333333</v>
      </c>
      <c r="H3850" s="149">
        <v>697.92619220298695</v>
      </c>
      <c r="I3850" s="149">
        <v>864.801682603823</v>
      </c>
      <c r="J3850" s="149">
        <v>799.26089453485201</v>
      </c>
      <c r="K3850" s="149">
        <v>934.22056941866595</v>
      </c>
      <c r="L3850" s="149">
        <v>65.540788068971196</v>
      </c>
      <c r="M3850" s="149">
        <v>69.418886814842807</v>
      </c>
    </row>
    <row r="3851" spans="1:13">
      <c r="A3851" s="150" t="str">
        <f t="shared" si="120"/>
        <v>2010-2012PersonsNJ1</v>
      </c>
      <c r="B3851" s="151" t="str">
        <f t="shared" si="121"/>
        <v>2010-2012_Persons_NJ1_All ages</v>
      </c>
      <c r="C3851" s="149" t="s">
        <v>8</v>
      </c>
      <c r="D3851" s="149" t="s">
        <v>215</v>
      </c>
      <c r="E3851" s="149" t="s">
        <v>72</v>
      </c>
      <c r="F3851" s="149">
        <v>684</v>
      </c>
      <c r="G3851" s="149">
        <v>228</v>
      </c>
      <c r="H3851" s="149">
        <v>720.03789673140705</v>
      </c>
      <c r="I3851" s="149">
        <v>865.88971693467397</v>
      </c>
      <c r="J3851" s="149">
        <v>801.29037092378996</v>
      </c>
      <c r="K3851" s="149">
        <v>934.25337855814405</v>
      </c>
      <c r="L3851" s="149">
        <v>64.599346010884105</v>
      </c>
      <c r="M3851" s="149">
        <v>68.363661623470193</v>
      </c>
    </row>
    <row r="3852" spans="1:13">
      <c r="A3852" s="150" t="str">
        <f t="shared" si="120"/>
        <v>2011-2013PersonsNJ1</v>
      </c>
      <c r="B3852" s="151" t="str">
        <f t="shared" si="121"/>
        <v>2011-2013_Persons_NJ1_All ages</v>
      </c>
      <c r="C3852" s="149" t="s">
        <v>9</v>
      </c>
      <c r="D3852" s="149" t="s">
        <v>215</v>
      </c>
      <c r="E3852" s="149" t="s">
        <v>72</v>
      </c>
      <c r="F3852" s="149">
        <v>693</v>
      </c>
      <c r="G3852" s="149">
        <v>231</v>
      </c>
      <c r="H3852" s="149">
        <v>729.70411708960705</v>
      </c>
      <c r="I3852" s="149">
        <v>850.96573365807103</v>
      </c>
      <c r="J3852" s="149">
        <v>787.85576732148297</v>
      </c>
      <c r="K3852" s="149">
        <v>917.72851627796695</v>
      </c>
      <c r="L3852" s="149">
        <v>63.109966336587298</v>
      </c>
      <c r="M3852" s="149">
        <v>66.762782619896399</v>
      </c>
    </row>
    <row r="3853" spans="1:13">
      <c r="A3853" s="150" t="str">
        <f t="shared" si="120"/>
        <v>2012-2014PersonsNJ1</v>
      </c>
      <c r="B3853" s="151" t="str">
        <f t="shared" si="121"/>
        <v>2012-2014_Persons_NJ1_All ages</v>
      </c>
      <c r="C3853" s="149" t="s">
        <v>216</v>
      </c>
      <c r="D3853" s="149" t="s">
        <v>215</v>
      </c>
      <c r="E3853" s="149" t="s">
        <v>72</v>
      </c>
      <c r="F3853" s="149">
        <v>709</v>
      </c>
      <c r="G3853" s="149">
        <v>236.333333333333</v>
      </c>
      <c r="H3853" s="149">
        <v>746.47294167193104</v>
      </c>
      <c r="I3853" s="149">
        <v>844.37899429286404</v>
      </c>
      <c r="J3853" s="149">
        <v>782.56452668736904</v>
      </c>
      <c r="K3853" s="149">
        <v>909.72943302554495</v>
      </c>
      <c r="L3853" s="149">
        <v>61.814467605495103</v>
      </c>
      <c r="M3853" s="149">
        <v>65.350438732681397</v>
      </c>
    </row>
    <row r="3854" spans="1:13">
      <c r="A3854" s="150" t="str">
        <f t="shared" si="120"/>
        <v>2004-2006PersonsNJ2</v>
      </c>
      <c r="B3854" s="151" t="str">
        <f t="shared" si="121"/>
        <v>2004-2006_Persons_NJ2_All ages</v>
      </c>
      <c r="C3854" s="149" t="s">
        <v>1</v>
      </c>
      <c r="D3854" s="149" t="s">
        <v>215</v>
      </c>
      <c r="E3854" s="149" t="s">
        <v>73</v>
      </c>
      <c r="F3854" s="149">
        <v>677</v>
      </c>
      <c r="G3854" s="149">
        <v>225.666666666667</v>
      </c>
      <c r="H3854" s="149">
        <v>798.78235835476801</v>
      </c>
      <c r="I3854" s="149">
        <v>1123.95692992812</v>
      </c>
      <c r="J3854" s="149">
        <v>1037.9151433239599</v>
      </c>
      <c r="K3854" s="149">
        <v>1215.0391960688401</v>
      </c>
      <c r="L3854" s="149">
        <v>86.041786604153202</v>
      </c>
      <c r="M3854" s="149">
        <v>91.082266140721899</v>
      </c>
    </row>
    <row r="3855" spans="1:13">
      <c r="A3855" s="150" t="str">
        <f t="shared" si="120"/>
        <v>2005-2007PersonsNJ2</v>
      </c>
      <c r="B3855" s="151" t="str">
        <f t="shared" si="121"/>
        <v>2005-2007_Persons_NJ2_All ages</v>
      </c>
      <c r="C3855" s="149" t="s">
        <v>3</v>
      </c>
      <c r="D3855" s="149" t="s">
        <v>215</v>
      </c>
      <c r="E3855" s="149" t="s">
        <v>73</v>
      </c>
      <c r="F3855" s="149">
        <v>677</v>
      </c>
      <c r="G3855" s="149">
        <v>225.666666666667</v>
      </c>
      <c r="H3855" s="149">
        <v>796.02107045433195</v>
      </c>
      <c r="I3855" s="149">
        <v>1109.90490695927</v>
      </c>
      <c r="J3855" s="149">
        <v>1024.9985497850701</v>
      </c>
      <c r="K3855" s="149">
        <v>1199.78522821246</v>
      </c>
      <c r="L3855" s="149">
        <v>84.906357174197893</v>
      </c>
      <c r="M3855" s="149">
        <v>89.880321253187006</v>
      </c>
    </row>
    <row r="3856" spans="1:13">
      <c r="A3856" s="150" t="str">
        <f t="shared" si="120"/>
        <v>2006-2008PersonsNJ2</v>
      </c>
      <c r="B3856" s="151" t="str">
        <f t="shared" si="121"/>
        <v>2006-2008_Persons_NJ2_All ages</v>
      </c>
      <c r="C3856" s="149" t="s">
        <v>4</v>
      </c>
      <c r="D3856" s="149" t="s">
        <v>215</v>
      </c>
      <c r="E3856" s="149" t="s">
        <v>73</v>
      </c>
      <c r="F3856" s="149">
        <v>685</v>
      </c>
      <c r="G3856" s="149">
        <v>228.333333333333</v>
      </c>
      <c r="H3856" s="149">
        <v>803.37770480267397</v>
      </c>
      <c r="I3856" s="149">
        <v>1069.15615110303</v>
      </c>
      <c r="J3856" s="149">
        <v>987.92768208279301</v>
      </c>
      <c r="K3856" s="149">
        <v>1155.1143780468401</v>
      </c>
      <c r="L3856" s="149">
        <v>81.228469020241604</v>
      </c>
      <c r="M3856" s="149">
        <v>85.958226943800796</v>
      </c>
    </row>
    <row r="3857" spans="1:13">
      <c r="A3857" s="150" t="str">
        <f t="shared" si="120"/>
        <v>2007-2009PersonsNJ2</v>
      </c>
      <c r="B3857" s="151" t="str">
        <f t="shared" si="121"/>
        <v>2007-2009_Persons_NJ2_All ages</v>
      </c>
      <c r="C3857" s="149" t="s">
        <v>5</v>
      </c>
      <c r="D3857" s="149" t="s">
        <v>215</v>
      </c>
      <c r="E3857" s="149" t="s">
        <v>73</v>
      </c>
      <c r="F3857" s="149">
        <v>654</v>
      </c>
      <c r="G3857" s="149">
        <v>218</v>
      </c>
      <c r="H3857" s="149">
        <v>764.17938351522503</v>
      </c>
      <c r="I3857" s="149">
        <v>979.09192861901204</v>
      </c>
      <c r="J3857" s="149">
        <v>903.02755020167001</v>
      </c>
      <c r="K3857" s="149">
        <v>1059.69248259079</v>
      </c>
      <c r="L3857" s="149">
        <v>76.064378417342297</v>
      </c>
      <c r="M3857" s="149">
        <v>80.600553971776307</v>
      </c>
    </row>
    <row r="3858" spans="1:13">
      <c r="A3858" s="150" t="str">
        <f t="shared" si="120"/>
        <v>2008-2010PersonsNJ2</v>
      </c>
      <c r="B3858" s="151" t="str">
        <f t="shared" si="121"/>
        <v>2008-2010_Persons_NJ2_All ages</v>
      </c>
      <c r="C3858" s="149" t="s">
        <v>6</v>
      </c>
      <c r="D3858" s="149" t="s">
        <v>215</v>
      </c>
      <c r="E3858" s="149" t="s">
        <v>73</v>
      </c>
      <c r="F3858" s="149">
        <v>665</v>
      </c>
      <c r="G3858" s="149">
        <v>221.666666666667</v>
      </c>
      <c r="H3858" s="149">
        <v>775.63683866753797</v>
      </c>
      <c r="I3858" s="149">
        <v>935.40452651632904</v>
      </c>
      <c r="J3858" s="149">
        <v>863.65359131011098</v>
      </c>
      <c r="K3858" s="149">
        <v>1011.3977238798</v>
      </c>
      <c r="L3858" s="149">
        <v>71.750935206217406</v>
      </c>
      <c r="M3858" s="149">
        <v>75.9931973634706</v>
      </c>
    </row>
    <row r="3859" spans="1:13">
      <c r="A3859" s="150" t="str">
        <f t="shared" si="120"/>
        <v>2009-2011PersonsNJ2</v>
      </c>
      <c r="B3859" s="151" t="str">
        <f t="shared" si="121"/>
        <v>2009-2011_Persons_NJ2_All ages</v>
      </c>
      <c r="C3859" s="149" t="s">
        <v>7</v>
      </c>
      <c r="D3859" s="149" t="s">
        <v>215</v>
      </c>
      <c r="E3859" s="149" t="s">
        <v>73</v>
      </c>
      <c r="F3859" s="149">
        <v>644</v>
      </c>
      <c r="G3859" s="149">
        <v>214.666666666667</v>
      </c>
      <c r="H3859" s="149">
        <v>749.76133373693199</v>
      </c>
      <c r="I3859" s="149">
        <v>880.21099625597697</v>
      </c>
      <c r="J3859" s="149">
        <v>811.98007438993204</v>
      </c>
      <c r="K3859" s="149">
        <v>952.54343350669103</v>
      </c>
      <c r="L3859" s="149">
        <v>68.230921866045193</v>
      </c>
      <c r="M3859" s="149">
        <v>72.332437250714094</v>
      </c>
    </row>
    <row r="3860" spans="1:13">
      <c r="A3860" s="150" t="str">
        <f t="shared" si="120"/>
        <v>2010-2012PersonsNJ2</v>
      </c>
      <c r="B3860" s="151" t="str">
        <f t="shared" si="121"/>
        <v>2010-2012_Persons_NJ2_All ages</v>
      </c>
      <c r="C3860" s="149" t="s">
        <v>8</v>
      </c>
      <c r="D3860" s="149" t="s">
        <v>215</v>
      </c>
      <c r="E3860" s="149" t="s">
        <v>73</v>
      </c>
      <c r="F3860" s="149">
        <v>657</v>
      </c>
      <c r="G3860" s="149">
        <v>219</v>
      </c>
      <c r="H3860" s="149">
        <v>763.68708590026699</v>
      </c>
      <c r="I3860" s="149">
        <v>870.502591335837</v>
      </c>
      <c r="J3860" s="149">
        <v>804.01245950303303</v>
      </c>
      <c r="K3860" s="149">
        <v>940.948573142849</v>
      </c>
      <c r="L3860" s="149">
        <v>66.490131832803996</v>
      </c>
      <c r="M3860" s="149">
        <v>70.445981807011805</v>
      </c>
    </row>
    <row r="3861" spans="1:13">
      <c r="A3861" s="150" t="str">
        <f t="shared" si="120"/>
        <v>2011-2013PersonsNJ2</v>
      </c>
      <c r="B3861" s="151" t="str">
        <f t="shared" si="121"/>
        <v>2011-2013_Persons_NJ2_All ages</v>
      </c>
      <c r="C3861" s="149" t="s">
        <v>9</v>
      </c>
      <c r="D3861" s="149" t="s">
        <v>215</v>
      </c>
      <c r="E3861" s="149" t="s">
        <v>73</v>
      </c>
      <c r="F3861" s="149">
        <v>653</v>
      </c>
      <c r="G3861" s="149">
        <v>217.666666666667</v>
      </c>
      <c r="H3861" s="149">
        <v>757.99786414078096</v>
      </c>
      <c r="I3861" s="149">
        <v>849.779288523177</v>
      </c>
      <c r="J3861" s="149">
        <v>784.83280950525102</v>
      </c>
      <c r="K3861" s="149">
        <v>918.60197647927998</v>
      </c>
      <c r="L3861" s="149">
        <v>64.946479017926706</v>
      </c>
      <c r="M3861" s="149">
        <v>68.8226879561023</v>
      </c>
    </row>
    <row r="3862" spans="1:13">
      <c r="A3862" s="150" t="str">
        <f t="shared" si="120"/>
        <v>2012-2014PersonsNJ2</v>
      </c>
      <c r="B3862" s="151" t="str">
        <f t="shared" si="121"/>
        <v>2012-2014_Persons_NJ2_All ages</v>
      </c>
      <c r="C3862" s="149" t="s">
        <v>216</v>
      </c>
      <c r="D3862" s="149" t="s">
        <v>215</v>
      </c>
      <c r="E3862" s="149" t="s">
        <v>73</v>
      </c>
      <c r="F3862" s="149">
        <v>651</v>
      </c>
      <c r="G3862" s="149">
        <v>217</v>
      </c>
      <c r="H3862" s="149">
        <v>754.36278940415798</v>
      </c>
      <c r="I3862" s="149">
        <v>817.29329011113805</v>
      </c>
      <c r="J3862" s="149">
        <v>754.73729479045096</v>
      </c>
      <c r="K3862" s="149">
        <v>883.588739280862</v>
      </c>
      <c r="L3862" s="149">
        <v>62.555995320686897</v>
      </c>
      <c r="M3862" s="149">
        <v>66.295449169723398</v>
      </c>
    </row>
    <row r="3863" spans="1:13">
      <c r="A3863" s="150" t="str">
        <f t="shared" si="120"/>
        <v>2004-2006PersonsNJ3</v>
      </c>
      <c r="B3863" s="151" t="str">
        <f t="shared" si="121"/>
        <v>2004-2006_Persons_NJ3_All ages</v>
      </c>
      <c r="C3863" s="149" t="s">
        <v>1</v>
      </c>
      <c r="D3863" s="149" t="s">
        <v>215</v>
      </c>
      <c r="E3863" s="149" t="s">
        <v>74</v>
      </c>
      <c r="F3863" s="149">
        <v>880</v>
      </c>
      <c r="G3863" s="149">
        <v>293.33333333333297</v>
      </c>
      <c r="H3863" s="149">
        <v>1007.4759293393</v>
      </c>
      <c r="I3863" s="149">
        <v>1190.10820584875</v>
      </c>
      <c r="J3863" s="149">
        <v>1112.06498857764</v>
      </c>
      <c r="K3863" s="149">
        <v>1272.1458540604499</v>
      </c>
      <c r="L3863" s="149">
        <v>78.043217271105505</v>
      </c>
      <c r="M3863" s="149">
        <v>82.037648211703299</v>
      </c>
    </row>
    <row r="3864" spans="1:13">
      <c r="A3864" s="150" t="str">
        <f t="shared" si="120"/>
        <v>2005-2007PersonsNJ3</v>
      </c>
      <c r="B3864" s="151" t="str">
        <f t="shared" si="121"/>
        <v>2005-2007_Persons_NJ3_All ages</v>
      </c>
      <c r="C3864" s="149" t="s">
        <v>3</v>
      </c>
      <c r="D3864" s="149" t="s">
        <v>215</v>
      </c>
      <c r="E3864" s="149" t="s">
        <v>74</v>
      </c>
      <c r="F3864" s="149">
        <v>859</v>
      </c>
      <c r="G3864" s="149">
        <v>286.33333333333297</v>
      </c>
      <c r="H3864" s="149">
        <v>985.27252706918705</v>
      </c>
      <c r="I3864" s="149">
        <v>1146.9593862648501</v>
      </c>
      <c r="J3864" s="149">
        <v>1070.8618093428599</v>
      </c>
      <c r="K3864" s="149">
        <v>1227.0004675406799</v>
      </c>
      <c r="L3864" s="149">
        <v>76.097576921984</v>
      </c>
      <c r="M3864" s="149">
        <v>80.041081275837499</v>
      </c>
    </row>
    <row r="3865" spans="1:13">
      <c r="A3865" s="150" t="str">
        <f t="shared" si="120"/>
        <v>2006-2008PersonsNJ3</v>
      </c>
      <c r="B3865" s="151" t="str">
        <f t="shared" si="121"/>
        <v>2006-2008_Persons_NJ3_All ages</v>
      </c>
      <c r="C3865" s="149" t="s">
        <v>4</v>
      </c>
      <c r="D3865" s="149" t="s">
        <v>215</v>
      </c>
      <c r="E3865" s="149" t="s">
        <v>74</v>
      </c>
      <c r="F3865" s="149">
        <v>832</v>
      </c>
      <c r="G3865" s="149">
        <v>277.33333333333297</v>
      </c>
      <c r="H3865" s="149">
        <v>956.49774671203897</v>
      </c>
      <c r="I3865" s="149">
        <v>1110.79486658721</v>
      </c>
      <c r="J3865" s="149">
        <v>1035.91716953636</v>
      </c>
      <c r="K3865" s="149">
        <v>1189.6171004453299</v>
      </c>
      <c r="L3865" s="149">
        <v>74.877697050844105</v>
      </c>
      <c r="M3865" s="149">
        <v>78.8222338581229</v>
      </c>
    </row>
    <row r="3866" spans="1:13">
      <c r="A3866" s="150" t="str">
        <f t="shared" si="120"/>
        <v>2007-2009PersonsNJ3</v>
      </c>
      <c r="B3866" s="151" t="str">
        <f t="shared" si="121"/>
        <v>2007-2009_Persons_NJ3_All ages</v>
      </c>
      <c r="C3866" s="149" t="s">
        <v>5</v>
      </c>
      <c r="D3866" s="149" t="s">
        <v>215</v>
      </c>
      <c r="E3866" s="149" t="s">
        <v>74</v>
      </c>
      <c r="F3866" s="149">
        <v>841</v>
      </c>
      <c r="G3866" s="149">
        <v>280.33333333333297</v>
      </c>
      <c r="H3866" s="149">
        <v>967.05571206807303</v>
      </c>
      <c r="I3866" s="149">
        <v>1104.0596229574601</v>
      </c>
      <c r="J3866" s="149">
        <v>1029.9994528361501</v>
      </c>
      <c r="K3866" s="149">
        <v>1181.9997342665399</v>
      </c>
      <c r="L3866" s="149">
        <v>74.060170121311103</v>
      </c>
      <c r="M3866" s="149">
        <v>77.940111309073203</v>
      </c>
    </row>
    <row r="3867" spans="1:13">
      <c r="A3867" s="150" t="str">
        <f t="shared" si="120"/>
        <v>2008-2010PersonsNJ3</v>
      </c>
      <c r="B3867" s="151" t="str">
        <f t="shared" si="121"/>
        <v>2008-2010_Persons_NJ3_All ages</v>
      </c>
      <c r="C3867" s="149" t="s">
        <v>6</v>
      </c>
      <c r="D3867" s="149" t="s">
        <v>215</v>
      </c>
      <c r="E3867" s="149" t="s">
        <v>74</v>
      </c>
      <c r="F3867" s="149">
        <v>857</v>
      </c>
      <c r="G3867" s="149">
        <v>285.66666666666703</v>
      </c>
      <c r="H3867" s="149">
        <v>985.79398401104299</v>
      </c>
      <c r="I3867" s="149">
        <v>1106.3736133955499</v>
      </c>
      <c r="J3867" s="149">
        <v>1032.94830837678</v>
      </c>
      <c r="K3867" s="149">
        <v>1183.6085037581199</v>
      </c>
      <c r="L3867" s="149">
        <v>73.425305018772406</v>
      </c>
      <c r="M3867" s="149">
        <v>77.234890362567697</v>
      </c>
    </row>
    <row r="3868" spans="1:13">
      <c r="A3868" s="150" t="str">
        <f t="shared" si="120"/>
        <v>2009-2011PersonsNJ3</v>
      </c>
      <c r="B3868" s="151" t="str">
        <f t="shared" si="121"/>
        <v>2009-2011_Persons_NJ3_All ages</v>
      </c>
      <c r="C3868" s="149" t="s">
        <v>7</v>
      </c>
      <c r="D3868" s="149" t="s">
        <v>215</v>
      </c>
      <c r="E3868" s="149" t="s">
        <v>74</v>
      </c>
      <c r="F3868" s="149">
        <v>852</v>
      </c>
      <c r="G3868" s="149">
        <v>284</v>
      </c>
      <c r="H3868" s="149">
        <v>979.46796036143701</v>
      </c>
      <c r="I3868" s="149">
        <v>1070.5308701717499</v>
      </c>
      <c r="J3868" s="149">
        <v>999.43323208253003</v>
      </c>
      <c r="K3868" s="149">
        <v>1145.3284395308301</v>
      </c>
      <c r="L3868" s="149">
        <v>71.097638089218805</v>
      </c>
      <c r="M3868" s="149">
        <v>74.797569359083397</v>
      </c>
    </row>
    <row r="3869" spans="1:13">
      <c r="A3869" s="150" t="str">
        <f t="shared" si="120"/>
        <v>2010-2012PersonsNJ3</v>
      </c>
      <c r="B3869" s="151" t="str">
        <f t="shared" si="121"/>
        <v>2010-2012_Persons_NJ3_All ages</v>
      </c>
      <c r="C3869" s="149" t="s">
        <v>8</v>
      </c>
      <c r="D3869" s="149" t="s">
        <v>215</v>
      </c>
      <c r="E3869" s="149" t="s">
        <v>74</v>
      </c>
      <c r="F3869" s="149">
        <v>862</v>
      </c>
      <c r="G3869" s="149">
        <v>287.33333333333297</v>
      </c>
      <c r="H3869" s="149">
        <v>991.28314818648096</v>
      </c>
      <c r="I3869" s="149">
        <v>1066.02928911807</v>
      </c>
      <c r="J3869" s="149">
        <v>995.75991360383898</v>
      </c>
      <c r="K3869" s="149">
        <v>1139.93362108062</v>
      </c>
      <c r="L3869" s="149">
        <v>70.269375514231498</v>
      </c>
      <c r="M3869" s="149">
        <v>73.904331962546394</v>
      </c>
    </row>
    <row r="3870" spans="1:13">
      <c r="A3870" s="150" t="str">
        <f t="shared" si="120"/>
        <v>2011-2013PersonsNJ3</v>
      </c>
      <c r="B3870" s="151" t="str">
        <f t="shared" si="121"/>
        <v>2011-2013_Persons_NJ3_All ages</v>
      </c>
      <c r="C3870" s="149" t="s">
        <v>9</v>
      </c>
      <c r="D3870" s="149" t="s">
        <v>215</v>
      </c>
      <c r="E3870" s="149" t="s">
        <v>74</v>
      </c>
      <c r="F3870" s="149">
        <v>856</v>
      </c>
      <c r="G3870" s="149">
        <v>285.33333333333297</v>
      </c>
      <c r="H3870" s="149">
        <v>981.28002017585095</v>
      </c>
      <c r="I3870" s="149">
        <v>1040.6459508845501</v>
      </c>
      <c r="J3870" s="149">
        <v>971.82908751928005</v>
      </c>
      <c r="K3870" s="149">
        <v>1113.0354398795901</v>
      </c>
      <c r="L3870" s="149">
        <v>68.816863365265405</v>
      </c>
      <c r="M3870" s="149">
        <v>72.389488995043806</v>
      </c>
    </row>
    <row r="3871" spans="1:13">
      <c r="A3871" s="150" t="str">
        <f t="shared" si="120"/>
        <v>2012-2014PersonsNJ3</v>
      </c>
      <c r="B3871" s="151" t="str">
        <f t="shared" si="121"/>
        <v>2012-2014_Persons_NJ3_All ages</v>
      </c>
      <c r="C3871" s="149" t="s">
        <v>216</v>
      </c>
      <c r="D3871" s="149" t="s">
        <v>215</v>
      </c>
      <c r="E3871" s="149" t="s">
        <v>74</v>
      </c>
      <c r="F3871" s="149">
        <v>847</v>
      </c>
      <c r="G3871" s="149">
        <v>282.33333333333297</v>
      </c>
      <c r="H3871" s="149">
        <v>966.44264670644998</v>
      </c>
      <c r="I3871" s="149">
        <v>1013.8198077818799</v>
      </c>
      <c r="J3871" s="149">
        <v>946.42053471213899</v>
      </c>
      <c r="K3871" s="149">
        <v>1084.73717962059</v>
      </c>
      <c r="L3871" s="149">
        <v>67.399273069737504</v>
      </c>
      <c r="M3871" s="149">
        <v>70.917371838717798</v>
      </c>
    </row>
    <row r="3872" spans="1:13">
      <c r="A3872" s="150" t="str">
        <f t="shared" si="120"/>
        <v>2004-2006PersonsNJ4</v>
      </c>
      <c r="B3872" s="151" t="str">
        <f t="shared" si="121"/>
        <v>2004-2006_Persons_NJ4_All ages</v>
      </c>
      <c r="C3872" s="149" t="s">
        <v>1</v>
      </c>
      <c r="D3872" s="149" t="s">
        <v>215</v>
      </c>
      <c r="E3872" s="149" t="s">
        <v>75</v>
      </c>
      <c r="F3872" s="149">
        <v>906</v>
      </c>
      <c r="G3872" s="149">
        <v>302</v>
      </c>
      <c r="H3872" s="149">
        <v>965.22628483763697</v>
      </c>
      <c r="I3872" s="149">
        <v>1218.73344285537</v>
      </c>
      <c r="J3872" s="149">
        <v>1139.61974476966</v>
      </c>
      <c r="K3872" s="149">
        <v>1301.8362308968799</v>
      </c>
      <c r="L3872" s="149">
        <v>79.113698085708194</v>
      </c>
      <c r="M3872" s="149">
        <v>83.102788041510607</v>
      </c>
    </row>
    <row r="3873" spans="1:13">
      <c r="A3873" s="150" t="str">
        <f t="shared" si="120"/>
        <v>2005-2007PersonsNJ4</v>
      </c>
      <c r="B3873" s="151" t="str">
        <f t="shared" si="121"/>
        <v>2005-2007_Persons_NJ4_All ages</v>
      </c>
      <c r="C3873" s="149" t="s">
        <v>3</v>
      </c>
      <c r="D3873" s="149" t="s">
        <v>215</v>
      </c>
      <c r="E3873" s="149" t="s">
        <v>75</v>
      </c>
      <c r="F3873" s="149">
        <v>875</v>
      </c>
      <c r="G3873" s="149">
        <v>291.66666666666703</v>
      </c>
      <c r="H3873" s="149">
        <v>929.87173083667199</v>
      </c>
      <c r="I3873" s="149">
        <v>1152.70463451009</v>
      </c>
      <c r="J3873" s="149">
        <v>1076.61776358413</v>
      </c>
      <c r="K3873" s="149">
        <v>1232.69722720555</v>
      </c>
      <c r="L3873" s="149">
        <v>76.086870925960696</v>
      </c>
      <c r="M3873" s="149">
        <v>79.992592695460004</v>
      </c>
    </row>
    <row r="3874" spans="1:13">
      <c r="A3874" s="150" t="str">
        <f t="shared" si="120"/>
        <v>2006-2008PersonsNJ4</v>
      </c>
      <c r="B3874" s="151" t="str">
        <f t="shared" si="121"/>
        <v>2006-2008_Persons_NJ4_All ages</v>
      </c>
      <c r="C3874" s="149" t="s">
        <v>4</v>
      </c>
      <c r="D3874" s="149" t="s">
        <v>215</v>
      </c>
      <c r="E3874" s="149" t="s">
        <v>75</v>
      </c>
      <c r="F3874" s="149">
        <v>858</v>
      </c>
      <c r="G3874" s="149">
        <v>286</v>
      </c>
      <c r="H3874" s="149">
        <v>907.13976084497199</v>
      </c>
      <c r="I3874" s="149">
        <v>1109.48207564528</v>
      </c>
      <c r="J3874" s="149">
        <v>1035.64931428472</v>
      </c>
      <c r="K3874" s="149">
        <v>1187.1432667332499</v>
      </c>
      <c r="L3874" s="149">
        <v>73.832761360561094</v>
      </c>
      <c r="M3874" s="149">
        <v>77.6611910879747</v>
      </c>
    </row>
    <row r="3875" spans="1:13">
      <c r="A3875" s="150" t="str">
        <f t="shared" si="120"/>
        <v>2007-2009PersonsNJ4</v>
      </c>
      <c r="B3875" s="151" t="str">
        <f t="shared" si="121"/>
        <v>2007-2009_Persons_NJ4_All ages</v>
      </c>
      <c r="C3875" s="149" t="s">
        <v>5</v>
      </c>
      <c r="D3875" s="149" t="s">
        <v>215</v>
      </c>
      <c r="E3875" s="149" t="s">
        <v>75</v>
      </c>
      <c r="F3875" s="149">
        <v>890</v>
      </c>
      <c r="G3875" s="149">
        <v>296.66666666666703</v>
      </c>
      <c r="H3875" s="149">
        <v>933.36409589529501</v>
      </c>
      <c r="I3875" s="149">
        <v>1117.5344914500899</v>
      </c>
      <c r="J3875" s="149">
        <v>1044.5760149223599</v>
      </c>
      <c r="K3875" s="149">
        <v>1194.2055297281399</v>
      </c>
      <c r="L3875" s="149">
        <v>72.958476527731406</v>
      </c>
      <c r="M3875" s="149">
        <v>76.671038278047007</v>
      </c>
    </row>
    <row r="3876" spans="1:13">
      <c r="A3876" s="150" t="str">
        <f t="shared" si="120"/>
        <v>2008-2010PersonsNJ4</v>
      </c>
      <c r="B3876" s="151" t="str">
        <f t="shared" si="121"/>
        <v>2008-2010_Persons_NJ4_All ages</v>
      </c>
      <c r="C3876" s="149" t="s">
        <v>6</v>
      </c>
      <c r="D3876" s="149" t="s">
        <v>215</v>
      </c>
      <c r="E3876" s="149" t="s">
        <v>75</v>
      </c>
      <c r="F3876" s="149">
        <v>887</v>
      </c>
      <c r="G3876" s="149">
        <v>295.66666666666703</v>
      </c>
      <c r="H3876" s="149">
        <v>923.55427833656097</v>
      </c>
      <c r="I3876" s="149">
        <v>1098.27332863935</v>
      </c>
      <c r="J3876" s="149">
        <v>1026.4916475620701</v>
      </c>
      <c r="K3876" s="149">
        <v>1173.7140321581701</v>
      </c>
      <c r="L3876" s="149">
        <v>71.7816810772824</v>
      </c>
      <c r="M3876" s="149">
        <v>75.440703518824407</v>
      </c>
    </row>
    <row r="3877" spans="1:13">
      <c r="A3877" s="150" t="str">
        <f t="shared" si="120"/>
        <v>2009-2011PersonsNJ4</v>
      </c>
      <c r="B3877" s="151" t="str">
        <f t="shared" si="121"/>
        <v>2009-2011_Persons_NJ4_All ages</v>
      </c>
      <c r="C3877" s="149" t="s">
        <v>7</v>
      </c>
      <c r="D3877" s="149" t="s">
        <v>215</v>
      </c>
      <c r="E3877" s="149" t="s">
        <v>75</v>
      </c>
      <c r="F3877" s="149">
        <v>875</v>
      </c>
      <c r="G3877" s="149">
        <v>291.66666666666703</v>
      </c>
      <c r="H3877" s="149">
        <v>903.36568242824706</v>
      </c>
      <c r="I3877" s="149">
        <v>1065.5304386262801</v>
      </c>
      <c r="J3877" s="149">
        <v>995.47020502370503</v>
      </c>
      <c r="K3877" s="149">
        <v>1139.1870322345701</v>
      </c>
      <c r="L3877" s="149">
        <v>70.060233602576503</v>
      </c>
      <c r="M3877" s="149">
        <v>73.656593608286798</v>
      </c>
    </row>
    <row r="3878" spans="1:13">
      <c r="A3878" s="150" t="str">
        <f t="shared" si="120"/>
        <v>2010-2012PersonsNJ4</v>
      </c>
      <c r="B3878" s="151" t="str">
        <f t="shared" si="121"/>
        <v>2010-2012_Persons_NJ4_All ages</v>
      </c>
      <c r="C3878" s="149" t="s">
        <v>8</v>
      </c>
      <c r="D3878" s="149" t="s">
        <v>215</v>
      </c>
      <c r="E3878" s="149" t="s">
        <v>75</v>
      </c>
      <c r="F3878" s="149">
        <v>880</v>
      </c>
      <c r="G3878" s="149">
        <v>293.33333333333297</v>
      </c>
      <c r="H3878" s="149">
        <v>902.13847825641199</v>
      </c>
      <c r="I3878" s="149">
        <v>1059.78621312067</v>
      </c>
      <c r="J3878" s="149">
        <v>990.32987015104698</v>
      </c>
      <c r="K3878" s="149">
        <v>1132.7974911004101</v>
      </c>
      <c r="L3878" s="149">
        <v>69.456342969625595</v>
      </c>
      <c r="M3878" s="149">
        <v>73.011277979734999</v>
      </c>
    </row>
    <row r="3879" spans="1:13">
      <c r="A3879" s="150" t="str">
        <f t="shared" si="120"/>
        <v>2011-2013PersonsNJ4</v>
      </c>
      <c r="B3879" s="151" t="str">
        <f t="shared" si="121"/>
        <v>2011-2013_Persons_NJ4_All ages</v>
      </c>
      <c r="C3879" s="149" t="s">
        <v>9</v>
      </c>
      <c r="D3879" s="149" t="s">
        <v>215</v>
      </c>
      <c r="E3879" s="149" t="s">
        <v>75</v>
      </c>
      <c r="F3879" s="149">
        <v>931</v>
      </c>
      <c r="G3879" s="149">
        <v>310.33333333333297</v>
      </c>
      <c r="H3879" s="149">
        <v>946.50373111567501</v>
      </c>
      <c r="I3879" s="149">
        <v>1105.10798378238</v>
      </c>
      <c r="J3879" s="149">
        <v>1034.67554073731</v>
      </c>
      <c r="K3879" s="149">
        <v>1179.0424821480201</v>
      </c>
      <c r="L3879" s="149">
        <v>70.432443045074905</v>
      </c>
      <c r="M3879" s="149">
        <v>73.934498365636301</v>
      </c>
    </row>
    <row r="3880" spans="1:13">
      <c r="A3880" s="150" t="str">
        <f t="shared" si="120"/>
        <v>2012-2014PersonsNJ4</v>
      </c>
      <c r="B3880" s="151" t="str">
        <f t="shared" si="121"/>
        <v>2012-2014_Persons_NJ4_All ages</v>
      </c>
      <c r="C3880" s="149" t="s">
        <v>216</v>
      </c>
      <c r="D3880" s="149" t="s">
        <v>215</v>
      </c>
      <c r="E3880" s="149" t="s">
        <v>75</v>
      </c>
      <c r="F3880" s="149">
        <v>970</v>
      </c>
      <c r="G3880" s="149">
        <v>323.33333333333297</v>
      </c>
      <c r="H3880" s="149">
        <v>982.39786100589401</v>
      </c>
      <c r="I3880" s="149">
        <v>1130.7617446903</v>
      </c>
      <c r="J3880" s="149">
        <v>1060.140355647</v>
      </c>
      <c r="K3880" s="149">
        <v>1204.8213774160699</v>
      </c>
      <c r="L3880" s="149">
        <v>70.621389043302301</v>
      </c>
      <c r="M3880" s="149">
        <v>74.059632725767202</v>
      </c>
    </row>
    <row r="3881" spans="1:13">
      <c r="A3881" s="150" t="str">
        <f t="shared" si="120"/>
        <v>2004-2006PersonsNJ5</v>
      </c>
      <c r="B3881" s="151" t="str">
        <f t="shared" si="121"/>
        <v>2004-2006_Persons_NJ5_All ages</v>
      </c>
      <c r="C3881" s="149" t="s">
        <v>1</v>
      </c>
      <c r="D3881" s="149" t="s">
        <v>215</v>
      </c>
      <c r="E3881" s="149" t="s">
        <v>76</v>
      </c>
      <c r="F3881" s="149">
        <v>1188</v>
      </c>
      <c r="G3881" s="149">
        <v>396</v>
      </c>
      <c r="H3881" s="149">
        <v>1319.2524236266099</v>
      </c>
      <c r="I3881" s="149">
        <v>1409.158466829</v>
      </c>
      <c r="J3881" s="149">
        <v>1329.55518847187</v>
      </c>
      <c r="K3881" s="149">
        <v>1492.2547468601999</v>
      </c>
      <c r="L3881" s="149">
        <v>79.603278357129298</v>
      </c>
      <c r="M3881" s="149">
        <v>83.096280031201999</v>
      </c>
    </row>
    <row r="3882" spans="1:13">
      <c r="A3882" s="150" t="str">
        <f t="shared" si="120"/>
        <v>2005-2007PersonsNJ5</v>
      </c>
      <c r="B3882" s="151" t="str">
        <f t="shared" si="121"/>
        <v>2005-2007_Persons_NJ5_All ages</v>
      </c>
      <c r="C3882" s="149" t="s">
        <v>3</v>
      </c>
      <c r="D3882" s="149" t="s">
        <v>215</v>
      </c>
      <c r="E3882" s="149" t="s">
        <v>76</v>
      </c>
      <c r="F3882" s="149">
        <v>1153</v>
      </c>
      <c r="G3882" s="149">
        <v>384.33333333333297</v>
      </c>
      <c r="H3882" s="149">
        <v>1275.3296168480699</v>
      </c>
      <c r="I3882" s="149">
        <v>1376.4528692954</v>
      </c>
      <c r="J3882" s="149">
        <v>1297.49736263932</v>
      </c>
      <c r="K3882" s="149">
        <v>1458.92641429741</v>
      </c>
      <c r="L3882" s="149">
        <v>78.955506656088303</v>
      </c>
      <c r="M3882" s="149">
        <v>82.473545002004798</v>
      </c>
    </row>
    <row r="3883" spans="1:13">
      <c r="A3883" s="150" t="str">
        <f t="shared" si="120"/>
        <v>2006-2008PersonsNJ5</v>
      </c>
      <c r="B3883" s="151" t="str">
        <f t="shared" si="121"/>
        <v>2006-2008_Persons_NJ5_All ages</v>
      </c>
      <c r="C3883" s="149" t="s">
        <v>4</v>
      </c>
      <c r="D3883" s="149" t="s">
        <v>215</v>
      </c>
      <c r="E3883" s="149" t="s">
        <v>76</v>
      </c>
      <c r="F3883" s="149">
        <v>1146</v>
      </c>
      <c r="G3883" s="149">
        <v>382</v>
      </c>
      <c r="H3883" s="149">
        <v>1260.4210202151301</v>
      </c>
      <c r="I3883" s="149">
        <v>1362.4978014096</v>
      </c>
      <c r="J3883" s="149">
        <v>1283.9468169004499</v>
      </c>
      <c r="K3883" s="149">
        <v>1444.55973336752</v>
      </c>
      <c r="L3883" s="149">
        <v>78.550984509148293</v>
      </c>
      <c r="M3883" s="149">
        <v>82.061931957915206</v>
      </c>
    </row>
    <row r="3884" spans="1:13">
      <c r="A3884" s="150" t="str">
        <f t="shared" si="120"/>
        <v>2007-2009PersonsNJ5</v>
      </c>
      <c r="B3884" s="151" t="str">
        <f t="shared" si="121"/>
        <v>2007-2009_Persons_NJ5_All ages</v>
      </c>
      <c r="C3884" s="149" t="s">
        <v>5</v>
      </c>
      <c r="D3884" s="149" t="s">
        <v>215</v>
      </c>
      <c r="E3884" s="149" t="s">
        <v>76</v>
      </c>
      <c r="F3884" s="149">
        <v>1127</v>
      </c>
      <c r="G3884" s="149">
        <v>375.66666666666703</v>
      </c>
      <c r="H3884" s="149">
        <v>1234.91962612726</v>
      </c>
      <c r="I3884" s="149">
        <v>1338.4659946726099</v>
      </c>
      <c r="J3884" s="149">
        <v>1260.52352242896</v>
      </c>
      <c r="K3884" s="149">
        <v>1419.9221788587399</v>
      </c>
      <c r="L3884" s="149">
        <v>77.942472243649505</v>
      </c>
      <c r="M3884" s="149">
        <v>81.456184186125896</v>
      </c>
    </row>
    <row r="3885" spans="1:13">
      <c r="A3885" s="150" t="str">
        <f t="shared" si="120"/>
        <v>2008-2010PersonsNJ5</v>
      </c>
      <c r="B3885" s="151" t="str">
        <f t="shared" si="121"/>
        <v>2008-2010_Persons_NJ5_All ages</v>
      </c>
      <c r="C3885" s="149" t="s">
        <v>6</v>
      </c>
      <c r="D3885" s="149" t="s">
        <v>215</v>
      </c>
      <c r="E3885" s="149" t="s">
        <v>76</v>
      </c>
      <c r="F3885" s="149">
        <v>1078</v>
      </c>
      <c r="G3885" s="149">
        <v>359.33333333333297</v>
      </c>
      <c r="H3885" s="149">
        <v>1176.54762944207</v>
      </c>
      <c r="I3885" s="149">
        <v>1274.2003130934499</v>
      </c>
      <c r="J3885" s="149">
        <v>1198.2753560392</v>
      </c>
      <c r="K3885" s="149">
        <v>1353.6268918835799</v>
      </c>
      <c r="L3885" s="149">
        <v>75.924957054248594</v>
      </c>
      <c r="M3885" s="149">
        <v>79.426578790136304</v>
      </c>
    </row>
    <row r="3886" spans="1:13">
      <c r="A3886" s="150" t="str">
        <f t="shared" si="120"/>
        <v>2009-2011PersonsNJ5</v>
      </c>
      <c r="B3886" s="151" t="str">
        <f t="shared" si="121"/>
        <v>2009-2011_Persons_NJ5_All ages</v>
      </c>
      <c r="C3886" s="149" t="s">
        <v>7</v>
      </c>
      <c r="D3886" s="149" t="s">
        <v>215</v>
      </c>
      <c r="E3886" s="149" t="s">
        <v>76</v>
      </c>
      <c r="F3886" s="149">
        <v>1035</v>
      </c>
      <c r="G3886" s="149">
        <v>345</v>
      </c>
      <c r="H3886" s="149">
        <v>1126.8126986892</v>
      </c>
      <c r="I3886" s="149">
        <v>1220.3018306489801</v>
      </c>
      <c r="J3886" s="149">
        <v>1146.2758218379399</v>
      </c>
      <c r="K3886" s="149">
        <v>1297.8138833809501</v>
      </c>
      <c r="L3886" s="149">
        <v>74.026008811036704</v>
      </c>
      <c r="M3886" s="149">
        <v>77.512052731975203</v>
      </c>
    </row>
    <row r="3887" spans="1:13">
      <c r="A3887" s="150" t="str">
        <f t="shared" si="120"/>
        <v>2010-2012PersonsNJ5</v>
      </c>
      <c r="B3887" s="151" t="str">
        <f t="shared" si="121"/>
        <v>2010-2012_Persons_NJ5_All ages</v>
      </c>
      <c r="C3887" s="149" t="s">
        <v>8</v>
      </c>
      <c r="D3887" s="149" t="s">
        <v>215</v>
      </c>
      <c r="E3887" s="149" t="s">
        <v>76</v>
      </c>
      <c r="F3887" s="149">
        <v>1049</v>
      </c>
      <c r="G3887" s="149">
        <v>349.66666666666703</v>
      </c>
      <c r="H3887" s="149">
        <v>1140.71335363201</v>
      </c>
      <c r="I3887" s="149">
        <v>1225.3410425008501</v>
      </c>
      <c r="J3887" s="149">
        <v>1151.6695656726499</v>
      </c>
      <c r="K3887" s="149">
        <v>1302.4580464343601</v>
      </c>
      <c r="L3887" s="149">
        <v>73.671476828200198</v>
      </c>
      <c r="M3887" s="149">
        <v>77.117003933508798</v>
      </c>
    </row>
    <row r="3888" spans="1:13">
      <c r="A3888" s="150" t="str">
        <f t="shared" si="120"/>
        <v>2011-2013PersonsNJ5</v>
      </c>
      <c r="B3888" s="151" t="str">
        <f t="shared" si="121"/>
        <v>2011-2013_Persons_NJ5_All ages</v>
      </c>
      <c r="C3888" s="149" t="s">
        <v>9</v>
      </c>
      <c r="D3888" s="149" t="s">
        <v>215</v>
      </c>
      <c r="E3888" s="149" t="s">
        <v>76</v>
      </c>
      <c r="F3888" s="149">
        <v>1112</v>
      </c>
      <c r="G3888" s="149">
        <v>370.66666666666703</v>
      </c>
      <c r="H3888" s="149">
        <v>1209.5370692655799</v>
      </c>
      <c r="I3888" s="149">
        <v>1296.3293763752399</v>
      </c>
      <c r="J3888" s="149">
        <v>1220.7608641202801</v>
      </c>
      <c r="K3888" s="149">
        <v>1375.32804745457</v>
      </c>
      <c r="L3888" s="149">
        <v>75.5685122549623</v>
      </c>
      <c r="M3888" s="149">
        <v>78.998671079326201</v>
      </c>
    </row>
    <row r="3889" spans="1:13">
      <c r="A3889" s="150" t="str">
        <f t="shared" si="120"/>
        <v>2012-2014PersonsNJ5</v>
      </c>
      <c r="B3889" s="151" t="str">
        <f t="shared" si="121"/>
        <v>2012-2014_Persons_NJ5_All ages</v>
      </c>
      <c r="C3889" s="149" t="s">
        <v>216</v>
      </c>
      <c r="D3889" s="149" t="s">
        <v>215</v>
      </c>
      <c r="E3889" s="149" t="s">
        <v>76</v>
      </c>
      <c r="F3889" s="149">
        <v>1117</v>
      </c>
      <c r="G3889" s="149">
        <v>372.33333333333297</v>
      </c>
      <c r="H3889" s="149">
        <v>1212.4172365136201</v>
      </c>
      <c r="I3889" s="149">
        <v>1293.8747684944501</v>
      </c>
      <c r="J3889" s="149">
        <v>1218.6959239186499</v>
      </c>
      <c r="K3889" s="149">
        <v>1372.45824926411</v>
      </c>
      <c r="L3889" s="149">
        <v>75.178844575795395</v>
      </c>
      <c r="M3889" s="149">
        <v>78.583480769666494</v>
      </c>
    </row>
    <row r="3890" spans="1:13">
      <c r="A3890" s="150" t="str">
        <f t="shared" si="120"/>
        <v>2004-2006PersonsNL</v>
      </c>
      <c r="B3890" s="151" t="str">
        <f t="shared" si="121"/>
        <v>2004-2006_Persons_NL_All ages</v>
      </c>
      <c r="C3890" s="149" t="s">
        <v>1</v>
      </c>
      <c r="D3890" s="149" t="s">
        <v>215</v>
      </c>
      <c r="E3890" s="149" t="s">
        <v>77</v>
      </c>
      <c r="F3890" s="149">
        <v>4049</v>
      </c>
      <c r="G3890" s="149">
        <v>1349.6666666666699</v>
      </c>
      <c r="H3890" s="149">
        <v>1042.0392984442799</v>
      </c>
      <c r="I3890" s="149">
        <v>1221.03514272644</v>
      </c>
      <c r="J3890" s="149">
        <v>1183.42432992771</v>
      </c>
      <c r="K3890" s="149">
        <v>1259.5301574983</v>
      </c>
      <c r="L3890" s="149">
        <v>37.610812798729498</v>
      </c>
      <c r="M3890" s="149">
        <v>38.4950147718625</v>
      </c>
    </row>
    <row r="3891" spans="1:13">
      <c r="A3891" s="150" t="str">
        <f t="shared" si="120"/>
        <v>2005-2007PersonsNL</v>
      </c>
      <c r="B3891" s="151" t="str">
        <f t="shared" si="121"/>
        <v>2005-2007_Persons_NL_All ages</v>
      </c>
      <c r="C3891" s="149" t="s">
        <v>3</v>
      </c>
      <c r="D3891" s="149" t="s">
        <v>215</v>
      </c>
      <c r="E3891" s="149" t="s">
        <v>77</v>
      </c>
      <c r="F3891" s="149">
        <v>4041</v>
      </c>
      <c r="G3891" s="149">
        <v>1347</v>
      </c>
      <c r="H3891" s="149">
        <v>1033.9719003231601</v>
      </c>
      <c r="I3891" s="149">
        <v>1204.9995398594001</v>
      </c>
      <c r="J3891" s="149">
        <v>1167.8599290470499</v>
      </c>
      <c r="K3891" s="149">
        <v>1243.01315007483</v>
      </c>
      <c r="L3891" s="149">
        <v>37.1396108123472</v>
      </c>
      <c r="M3891" s="149">
        <v>38.013610215437197</v>
      </c>
    </row>
    <row r="3892" spans="1:13">
      <c r="A3892" s="150" t="str">
        <f t="shared" si="120"/>
        <v>2006-2008PersonsNL</v>
      </c>
      <c r="B3892" s="151" t="str">
        <f t="shared" si="121"/>
        <v>2006-2008_Persons_NL_All ages</v>
      </c>
      <c r="C3892" s="149" t="s">
        <v>4</v>
      </c>
      <c r="D3892" s="149" t="s">
        <v>215</v>
      </c>
      <c r="E3892" s="149" t="s">
        <v>77</v>
      </c>
      <c r="F3892" s="149">
        <v>4035</v>
      </c>
      <c r="G3892" s="149">
        <v>1345</v>
      </c>
      <c r="H3892" s="149">
        <v>1024.2546548375999</v>
      </c>
      <c r="I3892" s="149">
        <v>1191.12559629319</v>
      </c>
      <c r="J3892" s="149">
        <v>1154.3647576159301</v>
      </c>
      <c r="K3892" s="149">
        <v>1228.75217208817</v>
      </c>
      <c r="L3892" s="149">
        <v>36.760838677267003</v>
      </c>
      <c r="M3892" s="149">
        <v>37.626575794977001</v>
      </c>
    </row>
    <row r="3893" spans="1:13">
      <c r="A3893" s="150" t="str">
        <f t="shared" si="120"/>
        <v>2007-2009PersonsNL</v>
      </c>
      <c r="B3893" s="151" t="str">
        <f t="shared" si="121"/>
        <v>2007-2009_Persons_NL_All ages</v>
      </c>
      <c r="C3893" s="149" t="s">
        <v>5</v>
      </c>
      <c r="D3893" s="149" t="s">
        <v>215</v>
      </c>
      <c r="E3893" s="149" t="s">
        <v>77</v>
      </c>
      <c r="F3893" s="149">
        <v>4014</v>
      </c>
      <c r="G3893" s="149">
        <v>1338</v>
      </c>
      <c r="H3893" s="149">
        <v>1011.26397920031</v>
      </c>
      <c r="I3893" s="149">
        <v>1169.24651327435</v>
      </c>
      <c r="J3893" s="149">
        <v>1133.0485705558399</v>
      </c>
      <c r="K3893" s="149">
        <v>1206.29919262512</v>
      </c>
      <c r="L3893" s="149">
        <v>36.197942718505097</v>
      </c>
      <c r="M3893" s="149">
        <v>37.052679350772003</v>
      </c>
    </row>
    <row r="3894" spans="1:13">
      <c r="A3894" s="150" t="str">
        <f t="shared" si="120"/>
        <v>2008-2010PersonsNL</v>
      </c>
      <c r="B3894" s="151" t="str">
        <f t="shared" si="121"/>
        <v>2008-2010_Persons_NL_All ages</v>
      </c>
      <c r="C3894" s="149" t="s">
        <v>6</v>
      </c>
      <c r="D3894" s="149" t="s">
        <v>215</v>
      </c>
      <c r="E3894" s="149" t="s">
        <v>77</v>
      </c>
      <c r="F3894" s="149">
        <v>3952</v>
      </c>
      <c r="G3894" s="149">
        <v>1317.3333333333301</v>
      </c>
      <c r="H3894" s="149">
        <v>988.80340276474601</v>
      </c>
      <c r="I3894" s="149">
        <v>1136.8855239955701</v>
      </c>
      <c r="J3894" s="149">
        <v>1101.41912625243</v>
      </c>
      <c r="K3894" s="149">
        <v>1173.19601388001</v>
      </c>
      <c r="L3894" s="149">
        <v>35.466397743131402</v>
      </c>
      <c r="M3894" s="149">
        <v>36.310489884439399</v>
      </c>
    </row>
    <row r="3895" spans="1:13">
      <c r="A3895" s="150" t="str">
        <f t="shared" si="120"/>
        <v>2009-2011PersonsNL</v>
      </c>
      <c r="B3895" s="151" t="str">
        <f t="shared" si="121"/>
        <v>2009-2011_Persons_NL_All ages</v>
      </c>
      <c r="C3895" s="149" t="s">
        <v>7</v>
      </c>
      <c r="D3895" s="149" t="s">
        <v>215</v>
      </c>
      <c r="E3895" s="149" t="s">
        <v>77</v>
      </c>
      <c r="F3895" s="149">
        <v>3832</v>
      </c>
      <c r="G3895" s="149">
        <v>1277.3333333333301</v>
      </c>
      <c r="H3895" s="149">
        <v>952.34781571373901</v>
      </c>
      <c r="I3895" s="149">
        <v>1086.4383659684099</v>
      </c>
      <c r="J3895" s="149">
        <v>1052.0652815696501</v>
      </c>
      <c r="K3895" s="149">
        <v>1121.64240141657</v>
      </c>
      <c r="L3895" s="149">
        <v>34.3730843987585</v>
      </c>
      <c r="M3895" s="149">
        <v>35.204035448162799</v>
      </c>
    </row>
    <row r="3896" spans="1:13">
      <c r="A3896" s="150" t="str">
        <f t="shared" si="120"/>
        <v>2010-2012PersonsNL</v>
      </c>
      <c r="B3896" s="151" t="str">
        <f t="shared" si="121"/>
        <v>2010-2012_Persons_NL_All ages</v>
      </c>
      <c r="C3896" s="149" t="s">
        <v>8</v>
      </c>
      <c r="D3896" s="149" t="s">
        <v>215</v>
      </c>
      <c r="E3896" s="149" t="s">
        <v>77</v>
      </c>
      <c r="F3896" s="149">
        <v>3790</v>
      </c>
      <c r="G3896" s="149">
        <v>1263.3333333333301</v>
      </c>
      <c r="H3896" s="149">
        <v>935.807090405385</v>
      </c>
      <c r="I3896" s="149">
        <v>1055.12897102642</v>
      </c>
      <c r="J3896" s="149">
        <v>1021.5895277265701</v>
      </c>
      <c r="K3896" s="149">
        <v>1089.4837526847</v>
      </c>
      <c r="L3896" s="149">
        <v>33.5394432998472</v>
      </c>
      <c r="M3896" s="149">
        <v>34.354781658281603</v>
      </c>
    </row>
    <row r="3897" spans="1:13">
      <c r="A3897" s="150" t="str">
        <f t="shared" si="120"/>
        <v>2011-2013PersonsNL</v>
      </c>
      <c r="B3897" s="151" t="str">
        <f t="shared" si="121"/>
        <v>2011-2013_Persons_NL_All ages</v>
      </c>
      <c r="C3897" s="149" t="s">
        <v>9</v>
      </c>
      <c r="D3897" s="149" t="s">
        <v>215</v>
      </c>
      <c r="E3897" s="149" t="s">
        <v>77</v>
      </c>
      <c r="F3897" s="149">
        <v>3819</v>
      </c>
      <c r="G3897" s="149">
        <v>1273</v>
      </c>
      <c r="H3897" s="149">
        <v>937.43556511237398</v>
      </c>
      <c r="I3897" s="149">
        <v>1042.2103142864801</v>
      </c>
      <c r="J3897" s="149">
        <v>1009.2268887438699</v>
      </c>
      <c r="K3897" s="149">
        <v>1075.9924706555601</v>
      </c>
      <c r="L3897" s="149">
        <v>32.983425542604898</v>
      </c>
      <c r="M3897" s="149">
        <v>33.782156369085698</v>
      </c>
    </row>
    <row r="3898" spans="1:13">
      <c r="A3898" s="150" t="str">
        <f t="shared" si="120"/>
        <v>2012-2014PersonsNL</v>
      </c>
      <c r="B3898" s="151" t="str">
        <f t="shared" si="121"/>
        <v>2012-2014_Persons_NL_All ages</v>
      </c>
      <c r="C3898" s="149" t="s">
        <v>216</v>
      </c>
      <c r="D3898" s="149" t="s">
        <v>215</v>
      </c>
      <c r="E3898" s="149" t="s">
        <v>77</v>
      </c>
      <c r="F3898" s="149">
        <v>3960</v>
      </c>
      <c r="G3898" s="149">
        <v>1320</v>
      </c>
      <c r="H3898" s="149">
        <v>968.13941207533901</v>
      </c>
      <c r="I3898" s="149">
        <v>1060.69668644941</v>
      </c>
      <c r="J3898" s="149">
        <v>1027.7390883508299</v>
      </c>
      <c r="K3898" s="149">
        <v>1094.4378647462399</v>
      </c>
      <c r="L3898" s="149">
        <v>32.957598098571196</v>
      </c>
      <c r="M3898" s="149">
        <v>33.7411782968368</v>
      </c>
    </row>
    <row r="3899" spans="1:13">
      <c r="A3899" s="150" t="str">
        <f t="shared" si="120"/>
        <v>2004-2006PersonsNL1</v>
      </c>
      <c r="B3899" s="151" t="str">
        <f t="shared" si="121"/>
        <v>2004-2006_Persons_NL1_All ages</v>
      </c>
      <c r="C3899" s="149" t="s">
        <v>1</v>
      </c>
      <c r="D3899" s="149" t="s">
        <v>215</v>
      </c>
      <c r="E3899" s="149" t="s">
        <v>78</v>
      </c>
      <c r="F3899" s="149">
        <v>571</v>
      </c>
      <c r="G3899" s="149">
        <v>190.333333333333</v>
      </c>
      <c r="H3899" s="149">
        <v>811.90990786031205</v>
      </c>
      <c r="I3899" s="149">
        <v>936.43659922945199</v>
      </c>
      <c r="J3899" s="149">
        <v>860.08941241189996</v>
      </c>
      <c r="K3899" s="149">
        <v>1017.66759668285</v>
      </c>
      <c r="L3899" s="149">
        <v>76.347186817552299</v>
      </c>
      <c r="M3899" s="149">
        <v>81.230997453396</v>
      </c>
    </row>
    <row r="3900" spans="1:13">
      <c r="A3900" s="150" t="str">
        <f t="shared" si="120"/>
        <v>2005-2007PersonsNL1</v>
      </c>
      <c r="B3900" s="151" t="str">
        <f t="shared" si="121"/>
        <v>2005-2007_Persons_NL1_All ages</v>
      </c>
      <c r="C3900" s="149" t="s">
        <v>3</v>
      </c>
      <c r="D3900" s="149" t="s">
        <v>215</v>
      </c>
      <c r="E3900" s="149" t="s">
        <v>78</v>
      </c>
      <c r="F3900" s="149">
        <v>575</v>
      </c>
      <c r="G3900" s="149">
        <v>191.666666666667</v>
      </c>
      <c r="H3900" s="149">
        <v>821.14703530218196</v>
      </c>
      <c r="I3900" s="149">
        <v>915.22824523372105</v>
      </c>
      <c r="J3900" s="149">
        <v>840.99378935167294</v>
      </c>
      <c r="K3900" s="149">
        <v>994.19424682603403</v>
      </c>
      <c r="L3900" s="149">
        <v>74.234455882047399</v>
      </c>
      <c r="M3900" s="149">
        <v>78.966001592313106</v>
      </c>
    </row>
    <row r="3901" spans="1:13">
      <c r="A3901" s="150" t="str">
        <f t="shared" si="120"/>
        <v>2006-2008PersonsNL1</v>
      </c>
      <c r="B3901" s="151" t="str">
        <f t="shared" si="121"/>
        <v>2006-2008_Persons_NL1_All ages</v>
      </c>
      <c r="C3901" s="149" t="s">
        <v>4</v>
      </c>
      <c r="D3901" s="149" t="s">
        <v>215</v>
      </c>
      <c r="E3901" s="149" t="s">
        <v>78</v>
      </c>
      <c r="F3901" s="149">
        <v>586</v>
      </c>
      <c r="G3901" s="149">
        <v>195.333333333333</v>
      </c>
      <c r="H3901" s="149">
        <v>840.480766472563</v>
      </c>
      <c r="I3901" s="149">
        <v>911.81319958895006</v>
      </c>
      <c r="J3901" s="149">
        <v>838.39619494424505</v>
      </c>
      <c r="K3901" s="149">
        <v>989.86401157562705</v>
      </c>
      <c r="L3901" s="149">
        <v>73.417004644705102</v>
      </c>
      <c r="M3901" s="149">
        <v>78.050811986676393</v>
      </c>
    </row>
    <row r="3902" spans="1:13">
      <c r="A3902" s="150" t="str">
        <f t="shared" si="120"/>
        <v>2007-2009PersonsNL1</v>
      </c>
      <c r="B3902" s="151" t="str">
        <f t="shared" si="121"/>
        <v>2007-2009_Persons_NL1_All ages</v>
      </c>
      <c r="C3902" s="149" t="s">
        <v>5</v>
      </c>
      <c r="D3902" s="149" t="s">
        <v>215</v>
      </c>
      <c r="E3902" s="149" t="s">
        <v>78</v>
      </c>
      <c r="F3902" s="149">
        <v>576</v>
      </c>
      <c r="G3902" s="149">
        <v>192</v>
      </c>
      <c r="H3902" s="149">
        <v>829.43336453308405</v>
      </c>
      <c r="I3902" s="149">
        <v>872.86438733576904</v>
      </c>
      <c r="J3902" s="149">
        <v>801.883121602453</v>
      </c>
      <c r="K3902" s="149">
        <v>948.36578297516905</v>
      </c>
      <c r="L3902" s="149">
        <v>70.981265733316505</v>
      </c>
      <c r="M3902" s="149">
        <v>75.501395639399306</v>
      </c>
    </row>
    <row r="3903" spans="1:13">
      <c r="A3903" s="150" t="str">
        <f t="shared" si="120"/>
        <v>2008-2010PersonsNL1</v>
      </c>
      <c r="B3903" s="151" t="str">
        <f t="shared" si="121"/>
        <v>2008-2010_Persons_NL1_All ages</v>
      </c>
      <c r="C3903" s="149" t="s">
        <v>6</v>
      </c>
      <c r="D3903" s="149" t="s">
        <v>215</v>
      </c>
      <c r="E3903" s="149" t="s">
        <v>78</v>
      </c>
      <c r="F3903" s="149">
        <v>570</v>
      </c>
      <c r="G3903" s="149">
        <v>190</v>
      </c>
      <c r="H3903" s="149">
        <v>824.39038500477295</v>
      </c>
      <c r="I3903" s="149">
        <v>842.43065406222195</v>
      </c>
      <c r="J3903" s="149">
        <v>773.60523783289398</v>
      </c>
      <c r="K3903" s="149">
        <v>915.66271905436099</v>
      </c>
      <c r="L3903" s="149">
        <v>68.825416229327601</v>
      </c>
      <c r="M3903" s="149">
        <v>73.232064992138703</v>
      </c>
    </row>
    <row r="3904" spans="1:13">
      <c r="A3904" s="150" t="str">
        <f t="shared" si="120"/>
        <v>2009-2011PersonsNL1</v>
      </c>
      <c r="B3904" s="151" t="str">
        <f t="shared" si="121"/>
        <v>2009-2011_Persons_NL1_All ages</v>
      </c>
      <c r="C3904" s="149" t="s">
        <v>7</v>
      </c>
      <c r="D3904" s="149" t="s">
        <v>215</v>
      </c>
      <c r="E3904" s="149" t="s">
        <v>78</v>
      </c>
      <c r="F3904" s="149">
        <v>575</v>
      </c>
      <c r="G3904" s="149">
        <v>191.666666666667</v>
      </c>
      <c r="H3904" s="149">
        <v>834.94271566933401</v>
      </c>
      <c r="I3904" s="149">
        <v>829.02055480708498</v>
      </c>
      <c r="J3904" s="149">
        <v>761.76674121830195</v>
      </c>
      <c r="K3904" s="149">
        <v>900.560982871639</v>
      </c>
      <c r="L3904" s="149">
        <v>67.253813588782805</v>
      </c>
      <c r="M3904" s="149">
        <v>71.540428064554206</v>
      </c>
    </row>
    <row r="3905" spans="1:13">
      <c r="A3905" s="150" t="str">
        <f t="shared" si="120"/>
        <v>2010-2012PersonsNL1</v>
      </c>
      <c r="B3905" s="151" t="str">
        <f t="shared" si="121"/>
        <v>2010-2012_Persons_NL1_All ages</v>
      </c>
      <c r="C3905" s="149" t="s">
        <v>8</v>
      </c>
      <c r="D3905" s="149" t="s">
        <v>215</v>
      </c>
      <c r="E3905" s="149" t="s">
        <v>78</v>
      </c>
      <c r="F3905" s="149">
        <v>587</v>
      </c>
      <c r="G3905" s="149">
        <v>195.666666666667</v>
      </c>
      <c r="H3905" s="149">
        <v>856.05950123960895</v>
      </c>
      <c r="I3905" s="149">
        <v>824.08610426655105</v>
      </c>
      <c r="J3905" s="149">
        <v>758.00261875612898</v>
      </c>
      <c r="K3905" s="149">
        <v>894.33685710920599</v>
      </c>
      <c r="L3905" s="149">
        <v>66.083485510422506</v>
      </c>
      <c r="M3905" s="149">
        <v>70.250752842655402</v>
      </c>
    </row>
    <row r="3906" spans="1:13">
      <c r="A3906" s="150" t="str">
        <f t="shared" si="120"/>
        <v>2011-2013PersonsNL1</v>
      </c>
      <c r="B3906" s="151" t="str">
        <f t="shared" si="121"/>
        <v>2011-2013_Persons_NL1_All ages</v>
      </c>
      <c r="C3906" s="149" t="s">
        <v>9</v>
      </c>
      <c r="D3906" s="149" t="s">
        <v>215</v>
      </c>
      <c r="E3906" s="149" t="s">
        <v>78</v>
      </c>
      <c r="F3906" s="149">
        <v>568</v>
      </c>
      <c r="G3906" s="149">
        <v>189.333333333333</v>
      </c>
      <c r="H3906" s="149">
        <v>831.95406676138498</v>
      </c>
      <c r="I3906" s="149">
        <v>768.14390724617704</v>
      </c>
      <c r="J3906" s="149">
        <v>705.55712354208299</v>
      </c>
      <c r="K3906" s="149">
        <v>834.74519555036295</v>
      </c>
      <c r="L3906" s="149">
        <v>62.586783704093698</v>
      </c>
      <c r="M3906" s="149">
        <v>66.601288304185999</v>
      </c>
    </row>
    <row r="3907" spans="1:13">
      <c r="A3907" s="150" t="str">
        <f t="shared" ref="A3907:A3970" si="122">C3907&amp;D3907&amp;E3907</f>
        <v>2012-2014PersonsNL1</v>
      </c>
      <c r="B3907" s="151" t="str">
        <f t="shared" ref="B3907:B3970" si="123">CONCATENATE(C3907,"_",D3907,"_",E3907,"_","All ages")</f>
        <v>2012-2014_Persons_NL1_All ages</v>
      </c>
      <c r="C3907" s="149" t="s">
        <v>216</v>
      </c>
      <c r="D3907" s="149" t="s">
        <v>215</v>
      </c>
      <c r="E3907" s="149" t="s">
        <v>78</v>
      </c>
      <c r="F3907" s="149">
        <v>627</v>
      </c>
      <c r="G3907" s="149">
        <v>209</v>
      </c>
      <c r="H3907" s="149">
        <v>921.61157085532</v>
      </c>
      <c r="I3907" s="149">
        <v>822.49086859600698</v>
      </c>
      <c r="J3907" s="149">
        <v>758.55569798405702</v>
      </c>
      <c r="K3907" s="149">
        <v>890.32279074331404</v>
      </c>
      <c r="L3907" s="149">
        <v>63.935170611949502</v>
      </c>
      <c r="M3907" s="149">
        <v>67.831922147306699</v>
      </c>
    </row>
    <row r="3908" spans="1:13">
      <c r="A3908" s="150" t="str">
        <f t="shared" si="122"/>
        <v>2004-2006PersonsNL2</v>
      </c>
      <c r="B3908" s="151" t="str">
        <f t="shared" si="123"/>
        <v>2004-2006_Persons_NL2_All ages</v>
      </c>
      <c r="C3908" s="149" t="s">
        <v>1</v>
      </c>
      <c r="D3908" s="149" t="s">
        <v>215</v>
      </c>
      <c r="E3908" s="149" t="s">
        <v>79</v>
      </c>
      <c r="F3908" s="149">
        <v>743</v>
      </c>
      <c r="G3908" s="149">
        <v>247.666666666667</v>
      </c>
      <c r="H3908" s="149">
        <v>922.408441961515</v>
      </c>
      <c r="I3908" s="149">
        <v>1116.5953123514801</v>
      </c>
      <c r="J3908" s="149">
        <v>1036.9313005696499</v>
      </c>
      <c r="K3908" s="149">
        <v>1200.7076572042399</v>
      </c>
      <c r="L3908" s="149">
        <v>79.664011781834702</v>
      </c>
      <c r="M3908" s="149">
        <v>84.112344852762604</v>
      </c>
    </row>
    <row r="3909" spans="1:13">
      <c r="A3909" s="150" t="str">
        <f t="shared" si="122"/>
        <v>2005-2007PersonsNL2</v>
      </c>
      <c r="B3909" s="151" t="str">
        <f t="shared" si="123"/>
        <v>2005-2007_Persons_NL2_All ages</v>
      </c>
      <c r="C3909" s="149" t="s">
        <v>3</v>
      </c>
      <c r="D3909" s="149" t="s">
        <v>215</v>
      </c>
      <c r="E3909" s="149" t="s">
        <v>79</v>
      </c>
      <c r="F3909" s="149">
        <v>788</v>
      </c>
      <c r="G3909" s="149">
        <v>262.66666666666703</v>
      </c>
      <c r="H3909" s="149">
        <v>969.51204507984903</v>
      </c>
      <c r="I3909" s="149">
        <v>1157.94021471013</v>
      </c>
      <c r="J3909" s="149">
        <v>1077.7645133175899</v>
      </c>
      <c r="K3909" s="149">
        <v>1242.45929363652</v>
      </c>
      <c r="L3909" s="149">
        <v>80.175701392541001</v>
      </c>
      <c r="M3909" s="149">
        <v>84.519078926382704</v>
      </c>
    </row>
    <row r="3910" spans="1:13">
      <c r="A3910" s="150" t="str">
        <f t="shared" si="122"/>
        <v>2006-2008PersonsNL2</v>
      </c>
      <c r="B3910" s="151" t="str">
        <f t="shared" si="123"/>
        <v>2006-2008_Persons_NL2_All ages</v>
      </c>
      <c r="C3910" s="149" t="s">
        <v>4</v>
      </c>
      <c r="D3910" s="149" t="s">
        <v>215</v>
      </c>
      <c r="E3910" s="149" t="s">
        <v>79</v>
      </c>
      <c r="F3910" s="149">
        <v>772</v>
      </c>
      <c r="G3910" s="149">
        <v>257.33333333333297</v>
      </c>
      <c r="H3910" s="149">
        <v>937.91762847770599</v>
      </c>
      <c r="I3910" s="149">
        <v>1115.5293488481</v>
      </c>
      <c r="J3910" s="149">
        <v>1037.5048979631499</v>
      </c>
      <c r="K3910" s="149">
        <v>1197.82551050488</v>
      </c>
      <c r="L3910" s="149">
        <v>78.024450884945296</v>
      </c>
      <c r="M3910" s="149">
        <v>82.2961616567802</v>
      </c>
    </row>
    <row r="3911" spans="1:13">
      <c r="A3911" s="150" t="str">
        <f t="shared" si="122"/>
        <v>2007-2009PersonsNL2</v>
      </c>
      <c r="B3911" s="151" t="str">
        <f t="shared" si="123"/>
        <v>2007-2009_Persons_NL2_All ages</v>
      </c>
      <c r="C3911" s="149" t="s">
        <v>5</v>
      </c>
      <c r="D3911" s="149" t="s">
        <v>215</v>
      </c>
      <c r="E3911" s="149" t="s">
        <v>79</v>
      </c>
      <c r="F3911" s="149">
        <v>763</v>
      </c>
      <c r="G3911" s="149">
        <v>254.333333333333</v>
      </c>
      <c r="H3911" s="149">
        <v>914.91198618638805</v>
      </c>
      <c r="I3911" s="149">
        <v>1083.7119531456501</v>
      </c>
      <c r="J3911" s="149">
        <v>1007.38651548246</v>
      </c>
      <c r="K3911" s="149">
        <v>1164.2413915818099</v>
      </c>
      <c r="L3911" s="149">
        <v>76.325437663189405</v>
      </c>
      <c r="M3911" s="149">
        <v>80.529438436161399</v>
      </c>
    </row>
    <row r="3912" spans="1:13">
      <c r="A3912" s="150" t="str">
        <f t="shared" si="122"/>
        <v>2008-2010PersonsNL2</v>
      </c>
      <c r="B3912" s="151" t="str">
        <f t="shared" si="123"/>
        <v>2008-2010_Persons_NL2_All ages</v>
      </c>
      <c r="C3912" s="149" t="s">
        <v>6</v>
      </c>
      <c r="D3912" s="149" t="s">
        <v>215</v>
      </c>
      <c r="E3912" s="149" t="s">
        <v>79</v>
      </c>
      <c r="F3912" s="149">
        <v>744</v>
      </c>
      <c r="G3912" s="149">
        <v>248</v>
      </c>
      <c r="H3912" s="149">
        <v>883.36915094451604</v>
      </c>
      <c r="I3912" s="149">
        <v>1042.99365680037</v>
      </c>
      <c r="J3912" s="149">
        <v>968.43377762322996</v>
      </c>
      <c r="K3912" s="149">
        <v>1121.7139773260501</v>
      </c>
      <c r="L3912" s="149">
        <v>74.559879177142506</v>
      </c>
      <c r="M3912" s="149">
        <v>78.720320525680606</v>
      </c>
    </row>
    <row r="3913" spans="1:13">
      <c r="A3913" s="150" t="str">
        <f t="shared" si="122"/>
        <v>2009-2011PersonsNL2</v>
      </c>
      <c r="B3913" s="151" t="str">
        <f t="shared" si="123"/>
        <v>2009-2011_Persons_NL2_All ages</v>
      </c>
      <c r="C3913" s="149" t="s">
        <v>7</v>
      </c>
      <c r="D3913" s="149" t="s">
        <v>215</v>
      </c>
      <c r="E3913" s="149" t="s">
        <v>79</v>
      </c>
      <c r="F3913" s="149">
        <v>712</v>
      </c>
      <c r="G3913" s="149">
        <v>237.333333333333</v>
      </c>
      <c r="H3913" s="149">
        <v>839.65234619149305</v>
      </c>
      <c r="I3913" s="149">
        <v>987.11775061219703</v>
      </c>
      <c r="J3913" s="149">
        <v>915.01801070497004</v>
      </c>
      <c r="K3913" s="149">
        <v>1063.3328421957999</v>
      </c>
      <c r="L3913" s="149">
        <v>72.099739907227899</v>
      </c>
      <c r="M3913" s="149">
        <v>76.215091583606807</v>
      </c>
    </row>
    <row r="3914" spans="1:13">
      <c r="A3914" s="150" t="str">
        <f t="shared" si="122"/>
        <v>2010-2012PersonsNL2</v>
      </c>
      <c r="B3914" s="151" t="str">
        <f t="shared" si="123"/>
        <v>2010-2012_Persons_NL2_All ages</v>
      </c>
      <c r="C3914" s="149" t="s">
        <v>8</v>
      </c>
      <c r="D3914" s="149" t="s">
        <v>215</v>
      </c>
      <c r="E3914" s="149" t="s">
        <v>79</v>
      </c>
      <c r="F3914" s="149">
        <v>699</v>
      </c>
      <c r="G3914" s="149">
        <v>233</v>
      </c>
      <c r="H3914" s="149">
        <v>817.86909414269996</v>
      </c>
      <c r="I3914" s="149">
        <v>939.48231958713598</v>
      </c>
      <c r="J3914" s="149">
        <v>870.31622508693101</v>
      </c>
      <c r="K3914" s="149">
        <v>1012.63400288277</v>
      </c>
      <c r="L3914" s="149">
        <v>69.166094500205602</v>
      </c>
      <c r="M3914" s="149">
        <v>73.151683295628601</v>
      </c>
    </row>
    <row r="3915" spans="1:13">
      <c r="A3915" s="150" t="str">
        <f t="shared" si="122"/>
        <v>2011-2013PersonsNL2</v>
      </c>
      <c r="B3915" s="151" t="str">
        <f t="shared" si="123"/>
        <v>2011-2013_Persons_NL2_All ages</v>
      </c>
      <c r="C3915" s="149" t="s">
        <v>9</v>
      </c>
      <c r="D3915" s="149" t="s">
        <v>215</v>
      </c>
      <c r="E3915" s="149" t="s">
        <v>79</v>
      </c>
      <c r="F3915" s="149">
        <v>717</v>
      </c>
      <c r="G3915" s="149">
        <v>239</v>
      </c>
      <c r="H3915" s="149">
        <v>831.90235299577705</v>
      </c>
      <c r="I3915" s="149">
        <v>935.20731716789999</v>
      </c>
      <c r="J3915" s="149">
        <v>867.25181445345902</v>
      </c>
      <c r="K3915" s="149">
        <v>1007.02765791846</v>
      </c>
      <c r="L3915" s="149">
        <v>67.955502714441295</v>
      </c>
      <c r="M3915" s="149">
        <v>71.8203407505641</v>
      </c>
    </row>
    <row r="3916" spans="1:13">
      <c r="A3916" s="150" t="str">
        <f t="shared" si="122"/>
        <v>2012-2014PersonsNL2</v>
      </c>
      <c r="B3916" s="151" t="str">
        <f t="shared" si="123"/>
        <v>2012-2014_Persons_NL2_All ages</v>
      </c>
      <c r="C3916" s="149" t="s">
        <v>216</v>
      </c>
      <c r="D3916" s="149" t="s">
        <v>215</v>
      </c>
      <c r="E3916" s="149" t="s">
        <v>79</v>
      </c>
      <c r="F3916" s="149">
        <v>755</v>
      </c>
      <c r="G3916" s="149">
        <v>251.666666666667</v>
      </c>
      <c r="H3916" s="149">
        <v>867.20804952849198</v>
      </c>
      <c r="I3916" s="149">
        <v>962.44204704310505</v>
      </c>
      <c r="J3916" s="149">
        <v>894.26489720759901</v>
      </c>
      <c r="K3916" s="149">
        <v>1034.3948301053699</v>
      </c>
      <c r="L3916" s="149">
        <v>68.177149835506</v>
      </c>
      <c r="M3916" s="149">
        <v>71.952783062265397</v>
      </c>
    </row>
    <row r="3917" spans="1:13">
      <c r="A3917" s="150" t="str">
        <f t="shared" si="122"/>
        <v>2004-2006PersonsNL3</v>
      </c>
      <c r="B3917" s="151" t="str">
        <f t="shared" si="123"/>
        <v>2004-2006_Persons_NL3_All ages</v>
      </c>
      <c r="C3917" s="149" t="s">
        <v>1</v>
      </c>
      <c r="D3917" s="149" t="s">
        <v>215</v>
      </c>
      <c r="E3917" s="149" t="s">
        <v>80</v>
      </c>
      <c r="F3917" s="149">
        <v>971</v>
      </c>
      <c r="G3917" s="149">
        <v>323.66666666666703</v>
      </c>
      <c r="H3917" s="149">
        <v>1130.17365799153</v>
      </c>
      <c r="I3917" s="149">
        <v>1254.9390327369499</v>
      </c>
      <c r="J3917" s="149">
        <v>1176.6465190188501</v>
      </c>
      <c r="K3917" s="149">
        <v>1337.04124800001</v>
      </c>
      <c r="L3917" s="149">
        <v>78.2925137180966</v>
      </c>
      <c r="M3917" s="149">
        <v>82.102215263060799</v>
      </c>
    </row>
    <row r="3918" spans="1:13">
      <c r="A3918" s="150" t="str">
        <f t="shared" si="122"/>
        <v>2005-2007PersonsNL3</v>
      </c>
      <c r="B3918" s="151" t="str">
        <f t="shared" si="123"/>
        <v>2005-2007_Persons_NL3_All ages</v>
      </c>
      <c r="C3918" s="149" t="s">
        <v>3</v>
      </c>
      <c r="D3918" s="149" t="s">
        <v>215</v>
      </c>
      <c r="E3918" s="149" t="s">
        <v>80</v>
      </c>
      <c r="F3918" s="149">
        <v>897</v>
      </c>
      <c r="G3918" s="149">
        <v>299</v>
      </c>
      <c r="H3918" s="149">
        <v>1038.23049411438</v>
      </c>
      <c r="I3918" s="149">
        <v>1143.43020797756</v>
      </c>
      <c r="J3918" s="149">
        <v>1069.22992391137</v>
      </c>
      <c r="K3918" s="149">
        <v>1221.39107566757</v>
      </c>
      <c r="L3918" s="149">
        <v>74.200284066184196</v>
      </c>
      <c r="M3918" s="149">
        <v>77.960867690009096</v>
      </c>
    </row>
    <row r="3919" spans="1:13">
      <c r="A3919" s="150" t="str">
        <f t="shared" si="122"/>
        <v>2006-2008PersonsNL3</v>
      </c>
      <c r="B3919" s="151" t="str">
        <f t="shared" si="123"/>
        <v>2006-2008_Persons_NL3_All ages</v>
      </c>
      <c r="C3919" s="149" t="s">
        <v>4</v>
      </c>
      <c r="D3919" s="149" t="s">
        <v>215</v>
      </c>
      <c r="E3919" s="149" t="s">
        <v>80</v>
      </c>
      <c r="F3919" s="149">
        <v>918</v>
      </c>
      <c r="G3919" s="149">
        <v>306</v>
      </c>
      <c r="H3919" s="149">
        <v>1055.2088003034601</v>
      </c>
      <c r="I3919" s="149">
        <v>1160.2343828824501</v>
      </c>
      <c r="J3919" s="149">
        <v>1085.7866922140099</v>
      </c>
      <c r="K3919" s="149">
        <v>1238.41060625459</v>
      </c>
      <c r="L3919" s="149">
        <v>74.447690668436294</v>
      </c>
      <c r="M3919" s="149">
        <v>78.176223372143298</v>
      </c>
    </row>
    <row r="3920" spans="1:13">
      <c r="A3920" s="150" t="str">
        <f t="shared" si="122"/>
        <v>2007-2009PersonsNL3</v>
      </c>
      <c r="B3920" s="151" t="str">
        <f t="shared" si="123"/>
        <v>2007-2009_Persons_NL3_All ages</v>
      </c>
      <c r="C3920" s="149" t="s">
        <v>5</v>
      </c>
      <c r="D3920" s="149" t="s">
        <v>215</v>
      </c>
      <c r="E3920" s="149" t="s">
        <v>80</v>
      </c>
      <c r="F3920" s="149">
        <v>939</v>
      </c>
      <c r="G3920" s="149">
        <v>313</v>
      </c>
      <c r="H3920" s="149">
        <v>1070.6589284289</v>
      </c>
      <c r="I3920" s="149">
        <v>1158.3451888242901</v>
      </c>
      <c r="J3920" s="149">
        <v>1084.88943873484</v>
      </c>
      <c r="K3920" s="149">
        <v>1235.4373074325099</v>
      </c>
      <c r="L3920" s="149">
        <v>73.455750089451598</v>
      </c>
      <c r="M3920" s="149">
        <v>77.092118608220304</v>
      </c>
    </row>
    <row r="3921" spans="1:13">
      <c r="A3921" s="150" t="str">
        <f t="shared" si="122"/>
        <v>2008-2010PersonsNL3</v>
      </c>
      <c r="B3921" s="151" t="str">
        <f t="shared" si="123"/>
        <v>2008-2010_Persons_NL3_All ages</v>
      </c>
      <c r="C3921" s="149" t="s">
        <v>6</v>
      </c>
      <c r="D3921" s="149" t="s">
        <v>215</v>
      </c>
      <c r="E3921" s="149" t="s">
        <v>80</v>
      </c>
      <c r="F3921" s="149">
        <v>941</v>
      </c>
      <c r="G3921" s="149">
        <v>313.66666666666703</v>
      </c>
      <c r="H3921" s="149">
        <v>1063.4090112895401</v>
      </c>
      <c r="I3921" s="149">
        <v>1140.4728967379799</v>
      </c>
      <c r="J3921" s="149">
        <v>1068.30556052768</v>
      </c>
      <c r="K3921" s="149">
        <v>1216.20891864957</v>
      </c>
      <c r="L3921" s="149">
        <v>72.167336210295602</v>
      </c>
      <c r="M3921" s="149">
        <v>75.736021911593994</v>
      </c>
    </row>
    <row r="3922" spans="1:13">
      <c r="A3922" s="150" t="str">
        <f t="shared" si="122"/>
        <v>2009-2011PersonsNL3</v>
      </c>
      <c r="B3922" s="151" t="str">
        <f t="shared" si="123"/>
        <v>2009-2011_Persons_NL3_All ages</v>
      </c>
      <c r="C3922" s="149" t="s">
        <v>7</v>
      </c>
      <c r="D3922" s="149" t="s">
        <v>215</v>
      </c>
      <c r="E3922" s="149" t="s">
        <v>80</v>
      </c>
      <c r="F3922" s="149">
        <v>912</v>
      </c>
      <c r="G3922" s="149">
        <v>304</v>
      </c>
      <c r="H3922" s="149">
        <v>1019.95168649906</v>
      </c>
      <c r="I3922" s="149">
        <v>1076.45940222947</v>
      </c>
      <c r="J3922" s="149">
        <v>1007.34104329402</v>
      </c>
      <c r="K3922" s="149">
        <v>1149.05106647862</v>
      </c>
      <c r="L3922" s="149">
        <v>69.118358935449905</v>
      </c>
      <c r="M3922" s="149">
        <v>72.591664249149503</v>
      </c>
    </row>
    <row r="3923" spans="1:13">
      <c r="A3923" s="150" t="str">
        <f t="shared" si="122"/>
        <v>2010-2012PersonsNL3</v>
      </c>
      <c r="B3923" s="151" t="str">
        <f t="shared" si="123"/>
        <v>2010-2012_Persons_NL3_All ages</v>
      </c>
      <c r="C3923" s="149" t="s">
        <v>8</v>
      </c>
      <c r="D3923" s="149" t="s">
        <v>215</v>
      </c>
      <c r="E3923" s="149" t="s">
        <v>80</v>
      </c>
      <c r="F3923" s="149">
        <v>932</v>
      </c>
      <c r="G3923" s="149">
        <v>310.66666666666703</v>
      </c>
      <c r="H3923" s="149">
        <v>1033.5458830052701</v>
      </c>
      <c r="I3923" s="149">
        <v>1082.0770729435801</v>
      </c>
      <c r="J3923" s="149">
        <v>1013.33415404839</v>
      </c>
      <c r="K3923" s="149">
        <v>1154.23615646896</v>
      </c>
      <c r="L3923" s="149">
        <v>68.742918895186307</v>
      </c>
      <c r="M3923" s="149">
        <v>72.159083525382798</v>
      </c>
    </row>
    <row r="3924" spans="1:13">
      <c r="A3924" s="150" t="str">
        <f t="shared" si="122"/>
        <v>2011-2013PersonsNL3</v>
      </c>
      <c r="B3924" s="151" t="str">
        <f t="shared" si="123"/>
        <v>2011-2013_Persons_NL3_All ages</v>
      </c>
      <c r="C3924" s="149" t="s">
        <v>9</v>
      </c>
      <c r="D3924" s="149" t="s">
        <v>215</v>
      </c>
      <c r="E3924" s="149" t="s">
        <v>80</v>
      </c>
      <c r="F3924" s="149">
        <v>942</v>
      </c>
      <c r="G3924" s="149">
        <v>314</v>
      </c>
      <c r="H3924" s="149">
        <v>1036.56590776544</v>
      </c>
      <c r="I3924" s="149">
        <v>1071.49740399847</v>
      </c>
      <c r="J3924" s="149">
        <v>1003.7537499175</v>
      </c>
      <c r="K3924" s="149">
        <v>1142.5891655840601</v>
      </c>
      <c r="L3924" s="149">
        <v>67.7436540809788</v>
      </c>
      <c r="M3924" s="149">
        <v>71.091761585585999</v>
      </c>
    </row>
    <row r="3925" spans="1:13">
      <c r="A3925" s="150" t="str">
        <f t="shared" si="122"/>
        <v>2012-2014PersonsNL3</v>
      </c>
      <c r="B3925" s="151" t="str">
        <f t="shared" si="123"/>
        <v>2012-2014_Persons_NL3_All ages</v>
      </c>
      <c r="C3925" s="149" t="s">
        <v>216</v>
      </c>
      <c r="D3925" s="149" t="s">
        <v>215</v>
      </c>
      <c r="E3925" s="149" t="s">
        <v>80</v>
      </c>
      <c r="F3925" s="149">
        <v>976</v>
      </c>
      <c r="G3925" s="149">
        <v>325.33333333333297</v>
      </c>
      <c r="H3925" s="149">
        <v>1068.97986900616</v>
      </c>
      <c r="I3925" s="149">
        <v>1091.94754367941</v>
      </c>
      <c r="J3925" s="149">
        <v>1024.12584896216</v>
      </c>
      <c r="K3925" s="149">
        <v>1163.0607434819001</v>
      </c>
      <c r="L3925" s="149">
        <v>67.8216947172521</v>
      </c>
      <c r="M3925" s="149">
        <v>71.113199802495302</v>
      </c>
    </row>
    <row r="3926" spans="1:13">
      <c r="A3926" s="150" t="str">
        <f t="shared" si="122"/>
        <v>2004-2006PersonsNL4</v>
      </c>
      <c r="B3926" s="151" t="str">
        <f t="shared" si="123"/>
        <v>2004-2006_Persons_NL4_All ages</v>
      </c>
      <c r="C3926" s="149" t="s">
        <v>1</v>
      </c>
      <c r="D3926" s="149" t="s">
        <v>215</v>
      </c>
      <c r="E3926" s="149" t="s">
        <v>81</v>
      </c>
      <c r="F3926" s="149">
        <v>951</v>
      </c>
      <c r="G3926" s="149">
        <v>317</v>
      </c>
      <c r="H3926" s="149">
        <v>1356.71079662178</v>
      </c>
      <c r="I3926" s="149">
        <v>1355.11877668951</v>
      </c>
      <c r="J3926" s="149">
        <v>1269.41815968213</v>
      </c>
      <c r="K3926" s="149">
        <v>1445.0343634977601</v>
      </c>
      <c r="L3926" s="149">
        <v>85.700617007384395</v>
      </c>
      <c r="M3926" s="149">
        <v>89.915586808244797</v>
      </c>
    </row>
    <row r="3927" spans="1:13">
      <c r="A3927" s="150" t="str">
        <f t="shared" si="122"/>
        <v>2005-2007PersonsNL4</v>
      </c>
      <c r="B3927" s="151" t="str">
        <f t="shared" si="123"/>
        <v>2005-2007_Persons_NL4_All ages</v>
      </c>
      <c r="C3927" s="149" t="s">
        <v>3</v>
      </c>
      <c r="D3927" s="149" t="s">
        <v>215</v>
      </c>
      <c r="E3927" s="149" t="s">
        <v>81</v>
      </c>
      <c r="F3927" s="149">
        <v>936</v>
      </c>
      <c r="G3927" s="149">
        <v>312</v>
      </c>
      <c r="H3927" s="149">
        <v>1325.19715139245</v>
      </c>
      <c r="I3927" s="149">
        <v>1332.73745144486</v>
      </c>
      <c r="J3927" s="149">
        <v>1247.8530934325099</v>
      </c>
      <c r="K3927" s="149">
        <v>1421.8308526444901</v>
      </c>
      <c r="L3927" s="149">
        <v>84.884358012350305</v>
      </c>
      <c r="M3927" s="149">
        <v>89.093401199630804</v>
      </c>
    </row>
    <row r="3928" spans="1:13">
      <c r="A3928" s="150" t="str">
        <f t="shared" si="122"/>
        <v>2006-2008PersonsNL4</v>
      </c>
      <c r="B3928" s="151" t="str">
        <f t="shared" si="123"/>
        <v>2006-2008_Persons_NL4_All ages</v>
      </c>
      <c r="C3928" s="149" t="s">
        <v>4</v>
      </c>
      <c r="D3928" s="149" t="s">
        <v>215</v>
      </c>
      <c r="E3928" s="149" t="s">
        <v>81</v>
      </c>
      <c r="F3928" s="149">
        <v>928</v>
      </c>
      <c r="G3928" s="149">
        <v>309.33333333333297</v>
      </c>
      <c r="H3928" s="149">
        <v>1296.17990083106</v>
      </c>
      <c r="I3928" s="149">
        <v>1329.7729177599799</v>
      </c>
      <c r="J3928" s="149">
        <v>1244.7577971074099</v>
      </c>
      <c r="K3928" s="149">
        <v>1419.0221887175201</v>
      </c>
      <c r="L3928" s="149">
        <v>85.015120652570403</v>
      </c>
      <c r="M3928" s="149">
        <v>89.249270957541995</v>
      </c>
    </row>
    <row r="3929" spans="1:13">
      <c r="A3929" s="150" t="str">
        <f t="shared" si="122"/>
        <v>2007-2009PersonsNL4</v>
      </c>
      <c r="B3929" s="151" t="str">
        <f t="shared" si="123"/>
        <v>2007-2009_Persons_NL4_All ages</v>
      </c>
      <c r="C3929" s="149" t="s">
        <v>5</v>
      </c>
      <c r="D3929" s="149" t="s">
        <v>215</v>
      </c>
      <c r="E3929" s="149" t="s">
        <v>81</v>
      </c>
      <c r="F3929" s="149">
        <v>912</v>
      </c>
      <c r="G3929" s="149">
        <v>304</v>
      </c>
      <c r="H3929" s="149">
        <v>1259.7903112179399</v>
      </c>
      <c r="I3929" s="149">
        <v>1305.83133850118</v>
      </c>
      <c r="J3929" s="149">
        <v>1221.58898956231</v>
      </c>
      <c r="K3929" s="149">
        <v>1394.3069968344701</v>
      </c>
      <c r="L3929" s="149">
        <v>84.242348938875907</v>
      </c>
      <c r="M3929" s="149">
        <v>88.475658333290099</v>
      </c>
    </row>
    <row r="3930" spans="1:13">
      <c r="A3930" s="150" t="str">
        <f t="shared" si="122"/>
        <v>2008-2010PersonsNL4</v>
      </c>
      <c r="B3930" s="151" t="str">
        <f t="shared" si="123"/>
        <v>2008-2010_Persons_NL4_All ages</v>
      </c>
      <c r="C3930" s="149" t="s">
        <v>6</v>
      </c>
      <c r="D3930" s="149" t="s">
        <v>215</v>
      </c>
      <c r="E3930" s="149" t="s">
        <v>81</v>
      </c>
      <c r="F3930" s="149">
        <v>889</v>
      </c>
      <c r="G3930" s="149">
        <v>296.33333333333297</v>
      </c>
      <c r="H3930" s="149">
        <v>1213.1384669969</v>
      </c>
      <c r="I3930" s="149">
        <v>1272.4597076270099</v>
      </c>
      <c r="J3930" s="149">
        <v>1189.3274595524799</v>
      </c>
      <c r="K3930" s="149">
        <v>1359.82466400977</v>
      </c>
      <c r="L3930" s="149">
        <v>83.132248074528206</v>
      </c>
      <c r="M3930" s="149">
        <v>87.364956382768895</v>
      </c>
    </row>
    <row r="3931" spans="1:13">
      <c r="A3931" s="150" t="str">
        <f t="shared" si="122"/>
        <v>2009-2011PersonsNL4</v>
      </c>
      <c r="B3931" s="151" t="str">
        <f t="shared" si="123"/>
        <v>2009-2011_Persons_NL4_All ages</v>
      </c>
      <c r="C3931" s="149" t="s">
        <v>7</v>
      </c>
      <c r="D3931" s="149" t="s">
        <v>215</v>
      </c>
      <c r="E3931" s="149" t="s">
        <v>81</v>
      </c>
      <c r="F3931" s="149">
        <v>843</v>
      </c>
      <c r="G3931" s="149">
        <v>281</v>
      </c>
      <c r="H3931" s="149">
        <v>1141.4257667050299</v>
      </c>
      <c r="I3931" s="149">
        <v>1200.6313057418399</v>
      </c>
      <c r="J3931" s="149">
        <v>1120.1786106746999</v>
      </c>
      <c r="K3931" s="149">
        <v>1285.2936950620201</v>
      </c>
      <c r="L3931" s="149">
        <v>80.4526950671425</v>
      </c>
      <c r="M3931" s="149">
        <v>84.662389320177695</v>
      </c>
    </row>
    <row r="3932" spans="1:13">
      <c r="A3932" s="150" t="str">
        <f t="shared" si="122"/>
        <v>2010-2012PersonsNL4</v>
      </c>
      <c r="B3932" s="151" t="str">
        <f t="shared" si="123"/>
        <v>2010-2012_Persons_NL4_All ages</v>
      </c>
      <c r="C3932" s="149" t="s">
        <v>8</v>
      </c>
      <c r="D3932" s="149" t="s">
        <v>215</v>
      </c>
      <c r="E3932" s="149" t="s">
        <v>81</v>
      </c>
      <c r="F3932" s="149">
        <v>804</v>
      </c>
      <c r="G3932" s="149">
        <v>268</v>
      </c>
      <c r="H3932" s="149">
        <v>1080.5725421678701</v>
      </c>
      <c r="I3932" s="149">
        <v>1147.13658928363</v>
      </c>
      <c r="J3932" s="149">
        <v>1068.5570841758199</v>
      </c>
      <c r="K3932" s="149">
        <v>1229.92918987443</v>
      </c>
      <c r="L3932" s="149">
        <v>78.579505107804195</v>
      </c>
      <c r="M3932" s="149">
        <v>82.792600590805904</v>
      </c>
    </row>
    <row r="3933" spans="1:13">
      <c r="A3933" s="150" t="str">
        <f t="shared" si="122"/>
        <v>2011-2013PersonsNL4</v>
      </c>
      <c r="B3933" s="151" t="str">
        <f t="shared" si="123"/>
        <v>2011-2013_Persons_NL4_All ages</v>
      </c>
      <c r="C3933" s="149" t="s">
        <v>9</v>
      </c>
      <c r="D3933" s="149" t="s">
        <v>215</v>
      </c>
      <c r="E3933" s="149" t="s">
        <v>81</v>
      </c>
      <c r="F3933" s="149">
        <v>815</v>
      </c>
      <c r="G3933" s="149">
        <v>271.66666666666703</v>
      </c>
      <c r="H3933" s="149">
        <v>1088.87345019239</v>
      </c>
      <c r="I3933" s="149">
        <v>1165.0926017166801</v>
      </c>
      <c r="J3933" s="149">
        <v>1085.8947330082401</v>
      </c>
      <c r="K3933" s="149">
        <v>1248.50713449758</v>
      </c>
      <c r="L3933" s="149">
        <v>79.1978687084477</v>
      </c>
      <c r="M3933" s="149">
        <v>83.414532780897801</v>
      </c>
    </row>
    <row r="3934" spans="1:13">
      <c r="A3934" s="150" t="str">
        <f t="shared" si="122"/>
        <v>2012-2014PersonsNL4</v>
      </c>
      <c r="B3934" s="151" t="str">
        <f t="shared" si="123"/>
        <v>2012-2014_Persons_NL4_All ages</v>
      </c>
      <c r="C3934" s="149" t="s">
        <v>216</v>
      </c>
      <c r="D3934" s="149" t="s">
        <v>215</v>
      </c>
      <c r="E3934" s="149" t="s">
        <v>81</v>
      </c>
      <c r="F3934" s="149">
        <v>815</v>
      </c>
      <c r="G3934" s="149">
        <v>271.66666666666703</v>
      </c>
      <c r="H3934" s="149">
        <v>1083.0133017952801</v>
      </c>
      <c r="I3934" s="149">
        <v>1165.37587015177</v>
      </c>
      <c r="J3934" s="149">
        <v>1086.1712806693299</v>
      </c>
      <c r="K3934" s="149">
        <v>1248.7974815350501</v>
      </c>
      <c r="L3934" s="149">
        <v>79.204589482438905</v>
      </c>
      <c r="M3934" s="149">
        <v>83.421611383283803</v>
      </c>
    </row>
    <row r="3935" spans="1:13">
      <c r="A3935" s="150" t="str">
        <f t="shared" si="122"/>
        <v>2004-2006PersonsNL5</v>
      </c>
      <c r="B3935" s="151" t="str">
        <f t="shared" si="123"/>
        <v>2004-2006_Persons_NL5_All ages</v>
      </c>
      <c r="C3935" s="149" t="s">
        <v>1</v>
      </c>
      <c r="D3935" s="149" t="s">
        <v>215</v>
      </c>
      <c r="E3935" s="149" t="s">
        <v>82</v>
      </c>
      <c r="F3935" s="149">
        <v>813</v>
      </c>
      <c r="G3935" s="149">
        <v>271</v>
      </c>
      <c r="H3935" s="149">
        <v>995.408631772268</v>
      </c>
      <c r="I3935" s="149">
        <v>1490.07315765254</v>
      </c>
      <c r="J3935" s="149">
        <v>1387.9704460155399</v>
      </c>
      <c r="K3935" s="149">
        <v>1597.61891238967</v>
      </c>
      <c r="L3935" s="149">
        <v>102.10271163700099</v>
      </c>
      <c r="M3935" s="149">
        <v>107.545754737122</v>
      </c>
    </row>
    <row r="3936" spans="1:13">
      <c r="A3936" s="150" t="str">
        <f t="shared" si="122"/>
        <v>2005-2007PersonsNL5</v>
      </c>
      <c r="B3936" s="151" t="str">
        <f t="shared" si="123"/>
        <v>2005-2007_Persons_NL5_All ages</v>
      </c>
      <c r="C3936" s="149" t="s">
        <v>3</v>
      </c>
      <c r="D3936" s="149" t="s">
        <v>215</v>
      </c>
      <c r="E3936" s="149" t="s">
        <v>82</v>
      </c>
      <c r="F3936" s="149">
        <v>845</v>
      </c>
      <c r="G3936" s="149">
        <v>281.66666666666703</v>
      </c>
      <c r="H3936" s="149">
        <v>1024.3293370346601</v>
      </c>
      <c r="I3936" s="149">
        <v>1549.2529391346</v>
      </c>
      <c r="J3936" s="149">
        <v>1444.6466041342501</v>
      </c>
      <c r="K3936" s="149">
        <v>1659.3261440332999</v>
      </c>
      <c r="L3936" s="149">
        <v>104.606335000356</v>
      </c>
      <c r="M3936" s="149">
        <v>110.073204898702</v>
      </c>
    </row>
    <row r="3937" spans="1:13">
      <c r="A3937" s="150" t="str">
        <f t="shared" si="122"/>
        <v>2006-2008PersonsNL5</v>
      </c>
      <c r="B3937" s="151" t="str">
        <f t="shared" si="123"/>
        <v>2006-2008_Persons_NL5_All ages</v>
      </c>
      <c r="C3937" s="149" t="s">
        <v>4</v>
      </c>
      <c r="D3937" s="149" t="s">
        <v>215</v>
      </c>
      <c r="E3937" s="149" t="s">
        <v>82</v>
      </c>
      <c r="F3937" s="149">
        <v>831</v>
      </c>
      <c r="G3937" s="149">
        <v>277</v>
      </c>
      <c r="H3937" s="149">
        <v>997.34760744590199</v>
      </c>
      <c r="I3937" s="149">
        <v>1513.92922883746</v>
      </c>
      <c r="J3937" s="149">
        <v>1410.5611998286699</v>
      </c>
      <c r="K3937" s="149">
        <v>1622.7460269641199</v>
      </c>
      <c r="L3937" s="149">
        <v>103.368029008785</v>
      </c>
      <c r="M3937" s="149">
        <v>108.81679812665701</v>
      </c>
    </row>
    <row r="3938" spans="1:13">
      <c r="A3938" s="150" t="str">
        <f t="shared" si="122"/>
        <v>2007-2009PersonsNL5</v>
      </c>
      <c r="B3938" s="151" t="str">
        <f t="shared" si="123"/>
        <v>2007-2009_Persons_NL5_All ages</v>
      </c>
      <c r="C3938" s="149" t="s">
        <v>5</v>
      </c>
      <c r="D3938" s="149" t="s">
        <v>215</v>
      </c>
      <c r="E3938" s="149" t="s">
        <v>82</v>
      </c>
      <c r="F3938" s="149">
        <v>824</v>
      </c>
      <c r="G3938" s="149">
        <v>274.66666666666703</v>
      </c>
      <c r="H3938" s="149">
        <v>981.04581388703696</v>
      </c>
      <c r="I3938" s="149">
        <v>1515.8172412045601</v>
      </c>
      <c r="J3938" s="149">
        <v>1411.5483411847199</v>
      </c>
      <c r="K3938" s="149">
        <v>1625.60636451756</v>
      </c>
      <c r="L3938" s="149">
        <v>104.268900019844</v>
      </c>
      <c r="M3938" s="149">
        <v>109.789123312995</v>
      </c>
    </row>
    <row r="3939" spans="1:13">
      <c r="A3939" s="150" t="str">
        <f t="shared" si="122"/>
        <v>2008-2010PersonsNL5</v>
      </c>
      <c r="B3939" s="151" t="str">
        <f t="shared" si="123"/>
        <v>2008-2010_Persons_NL5_All ages</v>
      </c>
      <c r="C3939" s="149" t="s">
        <v>6</v>
      </c>
      <c r="D3939" s="149" t="s">
        <v>215</v>
      </c>
      <c r="E3939" s="149" t="s">
        <v>82</v>
      </c>
      <c r="F3939" s="149">
        <v>808</v>
      </c>
      <c r="G3939" s="149">
        <v>269.33333333333297</v>
      </c>
      <c r="H3939" s="149">
        <v>955.76058670451903</v>
      </c>
      <c r="I3939" s="149">
        <v>1482.31997321731</v>
      </c>
      <c r="J3939" s="149">
        <v>1379.37500888766</v>
      </c>
      <c r="K3939" s="149">
        <v>1590.7703275379099</v>
      </c>
      <c r="L3939" s="149">
        <v>102.944964329643</v>
      </c>
      <c r="M3939" s="149">
        <v>108.450354320607</v>
      </c>
    </row>
    <row r="3940" spans="1:13">
      <c r="A3940" s="150" t="str">
        <f t="shared" si="122"/>
        <v>2009-2011PersonsNL5</v>
      </c>
      <c r="B3940" s="151" t="str">
        <f t="shared" si="123"/>
        <v>2009-2011_Persons_NL5_All ages</v>
      </c>
      <c r="C3940" s="149" t="s">
        <v>7</v>
      </c>
      <c r="D3940" s="149" t="s">
        <v>215</v>
      </c>
      <c r="E3940" s="149" t="s">
        <v>82</v>
      </c>
      <c r="F3940" s="149">
        <v>790</v>
      </c>
      <c r="G3940" s="149">
        <v>263.33333333333297</v>
      </c>
      <c r="H3940" s="149">
        <v>924.63629021875204</v>
      </c>
      <c r="I3940" s="149">
        <v>1450.32336450907</v>
      </c>
      <c r="J3940" s="149">
        <v>1348.3137150878099</v>
      </c>
      <c r="K3940" s="149">
        <v>1557.8520017127601</v>
      </c>
      <c r="L3940" s="149">
        <v>102.009649421269</v>
      </c>
      <c r="M3940" s="149">
        <v>107.528637203689</v>
      </c>
    </row>
    <row r="3941" spans="1:13">
      <c r="A3941" s="150" t="str">
        <f t="shared" si="122"/>
        <v>2010-2012PersonsNL5</v>
      </c>
      <c r="B3941" s="151" t="str">
        <f t="shared" si="123"/>
        <v>2010-2012_Persons_NL5_All ages</v>
      </c>
      <c r="C3941" s="149" t="s">
        <v>8</v>
      </c>
      <c r="D3941" s="149" t="s">
        <v>215</v>
      </c>
      <c r="E3941" s="149" t="s">
        <v>82</v>
      </c>
      <c r="F3941" s="149">
        <v>768</v>
      </c>
      <c r="G3941" s="149">
        <v>256</v>
      </c>
      <c r="H3941" s="149">
        <v>889.07411266235999</v>
      </c>
      <c r="I3941" s="149">
        <v>1375.39162806426</v>
      </c>
      <c r="J3941" s="149">
        <v>1277.70592194547</v>
      </c>
      <c r="K3941" s="149">
        <v>1478.43979071219</v>
      </c>
      <c r="L3941" s="149">
        <v>97.685706118793405</v>
      </c>
      <c r="M3941" s="149">
        <v>103.048162647924</v>
      </c>
    </row>
    <row r="3942" spans="1:13">
      <c r="A3942" s="150" t="str">
        <f t="shared" si="122"/>
        <v>2011-2013PersonsNL5</v>
      </c>
      <c r="B3942" s="151" t="str">
        <f t="shared" si="123"/>
        <v>2011-2013_Persons_NL5_All ages</v>
      </c>
      <c r="C3942" s="149" t="s">
        <v>9</v>
      </c>
      <c r="D3942" s="149" t="s">
        <v>215</v>
      </c>
      <c r="E3942" s="149" t="s">
        <v>82</v>
      </c>
      <c r="F3942" s="149">
        <v>777</v>
      </c>
      <c r="G3942" s="149">
        <v>259</v>
      </c>
      <c r="H3942" s="149">
        <v>891.03460929795199</v>
      </c>
      <c r="I3942" s="149">
        <v>1373.9350042399601</v>
      </c>
      <c r="J3942" s="149">
        <v>1277.2165652004601</v>
      </c>
      <c r="K3942" s="149">
        <v>1475.9310484679499</v>
      </c>
      <c r="L3942" s="149">
        <v>96.718439039503195</v>
      </c>
      <c r="M3942" s="149">
        <v>101.996044227985</v>
      </c>
    </row>
    <row r="3943" spans="1:13">
      <c r="A3943" s="150" t="str">
        <f t="shared" si="122"/>
        <v>2012-2014PersonsNL5</v>
      </c>
      <c r="B3943" s="151" t="str">
        <f t="shared" si="123"/>
        <v>2012-2014_Persons_NL5_All ages</v>
      </c>
      <c r="C3943" s="149" t="s">
        <v>216</v>
      </c>
      <c r="D3943" s="149" t="s">
        <v>215</v>
      </c>
      <c r="E3943" s="149" t="s">
        <v>82</v>
      </c>
      <c r="F3943" s="149">
        <v>787</v>
      </c>
      <c r="G3943" s="149">
        <v>262.33333333333297</v>
      </c>
      <c r="H3943" s="149">
        <v>900.63284620578395</v>
      </c>
      <c r="I3943" s="149">
        <v>1355.5971245155799</v>
      </c>
      <c r="J3943" s="149">
        <v>1261.20761058021</v>
      </c>
      <c r="K3943" s="149">
        <v>1455.1033675854701</v>
      </c>
      <c r="L3943" s="149">
        <v>94.389513935372904</v>
      </c>
      <c r="M3943" s="149">
        <v>99.506243069887006</v>
      </c>
    </row>
    <row r="3944" spans="1:13">
      <c r="A3944" s="150" t="str">
        <f t="shared" si="122"/>
        <v>2004-2006PersonsNN</v>
      </c>
      <c r="B3944" s="151" t="str">
        <f t="shared" si="123"/>
        <v>2004-2006_Persons_NN_All ages</v>
      </c>
      <c r="C3944" s="149" t="s">
        <v>1</v>
      </c>
      <c r="D3944" s="149" t="s">
        <v>215</v>
      </c>
      <c r="E3944" s="149" t="s">
        <v>83</v>
      </c>
      <c r="F3944" s="149">
        <v>4423</v>
      </c>
      <c r="G3944" s="149">
        <v>1474.3333333333301</v>
      </c>
      <c r="H3944" s="149">
        <v>1131.73752286888</v>
      </c>
      <c r="I3944" s="149">
        <v>1072.13592301315</v>
      </c>
      <c r="J3944" s="149">
        <v>1040.52255228848</v>
      </c>
      <c r="K3944" s="149">
        <v>1104.45998666235</v>
      </c>
      <c r="L3944" s="149">
        <v>31.613370724669</v>
      </c>
      <c r="M3944" s="149">
        <v>32.3240636491971</v>
      </c>
    </row>
    <row r="3945" spans="1:13">
      <c r="A3945" s="150" t="str">
        <f t="shared" si="122"/>
        <v>2005-2007PersonsNN</v>
      </c>
      <c r="B3945" s="151" t="str">
        <f t="shared" si="123"/>
        <v>2005-2007_Persons_NN_All ages</v>
      </c>
      <c r="C3945" s="149" t="s">
        <v>3</v>
      </c>
      <c r="D3945" s="149" t="s">
        <v>215</v>
      </c>
      <c r="E3945" s="149" t="s">
        <v>83</v>
      </c>
      <c r="F3945" s="149">
        <v>4449</v>
      </c>
      <c r="G3945" s="149">
        <v>1483</v>
      </c>
      <c r="H3945" s="149">
        <v>1131.4018040378501</v>
      </c>
      <c r="I3945" s="149">
        <v>1052.95468431432</v>
      </c>
      <c r="J3945" s="149">
        <v>1022.0023438376001</v>
      </c>
      <c r="K3945" s="149">
        <v>1084.6007958919099</v>
      </c>
      <c r="L3945" s="149">
        <v>30.952340476720298</v>
      </c>
      <c r="M3945" s="149">
        <v>31.646111577582602</v>
      </c>
    </row>
    <row r="3946" spans="1:13">
      <c r="A3946" s="150" t="str">
        <f t="shared" si="122"/>
        <v>2006-2008PersonsNN</v>
      </c>
      <c r="B3946" s="151" t="str">
        <f t="shared" si="123"/>
        <v>2006-2008_Persons_NN_All ages</v>
      </c>
      <c r="C3946" s="149" t="s">
        <v>4</v>
      </c>
      <c r="D3946" s="149" t="s">
        <v>215</v>
      </c>
      <c r="E3946" s="149" t="s">
        <v>83</v>
      </c>
      <c r="F3946" s="149">
        <v>4365</v>
      </c>
      <c r="G3946" s="149">
        <v>1455</v>
      </c>
      <c r="H3946" s="149">
        <v>1102.5957098544</v>
      </c>
      <c r="I3946" s="149">
        <v>1014.66836472826</v>
      </c>
      <c r="J3946" s="149">
        <v>984.53486251280799</v>
      </c>
      <c r="K3946" s="149">
        <v>1045.4838330140001</v>
      </c>
      <c r="L3946" s="149">
        <v>30.133502215449301</v>
      </c>
      <c r="M3946" s="149">
        <v>30.815468285740799</v>
      </c>
    </row>
    <row r="3947" spans="1:13">
      <c r="A3947" s="150" t="str">
        <f t="shared" si="122"/>
        <v>2007-2009PersonsNN</v>
      </c>
      <c r="B3947" s="151" t="str">
        <f t="shared" si="123"/>
        <v>2007-2009_Persons_NN_All ages</v>
      </c>
      <c r="C3947" s="149" t="s">
        <v>5</v>
      </c>
      <c r="D3947" s="149" t="s">
        <v>215</v>
      </c>
      <c r="E3947" s="149" t="s">
        <v>83</v>
      </c>
      <c r="F3947" s="149">
        <v>4340</v>
      </c>
      <c r="G3947" s="149">
        <v>1446.6666666666699</v>
      </c>
      <c r="H3947" s="149">
        <v>1090.6248979109801</v>
      </c>
      <c r="I3947" s="149">
        <v>989.04652714072699</v>
      </c>
      <c r="J3947" s="149">
        <v>959.58711065002603</v>
      </c>
      <c r="K3947" s="149">
        <v>1019.1745956088999</v>
      </c>
      <c r="L3947" s="149">
        <v>29.4594164907015</v>
      </c>
      <c r="M3947" s="149">
        <v>30.128068468172501</v>
      </c>
    </row>
    <row r="3948" spans="1:13">
      <c r="A3948" s="150" t="str">
        <f t="shared" si="122"/>
        <v>2008-2010PersonsNN</v>
      </c>
      <c r="B3948" s="151" t="str">
        <f t="shared" si="123"/>
        <v>2008-2010_Persons_NN_All ages</v>
      </c>
      <c r="C3948" s="149" t="s">
        <v>6</v>
      </c>
      <c r="D3948" s="149" t="s">
        <v>215</v>
      </c>
      <c r="E3948" s="149" t="s">
        <v>83</v>
      </c>
      <c r="F3948" s="149">
        <v>4371</v>
      </c>
      <c r="G3948" s="149">
        <v>1457</v>
      </c>
      <c r="H3948" s="149">
        <v>1095.9474266171601</v>
      </c>
      <c r="I3948" s="149">
        <v>979.05143686139695</v>
      </c>
      <c r="J3948" s="149">
        <v>949.98468594684005</v>
      </c>
      <c r="K3948" s="149">
        <v>1008.77555439911</v>
      </c>
      <c r="L3948" s="149">
        <v>29.066750914557598</v>
      </c>
      <c r="M3948" s="149">
        <v>29.7241175377141</v>
      </c>
    </row>
    <row r="3949" spans="1:13">
      <c r="A3949" s="150" t="str">
        <f t="shared" si="122"/>
        <v>2009-2011PersonsNN</v>
      </c>
      <c r="B3949" s="151" t="str">
        <f t="shared" si="123"/>
        <v>2009-2011_Persons_NN_All ages</v>
      </c>
      <c r="C3949" s="149" t="s">
        <v>7</v>
      </c>
      <c r="D3949" s="149" t="s">
        <v>215</v>
      </c>
      <c r="E3949" s="149" t="s">
        <v>83</v>
      </c>
      <c r="F3949" s="149">
        <v>4366</v>
      </c>
      <c r="G3949" s="149">
        <v>1455.3333333333301</v>
      </c>
      <c r="H3949" s="149">
        <v>1094.12864406737</v>
      </c>
      <c r="I3949" s="149">
        <v>956.27156309197505</v>
      </c>
      <c r="J3949" s="149">
        <v>927.87944990726601</v>
      </c>
      <c r="K3949" s="149">
        <v>985.306157609499</v>
      </c>
      <c r="L3949" s="149">
        <v>28.392113184708698</v>
      </c>
      <c r="M3949" s="149">
        <v>29.034594517523601</v>
      </c>
    </row>
    <row r="3950" spans="1:13">
      <c r="A3950" s="150" t="str">
        <f t="shared" si="122"/>
        <v>2010-2012PersonsNN</v>
      </c>
      <c r="B3950" s="151" t="str">
        <f t="shared" si="123"/>
        <v>2010-2012_Persons_NN_All ages</v>
      </c>
      <c r="C3950" s="149" t="s">
        <v>8</v>
      </c>
      <c r="D3950" s="149" t="s">
        <v>215</v>
      </c>
      <c r="E3950" s="149" t="s">
        <v>83</v>
      </c>
      <c r="F3950" s="149">
        <v>4396</v>
      </c>
      <c r="G3950" s="149">
        <v>1465.3333333333301</v>
      </c>
      <c r="H3950" s="149">
        <v>1102.0278214394</v>
      </c>
      <c r="I3950" s="149">
        <v>938.95197287495205</v>
      </c>
      <c r="J3950" s="149">
        <v>911.19099262612394</v>
      </c>
      <c r="K3950" s="149">
        <v>967.33897874615195</v>
      </c>
      <c r="L3950" s="149">
        <v>27.760980248827501</v>
      </c>
      <c r="M3950" s="149">
        <v>28.387005871200198</v>
      </c>
    </row>
    <row r="3951" spans="1:13">
      <c r="A3951" s="150" t="str">
        <f t="shared" si="122"/>
        <v>2011-2013PersonsNN</v>
      </c>
      <c r="B3951" s="151" t="str">
        <f t="shared" si="123"/>
        <v>2011-2013_Persons_NN_All ages</v>
      </c>
      <c r="C3951" s="149" t="s">
        <v>9</v>
      </c>
      <c r="D3951" s="149" t="s">
        <v>215</v>
      </c>
      <c r="E3951" s="149" t="s">
        <v>83</v>
      </c>
      <c r="F3951" s="149">
        <v>4378</v>
      </c>
      <c r="G3951" s="149">
        <v>1459.3333333333301</v>
      </c>
      <c r="H3951" s="149">
        <v>1097.99161333039</v>
      </c>
      <c r="I3951" s="149">
        <v>914.42315025131404</v>
      </c>
      <c r="J3951" s="149">
        <v>887.34898468301105</v>
      </c>
      <c r="K3951" s="149">
        <v>942.10912281371395</v>
      </c>
      <c r="L3951" s="149">
        <v>27.074165568302401</v>
      </c>
      <c r="M3951" s="149">
        <v>27.6859725623999</v>
      </c>
    </row>
    <row r="3952" spans="1:13">
      <c r="A3952" s="150" t="str">
        <f t="shared" si="122"/>
        <v>2012-2014PersonsNN</v>
      </c>
      <c r="B3952" s="151" t="str">
        <f t="shared" si="123"/>
        <v>2012-2014_Persons_NN_All ages</v>
      </c>
      <c r="C3952" s="149" t="s">
        <v>216</v>
      </c>
      <c r="D3952" s="149" t="s">
        <v>215</v>
      </c>
      <c r="E3952" s="149" t="s">
        <v>83</v>
      </c>
      <c r="F3952" s="149">
        <v>4406</v>
      </c>
      <c r="G3952" s="149">
        <v>1468.6666666666699</v>
      </c>
      <c r="H3952" s="149">
        <v>1106.1124890794599</v>
      </c>
      <c r="I3952" s="149">
        <v>899.14586304131399</v>
      </c>
      <c r="J3952" s="149">
        <v>872.60006102987802</v>
      </c>
      <c r="K3952" s="149">
        <v>926.28959957779</v>
      </c>
      <c r="L3952" s="149">
        <v>26.545802011435999</v>
      </c>
      <c r="M3952" s="149">
        <v>27.143736536475199</v>
      </c>
    </row>
    <row r="3953" spans="1:13">
      <c r="A3953" s="150" t="str">
        <f t="shared" si="122"/>
        <v>2004-2006PersonsNN1</v>
      </c>
      <c r="B3953" s="151" t="str">
        <f t="shared" si="123"/>
        <v>2004-2006_Persons_NN1_All ages</v>
      </c>
      <c r="C3953" s="149" t="s">
        <v>1</v>
      </c>
      <c r="D3953" s="149" t="s">
        <v>215</v>
      </c>
      <c r="E3953" s="149" t="s">
        <v>84</v>
      </c>
      <c r="F3953" s="149">
        <v>789</v>
      </c>
      <c r="G3953" s="149">
        <v>263</v>
      </c>
      <c r="H3953" s="149">
        <v>1049.9560854869201</v>
      </c>
      <c r="I3953" s="149">
        <v>930.53488142503397</v>
      </c>
      <c r="J3953" s="149">
        <v>866.18898281957195</v>
      </c>
      <c r="K3953" s="149">
        <v>998.36433111265501</v>
      </c>
      <c r="L3953" s="149">
        <v>64.345898605461798</v>
      </c>
      <c r="M3953" s="149">
        <v>67.829449687620894</v>
      </c>
    </row>
    <row r="3954" spans="1:13">
      <c r="A3954" s="150" t="str">
        <f t="shared" si="122"/>
        <v>2005-2007PersonsNN1</v>
      </c>
      <c r="B3954" s="151" t="str">
        <f t="shared" si="123"/>
        <v>2005-2007_Persons_NN1_All ages</v>
      </c>
      <c r="C3954" s="149" t="s">
        <v>3</v>
      </c>
      <c r="D3954" s="149" t="s">
        <v>215</v>
      </c>
      <c r="E3954" s="149" t="s">
        <v>84</v>
      </c>
      <c r="F3954" s="149">
        <v>787</v>
      </c>
      <c r="G3954" s="149">
        <v>262.33333333333297</v>
      </c>
      <c r="H3954" s="149">
        <v>1040.1934997819201</v>
      </c>
      <c r="I3954" s="149">
        <v>901.56154720089603</v>
      </c>
      <c r="J3954" s="149">
        <v>839.144484227813</v>
      </c>
      <c r="K3954" s="149">
        <v>967.36215556254695</v>
      </c>
      <c r="L3954" s="149">
        <v>62.417062973083397</v>
      </c>
      <c r="M3954" s="149">
        <v>65.800608361650802</v>
      </c>
    </row>
    <row r="3955" spans="1:13">
      <c r="A3955" s="150" t="str">
        <f t="shared" si="122"/>
        <v>2006-2008PersonsNN1</v>
      </c>
      <c r="B3955" s="151" t="str">
        <f t="shared" si="123"/>
        <v>2006-2008_Persons_NN1_All ages</v>
      </c>
      <c r="C3955" s="149" t="s">
        <v>4</v>
      </c>
      <c r="D3955" s="149" t="s">
        <v>215</v>
      </c>
      <c r="E3955" s="149" t="s">
        <v>84</v>
      </c>
      <c r="F3955" s="149">
        <v>787</v>
      </c>
      <c r="G3955" s="149">
        <v>262.33333333333297</v>
      </c>
      <c r="H3955" s="149">
        <v>1031.88755441338</v>
      </c>
      <c r="I3955" s="149">
        <v>886.91981415503096</v>
      </c>
      <c r="J3955" s="149">
        <v>825.43928625031106</v>
      </c>
      <c r="K3955" s="149">
        <v>951.73311913656403</v>
      </c>
      <c r="L3955" s="149">
        <v>61.4805279047197</v>
      </c>
      <c r="M3955" s="149">
        <v>64.813304981533093</v>
      </c>
    </row>
    <row r="3956" spans="1:13">
      <c r="A3956" s="150" t="str">
        <f t="shared" si="122"/>
        <v>2007-2009PersonsNN1</v>
      </c>
      <c r="B3956" s="151" t="str">
        <f t="shared" si="123"/>
        <v>2007-2009_Persons_NN1_All ages</v>
      </c>
      <c r="C3956" s="149" t="s">
        <v>5</v>
      </c>
      <c r="D3956" s="149" t="s">
        <v>215</v>
      </c>
      <c r="E3956" s="149" t="s">
        <v>84</v>
      </c>
      <c r="F3956" s="149">
        <v>830</v>
      </c>
      <c r="G3956" s="149">
        <v>276.66666666666703</v>
      </c>
      <c r="H3956" s="149">
        <v>1079.2115254589901</v>
      </c>
      <c r="I3956" s="149">
        <v>931.29325454537502</v>
      </c>
      <c r="J3956" s="149">
        <v>868.30913399270298</v>
      </c>
      <c r="K3956" s="149">
        <v>997.59947129796001</v>
      </c>
      <c r="L3956" s="149">
        <v>62.984120552671897</v>
      </c>
      <c r="M3956" s="149">
        <v>66.306216752585897</v>
      </c>
    </row>
    <row r="3957" spans="1:13">
      <c r="A3957" s="150" t="str">
        <f t="shared" si="122"/>
        <v>2008-2010PersonsNN1</v>
      </c>
      <c r="B3957" s="151" t="str">
        <f t="shared" si="123"/>
        <v>2008-2010_Persons_NN1_All ages</v>
      </c>
      <c r="C3957" s="149" t="s">
        <v>6</v>
      </c>
      <c r="D3957" s="149" t="s">
        <v>215</v>
      </c>
      <c r="E3957" s="149" t="s">
        <v>84</v>
      </c>
      <c r="F3957" s="149">
        <v>859</v>
      </c>
      <c r="G3957" s="149">
        <v>286.33333333333297</v>
      </c>
      <c r="H3957" s="149">
        <v>1111.16860269578</v>
      </c>
      <c r="I3957" s="149">
        <v>961.66511455055104</v>
      </c>
      <c r="J3957" s="149">
        <v>897.62588178779799</v>
      </c>
      <c r="K3957" s="149">
        <v>1029.02296800311</v>
      </c>
      <c r="L3957" s="149">
        <v>64.039232762753699</v>
      </c>
      <c r="M3957" s="149">
        <v>67.357853452559098</v>
      </c>
    </row>
    <row r="3958" spans="1:13">
      <c r="A3958" s="150" t="str">
        <f t="shared" si="122"/>
        <v>2009-2011PersonsNN1</v>
      </c>
      <c r="B3958" s="151" t="str">
        <f t="shared" si="123"/>
        <v>2009-2011_Persons_NN1_All ages</v>
      </c>
      <c r="C3958" s="149" t="s">
        <v>7</v>
      </c>
      <c r="D3958" s="149" t="s">
        <v>215</v>
      </c>
      <c r="E3958" s="149" t="s">
        <v>84</v>
      </c>
      <c r="F3958" s="149">
        <v>848</v>
      </c>
      <c r="G3958" s="149">
        <v>282.66666666666703</v>
      </c>
      <c r="H3958" s="149">
        <v>1092.9947799188001</v>
      </c>
      <c r="I3958" s="149">
        <v>931.52974185675896</v>
      </c>
      <c r="J3958" s="149">
        <v>869.11161061329403</v>
      </c>
      <c r="K3958" s="149">
        <v>997.20399070813698</v>
      </c>
      <c r="L3958" s="149">
        <v>62.418131243464899</v>
      </c>
      <c r="M3958" s="149">
        <v>65.674248851378394</v>
      </c>
    </row>
    <row r="3959" spans="1:13">
      <c r="A3959" s="150" t="str">
        <f t="shared" si="122"/>
        <v>2010-2012PersonsNN1</v>
      </c>
      <c r="B3959" s="151" t="str">
        <f t="shared" si="123"/>
        <v>2010-2012_Persons_NN1_All ages</v>
      </c>
      <c r="C3959" s="149" t="s">
        <v>8</v>
      </c>
      <c r="D3959" s="149" t="s">
        <v>215</v>
      </c>
      <c r="E3959" s="149" t="s">
        <v>84</v>
      </c>
      <c r="F3959" s="149">
        <v>800</v>
      </c>
      <c r="G3959" s="149">
        <v>266.66666666666703</v>
      </c>
      <c r="H3959" s="149">
        <v>1027.88127971219</v>
      </c>
      <c r="I3959" s="149">
        <v>856.20494507949502</v>
      </c>
      <c r="J3959" s="149">
        <v>797.202430797533</v>
      </c>
      <c r="K3959" s="149">
        <v>918.379050330533</v>
      </c>
      <c r="L3959" s="149">
        <v>59.002514281962398</v>
      </c>
      <c r="M3959" s="149">
        <v>62.174105251037602</v>
      </c>
    </row>
    <row r="3960" spans="1:13">
      <c r="A3960" s="150" t="str">
        <f t="shared" si="122"/>
        <v>2011-2013PersonsNN1</v>
      </c>
      <c r="B3960" s="151" t="str">
        <f t="shared" si="123"/>
        <v>2011-2013_Persons_NN1_All ages</v>
      </c>
      <c r="C3960" s="149" t="s">
        <v>9</v>
      </c>
      <c r="D3960" s="149" t="s">
        <v>215</v>
      </c>
      <c r="E3960" s="149" t="s">
        <v>84</v>
      </c>
      <c r="F3960" s="149">
        <v>749</v>
      </c>
      <c r="G3960" s="149">
        <v>249.666666666667</v>
      </c>
      <c r="H3960" s="149">
        <v>960.49037586078703</v>
      </c>
      <c r="I3960" s="149">
        <v>782.21386673889003</v>
      </c>
      <c r="J3960" s="149">
        <v>726.58165127639904</v>
      </c>
      <c r="K3960" s="149">
        <v>840.93966762508501</v>
      </c>
      <c r="L3960" s="149">
        <v>55.632215462491097</v>
      </c>
      <c r="M3960" s="149">
        <v>58.725800886195302</v>
      </c>
    </row>
    <row r="3961" spans="1:13">
      <c r="A3961" s="150" t="str">
        <f t="shared" si="122"/>
        <v>2012-2014PersonsNN1</v>
      </c>
      <c r="B3961" s="151" t="str">
        <f t="shared" si="123"/>
        <v>2012-2014_Persons_NN1_All ages</v>
      </c>
      <c r="C3961" s="149" t="s">
        <v>216</v>
      </c>
      <c r="D3961" s="149" t="s">
        <v>215</v>
      </c>
      <c r="E3961" s="149" t="s">
        <v>84</v>
      </c>
      <c r="F3961" s="149">
        <v>749</v>
      </c>
      <c r="G3961" s="149">
        <v>249.666666666667</v>
      </c>
      <c r="H3961" s="149">
        <v>963.59192075131898</v>
      </c>
      <c r="I3961" s="149">
        <v>763.25042942301502</v>
      </c>
      <c r="J3961" s="149">
        <v>708.95515112714497</v>
      </c>
      <c r="K3961" s="149">
        <v>820.56494900049995</v>
      </c>
      <c r="L3961" s="149">
        <v>54.295278295869998</v>
      </c>
      <c r="M3961" s="149">
        <v>57.314519577485399</v>
      </c>
    </row>
    <row r="3962" spans="1:13">
      <c r="A3962" s="150" t="str">
        <f t="shared" si="122"/>
        <v>2004-2006PersonsNN2</v>
      </c>
      <c r="B3962" s="151" t="str">
        <f t="shared" si="123"/>
        <v>2004-2006_Persons_NN2_All ages</v>
      </c>
      <c r="C3962" s="149" t="s">
        <v>1</v>
      </c>
      <c r="D3962" s="149" t="s">
        <v>215</v>
      </c>
      <c r="E3962" s="149" t="s">
        <v>85</v>
      </c>
      <c r="F3962" s="149">
        <v>782</v>
      </c>
      <c r="G3962" s="149">
        <v>260.66666666666703</v>
      </c>
      <c r="H3962" s="149">
        <v>981.56120950432398</v>
      </c>
      <c r="I3962" s="149">
        <v>949.48379366809502</v>
      </c>
      <c r="J3962" s="149">
        <v>882.63065180999399</v>
      </c>
      <c r="K3962" s="149">
        <v>1019.97286403088</v>
      </c>
      <c r="L3962" s="149">
        <v>66.853141858100798</v>
      </c>
      <c r="M3962" s="149">
        <v>70.489070362782599</v>
      </c>
    </row>
    <row r="3963" spans="1:13">
      <c r="A3963" s="150" t="str">
        <f t="shared" si="122"/>
        <v>2005-2007PersonsNN2</v>
      </c>
      <c r="B3963" s="151" t="str">
        <f t="shared" si="123"/>
        <v>2005-2007_Persons_NN2_All ages</v>
      </c>
      <c r="C3963" s="149" t="s">
        <v>3</v>
      </c>
      <c r="D3963" s="149" t="s">
        <v>215</v>
      </c>
      <c r="E3963" s="149" t="s">
        <v>85</v>
      </c>
      <c r="F3963" s="149">
        <v>808</v>
      </c>
      <c r="G3963" s="149">
        <v>269.33333333333297</v>
      </c>
      <c r="H3963" s="149">
        <v>1010.02525063127</v>
      </c>
      <c r="I3963" s="149">
        <v>961.18316193825103</v>
      </c>
      <c r="J3963" s="149">
        <v>894.73030296463105</v>
      </c>
      <c r="K3963" s="149">
        <v>1031.1898509320799</v>
      </c>
      <c r="L3963" s="149">
        <v>66.452858973620806</v>
      </c>
      <c r="M3963" s="149">
        <v>70.006688993832398</v>
      </c>
    </row>
    <row r="3964" spans="1:13">
      <c r="A3964" s="150" t="str">
        <f t="shared" si="122"/>
        <v>2006-2008PersonsNN2</v>
      </c>
      <c r="B3964" s="151" t="str">
        <f t="shared" si="123"/>
        <v>2006-2008_Persons_NN2_All ages</v>
      </c>
      <c r="C3964" s="149" t="s">
        <v>4</v>
      </c>
      <c r="D3964" s="149" t="s">
        <v>215</v>
      </c>
      <c r="E3964" s="149" t="s">
        <v>85</v>
      </c>
      <c r="F3964" s="149">
        <v>803</v>
      </c>
      <c r="G3964" s="149">
        <v>267.66666666666703</v>
      </c>
      <c r="H3964" s="149">
        <v>997.007735190772</v>
      </c>
      <c r="I3964" s="149">
        <v>943.22177854914401</v>
      </c>
      <c r="J3964" s="149">
        <v>877.50666333216395</v>
      </c>
      <c r="K3964" s="149">
        <v>1012.46251309391</v>
      </c>
      <c r="L3964" s="149">
        <v>65.715115216980806</v>
      </c>
      <c r="M3964" s="149">
        <v>69.240734544765502</v>
      </c>
    </row>
    <row r="3965" spans="1:13">
      <c r="A3965" s="150" t="str">
        <f t="shared" si="122"/>
        <v>2007-2009PersonsNN2</v>
      </c>
      <c r="B3965" s="151" t="str">
        <f t="shared" si="123"/>
        <v>2007-2009_Persons_NN2_All ages</v>
      </c>
      <c r="C3965" s="149" t="s">
        <v>5</v>
      </c>
      <c r="D3965" s="149" t="s">
        <v>215</v>
      </c>
      <c r="E3965" s="149" t="s">
        <v>85</v>
      </c>
      <c r="F3965" s="149">
        <v>805</v>
      </c>
      <c r="G3965" s="149">
        <v>268.33333333333297</v>
      </c>
      <c r="H3965" s="149">
        <v>994.416444312679</v>
      </c>
      <c r="I3965" s="149">
        <v>923.51180920805803</v>
      </c>
      <c r="J3965" s="149">
        <v>859.27492829506502</v>
      </c>
      <c r="K3965" s="149">
        <v>991.190593511972</v>
      </c>
      <c r="L3965" s="149">
        <v>64.236880912993101</v>
      </c>
      <c r="M3965" s="149">
        <v>67.678784303914099</v>
      </c>
    </row>
    <row r="3966" spans="1:13">
      <c r="A3966" s="150" t="str">
        <f t="shared" si="122"/>
        <v>2008-2010PersonsNN2</v>
      </c>
      <c r="B3966" s="151" t="str">
        <f t="shared" si="123"/>
        <v>2008-2010_Persons_NN2_All ages</v>
      </c>
      <c r="C3966" s="149" t="s">
        <v>6</v>
      </c>
      <c r="D3966" s="149" t="s">
        <v>215</v>
      </c>
      <c r="E3966" s="149" t="s">
        <v>85</v>
      </c>
      <c r="F3966" s="149">
        <v>756</v>
      </c>
      <c r="G3966" s="149">
        <v>252</v>
      </c>
      <c r="H3966" s="149">
        <v>929.55772233766595</v>
      </c>
      <c r="I3966" s="149">
        <v>842.72111185322399</v>
      </c>
      <c r="J3966" s="149">
        <v>782.28366493320698</v>
      </c>
      <c r="K3966" s="149">
        <v>906.50328827748297</v>
      </c>
      <c r="L3966" s="149">
        <v>60.437446920016903</v>
      </c>
      <c r="M3966" s="149">
        <v>63.782176424258402</v>
      </c>
    </row>
    <row r="3967" spans="1:13">
      <c r="A3967" s="150" t="str">
        <f t="shared" si="122"/>
        <v>2009-2011PersonsNN2</v>
      </c>
      <c r="B3967" s="151" t="str">
        <f t="shared" si="123"/>
        <v>2009-2011_Persons_NN2_All ages</v>
      </c>
      <c r="C3967" s="149" t="s">
        <v>7</v>
      </c>
      <c r="D3967" s="149" t="s">
        <v>215</v>
      </c>
      <c r="E3967" s="149" t="s">
        <v>85</v>
      </c>
      <c r="F3967" s="149">
        <v>748</v>
      </c>
      <c r="G3967" s="149">
        <v>249.333333333333</v>
      </c>
      <c r="H3967" s="149">
        <v>920.15106223321197</v>
      </c>
      <c r="I3967" s="149">
        <v>803.28537863850704</v>
      </c>
      <c r="J3967" s="149">
        <v>745.59411561634397</v>
      </c>
      <c r="K3967" s="149">
        <v>864.18693472790005</v>
      </c>
      <c r="L3967" s="149">
        <v>57.691263022163398</v>
      </c>
      <c r="M3967" s="149">
        <v>60.901556089393502</v>
      </c>
    </row>
    <row r="3968" spans="1:13">
      <c r="A3968" s="150" t="str">
        <f t="shared" si="122"/>
        <v>2010-2012PersonsNN2</v>
      </c>
      <c r="B3968" s="151" t="str">
        <f t="shared" si="123"/>
        <v>2010-2012_Persons_NN2_All ages</v>
      </c>
      <c r="C3968" s="149" t="s">
        <v>8</v>
      </c>
      <c r="D3968" s="149" t="s">
        <v>215</v>
      </c>
      <c r="E3968" s="149" t="s">
        <v>85</v>
      </c>
      <c r="F3968" s="149">
        <v>786</v>
      </c>
      <c r="G3968" s="149">
        <v>262</v>
      </c>
      <c r="H3968" s="149">
        <v>969.83157505089798</v>
      </c>
      <c r="I3968" s="149">
        <v>818.38123408705803</v>
      </c>
      <c r="J3968" s="149">
        <v>761.12815767504003</v>
      </c>
      <c r="K3968" s="149">
        <v>878.73995496599798</v>
      </c>
      <c r="L3968" s="149">
        <v>57.253076412018601</v>
      </c>
      <c r="M3968" s="149">
        <v>60.3587208789396</v>
      </c>
    </row>
    <row r="3969" spans="1:13">
      <c r="A3969" s="150" t="str">
        <f t="shared" si="122"/>
        <v>2011-2013PersonsNN2</v>
      </c>
      <c r="B3969" s="151" t="str">
        <f t="shared" si="123"/>
        <v>2011-2013_Persons_NN2_All ages</v>
      </c>
      <c r="C3969" s="149" t="s">
        <v>9</v>
      </c>
      <c r="D3969" s="149" t="s">
        <v>215</v>
      </c>
      <c r="E3969" s="149" t="s">
        <v>85</v>
      </c>
      <c r="F3969" s="149">
        <v>827</v>
      </c>
      <c r="G3969" s="149">
        <v>275.66666666666703</v>
      </c>
      <c r="H3969" s="149">
        <v>1025.2786352760299</v>
      </c>
      <c r="I3969" s="149">
        <v>838.652086384722</v>
      </c>
      <c r="J3969" s="149">
        <v>781.57124417747195</v>
      </c>
      <c r="K3969" s="149">
        <v>898.74926916524601</v>
      </c>
      <c r="L3969" s="149">
        <v>57.080842207250299</v>
      </c>
      <c r="M3969" s="149">
        <v>60.097182780523703</v>
      </c>
    </row>
    <row r="3970" spans="1:13">
      <c r="A3970" s="150" t="str">
        <f t="shared" si="122"/>
        <v>2012-2014PersonsNN2</v>
      </c>
      <c r="B3970" s="151" t="str">
        <f t="shared" si="123"/>
        <v>2012-2014_Persons_NN2_All ages</v>
      </c>
      <c r="C3970" s="149" t="s">
        <v>216</v>
      </c>
      <c r="D3970" s="149" t="s">
        <v>215</v>
      </c>
      <c r="E3970" s="149" t="s">
        <v>85</v>
      </c>
      <c r="F3970" s="149">
        <v>826</v>
      </c>
      <c r="G3970" s="149">
        <v>275.33333333333297</v>
      </c>
      <c r="H3970" s="149">
        <v>1028.2968366800701</v>
      </c>
      <c r="I3970" s="149">
        <v>821.35032334430196</v>
      </c>
      <c r="J3970" s="149">
        <v>765.46907589472096</v>
      </c>
      <c r="K3970" s="149">
        <v>880.18635915894095</v>
      </c>
      <c r="L3970" s="149">
        <v>55.881247449580798</v>
      </c>
      <c r="M3970" s="149">
        <v>58.836035814638798</v>
      </c>
    </row>
    <row r="3971" spans="1:13">
      <c r="A3971" s="150" t="str">
        <f t="shared" ref="A3971:A4034" si="124">C3971&amp;D3971&amp;E3971</f>
        <v>2004-2006PersonsNN3</v>
      </c>
      <c r="B3971" s="151" t="str">
        <f t="shared" ref="B3971:B4034" si="125">CONCATENATE(C3971,"_",D3971,"_",E3971,"_","All ages")</f>
        <v>2004-2006_Persons_NN3_All ages</v>
      </c>
      <c r="C3971" s="149" t="s">
        <v>1</v>
      </c>
      <c r="D3971" s="149" t="s">
        <v>215</v>
      </c>
      <c r="E3971" s="149" t="s">
        <v>86</v>
      </c>
      <c r="F3971" s="149">
        <v>686</v>
      </c>
      <c r="G3971" s="149">
        <v>228.666666666667</v>
      </c>
      <c r="H3971" s="149">
        <v>968.42045823510296</v>
      </c>
      <c r="I3971" s="149">
        <v>949.68926912376003</v>
      </c>
      <c r="J3971" s="149">
        <v>879.35738104737095</v>
      </c>
      <c r="K3971" s="149">
        <v>1024.11335054443</v>
      </c>
      <c r="L3971" s="149">
        <v>70.331888076389006</v>
      </c>
      <c r="M3971" s="149">
        <v>74.424081420669495</v>
      </c>
    </row>
    <row r="3972" spans="1:13">
      <c r="A3972" s="150" t="str">
        <f t="shared" si="124"/>
        <v>2005-2007PersonsNN3</v>
      </c>
      <c r="B3972" s="151" t="str">
        <f t="shared" si="125"/>
        <v>2005-2007_Persons_NN3_All ages</v>
      </c>
      <c r="C3972" s="149" t="s">
        <v>3</v>
      </c>
      <c r="D3972" s="149" t="s">
        <v>215</v>
      </c>
      <c r="E3972" s="149" t="s">
        <v>86</v>
      </c>
      <c r="F3972" s="149">
        <v>689</v>
      </c>
      <c r="G3972" s="149">
        <v>229.666666666667</v>
      </c>
      <c r="H3972" s="149">
        <v>965.98715755825401</v>
      </c>
      <c r="I3972" s="149">
        <v>926.08698248402004</v>
      </c>
      <c r="J3972" s="149">
        <v>857.65189427488804</v>
      </c>
      <c r="K3972" s="149">
        <v>998.49494899890499</v>
      </c>
      <c r="L3972" s="149">
        <v>68.435088209132203</v>
      </c>
      <c r="M3972" s="149">
        <v>72.407966514885402</v>
      </c>
    </row>
    <row r="3973" spans="1:13">
      <c r="A3973" s="150" t="str">
        <f t="shared" si="124"/>
        <v>2006-2008PersonsNN3</v>
      </c>
      <c r="B3973" s="151" t="str">
        <f t="shared" si="125"/>
        <v>2006-2008_Persons_NN3_All ages</v>
      </c>
      <c r="C3973" s="149" t="s">
        <v>4</v>
      </c>
      <c r="D3973" s="149" t="s">
        <v>215</v>
      </c>
      <c r="E3973" s="149" t="s">
        <v>86</v>
      </c>
      <c r="F3973" s="149">
        <v>695</v>
      </c>
      <c r="G3973" s="149">
        <v>231.666666666667</v>
      </c>
      <c r="H3973" s="149">
        <v>966.20372301233101</v>
      </c>
      <c r="I3973" s="149">
        <v>917.38634174975505</v>
      </c>
      <c r="J3973" s="149">
        <v>849.82692714579503</v>
      </c>
      <c r="K3973" s="149">
        <v>988.85030044468101</v>
      </c>
      <c r="L3973" s="149">
        <v>67.559414603960207</v>
      </c>
      <c r="M3973" s="149">
        <v>71.463958694926006</v>
      </c>
    </row>
    <row r="3974" spans="1:13">
      <c r="A3974" s="150" t="str">
        <f t="shared" si="124"/>
        <v>2007-2009PersonsNN3</v>
      </c>
      <c r="B3974" s="151" t="str">
        <f t="shared" si="125"/>
        <v>2007-2009_Persons_NN3_All ages</v>
      </c>
      <c r="C3974" s="149" t="s">
        <v>5</v>
      </c>
      <c r="D3974" s="149" t="s">
        <v>215</v>
      </c>
      <c r="E3974" s="149" t="s">
        <v>86</v>
      </c>
      <c r="F3974" s="149">
        <v>718</v>
      </c>
      <c r="G3974" s="149">
        <v>239.333333333333</v>
      </c>
      <c r="H3974" s="149">
        <v>992.35691678299395</v>
      </c>
      <c r="I3974" s="149">
        <v>930.09277855601101</v>
      </c>
      <c r="J3974" s="149">
        <v>862.67887095004005</v>
      </c>
      <c r="K3974" s="149">
        <v>1001.33796873525</v>
      </c>
      <c r="L3974" s="149">
        <v>67.413907605971303</v>
      </c>
      <c r="M3974" s="149">
        <v>71.245190179234797</v>
      </c>
    </row>
    <row r="3975" spans="1:13">
      <c r="A3975" s="150" t="str">
        <f t="shared" si="124"/>
        <v>2008-2010PersonsNN3</v>
      </c>
      <c r="B3975" s="151" t="str">
        <f t="shared" si="125"/>
        <v>2008-2010_Persons_NN3_All ages</v>
      </c>
      <c r="C3975" s="149" t="s">
        <v>6</v>
      </c>
      <c r="D3975" s="149" t="s">
        <v>215</v>
      </c>
      <c r="E3975" s="149" t="s">
        <v>86</v>
      </c>
      <c r="F3975" s="149">
        <v>748</v>
      </c>
      <c r="G3975" s="149">
        <v>249.333333333333</v>
      </c>
      <c r="H3975" s="149">
        <v>1032.0657872951001</v>
      </c>
      <c r="I3975" s="149">
        <v>954.08317833857996</v>
      </c>
      <c r="J3975" s="149">
        <v>886.30410624230399</v>
      </c>
      <c r="K3975" s="149">
        <v>1025.633890608</v>
      </c>
      <c r="L3975" s="149">
        <v>67.779072096275996</v>
      </c>
      <c r="M3975" s="149">
        <v>71.550712269422803</v>
      </c>
    </row>
    <row r="3976" spans="1:13">
      <c r="A3976" s="150" t="str">
        <f t="shared" si="124"/>
        <v>2009-2011PersonsNN3</v>
      </c>
      <c r="B3976" s="151" t="str">
        <f t="shared" si="125"/>
        <v>2009-2011_Persons_NN3_All ages</v>
      </c>
      <c r="C3976" s="149" t="s">
        <v>7</v>
      </c>
      <c r="D3976" s="149" t="s">
        <v>215</v>
      </c>
      <c r="E3976" s="149" t="s">
        <v>86</v>
      </c>
      <c r="F3976" s="149">
        <v>718</v>
      </c>
      <c r="G3976" s="149">
        <v>239.333333333333</v>
      </c>
      <c r="H3976" s="149">
        <v>987.18583292085998</v>
      </c>
      <c r="I3976" s="149">
        <v>891.21602091269699</v>
      </c>
      <c r="J3976" s="149">
        <v>826.69296796447099</v>
      </c>
      <c r="K3976" s="149">
        <v>959.406062722912</v>
      </c>
      <c r="L3976" s="149">
        <v>64.523052948225995</v>
      </c>
      <c r="M3976" s="149">
        <v>68.190041810215803</v>
      </c>
    </row>
    <row r="3977" spans="1:13">
      <c r="A3977" s="150" t="str">
        <f t="shared" si="124"/>
        <v>2010-2012PersonsNN3</v>
      </c>
      <c r="B3977" s="151" t="str">
        <f t="shared" si="125"/>
        <v>2010-2012_Persons_NN3_All ages</v>
      </c>
      <c r="C3977" s="149" t="s">
        <v>8</v>
      </c>
      <c r="D3977" s="149" t="s">
        <v>215</v>
      </c>
      <c r="E3977" s="149" t="s">
        <v>86</v>
      </c>
      <c r="F3977" s="149">
        <v>724</v>
      </c>
      <c r="G3977" s="149">
        <v>241.333333333333</v>
      </c>
      <c r="H3977" s="149">
        <v>990.58669001751298</v>
      </c>
      <c r="I3977" s="149">
        <v>877.75758822989303</v>
      </c>
      <c r="J3977" s="149">
        <v>814.50272399477296</v>
      </c>
      <c r="K3977" s="149">
        <v>944.59198163133203</v>
      </c>
      <c r="L3977" s="149">
        <v>63.254864235119797</v>
      </c>
      <c r="M3977" s="149">
        <v>66.8343934014393</v>
      </c>
    </row>
    <row r="3978" spans="1:13">
      <c r="A3978" s="150" t="str">
        <f t="shared" si="124"/>
        <v>2011-2013PersonsNN3</v>
      </c>
      <c r="B3978" s="151" t="str">
        <f t="shared" si="125"/>
        <v>2011-2013_Persons_NN3_All ages</v>
      </c>
      <c r="C3978" s="149" t="s">
        <v>9</v>
      </c>
      <c r="D3978" s="149" t="s">
        <v>215</v>
      </c>
      <c r="E3978" s="149" t="s">
        <v>86</v>
      </c>
      <c r="F3978" s="149">
        <v>732</v>
      </c>
      <c r="G3978" s="149">
        <v>244</v>
      </c>
      <c r="H3978" s="149">
        <v>997.00354126940897</v>
      </c>
      <c r="I3978" s="149">
        <v>855.05360742215601</v>
      </c>
      <c r="J3978" s="149">
        <v>793.90451992007797</v>
      </c>
      <c r="K3978" s="149">
        <v>919.64351986420297</v>
      </c>
      <c r="L3978" s="149">
        <v>61.1490875020774</v>
      </c>
      <c r="M3978" s="149">
        <v>64.589912442047094</v>
      </c>
    </row>
    <row r="3979" spans="1:13">
      <c r="A3979" s="150" t="str">
        <f t="shared" si="124"/>
        <v>2012-2014PersonsNN3</v>
      </c>
      <c r="B3979" s="151" t="str">
        <f t="shared" si="125"/>
        <v>2012-2014_Persons_NN3_All ages</v>
      </c>
      <c r="C3979" s="149" t="s">
        <v>216</v>
      </c>
      <c r="D3979" s="149" t="s">
        <v>215</v>
      </c>
      <c r="E3979" s="149" t="s">
        <v>86</v>
      </c>
      <c r="F3979" s="149">
        <v>766</v>
      </c>
      <c r="G3979" s="149">
        <v>255.333333333333</v>
      </c>
      <c r="H3979" s="149">
        <v>1042.8579208190399</v>
      </c>
      <c r="I3979" s="149">
        <v>860.41921895566998</v>
      </c>
      <c r="J3979" s="149">
        <v>800.31093447666501</v>
      </c>
      <c r="K3979" s="149">
        <v>923.83158092527196</v>
      </c>
      <c r="L3979" s="149">
        <v>60.108284479005398</v>
      </c>
      <c r="M3979" s="149">
        <v>63.412361969601797</v>
      </c>
    </row>
    <row r="3980" spans="1:13">
      <c r="A3980" s="150" t="str">
        <f t="shared" si="124"/>
        <v>2004-2006PersonsNN4</v>
      </c>
      <c r="B3980" s="151" t="str">
        <f t="shared" si="125"/>
        <v>2004-2006_Persons_NN4_All ages</v>
      </c>
      <c r="C3980" s="149" t="s">
        <v>1</v>
      </c>
      <c r="D3980" s="149" t="s">
        <v>215</v>
      </c>
      <c r="E3980" s="149" t="s">
        <v>87</v>
      </c>
      <c r="F3980" s="149">
        <v>1091</v>
      </c>
      <c r="G3980" s="149">
        <v>363.66666666666703</v>
      </c>
      <c r="H3980" s="149">
        <v>1200.55020632737</v>
      </c>
      <c r="I3980" s="149">
        <v>1101.9161437692901</v>
      </c>
      <c r="J3980" s="149">
        <v>1036.96028114704</v>
      </c>
      <c r="K3980" s="149">
        <v>1169.8493897231201</v>
      </c>
      <c r="L3980" s="149">
        <v>64.955862622253605</v>
      </c>
      <c r="M3980" s="149">
        <v>67.933245953827495</v>
      </c>
    </row>
    <row r="3981" spans="1:13">
      <c r="A3981" s="150" t="str">
        <f t="shared" si="124"/>
        <v>2005-2007PersonsNN4</v>
      </c>
      <c r="B3981" s="151" t="str">
        <f t="shared" si="125"/>
        <v>2005-2007_Persons_NN4_All ages</v>
      </c>
      <c r="C3981" s="149" t="s">
        <v>3</v>
      </c>
      <c r="D3981" s="149" t="s">
        <v>215</v>
      </c>
      <c r="E3981" s="149" t="s">
        <v>87</v>
      </c>
      <c r="F3981" s="149">
        <v>1089</v>
      </c>
      <c r="G3981" s="149">
        <v>363</v>
      </c>
      <c r="H3981" s="149">
        <v>1190.4892047007399</v>
      </c>
      <c r="I3981" s="149">
        <v>1071.2500952928799</v>
      </c>
      <c r="J3981" s="149">
        <v>1008.04682664706</v>
      </c>
      <c r="K3981" s="149">
        <v>1137.35313919394</v>
      </c>
      <c r="L3981" s="149">
        <v>63.203268645817502</v>
      </c>
      <c r="M3981" s="149">
        <v>66.103043901061895</v>
      </c>
    </row>
    <row r="3982" spans="1:13">
      <c r="A3982" s="150" t="str">
        <f t="shared" si="124"/>
        <v>2006-2008PersonsNN4</v>
      </c>
      <c r="B3982" s="151" t="str">
        <f t="shared" si="125"/>
        <v>2006-2008_Persons_NN4_All ages</v>
      </c>
      <c r="C3982" s="149" t="s">
        <v>4</v>
      </c>
      <c r="D3982" s="149" t="s">
        <v>215</v>
      </c>
      <c r="E3982" s="149" t="s">
        <v>87</v>
      </c>
      <c r="F3982" s="149">
        <v>1068</v>
      </c>
      <c r="G3982" s="149">
        <v>356</v>
      </c>
      <c r="H3982" s="149">
        <v>1161.7914214539801</v>
      </c>
      <c r="I3982" s="149">
        <v>1029.0607473489099</v>
      </c>
      <c r="J3982" s="149">
        <v>967.77900289663796</v>
      </c>
      <c r="K3982" s="149">
        <v>1093.18231024181</v>
      </c>
      <c r="L3982" s="149">
        <v>61.281744452273898</v>
      </c>
      <c r="M3982" s="149">
        <v>64.121562892900798</v>
      </c>
    </row>
    <row r="3983" spans="1:13">
      <c r="A3983" s="150" t="str">
        <f t="shared" si="124"/>
        <v>2007-2009PersonsNN4</v>
      </c>
      <c r="B3983" s="151" t="str">
        <f t="shared" si="125"/>
        <v>2007-2009_Persons_NN4_All ages</v>
      </c>
      <c r="C3983" s="149" t="s">
        <v>5</v>
      </c>
      <c r="D3983" s="149" t="s">
        <v>215</v>
      </c>
      <c r="E3983" s="149" t="s">
        <v>87</v>
      </c>
      <c r="F3983" s="149">
        <v>1045</v>
      </c>
      <c r="G3983" s="149">
        <v>348.33333333333297</v>
      </c>
      <c r="H3983" s="149">
        <v>1131.4666839905599</v>
      </c>
      <c r="I3983" s="149">
        <v>977.45903197635903</v>
      </c>
      <c r="J3983" s="149">
        <v>918.57332351709897</v>
      </c>
      <c r="K3983" s="149">
        <v>1039.1041551452499</v>
      </c>
      <c r="L3983" s="149">
        <v>58.885708459260897</v>
      </c>
      <c r="M3983" s="149">
        <v>61.645123168886897</v>
      </c>
    </row>
    <row r="3984" spans="1:13">
      <c r="A3984" s="150" t="str">
        <f t="shared" si="124"/>
        <v>2008-2010PersonsNN4</v>
      </c>
      <c r="B3984" s="151" t="str">
        <f t="shared" si="125"/>
        <v>2008-2010_Persons_NN4_All ages</v>
      </c>
      <c r="C3984" s="149" t="s">
        <v>6</v>
      </c>
      <c r="D3984" s="149" t="s">
        <v>215</v>
      </c>
      <c r="E3984" s="149" t="s">
        <v>87</v>
      </c>
      <c r="F3984" s="149">
        <v>1036</v>
      </c>
      <c r="G3984" s="149">
        <v>345.33333333333297</v>
      </c>
      <c r="H3984" s="149">
        <v>1120.5330102967901</v>
      </c>
      <c r="I3984" s="149">
        <v>944.91397570107699</v>
      </c>
      <c r="J3984" s="149">
        <v>887.69725539316005</v>
      </c>
      <c r="K3984" s="149">
        <v>1004.82382028419</v>
      </c>
      <c r="L3984" s="149">
        <v>57.216720307916702</v>
      </c>
      <c r="M3984" s="149">
        <v>59.909844583111202</v>
      </c>
    </row>
    <row r="3985" spans="1:13">
      <c r="A3985" s="150" t="str">
        <f t="shared" si="124"/>
        <v>2009-2011PersonsNN4</v>
      </c>
      <c r="B3985" s="151" t="str">
        <f t="shared" si="125"/>
        <v>2009-2011_Persons_NN4_All ages</v>
      </c>
      <c r="C3985" s="149" t="s">
        <v>7</v>
      </c>
      <c r="D3985" s="149" t="s">
        <v>215</v>
      </c>
      <c r="E3985" s="149" t="s">
        <v>87</v>
      </c>
      <c r="F3985" s="149">
        <v>1057</v>
      </c>
      <c r="G3985" s="149">
        <v>352.33333333333297</v>
      </c>
      <c r="H3985" s="149">
        <v>1143.0734292202901</v>
      </c>
      <c r="I3985" s="149">
        <v>937.77278355531905</v>
      </c>
      <c r="J3985" s="149">
        <v>881.50043799888704</v>
      </c>
      <c r="K3985" s="149">
        <v>996.66668772026503</v>
      </c>
      <c r="L3985" s="149">
        <v>56.272345556431901</v>
      </c>
      <c r="M3985" s="149">
        <v>58.893904164945504</v>
      </c>
    </row>
    <row r="3986" spans="1:13">
      <c r="A3986" s="150" t="str">
        <f t="shared" si="124"/>
        <v>2010-2012PersonsNN4</v>
      </c>
      <c r="B3986" s="151" t="str">
        <f t="shared" si="125"/>
        <v>2010-2012_Persons_NN4_All ages</v>
      </c>
      <c r="C3986" s="149" t="s">
        <v>8</v>
      </c>
      <c r="D3986" s="149" t="s">
        <v>215</v>
      </c>
      <c r="E3986" s="149" t="s">
        <v>87</v>
      </c>
      <c r="F3986" s="149">
        <v>1050</v>
      </c>
      <c r="G3986" s="149">
        <v>350</v>
      </c>
      <c r="H3986" s="149">
        <v>1137.4222761444601</v>
      </c>
      <c r="I3986" s="149">
        <v>909.448720916816</v>
      </c>
      <c r="J3986" s="149">
        <v>854.69942551442796</v>
      </c>
      <c r="K3986" s="149">
        <v>966.75732487540301</v>
      </c>
      <c r="L3986" s="149">
        <v>54.749295402387602</v>
      </c>
      <c r="M3986" s="149">
        <v>57.308603958587597</v>
      </c>
    </row>
    <row r="3987" spans="1:13">
      <c r="A3987" s="150" t="str">
        <f t="shared" si="124"/>
        <v>2011-2013PersonsNN4</v>
      </c>
      <c r="B3987" s="151" t="str">
        <f t="shared" si="125"/>
        <v>2011-2013_Persons_NN4_All ages</v>
      </c>
      <c r="C3987" s="149" t="s">
        <v>9</v>
      </c>
      <c r="D3987" s="149" t="s">
        <v>215</v>
      </c>
      <c r="E3987" s="149" t="s">
        <v>87</v>
      </c>
      <c r="F3987" s="149">
        <v>1064</v>
      </c>
      <c r="G3987" s="149">
        <v>354.66666666666703</v>
      </c>
      <c r="H3987" s="149">
        <v>1154.42620460685</v>
      </c>
      <c r="I3987" s="149">
        <v>910.58692395167702</v>
      </c>
      <c r="J3987" s="149">
        <v>856.09209951174398</v>
      </c>
      <c r="K3987" s="149">
        <v>967.61192093114198</v>
      </c>
      <c r="L3987" s="149">
        <v>54.494824439933403</v>
      </c>
      <c r="M3987" s="149">
        <v>57.024996979464802</v>
      </c>
    </row>
    <row r="3988" spans="1:13">
      <c r="A3988" s="150" t="str">
        <f t="shared" si="124"/>
        <v>2012-2014PersonsNN4</v>
      </c>
      <c r="B3988" s="151" t="str">
        <f t="shared" si="125"/>
        <v>2012-2014_Persons_NN4_All ages</v>
      </c>
      <c r="C3988" s="149" t="s">
        <v>216</v>
      </c>
      <c r="D3988" s="149" t="s">
        <v>215</v>
      </c>
      <c r="E3988" s="149" t="s">
        <v>87</v>
      </c>
      <c r="F3988" s="149">
        <v>1041</v>
      </c>
      <c r="G3988" s="149">
        <v>347</v>
      </c>
      <c r="H3988" s="149">
        <v>1128.65103974673</v>
      </c>
      <c r="I3988" s="149">
        <v>879.23352841210999</v>
      </c>
      <c r="J3988" s="149">
        <v>825.98393265192499</v>
      </c>
      <c r="K3988" s="149">
        <v>934.98333979897598</v>
      </c>
      <c r="L3988" s="149">
        <v>53.2495957601855</v>
      </c>
      <c r="M3988" s="149">
        <v>55.749811386865801</v>
      </c>
    </row>
    <row r="3989" spans="1:13">
      <c r="A3989" s="150" t="str">
        <f t="shared" si="124"/>
        <v>2004-2006PersonsNN5</v>
      </c>
      <c r="B3989" s="151" t="str">
        <f t="shared" si="125"/>
        <v>2004-2006_Persons_NN5_All ages</v>
      </c>
      <c r="C3989" s="149" t="s">
        <v>1</v>
      </c>
      <c r="D3989" s="149" t="s">
        <v>215</v>
      </c>
      <c r="E3989" s="149" t="s">
        <v>88</v>
      </c>
      <c r="F3989" s="149">
        <v>1075</v>
      </c>
      <c r="G3989" s="149">
        <v>358.33333333333297</v>
      </c>
      <c r="H3989" s="149">
        <v>1447.0708593581701</v>
      </c>
      <c r="I3989" s="149">
        <v>1454.39246220428</v>
      </c>
      <c r="J3989" s="149">
        <v>1368.1602017673399</v>
      </c>
      <c r="K3989" s="149">
        <v>1544.6073972617</v>
      </c>
      <c r="L3989" s="149">
        <v>86.232260436938802</v>
      </c>
      <c r="M3989" s="149">
        <v>90.214935057415502</v>
      </c>
    </row>
    <row r="3990" spans="1:13">
      <c r="A3990" s="150" t="str">
        <f t="shared" si="124"/>
        <v>2005-2007PersonsNN5</v>
      </c>
      <c r="B3990" s="151" t="str">
        <f t="shared" si="125"/>
        <v>2005-2007_Persons_NN5_All ages</v>
      </c>
      <c r="C3990" s="149" t="s">
        <v>3</v>
      </c>
      <c r="D3990" s="149" t="s">
        <v>215</v>
      </c>
      <c r="E3990" s="149" t="s">
        <v>88</v>
      </c>
      <c r="F3990" s="149">
        <v>1076</v>
      </c>
      <c r="G3990" s="149">
        <v>358.66666666666703</v>
      </c>
      <c r="H3990" s="149">
        <v>1439.06059836033</v>
      </c>
      <c r="I3990" s="149">
        <v>1444.4617191115401</v>
      </c>
      <c r="J3990" s="149">
        <v>1358.8345623861901</v>
      </c>
      <c r="K3990" s="149">
        <v>1534.0417190711901</v>
      </c>
      <c r="L3990" s="149">
        <v>85.627156725350204</v>
      </c>
      <c r="M3990" s="149">
        <v>89.579999959644496</v>
      </c>
    </row>
    <row r="3991" spans="1:13">
      <c r="A3991" s="150" t="str">
        <f t="shared" si="124"/>
        <v>2006-2008PersonsNN5</v>
      </c>
      <c r="B3991" s="151" t="str">
        <f t="shared" si="125"/>
        <v>2006-2008_Persons_NN5_All ages</v>
      </c>
      <c r="C3991" s="149" t="s">
        <v>4</v>
      </c>
      <c r="D3991" s="149" t="s">
        <v>215</v>
      </c>
      <c r="E3991" s="149" t="s">
        <v>88</v>
      </c>
      <c r="F3991" s="149">
        <v>1012</v>
      </c>
      <c r="G3991" s="149">
        <v>337.33333333333297</v>
      </c>
      <c r="H3991" s="149">
        <v>1345.44052541314</v>
      </c>
      <c r="I3991" s="149">
        <v>1344.59123387561</v>
      </c>
      <c r="J3991" s="149">
        <v>1262.40643396684</v>
      </c>
      <c r="K3991" s="149">
        <v>1430.6911615746001</v>
      </c>
      <c r="L3991" s="149">
        <v>82.184799908769904</v>
      </c>
      <c r="M3991" s="149">
        <v>86.099927698992403</v>
      </c>
    </row>
    <row r="3992" spans="1:13">
      <c r="A3992" s="150" t="str">
        <f t="shared" si="124"/>
        <v>2007-2009PersonsNN5</v>
      </c>
      <c r="B3992" s="151" t="str">
        <f t="shared" si="125"/>
        <v>2007-2009_Persons_NN5_All ages</v>
      </c>
      <c r="C3992" s="149" t="s">
        <v>5</v>
      </c>
      <c r="D3992" s="149" t="s">
        <v>215</v>
      </c>
      <c r="E3992" s="149" t="s">
        <v>88</v>
      </c>
      <c r="F3992" s="149">
        <v>942</v>
      </c>
      <c r="G3992" s="149">
        <v>314</v>
      </c>
      <c r="H3992" s="149">
        <v>1249.9004856301201</v>
      </c>
      <c r="I3992" s="149">
        <v>1228.6368861328899</v>
      </c>
      <c r="J3992" s="149">
        <v>1150.8779021765599</v>
      </c>
      <c r="K3992" s="149">
        <v>1310.2389671477799</v>
      </c>
      <c r="L3992" s="149">
        <v>77.758983956330198</v>
      </c>
      <c r="M3992" s="149">
        <v>81.602081014891795</v>
      </c>
    </row>
    <row r="3993" spans="1:13">
      <c r="A3993" s="150" t="str">
        <f t="shared" si="124"/>
        <v>2008-2010PersonsNN5</v>
      </c>
      <c r="B3993" s="151" t="str">
        <f t="shared" si="125"/>
        <v>2008-2010_Persons_NN5_All ages</v>
      </c>
      <c r="C3993" s="149" t="s">
        <v>6</v>
      </c>
      <c r="D3993" s="149" t="s">
        <v>215</v>
      </c>
      <c r="E3993" s="149" t="s">
        <v>88</v>
      </c>
      <c r="F3993" s="149">
        <v>972</v>
      </c>
      <c r="G3993" s="149">
        <v>324</v>
      </c>
      <c r="H3993" s="149">
        <v>1291.41976456833</v>
      </c>
      <c r="I3993" s="149">
        <v>1244.2450054101901</v>
      </c>
      <c r="J3993" s="149">
        <v>1166.75525901828</v>
      </c>
      <c r="K3993" s="149">
        <v>1325.50339927608</v>
      </c>
      <c r="L3993" s="149">
        <v>77.489746391910302</v>
      </c>
      <c r="M3993" s="149">
        <v>81.258393865886802</v>
      </c>
    </row>
    <row r="3994" spans="1:13">
      <c r="A3994" s="150" t="str">
        <f t="shared" si="124"/>
        <v>2009-2011PersonsNN5</v>
      </c>
      <c r="B3994" s="151" t="str">
        <f t="shared" si="125"/>
        <v>2009-2011_Persons_NN5_All ages</v>
      </c>
      <c r="C3994" s="149" t="s">
        <v>7</v>
      </c>
      <c r="D3994" s="149" t="s">
        <v>215</v>
      </c>
      <c r="E3994" s="149" t="s">
        <v>88</v>
      </c>
      <c r="F3994" s="149">
        <v>995</v>
      </c>
      <c r="G3994" s="149">
        <v>331.66666666666703</v>
      </c>
      <c r="H3994" s="149">
        <v>1327.3568922506399</v>
      </c>
      <c r="I3994" s="149">
        <v>1256.2365848290301</v>
      </c>
      <c r="J3994" s="149">
        <v>1178.88263562465</v>
      </c>
      <c r="K3994" s="149">
        <v>1337.30769679472</v>
      </c>
      <c r="L3994" s="149">
        <v>77.353949204385799</v>
      </c>
      <c r="M3994" s="149">
        <v>81.071111965687805</v>
      </c>
    </row>
    <row r="3995" spans="1:13">
      <c r="A3995" s="150" t="str">
        <f t="shared" si="124"/>
        <v>2010-2012PersonsNN5</v>
      </c>
      <c r="B3995" s="151" t="str">
        <f t="shared" si="125"/>
        <v>2010-2012_Persons_NN5_All ages</v>
      </c>
      <c r="C3995" s="149" t="s">
        <v>8</v>
      </c>
      <c r="D3995" s="149" t="s">
        <v>215</v>
      </c>
      <c r="E3995" s="149" t="s">
        <v>88</v>
      </c>
      <c r="F3995" s="149">
        <v>1036</v>
      </c>
      <c r="G3995" s="149">
        <v>345.33333333333297</v>
      </c>
      <c r="H3995" s="149">
        <v>1388.29331046312</v>
      </c>
      <c r="I3995" s="149">
        <v>1284.99863654766</v>
      </c>
      <c r="J3995" s="149">
        <v>1207.4337784030899</v>
      </c>
      <c r="K3995" s="149">
        <v>1366.21438207701</v>
      </c>
      <c r="L3995" s="149">
        <v>77.564858144564397</v>
      </c>
      <c r="M3995" s="149">
        <v>81.215745529352503</v>
      </c>
    </row>
    <row r="3996" spans="1:13">
      <c r="A3996" s="150" t="str">
        <f t="shared" si="124"/>
        <v>2011-2013PersonsNN5</v>
      </c>
      <c r="B3996" s="151" t="str">
        <f t="shared" si="125"/>
        <v>2011-2013_Persons_NN5_All ages</v>
      </c>
      <c r="C3996" s="149" t="s">
        <v>9</v>
      </c>
      <c r="D3996" s="149" t="s">
        <v>215</v>
      </c>
      <c r="E3996" s="149" t="s">
        <v>88</v>
      </c>
      <c r="F3996" s="149">
        <v>1006</v>
      </c>
      <c r="G3996" s="149">
        <v>335.33333333333297</v>
      </c>
      <c r="H3996" s="149">
        <v>1350.35369602277</v>
      </c>
      <c r="I3996" s="149">
        <v>1235.6416621287699</v>
      </c>
      <c r="J3996" s="149">
        <v>1160.0059114046301</v>
      </c>
      <c r="K3996" s="149">
        <v>1314.8915648006</v>
      </c>
      <c r="L3996" s="149">
        <v>75.635750724139399</v>
      </c>
      <c r="M3996" s="149">
        <v>79.249902671830796</v>
      </c>
    </row>
    <row r="3997" spans="1:13">
      <c r="A3997" s="150" t="str">
        <f t="shared" si="124"/>
        <v>2012-2014PersonsNN5</v>
      </c>
      <c r="B3997" s="151" t="str">
        <f t="shared" si="125"/>
        <v>2012-2014_Persons_NN5_All ages</v>
      </c>
      <c r="C3997" s="149" t="s">
        <v>216</v>
      </c>
      <c r="D3997" s="149" t="s">
        <v>215</v>
      </c>
      <c r="E3997" s="149" t="s">
        <v>88</v>
      </c>
      <c r="F3997" s="149">
        <v>1024</v>
      </c>
      <c r="G3997" s="149">
        <v>341.33333333333297</v>
      </c>
      <c r="H3997" s="149">
        <v>1372.8565874324599</v>
      </c>
      <c r="I3997" s="149">
        <v>1229.1822877821</v>
      </c>
      <c r="J3997" s="149">
        <v>1154.6289047241601</v>
      </c>
      <c r="K3997" s="149">
        <v>1307.2658423277101</v>
      </c>
      <c r="L3997" s="149">
        <v>74.553383057937296</v>
      </c>
      <c r="M3997" s="149">
        <v>78.083554545612998</v>
      </c>
    </row>
    <row r="3998" spans="1:13">
      <c r="A3998" s="150" t="str">
        <f t="shared" si="124"/>
        <v>2004-2006PersonsNQ</v>
      </c>
      <c r="B3998" s="151" t="str">
        <f t="shared" si="125"/>
        <v>2004-2006_Persons_NQ_All ages</v>
      </c>
      <c r="C3998" s="149" t="s">
        <v>1</v>
      </c>
      <c r="D3998" s="149" t="s">
        <v>215</v>
      </c>
      <c r="E3998" s="149" t="s">
        <v>89</v>
      </c>
      <c r="F3998" s="149">
        <v>2297</v>
      </c>
      <c r="G3998" s="149">
        <v>765.66666666666697</v>
      </c>
      <c r="H3998" s="149">
        <v>1013.6715474709</v>
      </c>
      <c r="I3998" s="149">
        <v>1020.67518129444</v>
      </c>
      <c r="J3998" s="149">
        <v>978.92866372910601</v>
      </c>
      <c r="K3998" s="149">
        <v>1063.7302655915701</v>
      </c>
      <c r="L3998" s="149">
        <v>41.746517565333903</v>
      </c>
      <c r="M3998" s="149">
        <v>43.055084297126498</v>
      </c>
    </row>
    <row r="3999" spans="1:13">
      <c r="A3999" s="150" t="str">
        <f t="shared" si="124"/>
        <v>2005-2007PersonsNQ</v>
      </c>
      <c r="B3999" s="151" t="str">
        <f t="shared" si="125"/>
        <v>2005-2007_Persons_NQ_All ages</v>
      </c>
      <c r="C3999" s="149" t="s">
        <v>3</v>
      </c>
      <c r="D3999" s="149" t="s">
        <v>215</v>
      </c>
      <c r="E3999" s="149" t="s">
        <v>89</v>
      </c>
      <c r="F3999" s="149">
        <v>2194</v>
      </c>
      <c r="G3999" s="149">
        <v>731.33333333333303</v>
      </c>
      <c r="H3999" s="149">
        <v>970.13968419609705</v>
      </c>
      <c r="I3999" s="149">
        <v>965.20987219418498</v>
      </c>
      <c r="J3999" s="149">
        <v>924.78752623889102</v>
      </c>
      <c r="K3999" s="149">
        <v>1006.92919647503</v>
      </c>
      <c r="L3999" s="149">
        <v>40.422345955294503</v>
      </c>
      <c r="M3999" s="149">
        <v>41.719324280843502</v>
      </c>
    </row>
    <row r="4000" spans="1:13">
      <c r="A4000" s="150" t="str">
        <f t="shared" si="124"/>
        <v>2006-2008PersonsNQ</v>
      </c>
      <c r="B4000" s="151" t="str">
        <f t="shared" si="125"/>
        <v>2006-2008_Persons_NQ_All ages</v>
      </c>
      <c r="C4000" s="149" t="s">
        <v>4</v>
      </c>
      <c r="D4000" s="149" t="s">
        <v>215</v>
      </c>
      <c r="E4000" s="149" t="s">
        <v>89</v>
      </c>
      <c r="F4000" s="149">
        <v>2166</v>
      </c>
      <c r="G4000" s="149">
        <v>722</v>
      </c>
      <c r="H4000" s="149">
        <v>959.940435828913</v>
      </c>
      <c r="I4000" s="149">
        <v>934.66946136745901</v>
      </c>
      <c r="J4000" s="149">
        <v>895.27279558545899</v>
      </c>
      <c r="K4000" s="149">
        <v>975.33848426245299</v>
      </c>
      <c r="L4000" s="149">
        <v>39.396665781999097</v>
      </c>
      <c r="M4000" s="149">
        <v>40.669022894994598</v>
      </c>
    </row>
    <row r="4001" spans="1:13">
      <c r="A4001" s="150" t="str">
        <f t="shared" si="124"/>
        <v>2007-2009PersonsNQ</v>
      </c>
      <c r="B4001" s="151" t="str">
        <f t="shared" si="125"/>
        <v>2007-2009_Persons_NQ_All ages</v>
      </c>
      <c r="C4001" s="149" t="s">
        <v>5</v>
      </c>
      <c r="D4001" s="149" t="s">
        <v>215</v>
      </c>
      <c r="E4001" s="149" t="s">
        <v>89</v>
      </c>
      <c r="F4001" s="149">
        <v>2220</v>
      </c>
      <c r="G4001" s="149">
        <v>740</v>
      </c>
      <c r="H4001" s="149">
        <v>986.93423550384796</v>
      </c>
      <c r="I4001" s="149">
        <v>943.20821532119498</v>
      </c>
      <c r="J4001" s="149">
        <v>903.935049791138</v>
      </c>
      <c r="K4001" s="149">
        <v>983.73395668513899</v>
      </c>
      <c r="L4001" s="149">
        <v>39.273165530057099</v>
      </c>
      <c r="M4001" s="149">
        <v>40.525741363943197</v>
      </c>
    </row>
    <row r="4002" spans="1:13">
      <c r="A4002" s="150" t="str">
        <f t="shared" si="124"/>
        <v>2008-2010PersonsNQ</v>
      </c>
      <c r="B4002" s="151" t="str">
        <f t="shared" si="125"/>
        <v>2008-2010_Persons_NQ_All ages</v>
      </c>
      <c r="C4002" s="149" t="s">
        <v>6</v>
      </c>
      <c r="D4002" s="149" t="s">
        <v>215</v>
      </c>
      <c r="E4002" s="149" t="s">
        <v>89</v>
      </c>
      <c r="F4002" s="149">
        <v>2253</v>
      </c>
      <c r="G4002" s="149">
        <v>751</v>
      </c>
      <c r="H4002" s="149">
        <v>1002.0904683538701</v>
      </c>
      <c r="I4002" s="149">
        <v>942.96180479592101</v>
      </c>
      <c r="J4002" s="149">
        <v>904.05071943141104</v>
      </c>
      <c r="K4002" s="149">
        <v>983.10463707527094</v>
      </c>
      <c r="L4002" s="149">
        <v>38.911085364509901</v>
      </c>
      <c r="M4002" s="149">
        <v>40.142832279350003</v>
      </c>
    </row>
    <row r="4003" spans="1:13">
      <c r="A4003" s="150" t="str">
        <f t="shared" si="124"/>
        <v>2009-2011PersonsNQ</v>
      </c>
      <c r="B4003" s="151" t="str">
        <f t="shared" si="125"/>
        <v>2009-2011_Persons_NQ_All ages</v>
      </c>
      <c r="C4003" s="149" t="s">
        <v>7</v>
      </c>
      <c r="D4003" s="149" t="s">
        <v>215</v>
      </c>
      <c r="E4003" s="149" t="s">
        <v>89</v>
      </c>
      <c r="F4003" s="149">
        <v>2288</v>
      </c>
      <c r="G4003" s="149">
        <v>762.66666666666697</v>
      </c>
      <c r="H4003" s="149">
        <v>1016.2023877203</v>
      </c>
      <c r="I4003" s="149">
        <v>948.67460932403299</v>
      </c>
      <c r="J4003" s="149">
        <v>909.867654756246</v>
      </c>
      <c r="K4003" s="149">
        <v>988.70041976322796</v>
      </c>
      <c r="L4003" s="149">
        <v>38.806954567787201</v>
      </c>
      <c r="M4003" s="149">
        <v>40.025810439194899</v>
      </c>
    </row>
    <row r="4004" spans="1:13">
      <c r="A4004" s="150" t="str">
        <f t="shared" si="124"/>
        <v>2010-2012PersonsNQ</v>
      </c>
      <c r="B4004" s="151" t="str">
        <f t="shared" si="125"/>
        <v>2010-2012_Persons_NQ_All ages</v>
      </c>
      <c r="C4004" s="149" t="s">
        <v>8</v>
      </c>
      <c r="D4004" s="149" t="s">
        <v>215</v>
      </c>
      <c r="E4004" s="149" t="s">
        <v>89</v>
      </c>
      <c r="F4004" s="149">
        <v>2246</v>
      </c>
      <c r="G4004" s="149">
        <v>748.66666666666697</v>
      </c>
      <c r="H4004" s="149">
        <v>991.36637299387303</v>
      </c>
      <c r="I4004" s="149">
        <v>917.83549331154995</v>
      </c>
      <c r="J4004" s="149">
        <v>879.97602702060897</v>
      </c>
      <c r="K4004" s="149">
        <v>956.89531567642598</v>
      </c>
      <c r="L4004" s="149">
        <v>37.859466290940901</v>
      </c>
      <c r="M4004" s="149">
        <v>39.059822364875799</v>
      </c>
    </row>
    <row r="4005" spans="1:13">
      <c r="A4005" s="150" t="str">
        <f t="shared" si="124"/>
        <v>2011-2013PersonsNQ</v>
      </c>
      <c r="B4005" s="151" t="str">
        <f t="shared" si="125"/>
        <v>2011-2013_Persons_NQ_All ages</v>
      </c>
      <c r="C4005" s="149" t="s">
        <v>9</v>
      </c>
      <c r="D4005" s="149" t="s">
        <v>215</v>
      </c>
      <c r="E4005" s="149" t="s">
        <v>89</v>
      </c>
      <c r="F4005" s="149">
        <v>2246</v>
      </c>
      <c r="G4005" s="149">
        <v>748.66666666666697</v>
      </c>
      <c r="H4005" s="149">
        <v>988.10838396325596</v>
      </c>
      <c r="I4005" s="149">
        <v>910.07026390222995</v>
      </c>
      <c r="J4005" s="149">
        <v>872.49493473317204</v>
      </c>
      <c r="K4005" s="149">
        <v>948.83694041494903</v>
      </c>
      <c r="L4005" s="149">
        <v>37.575329169057802</v>
      </c>
      <c r="M4005" s="149">
        <v>38.766676512719798</v>
      </c>
    </row>
    <row r="4006" spans="1:13">
      <c r="A4006" s="150" t="str">
        <f t="shared" si="124"/>
        <v>2012-2014PersonsNQ</v>
      </c>
      <c r="B4006" s="151" t="str">
        <f t="shared" si="125"/>
        <v>2012-2014_Persons_NQ_All ages</v>
      </c>
      <c r="C4006" s="149" t="s">
        <v>216</v>
      </c>
      <c r="D4006" s="149" t="s">
        <v>215</v>
      </c>
      <c r="E4006" s="149" t="s">
        <v>89</v>
      </c>
      <c r="F4006" s="149">
        <v>2219</v>
      </c>
      <c r="G4006" s="149">
        <v>739.66666666666697</v>
      </c>
      <c r="H4006" s="149">
        <v>975.66337634928698</v>
      </c>
      <c r="I4006" s="149">
        <v>881.39842835151296</v>
      </c>
      <c r="J4006" s="149">
        <v>844.79682006985797</v>
      </c>
      <c r="K4006" s="149">
        <v>919.16767360507401</v>
      </c>
      <c r="L4006" s="149">
        <v>36.601608281654499</v>
      </c>
      <c r="M4006" s="149">
        <v>37.769245253560896</v>
      </c>
    </row>
    <row r="4007" spans="1:13">
      <c r="A4007" s="150" t="str">
        <f t="shared" si="124"/>
        <v>2004-2006PersonsNQ1</v>
      </c>
      <c r="B4007" s="151" t="str">
        <f t="shared" si="125"/>
        <v>2004-2006_Persons_NQ1_All ages</v>
      </c>
      <c r="C4007" s="149" t="s">
        <v>1</v>
      </c>
      <c r="D4007" s="149" t="s">
        <v>215</v>
      </c>
      <c r="E4007" s="149" t="s">
        <v>90</v>
      </c>
      <c r="F4007" s="149">
        <v>383</v>
      </c>
      <c r="G4007" s="149">
        <v>127.666666666667</v>
      </c>
      <c r="H4007" s="149">
        <v>748.88058971902296</v>
      </c>
      <c r="I4007" s="149">
        <v>877.75838396517702</v>
      </c>
      <c r="J4007" s="149">
        <v>790.38335824016394</v>
      </c>
      <c r="K4007" s="149">
        <v>972.01039196624004</v>
      </c>
      <c r="L4007" s="149">
        <v>87.375025725013302</v>
      </c>
      <c r="M4007" s="149">
        <v>94.252008001062805</v>
      </c>
    </row>
    <row r="4008" spans="1:13">
      <c r="A4008" s="150" t="str">
        <f t="shared" si="124"/>
        <v>2005-2007PersonsNQ1</v>
      </c>
      <c r="B4008" s="151" t="str">
        <f t="shared" si="125"/>
        <v>2005-2007_Persons_NQ1_All ages</v>
      </c>
      <c r="C4008" s="149" t="s">
        <v>3</v>
      </c>
      <c r="D4008" s="149" t="s">
        <v>215</v>
      </c>
      <c r="E4008" s="149" t="s">
        <v>90</v>
      </c>
      <c r="F4008" s="149">
        <v>389</v>
      </c>
      <c r="G4008" s="149">
        <v>129.666666666667</v>
      </c>
      <c r="H4008" s="149">
        <v>752.46145811168901</v>
      </c>
      <c r="I4008" s="149">
        <v>885.14200008525995</v>
      </c>
      <c r="J4008" s="149">
        <v>797.51860489225101</v>
      </c>
      <c r="K4008" s="149">
        <v>979.606289594396</v>
      </c>
      <c r="L4008" s="149">
        <v>87.623395193008406</v>
      </c>
      <c r="M4008" s="149">
        <v>94.464289509136606</v>
      </c>
    </row>
    <row r="4009" spans="1:13">
      <c r="A4009" s="150" t="str">
        <f t="shared" si="124"/>
        <v>2006-2008PersonsNQ1</v>
      </c>
      <c r="B4009" s="151" t="str">
        <f t="shared" si="125"/>
        <v>2006-2008_Persons_NQ1_All ages</v>
      </c>
      <c r="C4009" s="149" t="s">
        <v>4</v>
      </c>
      <c r="D4009" s="149" t="s">
        <v>215</v>
      </c>
      <c r="E4009" s="149" t="s">
        <v>90</v>
      </c>
      <c r="F4009" s="149">
        <v>402</v>
      </c>
      <c r="G4009" s="149">
        <v>134</v>
      </c>
      <c r="H4009" s="149">
        <v>773.29999038184098</v>
      </c>
      <c r="I4009" s="149">
        <v>891.10298347286096</v>
      </c>
      <c r="J4009" s="149">
        <v>804.08647090475802</v>
      </c>
      <c r="K4009" s="149">
        <v>984.79768679833398</v>
      </c>
      <c r="L4009" s="149">
        <v>87.016512568102598</v>
      </c>
      <c r="M4009" s="149">
        <v>93.694703325473498</v>
      </c>
    </row>
    <row r="4010" spans="1:13">
      <c r="A4010" s="150" t="str">
        <f t="shared" si="124"/>
        <v>2007-2009PersonsNQ1</v>
      </c>
      <c r="B4010" s="151" t="str">
        <f t="shared" si="125"/>
        <v>2007-2009_Persons_NQ1_All ages</v>
      </c>
      <c r="C4010" s="149" t="s">
        <v>5</v>
      </c>
      <c r="D4010" s="149" t="s">
        <v>215</v>
      </c>
      <c r="E4010" s="149" t="s">
        <v>90</v>
      </c>
      <c r="F4010" s="149">
        <v>415</v>
      </c>
      <c r="G4010" s="149">
        <v>138.333333333333</v>
      </c>
      <c r="H4010" s="149">
        <v>798.26113718550403</v>
      </c>
      <c r="I4010" s="149">
        <v>878.42119365523104</v>
      </c>
      <c r="J4010" s="149">
        <v>793.88160656505204</v>
      </c>
      <c r="K4010" s="149">
        <v>969.34228319080603</v>
      </c>
      <c r="L4010" s="149">
        <v>84.539587090178998</v>
      </c>
      <c r="M4010" s="149">
        <v>90.921089535575803</v>
      </c>
    </row>
    <row r="4011" spans="1:13">
      <c r="A4011" s="150" t="str">
        <f t="shared" si="124"/>
        <v>2008-2010PersonsNQ1</v>
      </c>
      <c r="B4011" s="151" t="str">
        <f t="shared" si="125"/>
        <v>2008-2010_Persons_NQ1_All ages</v>
      </c>
      <c r="C4011" s="149" t="s">
        <v>6</v>
      </c>
      <c r="D4011" s="149" t="s">
        <v>215</v>
      </c>
      <c r="E4011" s="149" t="s">
        <v>90</v>
      </c>
      <c r="F4011" s="149">
        <v>415</v>
      </c>
      <c r="G4011" s="149">
        <v>138.333333333333</v>
      </c>
      <c r="H4011" s="149">
        <v>795.01915708812305</v>
      </c>
      <c r="I4011" s="149">
        <v>850.35380607705304</v>
      </c>
      <c r="J4011" s="149">
        <v>768.55039917486897</v>
      </c>
      <c r="K4011" s="149">
        <v>938.33217383670103</v>
      </c>
      <c r="L4011" s="149">
        <v>81.803406902183696</v>
      </c>
      <c r="M4011" s="149">
        <v>87.978367759648094</v>
      </c>
    </row>
    <row r="4012" spans="1:13">
      <c r="A4012" s="150" t="str">
        <f t="shared" si="124"/>
        <v>2009-2011PersonsNQ1</v>
      </c>
      <c r="B4012" s="151" t="str">
        <f t="shared" si="125"/>
        <v>2009-2011_Persons_NQ1_All ages</v>
      </c>
      <c r="C4012" s="149" t="s">
        <v>7</v>
      </c>
      <c r="D4012" s="149" t="s">
        <v>215</v>
      </c>
      <c r="E4012" s="149" t="s">
        <v>90</v>
      </c>
      <c r="F4012" s="149">
        <v>409</v>
      </c>
      <c r="G4012" s="149">
        <v>136.333333333333</v>
      </c>
      <c r="H4012" s="149">
        <v>774.51852974037502</v>
      </c>
      <c r="I4012" s="149">
        <v>833.652539756338</v>
      </c>
      <c r="J4012" s="149">
        <v>753.23736081773905</v>
      </c>
      <c r="K4012" s="149">
        <v>920.18406854090802</v>
      </c>
      <c r="L4012" s="149">
        <v>80.415178938598999</v>
      </c>
      <c r="M4012" s="149">
        <v>86.5315287845699</v>
      </c>
    </row>
    <row r="4013" spans="1:13">
      <c r="A4013" s="150" t="str">
        <f t="shared" si="124"/>
        <v>2010-2012PersonsNQ1</v>
      </c>
      <c r="B4013" s="151" t="str">
        <f t="shared" si="125"/>
        <v>2010-2012_Persons_NQ1_All ages</v>
      </c>
      <c r="C4013" s="149" t="s">
        <v>8</v>
      </c>
      <c r="D4013" s="149" t="s">
        <v>215</v>
      </c>
      <c r="E4013" s="149" t="s">
        <v>90</v>
      </c>
      <c r="F4013" s="149">
        <v>398</v>
      </c>
      <c r="G4013" s="149">
        <v>132.666666666667</v>
      </c>
      <c r="H4013" s="149">
        <v>736.25987383687595</v>
      </c>
      <c r="I4013" s="149">
        <v>798.16607880797505</v>
      </c>
      <c r="J4013" s="149">
        <v>720.22600182828501</v>
      </c>
      <c r="K4013" s="149">
        <v>882.11899273152801</v>
      </c>
      <c r="L4013" s="149">
        <v>77.940076979689493</v>
      </c>
      <c r="M4013" s="149">
        <v>83.952913923553098</v>
      </c>
    </row>
    <row r="4014" spans="1:13">
      <c r="A4014" s="150" t="str">
        <f t="shared" si="124"/>
        <v>2011-2013PersonsNQ1</v>
      </c>
      <c r="B4014" s="151" t="str">
        <f t="shared" si="125"/>
        <v>2011-2013_Persons_NQ1_All ages</v>
      </c>
      <c r="C4014" s="149" t="s">
        <v>9</v>
      </c>
      <c r="D4014" s="149" t="s">
        <v>215</v>
      </c>
      <c r="E4014" s="149" t="s">
        <v>90</v>
      </c>
      <c r="F4014" s="149">
        <v>419</v>
      </c>
      <c r="G4014" s="149">
        <v>139.666666666667</v>
      </c>
      <c r="H4014" s="149">
        <v>765.31078193208998</v>
      </c>
      <c r="I4014" s="149">
        <v>835.85337780784403</v>
      </c>
      <c r="J4014" s="149">
        <v>756.05373328548001</v>
      </c>
      <c r="K4014" s="149">
        <v>921.64674039862996</v>
      </c>
      <c r="L4014" s="149">
        <v>79.799644522364702</v>
      </c>
      <c r="M4014" s="149">
        <v>85.793362590785506</v>
      </c>
    </row>
    <row r="4015" spans="1:13">
      <c r="A4015" s="150" t="str">
        <f t="shared" si="124"/>
        <v>2012-2014PersonsNQ1</v>
      </c>
      <c r="B4015" s="151" t="str">
        <f t="shared" si="125"/>
        <v>2012-2014_Persons_NQ1_All ages</v>
      </c>
      <c r="C4015" s="149" t="s">
        <v>216</v>
      </c>
      <c r="D4015" s="149" t="s">
        <v>215</v>
      </c>
      <c r="E4015" s="149" t="s">
        <v>90</v>
      </c>
      <c r="F4015" s="149">
        <v>414</v>
      </c>
      <c r="G4015" s="149">
        <v>138</v>
      </c>
      <c r="H4015" s="149">
        <v>755.70888779365896</v>
      </c>
      <c r="I4015" s="149">
        <v>796.30554667167303</v>
      </c>
      <c r="J4015" s="149">
        <v>719.41890018111906</v>
      </c>
      <c r="K4015" s="149">
        <v>879.00330095245795</v>
      </c>
      <c r="L4015" s="149">
        <v>76.886646490553602</v>
      </c>
      <c r="M4015" s="149">
        <v>82.697754280785503</v>
      </c>
    </row>
    <row r="4016" spans="1:13">
      <c r="A4016" s="150" t="str">
        <f t="shared" si="124"/>
        <v>2004-2006PersonsNQ2</v>
      </c>
      <c r="B4016" s="151" t="str">
        <f t="shared" si="125"/>
        <v>2004-2006_Persons_NQ2_All ages</v>
      </c>
      <c r="C4016" s="149" t="s">
        <v>1</v>
      </c>
      <c r="D4016" s="149" t="s">
        <v>215</v>
      </c>
      <c r="E4016" s="149" t="s">
        <v>91</v>
      </c>
      <c r="F4016" s="149">
        <v>463</v>
      </c>
      <c r="G4016" s="149">
        <v>154.333333333333</v>
      </c>
      <c r="H4016" s="149">
        <v>897.53033768852004</v>
      </c>
      <c r="I4016" s="149">
        <v>919.53103491370496</v>
      </c>
      <c r="J4016" s="149">
        <v>836.986724815191</v>
      </c>
      <c r="K4016" s="149">
        <v>1007.96165603387</v>
      </c>
      <c r="L4016" s="149">
        <v>82.544310098513705</v>
      </c>
      <c r="M4016" s="149">
        <v>88.430621120168695</v>
      </c>
    </row>
    <row r="4017" spans="1:13">
      <c r="A4017" s="150" t="str">
        <f t="shared" si="124"/>
        <v>2005-2007PersonsNQ2</v>
      </c>
      <c r="B4017" s="151" t="str">
        <f t="shared" si="125"/>
        <v>2005-2007_Persons_NQ2_All ages</v>
      </c>
      <c r="C4017" s="149" t="s">
        <v>3</v>
      </c>
      <c r="D4017" s="149" t="s">
        <v>215</v>
      </c>
      <c r="E4017" s="149" t="s">
        <v>91</v>
      </c>
      <c r="F4017" s="149">
        <v>444</v>
      </c>
      <c r="G4017" s="149">
        <v>148</v>
      </c>
      <c r="H4017" s="149">
        <v>867.83159376099502</v>
      </c>
      <c r="I4017" s="149">
        <v>871.85902660884199</v>
      </c>
      <c r="J4017" s="149">
        <v>791.84513399744299</v>
      </c>
      <c r="K4017" s="149">
        <v>957.70433970086594</v>
      </c>
      <c r="L4017" s="149">
        <v>80.013892611399697</v>
      </c>
      <c r="M4017" s="149">
        <v>85.845313092023702</v>
      </c>
    </row>
    <row r="4018" spans="1:13">
      <c r="A4018" s="150" t="str">
        <f t="shared" si="124"/>
        <v>2006-2008PersonsNQ2</v>
      </c>
      <c r="B4018" s="151" t="str">
        <f t="shared" si="125"/>
        <v>2006-2008_Persons_NQ2_All ages</v>
      </c>
      <c r="C4018" s="149" t="s">
        <v>4</v>
      </c>
      <c r="D4018" s="149" t="s">
        <v>215</v>
      </c>
      <c r="E4018" s="149" t="s">
        <v>91</v>
      </c>
      <c r="F4018" s="149">
        <v>450</v>
      </c>
      <c r="G4018" s="149">
        <v>150</v>
      </c>
      <c r="H4018" s="149">
        <v>885.23429200928501</v>
      </c>
      <c r="I4018" s="149">
        <v>878.45894137109997</v>
      </c>
      <c r="J4018" s="149">
        <v>798.32135156996299</v>
      </c>
      <c r="K4018" s="149">
        <v>964.396374819274</v>
      </c>
      <c r="L4018" s="149">
        <v>80.137589801136599</v>
      </c>
      <c r="M4018" s="149">
        <v>85.9374334481749</v>
      </c>
    </row>
    <row r="4019" spans="1:13">
      <c r="A4019" s="150" t="str">
        <f t="shared" si="124"/>
        <v>2007-2009PersonsNQ2</v>
      </c>
      <c r="B4019" s="151" t="str">
        <f t="shared" si="125"/>
        <v>2007-2009_Persons_NQ2_All ages</v>
      </c>
      <c r="C4019" s="149" t="s">
        <v>5</v>
      </c>
      <c r="D4019" s="149" t="s">
        <v>215</v>
      </c>
      <c r="E4019" s="149" t="s">
        <v>91</v>
      </c>
      <c r="F4019" s="149">
        <v>467</v>
      </c>
      <c r="G4019" s="149">
        <v>155.666666666667</v>
      </c>
      <c r="H4019" s="149">
        <v>921.86821429981501</v>
      </c>
      <c r="I4019" s="149">
        <v>904.66634851056904</v>
      </c>
      <c r="J4019" s="149">
        <v>823.61749758642395</v>
      </c>
      <c r="K4019" s="149">
        <v>991.46911190688604</v>
      </c>
      <c r="L4019" s="149">
        <v>81.048850924145697</v>
      </c>
      <c r="M4019" s="149">
        <v>86.802763396316905</v>
      </c>
    </row>
    <row r="4020" spans="1:13">
      <c r="A4020" s="150" t="str">
        <f t="shared" si="124"/>
        <v>2008-2010PersonsNQ2</v>
      </c>
      <c r="B4020" s="151" t="str">
        <f t="shared" si="125"/>
        <v>2008-2010_Persons_NQ2_All ages</v>
      </c>
      <c r="C4020" s="149" t="s">
        <v>6</v>
      </c>
      <c r="D4020" s="149" t="s">
        <v>215</v>
      </c>
      <c r="E4020" s="149" t="s">
        <v>91</v>
      </c>
      <c r="F4020" s="149">
        <v>468</v>
      </c>
      <c r="G4020" s="149">
        <v>156</v>
      </c>
      <c r="H4020" s="149">
        <v>923.44119968429402</v>
      </c>
      <c r="I4020" s="149">
        <v>895.40586765563705</v>
      </c>
      <c r="J4020" s="149">
        <v>815.46035987527796</v>
      </c>
      <c r="K4020" s="149">
        <v>981.02065900171101</v>
      </c>
      <c r="L4020" s="149">
        <v>79.945507780359193</v>
      </c>
      <c r="M4020" s="149">
        <v>85.614791346074099</v>
      </c>
    </row>
    <row r="4021" spans="1:13">
      <c r="A4021" s="150" t="str">
        <f t="shared" si="124"/>
        <v>2009-2011PersonsNQ2</v>
      </c>
      <c r="B4021" s="151" t="str">
        <f t="shared" si="125"/>
        <v>2009-2011_Persons_NQ2_All ages</v>
      </c>
      <c r="C4021" s="149" t="s">
        <v>7</v>
      </c>
      <c r="D4021" s="149" t="s">
        <v>215</v>
      </c>
      <c r="E4021" s="149" t="s">
        <v>91</v>
      </c>
      <c r="F4021" s="149">
        <v>480</v>
      </c>
      <c r="G4021" s="149">
        <v>160</v>
      </c>
      <c r="H4021" s="149">
        <v>947.02574726250396</v>
      </c>
      <c r="I4021" s="149">
        <v>908.59869358472201</v>
      </c>
      <c r="J4021" s="149">
        <v>828.59082510411497</v>
      </c>
      <c r="K4021" s="149">
        <v>994.20620107097704</v>
      </c>
      <c r="L4021" s="149">
        <v>80.007868480606604</v>
      </c>
      <c r="M4021" s="149">
        <v>85.607507486255102</v>
      </c>
    </row>
    <row r="4022" spans="1:13">
      <c r="A4022" s="150" t="str">
        <f t="shared" si="124"/>
        <v>2010-2012PersonsNQ2</v>
      </c>
      <c r="B4022" s="151" t="str">
        <f t="shared" si="125"/>
        <v>2010-2012_Persons_NQ2_All ages</v>
      </c>
      <c r="C4022" s="149" t="s">
        <v>8</v>
      </c>
      <c r="D4022" s="149" t="s">
        <v>215</v>
      </c>
      <c r="E4022" s="149" t="s">
        <v>91</v>
      </c>
      <c r="F4022" s="149">
        <v>497</v>
      </c>
      <c r="G4022" s="149">
        <v>165.666666666667</v>
      </c>
      <c r="H4022" s="149">
        <v>973.74608150470203</v>
      </c>
      <c r="I4022" s="149">
        <v>926.09668118458001</v>
      </c>
      <c r="J4022" s="149">
        <v>845.89901955062305</v>
      </c>
      <c r="K4022" s="149">
        <v>1011.80683950359</v>
      </c>
      <c r="L4022" s="149">
        <v>80.197661633956798</v>
      </c>
      <c r="M4022" s="149">
        <v>85.710158319005103</v>
      </c>
    </row>
    <row r="4023" spans="1:13">
      <c r="A4023" s="150" t="str">
        <f t="shared" si="124"/>
        <v>2011-2013PersonsNQ2</v>
      </c>
      <c r="B4023" s="151" t="str">
        <f t="shared" si="125"/>
        <v>2011-2013_Persons_NQ2_All ages</v>
      </c>
      <c r="C4023" s="149" t="s">
        <v>9</v>
      </c>
      <c r="D4023" s="149" t="s">
        <v>215</v>
      </c>
      <c r="E4023" s="149" t="s">
        <v>91</v>
      </c>
      <c r="F4023" s="149">
        <v>483</v>
      </c>
      <c r="G4023" s="149">
        <v>161</v>
      </c>
      <c r="H4023" s="149">
        <v>941.795846738813</v>
      </c>
      <c r="I4023" s="149">
        <v>893.67677863639403</v>
      </c>
      <c r="J4023" s="149">
        <v>815.17050089190104</v>
      </c>
      <c r="K4023" s="149">
        <v>977.65986695901404</v>
      </c>
      <c r="L4023" s="149">
        <v>78.506277744493104</v>
      </c>
      <c r="M4023" s="149">
        <v>83.983088322619693</v>
      </c>
    </row>
    <row r="4024" spans="1:13">
      <c r="A4024" s="150" t="str">
        <f t="shared" si="124"/>
        <v>2012-2014PersonsNQ2</v>
      </c>
      <c r="B4024" s="151" t="str">
        <f t="shared" si="125"/>
        <v>2012-2014_Persons_NQ2_All ages</v>
      </c>
      <c r="C4024" s="149" t="s">
        <v>216</v>
      </c>
      <c r="D4024" s="149" t="s">
        <v>215</v>
      </c>
      <c r="E4024" s="149" t="s">
        <v>91</v>
      </c>
      <c r="F4024" s="149">
        <v>485</v>
      </c>
      <c r="G4024" s="149">
        <v>161.666666666667</v>
      </c>
      <c r="H4024" s="149">
        <v>939.24898812866695</v>
      </c>
      <c r="I4024" s="149">
        <v>890.78140527039</v>
      </c>
      <c r="J4024" s="149">
        <v>812.62883766258096</v>
      </c>
      <c r="K4024" s="149">
        <v>974.37443151306104</v>
      </c>
      <c r="L4024" s="149">
        <v>78.152567607809303</v>
      </c>
      <c r="M4024" s="149">
        <v>83.5930262426713</v>
      </c>
    </row>
    <row r="4025" spans="1:13">
      <c r="A4025" s="150" t="str">
        <f t="shared" si="124"/>
        <v>2004-2006PersonsNQ3</v>
      </c>
      <c r="B4025" s="151" t="str">
        <f t="shared" si="125"/>
        <v>2004-2006_Persons_NQ3_All ages</v>
      </c>
      <c r="C4025" s="149" t="s">
        <v>1</v>
      </c>
      <c r="D4025" s="149" t="s">
        <v>215</v>
      </c>
      <c r="E4025" s="149" t="s">
        <v>92</v>
      </c>
      <c r="F4025" s="149">
        <v>545</v>
      </c>
      <c r="G4025" s="149">
        <v>181.666666666667</v>
      </c>
      <c r="H4025" s="149">
        <v>1251.20528949906</v>
      </c>
      <c r="I4025" s="149">
        <v>1176.6100480842699</v>
      </c>
      <c r="J4025" s="149">
        <v>1078.6642857277</v>
      </c>
      <c r="K4025" s="149">
        <v>1280.9741959278199</v>
      </c>
      <c r="L4025" s="149">
        <v>97.945762356570597</v>
      </c>
      <c r="M4025" s="149">
        <v>104.36414784354901</v>
      </c>
    </row>
    <row r="4026" spans="1:13">
      <c r="A4026" s="150" t="str">
        <f t="shared" si="124"/>
        <v>2005-2007PersonsNQ3</v>
      </c>
      <c r="B4026" s="151" t="str">
        <f t="shared" si="125"/>
        <v>2005-2007_Persons_NQ3_All ages</v>
      </c>
      <c r="C4026" s="149" t="s">
        <v>3</v>
      </c>
      <c r="D4026" s="149" t="s">
        <v>215</v>
      </c>
      <c r="E4026" s="149" t="s">
        <v>92</v>
      </c>
      <c r="F4026" s="149">
        <v>495</v>
      </c>
      <c r="G4026" s="149">
        <v>165</v>
      </c>
      <c r="H4026" s="149">
        <v>1134.5664580898001</v>
      </c>
      <c r="I4026" s="149">
        <v>1063.877671171</v>
      </c>
      <c r="J4026" s="149">
        <v>971.07668573945705</v>
      </c>
      <c r="K4026" s="149">
        <v>1163.0708126135301</v>
      </c>
      <c r="L4026" s="149">
        <v>92.8009854315426</v>
      </c>
      <c r="M4026" s="149">
        <v>99.193141442532095</v>
      </c>
    </row>
    <row r="4027" spans="1:13">
      <c r="A4027" s="150" t="str">
        <f t="shared" si="124"/>
        <v>2006-2008PersonsNQ3</v>
      </c>
      <c r="B4027" s="151" t="str">
        <f t="shared" si="125"/>
        <v>2006-2008_Persons_NQ3_All ages</v>
      </c>
      <c r="C4027" s="149" t="s">
        <v>4</v>
      </c>
      <c r="D4027" s="149" t="s">
        <v>215</v>
      </c>
      <c r="E4027" s="149" t="s">
        <v>92</v>
      </c>
      <c r="F4027" s="149">
        <v>466</v>
      </c>
      <c r="G4027" s="149">
        <v>155.333333333333</v>
      </c>
      <c r="H4027" s="149">
        <v>1068.17035712648</v>
      </c>
      <c r="I4027" s="149">
        <v>983.45019087807395</v>
      </c>
      <c r="J4027" s="149">
        <v>895.20542407460505</v>
      </c>
      <c r="K4027" s="149">
        <v>1077.96670678601</v>
      </c>
      <c r="L4027" s="149">
        <v>88.244766803469503</v>
      </c>
      <c r="M4027" s="149">
        <v>94.516515907930994</v>
      </c>
    </row>
    <row r="4028" spans="1:13">
      <c r="A4028" s="150" t="str">
        <f t="shared" si="124"/>
        <v>2007-2009PersonsNQ3</v>
      </c>
      <c r="B4028" s="151" t="str">
        <f t="shared" si="125"/>
        <v>2007-2009_Persons_NQ3_All ages</v>
      </c>
      <c r="C4028" s="149" t="s">
        <v>5</v>
      </c>
      <c r="D4028" s="149" t="s">
        <v>215</v>
      </c>
      <c r="E4028" s="149" t="s">
        <v>92</v>
      </c>
      <c r="F4028" s="149">
        <v>466</v>
      </c>
      <c r="G4028" s="149">
        <v>155.333333333333</v>
      </c>
      <c r="H4028" s="149">
        <v>1069.5187165775401</v>
      </c>
      <c r="I4028" s="149">
        <v>955.83103470195499</v>
      </c>
      <c r="J4028" s="149">
        <v>870.17391056881604</v>
      </c>
      <c r="K4028" s="149">
        <v>1047.57599850007</v>
      </c>
      <c r="L4028" s="149">
        <v>85.657124133139504</v>
      </c>
      <c r="M4028" s="149">
        <v>91.744963798115705</v>
      </c>
    </row>
    <row r="4029" spans="1:13">
      <c r="A4029" s="150" t="str">
        <f t="shared" si="124"/>
        <v>2008-2010PersonsNQ3</v>
      </c>
      <c r="B4029" s="151" t="str">
        <f t="shared" si="125"/>
        <v>2008-2010_Persons_NQ3_All ages</v>
      </c>
      <c r="C4029" s="149" t="s">
        <v>6</v>
      </c>
      <c r="D4029" s="149" t="s">
        <v>215</v>
      </c>
      <c r="E4029" s="149" t="s">
        <v>92</v>
      </c>
      <c r="F4029" s="149">
        <v>468</v>
      </c>
      <c r="G4029" s="149">
        <v>156</v>
      </c>
      <c r="H4029" s="149">
        <v>1077.64575849682</v>
      </c>
      <c r="I4029" s="149">
        <v>941.80690695868998</v>
      </c>
      <c r="J4029" s="149">
        <v>857.68161249501702</v>
      </c>
      <c r="K4029" s="149">
        <v>1031.89789183581</v>
      </c>
      <c r="L4029" s="149">
        <v>84.1252944636731</v>
      </c>
      <c r="M4029" s="149">
        <v>90.090984877124896</v>
      </c>
    </row>
    <row r="4030" spans="1:13">
      <c r="A4030" s="150" t="str">
        <f t="shared" si="124"/>
        <v>2009-2011PersonsNQ3</v>
      </c>
      <c r="B4030" s="151" t="str">
        <f t="shared" si="125"/>
        <v>2009-2011_Persons_NQ3_All ages</v>
      </c>
      <c r="C4030" s="149" t="s">
        <v>7</v>
      </c>
      <c r="D4030" s="149" t="s">
        <v>215</v>
      </c>
      <c r="E4030" s="149" t="s">
        <v>92</v>
      </c>
      <c r="F4030" s="149">
        <v>492</v>
      </c>
      <c r="G4030" s="149">
        <v>164</v>
      </c>
      <c r="H4030" s="149">
        <v>1135.8127294133899</v>
      </c>
      <c r="I4030" s="149">
        <v>978.56680321875797</v>
      </c>
      <c r="J4030" s="149">
        <v>893.20211264949899</v>
      </c>
      <c r="K4030" s="149">
        <v>1069.83000338633</v>
      </c>
      <c r="L4030" s="149">
        <v>85.364690569258499</v>
      </c>
      <c r="M4030" s="149">
        <v>91.263200167569494</v>
      </c>
    </row>
    <row r="4031" spans="1:13">
      <c r="A4031" s="150" t="str">
        <f t="shared" si="124"/>
        <v>2010-2012PersonsNQ3</v>
      </c>
      <c r="B4031" s="151" t="str">
        <f t="shared" si="125"/>
        <v>2010-2012_Persons_NQ3_All ages</v>
      </c>
      <c r="C4031" s="149" t="s">
        <v>8</v>
      </c>
      <c r="D4031" s="149" t="s">
        <v>215</v>
      </c>
      <c r="E4031" s="149" t="s">
        <v>92</v>
      </c>
      <c r="F4031" s="149">
        <v>495</v>
      </c>
      <c r="G4031" s="149">
        <v>165</v>
      </c>
      <c r="H4031" s="149">
        <v>1147.74624373957</v>
      </c>
      <c r="I4031" s="149">
        <v>976.96358736740899</v>
      </c>
      <c r="J4031" s="149">
        <v>892.00523799178995</v>
      </c>
      <c r="K4031" s="149">
        <v>1067.77388994287</v>
      </c>
      <c r="L4031" s="149">
        <v>84.958349375618496</v>
      </c>
      <c r="M4031" s="149">
        <v>90.810302575465897</v>
      </c>
    </row>
    <row r="4032" spans="1:13">
      <c r="A4032" s="150" t="str">
        <f t="shared" si="124"/>
        <v>2011-2013PersonsNQ3</v>
      </c>
      <c r="B4032" s="151" t="str">
        <f t="shared" si="125"/>
        <v>2011-2013_Persons_NQ3_All ages</v>
      </c>
      <c r="C4032" s="149" t="s">
        <v>9</v>
      </c>
      <c r="D4032" s="149" t="s">
        <v>215</v>
      </c>
      <c r="E4032" s="149" t="s">
        <v>92</v>
      </c>
      <c r="F4032" s="149">
        <v>493</v>
      </c>
      <c r="G4032" s="149">
        <v>164.333333333333</v>
      </c>
      <c r="H4032" s="149">
        <v>1145.79217700514</v>
      </c>
      <c r="I4032" s="149">
        <v>957.70482952259704</v>
      </c>
      <c r="J4032" s="149">
        <v>874.15813668678197</v>
      </c>
      <c r="K4032" s="149">
        <v>1047.0183361315801</v>
      </c>
      <c r="L4032" s="149">
        <v>83.546692835815506</v>
      </c>
      <c r="M4032" s="149">
        <v>89.313506608985605</v>
      </c>
    </row>
    <row r="4033" spans="1:13">
      <c r="A4033" s="150" t="str">
        <f t="shared" si="124"/>
        <v>2012-2014PersonsNQ3</v>
      </c>
      <c r="B4033" s="151" t="str">
        <f t="shared" si="125"/>
        <v>2012-2014_Persons_NQ3_All ages</v>
      </c>
      <c r="C4033" s="149" t="s">
        <v>216</v>
      </c>
      <c r="D4033" s="149" t="s">
        <v>215</v>
      </c>
      <c r="E4033" s="149" t="s">
        <v>92</v>
      </c>
      <c r="F4033" s="149">
        <v>482</v>
      </c>
      <c r="G4033" s="149">
        <v>160.666666666667</v>
      </c>
      <c r="H4033" s="149">
        <v>1122.65337494759</v>
      </c>
      <c r="I4033" s="149">
        <v>910.61224953694705</v>
      </c>
      <c r="J4033" s="149">
        <v>830.397196525553</v>
      </c>
      <c r="K4033" s="149">
        <v>996.42934271584295</v>
      </c>
      <c r="L4033" s="149">
        <v>80.215053011394005</v>
      </c>
      <c r="M4033" s="149">
        <v>85.8170931788964</v>
      </c>
    </row>
    <row r="4034" spans="1:13">
      <c r="A4034" s="150" t="str">
        <f t="shared" si="124"/>
        <v>2004-2006PersonsNQ4</v>
      </c>
      <c r="B4034" s="151" t="str">
        <f t="shared" si="125"/>
        <v>2004-2006_Persons_NQ4_All ages</v>
      </c>
      <c r="C4034" s="149" t="s">
        <v>1</v>
      </c>
      <c r="D4034" s="149" t="s">
        <v>215</v>
      </c>
      <c r="E4034" s="149" t="s">
        <v>93</v>
      </c>
      <c r="F4034" s="149">
        <v>456</v>
      </c>
      <c r="G4034" s="149">
        <v>152</v>
      </c>
      <c r="H4034" s="149">
        <v>1180.42971783588</v>
      </c>
      <c r="I4034" s="149">
        <v>1081.9887996019499</v>
      </c>
      <c r="J4034" s="149">
        <v>983.11049162969005</v>
      </c>
      <c r="K4034" s="149">
        <v>1187.9742163122501</v>
      </c>
      <c r="L4034" s="149">
        <v>98.878307972259293</v>
      </c>
      <c r="M4034" s="149">
        <v>105.98541671029901</v>
      </c>
    </row>
    <row r="4035" spans="1:13">
      <c r="A4035" s="150" t="str">
        <f t="shared" ref="A4035:A4098" si="126">C4035&amp;D4035&amp;E4035</f>
        <v>2005-2007PersonsNQ4</v>
      </c>
      <c r="B4035" s="151" t="str">
        <f t="shared" ref="B4035:B4098" si="127">CONCATENATE(C4035,"_",D4035,"_",E4035,"_","All ages")</f>
        <v>2005-2007_Persons_NQ4_All ages</v>
      </c>
      <c r="C4035" s="149" t="s">
        <v>3</v>
      </c>
      <c r="D4035" s="149" t="s">
        <v>215</v>
      </c>
      <c r="E4035" s="149" t="s">
        <v>93</v>
      </c>
      <c r="F4035" s="149">
        <v>430</v>
      </c>
      <c r="G4035" s="149">
        <v>143.333333333333</v>
      </c>
      <c r="H4035" s="149">
        <v>1121.5148274692899</v>
      </c>
      <c r="I4035" s="149">
        <v>1011.2447698675099</v>
      </c>
      <c r="J4035" s="149">
        <v>916.06020656945896</v>
      </c>
      <c r="K4035" s="149">
        <v>1113.4828938927801</v>
      </c>
      <c r="L4035" s="149">
        <v>95.184563298049397</v>
      </c>
      <c r="M4035" s="149">
        <v>102.23812402526799</v>
      </c>
    </row>
    <row r="4036" spans="1:13">
      <c r="A4036" s="150" t="str">
        <f t="shared" si="126"/>
        <v>2006-2008PersonsNQ4</v>
      </c>
      <c r="B4036" s="151" t="str">
        <f t="shared" si="127"/>
        <v>2006-2008_Persons_NQ4_All ages</v>
      </c>
      <c r="C4036" s="149" t="s">
        <v>4</v>
      </c>
      <c r="D4036" s="149" t="s">
        <v>215</v>
      </c>
      <c r="E4036" s="149" t="s">
        <v>93</v>
      </c>
      <c r="F4036" s="149">
        <v>407</v>
      </c>
      <c r="G4036" s="149">
        <v>135.666666666667</v>
      </c>
      <c r="H4036" s="149">
        <v>1067.2050764349599</v>
      </c>
      <c r="I4036" s="149">
        <v>928.89155708593501</v>
      </c>
      <c r="J4036" s="149">
        <v>839.29167796438401</v>
      </c>
      <c r="K4036" s="149">
        <v>1025.32378168272</v>
      </c>
      <c r="L4036" s="149">
        <v>89.599879121551695</v>
      </c>
      <c r="M4036" s="149">
        <v>96.432224596783797</v>
      </c>
    </row>
    <row r="4037" spans="1:13">
      <c r="A4037" s="150" t="str">
        <f t="shared" si="126"/>
        <v>2007-2009PersonsNQ4</v>
      </c>
      <c r="B4037" s="151" t="str">
        <f t="shared" si="127"/>
        <v>2007-2009_Persons_NQ4_All ages</v>
      </c>
      <c r="C4037" s="149" t="s">
        <v>5</v>
      </c>
      <c r="D4037" s="149" t="s">
        <v>215</v>
      </c>
      <c r="E4037" s="149" t="s">
        <v>93</v>
      </c>
      <c r="F4037" s="149">
        <v>440</v>
      </c>
      <c r="G4037" s="149">
        <v>146.666666666667</v>
      </c>
      <c r="H4037" s="149">
        <v>1160.45996413124</v>
      </c>
      <c r="I4037" s="149">
        <v>991.37737374517997</v>
      </c>
      <c r="J4037" s="149">
        <v>899.50817213415803</v>
      </c>
      <c r="K4037" s="149">
        <v>1089.97357591226</v>
      </c>
      <c r="L4037" s="149">
        <v>91.869201611021296</v>
      </c>
      <c r="M4037" s="149">
        <v>98.596202167081699</v>
      </c>
    </row>
    <row r="4038" spans="1:13">
      <c r="A4038" s="150" t="str">
        <f t="shared" si="126"/>
        <v>2008-2010PersonsNQ4</v>
      </c>
      <c r="B4038" s="151" t="str">
        <f t="shared" si="127"/>
        <v>2008-2010_Persons_NQ4_All ages</v>
      </c>
      <c r="C4038" s="149" t="s">
        <v>6</v>
      </c>
      <c r="D4038" s="149" t="s">
        <v>215</v>
      </c>
      <c r="E4038" s="149" t="s">
        <v>93</v>
      </c>
      <c r="F4038" s="149">
        <v>434</v>
      </c>
      <c r="G4038" s="149">
        <v>144.666666666667</v>
      </c>
      <c r="H4038" s="149">
        <v>1147.4196277495801</v>
      </c>
      <c r="I4038" s="149">
        <v>965.03019994225201</v>
      </c>
      <c r="J4038" s="149">
        <v>875.23850205728104</v>
      </c>
      <c r="K4038" s="149">
        <v>1061.4438693422201</v>
      </c>
      <c r="L4038" s="149">
        <v>89.791697884970702</v>
      </c>
      <c r="M4038" s="149">
        <v>96.413669399972804</v>
      </c>
    </row>
    <row r="4039" spans="1:13">
      <c r="A4039" s="150" t="str">
        <f t="shared" si="126"/>
        <v>2009-2011PersonsNQ4</v>
      </c>
      <c r="B4039" s="151" t="str">
        <f t="shared" si="127"/>
        <v>2009-2011_Persons_NQ4_All ages</v>
      </c>
      <c r="C4039" s="149" t="s">
        <v>7</v>
      </c>
      <c r="D4039" s="149" t="s">
        <v>215</v>
      </c>
      <c r="E4039" s="149" t="s">
        <v>93</v>
      </c>
      <c r="F4039" s="149">
        <v>432</v>
      </c>
      <c r="G4039" s="149">
        <v>144</v>
      </c>
      <c r="H4039" s="149">
        <v>1146.3446994825499</v>
      </c>
      <c r="I4039" s="149">
        <v>950.03986853204901</v>
      </c>
      <c r="J4039" s="149">
        <v>861.48219512679395</v>
      </c>
      <c r="K4039" s="149">
        <v>1045.1442087412299</v>
      </c>
      <c r="L4039" s="149">
        <v>88.557673405255102</v>
      </c>
      <c r="M4039" s="149">
        <v>95.104340209176698</v>
      </c>
    </row>
    <row r="4040" spans="1:13">
      <c r="A4040" s="150" t="str">
        <f t="shared" si="126"/>
        <v>2010-2012PersonsNQ4</v>
      </c>
      <c r="B4040" s="151" t="str">
        <f t="shared" si="127"/>
        <v>2010-2012_Persons_NQ4_All ages</v>
      </c>
      <c r="C4040" s="149" t="s">
        <v>8</v>
      </c>
      <c r="D4040" s="149" t="s">
        <v>215</v>
      </c>
      <c r="E4040" s="149" t="s">
        <v>93</v>
      </c>
      <c r="F4040" s="149">
        <v>395</v>
      </c>
      <c r="G4040" s="149">
        <v>131.666666666667</v>
      </c>
      <c r="H4040" s="149">
        <v>1049.22038940686</v>
      </c>
      <c r="I4040" s="149">
        <v>850.73987311673704</v>
      </c>
      <c r="J4040" s="149">
        <v>768.09411370388602</v>
      </c>
      <c r="K4040" s="149">
        <v>939.78667230979499</v>
      </c>
      <c r="L4040" s="149">
        <v>82.645759412850694</v>
      </c>
      <c r="M4040" s="149">
        <v>89.046799193058405</v>
      </c>
    </row>
    <row r="4041" spans="1:13">
      <c r="A4041" s="150" t="str">
        <f t="shared" si="126"/>
        <v>2011-2013PersonsNQ4</v>
      </c>
      <c r="B4041" s="151" t="str">
        <f t="shared" si="127"/>
        <v>2011-2013_Persons_NQ4_All ages</v>
      </c>
      <c r="C4041" s="149" t="s">
        <v>9</v>
      </c>
      <c r="D4041" s="149" t="s">
        <v>215</v>
      </c>
      <c r="E4041" s="149" t="s">
        <v>93</v>
      </c>
      <c r="F4041" s="149">
        <v>397</v>
      </c>
      <c r="G4041" s="149">
        <v>132.333333333333</v>
      </c>
      <c r="H4041" s="149">
        <v>1053.88903636846</v>
      </c>
      <c r="I4041" s="149">
        <v>849.97365645407206</v>
      </c>
      <c r="J4041" s="149">
        <v>767.41536246066198</v>
      </c>
      <c r="K4041" s="149">
        <v>938.90941849929595</v>
      </c>
      <c r="L4041" s="149">
        <v>82.558293993410004</v>
      </c>
      <c r="M4041" s="149">
        <v>88.935762045224195</v>
      </c>
    </row>
    <row r="4042" spans="1:13">
      <c r="A4042" s="150" t="str">
        <f t="shared" si="126"/>
        <v>2012-2014PersonsNQ4</v>
      </c>
      <c r="B4042" s="151" t="str">
        <f t="shared" si="127"/>
        <v>2012-2014_Persons_NQ4_All ages</v>
      </c>
      <c r="C4042" s="149" t="s">
        <v>216</v>
      </c>
      <c r="D4042" s="149" t="s">
        <v>215</v>
      </c>
      <c r="E4042" s="149" t="s">
        <v>93</v>
      </c>
      <c r="F4042" s="149">
        <v>399</v>
      </c>
      <c r="G4042" s="149">
        <v>133</v>
      </c>
      <c r="H4042" s="149">
        <v>1060.35238778602</v>
      </c>
      <c r="I4042" s="149">
        <v>847.74796414156106</v>
      </c>
      <c r="J4042" s="149">
        <v>765.48354738443504</v>
      </c>
      <c r="K4042" s="149">
        <v>936.35053932692097</v>
      </c>
      <c r="L4042" s="149">
        <v>82.264416757125801</v>
      </c>
      <c r="M4042" s="149">
        <v>88.602575185360706</v>
      </c>
    </row>
    <row r="4043" spans="1:13">
      <c r="A4043" s="150" t="str">
        <f t="shared" si="126"/>
        <v>2004-2006PersonsNQ5</v>
      </c>
      <c r="B4043" s="151" t="str">
        <f t="shared" si="127"/>
        <v>2004-2006_Persons_NQ5_All ages</v>
      </c>
      <c r="C4043" s="149" t="s">
        <v>1</v>
      </c>
      <c r="D4043" s="149" t="s">
        <v>215</v>
      </c>
      <c r="E4043" s="149" t="s">
        <v>94</v>
      </c>
      <c r="F4043" s="149">
        <v>450</v>
      </c>
      <c r="G4043" s="149">
        <v>150</v>
      </c>
      <c r="H4043" s="149">
        <v>1079.52500899604</v>
      </c>
      <c r="I4043" s="149">
        <v>1090.67835803198</v>
      </c>
      <c r="J4043" s="149">
        <v>991.31302033466795</v>
      </c>
      <c r="K4043" s="149">
        <v>1197.2351201782801</v>
      </c>
      <c r="L4043" s="149">
        <v>99.365337697308306</v>
      </c>
      <c r="M4043" s="149">
        <v>106.556762146305</v>
      </c>
    </row>
    <row r="4044" spans="1:13">
      <c r="A4044" s="150" t="str">
        <f t="shared" si="126"/>
        <v>2005-2007PersonsNQ5</v>
      </c>
      <c r="B4044" s="151" t="str">
        <f t="shared" si="127"/>
        <v>2005-2007_Persons_NQ5_All ages</v>
      </c>
      <c r="C4044" s="149" t="s">
        <v>3</v>
      </c>
      <c r="D4044" s="149" t="s">
        <v>215</v>
      </c>
      <c r="E4044" s="149" t="s">
        <v>94</v>
      </c>
      <c r="F4044" s="149">
        <v>436</v>
      </c>
      <c r="G4044" s="149">
        <v>145.333333333333</v>
      </c>
      <c r="H4044" s="149">
        <v>1055.07695286032</v>
      </c>
      <c r="I4044" s="149">
        <v>1033.6679274245</v>
      </c>
      <c r="J4044" s="149">
        <v>937.98172881804703</v>
      </c>
      <c r="K4044" s="149">
        <v>1136.39395969679</v>
      </c>
      <c r="L4044" s="149">
        <v>95.686198606451896</v>
      </c>
      <c r="M4044" s="149">
        <v>102.726032272287</v>
      </c>
    </row>
    <row r="4045" spans="1:13">
      <c r="A4045" s="150" t="str">
        <f t="shared" si="126"/>
        <v>2006-2008PersonsNQ5</v>
      </c>
      <c r="B4045" s="151" t="str">
        <f t="shared" si="127"/>
        <v>2006-2008_Persons_NQ5_All ages</v>
      </c>
      <c r="C4045" s="149" t="s">
        <v>4</v>
      </c>
      <c r="D4045" s="149" t="s">
        <v>215</v>
      </c>
      <c r="E4045" s="149" t="s">
        <v>94</v>
      </c>
      <c r="F4045" s="149">
        <v>441</v>
      </c>
      <c r="G4045" s="149">
        <v>147</v>
      </c>
      <c r="H4045" s="149">
        <v>1074.1164722215501</v>
      </c>
      <c r="I4045" s="149">
        <v>1024.6248141634401</v>
      </c>
      <c r="J4045" s="149">
        <v>930.32242221283298</v>
      </c>
      <c r="K4045" s="149">
        <v>1125.82423143863</v>
      </c>
      <c r="L4045" s="149">
        <v>94.302391950605895</v>
      </c>
      <c r="M4045" s="149">
        <v>101.199417275191</v>
      </c>
    </row>
    <row r="4046" spans="1:13">
      <c r="A4046" s="150" t="str">
        <f t="shared" si="126"/>
        <v>2007-2009PersonsNQ5</v>
      </c>
      <c r="B4046" s="151" t="str">
        <f t="shared" si="127"/>
        <v>2007-2009_Persons_NQ5_All ages</v>
      </c>
      <c r="C4046" s="149" t="s">
        <v>5</v>
      </c>
      <c r="D4046" s="149" t="s">
        <v>215</v>
      </c>
      <c r="E4046" s="149" t="s">
        <v>94</v>
      </c>
      <c r="F4046" s="149">
        <v>432</v>
      </c>
      <c r="G4046" s="149">
        <v>144</v>
      </c>
      <c r="H4046" s="149">
        <v>1058.66784296427</v>
      </c>
      <c r="I4046" s="149">
        <v>1002.97793209155</v>
      </c>
      <c r="J4046" s="149">
        <v>909.713321133151</v>
      </c>
      <c r="K4046" s="149">
        <v>1103.13717238091</v>
      </c>
      <c r="L4046" s="149">
        <v>93.264610958394897</v>
      </c>
      <c r="M4046" s="149">
        <v>100.15924028936099</v>
      </c>
    </row>
    <row r="4047" spans="1:13">
      <c r="A4047" s="150" t="str">
        <f t="shared" si="126"/>
        <v>2008-2010PersonsNQ5</v>
      </c>
      <c r="B4047" s="151" t="str">
        <f t="shared" si="127"/>
        <v>2008-2010_Persons_NQ5_All ages</v>
      </c>
      <c r="C4047" s="149" t="s">
        <v>6</v>
      </c>
      <c r="D4047" s="149" t="s">
        <v>215</v>
      </c>
      <c r="E4047" s="149" t="s">
        <v>94</v>
      </c>
      <c r="F4047" s="149">
        <v>468</v>
      </c>
      <c r="G4047" s="149">
        <v>156</v>
      </c>
      <c r="H4047" s="149">
        <v>1149.9336576736</v>
      </c>
      <c r="I4047" s="149">
        <v>1088.1847753987399</v>
      </c>
      <c r="J4047" s="149">
        <v>991.02134055664203</v>
      </c>
      <c r="K4047" s="149">
        <v>1192.23849187933</v>
      </c>
      <c r="L4047" s="149">
        <v>97.163434842098795</v>
      </c>
      <c r="M4047" s="149">
        <v>104.05371648058799</v>
      </c>
    </row>
    <row r="4048" spans="1:13">
      <c r="A4048" s="150" t="str">
        <f t="shared" si="126"/>
        <v>2009-2011PersonsNQ5</v>
      </c>
      <c r="B4048" s="151" t="str">
        <f t="shared" si="127"/>
        <v>2009-2011_Persons_NQ5_All ages</v>
      </c>
      <c r="C4048" s="149" t="s">
        <v>7</v>
      </c>
      <c r="D4048" s="149" t="s">
        <v>215</v>
      </c>
      <c r="E4048" s="149" t="s">
        <v>94</v>
      </c>
      <c r="F4048" s="149">
        <v>475</v>
      </c>
      <c r="G4048" s="149">
        <v>158.333333333333</v>
      </c>
      <c r="H4048" s="149">
        <v>1168.2817649663</v>
      </c>
      <c r="I4048" s="149">
        <v>1091.0925442923501</v>
      </c>
      <c r="J4048" s="149">
        <v>994.41999475393902</v>
      </c>
      <c r="K4048" s="149">
        <v>1194.56793720837</v>
      </c>
      <c r="L4048" s="149">
        <v>96.672549538408703</v>
      </c>
      <c r="M4048" s="149">
        <v>103.475392916025</v>
      </c>
    </row>
    <row r="4049" spans="1:13">
      <c r="A4049" s="150" t="str">
        <f t="shared" si="126"/>
        <v>2010-2012PersonsNQ5</v>
      </c>
      <c r="B4049" s="151" t="str">
        <f t="shared" si="127"/>
        <v>2010-2012_Persons_NQ5_All ages</v>
      </c>
      <c r="C4049" s="149" t="s">
        <v>8</v>
      </c>
      <c r="D4049" s="149" t="s">
        <v>215</v>
      </c>
      <c r="E4049" s="149" t="s">
        <v>94</v>
      </c>
      <c r="F4049" s="149">
        <v>461</v>
      </c>
      <c r="G4049" s="149">
        <v>153.666666666667</v>
      </c>
      <c r="H4049" s="149">
        <v>1133.1235866679799</v>
      </c>
      <c r="I4049" s="149">
        <v>1042.3919213122699</v>
      </c>
      <c r="J4049" s="149">
        <v>948.80889895413702</v>
      </c>
      <c r="K4049" s="149">
        <v>1142.66345364056</v>
      </c>
      <c r="L4049" s="149">
        <v>93.583022358133505</v>
      </c>
      <c r="M4049" s="149">
        <v>100.271532328292</v>
      </c>
    </row>
    <row r="4050" spans="1:13">
      <c r="A4050" s="150" t="str">
        <f t="shared" si="126"/>
        <v>2011-2013PersonsNQ5</v>
      </c>
      <c r="B4050" s="151" t="str">
        <f t="shared" si="127"/>
        <v>2011-2013_Persons_NQ5_All ages</v>
      </c>
      <c r="C4050" s="149" t="s">
        <v>9</v>
      </c>
      <c r="D4050" s="149" t="s">
        <v>215</v>
      </c>
      <c r="E4050" s="149" t="s">
        <v>94</v>
      </c>
      <c r="F4050" s="149">
        <v>454</v>
      </c>
      <c r="G4050" s="149">
        <v>151.333333333333</v>
      </c>
      <c r="H4050" s="149">
        <v>1118.9983239672699</v>
      </c>
      <c r="I4050" s="149">
        <v>1021.8931921581</v>
      </c>
      <c r="J4050" s="149">
        <v>929.44464749435099</v>
      </c>
      <c r="K4050" s="149">
        <v>1121.0018799785</v>
      </c>
      <c r="L4050" s="149">
        <v>92.448544663748294</v>
      </c>
      <c r="M4050" s="149">
        <v>99.108687820397705</v>
      </c>
    </row>
    <row r="4051" spans="1:13">
      <c r="A4051" s="150" t="str">
        <f t="shared" si="126"/>
        <v>2012-2014PersonsNQ5</v>
      </c>
      <c r="B4051" s="151" t="str">
        <f t="shared" si="127"/>
        <v>2012-2014_Persons_NQ5_All ages</v>
      </c>
      <c r="C4051" s="149" t="s">
        <v>216</v>
      </c>
      <c r="D4051" s="149" t="s">
        <v>215</v>
      </c>
      <c r="E4051" s="149" t="s">
        <v>94</v>
      </c>
      <c r="F4051" s="149">
        <v>439</v>
      </c>
      <c r="G4051" s="149">
        <v>146.333333333333</v>
      </c>
      <c r="H4051" s="149">
        <v>1085.2368238900399</v>
      </c>
      <c r="I4051" s="149">
        <v>976.40494970957104</v>
      </c>
      <c r="J4051" s="149">
        <v>886.67992207636701</v>
      </c>
      <c r="K4051" s="149">
        <v>1072.7077478889801</v>
      </c>
      <c r="L4051" s="149">
        <v>89.725027633203496</v>
      </c>
      <c r="M4051" s="149">
        <v>96.302798179405997</v>
      </c>
    </row>
    <row r="4052" spans="1:13">
      <c r="A4052" s="150" t="str">
        <f t="shared" si="126"/>
        <v>2004-2006PersonsNS</v>
      </c>
      <c r="B4052" s="151" t="str">
        <f t="shared" si="127"/>
        <v>2004-2006_Persons_NS_All ages</v>
      </c>
      <c r="C4052" s="149" t="s">
        <v>1</v>
      </c>
      <c r="D4052" s="149" t="s">
        <v>215</v>
      </c>
      <c r="E4052" s="149" t="s">
        <v>95</v>
      </c>
      <c r="F4052" s="149">
        <v>4095</v>
      </c>
      <c r="G4052" s="149">
        <v>1365</v>
      </c>
      <c r="H4052" s="149">
        <v>1163.6497968230501</v>
      </c>
      <c r="I4052" s="149">
        <v>1175.48389897276</v>
      </c>
      <c r="J4052" s="149">
        <v>1139.3482985215901</v>
      </c>
      <c r="K4052" s="149">
        <v>1212.4641737576201</v>
      </c>
      <c r="L4052" s="149">
        <v>36.135600451172898</v>
      </c>
      <c r="M4052" s="149">
        <v>36.9802747848519</v>
      </c>
    </row>
    <row r="4053" spans="1:13">
      <c r="A4053" s="150" t="str">
        <f t="shared" si="126"/>
        <v>2005-2007PersonsNS</v>
      </c>
      <c r="B4053" s="151" t="str">
        <f t="shared" si="127"/>
        <v>2005-2007_Persons_NS_All ages</v>
      </c>
      <c r="C4053" s="149" t="s">
        <v>3</v>
      </c>
      <c r="D4053" s="149" t="s">
        <v>215</v>
      </c>
      <c r="E4053" s="149" t="s">
        <v>95</v>
      </c>
      <c r="F4053" s="149">
        <v>4085</v>
      </c>
      <c r="G4053" s="149">
        <v>1361.6666666666699</v>
      </c>
      <c r="H4053" s="149">
        <v>1150.3089079245999</v>
      </c>
      <c r="I4053" s="149">
        <v>1150.2788841961701</v>
      </c>
      <c r="J4053" s="149">
        <v>1114.9005063484601</v>
      </c>
      <c r="K4053" s="149">
        <v>1186.48526083153</v>
      </c>
      <c r="L4053" s="149">
        <v>35.378377847709302</v>
      </c>
      <c r="M4053" s="149">
        <v>36.206376635357898</v>
      </c>
    </row>
    <row r="4054" spans="1:13">
      <c r="A4054" s="150" t="str">
        <f t="shared" si="126"/>
        <v>2006-2008PersonsNS</v>
      </c>
      <c r="B4054" s="151" t="str">
        <f t="shared" si="127"/>
        <v>2006-2008_Persons_NS_All ages</v>
      </c>
      <c r="C4054" s="149" t="s">
        <v>4</v>
      </c>
      <c r="D4054" s="149" t="s">
        <v>215</v>
      </c>
      <c r="E4054" s="149" t="s">
        <v>95</v>
      </c>
      <c r="F4054" s="149">
        <v>4024</v>
      </c>
      <c r="G4054" s="149">
        <v>1341.3333333333301</v>
      </c>
      <c r="H4054" s="149">
        <v>1120.7290308924601</v>
      </c>
      <c r="I4054" s="149">
        <v>1107.1205557969199</v>
      </c>
      <c r="J4054" s="149">
        <v>1072.7821821848499</v>
      </c>
      <c r="K4054" s="149">
        <v>1142.26873510327</v>
      </c>
      <c r="L4054" s="149">
        <v>34.338373612068203</v>
      </c>
      <c r="M4054" s="149">
        <v>35.148179306356496</v>
      </c>
    </row>
    <row r="4055" spans="1:13">
      <c r="A4055" s="150" t="str">
        <f t="shared" si="126"/>
        <v>2007-2009PersonsNS</v>
      </c>
      <c r="B4055" s="151" t="str">
        <f t="shared" si="127"/>
        <v>2007-2009_Persons_NS_All ages</v>
      </c>
      <c r="C4055" s="149" t="s">
        <v>5</v>
      </c>
      <c r="D4055" s="149" t="s">
        <v>215</v>
      </c>
      <c r="E4055" s="149" t="s">
        <v>95</v>
      </c>
      <c r="F4055" s="149">
        <v>4048</v>
      </c>
      <c r="G4055" s="149">
        <v>1349.3333333333301</v>
      </c>
      <c r="H4055" s="149">
        <v>1117.1920063366399</v>
      </c>
      <c r="I4055" s="149">
        <v>1087.2731640449799</v>
      </c>
      <c r="J4055" s="149">
        <v>1053.6205047528199</v>
      </c>
      <c r="K4055" s="149">
        <v>1121.7170710732</v>
      </c>
      <c r="L4055" s="149">
        <v>33.652659292165502</v>
      </c>
      <c r="M4055" s="149">
        <v>34.4439070282153</v>
      </c>
    </row>
    <row r="4056" spans="1:13">
      <c r="A4056" s="150" t="str">
        <f t="shared" si="126"/>
        <v>2008-2010PersonsNS</v>
      </c>
      <c r="B4056" s="151" t="str">
        <f t="shared" si="127"/>
        <v>2008-2010_Persons_NS_All ages</v>
      </c>
      <c r="C4056" s="149" t="s">
        <v>6</v>
      </c>
      <c r="D4056" s="149" t="s">
        <v>215</v>
      </c>
      <c r="E4056" s="149" t="s">
        <v>95</v>
      </c>
      <c r="F4056" s="149">
        <v>4085</v>
      </c>
      <c r="G4056" s="149">
        <v>1361.6666666666699</v>
      </c>
      <c r="H4056" s="149">
        <v>1120.18778570273</v>
      </c>
      <c r="I4056" s="149">
        <v>1064.97049814199</v>
      </c>
      <c r="J4056" s="149">
        <v>1032.2030268078599</v>
      </c>
      <c r="K4056" s="149">
        <v>1098.50486236916</v>
      </c>
      <c r="L4056" s="149">
        <v>32.7674713341246</v>
      </c>
      <c r="M4056" s="149">
        <v>33.534364227172297</v>
      </c>
    </row>
    <row r="4057" spans="1:13">
      <c r="A4057" s="150" t="str">
        <f t="shared" si="126"/>
        <v>2009-2011PersonsNS</v>
      </c>
      <c r="B4057" s="151" t="str">
        <f t="shared" si="127"/>
        <v>2009-2011_Persons_NS_All ages</v>
      </c>
      <c r="C4057" s="149" t="s">
        <v>7</v>
      </c>
      <c r="D4057" s="149" t="s">
        <v>215</v>
      </c>
      <c r="E4057" s="149" t="s">
        <v>95</v>
      </c>
      <c r="F4057" s="149">
        <v>3991</v>
      </c>
      <c r="G4057" s="149">
        <v>1330.3333333333301</v>
      </c>
      <c r="H4057" s="149">
        <v>1089.9904410760601</v>
      </c>
      <c r="I4057" s="149">
        <v>1010.96534637608</v>
      </c>
      <c r="J4057" s="149">
        <v>979.59304671714995</v>
      </c>
      <c r="K4057" s="149">
        <v>1043.08059478267</v>
      </c>
      <c r="L4057" s="149">
        <v>31.372299658928998</v>
      </c>
      <c r="M4057" s="149">
        <v>32.115248406592698</v>
      </c>
    </row>
    <row r="4058" spans="1:13">
      <c r="A4058" s="150" t="str">
        <f t="shared" si="126"/>
        <v>2010-2012PersonsNS</v>
      </c>
      <c r="B4058" s="151" t="str">
        <f t="shared" si="127"/>
        <v>2010-2012_Persons_NS_All ages</v>
      </c>
      <c r="C4058" s="149" t="s">
        <v>8</v>
      </c>
      <c r="D4058" s="149" t="s">
        <v>215</v>
      </c>
      <c r="E4058" s="149" t="s">
        <v>95</v>
      </c>
      <c r="F4058" s="149">
        <v>4002</v>
      </c>
      <c r="G4058" s="149">
        <v>1334</v>
      </c>
      <c r="H4058" s="149">
        <v>1088.6182002165301</v>
      </c>
      <c r="I4058" s="149">
        <v>986.37784835420098</v>
      </c>
      <c r="J4058" s="149">
        <v>955.86923713215697</v>
      </c>
      <c r="K4058" s="149">
        <v>1017.60794817217</v>
      </c>
      <c r="L4058" s="149">
        <v>30.5086112220431</v>
      </c>
      <c r="M4058" s="149">
        <v>31.230099817974001</v>
      </c>
    </row>
    <row r="4059" spans="1:13">
      <c r="A4059" s="150" t="str">
        <f t="shared" si="126"/>
        <v>2011-2013PersonsNS</v>
      </c>
      <c r="B4059" s="151" t="str">
        <f t="shared" si="127"/>
        <v>2011-2013_Persons_NS_All ages</v>
      </c>
      <c r="C4059" s="149" t="s">
        <v>9</v>
      </c>
      <c r="D4059" s="149" t="s">
        <v>215</v>
      </c>
      <c r="E4059" s="149" t="s">
        <v>95</v>
      </c>
      <c r="F4059" s="149">
        <v>4047</v>
      </c>
      <c r="G4059" s="149">
        <v>1349</v>
      </c>
      <c r="H4059" s="149">
        <v>1097.0185059188</v>
      </c>
      <c r="I4059" s="149">
        <v>973.60706322407896</v>
      </c>
      <c r="J4059" s="149">
        <v>943.68496738190697</v>
      </c>
      <c r="K4059" s="149">
        <v>1004.23278112457</v>
      </c>
      <c r="L4059" s="149">
        <v>29.922095842171601</v>
      </c>
      <c r="M4059" s="149">
        <v>30.6257179004898</v>
      </c>
    </row>
    <row r="4060" spans="1:13">
      <c r="A4060" s="150" t="str">
        <f t="shared" si="126"/>
        <v>2012-2014PersonsNS</v>
      </c>
      <c r="B4060" s="151" t="str">
        <f t="shared" si="127"/>
        <v>2012-2014_Persons_NS_All ages</v>
      </c>
      <c r="C4060" s="149" t="s">
        <v>216</v>
      </c>
      <c r="D4060" s="149" t="s">
        <v>215</v>
      </c>
      <c r="E4060" s="149" t="s">
        <v>95</v>
      </c>
      <c r="F4060" s="149">
        <v>4070</v>
      </c>
      <c r="G4060" s="149">
        <v>1356.6666666666699</v>
      </c>
      <c r="H4060" s="149">
        <v>1100.11298457679</v>
      </c>
      <c r="I4060" s="149">
        <v>956.20523063953203</v>
      </c>
      <c r="J4060" s="149">
        <v>926.90949860286298</v>
      </c>
      <c r="K4060" s="149">
        <v>986.18788127067501</v>
      </c>
      <c r="L4060" s="149">
        <v>29.2957320366685</v>
      </c>
      <c r="M4060" s="149">
        <v>29.982650631143201</v>
      </c>
    </row>
    <row r="4061" spans="1:13">
      <c r="A4061" s="150" t="str">
        <f t="shared" si="126"/>
        <v>2004-2006PersonsNS1</v>
      </c>
      <c r="B4061" s="151" t="str">
        <f t="shared" si="127"/>
        <v>2004-2006_Persons_NS1_All ages</v>
      </c>
      <c r="C4061" s="149" t="s">
        <v>1</v>
      </c>
      <c r="D4061" s="149" t="s">
        <v>215</v>
      </c>
      <c r="E4061" s="149" t="s">
        <v>96</v>
      </c>
      <c r="F4061" s="149">
        <v>806</v>
      </c>
      <c r="G4061" s="149">
        <v>268.66666666666703</v>
      </c>
      <c r="H4061" s="149">
        <v>1130.6885135514301</v>
      </c>
      <c r="I4061" s="149">
        <v>1046.72632099526</v>
      </c>
      <c r="J4061" s="149">
        <v>974.93322028859404</v>
      </c>
      <c r="K4061" s="149">
        <v>1122.3637415150299</v>
      </c>
      <c r="L4061" s="149">
        <v>71.793100706667204</v>
      </c>
      <c r="M4061" s="149">
        <v>75.637420519769407</v>
      </c>
    </row>
    <row r="4062" spans="1:13">
      <c r="A4062" s="150" t="str">
        <f t="shared" si="126"/>
        <v>2005-2007PersonsNS1</v>
      </c>
      <c r="B4062" s="151" t="str">
        <f t="shared" si="127"/>
        <v>2005-2007_Persons_NS1_All ages</v>
      </c>
      <c r="C4062" s="149" t="s">
        <v>3</v>
      </c>
      <c r="D4062" s="149" t="s">
        <v>215</v>
      </c>
      <c r="E4062" s="149" t="s">
        <v>96</v>
      </c>
      <c r="F4062" s="149">
        <v>800</v>
      </c>
      <c r="G4062" s="149">
        <v>266.66666666666703</v>
      </c>
      <c r="H4062" s="149">
        <v>1112.5017382839701</v>
      </c>
      <c r="I4062" s="149">
        <v>1021.71026335054</v>
      </c>
      <c r="J4062" s="149">
        <v>951.240877013361</v>
      </c>
      <c r="K4062" s="149">
        <v>1095.9676250312</v>
      </c>
      <c r="L4062" s="149">
        <v>70.469386337180495</v>
      </c>
      <c r="M4062" s="149">
        <v>74.257361680658605</v>
      </c>
    </row>
    <row r="4063" spans="1:13">
      <c r="A4063" s="150" t="str">
        <f t="shared" si="126"/>
        <v>2006-2008PersonsNS1</v>
      </c>
      <c r="B4063" s="151" t="str">
        <f t="shared" si="127"/>
        <v>2006-2008_Persons_NS1_All ages</v>
      </c>
      <c r="C4063" s="149" t="s">
        <v>4</v>
      </c>
      <c r="D4063" s="149" t="s">
        <v>215</v>
      </c>
      <c r="E4063" s="149" t="s">
        <v>96</v>
      </c>
      <c r="F4063" s="149">
        <v>780</v>
      </c>
      <c r="G4063" s="149">
        <v>260</v>
      </c>
      <c r="H4063" s="149">
        <v>1072.7842878362801</v>
      </c>
      <c r="I4063" s="149">
        <v>971.14640506870001</v>
      </c>
      <c r="J4063" s="149">
        <v>903.21089832785594</v>
      </c>
      <c r="K4063" s="149">
        <v>1042.78158067754</v>
      </c>
      <c r="L4063" s="149">
        <v>67.935506740843294</v>
      </c>
      <c r="M4063" s="149">
        <v>71.635175608839504</v>
      </c>
    </row>
    <row r="4064" spans="1:13">
      <c r="A4064" s="150" t="str">
        <f t="shared" si="126"/>
        <v>2007-2009PersonsNS1</v>
      </c>
      <c r="B4064" s="151" t="str">
        <f t="shared" si="127"/>
        <v>2007-2009_Persons_NS1_All ages</v>
      </c>
      <c r="C4064" s="149" t="s">
        <v>5</v>
      </c>
      <c r="D4064" s="149" t="s">
        <v>215</v>
      </c>
      <c r="E4064" s="149" t="s">
        <v>96</v>
      </c>
      <c r="F4064" s="149">
        <v>779</v>
      </c>
      <c r="G4064" s="149">
        <v>259.66666666666703</v>
      </c>
      <c r="H4064" s="149">
        <v>1060.6865187968899</v>
      </c>
      <c r="I4064" s="149">
        <v>937.52499526277995</v>
      </c>
      <c r="J4064" s="149">
        <v>871.82940905915802</v>
      </c>
      <c r="K4064" s="149">
        <v>1006.8006311062099</v>
      </c>
      <c r="L4064" s="149">
        <v>65.695586203622398</v>
      </c>
      <c r="M4064" s="149">
        <v>69.275635843426201</v>
      </c>
    </row>
    <row r="4065" spans="1:13">
      <c r="A4065" s="150" t="str">
        <f t="shared" si="126"/>
        <v>2008-2010PersonsNS1</v>
      </c>
      <c r="B4065" s="151" t="str">
        <f t="shared" si="127"/>
        <v>2008-2010_Persons_NS1_All ages</v>
      </c>
      <c r="C4065" s="149" t="s">
        <v>6</v>
      </c>
      <c r="D4065" s="149" t="s">
        <v>215</v>
      </c>
      <c r="E4065" s="149" t="s">
        <v>96</v>
      </c>
      <c r="F4065" s="149">
        <v>789</v>
      </c>
      <c r="G4065" s="149">
        <v>263</v>
      </c>
      <c r="H4065" s="149">
        <v>1068.49760299017</v>
      </c>
      <c r="I4065" s="149">
        <v>905.46398108666494</v>
      </c>
      <c r="J4065" s="149">
        <v>842.57018999466402</v>
      </c>
      <c r="K4065" s="149">
        <v>971.76270922621597</v>
      </c>
      <c r="L4065" s="149">
        <v>62.893791092000797</v>
      </c>
      <c r="M4065" s="149">
        <v>66.298728139550704</v>
      </c>
    </row>
    <row r="4066" spans="1:13">
      <c r="A4066" s="150" t="str">
        <f t="shared" si="126"/>
        <v>2009-2011PersonsNS1</v>
      </c>
      <c r="B4066" s="151" t="str">
        <f t="shared" si="127"/>
        <v>2009-2011_Persons_NS1_All ages</v>
      </c>
      <c r="C4066" s="149" t="s">
        <v>7</v>
      </c>
      <c r="D4066" s="149" t="s">
        <v>215</v>
      </c>
      <c r="E4066" s="149" t="s">
        <v>96</v>
      </c>
      <c r="F4066" s="149">
        <v>802</v>
      </c>
      <c r="G4066" s="149">
        <v>267.33333333333297</v>
      </c>
      <c r="H4066" s="149">
        <v>1083.0373661395499</v>
      </c>
      <c r="I4066" s="149">
        <v>892.53036691666705</v>
      </c>
      <c r="J4066" s="149">
        <v>831.14932332805904</v>
      </c>
      <c r="K4066" s="149">
        <v>957.20661898328797</v>
      </c>
      <c r="L4066" s="149">
        <v>61.381043588608101</v>
      </c>
      <c r="M4066" s="149">
        <v>64.676252066620904</v>
      </c>
    </row>
    <row r="4067" spans="1:13">
      <c r="A4067" s="150" t="str">
        <f t="shared" si="126"/>
        <v>2010-2012PersonsNS1</v>
      </c>
      <c r="B4067" s="151" t="str">
        <f t="shared" si="127"/>
        <v>2010-2012_Persons_NS1_All ages</v>
      </c>
      <c r="C4067" s="149" t="s">
        <v>8</v>
      </c>
      <c r="D4067" s="149" t="s">
        <v>215</v>
      </c>
      <c r="E4067" s="149" t="s">
        <v>96</v>
      </c>
      <c r="F4067" s="149">
        <v>835</v>
      </c>
      <c r="G4067" s="149">
        <v>278.33333333333297</v>
      </c>
      <c r="H4067" s="149">
        <v>1126.3235988399499</v>
      </c>
      <c r="I4067" s="149">
        <v>901.88057343466801</v>
      </c>
      <c r="J4067" s="149">
        <v>841.17264754069799</v>
      </c>
      <c r="K4067" s="149">
        <v>965.78066175021502</v>
      </c>
      <c r="L4067" s="149">
        <v>60.707925893970099</v>
      </c>
      <c r="M4067" s="149">
        <v>63.900088315546803</v>
      </c>
    </row>
    <row r="4068" spans="1:13">
      <c r="A4068" s="150" t="str">
        <f t="shared" si="126"/>
        <v>2011-2013PersonsNS1</v>
      </c>
      <c r="B4068" s="151" t="str">
        <f t="shared" si="127"/>
        <v>2011-2013_Persons_NS1_All ages</v>
      </c>
      <c r="C4068" s="149" t="s">
        <v>9</v>
      </c>
      <c r="D4068" s="149" t="s">
        <v>215</v>
      </c>
      <c r="E4068" s="149" t="s">
        <v>96</v>
      </c>
      <c r="F4068" s="149">
        <v>859</v>
      </c>
      <c r="G4068" s="149">
        <v>286.33333333333297</v>
      </c>
      <c r="H4068" s="149">
        <v>1155.5172924037199</v>
      </c>
      <c r="I4068" s="149">
        <v>906.30479113058004</v>
      </c>
      <c r="J4068" s="149">
        <v>846.15441116245199</v>
      </c>
      <c r="K4068" s="149">
        <v>969.57226489965001</v>
      </c>
      <c r="L4068" s="149">
        <v>60.150379968127801</v>
      </c>
      <c r="M4068" s="149">
        <v>63.267473769070001</v>
      </c>
    </row>
    <row r="4069" spans="1:13">
      <c r="A4069" s="150" t="str">
        <f t="shared" si="126"/>
        <v>2012-2014PersonsNS1</v>
      </c>
      <c r="B4069" s="151" t="str">
        <f t="shared" si="127"/>
        <v>2012-2014_Persons_NS1_All ages</v>
      </c>
      <c r="C4069" s="149" t="s">
        <v>216</v>
      </c>
      <c r="D4069" s="149" t="s">
        <v>215</v>
      </c>
      <c r="E4069" s="149" t="s">
        <v>96</v>
      </c>
      <c r="F4069" s="149">
        <v>866</v>
      </c>
      <c r="G4069" s="149">
        <v>288.66666666666703</v>
      </c>
      <c r="H4069" s="149">
        <v>1163.55623631209</v>
      </c>
      <c r="I4069" s="149">
        <v>884.58853330842396</v>
      </c>
      <c r="J4069" s="149">
        <v>826.10143355320599</v>
      </c>
      <c r="K4069" s="149">
        <v>946.09391376669805</v>
      </c>
      <c r="L4069" s="149">
        <v>58.487099755218402</v>
      </c>
      <c r="M4069" s="149">
        <v>61.505380458273997</v>
      </c>
    </row>
    <row r="4070" spans="1:13">
      <c r="A4070" s="150" t="str">
        <f t="shared" si="126"/>
        <v>2004-2006PersonsNS2</v>
      </c>
      <c r="B4070" s="151" t="str">
        <f t="shared" si="127"/>
        <v>2004-2006_Persons_NS2_All ages</v>
      </c>
      <c r="C4070" s="149" t="s">
        <v>1</v>
      </c>
      <c r="D4070" s="149" t="s">
        <v>215</v>
      </c>
      <c r="E4070" s="149" t="s">
        <v>97</v>
      </c>
      <c r="F4070" s="149">
        <v>681</v>
      </c>
      <c r="G4070" s="149">
        <v>227</v>
      </c>
      <c r="H4070" s="149">
        <v>1098.6706246773399</v>
      </c>
      <c r="I4070" s="149">
        <v>1068.59143202471</v>
      </c>
      <c r="J4070" s="149">
        <v>988.46254388586499</v>
      </c>
      <c r="K4070" s="149">
        <v>1153.40016800838</v>
      </c>
      <c r="L4070" s="149">
        <v>80.128888138845397</v>
      </c>
      <c r="M4070" s="149">
        <v>84.808735983667503</v>
      </c>
    </row>
    <row r="4071" spans="1:13">
      <c r="A4071" s="150" t="str">
        <f t="shared" si="126"/>
        <v>2005-2007PersonsNS2</v>
      </c>
      <c r="B4071" s="151" t="str">
        <f t="shared" si="127"/>
        <v>2005-2007_Persons_NS2_All ages</v>
      </c>
      <c r="C4071" s="149" t="s">
        <v>3</v>
      </c>
      <c r="D4071" s="149" t="s">
        <v>215</v>
      </c>
      <c r="E4071" s="149" t="s">
        <v>97</v>
      </c>
      <c r="F4071" s="149">
        <v>716</v>
      </c>
      <c r="G4071" s="149">
        <v>238.666666666667</v>
      </c>
      <c r="H4071" s="149">
        <v>1143.45944392098</v>
      </c>
      <c r="I4071" s="149">
        <v>1098.3863403237301</v>
      </c>
      <c r="J4071" s="149">
        <v>1018.24024634903</v>
      </c>
      <c r="K4071" s="149">
        <v>1183.0938689628999</v>
      </c>
      <c r="L4071" s="149">
        <v>80.146093974699198</v>
      </c>
      <c r="M4071" s="149">
        <v>84.707528639170505</v>
      </c>
    </row>
    <row r="4072" spans="1:13">
      <c r="A4072" s="150" t="str">
        <f t="shared" si="126"/>
        <v>2006-2008PersonsNS2</v>
      </c>
      <c r="B4072" s="151" t="str">
        <f t="shared" si="127"/>
        <v>2006-2008_Persons_NS2_All ages</v>
      </c>
      <c r="C4072" s="149" t="s">
        <v>4</v>
      </c>
      <c r="D4072" s="149" t="s">
        <v>215</v>
      </c>
      <c r="E4072" s="149" t="s">
        <v>97</v>
      </c>
      <c r="F4072" s="149">
        <v>692</v>
      </c>
      <c r="G4072" s="149">
        <v>230.666666666667</v>
      </c>
      <c r="H4072" s="149">
        <v>1090.57097379163</v>
      </c>
      <c r="I4072" s="149">
        <v>1026.7346921912599</v>
      </c>
      <c r="J4072" s="149">
        <v>950.48085429830599</v>
      </c>
      <c r="K4072" s="149">
        <v>1107.4054041014199</v>
      </c>
      <c r="L4072" s="149">
        <v>76.253837892956994</v>
      </c>
      <c r="M4072" s="149">
        <v>80.670711910153599</v>
      </c>
    </row>
    <row r="4073" spans="1:13">
      <c r="A4073" s="150" t="str">
        <f t="shared" si="126"/>
        <v>2007-2009PersonsNS2</v>
      </c>
      <c r="B4073" s="151" t="str">
        <f t="shared" si="127"/>
        <v>2007-2009_Persons_NS2_All ages</v>
      </c>
      <c r="C4073" s="149" t="s">
        <v>5</v>
      </c>
      <c r="D4073" s="149" t="s">
        <v>215</v>
      </c>
      <c r="E4073" s="149" t="s">
        <v>97</v>
      </c>
      <c r="F4073" s="149">
        <v>699</v>
      </c>
      <c r="G4073" s="149">
        <v>233</v>
      </c>
      <c r="H4073" s="149">
        <v>1089.6506570640199</v>
      </c>
      <c r="I4073" s="149">
        <v>1027.3474703736399</v>
      </c>
      <c r="J4073" s="149">
        <v>951.13670733142897</v>
      </c>
      <c r="K4073" s="149">
        <v>1107.9497602971501</v>
      </c>
      <c r="L4073" s="149">
        <v>76.210763042214197</v>
      </c>
      <c r="M4073" s="149">
        <v>80.6022899235072</v>
      </c>
    </row>
    <row r="4074" spans="1:13">
      <c r="A4074" s="150" t="str">
        <f t="shared" si="126"/>
        <v>2008-2010PersonsNS2</v>
      </c>
      <c r="B4074" s="151" t="str">
        <f t="shared" si="127"/>
        <v>2008-2010_Persons_NS2_All ages</v>
      </c>
      <c r="C4074" s="149" t="s">
        <v>6</v>
      </c>
      <c r="D4074" s="149" t="s">
        <v>215</v>
      </c>
      <c r="E4074" s="149" t="s">
        <v>97</v>
      </c>
      <c r="F4074" s="149">
        <v>704</v>
      </c>
      <c r="G4074" s="149">
        <v>234.666666666667</v>
      </c>
      <c r="H4074" s="149">
        <v>1084.9296490930701</v>
      </c>
      <c r="I4074" s="149">
        <v>1004.57463716501</v>
      </c>
      <c r="J4074" s="149">
        <v>930.28936452088101</v>
      </c>
      <c r="K4074" s="149">
        <v>1083.1247807602001</v>
      </c>
      <c r="L4074" s="149">
        <v>74.285272644133599</v>
      </c>
      <c r="M4074" s="149">
        <v>78.5501435951861</v>
      </c>
    </row>
    <row r="4075" spans="1:13">
      <c r="A4075" s="150" t="str">
        <f t="shared" si="126"/>
        <v>2009-2011PersonsNS2</v>
      </c>
      <c r="B4075" s="151" t="str">
        <f t="shared" si="127"/>
        <v>2009-2011_Persons_NS2_All ages</v>
      </c>
      <c r="C4075" s="149" t="s">
        <v>7</v>
      </c>
      <c r="D4075" s="149" t="s">
        <v>215</v>
      </c>
      <c r="E4075" s="149" t="s">
        <v>97</v>
      </c>
      <c r="F4075" s="149">
        <v>712</v>
      </c>
      <c r="G4075" s="149">
        <v>237.333333333333</v>
      </c>
      <c r="H4075" s="149">
        <v>1090.30213007059</v>
      </c>
      <c r="I4075" s="149">
        <v>988.84084848169505</v>
      </c>
      <c r="J4075" s="149">
        <v>916.46575971311995</v>
      </c>
      <c r="K4075" s="149">
        <v>1065.3470054521099</v>
      </c>
      <c r="L4075" s="149">
        <v>72.3750887685745</v>
      </c>
      <c r="M4075" s="149">
        <v>76.506156970416598</v>
      </c>
    </row>
    <row r="4076" spans="1:13">
      <c r="A4076" s="150" t="str">
        <f t="shared" si="126"/>
        <v>2010-2012PersonsNS2</v>
      </c>
      <c r="B4076" s="151" t="str">
        <f t="shared" si="127"/>
        <v>2010-2012_Persons_NS2_All ages</v>
      </c>
      <c r="C4076" s="149" t="s">
        <v>8</v>
      </c>
      <c r="D4076" s="149" t="s">
        <v>215</v>
      </c>
      <c r="E4076" s="149" t="s">
        <v>97</v>
      </c>
      <c r="F4076" s="149">
        <v>699</v>
      </c>
      <c r="G4076" s="149">
        <v>233</v>
      </c>
      <c r="H4076" s="149">
        <v>1063.78121718486</v>
      </c>
      <c r="I4076" s="149">
        <v>937.58308455691804</v>
      </c>
      <c r="J4076" s="149">
        <v>868.65208836593297</v>
      </c>
      <c r="K4076" s="149">
        <v>1010.48612236831</v>
      </c>
      <c r="L4076" s="149">
        <v>68.930996190984999</v>
      </c>
      <c r="M4076" s="149">
        <v>72.903037811396302</v>
      </c>
    </row>
    <row r="4077" spans="1:13">
      <c r="A4077" s="150" t="str">
        <f t="shared" si="126"/>
        <v>2011-2013PersonsNS2</v>
      </c>
      <c r="B4077" s="151" t="str">
        <f t="shared" si="127"/>
        <v>2011-2013_Persons_NS2_All ages</v>
      </c>
      <c r="C4077" s="149" t="s">
        <v>9</v>
      </c>
      <c r="D4077" s="149" t="s">
        <v>215</v>
      </c>
      <c r="E4077" s="149" t="s">
        <v>97</v>
      </c>
      <c r="F4077" s="149">
        <v>691</v>
      </c>
      <c r="G4077" s="149">
        <v>230.333333333333</v>
      </c>
      <c r="H4077" s="149">
        <v>1049.16340226534</v>
      </c>
      <c r="I4077" s="149">
        <v>901.17837222378296</v>
      </c>
      <c r="J4077" s="149">
        <v>834.75440038662896</v>
      </c>
      <c r="K4077" s="149">
        <v>971.45271033351298</v>
      </c>
      <c r="L4077" s="149">
        <v>66.423971837154696</v>
      </c>
      <c r="M4077" s="149">
        <v>70.274338109729698</v>
      </c>
    </row>
    <row r="4078" spans="1:13">
      <c r="A4078" s="150" t="str">
        <f t="shared" si="126"/>
        <v>2012-2014PersonsNS2</v>
      </c>
      <c r="B4078" s="151" t="str">
        <f t="shared" si="127"/>
        <v>2012-2014_Persons_NS2_All ages</v>
      </c>
      <c r="C4078" s="149" t="s">
        <v>216</v>
      </c>
      <c r="D4078" s="149" t="s">
        <v>215</v>
      </c>
      <c r="E4078" s="149" t="s">
        <v>97</v>
      </c>
      <c r="F4078" s="149">
        <v>703</v>
      </c>
      <c r="G4078" s="149">
        <v>234.333333333333</v>
      </c>
      <c r="H4078" s="149">
        <v>1064.34519303558</v>
      </c>
      <c r="I4078" s="149">
        <v>897.100467446724</v>
      </c>
      <c r="J4078" s="149">
        <v>831.56933677967095</v>
      </c>
      <c r="K4078" s="149">
        <v>966.39663403558905</v>
      </c>
      <c r="L4078" s="149">
        <v>65.531130667052693</v>
      </c>
      <c r="M4078" s="149">
        <v>69.296166588865702</v>
      </c>
    </row>
    <row r="4079" spans="1:13">
      <c r="A4079" s="150" t="str">
        <f t="shared" si="126"/>
        <v>2004-2006PersonsNS3</v>
      </c>
      <c r="B4079" s="151" t="str">
        <f t="shared" si="127"/>
        <v>2004-2006_Persons_NS3_All ages</v>
      </c>
      <c r="C4079" s="149" t="s">
        <v>1</v>
      </c>
      <c r="D4079" s="149" t="s">
        <v>215</v>
      </c>
      <c r="E4079" s="149" t="s">
        <v>98</v>
      </c>
      <c r="F4079" s="149">
        <v>972</v>
      </c>
      <c r="G4079" s="149">
        <v>324</v>
      </c>
      <c r="H4079" s="149">
        <v>1264.99908899243</v>
      </c>
      <c r="I4079" s="149">
        <v>1166.71883778561</v>
      </c>
      <c r="J4079" s="149">
        <v>1093.8447342852301</v>
      </c>
      <c r="K4079" s="149">
        <v>1243.13711091956</v>
      </c>
      <c r="L4079" s="149">
        <v>72.874103500383598</v>
      </c>
      <c r="M4079" s="149">
        <v>76.418273133950194</v>
      </c>
    </row>
    <row r="4080" spans="1:13">
      <c r="A4080" s="150" t="str">
        <f t="shared" si="126"/>
        <v>2005-2007PersonsNS3</v>
      </c>
      <c r="B4080" s="151" t="str">
        <f t="shared" si="127"/>
        <v>2005-2007_Persons_NS3_All ages</v>
      </c>
      <c r="C4080" s="149" t="s">
        <v>3</v>
      </c>
      <c r="D4080" s="149" t="s">
        <v>215</v>
      </c>
      <c r="E4080" s="149" t="s">
        <v>98</v>
      </c>
      <c r="F4080" s="149">
        <v>961</v>
      </c>
      <c r="G4080" s="149">
        <v>320.33333333333297</v>
      </c>
      <c r="H4080" s="149">
        <v>1238.2424945238999</v>
      </c>
      <c r="I4080" s="149">
        <v>1130.76235407126</v>
      </c>
      <c r="J4080" s="149">
        <v>1059.7465413350601</v>
      </c>
      <c r="K4080" s="149">
        <v>1205.2521959041301</v>
      </c>
      <c r="L4080" s="149">
        <v>71.0158127362035</v>
      </c>
      <c r="M4080" s="149">
        <v>74.489841832863704</v>
      </c>
    </row>
    <row r="4081" spans="1:13">
      <c r="A4081" s="150" t="str">
        <f t="shared" si="126"/>
        <v>2006-2008PersonsNS3</v>
      </c>
      <c r="B4081" s="151" t="str">
        <f t="shared" si="127"/>
        <v>2006-2008_Persons_NS3_All ages</v>
      </c>
      <c r="C4081" s="149" t="s">
        <v>4</v>
      </c>
      <c r="D4081" s="149" t="s">
        <v>215</v>
      </c>
      <c r="E4081" s="149" t="s">
        <v>98</v>
      </c>
      <c r="F4081" s="149">
        <v>985</v>
      </c>
      <c r="G4081" s="149">
        <v>328.33333333333297</v>
      </c>
      <c r="H4081" s="149">
        <v>1257.9660540733801</v>
      </c>
      <c r="I4081" s="149">
        <v>1145.1175835884201</v>
      </c>
      <c r="J4081" s="149">
        <v>1073.9573185215299</v>
      </c>
      <c r="K4081" s="149">
        <v>1219.7151503924599</v>
      </c>
      <c r="L4081" s="149">
        <v>71.160265066880996</v>
      </c>
      <c r="M4081" s="149">
        <v>74.5975668040453</v>
      </c>
    </row>
    <row r="4082" spans="1:13">
      <c r="A4082" s="150" t="str">
        <f t="shared" si="126"/>
        <v>2007-2009PersonsNS3</v>
      </c>
      <c r="B4082" s="151" t="str">
        <f t="shared" si="127"/>
        <v>2007-2009_Persons_NS3_All ages</v>
      </c>
      <c r="C4082" s="149" t="s">
        <v>5</v>
      </c>
      <c r="D4082" s="149" t="s">
        <v>215</v>
      </c>
      <c r="E4082" s="149" t="s">
        <v>98</v>
      </c>
      <c r="F4082" s="149">
        <v>967</v>
      </c>
      <c r="G4082" s="149">
        <v>322.33333333333297</v>
      </c>
      <c r="H4082" s="149">
        <v>1224.9344463727</v>
      </c>
      <c r="I4082" s="149">
        <v>1098.58715555764</v>
      </c>
      <c r="J4082" s="149">
        <v>1029.6280487818301</v>
      </c>
      <c r="K4082" s="149">
        <v>1170.9089188784701</v>
      </c>
      <c r="L4082" s="149">
        <v>68.959106775812899</v>
      </c>
      <c r="M4082" s="149">
        <v>72.321763320829405</v>
      </c>
    </row>
    <row r="4083" spans="1:13">
      <c r="A4083" s="150" t="str">
        <f t="shared" si="126"/>
        <v>2008-2010PersonsNS3</v>
      </c>
      <c r="B4083" s="151" t="str">
        <f t="shared" si="127"/>
        <v>2008-2010_Persons_NS3_All ages</v>
      </c>
      <c r="C4083" s="149" t="s">
        <v>6</v>
      </c>
      <c r="D4083" s="149" t="s">
        <v>215</v>
      </c>
      <c r="E4083" s="149" t="s">
        <v>98</v>
      </c>
      <c r="F4083" s="149">
        <v>977</v>
      </c>
      <c r="G4083" s="149">
        <v>325.66666666666703</v>
      </c>
      <c r="H4083" s="149">
        <v>1232.62092806137</v>
      </c>
      <c r="I4083" s="149">
        <v>1074.9489456890501</v>
      </c>
      <c r="J4083" s="149">
        <v>1007.90993197113</v>
      </c>
      <c r="K4083" s="149">
        <v>1145.23977011787</v>
      </c>
      <c r="L4083" s="149">
        <v>67.039013717927801</v>
      </c>
      <c r="M4083" s="149">
        <v>70.290824428813494</v>
      </c>
    </row>
    <row r="4084" spans="1:13">
      <c r="A4084" s="150" t="str">
        <f t="shared" si="126"/>
        <v>2009-2011PersonsNS3</v>
      </c>
      <c r="B4084" s="151" t="str">
        <f t="shared" si="127"/>
        <v>2009-2011_Persons_NS3_All ages</v>
      </c>
      <c r="C4084" s="149" t="s">
        <v>7</v>
      </c>
      <c r="D4084" s="149" t="s">
        <v>215</v>
      </c>
      <c r="E4084" s="149" t="s">
        <v>98</v>
      </c>
      <c r="F4084" s="149">
        <v>917</v>
      </c>
      <c r="G4084" s="149">
        <v>305.66666666666703</v>
      </c>
      <c r="H4084" s="149">
        <v>1152.67616964578</v>
      </c>
      <c r="I4084" s="149">
        <v>977.23419059814705</v>
      </c>
      <c r="J4084" s="149">
        <v>914.42293066868899</v>
      </c>
      <c r="K4084" s="149">
        <v>1043.19296227533</v>
      </c>
      <c r="L4084" s="149">
        <v>62.811259929458203</v>
      </c>
      <c r="M4084" s="149">
        <v>65.958771677183705</v>
      </c>
    </row>
    <row r="4085" spans="1:13">
      <c r="A4085" s="150" t="str">
        <f t="shared" si="126"/>
        <v>2010-2012PersonsNS3</v>
      </c>
      <c r="B4085" s="151" t="str">
        <f t="shared" si="127"/>
        <v>2010-2012_Persons_NS3_All ages</v>
      </c>
      <c r="C4085" s="149" t="s">
        <v>8</v>
      </c>
      <c r="D4085" s="149" t="s">
        <v>215</v>
      </c>
      <c r="E4085" s="149" t="s">
        <v>98</v>
      </c>
      <c r="F4085" s="149">
        <v>923</v>
      </c>
      <c r="G4085" s="149">
        <v>307.66666666666703</v>
      </c>
      <c r="H4085" s="149">
        <v>1154.99161598719</v>
      </c>
      <c r="I4085" s="149">
        <v>952.93486087814495</v>
      </c>
      <c r="J4085" s="149">
        <v>891.95867804737202</v>
      </c>
      <c r="K4085" s="149">
        <v>1016.95638048986</v>
      </c>
      <c r="L4085" s="149">
        <v>60.976182830772998</v>
      </c>
      <c r="M4085" s="149">
        <v>64.021519611715505</v>
      </c>
    </row>
    <row r="4086" spans="1:13">
      <c r="A4086" s="150" t="str">
        <f t="shared" si="126"/>
        <v>2011-2013PersonsNS3</v>
      </c>
      <c r="B4086" s="151" t="str">
        <f t="shared" si="127"/>
        <v>2011-2013_Persons_NS3_All ages</v>
      </c>
      <c r="C4086" s="149" t="s">
        <v>9</v>
      </c>
      <c r="D4086" s="149" t="s">
        <v>215</v>
      </c>
      <c r="E4086" s="149" t="s">
        <v>98</v>
      </c>
      <c r="F4086" s="149">
        <v>923</v>
      </c>
      <c r="G4086" s="149">
        <v>307.66666666666703</v>
      </c>
      <c r="H4086" s="149">
        <v>1150.8871681691801</v>
      </c>
      <c r="I4086" s="149">
        <v>934.727063953948</v>
      </c>
      <c r="J4086" s="149">
        <v>874.87836037164402</v>
      </c>
      <c r="K4086" s="149">
        <v>997.56479456040597</v>
      </c>
      <c r="L4086" s="149">
        <v>59.848703582303997</v>
      </c>
      <c r="M4086" s="149">
        <v>62.837730606457903</v>
      </c>
    </row>
    <row r="4087" spans="1:13">
      <c r="A4087" s="150" t="str">
        <f t="shared" si="126"/>
        <v>2012-2014PersonsNS3</v>
      </c>
      <c r="B4087" s="151" t="str">
        <f t="shared" si="127"/>
        <v>2012-2014_Persons_NS3_All ages</v>
      </c>
      <c r="C4087" s="149" t="s">
        <v>216</v>
      </c>
      <c r="D4087" s="149" t="s">
        <v>215</v>
      </c>
      <c r="E4087" s="149" t="s">
        <v>98</v>
      </c>
      <c r="F4087" s="149">
        <v>949</v>
      </c>
      <c r="G4087" s="149">
        <v>316.33333333333297</v>
      </c>
      <c r="H4087" s="149">
        <v>1179.61466749534</v>
      </c>
      <c r="I4087" s="149">
        <v>940.29899778985896</v>
      </c>
      <c r="J4087" s="149">
        <v>880.99964563765002</v>
      </c>
      <c r="K4087" s="149">
        <v>1002.51799376421</v>
      </c>
      <c r="L4087" s="149">
        <v>59.299352152208897</v>
      </c>
      <c r="M4087" s="149">
        <v>62.218995974347997</v>
      </c>
    </row>
    <row r="4088" spans="1:13">
      <c r="A4088" s="150" t="str">
        <f t="shared" si="126"/>
        <v>2004-2006PersonsNS4</v>
      </c>
      <c r="B4088" s="151" t="str">
        <f t="shared" si="127"/>
        <v>2004-2006_Persons_NS4_All ages</v>
      </c>
      <c r="C4088" s="149" t="s">
        <v>1</v>
      </c>
      <c r="D4088" s="149" t="s">
        <v>215</v>
      </c>
      <c r="E4088" s="149" t="s">
        <v>99</v>
      </c>
      <c r="F4088" s="149">
        <v>864</v>
      </c>
      <c r="G4088" s="149">
        <v>288</v>
      </c>
      <c r="H4088" s="149">
        <v>1202.8400389809301</v>
      </c>
      <c r="I4088" s="149">
        <v>1242.5856925304199</v>
      </c>
      <c r="J4088" s="149">
        <v>1159.9119492863099</v>
      </c>
      <c r="K4088" s="149">
        <v>1329.53096443597</v>
      </c>
      <c r="L4088" s="149">
        <v>82.673743244112103</v>
      </c>
      <c r="M4088" s="149">
        <v>86.945271905552303</v>
      </c>
    </row>
    <row r="4089" spans="1:13">
      <c r="A4089" s="150" t="str">
        <f t="shared" si="126"/>
        <v>2005-2007PersonsNS4</v>
      </c>
      <c r="B4089" s="151" t="str">
        <f t="shared" si="127"/>
        <v>2005-2007_Persons_NS4_All ages</v>
      </c>
      <c r="C4089" s="149" t="s">
        <v>3</v>
      </c>
      <c r="D4089" s="149" t="s">
        <v>215</v>
      </c>
      <c r="E4089" s="149" t="s">
        <v>99</v>
      </c>
      <c r="F4089" s="149">
        <v>830</v>
      </c>
      <c r="G4089" s="149">
        <v>276.66666666666703</v>
      </c>
      <c r="H4089" s="149">
        <v>1143.5499648668399</v>
      </c>
      <c r="I4089" s="149">
        <v>1165.2329050691999</v>
      </c>
      <c r="J4089" s="149">
        <v>1086.25148195873</v>
      </c>
      <c r="K4089" s="149">
        <v>1248.38020178839</v>
      </c>
      <c r="L4089" s="149">
        <v>78.981423110470999</v>
      </c>
      <c r="M4089" s="149">
        <v>83.147296719195097</v>
      </c>
    </row>
    <row r="4090" spans="1:13">
      <c r="A4090" s="150" t="str">
        <f t="shared" si="126"/>
        <v>2006-2008PersonsNS4</v>
      </c>
      <c r="B4090" s="151" t="str">
        <f t="shared" si="127"/>
        <v>2006-2008_Persons_NS4_All ages</v>
      </c>
      <c r="C4090" s="149" t="s">
        <v>4</v>
      </c>
      <c r="D4090" s="149" t="s">
        <v>215</v>
      </c>
      <c r="E4090" s="149" t="s">
        <v>99</v>
      </c>
      <c r="F4090" s="149">
        <v>811</v>
      </c>
      <c r="G4090" s="149">
        <v>270.33333333333297</v>
      </c>
      <c r="H4090" s="149">
        <v>1101.16905864302</v>
      </c>
      <c r="I4090" s="149">
        <v>1109.78751394395</v>
      </c>
      <c r="J4090" s="149">
        <v>1033.6575409833299</v>
      </c>
      <c r="K4090" s="149">
        <v>1189.9810829765399</v>
      </c>
      <c r="L4090" s="149">
        <v>76.129972960618304</v>
      </c>
      <c r="M4090" s="149">
        <v>80.193569032586296</v>
      </c>
    </row>
    <row r="4091" spans="1:13">
      <c r="A4091" s="150" t="str">
        <f t="shared" si="126"/>
        <v>2007-2009PersonsNS4</v>
      </c>
      <c r="B4091" s="151" t="str">
        <f t="shared" si="127"/>
        <v>2007-2009_Persons_NS4_All ages</v>
      </c>
      <c r="C4091" s="149" t="s">
        <v>5</v>
      </c>
      <c r="D4091" s="149" t="s">
        <v>215</v>
      </c>
      <c r="E4091" s="149" t="s">
        <v>99</v>
      </c>
      <c r="F4091" s="149">
        <v>829</v>
      </c>
      <c r="G4091" s="149">
        <v>276.33333333333297</v>
      </c>
      <c r="H4091" s="149">
        <v>1110.6645230439401</v>
      </c>
      <c r="I4091" s="149">
        <v>1102.11638813391</v>
      </c>
      <c r="J4091" s="149">
        <v>1027.2616151520799</v>
      </c>
      <c r="K4091" s="149">
        <v>1180.9218235733599</v>
      </c>
      <c r="L4091" s="149">
        <v>74.854772981838593</v>
      </c>
      <c r="M4091" s="149">
        <v>78.805435439450804</v>
      </c>
    </row>
    <row r="4092" spans="1:13">
      <c r="A4092" s="150" t="str">
        <f t="shared" si="126"/>
        <v>2008-2010PersonsNS4</v>
      </c>
      <c r="B4092" s="151" t="str">
        <f t="shared" si="127"/>
        <v>2008-2010_Persons_NS4_All ages</v>
      </c>
      <c r="C4092" s="149" t="s">
        <v>6</v>
      </c>
      <c r="D4092" s="149" t="s">
        <v>215</v>
      </c>
      <c r="E4092" s="149" t="s">
        <v>99</v>
      </c>
      <c r="F4092" s="149">
        <v>850</v>
      </c>
      <c r="G4092" s="149">
        <v>283.33333333333297</v>
      </c>
      <c r="H4092" s="149">
        <v>1128.33855466468</v>
      </c>
      <c r="I4092" s="149">
        <v>1109.59767807866</v>
      </c>
      <c r="J4092" s="149">
        <v>1035.11706961645</v>
      </c>
      <c r="K4092" s="149">
        <v>1187.9589545566801</v>
      </c>
      <c r="L4092" s="149">
        <v>74.480608462216196</v>
      </c>
      <c r="M4092" s="149">
        <v>78.361276478019093</v>
      </c>
    </row>
    <row r="4093" spans="1:13">
      <c r="A4093" s="150" t="str">
        <f t="shared" si="126"/>
        <v>2009-2011PersonsNS4</v>
      </c>
      <c r="B4093" s="151" t="str">
        <f t="shared" si="127"/>
        <v>2009-2011_Persons_NS4_All ages</v>
      </c>
      <c r="C4093" s="149" t="s">
        <v>7</v>
      </c>
      <c r="D4093" s="149" t="s">
        <v>215</v>
      </c>
      <c r="E4093" s="149" t="s">
        <v>99</v>
      </c>
      <c r="F4093" s="149">
        <v>822</v>
      </c>
      <c r="G4093" s="149">
        <v>274</v>
      </c>
      <c r="H4093" s="149">
        <v>1084.71892319873</v>
      </c>
      <c r="I4093" s="149">
        <v>1035.45350237649</v>
      </c>
      <c r="J4093" s="149">
        <v>964.99635911506698</v>
      </c>
      <c r="K4093" s="149">
        <v>1109.64546656673</v>
      </c>
      <c r="L4093" s="149">
        <v>70.457143261421194</v>
      </c>
      <c r="M4093" s="149">
        <v>74.191964190240896</v>
      </c>
    </row>
    <row r="4094" spans="1:13">
      <c r="A4094" s="150" t="str">
        <f t="shared" si="126"/>
        <v>2010-2012PersonsNS4</v>
      </c>
      <c r="B4094" s="151" t="str">
        <f t="shared" si="127"/>
        <v>2010-2012_Persons_NS4_All ages</v>
      </c>
      <c r="C4094" s="149" t="s">
        <v>8</v>
      </c>
      <c r="D4094" s="149" t="s">
        <v>215</v>
      </c>
      <c r="E4094" s="149" t="s">
        <v>99</v>
      </c>
      <c r="F4094" s="149">
        <v>832</v>
      </c>
      <c r="G4094" s="149">
        <v>277.33333333333297</v>
      </c>
      <c r="H4094" s="149">
        <v>1093.8876398585301</v>
      </c>
      <c r="I4094" s="149">
        <v>1015.15289334747</v>
      </c>
      <c r="J4094" s="149">
        <v>946.66801667591403</v>
      </c>
      <c r="K4094" s="149">
        <v>1087.2455347796099</v>
      </c>
      <c r="L4094" s="149">
        <v>68.484876671560201</v>
      </c>
      <c r="M4094" s="149">
        <v>72.092641432133505</v>
      </c>
    </row>
    <row r="4095" spans="1:13">
      <c r="A4095" s="150" t="str">
        <f t="shared" si="126"/>
        <v>2011-2013PersonsNS4</v>
      </c>
      <c r="B4095" s="151" t="str">
        <f t="shared" si="127"/>
        <v>2011-2013_Persons_NS4_All ages</v>
      </c>
      <c r="C4095" s="149" t="s">
        <v>9</v>
      </c>
      <c r="D4095" s="149" t="s">
        <v>215</v>
      </c>
      <c r="E4095" s="149" t="s">
        <v>99</v>
      </c>
      <c r="F4095" s="149">
        <v>854</v>
      </c>
      <c r="G4095" s="149">
        <v>284.66666666666703</v>
      </c>
      <c r="H4095" s="149">
        <v>1119.7943984055401</v>
      </c>
      <c r="I4095" s="149">
        <v>1010.43646763536</v>
      </c>
      <c r="J4095" s="149">
        <v>943.30000328229005</v>
      </c>
      <c r="K4095" s="149">
        <v>1081.06251396126</v>
      </c>
      <c r="L4095" s="149">
        <v>67.136464353068305</v>
      </c>
      <c r="M4095" s="149">
        <v>70.626046325898102</v>
      </c>
    </row>
    <row r="4096" spans="1:13">
      <c r="A4096" s="150" t="str">
        <f t="shared" si="126"/>
        <v>2012-2014PersonsNS4</v>
      </c>
      <c r="B4096" s="151" t="str">
        <f t="shared" si="127"/>
        <v>2012-2014_Persons_NS4_All ages</v>
      </c>
      <c r="C4096" s="149" t="s">
        <v>216</v>
      </c>
      <c r="D4096" s="149" t="s">
        <v>215</v>
      </c>
      <c r="E4096" s="149" t="s">
        <v>99</v>
      </c>
      <c r="F4096" s="149">
        <v>855</v>
      </c>
      <c r="G4096" s="149">
        <v>285</v>
      </c>
      <c r="H4096" s="149">
        <v>1121.5468163811399</v>
      </c>
      <c r="I4096" s="149">
        <v>996.35928576438198</v>
      </c>
      <c r="J4096" s="149">
        <v>930.25102760799405</v>
      </c>
      <c r="K4096" s="149">
        <v>1065.9016155270599</v>
      </c>
      <c r="L4096" s="149">
        <v>66.108258156388203</v>
      </c>
      <c r="M4096" s="149">
        <v>69.542329762682002</v>
      </c>
    </row>
    <row r="4097" spans="1:13">
      <c r="A4097" s="150" t="str">
        <f t="shared" si="126"/>
        <v>2004-2006PersonsNS5</v>
      </c>
      <c r="B4097" s="151" t="str">
        <f t="shared" si="127"/>
        <v>2004-2006_Persons_NS5_All ages</v>
      </c>
      <c r="C4097" s="149" t="s">
        <v>1</v>
      </c>
      <c r="D4097" s="149" t="s">
        <v>215</v>
      </c>
      <c r="E4097" s="149" t="s">
        <v>100</v>
      </c>
      <c r="F4097" s="149">
        <v>772</v>
      </c>
      <c r="G4097" s="149">
        <v>257.33333333333297</v>
      </c>
      <c r="H4097" s="149">
        <v>1103.2669277160101</v>
      </c>
      <c r="I4097" s="149">
        <v>1395.48448087879</v>
      </c>
      <c r="J4097" s="149">
        <v>1297.5169955689701</v>
      </c>
      <c r="K4097" s="149">
        <v>1498.81552540038</v>
      </c>
      <c r="L4097" s="149">
        <v>97.967485309816794</v>
      </c>
      <c r="M4097" s="149">
        <v>103.33104452159</v>
      </c>
    </row>
    <row r="4098" spans="1:13">
      <c r="A4098" s="150" t="str">
        <f t="shared" si="126"/>
        <v>2005-2007PersonsNS5</v>
      </c>
      <c r="B4098" s="151" t="str">
        <f t="shared" si="127"/>
        <v>2005-2007_Persons_NS5_All ages</v>
      </c>
      <c r="C4098" s="149" t="s">
        <v>3</v>
      </c>
      <c r="D4098" s="149" t="s">
        <v>215</v>
      </c>
      <c r="E4098" s="149" t="s">
        <v>100</v>
      </c>
      <c r="F4098" s="149">
        <v>778</v>
      </c>
      <c r="G4098" s="149">
        <v>259.33333333333297</v>
      </c>
      <c r="H4098" s="149">
        <v>1105.05084938356</v>
      </c>
      <c r="I4098" s="149">
        <v>1387.05758432474</v>
      </c>
      <c r="J4098" s="149">
        <v>1290.15194793349</v>
      </c>
      <c r="K4098" s="149">
        <v>1489.2475404638501</v>
      </c>
      <c r="L4098" s="149">
        <v>96.905636391246205</v>
      </c>
      <c r="M4098" s="149">
        <v>102.18995613911299</v>
      </c>
    </row>
    <row r="4099" spans="1:13">
      <c r="A4099" s="150" t="str">
        <f t="shared" ref="A4099:A4162" si="128">C4099&amp;D4099&amp;E4099</f>
        <v>2006-2008PersonsNS5</v>
      </c>
      <c r="B4099" s="151" t="str">
        <f t="shared" ref="B4099:B4162" si="129">CONCATENATE(C4099,"_",D4099,"_",E4099,"_","All ages")</f>
        <v>2006-2008_Persons_NS5_All ages</v>
      </c>
      <c r="C4099" s="149" t="s">
        <v>4</v>
      </c>
      <c r="D4099" s="149" t="s">
        <v>215</v>
      </c>
      <c r="E4099" s="149" t="s">
        <v>100</v>
      </c>
      <c r="F4099" s="149">
        <v>756</v>
      </c>
      <c r="G4099" s="149">
        <v>252</v>
      </c>
      <c r="H4099" s="149">
        <v>1065.6742927221201</v>
      </c>
      <c r="I4099" s="149">
        <v>1320.9468033363901</v>
      </c>
      <c r="J4099" s="149">
        <v>1227.52805382054</v>
      </c>
      <c r="K4099" s="149">
        <v>1419.53553377761</v>
      </c>
      <c r="L4099" s="149">
        <v>93.418749515846002</v>
      </c>
      <c r="M4099" s="149">
        <v>98.588730441223305</v>
      </c>
    </row>
    <row r="4100" spans="1:13">
      <c r="A4100" s="150" t="str">
        <f t="shared" si="128"/>
        <v>2007-2009PersonsNS5</v>
      </c>
      <c r="B4100" s="151" t="str">
        <f t="shared" si="129"/>
        <v>2007-2009_Persons_NS5_All ages</v>
      </c>
      <c r="C4100" s="149" t="s">
        <v>5</v>
      </c>
      <c r="D4100" s="149" t="s">
        <v>215</v>
      </c>
      <c r="E4100" s="149" t="s">
        <v>100</v>
      </c>
      <c r="F4100" s="149">
        <v>774</v>
      </c>
      <c r="G4100" s="149">
        <v>258</v>
      </c>
      <c r="H4100" s="149">
        <v>1087.6591439251299</v>
      </c>
      <c r="I4100" s="149">
        <v>1337.26379327933</v>
      </c>
      <c r="J4100" s="149">
        <v>1243.84384189453</v>
      </c>
      <c r="K4100" s="149">
        <v>1435.79152510885</v>
      </c>
      <c r="L4100" s="149">
        <v>93.419951384795695</v>
      </c>
      <c r="M4100" s="149">
        <v>98.527731829526104</v>
      </c>
    </row>
    <row r="4101" spans="1:13">
      <c r="A4101" s="150" t="str">
        <f t="shared" si="128"/>
        <v>2008-2010PersonsNS5</v>
      </c>
      <c r="B4101" s="151" t="str">
        <f t="shared" si="129"/>
        <v>2008-2010_Persons_NS5_All ages</v>
      </c>
      <c r="C4101" s="149" t="s">
        <v>6</v>
      </c>
      <c r="D4101" s="149" t="s">
        <v>215</v>
      </c>
      <c r="E4101" s="149" t="s">
        <v>100</v>
      </c>
      <c r="F4101" s="149">
        <v>765</v>
      </c>
      <c r="G4101" s="149">
        <v>255</v>
      </c>
      <c r="H4101" s="149">
        <v>1072.2395088722601</v>
      </c>
      <c r="I4101" s="149">
        <v>1296.81176102115</v>
      </c>
      <c r="J4101" s="149">
        <v>1205.7639413642901</v>
      </c>
      <c r="K4101" s="149">
        <v>1392.8677336309299</v>
      </c>
      <c r="L4101" s="149">
        <v>91.047819656856305</v>
      </c>
      <c r="M4101" s="149">
        <v>96.055972609779204</v>
      </c>
    </row>
    <row r="4102" spans="1:13">
      <c r="A4102" s="150" t="str">
        <f t="shared" si="128"/>
        <v>2009-2011PersonsNS5</v>
      </c>
      <c r="B4102" s="151" t="str">
        <f t="shared" si="129"/>
        <v>2009-2011_Persons_NS5_All ages</v>
      </c>
      <c r="C4102" s="149" t="s">
        <v>7</v>
      </c>
      <c r="D4102" s="149" t="s">
        <v>215</v>
      </c>
      <c r="E4102" s="149" t="s">
        <v>100</v>
      </c>
      <c r="F4102" s="149">
        <v>738</v>
      </c>
      <c r="G4102" s="149">
        <v>246</v>
      </c>
      <c r="H4102" s="149">
        <v>1032.71668858974</v>
      </c>
      <c r="I4102" s="149">
        <v>1236.68229882129</v>
      </c>
      <c r="J4102" s="149">
        <v>1148.4793247361199</v>
      </c>
      <c r="K4102" s="149">
        <v>1329.8275731680601</v>
      </c>
      <c r="L4102" s="149">
        <v>88.202974085173096</v>
      </c>
      <c r="M4102" s="149">
        <v>93.145274346767806</v>
      </c>
    </row>
    <row r="4103" spans="1:13">
      <c r="A4103" s="150" t="str">
        <f t="shared" si="128"/>
        <v>2010-2012PersonsNS5</v>
      </c>
      <c r="B4103" s="151" t="str">
        <f t="shared" si="129"/>
        <v>2010-2012_Persons_NS5_All ages</v>
      </c>
      <c r="C4103" s="149" t="s">
        <v>8</v>
      </c>
      <c r="D4103" s="149" t="s">
        <v>215</v>
      </c>
      <c r="E4103" s="149" t="s">
        <v>100</v>
      </c>
      <c r="F4103" s="149">
        <v>713</v>
      </c>
      <c r="G4103" s="149">
        <v>237.666666666667</v>
      </c>
      <c r="H4103" s="149">
        <v>992.96706357495998</v>
      </c>
      <c r="I4103" s="149">
        <v>1173.9773145178799</v>
      </c>
      <c r="J4103" s="149">
        <v>1088.9263698622599</v>
      </c>
      <c r="K4103" s="149">
        <v>1263.8793364002199</v>
      </c>
      <c r="L4103" s="149">
        <v>85.050944655615893</v>
      </c>
      <c r="M4103" s="149">
        <v>89.902021882345494</v>
      </c>
    </row>
    <row r="4104" spans="1:13">
      <c r="A4104" s="150" t="str">
        <f t="shared" si="128"/>
        <v>2011-2013PersonsNS5</v>
      </c>
      <c r="B4104" s="151" t="str">
        <f t="shared" si="129"/>
        <v>2011-2013_Persons_NS5_All ages</v>
      </c>
      <c r="C4104" s="149" t="s">
        <v>9</v>
      </c>
      <c r="D4104" s="149" t="s">
        <v>215</v>
      </c>
      <c r="E4104" s="149" t="s">
        <v>100</v>
      </c>
      <c r="F4104" s="149">
        <v>720</v>
      </c>
      <c r="G4104" s="149">
        <v>240</v>
      </c>
      <c r="H4104" s="149">
        <v>996.60876185203097</v>
      </c>
      <c r="I4104" s="149">
        <v>1163.0843953833401</v>
      </c>
      <c r="J4104" s="149">
        <v>1079.3343057755701</v>
      </c>
      <c r="K4104" s="149">
        <v>1251.5873700480599</v>
      </c>
      <c r="L4104" s="149">
        <v>83.750089607771301</v>
      </c>
      <c r="M4104" s="149">
        <v>88.502974664723794</v>
      </c>
    </row>
    <row r="4105" spans="1:13">
      <c r="A4105" s="150" t="str">
        <f t="shared" si="128"/>
        <v>2012-2014PersonsNS5</v>
      </c>
      <c r="B4105" s="151" t="str">
        <f t="shared" si="129"/>
        <v>2012-2014_Persons_NS5_All ages</v>
      </c>
      <c r="C4105" s="149" t="s">
        <v>216</v>
      </c>
      <c r="D4105" s="149" t="s">
        <v>215</v>
      </c>
      <c r="E4105" s="149" t="s">
        <v>100</v>
      </c>
      <c r="F4105" s="149">
        <v>697</v>
      </c>
      <c r="G4105" s="149">
        <v>232.333333333333</v>
      </c>
      <c r="H4105" s="149">
        <v>957.40443125781201</v>
      </c>
      <c r="I4105" s="149">
        <v>1100.96852936915</v>
      </c>
      <c r="J4105" s="149">
        <v>1020.48463282874</v>
      </c>
      <c r="K4105" s="149">
        <v>1186.09704285818</v>
      </c>
      <c r="L4105" s="149">
        <v>80.483896540408395</v>
      </c>
      <c r="M4105" s="149">
        <v>85.128513489027</v>
      </c>
    </row>
    <row r="4106" spans="1:13">
      <c r="A4106" s="150" t="str">
        <f t="shared" si="128"/>
        <v>2004-2006PersonsNU</v>
      </c>
      <c r="B4106" s="151" t="str">
        <f t="shared" si="129"/>
        <v>2004-2006_Persons_NU_All ages</v>
      </c>
      <c r="C4106" s="149" t="s">
        <v>1</v>
      </c>
      <c r="D4106" s="149" t="s">
        <v>215</v>
      </c>
      <c r="E4106" s="149" t="s">
        <v>101</v>
      </c>
      <c r="F4106" s="149">
        <v>6646</v>
      </c>
      <c r="G4106" s="149">
        <v>2215.3333333333298</v>
      </c>
      <c r="H4106" s="149">
        <v>1241.73237173499</v>
      </c>
      <c r="I4106" s="149">
        <v>1248.9858022769699</v>
      </c>
      <c r="J4106" s="149">
        <v>1218.6688370176801</v>
      </c>
      <c r="K4106" s="149">
        <v>1279.8575010566999</v>
      </c>
      <c r="L4106" s="149">
        <v>30.3169652592901</v>
      </c>
      <c r="M4106" s="149">
        <v>30.871698779730199</v>
      </c>
    </row>
    <row r="4107" spans="1:13">
      <c r="A4107" s="150" t="str">
        <f t="shared" si="128"/>
        <v>2005-2007PersonsNU</v>
      </c>
      <c r="B4107" s="151" t="str">
        <f t="shared" si="129"/>
        <v>2005-2007_Persons_NU_All ages</v>
      </c>
      <c r="C4107" s="149" t="s">
        <v>3</v>
      </c>
      <c r="D4107" s="149" t="s">
        <v>215</v>
      </c>
      <c r="E4107" s="149" t="s">
        <v>101</v>
      </c>
      <c r="F4107" s="149">
        <v>6521</v>
      </c>
      <c r="G4107" s="149">
        <v>2173.6666666666702</v>
      </c>
      <c r="H4107" s="149">
        <v>1209.7275376729699</v>
      </c>
      <c r="I4107" s="149">
        <v>1206.6343091994199</v>
      </c>
      <c r="J4107" s="149">
        <v>1177.0980545934101</v>
      </c>
      <c r="K4107" s="149">
        <v>1236.7162199137499</v>
      </c>
      <c r="L4107" s="149">
        <v>29.536254606012999</v>
      </c>
      <c r="M4107" s="149">
        <v>30.081910714325002</v>
      </c>
    </row>
    <row r="4108" spans="1:13">
      <c r="A4108" s="150" t="str">
        <f t="shared" si="128"/>
        <v>2006-2008PersonsNU</v>
      </c>
      <c r="B4108" s="151" t="str">
        <f t="shared" si="129"/>
        <v>2006-2008_Persons_NU_All ages</v>
      </c>
      <c r="C4108" s="149" t="s">
        <v>4</v>
      </c>
      <c r="D4108" s="149" t="s">
        <v>215</v>
      </c>
      <c r="E4108" s="149" t="s">
        <v>101</v>
      </c>
      <c r="F4108" s="149">
        <v>6539</v>
      </c>
      <c r="G4108" s="149">
        <v>2179.6666666666702</v>
      </c>
      <c r="H4108" s="149">
        <v>1203.4932408182799</v>
      </c>
      <c r="I4108" s="149">
        <v>1190.5815488933499</v>
      </c>
      <c r="J4108" s="149">
        <v>1161.46285700612</v>
      </c>
      <c r="K4108" s="149">
        <v>1220.2374343322699</v>
      </c>
      <c r="L4108" s="149">
        <v>29.118691887232199</v>
      </c>
      <c r="M4108" s="149">
        <v>29.6558854389225</v>
      </c>
    </row>
    <row r="4109" spans="1:13">
      <c r="A4109" s="150" t="str">
        <f t="shared" si="128"/>
        <v>2007-2009PersonsNU</v>
      </c>
      <c r="B4109" s="151" t="str">
        <f t="shared" si="129"/>
        <v>2007-2009_Persons_NU_All ages</v>
      </c>
      <c r="C4109" s="149" t="s">
        <v>5</v>
      </c>
      <c r="D4109" s="149" t="s">
        <v>215</v>
      </c>
      <c r="E4109" s="149" t="s">
        <v>101</v>
      </c>
      <c r="F4109" s="149">
        <v>6448</v>
      </c>
      <c r="G4109" s="149">
        <v>2149.3333333333298</v>
      </c>
      <c r="H4109" s="149">
        <v>1179.4898998860399</v>
      </c>
      <c r="I4109" s="149">
        <v>1151.8532734304499</v>
      </c>
      <c r="J4109" s="149">
        <v>1123.49727984436</v>
      </c>
      <c r="K4109" s="149">
        <v>1180.7361061818101</v>
      </c>
      <c r="L4109" s="149">
        <v>28.355993586092399</v>
      </c>
      <c r="M4109" s="149">
        <v>28.882832751351302</v>
      </c>
    </row>
    <row r="4110" spans="1:13">
      <c r="A4110" s="150" t="str">
        <f t="shared" si="128"/>
        <v>2008-2010PersonsNU</v>
      </c>
      <c r="B4110" s="151" t="str">
        <f t="shared" si="129"/>
        <v>2008-2010_Persons_NU_All ages</v>
      </c>
      <c r="C4110" s="149" t="s">
        <v>6</v>
      </c>
      <c r="D4110" s="149" t="s">
        <v>215</v>
      </c>
      <c r="E4110" s="149" t="s">
        <v>101</v>
      </c>
      <c r="F4110" s="149">
        <v>6362</v>
      </c>
      <c r="G4110" s="149">
        <v>2120.6666666666702</v>
      </c>
      <c r="H4110" s="149">
        <v>1160.1719286536199</v>
      </c>
      <c r="I4110" s="149">
        <v>1117.9145144640499</v>
      </c>
      <c r="J4110" s="149">
        <v>1090.2591753141901</v>
      </c>
      <c r="K4110" s="149">
        <v>1146.0871719315901</v>
      </c>
      <c r="L4110" s="149">
        <v>27.655339149861899</v>
      </c>
      <c r="M4110" s="149">
        <v>28.172657467534901</v>
      </c>
    </row>
    <row r="4111" spans="1:13">
      <c r="A4111" s="150" t="str">
        <f t="shared" si="128"/>
        <v>2009-2011PersonsNU</v>
      </c>
      <c r="B4111" s="151" t="str">
        <f t="shared" si="129"/>
        <v>2009-2011_Persons_NU_All ages</v>
      </c>
      <c r="C4111" s="149" t="s">
        <v>7</v>
      </c>
      <c r="D4111" s="149" t="s">
        <v>215</v>
      </c>
      <c r="E4111" s="149" t="s">
        <v>101</v>
      </c>
      <c r="F4111" s="149">
        <v>6229</v>
      </c>
      <c r="G4111" s="149">
        <v>2076.3333333333298</v>
      </c>
      <c r="H4111" s="149">
        <v>1132.93477213079</v>
      </c>
      <c r="I4111" s="149">
        <v>1070.98609317817</v>
      </c>
      <c r="J4111" s="149">
        <v>1044.3194872824499</v>
      </c>
      <c r="K4111" s="149">
        <v>1098.1568747562201</v>
      </c>
      <c r="L4111" s="149">
        <v>26.666605895716401</v>
      </c>
      <c r="M4111" s="149">
        <v>27.170781578051901</v>
      </c>
    </row>
    <row r="4112" spans="1:13">
      <c r="A4112" s="150" t="str">
        <f t="shared" si="128"/>
        <v>2010-2012PersonsNU</v>
      </c>
      <c r="B4112" s="151" t="str">
        <f t="shared" si="129"/>
        <v>2010-2012_Persons_NU_All ages</v>
      </c>
      <c r="C4112" s="149" t="s">
        <v>8</v>
      </c>
      <c r="D4112" s="149" t="s">
        <v>215</v>
      </c>
      <c r="E4112" s="149" t="s">
        <v>101</v>
      </c>
      <c r="F4112" s="149">
        <v>6265</v>
      </c>
      <c r="G4112" s="149">
        <v>2088.3333333333298</v>
      </c>
      <c r="H4112" s="149">
        <v>1136.4419661806501</v>
      </c>
      <c r="I4112" s="149">
        <v>1058.66259979595</v>
      </c>
      <c r="J4112" s="149">
        <v>1032.44165007165</v>
      </c>
      <c r="K4112" s="149">
        <v>1085.37785811203</v>
      </c>
      <c r="L4112" s="149">
        <v>26.220949724300201</v>
      </c>
      <c r="M4112" s="149">
        <v>26.715258316078</v>
      </c>
    </row>
    <row r="4113" spans="1:13">
      <c r="A4113" s="150" t="str">
        <f t="shared" si="128"/>
        <v>2011-2013PersonsNU</v>
      </c>
      <c r="B4113" s="151" t="str">
        <f t="shared" si="129"/>
        <v>2011-2013_Persons_NU_All ages</v>
      </c>
      <c r="C4113" s="149" t="s">
        <v>9</v>
      </c>
      <c r="D4113" s="149" t="s">
        <v>215</v>
      </c>
      <c r="E4113" s="149" t="s">
        <v>101</v>
      </c>
      <c r="F4113" s="149">
        <v>6330</v>
      </c>
      <c r="G4113" s="149">
        <v>2110</v>
      </c>
      <c r="H4113" s="149">
        <v>1144.7503341115701</v>
      </c>
      <c r="I4113" s="149">
        <v>1052.44058305608</v>
      </c>
      <c r="J4113" s="149">
        <v>1026.5372559955799</v>
      </c>
      <c r="K4113" s="149">
        <v>1078.8296913281999</v>
      </c>
      <c r="L4113" s="149">
        <v>25.903327060507099</v>
      </c>
      <c r="M4113" s="149">
        <v>26.389108272119099</v>
      </c>
    </row>
    <row r="4114" spans="1:13">
      <c r="A4114" s="150" t="str">
        <f t="shared" si="128"/>
        <v>2012-2014PersonsNU</v>
      </c>
      <c r="B4114" s="151" t="str">
        <f t="shared" si="129"/>
        <v>2012-2014_Persons_NU_All ages</v>
      </c>
      <c r="C4114" s="149" t="s">
        <v>216</v>
      </c>
      <c r="D4114" s="149" t="s">
        <v>215</v>
      </c>
      <c r="E4114" s="149" t="s">
        <v>101</v>
      </c>
      <c r="F4114" s="149">
        <v>6398</v>
      </c>
      <c r="G4114" s="149">
        <v>2132.6666666666702</v>
      </c>
      <c r="H4114" s="149">
        <v>1155.0904863006799</v>
      </c>
      <c r="I4114" s="149">
        <v>1049.2640717444999</v>
      </c>
      <c r="J4114" s="149">
        <v>1023.57775933955</v>
      </c>
      <c r="K4114" s="149">
        <v>1075.4295023950799</v>
      </c>
      <c r="L4114" s="149">
        <v>25.686312404947099</v>
      </c>
      <c r="M4114" s="149">
        <v>26.165430650582</v>
      </c>
    </row>
    <row r="4115" spans="1:13">
      <c r="A4115" s="150" t="str">
        <f t="shared" si="128"/>
        <v>2004-2006PersonsNU1</v>
      </c>
      <c r="B4115" s="151" t="str">
        <f t="shared" si="129"/>
        <v>2004-2006_Persons_NU1_All ages</v>
      </c>
      <c r="C4115" s="149" t="s">
        <v>1</v>
      </c>
      <c r="D4115" s="149" t="s">
        <v>215</v>
      </c>
      <c r="E4115" s="149" t="s">
        <v>102</v>
      </c>
      <c r="F4115" s="149">
        <v>1124</v>
      </c>
      <c r="G4115" s="149">
        <v>374.66666666666703</v>
      </c>
      <c r="H4115" s="149">
        <v>1033.0217724962499</v>
      </c>
      <c r="I4115" s="149">
        <v>1068.5529057101701</v>
      </c>
      <c r="J4115" s="149">
        <v>1005.2535157255101</v>
      </c>
      <c r="K4115" s="149">
        <v>1134.7097845987601</v>
      </c>
      <c r="L4115" s="149">
        <v>63.2993899846646</v>
      </c>
      <c r="M4115" s="149">
        <v>66.156878888592004</v>
      </c>
    </row>
    <row r="4116" spans="1:13">
      <c r="A4116" s="150" t="str">
        <f t="shared" si="128"/>
        <v>2005-2007PersonsNU1</v>
      </c>
      <c r="B4116" s="151" t="str">
        <f t="shared" si="129"/>
        <v>2005-2007_Persons_NU1_All ages</v>
      </c>
      <c r="C4116" s="149" t="s">
        <v>3</v>
      </c>
      <c r="D4116" s="149" t="s">
        <v>215</v>
      </c>
      <c r="E4116" s="149" t="s">
        <v>102</v>
      </c>
      <c r="F4116" s="149">
        <v>1126</v>
      </c>
      <c r="G4116" s="149">
        <v>375.33333333333297</v>
      </c>
      <c r="H4116" s="149">
        <v>1024.81956440618</v>
      </c>
      <c r="I4116" s="149">
        <v>1052.21921752516</v>
      </c>
      <c r="J4116" s="149">
        <v>990.18248430606604</v>
      </c>
      <c r="K4116" s="149">
        <v>1117.05389078703</v>
      </c>
      <c r="L4116" s="149">
        <v>62.036733219095098</v>
      </c>
      <c r="M4116" s="149">
        <v>64.834673261864495</v>
      </c>
    </row>
    <row r="4117" spans="1:13">
      <c r="A4117" s="150" t="str">
        <f t="shared" si="128"/>
        <v>2006-2008PersonsNU1</v>
      </c>
      <c r="B4117" s="151" t="str">
        <f t="shared" si="129"/>
        <v>2006-2008_Persons_NU1_All ages</v>
      </c>
      <c r="C4117" s="149" t="s">
        <v>4</v>
      </c>
      <c r="D4117" s="149" t="s">
        <v>215</v>
      </c>
      <c r="E4117" s="149" t="s">
        <v>102</v>
      </c>
      <c r="F4117" s="149">
        <v>1150</v>
      </c>
      <c r="G4117" s="149">
        <v>383.33333333333297</v>
      </c>
      <c r="H4117" s="149">
        <v>1035.4856427664599</v>
      </c>
      <c r="I4117" s="149">
        <v>1048.70806975955</v>
      </c>
      <c r="J4117" s="149">
        <v>987.43342254941501</v>
      </c>
      <c r="K4117" s="149">
        <v>1112.71659077764</v>
      </c>
      <c r="L4117" s="149">
        <v>61.2746472101366</v>
      </c>
      <c r="M4117" s="149">
        <v>64.008521018091002</v>
      </c>
    </row>
    <row r="4118" spans="1:13">
      <c r="A4118" s="150" t="str">
        <f t="shared" si="128"/>
        <v>2007-2009PersonsNU1</v>
      </c>
      <c r="B4118" s="151" t="str">
        <f t="shared" si="129"/>
        <v>2007-2009_Persons_NU1_All ages</v>
      </c>
      <c r="C4118" s="149" t="s">
        <v>5</v>
      </c>
      <c r="D4118" s="149" t="s">
        <v>215</v>
      </c>
      <c r="E4118" s="149" t="s">
        <v>102</v>
      </c>
      <c r="F4118" s="149">
        <v>1158</v>
      </c>
      <c r="G4118" s="149">
        <v>386</v>
      </c>
      <c r="H4118" s="149">
        <v>1035.8986286419699</v>
      </c>
      <c r="I4118" s="149">
        <v>1031.5545937152201</v>
      </c>
      <c r="J4118" s="149">
        <v>971.49310182718602</v>
      </c>
      <c r="K4118" s="149">
        <v>1094.2863348891301</v>
      </c>
      <c r="L4118" s="149">
        <v>60.061491888029899</v>
      </c>
      <c r="M4118" s="149">
        <v>62.731741173913399</v>
      </c>
    </row>
    <row r="4119" spans="1:13">
      <c r="A4119" s="150" t="str">
        <f t="shared" si="128"/>
        <v>2008-2010PersonsNU1</v>
      </c>
      <c r="B4119" s="151" t="str">
        <f t="shared" si="129"/>
        <v>2008-2010_Persons_NU1_All ages</v>
      </c>
      <c r="C4119" s="149" t="s">
        <v>6</v>
      </c>
      <c r="D4119" s="149" t="s">
        <v>215</v>
      </c>
      <c r="E4119" s="149" t="s">
        <v>102</v>
      </c>
      <c r="F4119" s="149">
        <v>1118</v>
      </c>
      <c r="G4119" s="149">
        <v>372.66666666666703</v>
      </c>
      <c r="H4119" s="149">
        <v>998.14298978644399</v>
      </c>
      <c r="I4119" s="149">
        <v>964.69546911963698</v>
      </c>
      <c r="J4119" s="149">
        <v>907.70470550176401</v>
      </c>
      <c r="K4119" s="149">
        <v>1024.2659993954901</v>
      </c>
      <c r="L4119" s="149">
        <v>56.9907636178731</v>
      </c>
      <c r="M4119" s="149">
        <v>59.570530275849499</v>
      </c>
    </row>
    <row r="4120" spans="1:13">
      <c r="A4120" s="150" t="str">
        <f t="shared" si="128"/>
        <v>2009-2011PersonsNU1</v>
      </c>
      <c r="B4120" s="151" t="str">
        <f t="shared" si="129"/>
        <v>2009-2011_Persons_NU1_All ages</v>
      </c>
      <c r="C4120" s="149" t="s">
        <v>7</v>
      </c>
      <c r="D4120" s="149" t="s">
        <v>215</v>
      </c>
      <c r="E4120" s="149" t="s">
        <v>102</v>
      </c>
      <c r="F4120" s="149">
        <v>1074</v>
      </c>
      <c r="G4120" s="149">
        <v>358</v>
      </c>
      <c r="H4120" s="149">
        <v>958.49211519754397</v>
      </c>
      <c r="I4120" s="149">
        <v>891.10491199733701</v>
      </c>
      <c r="J4120" s="149">
        <v>837.82139709579599</v>
      </c>
      <c r="K4120" s="149">
        <v>946.85052359369695</v>
      </c>
      <c r="L4120" s="149">
        <v>53.283514901541402</v>
      </c>
      <c r="M4120" s="149">
        <v>55.7456115963599</v>
      </c>
    </row>
    <row r="4121" spans="1:13">
      <c r="A4121" s="150" t="str">
        <f t="shared" si="128"/>
        <v>2010-2012PersonsNU1</v>
      </c>
      <c r="B4121" s="151" t="str">
        <f t="shared" si="129"/>
        <v>2010-2012_Persons_NU1_All ages</v>
      </c>
      <c r="C4121" s="149" t="s">
        <v>8</v>
      </c>
      <c r="D4121" s="149" t="s">
        <v>215</v>
      </c>
      <c r="E4121" s="149" t="s">
        <v>102</v>
      </c>
      <c r="F4121" s="149">
        <v>1100</v>
      </c>
      <c r="G4121" s="149">
        <v>366.66666666666703</v>
      </c>
      <c r="H4121" s="149">
        <v>979.222675236349</v>
      </c>
      <c r="I4121" s="149">
        <v>893.58918273472295</v>
      </c>
      <c r="J4121" s="149">
        <v>841.00322984219395</v>
      </c>
      <c r="K4121" s="149">
        <v>948.57539218294096</v>
      </c>
      <c r="L4121" s="149">
        <v>52.5859528925291</v>
      </c>
      <c r="M4121" s="149">
        <v>54.986209448218602</v>
      </c>
    </row>
    <row r="4122" spans="1:13">
      <c r="A4122" s="150" t="str">
        <f t="shared" si="128"/>
        <v>2011-2013PersonsNU1</v>
      </c>
      <c r="B4122" s="151" t="str">
        <f t="shared" si="129"/>
        <v>2011-2013_Persons_NU1_All ages</v>
      </c>
      <c r="C4122" s="149" t="s">
        <v>9</v>
      </c>
      <c r="D4122" s="149" t="s">
        <v>215</v>
      </c>
      <c r="E4122" s="149" t="s">
        <v>102</v>
      </c>
      <c r="F4122" s="149">
        <v>1138</v>
      </c>
      <c r="G4122" s="149">
        <v>379.33333333333297</v>
      </c>
      <c r="H4122" s="149">
        <v>1008.99942368223</v>
      </c>
      <c r="I4122" s="149">
        <v>897.772839877808</v>
      </c>
      <c r="J4122" s="149">
        <v>845.974336466458</v>
      </c>
      <c r="K4122" s="149">
        <v>951.89487315327005</v>
      </c>
      <c r="L4122" s="149">
        <v>51.798503411350502</v>
      </c>
      <c r="M4122" s="149">
        <v>54.122033275461703</v>
      </c>
    </row>
    <row r="4123" spans="1:13">
      <c r="A4123" s="150" t="str">
        <f t="shared" si="128"/>
        <v>2012-2014PersonsNU1</v>
      </c>
      <c r="B4123" s="151" t="str">
        <f t="shared" si="129"/>
        <v>2012-2014_Persons_NU1_All ages</v>
      </c>
      <c r="C4123" s="149" t="s">
        <v>216</v>
      </c>
      <c r="D4123" s="149" t="s">
        <v>215</v>
      </c>
      <c r="E4123" s="149" t="s">
        <v>102</v>
      </c>
      <c r="F4123" s="149">
        <v>1189</v>
      </c>
      <c r="G4123" s="149">
        <v>396.33333333333297</v>
      </c>
      <c r="H4123" s="149">
        <v>1049.5467264558199</v>
      </c>
      <c r="I4123" s="149">
        <v>919.00726615923304</v>
      </c>
      <c r="J4123" s="149">
        <v>867.12542489779196</v>
      </c>
      <c r="K4123" s="149">
        <v>973.16470853269698</v>
      </c>
      <c r="L4123" s="149">
        <v>51.881841261440897</v>
      </c>
      <c r="M4123" s="149">
        <v>54.157442373464598</v>
      </c>
    </row>
    <row r="4124" spans="1:13">
      <c r="A4124" s="150" t="str">
        <f t="shared" si="128"/>
        <v>2004-2006PersonsNU2</v>
      </c>
      <c r="B4124" s="151" t="str">
        <f t="shared" si="129"/>
        <v>2004-2006_Persons_NU2_All ages</v>
      </c>
      <c r="C4124" s="149" t="s">
        <v>1</v>
      </c>
      <c r="D4124" s="149" t="s">
        <v>215</v>
      </c>
      <c r="E4124" s="149" t="s">
        <v>103</v>
      </c>
      <c r="F4124" s="149">
        <v>1313</v>
      </c>
      <c r="G4124" s="149">
        <v>437.66666666666703</v>
      </c>
      <c r="H4124" s="149">
        <v>1201.13801652137</v>
      </c>
      <c r="I4124" s="149">
        <v>1233.74313741986</v>
      </c>
      <c r="J4124" s="149">
        <v>1166.97714917087</v>
      </c>
      <c r="K4124" s="149">
        <v>1303.2926268149299</v>
      </c>
      <c r="L4124" s="149">
        <v>66.765988248998397</v>
      </c>
      <c r="M4124" s="149">
        <v>69.549489395062196</v>
      </c>
    </row>
    <row r="4125" spans="1:13">
      <c r="A4125" s="150" t="str">
        <f t="shared" si="128"/>
        <v>2005-2007PersonsNU2</v>
      </c>
      <c r="B4125" s="151" t="str">
        <f t="shared" si="129"/>
        <v>2005-2007_Persons_NU2_All ages</v>
      </c>
      <c r="C4125" s="149" t="s">
        <v>3</v>
      </c>
      <c r="D4125" s="149" t="s">
        <v>215</v>
      </c>
      <c r="E4125" s="149" t="s">
        <v>103</v>
      </c>
      <c r="F4125" s="149">
        <v>1290</v>
      </c>
      <c r="G4125" s="149">
        <v>430</v>
      </c>
      <c r="H4125" s="149">
        <v>1176.33112353301</v>
      </c>
      <c r="I4125" s="149">
        <v>1185.23509697391</v>
      </c>
      <c r="J4125" s="149">
        <v>1120.5346969069101</v>
      </c>
      <c r="K4125" s="149">
        <v>1252.65737352572</v>
      </c>
      <c r="L4125" s="149">
        <v>64.700400067002406</v>
      </c>
      <c r="M4125" s="149">
        <v>67.422276551808594</v>
      </c>
    </row>
    <row r="4126" spans="1:13">
      <c r="A4126" s="150" t="str">
        <f t="shared" si="128"/>
        <v>2006-2008PersonsNU2</v>
      </c>
      <c r="B4126" s="151" t="str">
        <f t="shared" si="129"/>
        <v>2006-2008_Persons_NU2_All ages</v>
      </c>
      <c r="C4126" s="149" t="s">
        <v>4</v>
      </c>
      <c r="D4126" s="149" t="s">
        <v>215</v>
      </c>
      <c r="E4126" s="149" t="s">
        <v>103</v>
      </c>
      <c r="F4126" s="149">
        <v>1239</v>
      </c>
      <c r="G4126" s="149">
        <v>413</v>
      </c>
      <c r="H4126" s="149">
        <v>1121.70346831799</v>
      </c>
      <c r="I4126" s="149">
        <v>1110.8470529502999</v>
      </c>
      <c r="J4126" s="149">
        <v>1048.9880423270399</v>
      </c>
      <c r="K4126" s="149">
        <v>1175.3626687062499</v>
      </c>
      <c r="L4126" s="149">
        <v>61.859010623261199</v>
      </c>
      <c r="M4126" s="149">
        <v>64.515615755943102</v>
      </c>
    </row>
    <row r="4127" spans="1:13">
      <c r="A4127" s="150" t="str">
        <f t="shared" si="128"/>
        <v>2007-2009PersonsNU2</v>
      </c>
      <c r="B4127" s="151" t="str">
        <f t="shared" si="129"/>
        <v>2007-2009_Persons_NU2_All ages</v>
      </c>
      <c r="C4127" s="149" t="s">
        <v>5</v>
      </c>
      <c r="D4127" s="149" t="s">
        <v>215</v>
      </c>
      <c r="E4127" s="149" t="s">
        <v>103</v>
      </c>
      <c r="F4127" s="149">
        <v>1234</v>
      </c>
      <c r="G4127" s="149">
        <v>411.33333333333297</v>
      </c>
      <c r="H4127" s="149">
        <v>1108.86462685897</v>
      </c>
      <c r="I4127" s="149">
        <v>1077.9450305056901</v>
      </c>
      <c r="J4127" s="149">
        <v>1017.9093965734299</v>
      </c>
      <c r="K4127" s="149">
        <v>1140.5643034223699</v>
      </c>
      <c r="L4127" s="149">
        <v>60.035633932268297</v>
      </c>
      <c r="M4127" s="149">
        <v>62.619272916673303</v>
      </c>
    </row>
    <row r="4128" spans="1:13">
      <c r="A4128" s="150" t="str">
        <f t="shared" si="128"/>
        <v>2008-2010PersonsNU2</v>
      </c>
      <c r="B4128" s="151" t="str">
        <f t="shared" si="129"/>
        <v>2008-2010_Persons_NU2_All ages</v>
      </c>
      <c r="C4128" s="149" t="s">
        <v>6</v>
      </c>
      <c r="D4128" s="149" t="s">
        <v>215</v>
      </c>
      <c r="E4128" s="149" t="s">
        <v>103</v>
      </c>
      <c r="F4128" s="149">
        <v>1199</v>
      </c>
      <c r="G4128" s="149">
        <v>399.66666666666703</v>
      </c>
      <c r="H4128" s="149">
        <v>1071.55943624713</v>
      </c>
      <c r="I4128" s="149">
        <v>1021.82870989435</v>
      </c>
      <c r="J4128" s="149">
        <v>964.218468192351</v>
      </c>
      <c r="K4128" s="149">
        <v>1081.9549961707601</v>
      </c>
      <c r="L4128" s="149">
        <v>57.610241702004302</v>
      </c>
      <c r="M4128" s="149">
        <v>60.1262862764099</v>
      </c>
    </row>
    <row r="4129" spans="1:13">
      <c r="A4129" s="150" t="str">
        <f t="shared" si="128"/>
        <v>2009-2011PersonsNU2</v>
      </c>
      <c r="B4129" s="151" t="str">
        <f t="shared" si="129"/>
        <v>2009-2011_Persons_NU2_All ages</v>
      </c>
      <c r="C4129" s="149" t="s">
        <v>7</v>
      </c>
      <c r="D4129" s="149" t="s">
        <v>215</v>
      </c>
      <c r="E4129" s="149" t="s">
        <v>103</v>
      </c>
      <c r="F4129" s="149">
        <v>1194</v>
      </c>
      <c r="G4129" s="149">
        <v>398</v>
      </c>
      <c r="H4129" s="149">
        <v>1065.7478979595501</v>
      </c>
      <c r="I4129" s="149">
        <v>987.84163373128501</v>
      </c>
      <c r="J4129" s="149">
        <v>932.23760963658401</v>
      </c>
      <c r="K4129" s="149">
        <v>1045.8792844372699</v>
      </c>
      <c r="L4129" s="149">
        <v>55.604024094701202</v>
      </c>
      <c r="M4129" s="149">
        <v>58.037650705989897</v>
      </c>
    </row>
    <row r="4130" spans="1:13">
      <c r="A4130" s="150" t="str">
        <f t="shared" si="128"/>
        <v>2010-2012PersonsNU2</v>
      </c>
      <c r="B4130" s="151" t="str">
        <f t="shared" si="129"/>
        <v>2010-2012_Persons_NU2_All ages</v>
      </c>
      <c r="C4130" s="149" t="s">
        <v>8</v>
      </c>
      <c r="D4130" s="149" t="s">
        <v>215</v>
      </c>
      <c r="E4130" s="149" t="s">
        <v>103</v>
      </c>
      <c r="F4130" s="149">
        <v>1267</v>
      </c>
      <c r="G4130" s="149">
        <v>422.33333333333297</v>
      </c>
      <c r="H4130" s="149">
        <v>1129.06244151956</v>
      </c>
      <c r="I4130" s="149">
        <v>1032.3443413186001</v>
      </c>
      <c r="J4130" s="149">
        <v>975.99499321542999</v>
      </c>
      <c r="K4130" s="149">
        <v>1091.0861626808701</v>
      </c>
      <c r="L4130" s="149">
        <v>56.349348103169902</v>
      </c>
      <c r="M4130" s="149">
        <v>58.741821362272702</v>
      </c>
    </row>
    <row r="4131" spans="1:13">
      <c r="A4131" s="150" t="str">
        <f t="shared" si="128"/>
        <v>2011-2013PersonsNU2</v>
      </c>
      <c r="B4131" s="151" t="str">
        <f t="shared" si="129"/>
        <v>2011-2013_Persons_NU2_All ages</v>
      </c>
      <c r="C4131" s="149" t="s">
        <v>9</v>
      </c>
      <c r="D4131" s="149" t="s">
        <v>215</v>
      </c>
      <c r="E4131" s="149" t="s">
        <v>103</v>
      </c>
      <c r="F4131" s="149">
        <v>1289</v>
      </c>
      <c r="G4131" s="149">
        <v>429.66666666666703</v>
      </c>
      <c r="H4131" s="149">
        <v>1146.1445440318701</v>
      </c>
      <c r="I4131" s="149">
        <v>1049.0069875107699</v>
      </c>
      <c r="J4131" s="149">
        <v>992.22478874636101</v>
      </c>
      <c r="K4131" s="149">
        <v>1108.1789002375299</v>
      </c>
      <c r="L4131" s="149">
        <v>56.782198764413103</v>
      </c>
      <c r="M4131" s="149">
        <v>59.1719127267584</v>
      </c>
    </row>
    <row r="4132" spans="1:13">
      <c r="A4132" s="150" t="str">
        <f t="shared" si="128"/>
        <v>2012-2014PersonsNU2</v>
      </c>
      <c r="B4132" s="151" t="str">
        <f t="shared" si="129"/>
        <v>2012-2014_Persons_NU2_All ages</v>
      </c>
      <c r="C4132" s="149" t="s">
        <v>216</v>
      </c>
      <c r="D4132" s="149" t="s">
        <v>215</v>
      </c>
      <c r="E4132" s="149" t="s">
        <v>103</v>
      </c>
      <c r="F4132" s="149">
        <v>1309</v>
      </c>
      <c r="G4132" s="149">
        <v>436.33333333333297</v>
      </c>
      <c r="H4132" s="149">
        <v>1161.39793627838</v>
      </c>
      <c r="I4132" s="149">
        <v>1062.6230100192299</v>
      </c>
      <c r="J4132" s="149">
        <v>1005.50646547702</v>
      </c>
      <c r="K4132" s="149">
        <v>1122.1244848757301</v>
      </c>
      <c r="L4132" s="149">
        <v>57.116544542211003</v>
      </c>
      <c r="M4132" s="149">
        <v>59.501474856496998</v>
      </c>
    </row>
    <row r="4133" spans="1:13">
      <c r="A4133" s="150" t="str">
        <f t="shared" si="128"/>
        <v>2004-2006PersonsNU3</v>
      </c>
      <c r="B4133" s="151" t="str">
        <f t="shared" si="129"/>
        <v>2004-2006_Persons_NU3_All ages</v>
      </c>
      <c r="C4133" s="149" t="s">
        <v>1</v>
      </c>
      <c r="D4133" s="149" t="s">
        <v>215</v>
      </c>
      <c r="E4133" s="149" t="s">
        <v>104</v>
      </c>
      <c r="F4133" s="149">
        <v>1432</v>
      </c>
      <c r="G4133" s="149">
        <v>477.33333333333297</v>
      </c>
      <c r="H4133" s="149">
        <v>1306.28329562869</v>
      </c>
      <c r="I4133" s="149">
        <v>1306.0152638214799</v>
      </c>
      <c r="J4133" s="149">
        <v>1237.9974100782199</v>
      </c>
      <c r="K4133" s="149">
        <v>1376.7458059974799</v>
      </c>
      <c r="L4133" s="149">
        <v>68.017853743261199</v>
      </c>
      <c r="M4133" s="149">
        <v>70.730542175994998</v>
      </c>
    </row>
    <row r="4134" spans="1:13">
      <c r="A4134" s="150" t="str">
        <f t="shared" si="128"/>
        <v>2005-2007PersonsNU3</v>
      </c>
      <c r="B4134" s="151" t="str">
        <f t="shared" si="129"/>
        <v>2005-2007_Persons_NU3_All ages</v>
      </c>
      <c r="C4134" s="149" t="s">
        <v>3</v>
      </c>
      <c r="D4134" s="149" t="s">
        <v>215</v>
      </c>
      <c r="E4134" s="149" t="s">
        <v>104</v>
      </c>
      <c r="F4134" s="149">
        <v>1390</v>
      </c>
      <c r="G4134" s="149">
        <v>463.33333333333297</v>
      </c>
      <c r="H4134" s="149">
        <v>1258.55637246025</v>
      </c>
      <c r="I4134" s="149">
        <v>1250.04664159655</v>
      </c>
      <c r="J4134" s="149">
        <v>1183.92406072075</v>
      </c>
      <c r="K4134" s="149">
        <v>1318.8467438401501</v>
      </c>
      <c r="L4134" s="149">
        <v>66.122580875797397</v>
      </c>
      <c r="M4134" s="149">
        <v>68.800102243602595</v>
      </c>
    </row>
    <row r="4135" spans="1:13">
      <c r="A4135" s="150" t="str">
        <f t="shared" si="128"/>
        <v>2006-2008PersonsNU3</v>
      </c>
      <c r="B4135" s="151" t="str">
        <f t="shared" si="129"/>
        <v>2006-2008_Persons_NU3_All ages</v>
      </c>
      <c r="C4135" s="149" t="s">
        <v>4</v>
      </c>
      <c r="D4135" s="149" t="s">
        <v>215</v>
      </c>
      <c r="E4135" s="149" t="s">
        <v>104</v>
      </c>
      <c r="F4135" s="149">
        <v>1401</v>
      </c>
      <c r="G4135" s="149">
        <v>467</v>
      </c>
      <c r="H4135" s="149">
        <v>1257.3592762779999</v>
      </c>
      <c r="I4135" s="149">
        <v>1248.7248496520799</v>
      </c>
      <c r="J4135" s="149">
        <v>1182.83159183464</v>
      </c>
      <c r="K4135" s="149">
        <v>1317.27561583683</v>
      </c>
      <c r="L4135" s="149">
        <v>65.893257817435099</v>
      </c>
      <c r="M4135" s="149">
        <v>68.550766184751595</v>
      </c>
    </row>
    <row r="4136" spans="1:13">
      <c r="A4136" s="150" t="str">
        <f t="shared" si="128"/>
        <v>2007-2009PersonsNU3</v>
      </c>
      <c r="B4136" s="151" t="str">
        <f t="shared" si="129"/>
        <v>2007-2009_Persons_NU3_All ages</v>
      </c>
      <c r="C4136" s="149" t="s">
        <v>5</v>
      </c>
      <c r="D4136" s="149" t="s">
        <v>215</v>
      </c>
      <c r="E4136" s="149" t="s">
        <v>104</v>
      </c>
      <c r="F4136" s="149">
        <v>1346</v>
      </c>
      <c r="G4136" s="149">
        <v>448.66666666666703</v>
      </c>
      <c r="H4136" s="149">
        <v>1198.92755662839</v>
      </c>
      <c r="I4136" s="149">
        <v>1176.16683149706</v>
      </c>
      <c r="J4136" s="149">
        <v>1112.85064131891</v>
      </c>
      <c r="K4136" s="149">
        <v>1242.0894074223099</v>
      </c>
      <c r="L4136" s="149">
        <v>63.316190178144097</v>
      </c>
      <c r="M4136" s="149">
        <v>65.922575925250598</v>
      </c>
    </row>
    <row r="4137" spans="1:13">
      <c r="A4137" s="150" t="str">
        <f t="shared" si="128"/>
        <v>2008-2010PersonsNU3</v>
      </c>
      <c r="B4137" s="151" t="str">
        <f t="shared" si="129"/>
        <v>2008-2010_Persons_NU3_All ages</v>
      </c>
      <c r="C4137" s="149" t="s">
        <v>6</v>
      </c>
      <c r="D4137" s="149" t="s">
        <v>215</v>
      </c>
      <c r="E4137" s="149" t="s">
        <v>104</v>
      </c>
      <c r="F4137" s="149">
        <v>1341</v>
      </c>
      <c r="G4137" s="149">
        <v>447</v>
      </c>
      <c r="H4137" s="149">
        <v>1189.8318619404599</v>
      </c>
      <c r="I4137" s="149">
        <v>1151.44909973528</v>
      </c>
      <c r="J4137" s="149">
        <v>1089.52321590253</v>
      </c>
      <c r="K4137" s="149">
        <v>1215.92899285561</v>
      </c>
      <c r="L4137" s="149">
        <v>61.925883832750699</v>
      </c>
      <c r="M4137" s="149">
        <v>64.479893120331297</v>
      </c>
    </row>
    <row r="4138" spans="1:13">
      <c r="A4138" s="150" t="str">
        <f t="shared" si="128"/>
        <v>2009-2011PersonsNU3</v>
      </c>
      <c r="B4138" s="151" t="str">
        <f t="shared" si="129"/>
        <v>2009-2011_Persons_NU3_All ages</v>
      </c>
      <c r="C4138" s="149" t="s">
        <v>7</v>
      </c>
      <c r="D4138" s="149" t="s">
        <v>215</v>
      </c>
      <c r="E4138" s="149" t="s">
        <v>104</v>
      </c>
      <c r="F4138" s="149">
        <v>1334</v>
      </c>
      <c r="G4138" s="149">
        <v>444.66666666666703</v>
      </c>
      <c r="H4138" s="149">
        <v>1180.8026625595301</v>
      </c>
      <c r="I4138" s="149">
        <v>1117.4896053513901</v>
      </c>
      <c r="J4138" s="149">
        <v>1057.56915679593</v>
      </c>
      <c r="K4138" s="149">
        <v>1179.8879748184299</v>
      </c>
      <c r="L4138" s="149">
        <v>59.920448555464603</v>
      </c>
      <c r="M4138" s="149">
        <v>62.398369467035799</v>
      </c>
    </row>
    <row r="4139" spans="1:13">
      <c r="A4139" s="150" t="str">
        <f t="shared" si="128"/>
        <v>2010-2012PersonsNU3</v>
      </c>
      <c r="B4139" s="151" t="str">
        <f t="shared" si="129"/>
        <v>2010-2012_Persons_NU3_All ages</v>
      </c>
      <c r="C4139" s="149" t="s">
        <v>8</v>
      </c>
      <c r="D4139" s="149" t="s">
        <v>215</v>
      </c>
      <c r="E4139" s="149" t="s">
        <v>104</v>
      </c>
      <c r="F4139" s="149">
        <v>1320</v>
      </c>
      <c r="G4139" s="149">
        <v>440</v>
      </c>
      <c r="H4139" s="149">
        <v>1167.8212171882101</v>
      </c>
      <c r="I4139" s="149">
        <v>1088.18209667765</v>
      </c>
      <c r="J4139" s="149">
        <v>1029.68783669353</v>
      </c>
      <c r="K4139" s="149">
        <v>1149.1083842757</v>
      </c>
      <c r="L4139" s="149">
        <v>58.494259984118798</v>
      </c>
      <c r="M4139" s="149">
        <v>60.926287598049797</v>
      </c>
    </row>
    <row r="4140" spans="1:13">
      <c r="A4140" s="150" t="str">
        <f t="shared" si="128"/>
        <v>2011-2013PersonsNU3</v>
      </c>
      <c r="B4140" s="151" t="str">
        <f t="shared" si="129"/>
        <v>2011-2013_Persons_NU3_All ages</v>
      </c>
      <c r="C4140" s="149" t="s">
        <v>9</v>
      </c>
      <c r="D4140" s="149" t="s">
        <v>215</v>
      </c>
      <c r="E4140" s="149" t="s">
        <v>104</v>
      </c>
      <c r="F4140" s="149">
        <v>1366</v>
      </c>
      <c r="G4140" s="149">
        <v>455.33333333333297</v>
      </c>
      <c r="H4140" s="149">
        <v>1207.4177523998101</v>
      </c>
      <c r="I4140" s="149">
        <v>1102.5609282898499</v>
      </c>
      <c r="J4140" s="149">
        <v>1044.3566799652899</v>
      </c>
      <c r="K4140" s="149">
        <v>1163.1431335462901</v>
      </c>
      <c r="L4140" s="149">
        <v>58.204248324558002</v>
      </c>
      <c r="M4140" s="149">
        <v>60.582205256443999</v>
      </c>
    </row>
    <row r="4141" spans="1:13">
      <c r="A4141" s="150" t="str">
        <f t="shared" si="128"/>
        <v>2012-2014PersonsNU3</v>
      </c>
      <c r="B4141" s="151" t="str">
        <f t="shared" si="129"/>
        <v>2012-2014_Persons_NU3_All ages</v>
      </c>
      <c r="C4141" s="149" t="s">
        <v>216</v>
      </c>
      <c r="D4141" s="149" t="s">
        <v>215</v>
      </c>
      <c r="E4141" s="149" t="s">
        <v>104</v>
      </c>
      <c r="F4141" s="149">
        <v>1354</v>
      </c>
      <c r="G4141" s="149">
        <v>451.33333333333297</v>
      </c>
      <c r="H4141" s="149">
        <v>1196.1976111386</v>
      </c>
      <c r="I4141" s="149">
        <v>1076.3423072441401</v>
      </c>
      <c r="J4141" s="149">
        <v>1019.22309160076</v>
      </c>
      <c r="K4141" s="149">
        <v>1135.8057000997201</v>
      </c>
      <c r="L4141" s="149">
        <v>57.1192156433859</v>
      </c>
      <c r="M4141" s="149">
        <v>59.463392855575201</v>
      </c>
    </row>
    <row r="4142" spans="1:13">
      <c r="A4142" s="150" t="str">
        <f t="shared" si="128"/>
        <v>2004-2006PersonsNU4</v>
      </c>
      <c r="B4142" s="151" t="str">
        <f t="shared" si="129"/>
        <v>2004-2006_Persons_NU4_All ages</v>
      </c>
      <c r="C4142" s="149" t="s">
        <v>1</v>
      </c>
      <c r="D4142" s="149" t="s">
        <v>215</v>
      </c>
      <c r="E4142" s="149" t="s">
        <v>105</v>
      </c>
      <c r="F4142" s="149">
        <v>1354</v>
      </c>
      <c r="G4142" s="149">
        <v>451.33333333333297</v>
      </c>
      <c r="H4142" s="149">
        <v>1274.2689893371701</v>
      </c>
      <c r="I4142" s="149">
        <v>1247.0589728714001</v>
      </c>
      <c r="J4142" s="149">
        <v>1180.6410261947201</v>
      </c>
      <c r="K4142" s="149">
        <v>1316.2027174310799</v>
      </c>
      <c r="L4142" s="149">
        <v>66.417946676676607</v>
      </c>
      <c r="M4142" s="149">
        <v>69.1437445596857</v>
      </c>
    </row>
    <row r="4143" spans="1:13">
      <c r="A4143" s="150" t="str">
        <f t="shared" si="128"/>
        <v>2005-2007PersonsNU4</v>
      </c>
      <c r="B4143" s="151" t="str">
        <f t="shared" si="129"/>
        <v>2005-2007_Persons_NU4_All ages</v>
      </c>
      <c r="C4143" s="149" t="s">
        <v>3</v>
      </c>
      <c r="D4143" s="149" t="s">
        <v>215</v>
      </c>
      <c r="E4143" s="149" t="s">
        <v>105</v>
      </c>
      <c r="F4143" s="149">
        <v>1311</v>
      </c>
      <c r="G4143" s="149">
        <v>437</v>
      </c>
      <c r="H4143" s="149">
        <v>1222.5828111011599</v>
      </c>
      <c r="I4143" s="149">
        <v>1191.1423101489199</v>
      </c>
      <c r="J4143" s="149">
        <v>1126.7820392440301</v>
      </c>
      <c r="K4143" s="149">
        <v>1258.18787942055</v>
      </c>
      <c r="L4143" s="149">
        <v>64.360270904888694</v>
      </c>
      <c r="M4143" s="149">
        <v>67.045569271629105</v>
      </c>
    </row>
    <row r="4144" spans="1:13">
      <c r="A4144" s="150" t="str">
        <f t="shared" si="128"/>
        <v>2006-2008PersonsNU4</v>
      </c>
      <c r="B4144" s="151" t="str">
        <f t="shared" si="129"/>
        <v>2006-2008_Persons_NU4_All ages</v>
      </c>
      <c r="C4144" s="149" t="s">
        <v>4</v>
      </c>
      <c r="D4144" s="149" t="s">
        <v>215</v>
      </c>
      <c r="E4144" s="149" t="s">
        <v>105</v>
      </c>
      <c r="F4144" s="149">
        <v>1339</v>
      </c>
      <c r="G4144" s="149">
        <v>446.33333333333297</v>
      </c>
      <c r="H4144" s="149">
        <v>1241.96525465389</v>
      </c>
      <c r="I4144" s="149">
        <v>1201.8594383775801</v>
      </c>
      <c r="J4144" s="149">
        <v>1137.5527973225701</v>
      </c>
      <c r="K4144" s="149">
        <v>1268.8203029518199</v>
      </c>
      <c r="L4144" s="149">
        <v>64.306641055008001</v>
      </c>
      <c r="M4144" s="149">
        <v>66.960864574240105</v>
      </c>
    </row>
    <row r="4145" spans="1:13">
      <c r="A4145" s="150" t="str">
        <f t="shared" si="128"/>
        <v>2007-2009PersonsNU4</v>
      </c>
      <c r="B4145" s="151" t="str">
        <f t="shared" si="129"/>
        <v>2007-2009_Persons_NU4_All ages</v>
      </c>
      <c r="C4145" s="149" t="s">
        <v>5</v>
      </c>
      <c r="D4145" s="149" t="s">
        <v>215</v>
      </c>
      <c r="E4145" s="149" t="s">
        <v>105</v>
      </c>
      <c r="F4145" s="149">
        <v>1355</v>
      </c>
      <c r="G4145" s="149">
        <v>451.66666666666703</v>
      </c>
      <c r="H4145" s="149">
        <v>1251.45464285055</v>
      </c>
      <c r="I4145" s="149">
        <v>1196.09880361455</v>
      </c>
      <c r="J4145" s="149">
        <v>1132.4869253514901</v>
      </c>
      <c r="K4145" s="149">
        <v>1262.32033336782</v>
      </c>
      <c r="L4145" s="149">
        <v>63.611878263063304</v>
      </c>
      <c r="M4145" s="149">
        <v>66.221529753273202</v>
      </c>
    </row>
    <row r="4146" spans="1:13">
      <c r="A4146" s="150" t="str">
        <f t="shared" si="128"/>
        <v>2008-2010PersonsNU4</v>
      </c>
      <c r="B4146" s="151" t="str">
        <f t="shared" si="129"/>
        <v>2008-2010_Persons_NU4_All ages</v>
      </c>
      <c r="C4146" s="149" t="s">
        <v>6</v>
      </c>
      <c r="D4146" s="149" t="s">
        <v>215</v>
      </c>
      <c r="E4146" s="149" t="s">
        <v>105</v>
      </c>
      <c r="F4146" s="149">
        <v>1381</v>
      </c>
      <c r="G4146" s="149">
        <v>460.33333333333297</v>
      </c>
      <c r="H4146" s="149">
        <v>1274.36143511</v>
      </c>
      <c r="I4146" s="149">
        <v>1203.6966352520001</v>
      </c>
      <c r="J4146" s="149">
        <v>1140.3767661327699</v>
      </c>
      <c r="K4146" s="149">
        <v>1269.58906132584</v>
      </c>
      <c r="L4146" s="149">
        <v>63.319869119234198</v>
      </c>
      <c r="M4146" s="149">
        <v>65.892426073839005</v>
      </c>
    </row>
    <row r="4147" spans="1:13">
      <c r="A4147" s="150" t="str">
        <f t="shared" si="128"/>
        <v>2009-2011PersonsNU4</v>
      </c>
      <c r="B4147" s="151" t="str">
        <f t="shared" si="129"/>
        <v>2009-2011_Persons_NU4_All ages</v>
      </c>
      <c r="C4147" s="149" t="s">
        <v>7</v>
      </c>
      <c r="D4147" s="149" t="s">
        <v>215</v>
      </c>
      <c r="E4147" s="149" t="s">
        <v>105</v>
      </c>
      <c r="F4147" s="149">
        <v>1307</v>
      </c>
      <c r="G4147" s="149">
        <v>435.66666666666703</v>
      </c>
      <c r="H4147" s="149">
        <v>1199.46771899234</v>
      </c>
      <c r="I4147" s="149">
        <v>1117.29942285942</v>
      </c>
      <c r="J4147" s="149">
        <v>1057.0491286925001</v>
      </c>
      <c r="K4147" s="149">
        <v>1180.0674667006699</v>
      </c>
      <c r="L4147" s="149">
        <v>60.250294166923602</v>
      </c>
      <c r="M4147" s="149">
        <v>62.7680438412469</v>
      </c>
    </row>
    <row r="4148" spans="1:13">
      <c r="A4148" s="150" t="str">
        <f t="shared" si="128"/>
        <v>2010-2012PersonsNU4</v>
      </c>
      <c r="B4148" s="151" t="str">
        <f t="shared" si="129"/>
        <v>2010-2012_Persons_NU4_All ages</v>
      </c>
      <c r="C4148" s="149" t="s">
        <v>8</v>
      </c>
      <c r="D4148" s="149" t="s">
        <v>215</v>
      </c>
      <c r="E4148" s="149" t="s">
        <v>105</v>
      </c>
      <c r="F4148" s="149">
        <v>1305</v>
      </c>
      <c r="G4148" s="149">
        <v>435</v>
      </c>
      <c r="H4148" s="149">
        <v>1191.6937575336999</v>
      </c>
      <c r="I4148" s="149">
        <v>1088.4337914686801</v>
      </c>
      <c r="J4148" s="149">
        <v>1029.77730000938</v>
      </c>
      <c r="K4148" s="149">
        <v>1149.54335096207</v>
      </c>
      <c r="L4148" s="149">
        <v>58.656491459298401</v>
      </c>
      <c r="M4148" s="149">
        <v>61.109559493387501</v>
      </c>
    </row>
    <row r="4149" spans="1:13">
      <c r="A4149" s="150" t="str">
        <f t="shared" si="128"/>
        <v>2011-2013PersonsNU4</v>
      </c>
      <c r="B4149" s="151" t="str">
        <f t="shared" si="129"/>
        <v>2011-2013_Persons_NU4_All ages</v>
      </c>
      <c r="C4149" s="149" t="s">
        <v>9</v>
      </c>
      <c r="D4149" s="149" t="s">
        <v>215</v>
      </c>
      <c r="E4149" s="149" t="s">
        <v>105</v>
      </c>
      <c r="F4149" s="149">
        <v>1309</v>
      </c>
      <c r="G4149" s="149">
        <v>436.33333333333297</v>
      </c>
      <c r="H4149" s="149">
        <v>1191.6574872322401</v>
      </c>
      <c r="I4149" s="149">
        <v>1065.9948861340699</v>
      </c>
      <c r="J4149" s="149">
        <v>1008.65765909725</v>
      </c>
      <c r="K4149" s="149">
        <v>1125.72625819476</v>
      </c>
      <c r="L4149" s="149">
        <v>57.337227036813402</v>
      </c>
      <c r="M4149" s="149">
        <v>59.731372060697602</v>
      </c>
    </row>
    <row r="4150" spans="1:13">
      <c r="A4150" s="150" t="str">
        <f t="shared" si="128"/>
        <v>2012-2014PersonsNU4</v>
      </c>
      <c r="B4150" s="151" t="str">
        <f t="shared" si="129"/>
        <v>2012-2014_Persons_NU4_All ages</v>
      </c>
      <c r="C4150" s="149" t="s">
        <v>216</v>
      </c>
      <c r="D4150" s="149" t="s">
        <v>215</v>
      </c>
      <c r="E4150" s="149" t="s">
        <v>105</v>
      </c>
      <c r="F4150" s="149">
        <v>1324</v>
      </c>
      <c r="G4150" s="149">
        <v>441.33333333333297</v>
      </c>
      <c r="H4150" s="149">
        <v>1207.0380162275501</v>
      </c>
      <c r="I4150" s="149">
        <v>1062.0554940601201</v>
      </c>
      <c r="J4150" s="149">
        <v>1005.22606426755</v>
      </c>
      <c r="K4150" s="149">
        <v>1121.2440795546199</v>
      </c>
      <c r="L4150" s="149">
        <v>56.8294297925734</v>
      </c>
      <c r="M4150" s="149">
        <v>59.188585494501197</v>
      </c>
    </row>
    <row r="4151" spans="1:13">
      <c r="A4151" s="150" t="str">
        <f t="shared" si="128"/>
        <v>2004-2006PersonsNU5</v>
      </c>
      <c r="B4151" s="151" t="str">
        <f t="shared" si="129"/>
        <v>2004-2006_Persons_NU5_All ages</v>
      </c>
      <c r="C4151" s="149" t="s">
        <v>1</v>
      </c>
      <c r="D4151" s="149" t="s">
        <v>215</v>
      </c>
      <c r="E4151" s="149" t="s">
        <v>106</v>
      </c>
      <c r="F4151" s="149">
        <v>1423</v>
      </c>
      <c r="G4151" s="149">
        <v>474.33333333333297</v>
      </c>
      <c r="H4151" s="149">
        <v>1405.8625356899399</v>
      </c>
      <c r="I4151" s="149">
        <v>1409.9611127527301</v>
      </c>
      <c r="J4151" s="149">
        <v>1336.60940164667</v>
      </c>
      <c r="K4151" s="149">
        <v>1486.2476758753201</v>
      </c>
      <c r="L4151" s="149">
        <v>73.351711106061401</v>
      </c>
      <c r="M4151" s="149">
        <v>76.286563122588603</v>
      </c>
    </row>
    <row r="4152" spans="1:13">
      <c r="A4152" s="150" t="str">
        <f t="shared" si="128"/>
        <v>2005-2007PersonsNU5</v>
      </c>
      <c r="B4152" s="151" t="str">
        <f t="shared" si="129"/>
        <v>2005-2007_Persons_NU5_All ages</v>
      </c>
      <c r="C4152" s="149" t="s">
        <v>3</v>
      </c>
      <c r="D4152" s="149" t="s">
        <v>215</v>
      </c>
      <c r="E4152" s="149" t="s">
        <v>106</v>
      </c>
      <c r="F4152" s="149">
        <v>1404</v>
      </c>
      <c r="G4152" s="149">
        <v>468</v>
      </c>
      <c r="H4152" s="149">
        <v>1378.7008395934599</v>
      </c>
      <c r="I4152" s="149">
        <v>1385.4588296767499</v>
      </c>
      <c r="J4152" s="149">
        <v>1312.9307408060299</v>
      </c>
      <c r="K4152" s="149">
        <v>1460.90881735265</v>
      </c>
      <c r="L4152" s="149">
        <v>72.528088870721106</v>
      </c>
      <c r="M4152" s="149">
        <v>75.449987675903898</v>
      </c>
    </row>
    <row r="4153" spans="1:13">
      <c r="A4153" s="150" t="str">
        <f t="shared" si="128"/>
        <v>2006-2008PersonsNU5</v>
      </c>
      <c r="B4153" s="151" t="str">
        <f t="shared" si="129"/>
        <v>2006-2008_Persons_NU5_All ages</v>
      </c>
      <c r="C4153" s="149" t="s">
        <v>4</v>
      </c>
      <c r="D4153" s="149" t="s">
        <v>215</v>
      </c>
      <c r="E4153" s="149" t="s">
        <v>106</v>
      </c>
      <c r="F4153" s="149">
        <v>1410</v>
      </c>
      <c r="G4153" s="149">
        <v>470</v>
      </c>
      <c r="H4153" s="149">
        <v>1374.5101479791799</v>
      </c>
      <c r="I4153" s="149">
        <v>1378.0898118431401</v>
      </c>
      <c r="J4153" s="149">
        <v>1306.11635454207</v>
      </c>
      <c r="K4153" s="149">
        <v>1452.9565122225199</v>
      </c>
      <c r="L4153" s="149">
        <v>71.973457301075499</v>
      </c>
      <c r="M4153" s="149">
        <v>74.8667003793757</v>
      </c>
    </row>
    <row r="4154" spans="1:13">
      <c r="A4154" s="150" t="str">
        <f t="shared" si="128"/>
        <v>2007-2009PersonsNU5</v>
      </c>
      <c r="B4154" s="151" t="str">
        <f t="shared" si="129"/>
        <v>2007-2009_Persons_NU5_All ages</v>
      </c>
      <c r="C4154" s="149" t="s">
        <v>5</v>
      </c>
      <c r="D4154" s="149" t="s">
        <v>215</v>
      </c>
      <c r="E4154" s="149" t="s">
        <v>106</v>
      </c>
      <c r="F4154" s="149">
        <v>1355</v>
      </c>
      <c r="G4154" s="149">
        <v>451.66666666666703</v>
      </c>
      <c r="H4154" s="149">
        <v>1314.7170690056701</v>
      </c>
      <c r="I4154" s="149">
        <v>1317.33424725181</v>
      </c>
      <c r="J4154" s="149">
        <v>1247.1563153811301</v>
      </c>
      <c r="K4154" s="149">
        <v>1390.39120029726</v>
      </c>
      <c r="L4154" s="149">
        <v>70.177931870679203</v>
      </c>
      <c r="M4154" s="149">
        <v>73.056953045448196</v>
      </c>
    </row>
    <row r="4155" spans="1:13">
      <c r="A4155" s="150" t="str">
        <f t="shared" si="128"/>
        <v>2008-2010PersonsNU5</v>
      </c>
      <c r="B4155" s="151" t="str">
        <f t="shared" si="129"/>
        <v>2008-2010_Persons_NU5_All ages</v>
      </c>
      <c r="C4155" s="149" t="s">
        <v>6</v>
      </c>
      <c r="D4155" s="149" t="s">
        <v>215</v>
      </c>
      <c r="E4155" s="149" t="s">
        <v>106</v>
      </c>
      <c r="F4155" s="149">
        <v>1323</v>
      </c>
      <c r="G4155" s="149">
        <v>441</v>
      </c>
      <c r="H4155" s="149">
        <v>1279.5837242366499</v>
      </c>
      <c r="I4155" s="149">
        <v>1290.67181689016</v>
      </c>
      <c r="J4155" s="149">
        <v>1221.13678951424</v>
      </c>
      <c r="K4155" s="149">
        <v>1363.0945619323099</v>
      </c>
      <c r="L4155" s="149">
        <v>69.535027375915703</v>
      </c>
      <c r="M4155" s="149">
        <v>72.422745042153295</v>
      </c>
    </row>
    <row r="4156" spans="1:13">
      <c r="A4156" s="150" t="str">
        <f t="shared" si="128"/>
        <v>2009-2011PersonsNU5</v>
      </c>
      <c r="B4156" s="151" t="str">
        <f t="shared" si="129"/>
        <v>2009-2011_Persons_NU5_All ages</v>
      </c>
      <c r="C4156" s="149" t="s">
        <v>7</v>
      </c>
      <c r="D4156" s="149" t="s">
        <v>215</v>
      </c>
      <c r="E4156" s="149" t="s">
        <v>106</v>
      </c>
      <c r="F4156" s="149">
        <v>1320</v>
      </c>
      <c r="G4156" s="149">
        <v>440</v>
      </c>
      <c r="H4156" s="149">
        <v>1271.83558634511</v>
      </c>
      <c r="I4156" s="149">
        <v>1288.86433444114</v>
      </c>
      <c r="J4156" s="149">
        <v>1219.50944454559</v>
      </c>
      <c r="K4156" s="149">
        <v>1361.1028065451501</v>
      </c>
      <c r="L4156" s="149">
        <v>69.354889895550698</v>
      </c>
      <c r="M4156" s="149">
        <v>72.238472104008693</v>
      </c>
    </row>
    <row r="4157" spans="1:13">
      <c r="A4157" s="150" t="str">
        <f t="shared" si="128"/>
        <v>2010-2012PersonsNU5</v>
      </c>
      <c r="B4157" s="151" t="str">
        <f t="shared" si="129"/>
        <v>2010-2012_Persons_NU5_All ages</v>
      </c>
      <c r="C4157" s="149" t="s">
        <v>8</v>
      </c>
      <c r="D4157" s="149" t="s">
        <v>215</v>
      </c>
      <c r="E4157" s="149" t="s">
        <v>106</v>
      </c>
      <c r="F4157" s="149">
        <v>1273</v>
      </c>
      <c r="G4157" s="149">
        <v>424.33333333333297</v>
      </c>
      <c r="H4157" s="149">
        <v>1221.78286240786</v>
      </c>
      <c r="I4157" s="149">
        <v>1241.9789229421699</v>
      </c>
      <c r="J4157" s="149">
        <v>1174.0352201692399</v>
      </c>
      <c r="K4157" s="149">
        <v>1312.8004067519</v>
      </c>
      <c r="L4157" s="149">
        <v>67.943702772930706</v>
      </c>
      <c r="M4157" s="149">
        <v>70.821483809732896</v>
      </c>
    </row>
    <row r="4158" spans="1:13">
      <c r="A4158" s="150" t="str">
        <f t="shared" si="128"/>
        <v>2011-2013PersonsNU5</v>
      </c>
      <c r="B4158" s="151" t="str">
        <f t="shared" si="129"/>
        <v>2011-2013_Persons_NU5_All ages</v>
      </c>
      <c r="C4158" s="149" t="s">
        <v>9</v>
      </c>
      <c r="D4158" s="149" t="s">
        <v>215</v>
      </c>
      <c r="E4158" s="149" t="s">
        <v>106</v>
      </c>
      <c r="F4158" s="149">
        <v>1228</v>
      </c>
      <c r="G4158" s="149">
        <v>409.33333333333297</v>
      </c>
      <c r="H4158" s="149">
        <v>1172.55010551041</v>
      </c>
      <c r="I4158" s="149">
        <v>1188.15556040003</v>
      </c>
      <c r="J4158" s="149">
        <v>1122.0371251240799</v>
      </c>
      <c r="K4158" s="149">
        <v>1257.1265150219599</v>
      </c>
      <c r="L4158" s="149">
        <v>66.118435275951896</v>
      </c>
      <c r="M4158" s="149">
        <v>68.970954621928996</v>
      </c>
    </row>
    <row r="4159" spans="1:13">
      <c r="A4159" s="150" t="str">
        <f t="shared" si="128"/>
        <v>2012-2014PersonsNU5</v>
      </c>
      <c r="B4159" s="151" t="str">
        <f t="shared" si="129"/>
        <v>2012-2014_Persons_NU5_All ages</v>
      </c>
      <c r="C4159" s="149" t="s">
        <v>216</v>
      </c>
      <c r="D4159" s="149" t="s">
        <v>215</v>
      </c>
      <c r="E4159" s="149" t="s">
        <v>106</v>
      </c>
      <c r="F4159" s="149">
        <v>1222</v>
      </c>
      <c r="G4159" s="149">
        <v>407.33333333333297</v>
      </c>
      <c r="H4159" s="149">
        <v>1163.61004780133</v>
      </c>
      <c r="I4159" s="149">
        <v>1175.1694761783799</v>
      </c>
      <c r="J4159" s="149">
        <v>1109.61576812454</v>
      </c>
      <c r="K4159" s="149">
        <v>1243.55843818478</v>
      </c>
      <c r="L4159" s="149">
        <v>65.5537080538315</v>
      </c>
      <c r="M4159" s="149">
        <v>68.388962006400305</v>
      </c>
    </row>
    <row r="4160" spans="1:13">
      <c r="A4160" s="150" t="str">
        <f t="shared" si="128"/>
        <v>2004-2006PersonsNX</v>
      </c>
      <c r="B4160" s="151" t="str">
        <f t="shared" si="129"/>
        <v>2004-2006_Persons_NX_All ages</v>
      </c>
      <c r="C4160" s="149" t="s">
        <v>1</v>
      </c>
      <c r="D4160" s="149" t="s">
        <v>215</v>
      </c>
      <c r="E4160" s="149" t="s">
        <v>107</v>
      </c>
      <c r="F4160" s="149">
        <v>7584</v>
      </c>
      <c r="G4160" s="149">
        <v>2528</v>
      </c>
      <c r="H4160" s="149">
        <v>1101.8195131305999</v>
      </c>
      <c r="I4160" s="149">
        <v>1199.8366607548001</v>
      </c>
      <c r="J4160" s="149">
        <v>1172.7252088642001</v>
      </c>
      <c r="K4160" s="149">
        <v>1227.41220268187</v>
      </c>
      <c r="L4160" s="149">
        <v>27.1114518905949</v>
      </c>
      <c r="M4160" s="149">
        <v>27.575541927068802</v>
      </c>
    </row>
    <row r="4161" spans="1:13">
      <c r="A4161" s="150" t="str">
        <f t="shared" si="128"/>
        <v>2005-2007PersonsNX</v>
      </c>
      <c r="B4161" s="151" t="str">
        <f t="shared" si="129"/>
        <v>2005-2007_Persons_NX_All ages</v>
      </c>
      <c r="C4161" s="149" t="s">
        <v>3</v>
      </c>
      <c r="D4161" s="149" t="s">
        <v>215</v>
      </c>
      <c r="E4161" s="149" t="s">
        <v>107</v>
      </c>
      <c r="F4161" s="149">
        <v>7616</v>
      </c>
      <c r="G4161" s="149">
        <v>2538.6666666666702</v>
      </c>
      <c r="H4161" s="149">
        <v>1099.6246029454201</v>
      </c>
      <c r="I4161" s="149">
        <v>1190.91258605541</v>
      </c>
      <c r="J4161" s="149">
        <v>1164.06842188991</v>
      </c>
      <c r="K4161" s="149">
        <v>1218.21528936295</v>
      </c>
      <c r="L4161" s="149">
        <v>26.844164165501098</v>
      </c>
      <c r="M4161" s="149">
        <v>27.302703307535001</v>
      </c>
    </row>
    <row r="4162" spans="1:13">
      <c r="A4162" s="150" t="str">
        <f t="shared" si="128"/>
        <v>2006-2008PersonsNX</v>
      </c>
      <c r="B4162" s="151" t="str">
        <f t="shared" si="129"/>
        <v>2006-2008_Persons_NX_All ages</v>
      </c>
      <c r="C4162" s="149" t="s">
        <v>4</v>
      </c>
      <c r="D4162" s="149" t="s">
        <v>215</v>
      </c>
      <c r="E4162" s="149" t="s">
        <v>107</v>
      </c>
      <c r="F4162" s="149">
        <v>7510</v>
      </c>
      <c r="G4162" s="149">
        <v>2503.3333333333298</v>
      </c>
      <c r="H4162" s="149">
        <v>1076.86925000574</v>
      </c>
      <c r="I4162" s="149">
        <v>1165.10267026058</v>
      </c>
      <c r="J4162" s="149">
        <v>1138.6241390492801</v>
      </c>
      <c r="K4162" s="149">
        <v>1192.03670603669</v>
      </c>
      <c r="L4162" s="149">
        <v>26.4785312112963</v>
      </c>
      <c r="M4162" s="149">
        <v>26.9340357761155</v>
      </c>
    </row>
    <row r="4163" spans="1:13">
      <c r="A4163" s="150" t="str">
        <f t="shared" ref="A4163:A4226" si="130">C4163&amp;D4163&amp;E4163</f>
        <v>2007-2009PersonsNX</v>
      </c>
      <c r="B4163" s="151" t="str">
        <f t="shared" ref="B4163:B4226" si="131">CONCATENATE(C4163,"_",D4163,"_",E4163,"_","All ages")</f>
        <v>2007-2009_Persons_NX_All ages</v>
      </c>
      <c r="C4163" s="149" t="s">
        <v>5</v>
      </c>
      <c r="D4163" s="149" t="s">
        <v>215</v>
      </c>
      <c r="E4163" s="149" t="s">
        <v>107</v>
      </c>
      <c r="F4163" s="149">
        <v>7509</v>
      </c>
      <c r="G4163" s="149">
        <v>2503</v>
      </c>
      <c r="H4163" s="149">
        <v>1069.3534605525499</v>
      </c>
      <c r="I4163" s="149">
        <v>1154.91486788521</v>
      </c>
      <c r="J4163" s="149">
        <v>1128.66080165163</v>
      </c>
      <c r="K4163" s="149">
        <v>1181.62060761834</v>
      </c>
      <c r="L4163" s="149">
        <v>26.254066233584599</v>
      </c>
      <c r="M4163" s="149">
        <v>26.7057397331278</v>
      </c>
    </row>
    <row r="4164" spans="1:13">
      <c r="A4164" s="150" t="str">
        <f t="shared" si="130"/>
        <v>2008-2010PersonsNX</v>
      </c>
      <c r="B4164" s="151" t="str">
        <f t="shared" si="131"/>
        <v>2008-2010_Persons_NX_All ages</v>
      </c>
      <c r="C4164" s="149" t="s">
        <v>6</v>
      </c>
      <c r="D4164" s="149" t="s">
        <v>215</v>
      </c>
      <c r="E4164" s="149" t="s">
        <v>107</v>
      </c>
      <c r="F4164" s="149">
        <v>7300</v>
      </c>
      <c r="G4164" s="149">
        <v>2433.3333333333298</v>
      </c>
      <c r="H4164" s="149">
        <v>1032.45734748978</v>
      </c>
      <c r="I4164" s="149">
        <v>1110.10859133144</v>
      </c>
      <c r="J4164" s="149">
        <v>1084.5502252516101</v>
      </c>
      <c r="K4164" s="149">
        <v>1136.11297234378</v>
      </c>
      <c r="L4164" s="149">
        <v>25.5583660798316</v>
      </c>
      <c r="M4164" s="149">
        <v>26.004381012336999</v>
      </c>
    </row>
    <row r="4165" spans="1:13">
      <c r="A4165" s="150" t="str">
        <f t="shared" si="130"/>
        <v>2009-2011PersonsNX</v>
      </c>
      <c r="B4165" s="151" t="str">
        <f t="shared" si="131"/>
        <v>2009-2011_Persons_NX_All ages</v>
      </c>
      <c r="C4165" s="149" t="s">
        <v>7</v>
      </c>
      <c r="D4165" s="149" t="s">
        <v>215</v>
      </c>
      <c r="E4165" s="149" t="s">
        <v>107</v>
      </c>
      <c r="F4165" s="149">
        <v>7265</v>
      </c>
      <c r="G4165" s="149">
        <v>2421.6666666666702</v>
      </c>
      <c r="H4165" s="149">
        <v>1020.93442551535</v>
      </c>
      <c r="I4165" s="149">
        <v>1090.49300310489</v>
      </c>
      <c r="J4165" s="149">
        <v>1065.3872393402301</v>
      </c>
      <c r="K4165" s="149">
        <v>1116.03794776623</v>
      </c>
      <c r="L4165" s="149">
        <v>25.1057637646561</v>
      </c>
      <c r="M4165" s="149">
        <v>25.544944661342701</v>
      </c>
    </row>
    <row r="4166" spans="1:13">
      <c r="A4166" s="150" t="str">
        <f t="shared" si="130"/>
        <v>2010-2012PersonsNX</v>
      </c>
      <c r="B4166" s="151" t="str">
        <f t="shared" si="131"/>
        <v>2010-2012_Persons_NX_All ages</v>
      </c>
      <c r="C4166" s="149" t="s">
        <v>8</v>
      </c>
      <c r="D4166" s="149" t="s">
        <v>215</v>
      </c>
      <c r="E4166" s="149" t="s">
        <v>107</v>
      </c>
      <c r="F4166" s="149">
        <v>7209</v>
      </c>
      <c r="G4166" s="149">
        <v>2403</v>
      </c>
      <c r="H4166" s="149">
        <v>1007.3571024335</v>
      </c>
      <c r="I4166" s="149">
        <v>1064.24544757237</v>
      </c>
      <c r="J4166" s="149">
        <v>1039.69406168252</v>
      </c>
      <c r="K4166" s="149">
        <v>1089.22799754529</v>
      </c>
      <c r="L4166" s="149">
        <v>24.551385889852298</v>
      </c>
      <c r="M4166" s="149">
        <v>24.982549972919301</v>
      </c>
    </row>
    <row r="4167" spans="1:13">
      <c r="A4167" s="150" t="str">
        <f t="shared" si="130"/>
        <v>2011-2013PersonsNX</v>
      </c>
      <c r="B4167" s="151" t="str">
        <f t="shared" si="131"/>
        <v>2011-2013_Persons_NX_All ages</v>
      </c>
      <c r="C4167" s="149" t="s">
        <v>9</v>
      </c>
      <c r="D4167" s="149" t="s">
        <v>215</v>
      </c>
      <c r="E4167" s="149" t="s">
        <v>107</v>
      </c>
      <c r="F4167" s="149">
        <v>7385</v>
      </c>
      <c r="G4167" s="149">
        <v>2461.6666666666702</v>
      </c>
      <c r="H4167" s="149">
        <v>1027.6126547332799</v>
      </c>
      <c r="I4167" s="149">
        <v>1072.30219277677</v>
      </c>
      <c r="J4167" s="149">
        <v>1047.88116403715</v>
      </c>
      <c r="K4167" s="149">
        <v>1097.1469057388099</v>
      </c>
      <c r="L4167" s="149">
        <v>24.421028739621999</v>
      </c>
      <c r="M4167" s="149">
        <v>24.844712962035398</v>
      </c>
    </row>
    <row r="4168" spans="1:13">
      <c r="A4168" s="150" t="str">
        <f t="shared" si="130"/>
        <v>2012-2014PersonsNX</v>
      </c>
      <c r="B4168" s="151" t="str">
        <f t="shared" si="131"/>
        <v>2012-2014_Persons_NX_All ages</v>
      </c>
      <c r="C4168" s="149" t="s">
        <v>216</v>
      </c>
      <c r="D4168" s="149" t="s">
        <v>215</v>
      </c>
      <c r="E4168" s="149" t="s">
        <v>107</v>
      </c>
      <c r="F4168" s="149">
        <v>7371</v>
      </c>
      <c r="G4168" s="149">
        <v>2457</v>
      </c>
      <c r="H4168" s="149">
        <v>1021.95873344222</v>
      </c>
      <c r="I4168" s="149">
        <v>1049.77295602189</v>
      </c>
      <c r="J4168" s="149">
        <v>1025.852736782</v>
      </c>
      <c r="K4168" s="149">
        <v>1074.10856856123</v>
      </c>
      <c r="L4168" s="149">
        <v>23.920219239891999</v>
      </c>
      <c r="M4168" s="149">
        <v>24.335612539339799</v>
      </c>
    </row>
    <row r="4169" spans="1:13">
      <c r="A4169" s="150" t="str">
        <f t="shared" si="130"/>
        <v>2004-2006PersonsNX1</v>
      </c>
      <c r="B4169" s="151" t="str">
        <f t="shared" si="131"/>
        <v>2004-2006_Persons_NX1_All ages</v>
      </c>
      <c r="C4169" s="149" t="s">
        <v>1</v>
      </c>
      <c r="D4169" s="149" t="s">
        <v>215</v>
      </c>
      <c r="E4169" s="149" t="s">
        <v>108</v>
      </c>
      <c r="F4169" s="149">
        <v>1434</v>
      </c>
      <c r="G4169" s="149">
        <v>478</v>
      </c>
      <c r="H4169" s="149">
        <v>1005.31400288835</v>
      </c>
      <c r="I4169" s="149">
        <v>977.21080570371305</v>
      </c>
      <c r="J4169" s="149">
        <v>926.77149296026505</v>
      </c>
      <c r="K4169" s="149">
        <v>1029.6603055277701</v>
      </c>
      <c r="L4169" s="149">
        <v>50.439312743448298</v>
      </c>
      <c r="M4169" s="149">
        <v>52.449499824051898</v>
      </c>
    </row>
    <row r="4170" spans="1:13">
      <c r="A4170" s="150" t="str">
        <f t="shared" si="130"/>
        <v>2005-2007PersonsNX1</v>
      </c>
      <c r="B4170" s="151" t="str">
        <f t="shared" si="131"/>
        <v>2005-2007_Persons_NX1_All ages</v>
      </c>
      <c r="C4170" s="149" t="s">
        <v>3</v>
      </c>
      <c r="D4170" s="149" t="s">
        <v>215</v>
      </c>
      <c r="E4170" s="149" t="s">
        <v>108</v>
      </c>
      <c r="F4170" s="149">
        <v>1471</v>
      </c>
      <c r="G4170" s="149">
        <v>490.33333333333297</v>
      </c>
      <c r="H4170" s="149">
        <v>1030.2419072432101</v>
      </c>
      <c r="I4170" s="149">
        <v>986.51894226698198</v>
      </c>
      <c r="J4170" s="149">
        <v>936.18078331169397</v>
      </c>
      <c r="K4170" s="149">
        <v>1038.83731958115</v>
      </c>
      <c r="L4170" s="149">
        <v>50.338158955287803</v>
      </c>
      <c r="M4170" s="149">
        <v>52.318377314169403</v>
      </c>
    </row>
    <row r="4171" spans="1:13">
      <c r="A4171" s="150" t="str">
        <f t="shared" si="130"/>
        <v>2006-2008PersonsNX1</v>
      </c>
      <c r="B4171" s="151" t="str">
        <f t="shared" si="131"/>
        <v>2006-2008_Persons_NX1_All ages</v>
      </c>
      <c r="C4171" s="149" t="s">
        <v>4</v>
      </c>
      <c r="D4171" s="149" t="s">
        <v>215</v>
      </c>
      <c r="E4171" s="149" t="s">
        <v>108</v>
      </c>
      <c r="F4171" s="149">
        <v>1419</v>
      </c>
      <c r="G4171" s="149">
        <v>473</v>
      </c>
      <c r="H4171" s="149">
        <v>990.45146159644901</v>
      </c>
      <c r="I4171" s="149">
        <v>939.97763132438797</v>
      </c>
      <c r="J4171" s="149">
        <v>891.045443998564</v>
      </c>
      <c r="K4171" s="149">
        <v>990.870446757487</v>
      </c>
      <c r="L4171" s="149">
        <v>48.932187325824003</v>
      </c>
      <c r="M4171" s="149">
        <v>50.892815433098797</v>
      </c>
    </row>
    <row r="4172" spans="1:13">
      <c r="A4172" s="150" t="str">
        <f t="shared" si="130"/>
        <v>2007-2009PersonsNX1</v>
      </c>
      <c r="B4172" s="151" t="str">
        <f t="shared" si="131"/>
        <v>2007-2009_Persons_NX1_All ages</v>
      </c>
      <c r="C4172" s="149" t="s">
        <v>5</v>
      </c>
      <c r="D4172" s="149" t="s">
        <v>215</v>
      </c>
      <c r="E4172" s="149" t="s">
        <v>108</v>
      </c>
      <c r="F4172" s="149">
        <v>1423</v>
      </c>
      <c r="G4172" s="149">
        <v>474.33333333333297</v>
      </c>
      <c r="H4172" s="149">
        <v>989.87172709312995</v>
      </c>
      <c r="I4172" s="149">
        <v>922.96861962435105</v>
      </c>
      <c r="J4172" s="149">
        <v>874.90639359213196</v>
      </c>
      <c r="K4172" s="149">
        <v>972.95384811775898</v>
      </c>
      <c r="L4172" s="149">
        <v>48.062226032219002</v>
      </c>
      <c r="M4172" s="149">
        <v>49.985228493408599</v>
      </c>
    </row>
    <row r="4173" spans="1:13">
      <c r="A4173" s="150" t="str">
        <f t="shared" si="130"/>
        <v>2008-2010PersonsNX1</v>
      </c>
      <c r="B4173" s="151" t="str">
        <f t="shared" si="131"/>
        <v>2008-2010_Persons_NX1_All ages</v>
      </c>
      <c r="C4173" s="149" t="s">
        <v>6</v>
      </c>
      <c r="D4173" s="149" t="s">
        <v>215</v>
      </c>
      <c r="E4173" s="149" t="s">
        <v>108</v>
      </c>
      <c r="F4173" s="149">
        <v>1368</v>
      </c>
      <c r="G4173" s="149">
        <v>456</v>
      </c>
      <c r="H4173" s="149">
        <v>949.49887559343699</v>
      </c>
      <c r="I4173" s="149">
        <v>874.68289482914201</v>
      </c>
      <c r="J4173" s="149">
        <v>828.26913318471497</v>
      </c>
      <c r="K4173" s="149">
        <v>922.99149093836604</v>
      </c>
      <c r="L4173" s="149">
        <v>46.413761644427701</v>
      </c>
      <c r="M4173" s="149">
        <v>48.308596109223998</v>
      </c>
    </row>
    <row r="4174" spans="1:13">
      <c r="A4174" s="150" t="str">
        <f t="shared" si="130"/>
        <v>2009-2011PersonsNX1</v>
      </c>
      <c r="B4174" s="151" t="str">
        <f t="shared" si="131"/>
        <v>2009-2011_Persons_NX1_All ages</v>
      </c>
      <c r="C4174" s="149" t="s">
        <v>7</v>
      </c>
      <c r="D4174" s="149" t="s">
        <v>215</v>
      </c>
      <c r="E4174" s="149" t="s">
        <v>108</v>
      </c>
      <c r="F4174" s="149">
        <v>1375</v>
      </c>
      <c r="G4174" s="149">
        <v>458.33333333333297</v>
      </c>
      <c r="H4174" s="149">
        <v>953.87411636570505</v>
      </c>
      <c r="I4174" s="149">
        <v>860.93832786177802</v>
      </c>
      <c r="J4174" s="149">
        <v>815.47360765105395</v>
      </c>
      <c r="K4174" s="149">
        <v>908.25430214601795</v>
      </c>
      <c r="L4174" s="149">
        <v>45.464720210724003</v>
      </c>
      <c r="M4174" s="149">
        <v>47.3159742842399</v>
      </c>
    </row>
    <row r="4175" spans="1:13">
      <c r="A4175" s="150" t="str">
        <f t="shared" si="130"/>
        <v>2010-2012PersonsNX1</v>
      </c>
      <c r="B4175" s="151" t="str">
        <f t="shared" si="131"/>
        <v>2010-2012_Persons_NX1_All ages</v>
      </c>
      <c r="C4175" s="149" t="s">
        <v>8</v>
      </c>
      <c r="D4175" s="149" t="s">
        <v>215</v>
      </c>
      <c r="E4175" s="149" t="s">
        <v>108</v>
      </c>
      <c r="F4175" s="149">
        <v>1354</v>
      </c>
      <c r="G4175" s="149">
        <v>451.33333333333297</v>
      </c>
      <c r="H4175" s="149">
        <v>937.03719082617101</v>
      </c>
      <c r="I4175" s="149">
        <v>824.06944213603094</v>
      </c>
      <c r="J4175" s="149">
        <v>780.31655170610395</v>
      </c>
      <c r="K4175" s="149">
        <v>869.617954714441</v>
      </c>
      <c r="L4175" s="149">
        <v>43.7528904299269</v>
      </c>
      <c r="M4175" s="149">
        <v>45.548512578410197</v>
      </c>
    </row>
    <row r="4176" spans="1:13">
      <c r="A4176" s="150" t="str">
        <f t="shared" si="130"/>
        <v>2011-2013PersonsNX1</v>
      </c>
      <c r="B4176" s="151" t="str">
        <f t="shared" si="131"/>
        <v>2011-2013_Persons_NX1_All ages</v>
      </c>
      <c r="C4176" s="149" t="s">
        <v>9</v>
      </c>
      <c r="D4176" s="149" t="s">
        <v>215</v>
      </c>
      <c r="E4176" s="149" t="s">
        <v>108</v>
      </c>
      <c r="F4176" s="149">
        <v>1400</v>
      </c>
      <c r="G4176" s="149">
        <v>466.66666666666703</v>
      </c>
      <c r="H4176" s="149">
        <v>970.22786494428101</v>
      </c>
      <c r="I4176" s="149">
        <v>828.30861317596998</v>
      </c>
      <c r="J4176" s="149">
        <v>785.06168969972202</v>
      </c>
      <c r="K4176" s="149">
        <v>873.30034346392301</v>
      </c>
      <c r="L4176" s="149">
        <v>43.246923476248</v>
      </c>
      <c r="M4176" s="149">
        <v>44.991730287952699</v>
      </c>
    </row>
    <row r="4177" spans="1:13">
      <c r="A4177" s="150" t="str">
        <f t="shared" si="130"/>
        <v>2012-2014PersonsNX1</v>
      </c>
      <c r="B4177" s="151" t="str">
        <f t="shared" si="131"/>
        <v>2012-2014_Persons_NX1_All ages</v>
      </c>
      <c r="C4177" s="149" t="s">
        <v>216</v>
      </c>
      <c r="D4177" s="149" t="s">
        <v>215</v>
      </c>
      <c r="E4177" s="149" t="s">
        <v>108</v>
      </c>
      <c r="F4177" s="149">
        <v>1399</v>
      </c>
      <c r="G4177" s="149">
        <v>466.33333333333297</v>
      </c>
      <c r="H4177" s="149">
        <v>968.24649797907102</v>
      </c>
      <c r="I4177" s="149">
        <v>803.31417561548801</v>
      </c>
      <c r="J4177" s="149">
        <v>761.36608686632201</v>
      </c>
      <c r="K4177" s="149">
        <v>846.95528749856305</v>
      </c>
      <c r="L4177" s="149">
        <v>41.948088749166097</v>
      </c>
      <c r="M4177" s="149">
        <v>43.641111883074998</v>
      </c>
    </row>
    <row r="4178" spans="1:13">
      <c r="A4178" s="150" t="str">
        <f t="shared" si="130"/>
        <v>2004-2006PersonsNX2</v>
      </c>
      <c r="B4178" s="151" t="str">
        <f t="shared" si="131"/>
        <v>2004-2006_Persons_NX2_All ages</v>
      </c>
      <c r="C4178" s="149" t="s">
        <v>1</v>
      </c>
      <c r="D4178" s="149" t="s">
        <v>215</v>
      </c>
      <c r="E4178" s="149" t="s">
        <v>109</v>
      </c>
      <c r="F4178" s="149">
        <v>1317</v>
      </c>
      <c r="G4178" s="149">
        <v>439</v>
      </c>
      <c r="H4178" s="149">
        <v>972.745402171504</v>
      </c>
      <c r="I4178" s="149">
        <v>1105.0749685032899</v>
      </c>
      <c r="J4178" s="149">
        <v>1045.4504553075601</v>
      </c>
      <c r="K4178" s="149">
        <v>1167.1813881493699</v>
      </c>
      <c r="L4178" s="149">
        <v>59.624513195723502</v>
      </c>
      <c r="M4178" s="149">
        <v>62.106419646087701</v>
      </c>
    </row>
    <row r="4179" spans="1:13">
      <c r="A4179" s="150" t="str">
        <f t="shared" si="130"/>
        <v>2005-2007PersonsNX2</v>
      </c>
      <c r="B4179" s="151" t="str">
        <f t="shared" si="131"/>
        <v>2005-2007_Persons_NX2_All ages</v>
      </c>
      <c r="C4179" s="149" t="s">
        <v>3</v>
      </c>
      <c r="D4179" s="149" t="s">
        <v>215</v>
      </c>
      <c r="E4179" s="149" t="s">
        <v>109</v>
      </c>
      <c r="F4179" s="149">
        <v>1300</v>
      </c>
      <c r="G4179" s="149">
        <v>433.33333333333297</v>
      </c>
      <c r="H4179" s="149">
        <v>954.49973200584395</v>
      </c>
      <c r="I4179" s="149">
        <v>1061.2168268740299</v>
      </c>
      <c r="J4179" s="149">
        <v>1003.63902793092</v>
      </c>
      <c r="K4179" s="149">
        <v>1121.2073141128701</v>
      </c>
      <c r="L4179" s="149">
        <v>57.5777989431094</v>
      </c>
      <c r="M4179" s="149">
        <v>59.9904872388379</v>
      </c>
    </row>
    <row r="4180" spans="1:13">
      <c r="A4180" s="150" t="str">
        <f t="shared" si="130"/>
        <v>2006-2008PersonsNX2</v>
      </c>
      <c r="B4180" s="151" t="str">
        <f t="shared" si="131"/>
        <v>2006-2008_Persons_NX2_All ages</v>
      </c>
      <c r="C4180" s="149" t="s">
        <v>4</v>
      </c>
      <c r="D4180" s="149" t="s">
        <v>215</v>
      </c>
      <c r="E4180" s="149" t="s">
        <v>109</v>
      </c>
      <c r="F4180" s="149">
        <v>1325</v>
      </c>
      <c r="G4180" s="149">
        <v>441.66666666666703</v>
      </c>
      <c r="H4180" s="149">
        <v>970.14160406507597</v>
      </c>
      <c r="I4180" s="149">
        <v>1053.14692141961</v>
      </c>
      <c r="J4180" s="149">
        <v>996.48784740880899</v>
      </c>
      <c r="K4180" s="149">
        <v>1112.15717128698</v>
      </c>
      <c r="L4180" s="149">
        <v>56.659074010799003</v>
      </c>
      <c r="M4180" s="149">
        <v>59.010249867369097</v>
      </c>
    </row>
    <row r="4181" spans="1:13">
      <c r="A4181" s="150" t="str">
        <f t="shared" si="130"/>
        <v>2007-2009PersonsNX2</v>
      </c>
      <c r="B4181" s="151" t="str">
        <f t="shared" si="131"/>
        <v>2007-2009_Persons_NX2_All ages</v>
      </c>
      <c r="C4181" s="149" t="s">
        <v>5</v>
      </c>
      <c r="D4181" s="149" t="s">
        <v>215</v>
      </c>
      <c r="E4181" s="149" t="s">
        <v>109</v>
      </c>
      <c r="F4181" s="149">
        <v>1342</v>
      </c>
      <c r="G4181" s="149">
        <v>447.33333333333297</v>
      </c>
      <c r="H4181" s="149">
        <v>979.34044121403201</v>
      </c>
      <c r="I4181" s="149">
        <v>1049.00449029161</v>
      </c>
      <c r="J4181" s="149">
        <v>992.86283606676898</v>
      </c>
      <c r="K4181" s="149">
        <v>1107.4607125263201</v>
      </c>
      <c r="L4181" s="149">
        <v>56.1416542248461</v>
      </c>
      <c r="M4181" s="149">
        <v>58.456222234701002</v>
      </c>
    </row>
    <row r="4182" spans="1:13">
      <c r="A4182" s="150" t="str">
        <f t="shared" si="130"/>
        <v>2008-2010PersonsNX2</v>
      </c>
      <c r="B4182" s="151" t="str">
        <f t="shared" si="131"/>
        <v>2008-2010_Persons_NX2_All ages</v>
      </c>
      <c r="C4182" s="149" t="s">
        <v>6</v>
      </c>
      <c r="D4182" s="149" t="s">
        <v>215</v>
      </c>
      <c r="E4182" s="149" t="s">
        <v>109</v>
      </c>
      <c r="F4182" s="149">
        <v>1338</v>
      </c>
      <c r="G4182" s="149">
        <v>446</v>
      </c>
      <c r="H4182" s="149">
        <v>972.56042158822504</v>
      </c>
      <c r="I4182" s="149">
        <v>1025.4175476734799</v>
      </c>
      <c r="J4182" s="149">
        <v>970.530262642612</v>
      </c>
      <c r="K4182" s="149">
        <v>1082.5711426728899</v>
      </c>
      <c r="L4182" s="149">
        <v>54.887285030867702</v>
      </c>
      <c r="M4182" s="149">
        <v>57.153594999410601</v>
      </c>
    </row>
    <row r="4183" spans="1:13">
      <c r="A4183" s="150" t="str">
        <f t="shared" si="130"/>
        <v>2009-2011PersonsNX2</v>
      </c>
      <c r="B4183" s="151" t="str">
        <f t="shared" si="131"/>
        <v>2009-2011_Persons_NX2_All ages</v>
      </c>
      <c r="C4183" s="149" t="s">
        <v>7</v>
      </c>
      <c r="D4183" s="149" t="s">
        <v>215</v>
      </c>
      <c r="E4183" s="149" t="s">
        <v>109</v>
      </c>
      <c r="F4183" s="149">
        <v>1352</v>
      </c>
      <c r="G4183" s="149">
        <v>450.66666666666703</v>
      </c>
      <c r="H4183" s="149">
        <v>977.203405756248</v>
      </c>
      <c r="I4183" s="149">
        <v>1010.03193641474</v>
      </c>
      <c r="J4183" s="149">
        <v>956.38408767485498</v>
      </c>
      <c r="K4183" s="149">
        <v>1065.88316161897</v>
      </c>
      <c r="L4183" s="149">
        <v>53.6478487398807</v>
      </c>
      <c r="M4183" s="149">
        <v>55.851225204234503</v>
      </c>
    </row>
    <row r="4184" spans="1:13">
      <c r="A4184" s="150" t="str">
        <f t="shared" si="130"/>
        <v>2010-2012PersonsNX2</v>
      </c>
      <c r="B4184" s="151" t="str">
        <f t="shared" si="131"/>
        <v>2010-2012_Persons_NX2_All ages</v>
      </c>
      <c r="C4184" s="149" t="s">
        <v>8</v>
      </c>
      <c r="D4184" s="149" t="s">
        <v>215</v>
      </c>
      <c r="E4184" s="149" t="s">
        <v>109</v>
      </c>
      <c r="F4184" s="149">
        <v>1324</v>
      </c>
      <c r="G4184" s="149">
        <v>441.33333333333297</v>
      </c>
      <c r="H4184" s="149">
        <v>954.67458863908405</v>
      </c>
      <c r="I4184" s="149">
        <v>956.03299462354403</v>
      </c>
      <c r="J4184" s="149">
        <v>904.92624237508699</v>
      </c>
      <c r="K4184" s="149">
        <v>1009.2613375058301</v>
      </c>
      <c r="L4184" s="149">
        <v>51.106752248457802</v>
      </c>
      <c r="M4184" s="149">
        <v>53.228342882290299</v>
      </c>
    </row>
    <row r="4185" spans="1:13">
      <c r="A4185" s="150" t="str">
        <f t="shared" si="130"/>
        <v>2011-2013PersonsNX2</v>
      </c>
      <c r="B4185" s="151" t="str">
        <f t="shared" si="131"/>
        <v>2011-2013_Persons_NX2_All ages</v>
      </c>
      <c r="C4185" s="149" t="s">
        <v>9</v>
      </c>
      <c r="D4185" s="149" t="s">
        <v>215</v>
      </c>
      <c r="E4185" s="149" t="s">
        <v>109</v>
      </c>
      <c r="F4185" s="149">
        <v>1366</v>
      </c>
      <c r="G4185" s="149">
        <v>455.33333333333297</v>
      </c>
      <c r="H4185" s="149">
        <v>984.07186750329595</v>
      </c>
      <c r="I4185" s="149">
        <v>955.61758602356997</v>
      </c>
      <c r="J4185" s="149">
        <v>905.422312198697</v>
      </c>
      <c r="K4185" s="149">
        <v>1007.86360704948</v>
      </c>
      <c r="L4185" s="149">
        <v>50.195273824873702</v>
      </c>
      <c r="M4185" s="149">
        <v>52.246021025906103</v>
      </c>
    </row>
    <row r="4186" spans="1:13">
      <c r="A4186" s="150" t="str">
        <f t="shared" si="130"/>
        <v>2012-2014PersonsNX2</v>
      </c>
      <c r="B4186" s="151" t="str">
        <f t="shared" si="131"/>
        <v>2012-2014_Persons_NX2_All ages</v>
      </c>
      <c r="C4186" s="149" t="s">
        <v>216</v>
      </c>
      <c r="D4186" s="149" t="s">
        <v>215</v>
      </c>
      <c r="E4186" s="149" t="s">
        <v>109</v>
      </c>
      <c r="F4186" s="149">
        <v>1316</v>
      </c>
      <c r="G4186" s="149">
        <v>438.66666666666703</v>
      </c>
      <c r="H4186" s="149">
        <v>949.28947558248603</v>
      </c>
      <c r="I4186" s="149">
        <v>898.58148145390703</v>
      </c>
      <c r="J4186" s="149">
        <v>850.55420253291697</v>
      </c>
      <c r="K4186" s="149">
        <v>948.60870162752997</v>
      </c>
      <c r="L4186" s="149">
        <v>48.027278920989502</v>
      </c>
      <c r="M4186" s="149">
        <v>50.027220173623398</v>
      </c>
    </row>
    <row r="4187" spans="1:13">
      <c r="A4187" s="150" t="str">
        <f t="shared" si="130"/>
        <v>2004-2006PersonsNX3</v>
      </c>
      <c r="B4187" s="151" t="str">
        <f t="shared" si="131"/>
        <v>2004-2006_Persons_NX3_All ages</v>
      </c>
      <c r="C4187" s="149" t="s">
        <v>1</v>
      </c>
      <c r="D4187" s="149" t="s">
        <v>215</v>
      </c>
      <c r="E4187" s="149" t="s">
        <v>110</v>
      </c>
      <c r="F4187" s="149">
        <v>1631</v>
      </c>
      <c r="G4187" s="149">
        <v>543.66666666666697</v>
      </c>
      <c r="H4187" s="149">
        <v>1188.24720787405</v>
      </c>
      <c r="I4187" s="149">
        <v>1257.3834791756999</v>
      </c>
      <c r="J4187" s="149">
        <v>1196.6691024557001</v>
      </c>
      <c r="K4187" s="149">
        <v>1320.3636293188799</v>
      </c>
      <c r="L4187" s="149">
        <v>60.714376720001603</v>
      </c>
      <c r="M4187" s="149">
        <v>62.980150143175003</v>
      </c>
    </row>
    <row r="4188" spans="1:13">
      <c r="A4188" s="150" t="str">
        <f t="shared" si="130"/>
        <v>2005-2007PersonsNX3</v>
      </c>
      <c r="B4188" s="151" t="str">
        <f t="shared" si="131"/>
        <v>2005-2007_Persons_NX3_All ages</v>
      </c>
      <c r="C4188" s="149" t="s">
        <v>3</v>
      </c>
      <c r="D4188" s="149" t="s">
        <v>215</v>
      </c>
      <c r="E4188" s="149" t="s">
        <v>110</v>
      </c>
      <c r="F4188" s="149">
        <v>1616</v>
      </c>
      <c r="G4188" s="149">
        <v>538.66666666666697</v>
      </c>
      <c r="H4188" s="149">
        <v>1169.92934090119</v>
      </c>
      <c r="I4188" s="149">
        <v>1228.2273103991899</v>
      </c>
      <c r="J4188" s="149">
        <v>1168.6445690625801</v>
      </c>
      <c r="K4188" s="149">
        <v>1290.0441013193699</v>
      </c>
      <c r="L4188" s="149">
        <v>59.582741336612102</v>
      </c>
      <c r="M4188" s="149">
        <v>61.816790920184303</v>
      </c>
    </row>
    <row r="4189" spans="1:13">
      <c r="A4189" s="150" t="str">
        <f t="shared" si="130"/>
        <v>2006-2008PersonsNX3</v>
      </c>
      <c r="B4189" s="151" t="str">
        <f t="shared" si="131"/>
        <v>2006-2008_Persons_NX3_All ages</v>
      </c>
      <c r="C4189" s="149" t="s">
        <v>4</v>
      </c>
      <c r="D4189" s="149" t="s">
        <v>215</v>
      </c>
      <c r="E4189" s="149" t="s">
        <v>110</v>
      </c>
      <c r="F4189" s="149">
        <v>1602</v>
      </c>
      <c r="G4189" s="149">
        <v>534</v>
      </c>
      <c r="H4189" s="149">
        <v>1153.2813084919501</v>
      </c>
      <c r="I4189" s="149">
        <v>1204.9545441432599</v>
      </c>
      <c r="J4189" s="149">
        <v>1146.1584502210301</v>
      </c>
      <c r="K4189" s="149">
        <v>1265.9650024763</v>
      </c>
      <c r="L4189" s="149">
        <v>58.796093922234597</v>
      </c>
      <c r="M4189" s="149">
        <v>61.010458333038102</v>
      </c>
    </row>
    <row r="4190" spans="1:13">
      <c r="A4190" s="150" t="str">
        <f t="shared" si="130"/>
        <v>2007-2009PersonsNX3</v>
      </c>
      <c r="B4190" s="151" t="str">
        <f t="shared" si="131"/>
        <v>2007-2009_Persons_NX3_All ages</v>
      </c>
      <c r="C4190" s="149" t="s">
        <v>5</v>
      </c>
      <c r="D4190" s="149" t="s">
        <v>215</v>
      </c>
      <c r="E4190" s="149" t="s">
        <v>110</v>
      </c>
      <c r="F4190" s="149">
        <v>1654</v>
      </c>
      <c r="G4190" s="149">
        <v>551.33333333333303</v>
      </c>
      <c r="H4190" s="149">
        <v>1182.7803203661299</v>
      </c>
      <c r="I4190" s="149">
        <v>1230.015160077</v>
      </c>
      <c r="J4190" s="149">
        <v>1170.9241187135899</v>
      </c>
      <c r="K4190" s="149">
        <v>1291.2956961417899</v>
      </c>
      <c r="L4190" s="149">
        <v>59.091041363409701</v>
      </c>
      <c r="M4190" s="149">
        <v>61.280536064783703</v>
      </c>
    </row>
    <row r="4191" spans="1:13">
      <c r="A4191" s="150" t="str">
        <f t="shared" si="130"/>
        <v>2008-2010PersonsNX3</v>
      </c>
      <c r="B4191" s="151" t="str">
        <f t="shared" si="131"/>
        <v>2008-2010_Persons_NX3_All ages</v>
      </c>
      <c r="C4191" s="149" t="s">
        <v>6</v>
      </c>
      <c r="D4191" s="149" t="s">
        <v>215</v>
      </c>
      <c r="E4191" s="149" t="s">
        <v>110</v>
      </c>
      <c r="F4191" s="149">
        <v>1623</v>
      </c>
      <c r="G4191" s="149">
        <v>541</v>
      </c>
      <c r="H4191" s="149">
        <v>1150.77001616609</v>
      </c>
      <c r="I4191" s="149">
        <v>1189.8859277671299</v>
      </c>
      <c r="J4191" s="149">
        <v>1132.2399269019299</v>
      </c>
      <c r="K4191" s="149">
        <v>1249.68859856778</v>
      </c>
      <c r="L4191" s="149">
        <v>57.646000865201799</v>
      </c>
      <c r="M4191" s="149">
        <v>59.802670800648201</v>
      </c>
    </row>
    <row r="4192" spans="1:13">
      <c r="A4192" s="150" t="str">
        <f t="shared" si="130"/>
        <v>2009-2011PersonsNX3</v>
      </c>
      <c r="B4192" s="151" t="str">
        <f t="shared" si="131"/>
        <v>2009-2011_Persons_NX3_All ages</v>
      </c>
      <c r="C4192" s="149" t="s">
        <v>7</v>
      </c>
      <c r="D4192" s="149" t="s">
        <v>215</v>
      </c>
      <c r="E4192" s="149" t="s">
        <v>110</v>
      </c>
      <c r="F4192" s="149">
        <v>1628</v>
      </c>
      <c r="G4192" s="149">
        <v>542.66666666666697</v>
      </c>
      <c r="H4192" s="149">
        <v>1140.7190453835201</v>
      </c>
      <c r="I4192" s="149">
        <v>1174.9891565886801</v>
      </c>
      <c r="J4192" s="149">
        <v>1118.2769452021</v>
      </c>
      <c r="K4192" s="149">
        <v>1233.8197753110801</v>
      </c>
      <c r="L4192" s="149">
        <v>56.712211386577998</v>
      </c>
      <c r="M4192" s="149">
        <v>58.830618722403401</v>
      </c>
    </row>
    <row r="4193" spans="1:13">
      <c r="A4193" s="150" t="str">
        <f t="shared" si="130"/>
        <v>2010-2012PersonsNX3</v>
      </c>
      <c r="B4193" s="151" t="str">
        <f t="shared" si="131"/>
        <v>2010-2012_Persons_NX3_All ages</v>
      </c>
      <c r="C4193" s="149" t="s">
        <v>8</v>
      </c>
      <c r="D4193" s="149" t="s">
        <v>215</v>
      </c>
      <c r="E4193" s="149" t="s">
        <v>110</v>
      </c>
      <c r="F4193" s="149">
        <v>1611</v>
      </c>
      <c r="G4193" s="149">
        <v>537</v>
      </c>
      <c r="H4193" s="149">
        <v>1117.6788910627299</v>
      </c>
      <c r="I4193" s="149">
        <v>1142.73045639473</v>
      </c>
      <c r="J4193" s="149">
        <v>1087.3417144711</v>
      </c>
      <c r="K4193" s="149">
        <v>1200.19928081386</v>
      </c>
      <c r="L4193" s="149">
        <v>55.388741923629603</v>
      </c>
      <c r="M4193" s="149">
        <v>57.468824419127699</v>
      </c>
    </row>
    <row r="4194" spans="1:13">
      <c r="A4194" s="150" t="str">
        <f t="shared" si="130"/>
        <v>2011-2013PersonsNX3</v>
      </c>
      <c r="B4194" s="151" t="str">
        <f t="shared" si="131"/>
        <v>2011-2013_Persons_NX3_All ages</v>
      </c>
      <c r="C4194" s="149" t="s">
        <v>9</v>
      </c>
      <c r="D4194" s="149" t="s">
        <v>215</v>
      </c>
      <c r="E4194" s="149" t="s">
        <v>110</v>
      </c>
      <c r="F4194" s="149">
        <v>1679</v>
      </c>
      <c r="G4194" s="149">
        <v>559.66666666666697</v>
      </c>
      <c r="H4194" s="149">
        <v>1153.6823010430601</v>
      </c>
      <c r="I4194" s="149">
        <v>1163.88271501127</v>
      </c>
      <c r="J4194" s="149">
        <v>1108.59249776309</v>
      </c>
      <c r="K4194" s="149">
        <v>1221.2059778233599</v>
      </c>
      <c r="L4194" s="149">
        <v>55.290217248181797</v>
      </c>
      <c r="M4194" s="149">
        <v>57.323262812091102</v>
      </c>
    </row>
    <row r="4195" spans="1:13">
      <c r="A4195" s="150" t="str">
        <f t="shared" si="130"/>
        <v>2012-2014PersonsNX3</v>
      </c>
      <c r="B4195" s="151" t="str">
        <f t="shared" si="131"/>
        <v>2012-2014_Persons_NX3_All ages</v>
      </c>
      <c r="C4195" s="149" t="s">
        <v>216</v>
      </c>
      <c r="D4195" s="149" t="s">
        <v>215</v>
      </c>
      <c r="E4195" s="149" t="s">
        <v>110</v>
      </c>
      <c r="F4195" s="149">
        <v>1766</v>
      </c>
      <c r="G4195" s="149">
        <v>588.66666666666697</v>
      </c>
      <c r="H4195" s="149">
        <v>1207.9508611608901</v>
      </c>
      <c r="I4195" s="149">
        <v>1188.6525831214001</v>
      </c>
      <c r="J4195" s="149">
        <v>1133.5159224063</v>
      </c>
      <c r="K4195" s="149">
        <v>1245.76508102452</v>
      </c>
      <c r="L4195" s="149">
        <v>55.136660715091899</v>
      </c>
      <c r="M4195" s="149">
        <v>57.112497903125799</v>
      </c>
    </row>
    <row r="4196" spans="1:13">
      <c r="A4196" s="150" t="str">
        <f t="shared" si="130"/>
        <v>2004-2006PersonsNX4</v>
      </c>
      <c r="B4196" s="151" t="str">
        <f t="shared" si="131"/>
        <v>2004-2006_Persons_NX4_All ages</v>
      </c>
      <c r="C4196" s="149" t="s">
        <v>1</v>
      </c>
      <c r="D4196" s="149" t="s">
        <v>215</v>
      </c>
      <c r="E4196" s="149" t="s">
        <v>111</v>
      </c>
      <c r="F4196" s="149">
        <v>1580</v>
      </c>
      <c r="G4196" s="149">
        <v>526.66666666666697</v>
      </c>
      <c r="H4196" s="149">
        <v>1171.26400142331</v>
      </c>
      <c r="I4196" s="149">
        <v>1292.81479263457</v>
      </c>
      <c r="J4196" s="149">
        <v>1229.13400996121</v>
      </c>
      <c r="K4196" s="149">
        <v>1358.9108906710601</v>
      </c>
      <c r="L4196" s="149">
        <v>63.680782673366998</v>
      </c>
      <c r="M4196" s="149">
        <v>66.096098036488002</v>
      </c>
    </row>
    <row r="4197" spans="1:13">
      <c r="A4197" s="150" t="str">
        <f t="shared" si="130"/>
        <v>2005-2007PersonsNX4</v>
      </c>
      <c r="B4197" s="151" t="str">
        <f t="shared" si="131"/>
        <v>2005-2007_Persons_NX4_All ages</v>
      </c>
      <c r="C4197" s="149" t="s">
        <v>3</v>
      </c>
      <c r="D4197" s="149" t="s">
        <v>215</v>
      </c>
      <c r="E4197" s="149" t="s">
        <v>111</v>
      </c>
      <c r="F4197" s="149">
        <v>1578</v>
      </c>
      <c r="G4197" s="149">
        <v>526</v>
      </c>
      <c r="H4197" s="149">
        <v>1159.3308501024901</v>
      </c>
      <c r="I4197" s="149">
        <v>1293.0168769049901</v>
      </c>
      <c r="J4197" s="149">
        <v>1229.29277696554</v>
      </c>
      <c r="K4197" s="149">
        <v>1359.1594981477899</v>
      </c>
      <c r="L4197" s="149">
        <v>63.724099939451399</v>
      </c>
      <c r="M4197" s="149">
        <v>66.142621242803003</v>
      </c>
    </row>
    <row r="4198" spans="1:13">
      <c r="A4198" s="150" t="str">
        <f t="shared" si="130"/>
        <v>2006-2008PersonsNX4</v>
      </c>
      <c r="B4198" s="151" t="str">
        <f t="shared" si="131"/>
        <v>2006-2008_Persons_NX4_All ages</v>
      </c>
      <c r="C4198" s="149" t="s">
        <v>4</v>
      </c>
      <c r="D4198" s="149" t="s">
        <v>215</v>
      </c>
      <c r="E4198" s="149" t="s">
        <v>111</v>
      </c>
      <c r="F4198" s="149">
        <v>1525</v>
      </c>
      <c r="G4198" s="149">
        <v>508.33333333333297</v>
      </c>
      <c r="H4198" s="149">
        <v>1108.46210876739</v>
      </c>
      <c r="I4198" s="149">
        <v>1248.9290414579</v>
      </c>
      <c r="J4198" s="149">
        <v>1186.29006753471</v>
      </c>
      <c r="K4198" s="149">
        <v>1313.98717685777</v>
      </c>
      <c r="L4198" s="149">
        <v>62.638973923182199</v>
      </c>
      <c r="M4198" s="149">
        <v>65.058135399874303</v>
      </c>
    </row>
    <row r="4199" spans="1:13">
      <c r="A4199" s="150" t="str">
        <f t="shared" si="130"/>
        <v>2007-2009PersonsNX4</v>
      </c>
      <c r="B4199" s="151" t="str">
        <f t="shared" si="131"/>
        <v>2007-2009_Persons_NX4_All ages</v>
      </c>
      <c r="C4199" s="149" t="s">
        <v>5</v>
      </c>
      <c r="D4199" s="149" t="s">
        <v>215</v>
      </c>
      <c r="E4199" s="149" t="s">
        <v>111</v>
      </c>
      <c r="F4199" s="149">
        <v>1460</v>
      </c>
      <c r="G4199" s="149">
        <v>486.66666666666703</v>
      </c>
      <c r="H4199" s="149">
        <v>1047.7967561360699</v>
      </c>
      <c r="I4199" s="149">
        <v>1192.87662651798</v>
      </c>
      <c r="J4199" s="149">
        <v>1131.78258218773</v>
      </c>
      <c r="K4199" s="149">
        <v>1256.3832394910901</v>
      </c>
      <c r="L4199" s="149">
        <v>61.094044330251798</v>
      </c>
      <c r="M4199" s="149">
        <v>63.506612973112198</v>
      </c>
    </row>
    <row r="4200" spans="1:13">
      <c r="A4200" s="150" t="str">
        <f t="shared" si="130"/>
        <v>2008-2010PersonsNX4</v>
      </c>
      <c r="B4200" s="151" t="str">
        <f t="shared" si="131"/>
        <v>2008-2010_Persons_NX4_All ages</v>
      </c>
      <c r="C4200" s="149" t="s">
        <v>6</v>
      </c>
      <c r="D4200" s="149" t="s">
        <v>215</v>
      </c>
      <c r="E4200" s="149" t="s">
        <v>111</v>
      </c>
      <c r="F4200" s="149">
        <v>1401</v>
      </c>
      <c r="G4200" s="149">
        <v>467</v>
      </c>
      <c r="H4200" s="149">
        <v>993.87077551715299</v>
      </c>
      <c r="I4200" s="149">
        <v>1132.63045904819</v>
      </c>
      <c r="J4200" s="149">
        <v>1073.5333468983999</v>
      </c>
      <c r="K4200" s="149">
        <v>1194.1109875781201</v>
      </c>
      <c r="L4200" s="149">
        <v>59.097112149791897</v>
      </c>
      <c r="M4200" s="149">
        <v>61.480528529923703</v>
      </c>
    </row>
    <row r="4201" spans="1:13">
      <c r="A4201" s="150" t="str">
        <f t="shared" si="130"/>
        <v>2009-2011PersonsNX4</v>
      </c>
      <c r="B4201" s="151" t="str">
        <f t="shared" si="131"/>
        <v>2009-2011_Persons_NX4_All ages</v>
      </c>
      <c r="C4201" s="149" t="s">
        <v>7</v>
      </c>
      <c r="D4201" s="149" t="s">
        <v>215</v>
      </c>
      <c r="E4201" s="149" t="s">
        <v>111</v>
      </c>
      <c r="F4201" s="149">
        <v>1406</v>
      </c>
      <c r="G4201" s="149">
        <v>468.66666666666703</v>
      </c>
      <c r="H4201" s="149">
        <v>987.01991589972602</v>
      </c>
      <c r="I4201" s="149">
        <v>1131.56023219496</v>
      </c>
      <c r="J4201" s="149">
        <v>1072.7490573136199</v>
      </c>
      <c r="K4201" s="149">
        <v>1192.73897735424</v>
      </c>
      <c r="L4201" s="149">
        <v>58.811174881334601</v>
      </c>
      <c r="M4201" s="149">
        <v>61.178745159280403</v>
      </c>
    </row>
    <row r="4202" spans="1:13">
      <c r="A4202" s="150" t="str">
        <f t="shared" si="130"/>
        <v>2010-2012PersonsNX4</v>
      </c>
      <c r="B4202" s="151" t="str">
        <f t="shared" si="131"/>
        <v>2010-2012_Persons_NX4_All ages</v>
      </c>
      <c r="C4202" s="149" t="s">
        <v>8</v>
      </c>
      <c r="D4202" s="149" t="s">
        <v>215</v>
      </c>
      <c r="E4202" s="149" t="s">
        <v>111</v>
      </c>
      <c r="F4202" s="149">
        <v>1421</v>
      </c>
      <c r="G4202" s="149">
        <v>473.66666666666703</v>
      </c>
      <c r="H4202" s="149">
        <v>987.92383044696396</v>
      </c>
      <c r="I4202" s="149">
        <v>1130.1245674798499</v>
      </c>
      <c r="J4202" s="149">
        <v>1071.75190271971</v>
      </c>
      <c r="K4202" s="149">
        <v>1190.8344413697</v>
      </c>
      <c r="L4202" s="149">
        <v>58.3726647601354</v>
      </c>
      <c r="M4202" s="149">
        <v>60.709873889857803</v>
      </c>
    </row>
    <row r="4203" spans="1:13">
      <c r="A4203" s="150" t="str">
        <f t="shared" si="130"/>
        <v>2011-2013PersonsNX4</v>
      </c>
      <c r="B4203" s="151" t="str">
        <f t="shared" si="131"/>
        <v>2011-2013_Persons_NX4_All ages</v>
      </c>
      <c r="C4203" s="149" t="s">
        <v>9</v>
      </c>
      <c r="D4203" s="149" t="s">
        <v>215</v>
      </c>
      <c r="E4203" s="149" t="s">
        <v>111</v>
      </c>
      <c r="F4203" s="149">
        <v>1434</v>
      </c>
      <c r="G4203" s="149">
        <v>478</v>
      </c>
      <c r="H4203" s="149">
        <v>989.368087704652</v>
      </c>
      <c r="I4203" s="149">
        <v>1136.7573757668899</v>
      </c>
      <c r="J4203" s="149">
        <v>1078.3444755315099</v>
      </c>
      <c r="K4203" s="149">
        <v>1197.49823907328</v>
      </c>
      <c r="L4203" s="149">
        <v>58.412900235380398</v>
      </c>
      <c r="M4203" s="149">
        <v>60.740863306387602</v>
      </c>
    </row>
    <row r="4204" spans="1:13">
      <c r="A4204" s="150" t="str">
        <f t="shared" si="130"/>
        <v>2012-2014PersonsNX4</v>
      </c>
      <c r="B4204" s="151" t="str">
        <f t="shared" si="131"/>
        <v>2012-2014_Persons_NX4_All ages</v>
      </c>
      <c r="C4204" s="149" t="s">
        <v>216</v>
      </c>
      <c r="D4204" s="149" t="s">
        <v>215</v>
      </c>
      <c r="E4204" s="149" t="s">
        <v>111</v>
      </c>
      <c r="F4204" s="149">
        <v>1391</v>
      </c>
      <c r="G4204" s="149">
        <v>463.66666666666703</v>
      </c>
      <c r="H4204" s="149">
        <v>953.52344392651503</v>
      </c>
      <c r="I4204" s="149">
        <v>1094.61015210958</v>
      </c>
      <c r="J4204" s="149">
        <v>1037.52857339961</v>
      </c>
      <c r="K4204" s="149">
        <v>1154.00230280353</v>
      </c>
      <c r="L4204" s="149">
        <v>57.081578709965001</v>
      </c>
      <c r="M4204" s="149">
        <v>59.392150693957099</v>
      </c>
    </row>
    <row r="4205" spans="1:13">
      <c r="A4205" s="150" t="str">
        <f t="shared" si="130"/>
        <v>2004-2006PersonsNX5</v>
      </c>
      <c r="B4205" s="151" t="str">
        <f t="shared" si="131"/>
        <v>2004-2006_Persons_NX5_All ages</v>
      </c>
      <c r="C4205" s="149" t="s">
        <v>1</v>
      </c>
      <c r="D4205" s="149" t="s">
        <v>215</v>
      </c>
      <c r="E4205" s="149" t="s">
        <v>112</v>
      </c>
      <c r="F4205" s="149">
        <v>1622</v>
      </c>
      <c r="G4205" s="149">
        <v>540.66666666666697</v>
      </c>
      <c r="H4205" s="149">
        <v>1174.29014088586</v>
      </c>
      <c r="I4205" s="149">
        <v>1433.8163223952799</v>
      </c>
      <c r="J4205" s="149">
        <v>1363.99120551496</v>
      </c>
      <c r="K4205" s="149">
        <v>1506.2545796991899</v>
      </c>
      <c r="L4205" s="149">
        <v>69.825116880316699</v>
      </c>
      <c r="M4205" s="149">
        <v>72.438257303911797</v>
      </c>
    </row>
    <row r="4206" spans="1:13">
      <c r="A4206" s="150" t="str">
        <f t="shared" si="130"/>
        <v>2005-2007PersonsNX5</v>
      </c>
      <c r="B4206" s="151" t="str">
        <f t="shared" si="131"/>
        <v>2005-2007_Persons_NX5_All ages</v>
      </c>
      <c r="C4206" s="149" t="s">
        <v>3</v>
      </c>
      <c r="D4206" s="149" t="s">
        <v>215</v>
      </c>
      <c r="E4206" s="149" t="s">
        <v>112</v>
      </c>
      <c r="F4206" s="149">
        <v>1651</v>
      </c>
      <c r="G4206" s="149">
        <v>550.33333333333303</v>
      </c>
      <c r="H4206" s="149">
        <v>1184.53149662792</v>
      </c>
      <c r="I4206" s="149">
        <v>1462.5809452123101</v>
      </c>
      <c r="J4206" s="149">
        <v>1392.0739908205701</v>
      </c>
      <c r="K4206" s="149">
        <v>1535.7028076897</v>
      </c>
      <c r="L4206" s="149">
        <v>70.506954391738006</v>
      </c>
      <c r="M4206" s="149">
        <v>73.1218624773974</v>
      </c>
    </row>
    <row r="4207" spans="1:13">
      <c r="A4207" s="150" t="str">
        <f t="shared" si="130"/>
        <v>2006-2008PersonsNX5</v>
      </c>
      <c r="B4207" s="151" t="str">
        <f t="shared" si="131"/>
        <v>2006-2008_Persons_NX5_All ages</v>
      </c>
      <c r="C4207" s="149" t="s">
        <v>4</v>
      </c>
      <c r="D4207" s="149" t="s">
        <v>215</v>
      </c>
      <c r="E4207" s="149" t="s">
        <v>112</v>
      </c>
      <c r="F4207" s="149">
        <v>1639</v>
      </c>
      <c r="G4207" s="149">
        <v>546.33333333333303</v>
      </c>
      <c r="H4207" s="149">
        <v>1161.91691478803</v>
      </c>
      <c r="I4207" s="149">
        <v>1459.8558584453699</v>
      </c>
      <c r="J4207" s="149">
        <v>1389.11410691131</v>
      </c>
      <c r="K4207" s="149">
        <v>1533.2310083810901</v>
      </c>
      <c r="L4207" s="149">
        <v>70.741751534061507</v>
      </c>
      <c r="M4207" s="149">
        <v>73.375149935717204</v>
      </c>
    </row>
    <row r="4208" spans="1:13">
      <c r="A4208" s="150" t="str">
        <f t="shared" si="130"/>
        <v>2007-2009PersonsNX5</v>
      </c>
      <c r="B4208" s="151" t="str">
        <f t="shared" si="131"/>
        <v>2007-2009_Persons_NX5_All ages</v>
      </c>
      <c r="C4208" s="149" t="s">
        <v>5</v>
      </c>
      <c r="D4208" s="149" t="s">
        <v>215</v>
      </c>
      <c r="E4208" s="149" t="s">
        <v>112</v>
      </c>
      <c r="F4208" s="149">
        <v>1630</v>
      </c>
      <c r="G4208" s="149">
        <v>543.33333333333303</v>
      </c>
      <c r="H4208" s="149">
        <v>1146.0069041642901</v>
      </c>
      <c r="I4208" s="149">
        <v>1456.00786735613</v>
      </c>
      <c r="J4208" s="149">
        <v>1385.2571664888101</v>
      </c>
      <c r="K4208" s="149">
        <v>1529.3997092019899</v>
      </c>
      <c r="L4208" s="149">
        <v>70.750700867327893</v>
      </c>
      <c r="M4208" s="149">
        <v>73.391841845855197</v>
      </c>
    </row>
    <row r="4209" spans="1:13">
      <c r="A4209" s="150" t="str">
        <f t="shared" si="130"/>
        <v>2008-2010PersonsNX5</v>
      </c>
      <c r="B4209" s="151" t="str">
        <f t="shared" si="131"/>
        <v>2008-2010_Persons_NX5_All ages</v>
      </c>
      <c r="C4209" s="149" t="s">
        <v>6</v>
      </c>
      <c r="D4209" s="149" t="s">
        <v>215</v>
      </c>
      <c r="E4209" s="149" t="s">
        <v>112</v>
      </c>
      <c r="F4209" s="149">
        <v>1570</v>
      </c>
      <c r="G4209" s="149">
        <v>523.33333333333303</v>
      </c>
      <c r="H4209" s="149">
        <v>1094.83960948396</v>
      </c>
      <c r="I4209" s="149">
        <v>1408.1185210031599</v>
      </c>
      <c r="J4209" s="149">
        <v>1338.4970234311199</v>
      </c>
      <c r="K4209" s="149">
        <v>1480.3892274270299</v>
      </c>
      <c r="L4209" s="149">
        <v>69.621497572042003</v>
      </c>
      <c r="M4209" s="149">
        <v>72.270706423869598</v>
      </c>
    </row>
    <row r="4210" spans="1:13">
      <c r="A4210" s="150" t="str">
        <f t="shared" si="130"/>
        <v>2009-2011PersonsNX5</v>
      </c>
      <c r="B4210" s="151" t="str">
        <f t="shared" si="131"/>
        <v>2009-2011_Persons_NX5_All ages</v>
      </c>
      <c r="C4210" s="149" t="s">
        <v>7</v>
      </c>
      <c r="D4210" s="149" t="s">
        <v>215</v>
      </c>
      <c r="E4210" s="149" t="s">
        <v>112</v>
      </c>
      <c r="F4210" s="149">
        <v>1504</v>
      </c>
      <c r="G4210" s="149">
        <v>501.33333333333297</v>
      </c>
      <c r="H4210" s="149">
        <v>1044.9233676546201</v>
      </c>
      <c r="I4210" s="149">
        <v>1359.7904566596201</v>
      </c>
      <c r="J4210" s="149">
        <v>1291.2109272978701</v>
      </c>
      <c r="K4210" s="149">
        <v>1431.0373948240699</v>
      </c>
      <c r="L4210" s="149">
        <v>68.579529361745898</v>
      </c>
      <c r="M4210" s="149">
        <v>71.246938164453894</v>
      </c>
    </row>
    <row r="4211" spans="1:13">
      <c r="A4211" s="150" t="str">
        <f t="shared" si="130"/>
        <v>2010-2012PersonsNX5</v>
      </c>
      <c r="B4211" s="151" t="str">
        <f t="shared" si="131"/>
        <v>2010-2012_Persons_NX5_All ages</v>
      </c>
      <c r="C4211" s="149" t="s">
        <v>8</v>
      </c>
      <c r="D4211" s="149" t="s">
        <v>215</v>
      </c>
      <c r="E4211" s="149" t="s">
        <v>112</v>
      </c>
      <c r="F4211" s="149">
        <v>1499</v>
      </c>
      <c r="G4211" s="149">
        <v>499.66666666666703</v>
      </c>
      <c r="H4211" s="149">
        <v>1037.54256762369</v>
      </c>
      <c r="I4211" s="149">
        <v>1364.87548087292</v>
      </c>
      <c r="J4211" s="149">
        <v>1295.9488038382699</v>
      </c>
      <c r="K4211" s="149">
        <v>1436.4876317328999</v>
      </c>
      <c r="L4211" s="149">
        <v>68.926677034658496</v>
      </c>
      <c r="M4211" s="149">
        <v>71.612150859976495</v>
      </c>
    </row>
    <row r="4212" spans="1:13">
      <c r="A4212" s="150" t="str">
        <f t="shared" si="130"/>
        <v>2011-2013PersonsNX5</v>
      </c>
      <c r="B4212" s="151" t="str">
        <f t="shared" si="131"/>
        <v>2011-2013_Persons_NX5_All ages</v>
      </c>
      <c r="C4212" s="149" t="s">
        <v>9</v>
      </c>
      <c r="D4212" s="149" t="s">
        <v>215</v>
      </c>
      <c r="E4212" s="149" t="s">
        <v>112</v>
      </c>
      <c r="F4212" s="149">
        <v>1506</v>
      </c>
      <c r="G4212" s="149">
        <v>502</v>
      </c>
      <c r="H4212" s="149">
        <v>1038.09090533107</v>
      </c>
      <c r="I4212" s="149">
        <v>1377.49627631207</v>
      </c>
      <c r="J4212" s="149">
        <v>1308.08274003065</v>
      </c>
      <c r="K4212" s="149">
        <v>1449.60782873265</v>
      </c>
      <c r="L4212" s="149">
        <v>69.413536281425905</v>
      </c>
      <c r="M4212" s="149">
        <v>72.111552420572295</v>
      </c>
    </row>
    <row r="4213" spans="1:13">
      <c r="A4213" s="150" t="str">
        <f t="shared" si="130"/>
        <v>2012-2014PersonsNX5</v>
      </c>
      <c r="B4213" s="151" t="str">
        <f t="shared" si="131"/>
        <v>2012-2014_Persons_NX5_All ages</v>
      </c>
      <c r="C4213" s="149" t="s">
        <v>216</v>
      </c>
      <c r="D4213" s="149" t="s">
        <v>215</v>
      </c>
      <c r="E4213" s="149" t="s">
        <v>112</v>
      </c>
      <c r="F4213" s="149">
        <v>1499</v>
      </c>
      <c r="G4213" s="149">
        <v>499.66666666666703</v>
      </c>
      <c r="H4213" s="149">
        <v>1026.2484082538001</v>
      </c>
      <c r="I4213" s="149">
        <v>1363.9332596106799</v>
      </c>
      <c r="J4213" s="149">
        <v>1295.0971968546701</v>
      </c>
      <c r="K4213" s="149">
        <v>1435.4512657407599</v>
      </c>
      <c r="L4213" s="149">
        <v>68.836062756016005</v>
      </c>
      <c r="M4213" s="149">
        <v>71.518006130078007</v>
      </c>
    </row>
    <row r="4214" spans="1:13">
      <c r="A4214" s="150" t="str">
        <f t="shared" si="130"/>
        <v>2004-2006PersonsNZ</v>
      </c>
      <c r="B4214" s="151" t="str">
        <f t="shared" si="131"/>
        <v>2004-2006_Persons_NZ_All ages</v>
      </c>
      <c r="C4214" s="149" t="s">
        <v>1</v>
      </c>
      <c r="D4214" s="149" t="s">
        <v>215</v>
      </c>
      <c r="E4214" s="149" t="s">
        <v>113</v>
      </c>
      <c r="F4214" s="149">
        <v>4773</v>
      </c>
      <c r="G4214" s="149">
        <v>1591</v>
      </c>
      <c r="H4214" s="149">
        <v>1155.30683526288</v>
      </c>
      <c r="I4214" s="149">
        <v>1230.4296667670801</v>
      </c>
      <c r="J4214" s="149">
        <v>1195.4790924701799</v>
      </c>
      <c r="K4214" s="149">
        <v>1266.1362505755701</v>
      </c>
      <c r="L4214" s="149">
        <v>34.9505742968961</v>
      </c>
      <c r="M4214" s="149">
        <v>35.706583808491601</v>
      </c>
    </row>
    <row r="4215" spans="1:13">
      <c r="A4215" s="150" t="str">
        <f t="shared" si="130"/>
        <v>2005-2007PersonsNZ</v>
      </c>
      <c r="B4215" s="151" t="str">
        <f t="shared" si="131"/>
        <v>2005-2007_Persons_NZ_All ages</v>
      </c>
      <c r="C4215" s="149" t="s">
        <v>3</v>
      </c>
      <c r="D4215" s="149" t="s">
        <v>215</v>
      </c>
      <c r="E4215" s="149" t="s">
        <v>113</v>
      </c>
      <c r="F4215" s="149">
        <v>4707</v>
      </c>
      <c r="G4215" s="149">
        <v>1569</v>
      </c>
      <c r="H4215" s="149">
        <v>1134.35353657067</v>
      </c>
      <c r="I4215" s="149">
        <v>1197.99486986535</v>
      </c>
      <c r="J4215" s="149">
        <v>1163.75433086967</v>
      </c>
      <c r="K4215" s="149">
        <v>1232.9812963669899</v>
      </c>
      <c r="L4215" s="149">
        <v>34.240538995678897</v>
      </c>
      <c r="M4215" s="149">
        <v>34.986426501641098</v>
      </c>
    </row>
    <row r="4216" spans="1:13">
      <c r="A4216" s="150" t="str">
        <f t="shared" si="130"/>
        <v>2006-2008PersonsNZ</v>
      </c>
      <c r="B4216" s="151" t="str">
        <f t="shared" si="131"/>
        <v>2006-2008_Persons_NZ_All ages</v>
      </c>
      <c r="C4216" s="149" t="s">
        <v>4</v>
      </c>
      <c r="D4216" s="149" t="s">
        <v>215</v>
      </c>
      <c r="E4216" s="149" t="s">
        <v>113</v>
      </c>
      <c r="F4216" s="149">
        <v>4784</v>
      </c>
      <c r="G4216" s="149">
        <v>1594.6666666666699</v>
      </c>
      <c r="H4216" s="149">
        <v>1147.90011541387</v>
      </c>
      <c r="I4216" s="149">
        <v>1203.64889657354</v>
      </c>
      <c r="J4216" s="149">
        <v>1169.51904657509</v>
      </c>
      <c r="K4216" s="149">
        <v>1238.51614379475</v>
      </c>
      <c r="L4216" s="149">
        <v>34.129849998453203</v>
      </c>
      <c r="M4216" s="149">
        <v>34.8672472212047</v>
      </c>
    </row>
    <row r="4217" spans="1:13">
      <c r="A4217" s="150" t="str">
        <f t="shared" si="130"/>
        <v>2007-2009PersonsNZ</v>
      </c>
      <c r="B4217" s="151" t="str">
        <f t="shared" si="131"/>
        <v>2007-2009_Persons_NZ_All ages</v>
      </c>
      <c r="C4217" s="149" t="s">
        <v>5</v>
      </c>
      <c r="D4217" s="149" t="s">
        <v>215</v>
      </c>
      <c r="E4217" s="149" t="s">
        <v>113</v>
      </c>
      <c r="F4217" s="149">
        <v>4772</v>
      </c>
      <c r="G4217" s="149">
        <v>1590.6666666666699</v>
      </c>
      <c r="H4217" s="149">
        <v>1141.6950774567899</v>
      </c>
      <c r="I4217" s="149">
        <v>1192.4543387806</v>
      </c>
      <c r="J4217" s="149">
        <v>1158.59919814415</v>
      </c>
      <c r="K4217" s="149">
        <v>1227.0418714437899</v>
      </c>
      <c r="L4217" s="149">
        <v>33.855140636448802</v>
      </c>
      <c r="M4217" s="149">
        <v>34.587532663185797</v>
      </c>
    </row>
    <row r="4218" spans="1:13">
      <c r="A4218" s="150" t="str">
        <f t="shared" si="130"/>
        <v>2008-2010PersonsNZ</v>
      </c>
      <c r="B4218" s="151" t="str">
        <f t="shared" si="131"/>
        <v>2008-2010_Persons_NZ_All ages</v>
      </c>
      <c r="C4218" s="149" t="s">
        <v>6</v>
      </c>
      <c r="D4218" s="149" t="s">
        <v>215</v>
      </c>
      <c r="E4218" s="149" t="s">
        <v>113</v>
      </c>
      <c r="F4218" s="149">
        <v>4778</v>
      </c>
      <c r="G4218" s="149">
        <v>1592.6666666666699</v>
      </c>
      <c r="H4218" s="149">
        <v>1141.2711151876499</v>
      </c>
      <c r="I4218" s="149">
        <v>1183.3711302419899</v>
      </c>
      <c r="J4218" s="149">
        <v>1149.80010839645</v>
      </c>
      <c r="K4218" s="149">
        <v>1217.6679361681099</v>
      </c>
      <c r="L4218" s="149">
        <v>33.571021845537601</v>
      </c>
      <c r="M4218" s="149">
        <v>34.2968059261202</v>
      </c>
    </row>
    <row r="4219" spans="1:13">
      <c r="A4219" s="150" t="str">
        <f t="shared" si="130"/>
        <v>2009-2011PersonsNZ</v>
      </c>
      <c r="B4219" s="151" t="str">
        <f t="shared" si="131"/>
        <v>2009-2011_Persons_NZ_All ages</v>
      </c>
      <c r="C4219" s="149" t="s">
        <v>7</v>
      </c>
      <c r="D4219" s="149" t="s">
        <v>215</v>
      </c>
      <c r="E4219" s="149" t="s">
        <v>113</v>
      </c>
      <c r="F4219" s="149">
        <v>4757</v>
      </c>
      <c r="G4219" s="149">
        <v>1585.6666666666699</v>
      </c>
      <c r="H4219" s="149">
        <v>1135.17318729045</v>
      </c>
      <c r="I4219" s="149">
        <v>1168.8876990456499</v>
      </c>
      <c r="J4219" s="149">
        <v>1135.6835728537401</v>
      </c>
      <c r="K4219" s="149">
        <v>1202.81127892326</v>
      </c>
      <c r="L4219" s="149">
        <v>33.2041261919112</v>
      </c>
      <c r="M4219" s="149">
        <v>33.9235798776092</v>
      </c>
    </row>
    <row r="4220" spans="1:13">
      <c r="A4220" s="150" t="str">
        <f t="shared" si="130"/>
        <v>2010-2012PersonsNZ</v>
      </c>
      <c r="B4220" s="151" t="str">
        <f t="shared" si="131"/>
        <v>2010-2012_Persons_NZ_All ages</v>
      </c>
      <c r="C4220" s="149" t="s">
        <v>8</v>
      </c>
      <c r="D4220" s="149" t="s">
        <v>215</v>
      </c>
      <c r="E4220" s="149" t="s">
        <v>113</v>
      </c>
      <c r="F4220" s="149">
        <v>4797</v>
      </c>
      <c r="G4220" s="149">
        <v>1599</v>
      </c>
      <c r="H4220" s="149">
        <v>1143.1608146301701</v>
      </c>
      <c r="I4220" s="149">
        <v>1165.11024349332</v>
      </c>
      <c r="J4220" s="149">
        <v>1132.1901952448</v>
      </c>
      <c r="K4220" s="149">
        <v>1198.74057453506</v>
      </c>
      <c r="L4220" s="149">
        <v>32.920048248519599</v>
      </c>
      <c r="M4220" s="149">
        <v>33.630331041739097</v>
      </c>
    </row>
    <row r="4221" spans="1:13">
      <c r="A4221" s="150" t="str">
        <f t="shared" si="130"/>
        <v>2011-2013PersonsNZ</v>
      </c>
      <c r="B4221" s="151" t="str">
        <f t="shared" si="131"/>
        <v>2011-2013_Persons_NZ_All ages</v>
      </c>
      <c r="C4221" s="149" t="s">
        <v>9</v>
      </c>
      <c r="D4221" s="149" t="s">
        <v>215</v>
      </c>
      <c r="E4221" s="149" t="s">
        <v>113</v>
      </c>
      <c r="F4221" s="149">
        <v>4799</v>
      </c>
      <c r="G4221" s="149">
        <v>1599.6666666666699</v>
      </c>
      <c r="H4221" s="149">
        <v>1142.9292712783899</v>
      </c>
      <c r="I4221" s="149">
        <v>1154.6807443518001</v>
      </c>
      <c r="J4221" s="149">
        <v>1122.1041617076401</v>
      </c>
      <c r="K4221" s="149">
        <v>1187.9600509577599</v>
      </c>
      <c r="L4221" s="149">
        <v>32.576582644156801</v>
      </c>
      <c r="M4221" s="149">
        <v>33.279306605962802</v>
      </c>
    </row>
    <row r="4222" spans="1:13">
      <c r="A4222" s="150" t="str">
        <f t="shared" si="130"/>
        <v>2012-2014PersonsNZ</v>
      </c>
      <c r="B4222" s="151" t="str">
        <f t="shared" si="131"/>
        <v>2012-2014_Persons_NZ_All ages</v>
      </c>
      <c r="C4222" s="149" t="s">
        <v>216</v>
      </c>
      <c r="D4222" s="149" t="s">
        <v>215</v>
      </c>
      <c r="E4222" s="149" t="s">
        <v>113</v>
      </c>
      <c r="F4222" s="149">
        <v>4764</v>
      </c>
      <c r="G4222" s="149">
        <v>1588</v>
      </c>
      <c r="H4222" s="149">
        <v>1132.94775693467</v>
      </c>
      <c r="I4222" s="149">
        <v>1133.60649158923</v>
      </c>
      <c r="J4222" s="149">
        <v>1101.5330137973301</v>
      </c>
      <c r="K4222" s="149">
        <v>1166.3744077798899</v>
      </c>
      <c r="L4222" s="149">
        <v>32.073477791893502</v>
      </c>
      <c r="M4222" s="149">
        <v>32.7679161906633</v>
      </c>
    </row>
    <row r="4223" spans="1:13">
      <c r="A4223" s="150" t="str">
        <f t="shared" si="130"/>
        <v>2004-2006PersonsNZ1</v>
      </c>
      <c r="B4223" s="151" t="str">
        <f t="shared" si="131"/>
        <v>2004-2006_Persons_NZ1_All ages</v>
      </c>
      <c r="C4223" s="149" t="s">
        <v>1</v>
      </c>
      <c r="D4223" s="149" t="s">
        <v>215</v>
      </c>
      <c r="E4223" s="149" t="s">
        <v>114</v>
      </c>
      <c r="F4223" s="149">
        <v>693</v>
      </c>
      <c r="G4223" s="149">
        <v>231</v>
      </c>
      <c r="H4223" s="149">
        <v>806.09514947074604</v>
      </c>
      <c r="I4223" s="149">
        <v>986.16655561717505</v>
      </c>
      <c r="J4223" s="149">
        <v>911.95527658544302</v>
      </c>
      <c r="K4223" s="149">
        <v>1064.6731969218999</v>
      </c>
      <c r="L4223" s="149">
        <v>74.211279031731607</v>
      </c>
      <c r="M4223" s="149">
        <v>78.506641304728802</v>
      </c>
    </row>
    <row r="4224" spans="1:13">
      <c r="A4224" s="150" t="str">
        <f t="shared" si="130"/>
        <v>2005-2007PersonsNZ1</v>
      </c>
      <c r="B4224" s="151" t="str">
        <f t="shared" si="131"/>
        <v>2005-2007_Persons_NZ1_All ages</v>
      </c>
      <c r="C4224" s="149" t="s">
        <v>3</v>
      </c>
      <c r="D4224" s="149" t="s">
        <v>215</v>
      </c>
      <c r="E4224" s="149" t="s">
        <v>114</v>
      </c>
      <c r="F4224" s="149">
        <v>666</v>
      </c>
      <c r="G4224" s="149">
        <v>222</v>
      </c>
      <c r="H4224" s="149">
        <v>773.25871657629796</v>
      </c>
      <c r="I4224" s="149">
        <v>903.67176024038304</v>
      </c>
      <c r="J4224" s="149">
        <v>834.54143506523997</v>
      </c>
      <c r="K4224" s="149">
        <v>976.88623635536703</v>
      </c>
      <c r="L4224" s="149">
        <v>69.130325175143398</v>
      </c>
      <c r="M4224" s="149">
        <v>73.214476114983697</v>
      </c>
    </row>
    <row r="4225" spans="1:13">
      <c r="A4225" s="150" t="str">
        <f t="shared" si="130"/>
        <v>2006-2008PersonsNZ1</v>
      </c>
      <c r="B4225" s="151" t="str">
        <f t="shared" si="131"/>
        <v>2006-2008_Persons_NZ1_All ages</v>
      </c>
      <c r="C4225" s="149" t="s">
        <v>4</v>
      </c>
      <c r="D4225" s="149" t="s">
        <v>215</v>
      </c>
      <c r="E4225" s="149" t="s">
        <v>114</v>
      </c>
      <c r="F4225" s="149">
        <v>701</v>
      </c>
      <c r="G4225" s="149">
        <v>233.666666666667</v>
      </c>
      <c r="H4225" s="149">
        <v>810.320313493394</v>
      </c>
      <c r="I4225" s="149">
        <v>913.76153480778805</v>
      </c>
      <c r="J4225" s="149">
        <v>845.70489236424999</v>
      </c>
      <c r="K4225" s="149">
        <v>985.73406237984295</v>
      </c>
      <c r="L4225" s="149">
        <v>68.056642443537598</v>
      </c>
      <c r="M4225" s="149">
        <v>71.972527572054801</v>
      </c>
    </row>
    <row r="4226" spans="1:13">
      <c r="A4226" s="150" t="str">
        <f t="shared" si="130"/>
        <v>2007-2009PersonsNZ1</v>
      </c>
      <c r="B4226" s="151" t="str">
        <f t="shared" si="131"/>
        <v>2007-2009_Persons_NZ1_All ages</v>
      </c>
      <c r="C4226" s="149" t="s">
        <v>5</v>
      </c>
      <c r="D4226" s="149" t="s">
        <v>215</v>
      </c>
      <c r="E4226" s="149" t="s">
        <v>114</v>
      </c>
      <c r="F4226" s="149">
        <v>720</v>
      </c>
      <c r="G4226" s="149">
        <v>240</v>
      </c>
      <c r="H4226" s="149">
        <v>829.96161427534003</v>
      </c>
      <c r="I4226" s="149">
        <v>912.73893865603804</v>
      </c>
      <c r="J4226" s="149">
        <v>845.60554446168499</v>
      </c>
      <c r="K4226" s="149">
        <v>983.682207055699</v>
      </c>
      <c r="L4226" s="149">
        <v>67.133394194353201</v>
      </c>
      <c r="M4226" s="149">
        <v>70.943268399660695</v>
      </c>
    </row>
    <row r="4227" spans="1:13">
      <c r="A4227" s="150" t="str">
        <f t="shared" ref="A4227:A4290" si="132">C4227&amp;D4227&amp;E4227</f>
        <v>2008-2010PersonsNZ1</v>
      </c>
      <c r="B4227" s="151" t="str">
        <f t="shared" ref="B4227:B4290" si="133">CONCATENATE(C4227,"_",D4227,"_",E4227,"_","All ages")</f>
        <v>2008-2010_Persons_NZ1_All ages</v>
      </c>
      <c r="C4227" s="149" t="s">
        <v>6</v>
      </c>
      <c r="D4227" s="149" t="s">
        <v>215</v>
      </c>
      <c r="E4227" s="149" t="s">
        <v>114</v>
      </c>
      <c r="F4227" s="149">
        <v>734</v>
      </c>
      <c r="G4227" s="149">
        <v>244.666666666667</v>
      </c>
      <c r="H4227" s="149">
        <v>846.66582076984298</v>
      </c>
      <c r="I4227" s="149">
        <v>922.60087968816401</v>
      </c>
      <c r="J4227" s="149">
        <v>855.42215502305498</v>
      </c>
      <c r="K4227" s="149">
        <v>993.55440280977405</v>
      </c>
      <c r="L4227" s="149">
        <v>67.178724665108803</v>
      </c>
      <c r="M4227" s="149">
        <v>70.953523121609607</v>
      </c>
    </row>
    <row r="4228" spans="1:13">
      <c r="A4228" s="150" t="str">
        <f t="shared" si="132"/>
        <v>2009-2011PersonsNZ1</v>
      </c>
      <c r="B4228" s="151" t="str">
        <f t="shared" si="133"/>
        <v>2009-2011_Persons_NZ1_All ages</v>
      </c>
      <c r="C4228" s="149" t="s">
        <v>7</v>
      </c>
      <c r="D4228" s="149" t="s">
        <v>215</v>
      </c>
      <c r="E4228" s="149" t="s">
        <v>114</v>
      </c>
      <c r="F4228" s="149">
        <v>732</v>
      </c>
      <c r="G4228" s="149">
        <v>244</v>
      </c>
      <c r="H4228" s="149">
        <v>846.22320871193699</v>
      </c>
      <c r="I4228" s="149">
        <v>899.05829129341805</v>
      </c>
      <c r="J4228" s="149">
        <v>833.580592672021</v>
      </c>
      <c r="K4228" s="149">
        <v>968.22038338055097</v>
      </c>
      <c r="L4228" s="149">
        <v>65.477698621397806</v>
      </c>
      <c r="M4228" s="149">
        <v>69.162092087132905</v>
      </c>
    </row>
    <row r="4229" spans="1:13">
      <c r="A4229" s="150" t="str">
        <f t="shared" si="132"/>
        <v>2010-2012PersonsNZ1</v>
      </c>
      <c r="B4229" s="151" t="str">
        <f t="shared" si="133"/>
        <v>2010-2012_Persons_NZ1_All ages</v>
      </c>
      <c r="C4229" s="149" t="s">
        <v>8</v>
      </c>
      <c r="D4229" s="149" t="s">
        <v>215</v>
      </c>
      <c r="E4229" s="149" t="s">
        <v>114</v>
      </c>
      <c r="F4229" s="149">
        <v>765</v>
      </c>
      <c r="G4229" s="149">
        <v>255</v>
      </c>
      <c r="H4229" s="149">
        <v>884.53622551626802</v>
      </c>
      <c r="I4229" s="149">
        <v>910.85824098413605</v>
      </c>
      <c r="J4229" s="149">
        <v>846.21352064988002</v>
      </c>
      <c r="K4229" s="149">
        <v>979.05879218016298</v>
      </c>
      <c r="L4229" s="149">
        <v>64.644720334255197</v>
      </c>
      <c r="M4229" s="149">
        <v>68.200551196026893</v>
      </c>
    </row>
    <row r="4230" spans="1:13">
      <c r="A4230" s="150" t="str">
        <f t="shared" si="132"/>
        <v>2011-2013PersonsNZ1</v>
      </c>
      <c r="B4230" s="151" t="str">
        <f t="shared" si="133"/>
        <v>2011-2013_Persons_NZ1_All ages</v>
      </c>
      <c r="C4230" s="149" t="s">
        <v>9</v>
      </c>
      <c r="D4230" s="149" t="s">
        <v>215</v>
      </c>
      <c r="E4230" s="149" t="s">
        <v>114</v>
      </c>
      <c r="F4230" s="149">
        <v>804</v>
      </c>
      <c r="G4230" s="149">
        <v>268</v>
      </c>
      <c r="H4230" s="149">
        <v>928.33142817555199</v>
      </c>
      <c r="I4230" s="149">
        <v>928.24801328808405</v>
      </c>
      <c r="J4230" s="149">
        <v>864.17201800148598</v>
      </c>
      <c r="K4230" s="149">
        <v>995.75948816876303</v>
      </c>
      <c r="L4230" s="149">
        <v>64.075995286598499</v>
      </c>
      <c r="M4230" s="149">
        <v>67.511474880679401</v>
      </c>
    </row>
    <row r="4231" spans="1:13">
      <c r="A4231" s="150" t="str">
        <f t="shared" si="132"/>
        <v>2012-2014PersonsNZ1</v>
      </c>
      <c r="B4231" s="151" t="str">
        <f t="shared" si="133"/>
        <v>2012-2014_Persons_NZ1_All ages</v>
      </c>
      <c r="C4231" s="149" t="s">
        <v>216</v>
      </c>
      <c r="D4231" s="149" t="s">
        <v>215</v>
      </c>
      <c r="E4231" s="149" t="s">
        <v>114</v>
      </c>
      <c r="F4231" s="149">
        <v>797</v>
      </c>
      <c r="G4231" s="149">
        <v>265.66666666666703</v>
      </c>
      <c r="H4231" s="149">
        <v>916.19726405333995</v>
      </c>
      <c r="I4231" s="149">
        <v>899.91014528072196</v>
      </c>
      <c r="J4231" s="149">
        <v>837.68410482407796</v>
      </c>
      <c r="K4231" s="149">
        <v>965.48752595140002</v>
      </c>
      <c r="L4231" s="149">
        <v>62.2260404566441</v>
      </c>
      <c r="M4231" s="149">
        <v>65.577380670678295</v>
      </c>
    </row>
    <row r="4232" spans="1:13">
      <c r="A4232" s="150" t="str">
        <f t="shared" si="132"/>
        <v>2004-2006PersonsNZ2</v>
      </c>
      <c r="B4232" s="151" t="str">
        <f t="shared" si="133"/>
        <v>2004-2006_Persons_NZ2_All ages</v>
      </c>
      <c r="C4232" s="149" t="s">
        <v>1</v>
      </c>
      <c r="D4232" s="149" t="s">
        <v>215</v>
      </c>
      <c r="E4232" s="149" t="s">
        <v>115</v>
      </c>
      <c r="F4232" s="149">
        <v>929</v>
      </c>
      <c r="G4232" s="149">
        <v>309.66666666666703</v>
      </c>
      <c r="H4232" s="149">
        <v>1117.2445310339001</v>
      </c>
      <c r="I4232" s="149">
        <v>1167.96546938141</v>
      </c>
      <c r="J4232" s="149">
        <v>1093.5740135726601</v>
      </c>
      <c r="K4232" s="149">
        <v>1246.0599186299901</v>
      </c>
      <c r="L4232" s="149">
        <v>74.391455808751303</v>
      </c>
      <c r="M4232" s="149">
        <v>78.094449248574605</v>
      </c>
    </row>
    <row r="4233" spans="1:13">
      <c r="A4233" s="150" t="str">
        <f t="shared" si="132"/>
        <v>2005-2007PersonsNZ2</v>
      </c>
      <c r="B4233" s="151" t="str">
        <f t="shared" si="133"/>
        <v>2005-2007_Persons_NZ2_All ages</v>
      </c>
      <c r="C4233" s="149" t="s">
        <v>3</v>
      </c>
      <c r="D4233" s="149" t="s">
        <v>215</v>
      </c>
      <c r="E4233" s="149" t="s">
        <v>115</v>
      </c>
      <c r="F4233" s="149">
        <v>897</v>
      </c>
      <c r="G4233" s="149">
        <v>299</v>
      </c>
      <c r="H4233" s="149">
        <v>1073.67287090789</v>
      </c>
      <c r="I4233" s="149">
        <v>1112.345174348</v>
      </c>
      <c r="J4233" s="149">
        <v>1040.24597431963</v>
      </c>
      <c r="K4233" s="149">
        <v>1188.0984718549601</v>
      </c>
      <c r="L4233" s="149">
        <v>72.099200028364706</v>
      </c>
      <c r="M4233" s="149">
        <v>75.753297506963506</v>
      </c>
    </row>
    <row r="4234" spans="1:13">
      <c r="A4234" s="150" t="str">
        <f t="shared" si="132"/>
        <v>2006-2008PersonsNZ2</v>
      </c>
      <c r="B4234" s="151" t="str">
        <f t="shared" si="133"/>
        <v>2006-2008_Persons_NZ2_All ages</v>
      </c>
      <c r="C4234" s="149" t="s">
        <v>4</v>
      </c>
      <c r="D4234" s="149" t="s">
        <v>215</v>
      </c>
      <c r="E4234" s="149" t="s">
        <v>115</v>
      </c>
      <c r="F4234" s="149">
        <v>910</v>
      </c>
      <c r="G4234" s="149">
        <v>303.33333333333297</v>
      </c>
      <c r="H4234" s="149">
        <v>1083.4752169927001</v>
      </c>
      <c r="I4234" s="149">
        <v>1119.3845977167</v>
      </c>
      <c r="J4234" s="149">
        <v>1047.29033923457</v>
      </c>
      <c r="K4234" s="149">
        <v>1195.1057930607701</v>
      </c>
      <c r="L4234" s="149">
        <v>72.094258482136595</v>
      </c>
      <c r="M4234" s="149">
        <v>75.721195344062394</v>
      </c>
    </row>
    <row r="4235" spans="1:13">
      <c r="A4235" s="150" t="str">
        <f t="shared" si="132"/>
        <v>2007-2009PersonsNZ2</v>
      </c>
      <c r="B4235" s="151" t="str">
        <f t="shared" si="133"/>
        <v>2007-2009_Persons_NZ2_All ages</v>
      </c>
      <c r="C4235" s="149" t="s">
        <v>5</v>
      </c>
      <c r="D4235" s="149" t="s">
        <v>215</v>
      </c>
      <c r="E4235" s="149" t="s">
        <v>115</v>
      </c>
      <c r="F4235" s="149">
        <v>908</v>
      </c>
      <c r="G4235" s="149">
        <v>302.66666666666703</v>
      </c>
      <c r="H4235" s="149">
        <v>1076.28846427386</v>
      </c>
      <c r="I4235" s="149">
        <v>1112.48037858719</v>
      </c>
      <c r="J4235" s="149">
        <v>1040.7670046149401</v>
      </c>
      <c r="K4235" s="149">
        <v>1187.8056078126299</v>
      </c>
      <c r="L4235" s="149">
        <v>71.713373972250295</v>
      </c>
      <c r="M4235" s="149">
        <v>75.325229225441504</v>
      </c>
    </row>
    <row r="4236" spans="1:13">
      <c r="A4236" s="150" t="str">
        <f t="shared" si="132"/>
        <v>2008-2010PersonsNZ2</v>
      </c>
      <c r="B4236" s="151" t="str">
        <f t="shared" si="133"/>
        <v>2008-2010_Persons_NZ2_All ages</v>
      </c>
      <c r="C4236" s="149" t="s">
        <v>6</v>
      </c>
      <c r="D4236" s="149" t="s">
        <v>215</v>
      </c>
      <c r="E4236" s="149" t="s">
        <v>115</v>
      </c>
      <c r="F4236" s="149">
        <v>919</v>
      </c>
      <c r="G4236" s="149">
        <v>306.33333333333297</v>
      </c>
      <c r="H4236" s="149">
        <v>1086.85368276645</v>
      </c>
      <c r="I4236" s="149">
        <v>1113.45597572157</v>
      </c>
      <c r="J4236" s="149">
        <v>1042.1026559224799</v>
      </c>
      <c r="K4236" s="149">
        <v>1188.3808563360799</v>
      </c>
      <c r="L4236" s="149">
        <v>71.353319799082996</v>
      </c>
      <c r="M4236" s="149">
        <v>74.924880614510599</v>
      </c>
    </row>
    <row r="4237" spans="1:13">
      <c r="A4237" s="150" t="str">
        <f t="shared" si="132"/>
        <v>2009-2011PersonsNZ2</v>
      </c>
      <c r="B4237" s="151" t="str">
        <f t="shared" si="133"/>
        <v>2009-2011_Persons_NZ2_All ages</v>
      </c>
      <c r="C4237" s="149" t="s">
        <v>7</v>
      </c>
      <c r="D4237" s="149" t="s">
        <v>215</v>
      </c>
      <c r="E4237" s="149" t="s">
        <v>115</v>
      </c>
      <c r="F4237" s="149">
        <v>909</v>
      </c>
      <c r="G4237" s="149">
        <v>303</v>
      </c>
      <c r="H4237" s="149">
        <v>1078.5860911043301</v>
      </c>
      <c r="I4237" s="149">
        <v>1097.4217204608201</v>
      </c>
      <c r="J4237" s="149">
        <v>1026.8000981483899</v>
      </c>
      <c r="K4237" s="149">
        <v>1171.59820113877</v>
      </c>
      <c r="L4237" s="149">
        <v>70.621622312434496</v>
      </c>
      <c r="M4237" s="149">
        <v>74.176480677947694</v>
      </c>
    </row>
    <row r="4238" spans="1:13">
      <c r="A4238" s="150" t="str">
        <f t="shared" si="132"/>
        <v>2010-2012PersonsNZ2</v>
      </c>
      <c r="B4238" s="151" t="str">
        <f t="shared" si="133"/>
        <v>2010-2012_Persons_NZ2_All ages</v>
      </c>
      <c r="C4238" s="149" t="s">
        <v>8</v>
      </c>
      <c r="D4238" s="149" t="s">
        <v>215</v>
      </c>
      <c r="E4238" s="149" t="s">
        <v>115</v>
      </c>
      <c r="F4238" s="149">
        <v>920</v>
      </c>
      <c r="G4238" s="149">
        <v>306.66666666666703</v>
      </c>
      <c r="H4238" s="149">
        <v>1094.70377553813</v>
      </c>
      <c r="I4238" s="149">
        <v>1095.26538295611</v>
      </c>
      <c r="J4238" s="149">
        <v>1025.2744117653001</v>
      </c>
      <c r="K4238" s="149">
        <v>1168.75776676537</v>
      </c>
      <c r="L4238" s="149">
        <v>69.990971190810598</v>
      </c>
      <c r="M4238" s="149">
        <v>73.492383809264496</v>
      </c>
    </row>
    <row r="4239" spans="1:13">
      <c r="A4239" s="150" t="str">
        <f t="shared" si="132"/>
        <v>2011-2013PersonsNZ2</v>
      </c>
      <c r="B4239" s="151" t="str">
        <f t="shared" si="133"/>
        <v>2011-2013_Persons_NZ2_All ages</v>
      </c>
      <c r="C4239" s="149" t="s">
        <v>9</v>
      </c>
      <c r="D4239" s="149" t="s">
        <v>215</v>
      </c>
      <c r="E4239" s="149" t="s">
        <v>115</v>
      </c>
      <c r="F4239" s="149">
        <v>911</v>
      </c>
      <c r="G4239" s="149">
        <v>303.66666666666703</v>
      </c>
      <c r="H4239" s="149">
        <v>1087.8521189830799</v>
      </c>
      <c r="I4239" s="149">
        <v>1076.2804986415899</v>
      </c>
      <c r="J4239" s="149">
        <v>1007.25855245167</v>
      </c>
      <c r="K4239" s="149">
        <v>1148.7728604875599</v>
      </c>
      <c r="L4239" s="149">
        <v>69.021946189922701</v>
      </c>
      <c r="M4239" s="149">
        <v>72.492361845966101</v>
      </c>
    </row>
    <row r="4240" spans="1:13">
      <c r="A4240" s="150" t="str">
        <f t="shared" si="132"/>
        <v>2012-2014PersonsNZ2</v>
      </c>
      <c r="B4240" s="151" t="str">
        <f t="shared" si="133"/>
        <v>2012-2014_Persons_NZ2_All ages</v>
      </c>
      <c r="C4240" s="149" t="s">
        <v>216</v>
      </c>
      <c r="D4240" s="149" t="s">
        <v>215</v>
      </c>
      <c r="E4240" s="149" t="s">
        <v>115</v>
      </c>
      <c r="F4240" s="149">
        <v>906</v>
      </c>
      <c r="G4240" s="149">
        <v>302</v>
      </c>
      <c r="H4240" s="149">
        <v>1083.6413218988801</v>
      </c>
      <c r="I4240" s="149">
        <v>1050.4945496951</v>
      </c>
      <c r="J4240" s="149">
        <v>982.98858090908595</v>
      </c>
      <c r="K4240" s="149">
        <v>1121.4043207120301</v>
      </c>
      <c r="L4240" s="149">
        <v>67.505968786011096</v>
      </c>
      <c r="M4240" s="149">
        <v>70.909771016937398</v>
      </c>
    </row>
    <row r="4241" spans="1:13">
      <c r="A4241" s="150" t="str">
        <f t="shared" si="132"/>
        <v>2004-2006PersonsNZ3</v>
      </c>
      <c r="B4241" s="151" t="str">
        <f t="shared" si="133"/>
        <v>2004-2006_Persons_NZ3_All ages</v>
      </c>
      <c r="C4241" s="149" t="s">
        <v>1</v>
      </c>
      <c r="D4241" s="149" t="s">
        <v>215</v>
      </c>
      <c r="E4241" s="149" t="s">
        <v>116</v>
      </c>
      <c r="F4241" s="149">
        <v>988</v>
      </c>
      <c r="G4241" s="149">
        <v>329.33333333333297</v>
      </c>
      <c r="H4241" s="149">
        <v>1209.2135216508</v>
      </c>
      <c r="I4241" s="149">
        <v>1255.22699004582</v>
      </c>
      <c r="J4241" s="149">
        <v>1177.27130119055</v>
      </c>
      <c r="K4241" s="149">
        <v>1336.94235289577</v>
      </c>
      <c r="L4241" s="149">
        <v>77.955688855268804</v>
      </c>
      <c r="M4241" s="149">
        <v>81.715362849948406</v>
      </c>
    </row>
    <row r="4242" spans="1:13">
      <c r="A4242" s="150" t="str">
        <f t="shared" si="132"/>
        <v>2005-2007PersonsNZ3</v>
      </c>
      <c r="B4242" s="151" t="str">
        <f t="shared" si="133"/>
        <v>2005-2007_Persons_NZ3_All ages</v>
      </c>
      <c r="C4242" s="149" t="s">
        <v>3</v>
      </c>
      <c r="D4242" s="149" t="s">
        <v>215</v>
      </c>
      <c r="E4242" s="149" t="s">
        <v>116</v>
      </c>
      <c r="F4242" s="149">
        <v>969</v>
      </c>
      <c r="G4242" s="149">
        <v>323</v>
      </c>
      <c r="H4242" s="149">
        <v>1182.0100269581201</v>
      </c>
      <c r="I4242" s="149">
        <v>1231.0396840174999</v>
      </c>
      <c r="J4242" s="149">
        <v>1153.8489600538801</v>
      </c>
      <c r="K4242" s="149">
        <v>1311.9904736834901</v>
      </c>
      <c r="L4242" s="149">
        <v>77.190723963616804</v>
      </c>
      <c r="M4242" s="149">
        <v>80.950789665989504</v>
      </c>
    </row>
    <row r="4243" spans="1:13">
      <c r="A4243" s="150" t="str">
        <f t="shared" si="132"/>
        <v>2006-2008PersonsNZ3</v>
      </c>
      <c r="B4243" s="151" t="str">
        <f t="shared" si="133"/>
        <v>2006-2008_Persons_NZ3_All ages</v>
      </c>
      <c r="C4243" s="149" t="s">
        <v>4</v>
      </c>
      <c r="D4243" s="149" t="s">
        <v>215</v>
      </c>
      <c r="E4243" s="149" t="s">
        <v>116</v>
      </c>
      <c r="F4243" s="149">
        <v>976</v>
      </c>
      <c r="G4243" s="149">
        <v>325.33333333333297</v>
      </c>
      <c r="H4243" s="149">
        <v>1185.4586972100401</v>
      </c>
      <c r="I4243" s="149">
        <v>1226.7865411564201</v>
      </c>
      <c r="J4243" s="149">
        <v>1150.1034859981</v>
      </c>
      <c r="K4243" s="149">
        <v>1307.1911586711301</v>
      </c>
      <c r="L4243" s="149">
        <v>76.683055158324095</v>
      </c>
      <c r="M4243" s="149">
        <v>80.404617514703702</v>
      </c>
    </row>
    <row r="4244" spans="1:13">
      <c r="A4244" s="150" t="str">
        <f t="shared" si="132"/>
        <v>2007-2009PersonsNZ3</v>
      </c>
      <c r="B4244" s="151" t="str">
        <f t="shared" si="133"/>
        <v>2007-2009_Persons_NZ3_All ages</v>
      </c>
      <c r="C4244" s="149" t="s">
        <v>5</v>
      </c>
      <c r="D4244" s="149" t="s">
        <v>215</v>
      </c>
      <c r="E4244" s="149" t="s">
        <v>116</v>
      </c>
      <c r="F4244" s="149">
        <v>994</v>
      </c>
      <c r="G4244" s="149">
        <v>331.33333333333297</v>
      </c>
      <c r="H4244" s="149">
        <v>1204.17706490926</v>
      </c>
      <c r="I4244" s="149">
        <v>1243.42849165498</v>
      </c>
      <c r="J4244" s="149">
        <v>1166.3996823100699</v>
      </c>
      <c r="K4244" s="149">
        <v>1324.16074975371</v>
      </c>
      <c r="L4244" s="149">
        <v>77.028809344911195</v>
      </c>
      <c r="M4244" s="149">
        <v>80.732258098728593</v>
      </c>
    </row>
    <row r="4245" spans="1:13">
      <c r="A4245" s="150" t="str">
        <f t="shared" si="132"/>
        <v>2008-2010PersonsNZ3</v>
      </c>
      <c r="B4245" s="151" t="str">
        <f t="shared" si="133"/>
        <v>2008-2010_Persons_NZ3_All ages</v>
      </c>
      <c r="C4245" s="149" t="s">
        <v>6</v>
      </c>
      <c r="D4245" s="149" t="s">
        <v>215</v>
      </c>
      <c r="E4245" s="149" t="s">
        <v>116</v>
      </c>
      <c r="F4245" s="149">
        <v>1006</v>
      </c>
      <c r="G4245" s="149">
        <v>335.33333333333297</v>
      </c>
      <c r="H4245" s="149">
        <v>1214.60911560519</v>
      </c>
      <c r="I4245" s="149">
        <v>1249.9241512280701</v>
      </c>
      <c r="J4245" s="149">
        <v>1172.9804097988899</v>
      </c>
      <c r="K4245" s="149">
        <v>1330.54454516994</v>
      </c>
      <c r="L4245" s="149">
        <v>76.943741429180605</v>
      </c>
      <c r="M4245" s="149">
        <v>80.620393941868102</v>
      </c>
    </row>
    <row r="4246" spans="1:13">
      <c r="A4246" s="150" t="str">
        <f t="shared" si="132"/>
        <v>2009-2011PersonsNZ3</v>
      </c>
      <c r="B4246" s="151" t="str">
        <f t="shared" si="133"/>
        <v>2009-2011_Persons_NZ3_All ages</v>
      </c>
      <c r="C4246" s="149" t="s">
        <v>7</v>
      </c>
      <c r="D4246" s="149" t="s">
        <v>215</v>
      </c>
      <c r="E4246" s="149" t="s">
        <v>116</v>
      </c>
      <c r="F4246" s="149">
        <v>1001</v>
      </c>
      <c r="G4246" s="149">
        <v>333.66666666666703</v>
      </c>
      <c r="H4246" s="149">
        <v>1207.30412967966</v>
      </c>
      <c r="I4246" s="149">
        <v>1238.62331621568</v>
      </c>
      <c r="J4246" s="149">
        <v>1162.37905625031</v>
      </c>
      <c r="K4246" s="149">
        <v>1318.52012983738</v>
      </c>
      <c r="L4246" s="149">
        <v>76.244259965370901</v>
      </c>
      <c r="M4246" s="149">
        <v>79.896813621701298</v>
      </c>
    </row>
    <row r="4247" spans="1:13">
      <c r="A4247" s="150" t="str">
        <f t="shared" si="132"/>
        <v>2010-2012PersonsNZ3</v>
      </c>
      <c r="B4247" s="151" t="str">
        <f t="shared" si="133"/>
        <v>2010-2012_Persons_NZ3_All ages</v>
      </c>
      <c r="C4247" s="149" t="s">
        <v>8</v>
      </c>
      <c r="D4247" s="149" t="s">
        <v>215</v>
      </c>
      <c r="E4247" s="149" t="s">
        <v>116</v>
      </c>
      <c r="F4247" s="149">
        <v>985</v>
      </c>
      <c r="G4247" s="149">
        <v>328.33333333333297</v>
      </c>
      <c r="H4247" s="149">
        <v>1184.3497499038101</v>
      </c>
      <c r="I4247" s="149">
        <v>1217.5504367211699</v>
      </c>
      <c r="J4247" s="149">
        <v>1142.1641622636</v>
      </c>
      <c r="K4247" s="149">
        <v>1296.5781446656399</v>
      </c>
      <c r="L4247" s="149">
        <v>75.386274457567197</v>
      </c>
      <c r="M4247" s="149">
        <v>79.027707944468801</v>
      </c>
    </row>
    <row r="4248" spans="1:13">
      <c r="A4248" s="150" t="str">
        <f t="shared" si="132"/>
        <v>2011-2013PersonsNZ3</v>
      </c>
      <c r="B4248" s="151" t="str">
        <f t="shared" si="133"/>
        <v>2011-2013_Persons_NZ3_All ages</v>
      </c>
      <c r="C4248" s="149" t="s">
        <v>9</v>
      </c>
      <c r="D4248" s="149" t="s">
        <v>215</v>
      </c>
      <c r="E4248" s="149" t="s">
        <v>116</v>
      </c>
      <c r="F4248" s="149">
        <v>1003</v>
      </c>
      <c r="G4248" s="149">
        <v>334.33333333333297</v>
      </c>
      <c r="H4248" s="149">
        <v>1203.1283736775199</v>
      </c>
      <c r="I4248" s="149">
        <v>1241.2971133481001</v>
      </c>
      <c r="J4248" s="149">
        <v>1165.27298733867</v>
      </c>
      <c r="K4248" s="149">
        <v>1320.95951960351</v>
      </c>
      <c r="L4248" s="149">
        <v>76.024126009422801</v>
      </c>
      <c r="M4248" s="149">
        <v>79.662406255415107</v>
      </c>
    </row>
    <row r="4249" spans="1:13">
      <c r="A4249" s="150" t="str">
        <f t="shared" si="132"/>
        <v>2012-2014PersonsNZ3</v>
      </c>
      <c r="B4249" s="151" t="str">
        <f t="shared" si="133"/>
        <v>2012-2014_Persons_NZ3_All ages</v>
      </c>
      <c r="C4249" s="149" t="s">
        <v>216</v>
      </c>
      <c r="D4249" s="149" t="s">
        <v>215</v>
      </c>
      <c r="E4249" s="149" t="s">
        <v>116</v>
      </c>
      <c r="F4249" s="149">
        <v>980</v>
      </c>
      <c r="G4249" s="149">
        <v>326.66666666666703</v>
      </c>
      <c r="H4249" s="149">
        <v>1169.50689770395</v>
      </c>
      <c r="I4249" s="149">
        <v>1209.6911790998099</v>
      </c>
      <c r="J4249" s="149">
        <v>1134.8094974196199</v>
      </c>
      <c r="K4249" s="149">
        <v>1288.19937923415</v>
      </c>
      <c r="L4249" s="149">
        <v>74.881681680181401</v>
      </c>
      <c r="M4249" s="149">
        <v>78.508200134339404</v>
      </c>
    </row>
    <row r="4250" spans="1:13">
      <c r="A4250" s="150" t="str">
        <f t="shared" si="132"/>
        <v>2004-2006PersonsNZ4</v>
      </c>
      <c r="B4250" s="151" t="str">
        <f t="shared" si="133"/>
        <v>2004-2006_Persons_NZ4_All ages</v>
      </c>
      <c r="C4250" s="149" t="s">
        <v>1</v>
      </c>
      <c r="D4250" s="149" t="s">
        <v>215</v>
      </c>
      <c r="E4250" s="149" t="s">
        <v>117</v>
      </c>
      <c r="F4250" s="149">
        <v>1034</v>
      </c>
      <c r="G4250" s="149">
        <v>344.66666666666703</v>
      </c>
      <c r="H4250" s="149">
        <v>1271.3323169232301</v>
      </c>
      <c r="I4250" s="149">
        <v>1355.7570015183801</v>
      </c>
      <c r="J4250" s="149">
        <v>1273.86176768306</v>
      </c>
      <c r="K4250" s="149">
        <v>1441.51077034789</v>
      </c>
      <c r="L4250" s="149">
        <v>81.895233835311302</v>
      </c>
      <c r="M4250" s="149">
        <v>85.753768829510804</v>
      </c>
    </row>
    <row r="4251" spans="1:13">
      <c r="A4251" s="150" t="str">
        <f t="shared" si="132"/>
        <v>2005-2007PersonsNZ4</v>
      </c>
      <c r="B4251" s="151" t="str">
        <f t="shared" si="133"/>
        <v>2005-2007_Persons_NZ4_All ages</v>
      </c>
      <c r="C4251" s="149" t="s">
        <v>3</v>
      </c>
      <c r="D4251" s="149" t="s">
        <v>215</v>
      </c>
      <c r="E4251" s="149" t="s">
        <v>117</v>
      </c>
      <c r="F4251" s="149">
        <v>1012</v>
      </c>
      <c r="G4251" s="149">
        <v>337.33333333333297</v>
      </c>
      <c r="H4251" s="149">
        <v>1236.51381303227</v>
      </c>
      <c r="I4251" s="149">
        <v>1332.1455355836299</v>
      </c>
      <c r="J4251" s="149">
        <v>1250.8746484946</v>
      </c>
      <c r="K4251" s="149">
        <v>1417.2880133917599</v>
      </c>
      <c r="L4251" s="149">
        <v>81.270887089027397</v>
      </c>
      <c r="M4251" s="149">
        <v>85.142477808132497</v>
      </c>
    </row>
    <row r="4252" spans="1:13">
      <c r="A4252" s="150" t="str">
        <f t="shared" si="132"/>
        <v>2006-2008PersonsNZ4</v>
      </c>
      <c r="B4252" s="151" t="str">
        <f t="shared" si="133"/>
        <v>2006-2008_Persons_NZ4_All ages</v>
      </c>
      <c r="C4252" s="149" t="s">
        <v>4</v>
      </c>
      <c r="D4252" s="149" t="s">
        <v>215</v>
      </c>
      <c r="E4252" s="149" t="s">
        <v>117</v>
      </c>
      <c r="F4252" s="149">
        <v>1058</v>
      </c>
      <c r="G4252" s="149">
        <v>352.66666666666703</v>
      </c>
      <c r="H4252" s="149">
        <v>1286.00948097727</v>
      </c>
      <c r="I4252" s="149">
        <v>1394.3491949628501</v>
      </c>
      <c r="J4252" s="149">
        <v>1311.0921127373499</v>
      </c>
      <c r="K4252" s="149">
        <v>1481.4830931485899</v>
      </c>
      <c r="L4252" s="149">
        <v>83.257082225506807</v>
      </c>
      <c r="M4252" s="149">
        <v>87.133898185735504</v>
      </c>
    </row>
    <row r="4253" spans="1:13">
      <c r="A4253" s="150" t="str">
        <f t="shared" si="132"/>
        <v>2007-2009PersonsNZ4</v>
      </c>
      <c r="B4253" s="151" t="str">
        <f t="shared" si="133"/>
        <v>2007-2009_Persons_NZ4_All ages</v>
      </c>
      <c r="C4253" s="149" t="s">
        <v>5</v>
      </c>
      <c r="D4253" s="149" t="s">
        <v>215</v>
      </c>
      <c r="E4253" s="149" t="s">
        <v>117</v>
      </c>
      <c r="F4253" s="149">
        <v>1056</v>
      </c>
      <c r="G4253" s="149">
        <v>352</v>
      </c>
      <c r="H4253" s="149">
        <v>1279.4261967360101</v>
      </c>
      <c r="I4253" s="149">
        <v>1397.95137755155</v>
      </c>
      <c r="J4253" s="149">
        <v>1314.4112529592801</v>
      </c>
      <c r="K4253" s="149">
        <v>1485.38527335249</v>
      </c>
      <c r="L4253" s="149">
        <v>83.540124592262799</v>
      </c>
      <c r="M4253" s="149">
        <v>87.433895800943901</v>
      </c>
    </row>
    <row r="4254" spans="1:13">
      <c r="A4254" s="150" t="str">
        <f t="shared" si="132"/>
        <v>2008-2010PersonsNZ4</v>
      </c>
      <c r="B4254" s="151" t="str">
        <f t="shared" si="133"/>
        <v>2008-2010_Persons_NZ4_All ages</v>
      </c>
      <c r="C4254" s="149" t="s">
        <v>6</v>
      </c>
      <c r="D4254" s="149" t="s">
        <v>215</v>
      </c>
      <c r="E4254" s="149" t="s">
        <v>117</v>
      </c>
      <c r="F4254" s="149">
        <v>1024</v>
      </c>
      <c r="G4254" s="149">
        <v>341.33333333333297</v>
      </c>
      <c r="H4254" s="149">
        <v>1237.8212412059099</v>
      </c>
      <c r="I4254" s="149">
        <v>1345.7142049297099</v>
      </c>
      <c r="J4254" s="149">
        <v>1263.9970992255001</v>
      </c>
      <c r="K4254" s="149">
        <v>1431.30069099978</v>
      </c>
      <c r="L4254" s="149">
        <v>81.717105704210795</v>
      </c>
      <c r="M4254" s="149">
        <v>85.586486070065305</v>
      </c>
    </row>
    <row r="4255" spans="1:13">
      <c r="A4255" s="150" t="str">
        <f t="shared" si="132"/>
        <v>2009-2011PersonsNZ4</v>
      </c>
      <c r="B4255" s="151" t="str">
        <f t="shared" si="133"/>
        <v>2009-2011_Persons_NZ4_All ages</v>
      </c>
      <c r="C4255" s="149" t="s">
        <v>7</v>
      </c>
      <c r="D4255" s="149" t="s">
        <v>215</v>
      </c>
      <c r="E4255" s="149" t="s">
        <v>117</v>
      </c>
      <c r="F4255" s="149">
        <v>986</v>
      </c>
      <c r="G4255" s="149">
        <v>328.66666666666703</v>
      </c>
      <c r="H4255" s="149">
        <v>1186.3652224134</v>
      </c>
      <c r="I4255" s="149">
        <v>1289.7367174052399</v>
      </c>
      <c r="J4255" s="149">
        <v>1209.9454515694999</v>
      </c>
      <c r="K4255" s="149">
        <v>1373.3801875686099</v>
      </c>
      <c r="L4255" s="149">
        <v>79.791265835734507</v>
      </c>
      <c r="M4255" s="149">
        <v>83.643470163375497</v>
      </c>
    </row>
    <row r="4256" spans="1:13">
      <c r="A4256" s="150" t="str">
        <f t="shared" si="132"/>
        <v>2010-2012PersonsNZ4</v>
      </c>
      <c r="B4256" s="151" t="str">
        <f t="shared" si="133"/>
        <v>2010-2012_Persons_NZ4_All ages</v>
      </c>
      <c r="C4256" s="149" t="s">
        <v>8</v>
      </c>
      <c r="D4256" s="149" t="s">
        <v>215</v>
      </c>
      <c r="E4256" s="149" t="s">
        <v>117</v>
      </c>
      <c r="F4256" s="149">
        <v>956</v>
      </c>
      <c r="G4256" s="149">
        <v>318.66666666666703</v>
      </c>
      <c r="H4256" s="149">
        <v>1143.9785563852199</v>
      </c>
      <c r="I4256" s="149">
        <v>1229.80589052099</v>
      </c>
      <c r="J4256" s="149">
        <v>1152.5922362223</v>
      </c>
      <c r="K4256" s="149">
        <v>1310.8068950857401</v>
      </c>
      <c r="L4256" s="149">
        <v>77.213654298685</v>
      </c>
      <c r="M4256" s="149">
        <v>81.001004564758006</v>
      </c>
    </row>
    <row r="4257" spans="1:13">
      <c r="A4257" s="150" t="str">
        <f t="shared" si="132"/>
        <v>2011-2013PersonsNZ4</v>
      </c>
      <c r="B4257" s="151" t="str">
        <f t="shared" si="133"/>
        <v>2011-2013_Persons_NZ4_All ages</v>
      </c>
      <c r="C4257" s="149" t="s">
        <v>9</v>
      </c>
      <c r="D4257" s="149" t="s">
        <v>215</v>
      </c>
      <c r="E4257" s="149" t="s">
        <v>117</v>
      </c>
      <c r="F4257" s="149">
        <v>967</v>
      </c>
      <c r="G4257" s="149">
        <v>322.33333333333297</v>
      </c>
      <c r="H4257" s="149">
        <v>1154.6958027344899</v>
      </c>
      <c r="I4257" s="149">
        <v>1224.9417248672301</v>
      </c>
      <c r="J4257" s="149">
        <v>1148.60497861928</v>
      </c>
      <c r="K4257" s="149">
        <v>1305.00088388121</v>
      </c>
      <c r="L4257" s="149">
        <v>76.336746247955901</v>
      </c>
      <c r="M4257" s="149">
        <v>80.059159013980405</v>
      </c>
    </row>
    <row r="4258" spans="1:13">
      <c r="A4258" s="150" t="str">
        <f t="shared" si="132"/>
        <v>2012-2014PersonsNZ4</v>
      </c>
      <c r="B4258" s="151" t="str">
        <f t="shared" si="133"/>
        <v>2012-2014_Persons_NZ4_All ages</v>
      </c>
      <c r="C4258" s="149" t="s">
        <v>216</v>
      </c>
      <c r="D4258" s="149" t="s">
        <v>215</v>
      </c>
      <c r="E4258" s="149" t="s">
        <v>117</v>
      </c>
      <c r="F4258" s="149">
        <v>989</v>
      </c>
      <c r="G4258" s="149">
        <v>329.66666666666703</v>
      </c>
      <c r="H4258" s="149">
        <v>1182.7031164047701</v>
      </c>
      <c r="I4258" s="149">
        <v>1239.86163492234</v>
      </c>
      <c r="J4258" s="149">
        <v>1163.53974823658</v>
      </c>
      <c r="K4258" s="149">
        <v>1319.8624897505099</v>
      </c>
      <c r="L4258" s="149">
        <v>76.321886685763005</v>
      </c>
      <c r="M4258" s="149">
        <v>80.000854828169395</v>
      </c>
    </row>
    <row r="4259" spans="1:13">
      <c r="A4259" s="150" t="str">
        <f t="shared" si="132"/>
        <v>2004-2006PersonsNZ5</v>
      </c>
      <c r="B4259" s="151" t="str">
        <f t="shared" si="133"/>
        <v>2004-2006_Persons_NZ5_All ages</v>
      </c>
      <c r="C4259" s="149" t="s">
        <v>1</v>
      </c>
      <c r="D4259" s="149" t="s">
        <v>215</v>
      </c>
      <c r="E4259" s="149" t="s">
        <v>118</v>
      </c>
      <c r="F4259" s="149">
        <v>1129</v>
      </c>
      <c r="G4259" s="149">
        <v>376.33333333333297</v>
      </c>
      <c r="H4259" s="149">
        <v>1394.2058336832199</v>
      </c>
      <c r="I4259" s="149">
        <v>1411.5918463788501</v>
      </c>
      <c r="J4259" s="149">
        <v>1329.5774417999301</v>
      </c>
      <c r="K4259" s="149">
        <v>1497.3001722218701</v>
      </c>
      <c r="L4259" s="149">
        <v>82.014404578923902</v>
      </c>
      <c r="M4259" s="149">
        <v>85.708325843016397</v>
      </c>
    </row>
    <row r="4260" spans="1:13">
      <c r="A4260" s="150" t="str">
        <f t="shared" si="132"/>
        <v>2005-2007PersonsNZ5</v>
      </c>
      <c r="B4260" s="151" t="str">
        <f t="shared" si="133"/>
        <v>2005-2007_Persons_NZ5_All ages</v>
      </c>
      <c r="C4260" s="149" t="s">
        <v>3</v>
      </c>
      <c r="D4260" s="149" t="s">
        <v>215</v>
      </c>
      <c r="E4260" s="149" t="s">
        <v>118</v>
      </c>
      <c r="F4260" s="149">
        <v>1163</v>
      </c>
      <c r="G4260" s="149">
        <v>387.66666666666703</v>
      </c>
      <c r="H4260" s="149">
        <v>1427.7997397304</v>
      </c>
      <c r="I4260" s="149">
        <v>1436.74952720235</v>
      </c>
      <c r="J4260" s="149">
        <v>1354.66622697514</v>
      </c>
      <c r="K4260" s="149">
        <v>1522.4740920812401</v>
      </c>
      <c r="L4260" s="149">
        <v>82.083300227211595</v>
      </c>
      <c r="M4260" s="149">
        <v>85.724564878884806</v>
      </c>
    </row>
    <row r="4261" spans="1:13">
      <c r="A4261" s="150" t="str">
        <f t="shared" si="132"/>
        <v>2006-2008PersonsNZ5</v>
      </c>
      <c r="B4261" s="151" t="str">
        <f t="shared" si="133"/>
        <v>2006-2008_Persons_NZ5_All ages</v>
      </c>
      <c r="C4261" s="149" t="s">
        <v>4</v>
      </c>
      <c r="D4261" s="149" t="s">
        <v>215</v>
      </c>
      <c r="E4261" s="149" t="s">
        <v>118</v>
      </c>
      <c r="F4261" s="149">
        <v>1139</v>
      </c>
      <c r="G4261" s="149">
        <v>379.66666666666703</v>
      </c>
      <c r="H4261" s="149">
        <v>1394.77357889839</v>
      </c>
      <c r="I4261" s="149">
        <v>1395.06394810441</v>
      </c>
      <c r="J4261" s="149">
        <v>1314.57085675388</v>
      </c>
      <c r="K4261" s="149">
        <v>1479.1661007213399</v>
      </c>
      <c r="L4261" s="149">
        <v>80.493091350534499</v>
      </c>
      <c r="M4261" s="149">
        <v>84.102152616928194</v>
      </c>
    </row>
    <row r="4262" spans="1:13">
      <c r="A4262" s="150" t="str">
        <f t="shared" si="132"/>
        <v>2007-2009PersonsNZ5</v>
      </c>
      <c r="B4262" s="151" t="str">
        <f t="shared" si="133"/>
        <v>2007-2009_Persons_NZ5_All ages</v>
      </c>
      <c r="C4262" s="149" t="s">
        <v>5</v>
      </c>
      <c r="D4262" s="149" t="s">
        <v>215</v>
      </c>
      <c r="E4262" s="149" t="s">
        <v>118</v>
      </c>
      <c r="F4262" s="149">
        <v>1094</v>
      </c>
      <c r="G4262" s="149">
        <v>364.66666666666703</v>
      </c>
      <c r="H4262" s="149">
        <v>1337.7844626239701</v>
      </c>
      <c r="I4262" s="149">
        <v>1330.9080603878699</v>
      </c>
      <c r="J4262" s="149">
        <v>1252.53183008221</v>
      </c>
      <c r="K4262" s="149">
        <v>1412.87177148466</v>
      </c>
      <c r="L4262" s="149">
        <v>78.376230305659007</v>
      </c>
      <c r="M4262" s="149">
        <v>81.963711096789396</v>
      </c>
    </row>
    <row r="4263" spans="1:13">
      <c r="A4263" s="150" t="str">
        <f t="shared" si="132"/>
        <v>2008-2010PersonsNZ5</v>
      </c>
      <c r="B4263" s="151" t="str">
        <f t="shared" si="133"/>
        <v>2008-2010_Persons_NZ5_All ages</v>
      </c>
      <c r="C4263" s="149" t="s">
        <v>6</v>
      </c>
      <c r="D4263" s="149" t="s">
        <v>215</v>
      </c>
      <c r="E4263" s="149" t="s">
        <v>118</v>
      </c>
      <c r="F4263" s="149">
        <v>1095</v>
      </c>
      <c r="G4263" s="149">
        <v>365</v>
      </c>
      <c r="H4263" s="149">
        <v>1337.71501172791</v>
      </c>
      <c r="I4263" s="149">
        <v>1320.12816847407</v>
      </c>
      <c r="J4263" s="149">
        <v>1242.4014179742101</v>
      </c>
      <c r="K4263" s="149">
        <v>1401.4110059409199</v>
      </c>
      <c r="L4263" s="149">
        <v>77.726750499862604</v>
      </c>
      <c r="M4263" s="149">
        <v>81.282837466849102</v>
      </c>
    </row>
    <row r="4264" spans="1:13">
      <c r="A4264" s="150" t="str">
        <f t="shared" si="132"/>
        <v>2009-2011PersonsNZ5</v>
      </c>
      <c r="B4264" s="151" t="str">
        <f t="shared" si="133"/>
        <v>2009-2011_Persons_NZ5_All ages</v>
      </c>
      <c r="C4264" s="149" t="s">
        <v>7</v>
      </c>
      <c r="D4264" s="149" t="s">
        <v>215</v>
      </c>
      <c r="E4264" s="149" t="s">
        <v>118</v>
      </c>
      <c r="F4264" s="149">
        <v>1129</v>
      </c>
      <c r="G4264" s="149">
        <v>376.33333333333297</v>
      </c>
      <c r="H4264" s="149">
        <v>1372.5943126694499</v>
      </c>
      <c r="I4264" s="149">
        <v>1361.4776772816001</v>
      </c>
      <c r="J4264" s="149">
        <v>1282.51731968275</v>
      </c>
      <c r="K4264" s="149">
        <v>1443.9944021485201</v>
      </c>
      <c r="L4264" s="149">
        <v>78.960357598849399</v>
      </c>
      <c r="M4264" s="149">
        <v>82.516724866920001</v>
      </c>
    </row>
    <row r="4265" spans="1:13">
      <c r="A4265" s="150" t="str">
        <f t="shared" si="132"/>
        <v>2010-2012PersonsNZ5</v>
      </c>
      <c r="B4265" s="151" t="str">
        <f t="shared" si="133"/>
        <v>2010-2012_Persons_NZ5_All ages</v>
      </c>
      <c r="C4265" s="149" t="s">
        <v>8</v>
      </c>
      <c r="D4265" s="149" t="s">
        <v>215</v>
      </c>
      <c r="E4265" s="149" t="s">
        <v>118</v>
      </c>
      <c r="F4265" s="149">
        <v>1171</v>
      </c>
      <c r="G4265" s="149">
        <v>390.33333333333297</v>
      </c>
      <c r="H4265" s="149">
        <v>1421.7549142211899</v>
      </c>
      <c r="I4265" s="149">
        <v>1409.87561294342</v>
      </c>
      <c r="J4265" s="149">
        <v>1329.6717302679599</v>
      </c>
      <c r="K4265" s="149">
        <v>1493.6249202389299</v>
      </c>
      <c r="L4265" s="149">
        <v>80.203882675454906</v>
      </c>
      <c r="M4265" s="149">
        <v>83.749307295514697</v>
      </c>
    </row>
    <row r="4266" spans="1:13">
      <c r="A4266" s="150" t="str">
        <f t="shared" si="132"/>
        <v>2011-2013PersonsNZ5</v>
      </c>
      <c r="B4266" s="151" t="str">
        <f t="shared" si="133"/>
        <v>2011-2013_Persons_NZ5_All ages</v>
      </c>
      <c r="C4266" s="149" t="s">
        <v>9</v>
      </c>
      <c r="D4266" s="149" t="s">
        <v>215</v>
      </c>
      <c r="E4266" s="149" t="s">
        <v>118</v>
      </c>
      <c r="F4266" s="149">
        <v>1114</v>
      </c>
      <c r="G4266" s="149">
        <v>371.33333333333297</v>
      </c>
      <c r="H4266" s="149">
        <v>1351.5316954807399</v>
      </c>
      <c r="I4266" s="149">
        <v>1344.0033707422499</v>
      </c>
      <c r="J4266" s="149">
        <v>1265.67650245133</v>
      </c>
      <c r="K4266" s="149">
        <v>1425.88233146884</v>
      </c>
      <c r="L4266" s="149">
        <v>78.326868290915201</v>
      </c>
      <c r="M4266" s="149">
        <v>81.8789607265944</v>
      </c>
    </row>
    <row r="4267" spans="1:13">
      <c r="A4267" s="150" t="str">
        <f t="shared" si="132"/>
        <v>2012-2014PersonsNZ5</v>
      </c>
      <c r="B4267" s="151" t="str">
        <f t="shared" si="133"/>
        <v>2012-2014_Persons_NZ5_All ages</v>
      </c>
      <c r="C4267" s="149" t="s">
        <v>216</v>
      </c>
      <c r="D4267" s="149" t="s">
        <v>215</v>
      </c>
      <c r="E4267" s="149" t="s">
        <v>118</v>
      </c>
      <c r="F4267" s="149">
        <v>1092</v>
      </c>
      <c r="G4267" s="149">
        <v>364</v>
      </c>
      <c r="H4267" s="149">
        <v>1323.9412713230899</v>
      </c>
      <c r="I4267" s="149">
        <v>1319.84417439352</v>
      </c>
      <c r="J4267" s="149">
        <v>1242.2057113722899</v>
      </c>
      <c r="K4267" s="149">
        <v>1401.0396828302401</v>
      </c>
      <c r="L4267" s="149">
        <v>77.638463021231203</v>
      </c>
      <c r="M4267" s="149">
        <v>81.195508436722307</v>
      </c>
    </row>
    <row r="4268" spans="1:13">
      <c r="A4268" s="150" t="str">
        <f t="shared" si="132"/>
        <v>2004-2006PersonsPB</v>
      </c>
      <c r="B4268" s="151" t="str">
        <f t="shared" si="133"/>
        <v>2004-2006_Persons_PB_All ages</v>
      </c>
      <c r="C4268" s="149" t="s">
        <v>1</v>
      </c>
      <c r="D4268" s="149" t="s">
        <v>215</v>
      </c>
      <c r="E4268" s="149" t="s">
        <v>119</v>
      </c>
      <c r="F4268" s="149">
        <v>4352</v>
      </c>
      <c r="G4268" s="149">
        <v>1450.6666666666699</v>
      </c>
      <c r="H4268" s="149">
        <v>1090.7158825475401</v>
      </c>
      <c r="I4268" s="149">
        <v>1304.1011672320001</v>
      </c>
      <c r="J4268" s="149">
        <v>1264.91404613953</v>
      </c>
      <c r="K4268" s="149">
        <v>1344.1764914154601</v>
      </c>
      <c r="L4268" s="149">
        <v>39.187121092468502</v>
      </c>
      <c r="M4268" s="149">
        <v>40.075324183461099</v>
      </c>
    </row>
    <row r="4269" spans="1:13">
      <c r="A4269" s="150" t="str">
        <f t="shared" si="132"/>
        <v>2005-2007PersonsPB</v>
      </c>
      <c r="B4269" s="151" t="str">
        <f t="shared" si="133"/>
        <v>2005-2007_Persons_PB_All ages</v>
      </c>
      <c r="C4269" s="149" t="s">
        <v>3</v>
      </c>
      <c r="D4269" s="149" t="s">
        <v>215</v>
      </c>
      <c r="E4269" s="149" t="s">
        <v>119</v>
      </c>
      <c r="F4269" s="149">
        <v>4353</v>
      </c>
      <c r="G4269" s="149">
        <v>1451</v>
      </c>
      <c r="H4269" s="149">
        <v>1080.1328019930199</v>
      </c>
      <c r="I4269" s="149">
        <v>1277.6758838298499</v>
      </c>
      <c r="J4269" s="149">
        <v>1239.30667947196</v>
      </c>
      <c r="K4269" s="149">
        <v>1316.9146514868601</v>
      </c>
      <c r="L4269" s="149">
        <v>38.369204357886197</v>
      </c>
      <c r="M4269" s="149">
        <v>39.238767657008999</v>
      </c>
    </row>
    <row r="4270" spans="1:13">
      <c r="A4270" s="150" t="str">
        <f t="shared" si="132"/>
        <v>2006-2008PersonsPB</v>
      </c>
      <c r="B4270" s="151" t="str">
        <f t="shared" si="133"/>
        <v>2006-2008_Persons_PB_All ages</v>
      </c>
      <c r="C4270" s="149" t="s">
        <v>4</v>
      </c>
      <c r="D4270" s="149" t="s">
        <v>215</v>
      </c>
      <c r="E4270" s="149" t="s">
        <v>119</v>
      </c>
      <c r="F4270" s="149">
        <v>4341</v>
      </c>
      <c r="G4270" s="149">
        <v>1447</v>
      </c>
      <c r="H4270" s="149">
        <v>1065.8305670680199</v>
      </c>
      <c r="I4270" s="149">
        <v>1247.72934663264</v>
      </c>
      <c r="J4270" s="149">
        <v>1210.19713214736</v>
      </c>
      <c r="K4270" s="149">
        <v>1286.1133452173001</v>
      </c>
      <c r="L4270" s="149">
        <v>37.5322144852801</v>
      </c>
      <c r="M4270" s="149">
        <v>38.383998584668902</v>
      </c>
    </row>
    <row r="4271" spans="1:13">
      <c r="A4271" s="150" t="str">
        <f t="shared" si="132"/>
        <v>2007-2009PersonsPB</v>
      </c>
      <c r="B4271" s="151" t="str">
        <f t="shared" si="133"/>
        <v>2007-2009_Persons_PB_All ages</v>
      </c>
      <c r="C4271" s="149" t="s">
        <v>5</v>
      </c>
      <c r="D4271" s="149" t="s">
        <v>215</v>
      </c>
      <c r="E4271" s="149" t="s">
        <v>119</v>
      </c>
      <c r="F4271" s="149">
        <v>4206</v>
      </c>
      <c r="G4271" s="149">
        <v>1402</v>
      </c>
      <c r="H4271" s="149">
        <v>1023.58927932598</v>
      </c>
      <c r="I4271" s="149">
        <v>1183.10784806066</v>
      </c>
      <c r="J4271" s="149">
        <v>1146.9938606098599</v>
      </c>
      <c r="K4271" s="149">
        <v>1220.05464853231</v>
      </c>
      <c r="L4271" s="149">
        <v>36.1139874508006</v>
      </c>
      <c r="M4271" s="149">
        <v>36.946800471643897</v>
      </c>
    </row>
    <row r="4272" spans="1:13">
      <c r="A4272" s="150" t="str">
        <f t="shared" si="132"/>
        <v>2008-2010PersonsPB</v>
      </c>
      <c r="B4272" s="151" t="str">
        <f t="shared" si="133"/>
        <v>2008-2010_Persons_PB_All ages</v>
      </c>
      <c r="C4272" s="149" t="s">
        <v>6</v>
      </c>
      <c r="D4272" s="149" t="s">
        <v>215</v>
      </c>
      <c r="E4272" s="149" t="s">
        <v>119</v>
      </c>
      <c r="F4272" s="149">
        <v>4221</v>
      </c>
      <c r="G4272" s="149">
        <v>1407</v>
      </c>
      <c r="H4272" s="149">
        <v>1020.97337148579</v>
      </c>
      <c r="I4272" s="149">
        <v>1162.80978163848</v>
      </c>
      <c r="J4272" s="149">
        <v>1127.50049311868</v>
      </c>
      <c r="K4272" s="149">
        <v>1198.93185983067</v>
      </c>
      <c r="L4272" s="149">
        <v>35.309288519800504</v>
      </c>
      <c r="M4272" s="149">
        <v>36.122078192185903</v>
      </c>
    </row>
    <row r="4273" spans="1:13">
      <c r="A4273" s="150" t="str">
        <f t="shared" si="132"/>
        <v>2009-2011PersonsPB</v>
      </c>
      <c r="B4273" s="151" t="str">
        <f t="shared" si="133"/>
        <v>2009-2011_Persons_PB_All ages</v>
      </c>
      <c r="C4273" s="149" t="s">
        <v>7</v>
      </c>
      <c r="D4273" s="149" t="s">
        <v>215</v>
      </c>
      <c r="E4273" s="149" t="s">
        <v>119</v>
      </c>
      <c r="F4273" s="149">
        <v>4223</v>
      </c>
      <c r="G4273" s="149">
        <v>1407.6666666666699</v>
      </c>
      <c r="H4273" s="149">
        <v>1015.9648177374</v>
      </c>
      <c r="I4273" s="149">
        <v>1139.1574998711201</v>
      </c>
      <c r="J4273" s="149">
        <v>1104.70420303689</v>
      </c>
      <c r="K4273" s="149">
        <v>1174.4036919750599</v>
      </c>
      <c r="L4273" s="149">
        <v>34.4532968342237</v>
      </c>
      <c r="M4273" s="149">
        <v>35.246192103947401</v>
      </c>
    </row>
    <row r="4274" spans="1:13">
      <c r="A4274" s="150" t="str">
        <f t="shared" si="132"/>
        <v>2010-2012PersonsPB</v>
      </c>
      <c r="B4274" s="151" t="str">
        <f t="shared" si="133"/>
        <v>2010-2012_Persons_PB_All ages</v>
      </c>
      <c r="C4274" s="149" t="s">
        <v>8</v>
      </c>
      <c r="D4274" s="149" t="s">
        <v>215</v>
      </c>
      <c r="E4274" s="149" t="s">
        <v>119</v>
      </c>
      <c r="F4274" s="149">
        <v>4414</v>
      </c>
      <c r="G4274" s="149">
        <v>1471.3333333333301</v>
      </c>
      <c r="H4274" s="149">
        <v>1056.93918648727</v>
      </c>
      <c r="I4274" s="149">
        <v>1167.89319011156</v>
      </c>
      <c r="J4274" s="149">
        <v>1133.4347823989201</v>
      </c>
      <c r="K4274" s="149">
        <v>1203.12704850203</v>
      </c>
      <c r="L4274" s="149">
        <v>34.4584077126324</v>
      </c>
      <c r="M4274" s="149">
        <v>35.233858390478403</v>
      </c>
    </row>
    <row r="4275" spans="1:13">
      <c r="A4275" s="150" t="str">
        <f t="shared" si="132"/>
        <v>2011-2013PersonsPB</v>
      </c>
      <c r="B4275" s="151" t="str">
        <f t="shared" si="133"/>
        <v>2011-2013_Persons_PB_All ages</v>
      </c>
      <c r="C4275" s="149" t="s">
        <v>9</v>
      </c>
      <c r="D4275" s="149" t="s">
        <v>215</v>
      </c>
      <c r="E4275" s="149" t="s">
        <v>119</v>
      </c>
      <c r="F4275" s="149">
        <v>4418</v>
      </c>
      <c r="G4275" s="149">
        <v>1472.6666666666699</v>
      </c>
      <c r="H4275" s="149">
        <v>1052.8322569883001</v>
      </c>
      <c r="I4275" s="149">
        <v>1148.38744386179</v>
      </c>
      <c r="J4275" s="149">
        <v>1114.56346075138</v>
      </c>
      <c r="K4275" s="149">
        <v>1182.972251655</v>
      </c>
      <c r="L4275" s="149">
        <v>33.823983110412897</v>
      </c>
      <c r="M4275" s="149">
        <v>34.584807793203296</v>
      </c>
    </row>
    <row r="4276" spans="1:13">
      <c r="A4276" s="150" t="str">
        <f t="shared" si="132"/>
        <v>2012-2014PersonsPB</v>
      </c>
      <c r="B4276" s="151" t="str">
        <f t="shared" si="133"/>
        <v>2012-2014_Persons_PB_All ages</v>
      </c>
      <c r="C4276" s="149" t="s">
        <v>216</v>
      </c>
      <c r="D4276" s="149" t="s">
        <v>215</v>
      </c>
      <c r="E4276" s="149" t="s">
        <v>119</v>
      </c>
      <c r="F4276" s="149">
        <v>4481</v>
      </c>
      <c r="G4276" s="149">
        <v>1493.6666666666699</v>
      </c>
      <c r="H4276" s="149">
        <v>1063.2744391767201</v>
      </c>
      <c r="I4276" s="149">
        <v>1141.17084356342</v>
      </c>
      <c r="J4276" s="149">
        <v>1107.8196222475001</v>
      </c>
      <c r="K4276" s="149">
        <v>1175.2668980288399</v>
      </c>
      <c r="L4276" s="149">
        <v>33.351221315913797</v>
      </c>
      <c r="M4276" s="149">
        <v>34.096054465425397</v>
      </c>
    </row>
    <row r="4277" spans="1:13">
      <c r="A4277" s="150" t="str">
        <f t="shared" si="132"/>
        <v>2004-2006PersonsPB1</v>
      </c>
      <c r="B4277" s="151" t="str">
        <f t="shared" si="133"/>
        <v>2004-2006_Persons_PB1_All ages</v>
      </c>
      <c r="C4277" s="149" t="s">
        <v>1</v>
      </c>
      <c r="D4277" s="149" t="s">
        <v>215</v>
      </c>
      <c r="E4277" s="149" t="s">
        <v>120</v>
      </c>
      <c r="F4277" s="149">
        <v>794</v>
      </c>
      <c r="G4277" s="149">
        <v>264.66666666666703</v>
      </c>
      <c r="H4277" s="149">
        <v>968.09198093078305</v>
      </c>
      <c r="I4277" s="149">
        <v>1147.72504373169</v>
      </c>
      <c r="J4277" s="149">
        <v>1068.1804429958499</v>
      </c>
      <c r="K4277" s="149">
        <v>1231.56204229266</v>
      </c>
      <c r="L4277" s="149">
        <v>79.544600735842806</v>
      </c>
      <c r="M4277" s="149">
        <v>83.836998560971594</v>
      </c>
    </row>
    <row r="4278" spans="1:13">
      <c r="A4278" s="150" t="str">
        <f t="shared" si="132"/>
        <v>2005-2007PersonsPB1</v>
      </c>
      <c r="B4278" s="151" t="str">
        <f t="shared" si="133"/>
        <v>2005-2007_Persons_PB1_All ages</v>
      </c>
      <c r="C4278" s="149" t="s">
        <v>3</v>
      </c>
      <c r="D4278" s="149" t="s">
        <v>215</v>
      </c>
      <c r="E4278" s="149" t="s">
        <v>120</v>
      </c>
      <c r="F4278" s="149">
        <v>775</v>
      </c>
      <c r="G4278" s="149">
        <v>258.33333333333297</v>
      </c>
      <c r="H4278" s="149">
        <v>924.87618592994795</v>
      </c>
      <c r="I4278" s="149">
        <v>1072.9502174634199</v>
      </c>
      <c r="J4278" s="149">
        <v>997.86418560587401</v>
      </c>
      <c r="K4278" s="149">
        <v>1152.1388858118501</v>
      </c>
      <c r="L4278" s="149">
        <v>75.086031857546999</v>
      </c>
      <c r="M4278" s="149">
        <v>79.188668348428607</v>
      </c>
    </row>
    <row r="4279" spans="1:13">
      <c r="A4279" s="150" t="str">
        <f t="shared" si="132"/>
        <v>2006-2008PersonsPB1</v>
      </c>
      <c r="B4279" s="151" t="str">
        <f t="shared" si="133"/>
        <v>2006-2008_Persons_PB1_All ages</v>
      </c>
      <c r="C4279" s="149" t="s">
        <v>4</v>
      </c>
      <c r="D4279" s="149" t="s">
        <v>215</v>
      </c>
      <c r="E4279" s="149" t="s">
        <v>120</v>
      </c>
      <c r="F4279" s="149">
        <v>743</v>
      </c>
      <c r="G4279" s="149">
        <v>247.666666666667</v>
      </c>
      <c r="H4279" s="149">
        <v>867.33204926165899</v>
      </c>
      <c r="I4279" s="149">
        <v>972.01352182553603</v>
      </c>
      <c r="J4279" s="149">
        <v>902.65371754790203</v>
      </c>
      <c r="K4279" s="149">
        <v>1045.2462858532499</v>
      </c>
      <c r="L4279" s="149">
        <v>69.359804277633899</v>
      </c>
      <c r="M4279" s="149">
        <v>73.232764027718204</v>
      </c>
    </row>
    <row r="4280" spans="1:13">
      <c r="A4280" s="150" t="str">
        <f t="shared" si="132"/>
        <v>2007-2009PersonsPB1</v>
      </c>
      <c r="B4280" s="151" t="str">
        <f t="shared" si="133"/>
        <v>2007-2009_Persons_PB1_All ages</v>
      </c>
      <c r="C4280" s="149" t="s">
        <v>5</v>
      </c>
      <c r="D4280" s="149" t="s">
        <v>215</v>
      </c>
      <c r="E4280" s="149" t="s">
        <v>120</v>
      </c>
      <c r="F4280" s="149">
        <v>722</v>
      </c>
      <c r="G4280" s="149">
        <v>240.666666666667</v>
      </c>
      <c r="H4280" s="149">
        <v>827.07111436950095</v>
      </c>
      <c r="I4280" s="149">
        <v>898.78194277226305</v>
      </c>
      <c r="J4280" s="149">
        <v>833.82278203377496</v>
      </c>
      <c r="K4280" s="149">
        <v>967.42232151913595</v>
      </c>
      <c r="L4280" s="149">
        <v>64.959160738487498</v>
      </c>
      <c r="M4280" s="149">
        <v>68.640378746873097</v>
      </c>
    </row>
    <row r="4281" spans="1:13">
      <c r="A4281" s="150" t="str">
        <f t="shared" si="132"/>
        <v>2008-2010PersonsPB1</v>
      </c>
      <c r="B4281" s="151" t="str">
        <f t="shared" si="133"/>
        <v>2008-2010_Persons_PB1_All ages</v>
      </c>
      <c r="C4281" s="149" t="s">
        <v>6</v>
      </c>
      <c r="D4281" s="149" t="s">
        <v>215</v>
      </c>
      <c r="E4281" s="149" t="s">
        <v>120</v>
      </c>
      <c r="F4281" s="149">
        <v>751</v>
      </c>
      <c r="G4281" s="149">
        <v>250.333333333333</v>
      </c>
      <c r="H4281" s="149">
        <v>849.55712168689695</v>
      </c>
      <c r="I4281" s="149">
        <v>895.98010221107199</v>
      </c>
      <c r="J4281" s="149">
        <v>832.67294556047898</v>
      </c>
      <c r="K4281" s="149">
        <v>962.80279871402195</v>
      </c>
      <c r="L4281" s="149">
        <v>63.307156650593598</v>
      </c>
      <c r="M4281" s="149">
        <v>66.822696502949697</v>
      </c>
    </row>
    <row r="4282" spans="1:13">
      <c r="A4282" s="150" t="str">
        <f t="shared" si="132"/>
        <v>2009-2011PersonsPB1</v>
      </c>
      <c r="B4282" s="151" t="str">
        <f t="shared" si="133"/>
        <v>2009-2011_Persons_PB1_All ages</v>
      </c>
      <c r="C4282" s="149" t="s">
        <v>7</v>
      </c>
      <c r="D4282" s="149" t="s">
        <v>215</v>
      </c>
      <c r="E4282" s="149" t="s">
        <v>120</v>
      </c>
      <c r="F4282" s="149">
        <v>765</v>
      </c>
      <c r="G4282" s="149">
        <v>255</v>
      </c>
      <c r="H4282" s="149">
        <v>854.77725510352298</v>
      </c>
      <c r="I4282" s="149">
        <v>875.72940570008802</v>
      </c>
      <c r="J4282" s="149">
        <v>814.56234459633004</v>
      </c>
      <c r="K4282" s="149">
        <v>940.261006436348</v>
      </c>
      <c r="L4282" s="149">
        <v>61.167061103757803</v>
      </c>
      <c r="M4282" s="149">
        <v>64.531600736260103</v>
      </c>
    </row>
    <row r="4283" spans="1:13">
      <c r="A4283" s="150" t="str">
        <f t="shared" si="132"/>
        <v>2010-2012PersonsPB1</v>
      </c>
      <c r="B4283" s="151" t="str">
        <f t="shared" si="133"/>
        <v>2010-2012_Persons_PB1_All ages</v>
      </c>
      <c r="C4283" s="149" t="s">
        <v>8</v>
      </c>
      <c r="D4283" s="149" t="s">
        <v>215</v>
      </c>
      <c r="E4283" s="149" t="s">
        <v>120</v>
      </c>
      <c r="F4283" s="149">
        <v>819</v>
      </c>
      <c r="G4283" s="149">
        <v>273</v>
      </c>
      <c r="H4283" s="149">
        <v>904.11321837811602</v>
      </c>
      <c r="I4283" s="149">
        <v>902.01985177760298</v>
      </c>
      <c r="J4283" s="149">
        <v>841.14471289950097</v>
      </c>
      <c r="K4283" s="149">
        <v>966.12795999087598</v>
      </c>
      <c r="L4283" s="149">
        <v>60.875138878102902</v>
      </c>
      <c r="M4283" s="149">
        <v>64.108108213272502</v>
      </c>
    </row>
    <row r="4284" spans="1:13">
      <c r="A4284" s="150" t="str">
        <f t="shared" si="132"/>
        <v>2011-2013PersonsPB1</v>
      </c>
      <c r="B4284" s="151" t="str">
        <f t="shared" si="133"/>
        <v>2011-2013_Persons_PB1_All ages</v>
      </c>
      <c r="C4284" s="149" t="s">
        <v>9</v>
      </c>
      <c r="D4284" s="149" t="s">
        <v>215</v>
      </c>
      <c r="E4284" s="149" t="s">
        <v>120</v>
      </c>
      <c r="F4284" s="149">
        <v>841</v>
      </c>
      <c r="G4284" s="149">
        <v>280.33333333333297</v>
      </c>
      <c r="H4284" s="149">
        <v>917.68146305268203</v>
      </c>
      <c r="I4284" s="149">
        <v>897.31953209896801</v>
      </c>
      <c r="J4284" s="149">
        <v>837.53355519908303</v>
      </c>
      <c r="K4284" s="149">
        <v>960.23763891219903</v>
      </c>
      <c r="L4284" s="149">
        <v>59.785976899884801</v>
      </c>
      <c r="M4284" s="149">
        <v>62.918106813230999</v>
      </c>
    </row>
    <row r="4285" spans="1:13">
      <c r="A4285" s="150" t="str">
        <f t="shared" si="132"/>
        <v>2012-2014PersonsPB1</v>
      </c>
      <c r="B4285" s="151" t="str">
        <f t="shared" si="133"/>
        <v>2012-2014_Persons_PB1_All ages</v>
      </c>
      <c r="C4285" s="149" t="s">
        <v>216</v>
      </c>
      <c r="D4285" s="149" t="s">
        <v>215</v>
      </c>
      <c r="E4285" s="149" t="s">
        <v>120</v>
      </c>
      <c r="F4285" s="149">
        <v>866</v>
      </c>
      <c r="G4285" s="149">
        <v>288.66666666666703</v>
      </c>
      <c r="H4285" s="149">
        <v>934.993144103389</v>
      </c>
      <c r="I4285" s="149">
        <v>899.834368968793</v>
      </c>
      <c r="J4285" s="149">
        <v>840.70422633267594</v>
      </c>
      <c r="K4285" s="149">
        <v>962.01597712866499</v>
      </c>
      <c r="L4285" s="149">
        <v>59.130142636116503</v>
      </c>
      <c r="M4285" s="149">
        <v>62.181608159871999</v>
      </c>
    </row>
    <row r="4286" spans="1:13">
      <c r="A4286" s="150" t="str">
        <f t="shared" si="132"/>
        <v>2004-2006PersonsPB2</v>
      </c>
      <c r="B4286" s="151" t="str">
        <f t="shared" si="133"/>
        <v>2004-2006_Persons_PB2_All ages</v>
      </c>
      <c r="C4286" s="149" t="s">
        <v>1</v>
      </c>
      <c r="D4286" s="149" t="s">
        <v>215</v>
      </c>
      <c r="E4286" s="149" t="s">
        <v>121</v>
      </c>
      <c r="F4286" s="149">
        <v>768</v>
      </c>
      <c r="G4286" s="149">
        <v>256</v>
      </c>
      <c r="H4286" s="149">
        <v>945.88270069216901</v>
      </c>
      <c r="I4286" s="149">
        <v>1102.6898295733899</v>
      </c>
      <c r="J4286" s="149">
        <v>1024.1059476671901</v>
      </c>
      <c r="K4286" s="149">
        <v>1185.58757342884</v>
      </c>
      <c r="L4286" s="149">
        <v>78.583881906193895</v>
      </c>
      <c r="M4286" s="149">
        <v>82.897743855452106</v>
      </c>
    </row>
    <row r="4287" spans="1:13">
      <c r="A4287" s="150" t="str">
        <f t="shared" si="132"/>
        <v>2005-2007PersonsPB2</v>
      </c>
      <c r="B4287" s="151" t="str">
        <f t="shared" si="133"/>
        <v>2005-2007_Persons_PB2_All ages</v>
      </c>
      <c r="C4287" s="149" t="s">
        <v>3</v>
      </c>
      <c r="D4287" s="149" t="s">
        <v>215</v>
      </c>
      <c r="E4287" s="149" t="s">
        <v>121</v>
      </c>
      <c r="F4287" s="149">
        <v>781</v>
      </c>
      <c r="G4287" s="149">
        <v>260.33333333333297</v>
      </c>
      <c r="H4287" s="149">
        <v>956.76781535973703</v>
      </c>
      <c r="I4287" s="149">
        <v>1087.21280273312</v>
      </c>
      <c r="J4287" s="149">
        <v>1010.56110804355</v>
      </c>
      <c r="K4287" s="149">
        <v>1168.0360848451101</v>
      </c>
      <c r="L4287" s="149">
        <v>76.6516946895714</v>
      </c>
      <c r="M4287" s="149">
        <v>80.823282111988206</v>
      </c>
    </row>
    <row r="4288" spans="1:13">
      <c r="A4288" s="150" t="str">
        <f t="shared" si="132"/>
        <v>2006-2008PersonsPB2</v>
      </c>
      <c r="B4288" s="151" t="str">
        <f t="shared" si="133"/>
        <v>2006-2008_Persons_PB2_All ages</v>
      </c>
      <c r="C4288" s="149" t="s">
        <v>4</v>
      </c>
      <c r="D4288" s="149" t="s">
        <v>215</v>
      </c>
      <c r="E4288" s="149" t="s">
        <v>121</v>
      </c>
      <c r="F4288" s="149">
        <v>844</v>
      </c>
      <c r="G4288" s="149">
        <v>281.33333333333297</v>
      </c>
      <c r="H4288" s="149">
        <v>1028.37786794361</v>
      </c>
      <c r="I4288" s="149">
        <v>1153.9884072867501</v>
      </c>
      <c r="J4288" s="149">
        <v>1075.72971748699</v>
      </c>
      <c r="K4288" s="149">
        <v>1236.3394941900899</v>
      </c>
      <c r="L4288" s="149">
        <v>78.258689799759395</v>
      </c>
      <c r="M4288" s="149">
        <v>82.351086903338498</v>
      </c>
    </row>
    <row r="4289" spans="1:13">
      <c r="A4289" s="150" t="str">
        <f t="shared" si="132"/>
        <v>2007-2009PersonsPB2</v>
      </c>
      <c r="B4289" s="151" t="str">
        <f t="shared" si="133"/>
        <v>2007-2009_Persons_PB2_All ages</v>
      </c>
      <c r="C4289" s="149" t="s">
        <v>5</v>
      </c>
      <c r="D4289" s="149" t="s">
        <v>215</v>
      </c>
      <c r="E4289" s="149" t="s">
        <v>121</v>
      </c>
      <c r="F4289" s="149">
        <v>814</v>
      </c>
      <c r="G4289" s="149">
        <v>271.33333333333297</v>
      </c>
      <c r="H4289" s="149">
        <v>986.03321502549898</v>
      </c>
      <c r="I4289" s="149">
        <v>1086.36265824318</v>
      </c>
      <c r="J4289" s="149">
        <v>1011.5491946396101</v>
      </c>
      <c r="K4289" s="149">
        <v>1165.16186761463</v>
      </c>
      <c r="L4289" s="149">
        <v>74.813463603568394</v>
      </c>
      <c r="M4289" s="149">
        <v>78.799209371446494</v>
      </c>
    </row>
    <row r="4290" spans="1:13">
      <c r="A4290" s="150" t="str">
        <f t="shared" si="132"/>
        <v>2008-2010PersonsPB2</v>
      </c>
      <c r="B4290" s="151" t="str">
        <f t="shared" si="133"/>
        <v>2008-2010_Persons_PB2_All ages</v>
      </c>
      <c r="C4290" s="149" t="s">
        <v>6</v>
      </c>
      <c r="D4290" s="149" t="s">
        <v>215</v>
      </c>
      <c r="E4290" s="149" t="s">
        <v>121</v>
      </c>
      <c r="F4290" s="149">
        <v>825</v>
      </c>
      <c r="G4290" s="149">
        <v>275</v>
      </c>
      <c r="H4290" s="149">
        <v>995.54718893675602</v>
      </c>
      <c r="I4290" s="149">
        <v>1070.0048296938401</v>
      </c>
      <c r="J4290" s="149">
        <v>997.19622648911195</v>
      </c>
      <c r="K4290" s="149">
        <v>1146.6656752679701</v>
      </c>
      <c r="L4290" s="149">
        <v>72.808603204732506</v>
      </c>
      <c r="M4290" s="149">
        <v>76.660845574128899</v>
      </c>
    </row>
    <row r="4291" spans="1:13">
      <c r="A4291" s="150" t="str">
        <f t="shared" ref="A4291:A4354" si="134">C4291&amp;D4291&amp;E4291</f>
        <v>2009-2011PersonsPB2</v>
      </c>
      <c r="B4291" s="151" t="str">
        <f t="shared" ref="B4291:B4354" si="135">CONCATENATE(C4291,"_",D4291,"_",E4291,"_","All ages")</f>
        <v>2009-2011_Persons_PB2_All ages</v>
      </c>
      <c r="C4291" s="149" t="s">
        <v>7</v>
      </c>
      <c r="D4291" s="149" t="s">
        <v>215</v>
      </c>
      <c r="E4291" s="149" t="s">
        <v>121</v>
      </c>
      <c r="F4291" s="149">
        <v>810</v>
      </c>
      <c r="G4291" s="149">
        <v>270</v>
      </c>
      <c r="H4291" s="149">
        <v>974.47125911311105</v>
      </c>
      <c r="I4291" s="149">
        <v>1022.9891406903899</v>
      </c>
      <c r="J4291" s="149">
        <v>953.11337827601199</v>
      </c>
      <c r="K4291" s="149">
        <v>1096.5970361028301</v>
      </c>
      <c r="L4291" s="149">
        <v>69.8757624143783</v>
      </c>
      <c r="M4291" s="149">
        <v>73.607895412440797</v>
      </c>
    </row>
    <row r="4292" spans="1:13">
      <c r="A4292" s="150" t="str">
        <f t="shared" si="134"/>
        <v>2010-2012PersonsPB2</v>
      </c>
      <c r="B4292" s="151" t="str">
        <f t="shared" si="135"/>
        <v>2010-2012_Persons_PB2_All ages</v>
      </c>
      <c r="C4292" s="149" t="s">
        <v>8</v>
      </c>
      <c r="D4292" s="149" t="s">
        <v>215</v>
      </c>
      <c r="E4292" s="149" t="s">
        <v>121</v>
      </c>
      <c r="F4292" s="149">
        <v>854</v>
      </c>
      <c r="G4292" s="149">
        <v>284.66666666666703</v>
      </c>
      <c r="H4292" s="149">
        <v>1024.75491078393</v>
      </c>
      <c r="I4292" s="149">
        <v>1052.0032051098401</v>
      </c>
      <c r="J4292" s="149">
        <v>982.20457572922396</v>
      </c>
      <c r="K4292" s="149">
        <v>1125.4297890031401</v>
      </c>
      <c r="L4292" s="149">
        <v>69.798629380619801</v>
      </c>
      <c r="M4292" s="149">
        <v>73.426583893296097</v>
      </c>
    </row>
    <row r="4293" spans="1:13">
      <c r="A4293" s="150" t="str">
        <f t="shared" si="134"/>
        <v>2011-2013PersonsPB2</v>
      </c>
      <c r="B4293" s="151" t="str">
        <f t="shared" si="135"/>
        <v>2011-2013_Persons_PB2_All ages</v>
      </c>
      <c r="C4293" s="149" t="s">
        <v>9</v>
      </c>
      <c r="D4293" s="149" t="s">
        <v>215</v>
      </c>
      <c r="E4293" s="149" t="s">
        <v>121</v>
      </c>
      <c r="F4293" s="149">
        <v>855</v>
      </c>
      <c r="G4293" s="149">
        <v>285</v>
      </c>
      <c r="H4293" s="149">
        <v>1020.42034157228</v>
      </c>
      <c r="I4293" s="149">
        <v>1028.4118384660401</v>
      </c>
      <c r="J4293" s="149">
        <v>960.325664018103</v>
      </c>
      <c r="K4293" s="149">
        <v>1100.03482971983</v>
      </c>
      <c r="L4293" s="149">
        <v>68.086174447939996</v>
      </c>
      <c r="M4293" s="149">
        <v>71.622991253787902</v>
      </c>
    </row>
    <row r="4294" spans="1:13">
      <c r="A4294" s="150" t="str">
        <f t="shared" si="134"/>
        <v>2012-2014PersonsPB2</v>
      </c>
      <c r="B4294" s="151" t="str">
        <f t="shared" si="135"/>
        <v>2012-2014_Persons_PB2_All ages</v>
      </c>
      <c r="C4294" s="149" t="s">
        <v>216</v>
      </c>
      <c r="D4294" s="149" t="s">
        <v>215</v>
      </c>
      <c r="E4294" s="149" t="s">
        <v>121</v>
      </c>
      <c r="F4294" s="149">
        <v>852</v>
      </c>
      <c r="G4294" s="149">
        <v>284</v>
      </c>
      <c r="H4294" s="149">
        <v>1013.33269900927</v>
      </c>
      <c r="I4294" s="149">
        <v>991.22501557108603</v>
      </c>
      <c r="J4294" s="149">
        <v>925.57009481081104</v>
      </c>
      <c r="K4294" s="149">
        <v>1060.2966278118399</v>
      </c>
      <c r="L4294" s="149">
        <v>65.6549207602758</v>
      </c>
      <c r="M4294" s="149">
        <v>69.071612240752003</v>
      </c>
    </row>
    <row r="4295" spans="1:13">
      <c r="A4295" s="150" t="str">
        <f t="shared" si="134"/>
        <v>2004-2006PersonsPB3</v>
      </c>
      <c r="B4295" s="151" t="str">
        <f t="shared" si="135"/>
        <v>2004-2006_Persons_PB3_All ages</v>
      </c>
      <c r="C4295" s="149" t="s">
        <v>1</v>
      </c>
      <c r="D4295" s="149" t="s">
        <v>215</v>
      </c>
      <c r="E4295" s="149" t="s">
        <v>122</v>
      </c>
      <c r="F4295" s="149">
        <v>972</v>
      </c>
      <c r="G4295" s="149">
        <v>324</v>
      </c>
      <c r="H4295" s="149">
        <v>1115.17765973314</v>
      </c>
      <c r="I4295" s="149">
        <v>1306.68796364949</v>
      </c>
      <c r="J4295" s="149">
        <v>1224.51115388925</v>
      </c>
      <c r="K4295" s="149">
        <v>1392.86137219787</v>
      </c>
      <c r="L4295" s="149">
        <v>82.176809760245305</v>
      </c>
      <c r="M4295" s="149">
        <v>86.173408548374894</v>
      </c>
    </row>
    <row r="4296" spans="1:13">
      <c r="A4296" s="150" t="str">
        <f t="shared" si="134"/>
        <v>2005-2007PersonsPB3</v>
      </c>
      <c r="B4296" s="151" t="str">
        <f t="shared" si="135"/>
        <v>2005-2007_Persons_PB3_All ages</v>
      </c>
      <c r="C4296" s="149" t="s">
        <v>3</v>
      </c>
      <c r="D4296" s="149" t="s">
        <v>215</v>
      </c>
      <c r="E4296" s="149" t="s">
        <v>122</v>
      </c>
      <c r="F4296" s="149">
        <v>991</v>
      </c>
      <c r="G4296" s="149">
        <v>330.33333333333297</v>
      </c>
      <c r="H4296" s="149">
        <v>1132.75266899847</v>
      </c>
      <c r="I4296" s="149">
        <v>1313.00817155257</v>
      </c>
      <c r="J4296" s="149">
        <v>1231.0982693531</v>
      </c>
      <c r="K4296" s="149">
        <v>1398.86231197908</v>
      </c>
      <c r="L4296" s="149">
        <v>81.909902199472995</v>
      </c>
      <c r="M4296" s="149">
        <v>85.85414042651</v>
      </c>
    </row>
    <row r="4297" spans="1:13">
      <c r="A4297" s="150" t="str">
        <f t="shared" si="134"/>
        <v>2006-2008PersonsPB3</v>
      </c>
      <c r="B4297" s="151" t="str">
        <f t="shared" si="135"/>
        <v>2006-2008_Persons_PB3_All ages</v>
      </c>
      <c r="C4297" s="149" t="s">
        <v>4</v>
      </c>
      <c r="D4297" s="149" t="s">
        <v>215</v>
      </c>
      <c r="E4297" s="149" t="s">
        <v>122</v>
      </c>
      <c r="F4297" s="149">
        <v>982</v>
      </c>
      <c r="G4297" s="149">
        <v>327.33333333333297</v>
      </c>
      <c r="H4297" s="149">
        <v>1116.88636647976</v>
      </c>
      <c r="I4297" s="149">
        <v>1281.8630268797101</v>
      </c>
      <c r="J4297" s="149">
        <v>1201.37685539268</v>
      </c>
      <c r="K4297" s="149">
        <v>1366.2430660483301</v>
      </c>
      <c r="L4297" s="149">
        <v>80.486171487034198</v>
      </c>
      <c r="M4297" s="149">
        <v>84.380039168619305</v>
      </c>
    </row>
    <row r="4298" spans="1:13">
      <c r="A4298" s="150" t="str">
        <f t="shared" si="134"/>
        <v>2007-2009PersonsPB3</v>
      </c>
      <c r="B4298" s="151" t="str">
        <f t="shared" si="135"/>
        <v>2007-2009_Persons_PB3_All ages</v>
      </c>
      <c r="C4298" s="149" t="s">
        <v>5</v>
      </c>
      <c r="D4298" s="149" t="s">
        <v>215</v>
      </c>
      <c r="E4298" s="149" t="s">
        <v>122</v>
      </c>
      <c r="F4298" s="149">
        <v>959</v>
      </c>
      <c r="G4298" s="149">
        <v>319.66666666666703</v>
      </c>
      <c r="H4298" s="149">
        <v>1084.5962451933999</v>
      </c>
      <c r="I4298" s="149">
        <v>1227.5591217659301</v>
      </c>
      <c r="J4298" s="149">
        <v>1149.6412951514501</v>
      </c>
      <c r="K4298" s="149">
        <v>1309.2926962712199</v>
      </c>
      <c r="L4298" s="149">
        <v>77.917826614474706</v>
      </c>
      <c r="M4298" s="149">
        <v>81.733574505297796</v>
      </c>
    </row>
    <row r="4299" spans="1:13">
      <c r="A4299" s="150" t="str">
        <f t="shared" si="134"/>
        <v>2008-2010PersonsPB3</v>
      </c>
      <c r="B4299" s="151" t="str">
        <f t="shared" si="135"/>
        <v>2008-2010_Persons_PB3_All ages</v>
      </c>
      <c r="C4299" s="149" t="s">
        <v>6</v>
      </c>
      <c r="D4299" s="149" t="s">
        <v>215</v>
      </c>
      <c r="E4299" s="149" t="s">
        <v>122</v>
      </c>
      <c r="F4299" s="149">
        <v>933</v>
      </c>
      <c r="G4299" s="149">
        <v>311</v>
      </c>
      <c r="H4299" s="149">
        <v>1050.75850573806</v>
      </c>
      <c r="I4299" s="149">
        <v>1174.79079835017</v>
      </c>
      <c r="J4299" s="149">
        <v>1099.3963425674699</v>
      </c>
      <c r="K4299" s="149">
        <v>1253.92990271594</v>
      </c>
      <c r="L4299" s="149">
        <v>75.394455782701002</v>
      </c>
      <c r="M4299" s="149">
        <v>79.139104365760403</v>
      </c>
    </row>
    <row r="4300" spans="1:13">
      <c r="A4300" s="150" t="str">
        <f t="shared" si="134"/>
        <v>2009-2011PersonsPB3</v>
      </c>
      <c r="B4300" s="151" t="str">
        <f t="shared" si="135"/>
        <v>2009-2011_Persons_PB3_All ages</v>
      </c>
      <c r="C4300" s="149" t="s">
        <v>7</v>
      </c>
      <c r="D4300" s="149" t="s">
        <v>215</v>
      </c>
      <c r="E4300" s="149" t="s">
        <v>122</v>
      </c>
      <c r="F4300" s="149">
        <v>936</v>
      </c>
      <c r="G4300" s="149">
        <v>312</v>
      </c>
      <c r="H4300" s="149">
        <v>1053.1290083035201</v>
      </c>
      <c r="I4300" s="149">
        <v>1164.51596001854</v>
      </c>
      <c r="J4300" s="149">
        <v>1090.1303722380401</v>
      </c>
      <c r="K4300" s="149">
        <v>1242.59000299633</v>
      </c>
      <c r="L4300" s="149">
        <v>74.385587780500401</v>
      </c>
      <c r="M4300" s="149">
        <v>78.074042977791606</v>
      </c>
    </row>
    <row r="4301" spans="1:13">
      <c r="A4301" s="150" t="str">
        <f t="shared" si="134"/>
        <v>2010-2012PersonsPB3</v>
      </c>
      <c r="B4301" s="151" t="str">
        <f t="shared" si="135"/>
        <v>2010-2012_Persons_PB3_All ages</v>
      </c>
      <c r="C4301" s="149" t="s">
        <v>8</v>
      </c>
      <c r="D4301" s="149" t="s">
        <v>215</v>
      </c>
      <c r="E4301" s="149" t="s">
        <v>122</v>
      </c>
      <c r="F4301" s="149">
        <v>937</v>
      </c>
      <c r="G4301" s="149">
        <v>312.33333333333297</v>
      </c>
      <c r="H4301" s="149">
        <v>1053.6139972113499</v>
      </c>
      <c r="I4301" s="149">
        <v>1142.28292899249</v>
      </c>
      <c r="J4301" s="149">
        <v>1069.5302452609301</v>
      </c>
      <c r="K4301" s="149">
        <v>1218.64112186274</v>
      </c>
      <c r="L4301" s="149">
        <v>72.752683731565398</v>
      </c>
      <c r="M4301" s="149">
        <v>76.358192870242206</v>
      </c>
    </row>
    <row r="4302" spans="1:13">
      <c r="A4302" s="150" t="str">
        <f t="shared" si="134"/>
        <v>2011-2013PersonsPB3</v>
      </c>
      <c r="B4302" s="151" t="str">
        <f t="shared" si="135"/>
        <v>2011-2013_Persons_PB3_All ages</v>
      </c>
      <c r="C4302" s="149" t="s">
        <v>9</v>
      </c>
      <c r="D4302" s="149" t="s">
        <v>215</v>
      </c>
      <c r="E4302" s="149" t="s">
        <v>122</v>
      </c>
      <c r="F4302" s="149">
        <v>956</v>
      </c>
      <c r="G4302" s="149">
        <v>318.66666666666703</v>
      </c>
      <c r="H4302" s="149">
        <v>1073.87978387608</v>
      </c>
      <c r="I4302" s="149">
        <v>1149.75603314625</v>
      </c>
      <c r="J4302" s="149">
        <v>1077.3880036574301</v>
      </c>
      <c r="K4302" s="149">
        <v>1225.6737337162899</v>
      </c>
      <c r="L4302" s="149">
        <v>72.368029488817498</v>
      </c>
      <c r="M4302" s="149">
        <v>75.917700570041205</v>
      </c>
    </row>
    <row r="4303" spans="1:13">
      <c r="A4303" s="150" t="str">
        <f t="shared" si="134"/>
        <v>2012-2014PersonsPB3</v>
      </c>
      <c r="B4303" s="151" t="str">
        <f t="shared" si="135"/>
        <v>2012-2014_Persons_PB3_All ages</v>
      </c>
      <c r="C4303" s="149" t="s">
        <v>216</v>
      </c>
      <c r="D4303" s="149" t="s">
        <v>215</v>
      </c>
      <c r="E4303" s="149" t="s">
        <v>122</v>
      </c>
      <c r="F4303" s="149">
        <v>978</v>
      </c>
      <c r="G4303" s="149">
        <v>326</v>
      </c>
      <c r="H4303" s="149">
        <v>1093.71505256095</v>
      </c>
      <c r="I4303" s="149">
        <v>1146.8389064662999</v>
      </c>
      <c r="J4303" s="149">
        <v>1075.5798842214399</v>
      </c>
      <c r="K4303" s="149">
        <v>1221.5526219071801</v>
      </c>
      <c r="L4303" s="149">
        <v>71.259022244862294</v>
      </c>
      <c r="M4303" s="149">
        <v>74.713715440876101</v>
      </c>
    </row>
    <row r="4304" spans="1:13">
      <c r="A4304" s="150" t="str">
        <f t="shared" si="134"/>
        <v>2004-2006PersonsPB4</v>
      </c>
      <c r="B4304" s="151" t="str">
        <f t="shared" si="135"/>
        <v>2004-2006_Persons_PB4_All ages</v>
      </c>
      <c r="C4304" s="149" t="s">
        <v>1</v>
      </c>
      <c r="D4304" s="149" t="s">
        <v>215</v>
      </c>
      <c r="E4304" s="149" t="s">
        <v>123</v>
      </c>
      <c r="F4304" s="149">
        <v>853</v>
      </c>
      <c r="G4304" s="149">
        <v>284.33333333333297</v>
      </c>
      <c r="H4304" s="149">
        <v>1196.00117777373</v>
      </c>
      <c r="I4304" s="149">
        <v>1393.00079783257</v>
      </c>
      <c r="J4304" s="149">
        <v>1298.61895614382</v>
      </c>
      <c r="K4304" s="149">
        <v>1492.2913227070301</v>
      </c>
      <c r="L4304" s="149">
        <v>94.381841688749503</v>
      </c>
      <c r="M4304" s="149">
        <v>99.290524874458498</v>
      </c>
    </row>
    <row r="4305" spans="1:13">
      <c r="A4305" s="150" t="str">
        <f t="shared" si="134"/>
        <v>2005-2007PersonsPB4</v>
      </c>
      <c r="B4305" s="151" t="str">
        <f t="shared" si="135"/>
        <v>2005-2007_Persons_PB4_All ages</v>
      </c>
      <c r="C4305" s="149" t="s">
        <v>3</v>
      </c>
      <c r="D4305" s="149" t="s">
        <v>215</v>
      </c>
      <c r="E4305" s="149" t="s">
        <v>123</v>
      </c>
      <c r="F4305" s="149">
        <v>845</v>
      </c>
      <c r="G4305" s="149">
        <v>281.66666666666703</v>
      </c>
      <c r="H4305" s="149">
        <v>1177.40497157508</v>
      </c>
      <c r="I4305" s="149">
        <v>1360.4876275310801</v>
      </c>
      <c r="J4305" s="149">
        <v>1267.96889163788</v>
      </c>
      <c r="K4305" s="149">
        <v>1457.84151888869</v>
      </c>
      <c r="L4305" s="149">
        <v>92.518735893204394</v>
      </c>
      <c r="M4305" s="149">
        <v>97.353891357602194</v>
      </c>
    </row>
    <row r="4306" spans="1:13">
      <c r="A4306" s="150" t="str">
        <f t="shared" si="134"/>
        <v>2006-2008PersonsPB4</v>
      </c>
      <c r="B4306" s="151" t="str">
        <f t="shared" si="135"/>
        <v>2006-2008_Persons_PB4_All ages</v>
      </c>
      <c r="C4306" s="149" t="s">
        <v>4</v>
      </c>
      <c r="D4306" s="149" t="s">
        <v>215</v>
      </c>
      <c r="E4306" s="149" t="s">
        <v>123</v>
      </c>
      <c r="F4306" s="149">
        <v>811</v>
      </c>
      <c r="G4306" s="149">
        <v>270.33333333333297</v>
      </c>
      <c r="H4306" s="149">
        <v>1122.7866151652299</v>
      </c>
      <c r="I4306" s="149">
        <v>1288.23677684935</v>
      </c>
      <c r="J4306" s="149">
        <v>1199.0507007835099</v>
      </c>
      <c r="K4306" s="149">
        <v>1382.1833457182299</v>
      </c>
      <c r="L4306" s="149">
        <v>89.186076065834598</v>
      </c>
      <c r="M4306" s="149">
        <v>93.946568868884498</v>
      </c>
    </row>
    <row r="4307" spans="1:13">
      <c r="A4307" s="150" t="str">
        <f t="shared" si="134"/>
        <v>2007-2009PersonsPB4</v>
      </c>
      <c r="B4307" s="151" t="str">
        <f t="shared" si="135"/>
        <v>2007-2009_Persons_PB4_All ages</v>
      </c>
      <c r="C4307" s="149" t="s">
        <v>5</v>
      </c>
      <c r="D4307" s="149" t="s">
        <v>215</v>
      </c>
      <c r="E4307" s="149" t="s">
        <v>123</v>
      </c>
      <c r="F4307" s="149">
        <v>765</v>
      </c>
      <c r="G4307" s="149">
        <v>255</v>
      </c>
      <c r="H4307" s="149">
        <v>1054.80868665977</v>
      </c>
      <c r="I4307" s="149">
        <v>1198.5290418991301</v>
      </c>
      <c r="J4307" s="149">
        <v>1113.3591591857</v>
      </c>
      <c r="K4307" s="149">
        <v>1288.3837572776299</v>
      </c>
      <c r="L4307" s="149">
        <v>85.169882713433296</v>
      </c>
      <c r="M4307" s="149">
        <v>89.854715378498199</v>
      </c>
    </row>
    <row r="4308" spans="1:13">
      <c r="A4308" s="150" t="str">
        <f t="shared" si="134"/>
        <v>2008-2010PersonsPB4</v>
      </c>
      <c r="B4308" s="151" t="str">
        <f t="shared" si="135"/>
        <v>2008-2010_Persons_PB4_All ages</v>
      </c>
      <c r="C4308" s="149" t="s">
        <v>6</v>
      </c>
      <c r="D4308" s="149" t="s">
        <v>215</v>
      </c>
      <c r="E4308" s="149" t="s">
        <v>123</v>
      </c>
      <c r="F4308" s="149">
        <v>771</v>
      </c>
      <c r="G4308" s="149">
        <v>257</v>
      </c>
      <c r="H4308" s="149">
        <v>1057.3520941331401</v>
      </c>
      <c r="I4308" s="149">
        <v>1186.41447561524</v>
      </c>
      <c r="J4308" s="149">
        <v>1102.7411084140299</v>
      </c>
      <c r="K4308" s="149">
        <v>1274.6718807539501</v>
      </c>
      <c r="L4308" s="149">
        <v>83.673367201208507</v>
      </c>
      <c r="M4308" s="149">
        <v>88.257405138706901</v>
      </c>
    </row>
    <row r="4309" spans="1:13">
      <c r="A4309" s="150" t="str">
        <f t="shared" si="134"/>
        <v>2009-2011PersonsPB4</v>
      </c>
      <c r="B4309" s="151" t="str">
        <f t="shared" si="135"/>
        <v>2009-2011_Persons_PB4_All ages</v>
      </c>
      <c r="C4309" s="149" t="s">
        <v>7</v>
      </c>
      <c r="D4309" s="149" t="s">
        <v>215</v>
      </c>
      <c r="E4309" s="149" t="s">
        <v>123</v>
      </c>
      <c r="F4309" s="149">
        <v>805</v>
      </c>
      <c r="G4309" s="149">
        <v>268.33333333333297</v>
      </c>
      <c r="H4309" s="149">
        <v>1097.5676265270499</v>
      </c>
      <c r="I4309" s="149">
        <v>1210.16969347175</v>
      </c>
      <c r="J4309" s="149">
        <v>1126.97004159784</v>
      </c>
      <c r="K4309" s="149">
        <v>1297.82730095991</v>
      </c>
      <c r="L4309" s="149">
        <v>83.199651873908394</v>
      </c>
      <c r="M4309" s="149">
        <v>87.657607488162697</v>
      </c>
    </row>
    <row r="4310" spans="1:13">
      <c r="A4310" s="150" t="str">
        <f t="shared" si="134"/>
        <v>2010-2012PersonsPB4</v>
      </c>
      <c r="B4310" s="151" t="str">
        <f t="shared" si="135"/>
        <v>2010-2012_Persons_PB4_All ages</v>
      </c>
      <c r="C4310" s="149" t="s">
        <v>8</v>
      </c>
      <c r="D4310" s="149" t="s">
        <v>215</v>
      </c>
      <c r="E4310" s="149" t="s">
        <v>123</v>
      </c>
      <c r="F4310" s="149">
        <v>854</v>
      </c>
      <c r="G4310" s="149">
        <v>284.66666666666703</v>
      </c>
      <c r="H4310" s="149">
        <v>1159.6170819471799</v>
      </c>
      <c r="I4310" s="149">
        <v>1288.29962498789</v>
      </c>
      <c r="J4310" s="149">
        <v>1202.3751857392899</v>
      </c>
      <c r="K4310" s="149">
        <v>1378.69019716613</v>
      </c>
      <c r="L4310" s="149">
        <v>85.924439248598404</v>
      </c>
      <c r="M4310" s="149">
        <v>90.390572178247098</v>
      </c>
    </row>
    <row r="4311" spans="1:13">
      <c r="A4311" s="150" t="str">
        <f t="shared" si="134"/>
        <v>2011-2013PersonsPB4</v>
      </c>
      <c r="B4311" s="151" t="str">
        <f t="shared" si="135"/>
        <v>2011-2013_Persons_PB4_All ages</v>
      </c>
      <c r="C4311" s="149" t="s">
        <v>9</v>
      </c>
      <c r="D4311" s="149" t="s">
        <v>215</v>
      </c>
      <c r="E4311" s="149" t="s">
        <v>123</v>
      </c>
      <c r="F4311" s="149">
        <v>846</v>
      </c>
      <c r="G4311" s="149">
        <v>282</v>
      </c>
      <c r="H4311" s="149">
        <v>1145.5188008611699</v>
      </c>
      <c r="I4311" s="149">
        <v>1276.7710185160499</v>
      </c>
      <c r="J4311" s="149">
        <v>1191.2466324402201</v>
      </c>
      <c r="K4311" s="149">
        <v>1366.76230830392</v>
      </c>
      <c r="L4311" s="149">
        <v>85.524386075828005</v>
      </c>
      <c r="M4311" s="149">
        <v>89.991289787877093</v>
      </c>
    </row>
    <row r="4312" spans="1:13">
      <c r="A4312" s="150" t="str">
        <f t="shared" si="134"/>
        <v>2012-2014PersonsPB4</v>
      </c>
      <c r="B4312" s="151" t="str">
        <f t="shared" si="135"/>
        <v>2012-2014_Persons_PB4_All ages</v>
      </c>
      <c r="C4312" s="149" t="s">
        <v>216</v>
      </c>
      <c r="D4312" s="149" t="s">
        <v>215</v>
      </c>
      <c r="E4312" s="149" t="s">
        <v>123</v>
      </c>
      <c r="F4312" s="149">
        <v>847</v>
      </c>
      <c r="G4312" s="149">
        <v>282.33333333333297</v>
      </c>
      <c r="H4312" s="149">
        <v>1144.67193729306</v>
      </c>
      <c r="I4312" s="149">
        <v>1287.27841864279</v>
      </c>
      <c r="J4312" s="149">
        <v>1200.83623868532</v>
      </c>
      <c r="K4312" s="149">
        <v>1378.2326966251401</v>
      </c>
      <c r="L4312" s="149">
        <v>86.442179957470202</v>
      </c>
      <c r="M4312" s="149">
        <v>90.954277982350703</v>
      </c>
    </row>
    <row r="4313" spans="1:13">
      <c r="A4313" s="150" t="str">
        <f t="shared" si="134"/>
        <v>2004-2006PersonsPB5</v>
      </c>
      <c r="B4313" s="151" t="str">
        <f t="shared" si="135"/>
        <v>2004-2006_Persons_PB5_All ages</v>
      </c>
      <c r="C4313" s="149" t="s">
        <v>1</v>
      </c>
      <c r="D4313" s="149" t="s">
        <v>215</v>
      </c>
      <c r="E4313" s="149" t="s">
        <v>124</v>
      </c>
      <c r="F4313" s="149">
        <v>965</v>
      </c>
      <c r="G4313" s="149">
        <v>321.66666666666703</v>
      </c>
      <c r="H4313" s="149">
        <v>1248.2053006687299</v>
      </c>
      <c r="I4313" s="149">
        <v>1649.9026402862301</v>
      </c>
      <c r="J4313" s="149">
        <v>1545.6717420677901</v>
      </c>
      <c r="K4313" s="149">
        <v>1759.2215595037401</v>
      </c>
      <c r="L4313" s="149">
        <v>104.230898218441</v>
      </c>
      <c r="M4313" s="149">
        <v>109.318919217508</v>
      </c>
    </row>
    <row r="4314" spans="1:13">
      <c r="A4314" s="150" t="str">
        <f t="shared" si="134"/>
        <v>2005-2007PersonsPB5</v>
      </c>
      <c r="B4314" s="151" t="str">
        <f t="shared" si="135"/>
        <v>2005-2007_Persons_PB5_All ages</v>
      </c>
      <c r="C4314" s="149" t="s">
        <v>3</v>
      </c>
      <c r="D4314" s="149" t="s">
        <v>215</v>
      </c>
      <c r="E4314" s="149" t="s">
        <v>124</v>
      </c>
      <c r="F4314" s="149">
        <v>961</v>
      </c>
      <c r="G4314" s="149">
        <v>320.33333333333297</v>
      </c>
      <c r="H4314" s="149">
        <v>1226.8920437136101</v>
      </c>
      <c r="I4314" s="149">
        <v>1643.7216580157899</v>
      </c>
      <c r="J4314" s="149">
        <v>1539.3586370873099</v>
      </c>
      <c r="K4314" s="149">
        <v>1753.1900231958</v>
      </c>
      <c r="L4314" s="149">
        <v>104.363020928475</v>
      </c>
      <c r="M4314" s="149">
        <v>109.46836518001</v>
      </c>
    </row>
    <row r="4315" spans="1:13">
      <c r="A4315" s="150" t="str">
        <f t="shared" si="134"/>
        <v>2006-2008PersonsPB5</v>
      </c>
      <c r="B4315" s="151" t="str">
        <f t="shared" si="135"/>
        <v>2006-2008_Persons_PB5_All ages</v>
      </c>
      <c r="C4315" s="149" t="s">
        <v>4</v>
      </c>
      <c r="D4315" s="149" t="s">
        <v>215</v>
      </c>
      <c r="E4315" s="149" t="s">
        <v>124</v>
      </c>
      <c r="F4315" s="149">
        <v>961</v>
      </c>
      <c r="G4315" s="149">
        <v>320.33333333333297</v>
      </c>
      <c r="H4315" s="149">
        <v>1210.3579435250299</v>
      </c>
      <c r="I4315" s="149">
        <v>1641.1059739324801</v>
      </c>
      <c r="J4315" s="149">
        <v>1536.16137162017</v>
      </c>
      <c r="K4315" s="149">
        <v>1751.18437092971</v>
      </c>
      <c r="L4315" s="149">
        <v>104.944602312312</v>
      </c>
      <c r="M4315" s="149">
        <v>110.07839699723201</v>
      </c>
    </row>
    <row r="4316" spans="1:13">
      <c r="A4316" s="150" t="str">
        <f t="shared" si="134"/>
        <v>2007-2009PersonsPB5</v>
      </c>
      <c r="B4316" s="151" t="str">
        <f t="shared" si="135"/>
        <v>2007-2009_Persons_PB5_All ages</v>
      </c>
      <c r="C4316" s="149" t="s">
        <v>5</v>
      </c>
      <c r="D4316" s="149" t="s">
        <v>215</v>
      </c>
      <c r="E4316" s="149" t="s">
        <v>124</v>
      </c>
      <c r="F4316" s="149">
        <v>946</v>
      </c>
      <c r="G4316" s="149">
        <v>315.33333333333297</v>
      </c>
      <c r="H4316" s="149">
        <v>1180.8320746944901</v>
      </c>
      <c r="I4316" s="149">
        <v>1619.7690557922199</v>
      </c>
      <c r="J4316" s="149">
        <v>1514.73677531254</v>
      </c>
      <c r="K4316" s="149">
        <v>1729.98108522916</v>
      </c>
      <c r="L4316" s="149">
        <v>105.032280479674</v>
      </c>
      <c r="M4316" s="149">
        <v>110.21202943693901</v>
      </c>
    </row>
    <row r="4317" spans="1:13">
      <c r="A4317" s="150" t="str">
        <f t="shared" si="134"/>
        <v>2008-2010PersonsPB5</v>
      </c>
      <c r="B4317" s="151" t="str">
        <f t="shared" si="135"/>
        <v>2008-2010_Persons_PB5_All ages</v>
      </c>
      <c r="C4317" s="149" t="s">
        <v>6</v>
      </c>
      <c r="D4317" s="149" t="s">
        <v>215</v>
      </c>
      <c r="E4317" s="149" t="s">
        <v>124</v>
      </c>
      <c r="F4317" s="149">
        <v>941</v>
      </c>
      <c r="G4317" s="149">
        <v>313.66666666666703</v>
      </c>
      <c r="H4317" s="149">
        <v>1169.6706028589199</v>
      </c>
      <c r="I4317" s="149">
        <v>1620.2771800518999</v>
      </c>
      <c r="J4317" s="149">
        <v>1514.4367407869299</v>
      </c>
      <c r="K4317" s="149">
        <v>1731.3514450621301</v>
      </c>
      <c r="L4317" s="149">
        <v>105.84043926497201</v>
      </c>
      <c r="M4317" s="149">
        <v>111.074265010228</v>
      </c>
    </row>
    <row r="4318" spans="1:13">
      <c r="A4318" s="150" t="str">
        <f t="shared" si="134"/>
        <v>2009-2011PersonsPB5</v>
      </c>
      <c r="B4318" s="151" t="str">
        <f t="shared" si="135"/>
        <v>2009-2011_Persons_PB5_All ages</v>
      </c>
      <c r="C4318" s="149" t="s">
        <v>7</v>
      </c>
      <c r="D4318" s="149" t="s">
        <v>215</v>
      </c>
      <c r="E4318" s="149" t="s">
        <v>124</v>
      </c>
      <c r="F4318" s="149">
        <v>907</v>
      </c>
      <c r="G4318" s="149">
        <v>302.33333333333297</v>
      </c>
      <c r="H4318" s="149">
        <v>1122.20531284412</v>
      </c>
      <c r="I4318" s="149">
        <v>1570.3562840647</v>
      </c>
      <c r="J4318" s="149">
        <v>1465.89183826921</v>
      </c>
      <c r="K4318" s="149">
        <v>1680.08507712804</v>
      </c>
      <c r="L4318" s="149">
        <v>104.46444579549301</v>
      </c>
      <c r="M4318" s="149">
        <v>109.728793063341</v>
      </c>
    </row>
    <row r="4319" spans="1:13">
      <c r="A4319" s="150" t="str">
        <f t="shared" si="134"/>
        <v>2010-2012PersonsPB5</v>
      </c>
      <c r="B4319" s="151" t="str">
        <f t="shared" si="135"/>
        <v>2010-2012_Persons_PB5_All ages</v>
      </c>
      <c r="C4319" s="149" t="s">
        <v>8</v>
      </c>
      <c r="D4319" s="149" t="s">
        <v>215</v>
      </c>
      <c r="E4319" s="149" t="s">
        <v>124</v>
      </c>
      <c r="F4319" s="149">
        <v>950</v>
      </c>
      <c r="G4319" s="149">
        <v>316.66666666666703</v>
      </c>
      <c r="H4319" s="149">
        <v>1171.09009997411</v>
      </c>
      <c r="I4319" s="149">
        <v>1633.3167928158</v>
      </c>
      <c r="J4319" s="149">
        <v>1527.33190623411</v>
      </c>
      <c r="K4319" s="149">
        <v>1744.5170963702701</v>
      </c>
      <c r="L4319" s="149">
        <v>105.984886581693</v>
      </c>
      <c r="M4319" s="149">
        <v>111.20030355447</v>
      </c>
    </row>
    <row r="4320" spans="1:13">
      <c r="A4320" s="150" t="str">
        <f t="shared" si="134"/>
        <v>2011-2013PersonsPB5</v>
      </c>
      <c r="B4320" s="151" t="str">
        <f t="shared" si="135"/>
        <v>2011-2013_Persons_PB5_All ages</v>
      </c>
      <c r="C4320" s="149" t="s">
        <v>9</v>
      </c>
      <c r="D4320" s="149" t="s">
        <v>215</v>
      </c>
      <c r="E4320" s="149" t="s">
        <v>124</v>
      </c>
      <c r="F4320" s="149">
        <v>920</v>
      </c>
      <c r="G4320" s="149">
        <v>306.66666666666703</v>
      </c>
      <c r="H4320" s="149">
        <v>1131.3190934690899</v>
      </c>
      <c r="I4320" s="149">
        <v>1557.33215471682</v>
      </c>
      <c r="J4320" s="149">
        <v>1454.9579568244601</v>
      </c>
      <c r="K4320" s="149">
        <v>1664.8277890202701</v>
      </c>
      <c r="L4320" s="149">
        <v>102.374197892357</v>
      </c>
      <c r="M4320" s="149">
        <v>107.495634303451</v>
      </c>
    </row>
    <row r="4321" spans="1:13">
      <c r="A4321" s="150" t="str">
        <f t="shared" si="134"/>
        <v>2012-2014PersonsPB5</v>
      </c>
      <c r="B4321" s="151" t="str">
        <f t="shared" si="135"/>
        <v>2012-2014_Persons_PB5_All ages</v>
      </c>
      <c r="C4321" s="149" t="s">
        <v>216</v>
      </c>
      <c r="D4321" s="149" t="s">
        <v>215</v>
      </c>
      <c r="E4321" s="149" t="s">
        <v>124</v>
      </c>
      <c r="F4321" s="149">
        <v>938</v>
      </c>
      <c r="G4321" s="149">
        <v>312.66666666666703</v>
      </c>
      <c r="H4321" s="149">
        <v>1153.4819660841899</v>
      </c>
      <c r="I4321" s="149">
        <v>1553.5415284431399</v>
      </c>
      <c r="J4321" s="149">
        <v>1452.9370146499</v>
      </c>
      <c r="K4321" s="149">
        <v>1659.12911438169</v>
      </c>
      <c r="L4321" s="149">
        <v>100.604513793243</v>
      </c>
      <c r="M4321" s="149">
        <v>105.58758593854699</v>
      </c>
    </row>
    <row r="4322" spans="1:13">
      <c r="A4322" s="150" t="str">
        <f t="shared" si="134"/>
        <v>2004-2006PersonsPD</v>
      </c>
      <c r="B4322" s="151" t="str">
        <f t="shared" si="135"/>
        <v>2004-2006_Persons_PD_All ages</v>
      </c>
      <c r="C4322" s="149" t="s">
        <v>1</v>
      </c>
      <c r="D4322" s="149" t="s">
        <v>215</v>
      </c>
      <c r="E4322" s="149" t="s">
        <v>125</v>
      </c>
      <c r="F4322" s="149">
        <v>3744</v>
      </c>
      <c r="G4322" s="149">
        <v>1248</v>
      </c>
      <c r="H4322" s="149">
        <v>1015.6801041723199</v>
      </c>
      <c r="I4322" s="149">
        <v>1137.97359527394</v>
      </c>
      <c r="J4322" s="149">
        <v>1101.5072633892801</v>
      </c>
      <c r="K4322" s="149">
        <v>1175.3319200456101</v>
      </c>
      <c r="L4322" s="149">
        <v>36.466331884667397</v>
      </c>
      <c r="M4322" s="149">
        <v>37.358324771666702</v>
      </c>
    </row>
    <row r="4323" spans="1:13">
      <c r="A4323" s="150" t="str">
        <f t="shared" si="134"/>
        <v>2005-2007PersonsPD</v>
      </c>
      <c r="B4323" s="151" t="str">
        <f t="shared" si="135"/>
        <v>2005-2007_Persons_PD_All ages</v>
      </c>
      <c r="C4323" s="149" t="s">
        <v>3</v>
      </c>
      <c r="D4323" s="149" t="s">
        <v>215</v>
      </c>
      <c r="E4323" s="149" t="s">
        <v>125</v>
      </c>
      <c r="F4323" s="149">
        <v>3751</v>
      </c>
      <c r="G4323" s="149">
        <v>1250.3333333333301</v>
      </c>
      <c r="H4323" s="149">
        <v>1010.36764884135</v>
      </c>
      <c r="I4323" s="149">
        <v>1119.5682186368599</v>
      </c>
      <c r="J4323" s="149">
        <v>1083.7184755588501</v>
      </c>
      <c r="K4323" s="149">
        <v>1156.29404276536</v>
      </c>
      <c r="L4323" s="149">
        <v>35.849743078008899</v>
      </c>
      <c r="M4323" s="149">
        <v>36.725824128498701</v>
      </c>
    </row>
    <row r="4324" spans="1:13">
      <c r="A4324" s="150" t="str">
        <f t="shared" si="134"/>
        <v>2006-2008PersonsPD</v>
      </c>
      <c r="B4324" s="151" t="str">
        <f t="shared" si="135"/>
        <v>2006-2008_Persons_PD_All ages</v>
      </c>
      <c r="C4324" s="149" t="s">
        <v>4</v>
      </c>
      <c r="D4324" s="149" t="s">
        <v>215</v>
      </c>
      <c r="E4324" s="149" t="s">
        <v>125</v>
      </c>
      <c r="F4324" s="149">
        <v>3726</v>
      </c>
      <c r="G4324" s="149">
        <v>1242</v>
      </c>
      <c r="H4324" s="149">
        <v>996.02498883949499</v>
      </c>
      <c r="I4324" s="149">
        <v>1089.21506950914</v>
      </c>
      <c r="J4324" s="149">
        <v>1054.1986310473701</v>
      </c>
      <c r="K4324" s="149">
        <v>1125.09012972505</v>
      </c>
      <c r="L4324" s="149">
        <v>35.016438461774896</v>
      </c>
      <c r="M4324" s="149">
        <v>35.875060215906402</v>
      </c>
    </row>
    <row r="4325" spans="1:13">
      <c r="A4325" s="150" t="str">
        <f t="shared" si="134"/>
        <v>2007-2009PersonsPD</v>
      </c>
      <c r="B4325" s="151" t="str">
        <f t="shared" si="135"/>
        <v>2007-2009_Persons_PD_All ages</v>
      </c>
      <c r="C4325" s="149" t="s">
        <v>5</v>
      </c>
      <c r="D4325" s="149" t="s">
        <v>215</v>
      </c>
      <c r="E4325" s="149" t="s">
        <v>125</v>
      </c>
      <c r="F4325" s="149">
        <v>3663</v>
      </c>
      <c r="G4325" s="149">
        <v>1221</v>
      </c>
      <c r="H4325" s="149">
        <v>972.63194789263105</v>
      </c>
      <c r="I4325" s="149">
        <v>1051.9027165812599</v>
      </c>
      <c r="J4325" s="149">
        <v>1017.77942316011</v>
      </c>
      <c r="K4325" s="149">
        <v>1086.8699936365199</v>
      </c>
      <c r="L4325" s="149">
        <v>34.123293421149697</v>
      </c>
      <c r="M4325" s="149">
        <v>34.967277055259302</v>
      </c>
    </row>
    <row r="4326" spans="1:13">
      <c r="A4326" s="150" t="str">
        <f t="shared" si="134"/>
        <v>2008-2010PersonsPD</v>
      </c>
      <c r="B4326" s="151" t="str">
        <f t="shared" si="135"/>
        <v>2008-2010_Persons_PD_All ages</v>
      </c>
      <c r="C4326" s="149" t="s">
        <v>6</v>
      </c>
      <c r="D4326" s="149" t="s">
        <v>215</v>
      </c>
      <c r="E4326" s="149" t="s">
        <v>125</v>
      </c>
      <c r="F4326" s="149">
        <v>3610</v>
      </c>
      <c r="G4326" s="149">
        <v>1203.3333333333301</v>
      </c>
      <c r="H4326" s="149">
        <v>954.24387407152904</v>
      </c>
      <c r="I4326" s="149">
        <v>1019.83632881367</v>
      </c>
      <c r="J4326" s="149">
        <v>986.52167758944995</v>
      </c>
      <c r="K4326" s="149">
        <v>1053.9810724859401</v>
      </c>
      <c r="L4326" s="149">
        <v>33.314651224222303</v>
      </c>
      <c r="M4326" s="149">
        <v>34.144743672269797</v>
      </c>
    </row>
    <row r="4327" spans="1:13">
      <c r="A4327" s="150" t="str">
        <f t="shared" si="134"/>
        <v>2009-2011PersonsPD</v>
      </c>
      <c r="B4327" s="151" t="str">
        <f t="shared" si="135"/>
        <v>2009-2011_Persons_PD_All ages</v>
      </c>
      <c r="C4327" s="149" t="s">
        <v>7</v>
      </c>
      <c r="D4327" s="149" t="s">
        <v>215</v>
      </c>
      <c r="E4327" s="149" t="s">
        <v>125</v>
      </c>
      <c r="F4327" s="149">
        <v>3488</v>
      </c>
      <c r="G4327" s="149">
        <v>1162.6666666666699</v>
      </c>
      <c r="H4327" s="149">
        <v>919.64690621078103</v>
      </c>
      <c r="I4327" s="149">
        <v>975.29098551895902</v>
      </c>
      <c r="J4327" s="149">
        <v>942.90655819007202</v>
      </c>
      <c r="K4327" s="149">
        <v>1008.49651285076</v>
      </c>
      <c r="L4327" s="149">
        <v>32.384427328887199</v>
      </c>
      <c r="M4327" s="149">
        <v>33.205527331801598</v>
      </c>
    </row>
    <row r="4328" spans="1:13">
      <c r="A4328" s="150" t="str">
        <f t="shared" si="134"/>
        <v>2010-2012PersonsPD</v>
      </c>
      <c r="B4328" s="151" t="str">
        <f t="shared" si="135"/>
        <v>2010-2012_Persons_PD_All ages</v>
      </c>
      <c r="C4328" s="149" t="s">
        <v>8</v>
      </c>
      <c r="D4328" s="149" t="s">
        <v>215</v>
      </c>
      <c r="E4328" s="149" t="s">
        <v>125</v>
      </c>
      <c r="F4328" s="149">
        <v>3504</v>
      </c>
      <c r="G4328" s="149">
        <v>1168</v>
      </c>
      <c r="H4328" s="149">
        <v>922.23874508152505</v>
      </c>
      <c r="I4328" s="149">
        <v>959.24777936564601</v>
      </c>
      <c r="J4328" s="149">
        <v>927.51768764796395</v>
      </c>
      <c r="K4328" s="149">
        <v>991.78051606993301</v>
      </c>
      <c r="L4328" s="149">
        <v>31.7300917176822</v>
      </c>
      <c r="M4328" s="149">
        <v>32.5327367042877</v>
      </c>
    </row>
    <row r="4329" spans="1:13">
      <c r="A4329" s="150" t="str">
        <f t="shared" si="134"/>
        <v>2011-2013PersonsPD</v>
      </c>
      <c r="B4329" s="151" t="str">
        <f t="shared" si="135"/>
        <v>2011-2013_Persons_PD_All ages</v>
      </c>
      <c r="C4329" s="149" t="s">
        <v>9</v>
      </c>
      <c r="D4329" s="149" t="s">
        <v>215</v>
      </c>
      <c r="E4329" s="149" t="s">
        <v>125</v>
      </c>
      <c r="F4329" s="149">
        <v>3570</v>
      </c>
      <c r="G4329" s="149">
        <v>1190</v>
      </c>
      <c r="H4329" s="149">
        <v>937.82262280353802</v>
      </c>
      <c r="I4329" s="149">
        <v>954.42055486308197</v>
      </c>
      <c r="J4329" s="149">
        <v>923.20765594077204</v>
      </c>
      <c r="K4329" s="149">
        <v>986.41558220664797</v>
      </c>
      <c r="L4329" s="149">
        <v>31.212898922309801</v>
      </c>
      <c r="M4329" s="149">
        <v>31.995027343566601</v>
      </c>
    </row>
    <row r="4330" spans="1:13">
      <c r="A4330" s="150" t="str">
        <f t="shared" si="134"/>
        <v>2012-2014PersonsPD</v>
      </c>
      <c r="B4330" s="151" t="str">
        <f t="shared" si="135"/>
        <v>2012-2014_Persons_PD_All ages</v>
      </c>
      <c r="C4330" s="149" t="s">
        <v>216</v>
      </c>
      <c r="D4330" s="149" t="s">
        <v>215</v>
      </c>
      <c r="E4330" s="149" t="s">
        <v>125</v>
      </c>
      <c r="F4330" s="149">
        <v>3687</v>
      </c>
      <c r="G4330" s="149">
        <v>1229</v>
      </c>
      <c r="H4330" s="149">
        <v>966.00510905875399</v>
      </c>
      <c r="I4330" s="149">
        <v>963.28487560489998</v>
      </c>
      <c r="J4330" s="149">
        <v>932.33184017079304</v>
      </c>
      <c r="K4330" s="149">
        <v>995.00095391737602</v>
      </c>
      <c r="L4330" s="149">
        <v>30.9530354341072</v>
      </c>
      <c r="M4330" s="149">
        <v>31.716078312475499</v>
      </c>
    </row>
    <row r="4331" spans="1:13">
      <c r="A4331" s="150" t="str">
        <f t="shared" si="134"/>
        <v>2004-2006PersonsPD1</v>
      </c>
      <c r="B4331" s="151" t="str">
        <f t="shared" si="135"/>
        <v>2004-2006_Persons_PD1_All ages</v>
      </c>
      <c r="C4331" s="149" t="s">
        <v>1</v>
      </c>
      <c r="D4331" s="149" t="s">
        <v>215</v>
      </c>
      <c r="E4331" s="149" t="s">
        <v>126</v>
      </c>
      <c r="F4331" s="149">
        <v>751</v>
      </c>
      <c r="G4331" s="149">
        <v>250.333333333333</v>
      </c>
      <c r="H4331" s="149">
        <v>1051.5114602147801</v>
      </c>
      <c r="I4331" s="149">
        <v>1029.3178176164299</v>
      </c>
      <c r="J4331" s="149">
        <v>956.47602417872304</v>
      </c>
      <c r="K4331" s="149">
        <v>1106.20462336074</v>
      </c>
      <c r="L4331" s="149">
        <v>72.8417934377092</v>
      </c>
      <c r="M4331" s="149">
        <v>76.886805744307097</v>
      </c>
    </row>
    <row r="4332" spans="1:13">
      <c r="A4332" s="150" t="str">
        <f t="shared" si="134"/>
        <v>2005-2007PersonsPD1</v>
      </c>
      <c r="B4332" s="151" t="str">
        <f t="shared" si="135"/>
        <v>2005-2007_Persons_PD1_All ages</v>
      </c>
      <c r="C4332" s="149" t="s">
        <v>3</v>
      </c>
      <c r="D4332" s="149" t="s">
        <v>215</v>
      </c>
      <c r="E4332" s="149" t="s">
        <v>126</v>
      </c>
      <c r="F4332" s="149">
        <v>758</v>
      </c>
      <c r="G4332" s="149">
        <v>252.666666666667</v>
      </c>
      <c r="H4332" s="149">
        <v>1064.6067415730299</v>
      </c>
      <c r="I4332" s="149">
        <v>1018.02367854608</v>
      </c>
      <c r="J4332" s="149">
        <v>946.14776186621202</v>
      </c>
      <c r="K4332" s="149">
        <v>1093.8719437416901</v>
      </c>
      <c r="L4332" s="149">
        <v>71.875916679865995</v>
      </c>
      <c r="M4332" s="149">
        <v>75.848265195610097</v>
      </c>
    </row>
    <row r="4333" spans="1:13">
      <c r="A4333" s="150" t="str">
        <f t="shared" si="134"/>
        <v>2006-2008PersonsPD1</v>
      </c>
      <c r="B4333" s="151" t="str">
        <f t="shared" si="135"/>
        <v>2006-2008_Persons_PD1_All ages</v>
      </c>
      <c r="C4333" s="149" t="s">
        <v>4</v>
      </c>
      <c r="D4333" s="149" t="s">
        <v>215</v>
      </c>
      <c r="E4333" s="149" t="s">
        <v>126</v>
      </c>
      <c r="F4333" s="149">
        <v>733</v>
      </c>
      <c r="G4333" s="149">
        <v>244.333333333333</v>
      </c>
      <c r="H4333" s="149">
        <v>1033.8213308510301</v>
      </c>
      <c r="I4333" s="149">
        <v>947.50248845846397</v>
      </c>
      <c r="J4333" s="149">
        <v>879.46605284660097</v>
      </c>
      <c r="K4333" s="149">
        <v>1019.36460412832</v>
      </c>
      <c r="L4333" s="149">
        <v>68.0364356118627</v>
      </c>
      <c r="M4333" s="149">
        <v>71.862115669859506</v>
      </c>
    </row>
    <row r="4334" spans="1:13">
      <c r="A4334" s="150" t="str">
        <f t="shared" si="134"/>
        <v>2007-2009PersonsPD1</v>
      </c>
      <c r="B4334" s="151" t="str">
        <f t="shared" si="135"/>
        <v>2007-2009_Persons_PD1_All ages</v>
      </c>
      <c r="C4334" s="149" t="s">
        <v>5</v>
      </c>
      <c r="D4334" s="149" t="s">
        <v>215</v>
      </c>
      <c r="E4334" s="149" t="s">
        <v>126</v>
      </c>
      <c r="F4334" s="149">
        <v>722</v>
      </c>
      <c r="G4334" s="149">
        <v>240.666666666667</v>
      </c>
      <c r="H4334" s="149">
        <v>1018.40750405529</v>
      </c>
      <c r="I4334" s="149">
        <v>913.863194864864</v>
      </c>
      <c r="J4334" s="149">
        <v>847.72359324275305</v>
      </c>
      <c r="K4334" s="149">
        <v>983.75090975984904</v>
      </c>
      <c r="L4334" s="149">
        <v>66.139601622110405</v>
      </c>
      <c r="M4334" s="149">
        <v>69.887714894985805</v>
      </c>
    </row>
    <row r="4335" spans="1:13">
      <c r="A4335" s="150" t="str">
        <f t="shared" si="134"/>
        <v>2008-2010PersonsPD1</v>
      </c>
      <c r="B4335" s="151" t="str">
        <f t="shared" si="135"/>
        <v>2008-2010_Persons_PD1_All ages</v>
      </c>
      <c r="C4335" s="149" t="s">
        <v>6</v>
      </c>
      <c r="D4335" s="149" t="s">
        <v>215</v>
      </c>
      <c r="E4335" s="149" t="s">
        <v>126</v>
      </c>
      <c r="F4335" s="149">
        <v>704</v>
      </c>
      <c r="G4335" s="149">
        <v>234.666666666667</v>
      </c>
      <c r="H4335" s="149">
        <v>993.94315887560197</v>
      </c>
      <c r="I4335" s="149">
        <v>870.36072014684805</v>
      </c>
      <c r="J4335" s="149">
        <v>806.63209938078603</v>
      </c>
      <c r="K4335" s="149">
        <v>937.74813267312595</v>
      </c>
      <c r="L4335" s="149">
        <v>63.728620766061603</v>
      </c>
      <c r="M4335" s="149">
        <v>67.387412526278496</v>
      </c>
    </row>
    <row r="4336" spans="1:13">
      <c r="A4336" s="150" t="str">
        <f t="shared" si="134"/>
        <v>2009-2011PersonsPD1</v>
      </c>
      <c r="B4336" s="151" t="str">
        <f t="shared" si="135"/>
        <v>2009-2011_Persons_PD1_All ages</v>
      </c>
      <c r="C4336" s="149" t="s">
        <v>7</v>
      </c>
      <c r="D4336" s="149" t="s">
        <v>215</v>
      </c>
      <c r="E4336" s="149" t="s">
        <v>126</v>
      </c>
      <c r="F4336" s="149">
        <v>683</v>
      </c>
      <c r="G4336" s="149">
        <v>227.666666666667</v>
      </c>
      <c r="H4336" s="149">
        <v>966.95642325225799</v>
      </c>
      <c r="I4336" s="149">
        <v>834.11572491164998</v>
      </c>
      <c r="J4336" s="149">
        <v>772.14629410593295</v>
      </c>
      <c r="K4336" s="149">
        <v>899.69894780758398</v>
      </c>
      <c r="L4336" s="149">
        <v>61.969430805716698</v>
      </c>
      <c r="M4336" s="149">
        <v>65.583222895934099</v>
      </c>
    </row>
    <row r="4337" spans="1:13">
      <c r="A4337" s="150" t="str">
        <f t="shared" si="134"/>
        <v>2010-2012PersonsPD1</v>
      </c>
      <c r="B4337" s="151" t="str">
        <f t="shared" si="135"/>
        <v>2010-2012_Persons_PD1_All ages</v>
      </c>
      <c r="C4337" s="149" t="s">
        <v>8</v>
      </c>
      <c r="D4337" s="149" t="s">
        <v>215</v>
      </c>
      <c r="E4337" s="149" t="s">
        <v>126</v>
      </c>
      <c r="F4337" s="149">
        <v>691</v>
      </c>
      <c r="G4337" s="149">
        <v>230.333333333333</v>
      </c>
      <c r="H4337" s="149">
        <v>981.64564155017604</v>
      </c>
      <c r="I4337" s="149">
        <v>827.458612631503</v>
      </c>
      <c r="J4337" s="149">
        <v>766.18009795161095</v>
      </c>
      <c r="K4337" s="149">
        <v>892.28922935574997</v>
      </c>
      <c r="L4337" s="149">
        <v>61.278514679892403</v>
      </c>
      <c r="M4337" s="149">
        <v>64.830616724247406</v>
      </c>
    </row>
    <row r="4338" spans="1:13">
      <c r="A4338" s="150" t="str">
        <f t="shared" si="134"/>
        <v>2011-2013PersonsPD1</v>
      </c>
      <c r="B4338" s="151" t="str">
        <f t="shared" si="135"/>
        <v>2011-2013_Persons_PD1_All ages</v>
      </c>
      <c r="C4338" s="149" t="s">
        <v>9</v>
      </c>
      <c r="D4338" s="149" t="s">
        <v>215</v>
      </c>
      <c r="E4338" s="149" t="s">
        <v>126</v>
      </c>
      <c r="F4338" s="149">
        <v>708</v>
      </c>
      <c r="G4338" s="149">
        <v>236</v>
      </c>
      <c r="H4338" s="149">
        <v>1006.99778119133</v>
      </c>
      <c r="I4338" s="149">
        <v>822.127840276141</v>
      </c>
      <c r="J4338" s="149">
        <v>762.00123739577202</v>
      </c>
      <c r="K4338" s="149">
        <v>885.69636697657495</v>
      </c>
      <c r="L4338" s="149">
        <v>60.126602880369099</v>
      </c>
      <c r="M4338" s="149">
        <v>63.568526700434198</v>
      </c>
    </row>
    <row r="4339" spans="1:13">
      <c r="A4339" s="150" t="str">
        <f t="shared" si="134"/>
        <v>2012-2014PersonsPD1</v>
      </c>
      <c r="B4339" s="151" t="str">
        <f t="shared" si="135"/>
        <v>2012-2014_Persons_PD1_All ages</v>
      </c>
      <c r="C4339" s="149" t="s">
        <v>216</v>
      </c>
      <c r="D4339" s="149" t="s">
        <v>215</v>
      </c>
      <c r="E4339" s="149" t="s">
        <v>126</v>
      </c>
      <c r="F4339" s="149">
        <v>733</v>
      </c>
      <c r="G4339" s="149">
        <v>244.333333333333</v>
      </c>
      <c r="H4339" s="149">
        <v>1042.7187504445401</v>
      </c>
      <c r="I4339" s="149">
        <v>825.56049148535203</v>
      </c>
      <c r="J4339" s="149">
        <v>766.20254850859601</v>
      </c>
      <c r="K4339" s="149">
        <v>888.25612399107399</v>
      </c>
      <c r="L4339" s="149">
        <v>59.357942976755702</v>
      </c>
      <c r="M4339" s="149">
        <v>62.695632505721797</v>
      </c>
    </row>
    <row r="4340" spans="1:13">
      <c r="A4340" s="150" t="str">
        <f t="shared" si="134"/>
        <v>2004-2006PersonsPD2</v>
      </c>
      <c r="B4340" s="151" t="str">
        <f t="shared" si="135"/>
        <v>2004-2006_Persons_PD2_All ages</v>
      </c>
      <c r="C4340" s="149" t="s">
        <v>1</v>
      </c>
      <c r="D4340" s="149" t="s">
        <v>215</v>
      </c>
      <c r="E4340" s="149" t="s">
        <v>127</v>
      </c>
      <c r="F4340" s="149">
        <v>655</v>
      </c>
      <c r="G4340" s="149">
        <v>218.333333333333</v>
      </c>
      <c r="H4340" s="149">
        <v>855.62754728811797</v>
      </c>
      <c r="I4340" s="149">
        <v>925.87586784808195</v>
      </c>
      <c r="J4340" s="149">
        <v>855.30723967744495</v>
      </c>
      <c r="K4340" s="149">
        <v>1000.64960936502</v>
      </c>
      <c r="L4340" s="149">
        <v>70.568628170637595</v>
      </c>
      <c r="M4340" s="149">
        <v>74.773741516935701</v>
      </c>
    </row>
    <row r="4341" spans="1:13">
      <c r="A4341" s="150" t="str">
        <f t="shared" si="134"/>
        <v>2005-2007PersonsPD2</v>
      </c>
      <c r="B4341" s="151" t="str">
        <f t="shared" si="135"/>
        <v>2005-2007_Persons_PD2_All ages</v>
      </c>
      <c r="C4341" s="149" t="s">
        <v>3</v>
      </c>
      <c r="D4341" s="149" t="s">
        <v>215</v>
      </c>
      <c r="E4341" s="149" t="s">
        <v>127</v>
      </c>
      <c r="F4341" s="149">
        <v>656</v>
      </c>
      <c r="G4341" s="149">
        <v>218.666666666667</v>
      </c>
      <c r="H4341" s="149">
        <v>849.04805663771799</v>
      </c>
      <c r="I4341" s="149">
        <v>900.21153545408504</v>
      </c>
      <c r="J4341" s="149">
        <v>831.70995079912404</v>
      </c>
      <c r="K4341" s="149">
        <v>972.79184749259196</v>
      </c>
      <c r="L4341" s="149">
        <v>68.501584654960794</v>
      </c>
      <c r="M4341" s="149">
        <v>72.580312038507003</v>
      </c>
    </row>
    <row r="4342" spans="1:13">
      <c r="A4342" s="150" t="str">
        <f t="shared" si="134"/>
        <v>2006-2008PersonsPD2</v>
      </c>
      <c r="B4342" s="151" t="str">
        <f t="shared" si="135"/>
        <v>2006-2008_Persons_PD2_All ages</v>
      </c>
      <c r="C4342" s="149" t="s">
        <v>4</v>
      </c>
      <c r="D4342" s="149" t="s">
        <v>215</v>
      </c>
      <c r="E4342" s="149" t="s">
        <v>127</v>
      </c>
      <c r="F4342" s="149">
        <v>703</v>
      </c>
      <c r="G4342" s="149">
        <v>234.333333333333</v>
      </c>
      <c r="H4342" s="149">
        <v>899.89759344598099</v>
      </c>
      <c r="I4342" s="149">
        <v>951.87284938406299</v>
      </c>
      <c r="J4342" s="149">
        <v>881.813038410319</v>
      </c>
      <c r="K4342" s="149">
        <v>1025.9578877925601</v>
      </c>
      <c r="L4342" s="149">
        <v>70.059810973744703</v>
      </c>
      <c r="M4342" s="149">
        <v>74.085038408500495</v>
      </c>
    </row>
    <row r="4343" spans="1:13">
      <c r="A4343" s="150" t="str">
        <f t="shared" si="134"/>
        <v>2007-2009PersonsPD2</v>
      </c>
      <c r="B4343" s="151" t="str">
        <f t="shared" si="135"/>
        <v>2007-2009_Persons_PD2_All ages</v>
      </c>
      <c r="C4343" s="149" t="s">
        <v>5</v>
      </c>
      <c r="D4343" s="149" t="s">
        <v>215</v>
      </c>
      <c r="E4343" s="149" t="s">
        <v>127</v>
      </c>
      <c r="F4343" s="149">
        <v>675</v>
      </c>
      <c r="G4343" s="149">
        <v>225</v>
      </c>
      <c r="H4343" s="149">
        <v>856.35989952043803</v>
      </c>
      <c r="I4343" s="149">
        <v>883.57376726523103</v>
      </c>
      <c r="J4343" s="149">
        <v>817.24442967208597</v>
      </c>
      <c r="K4343" s="149">
        <v>953.79472980647699</v>
      </c>
      <c r="L4343" s="149">
        <v>66.329337593144899</v>
      </c>
      <c r="M4343" s="149">
        <v>70.220962541246095</v>
      </c>
    </row>
    <row r="4344" spans="1:13">
      <c r="A4344" s="150" t="str">
        <f t="shared" si="134"/>
        <v>2008-2010PersonsPD2</v>
      </c>
      <c r="B4344" s="151" t="str">
        <f t="shared" si="135"/>
        <v>2008-2010_Persons_PD2_All ages</v>
      </c>
      <c r="C4344" s="149" t="s">
        <v>6</v>
      </c>
      <c r="D4344" s="149" t="s">
        <v>215</v>
      </c>
      <c r="E4344" s="149" t="s">
        <v>127</v>
      </c>
      <c r="F4344" s="149">
        <v>664</v>
      </c>
      <c r="G4344" s="149">
        <v>221.333333333333</v>
      </c>
      <c r="H4344" s="149">
        <v>837.69633507853405</v>
      </c>
      <c r="I4344" s="149">
        <v>841.11639348703102</v>
      </c>
      <c r="J4344" s="149">
        <v>777.53182618281801</v>
      </c>
      <c r="K4344" s="149">
        <v>908.46330845266903</v>
      </c>
      <c r="L4344" s="149">
        <v>63.584567304212598</v>
      </c>
      <c r="M4344" s="149">
        <v>67.346914965637893</v>
      </c>
    </row>
    <row r="4345" spans="1:13">
      <c r="A4345" s="150" t="str">
        <f t="shared" si="134"/>
        <v>2009-2011PersonsPD2</v>
      </c>
      <c r="B4345" s="151" t="str">
        <f t="shared" si="135"/>
        <v>2009-2011_Persons_PD2_All ages</v>
      </c>
      <c r="C4345" s="149" t="s">
        <v>7</v>
      </c>
      <c r="D4345" s="149" t="s">
        <v>215</v>
      </c>
      <c r="E4345" s="149" t="s">
        <v>127</v>
      </c>
      <c r="F4345" s="149">
        <v>645</v>
      </c>
      <c r="G4345" s="149">
        <v>215</v>
      </c>
      <c r="H4345" s="149">
        <v>811.04530536798802</v>
      </c>
      <c r="I4345" s="149">
        <v>789.16793873993402</v>
      </c>
      <c r="J4345" s="149">
        <v>728.63131069545102</v>
      </c>
      <c r="K4345" s="149">
        <v>853.34064680059305</v>
      </c>
      <c r="L4345" s="149">
        <v>60.536628044482804</v>
      </c>
      <c r="M4345" s="149">
        <v>64.172708060659005</v>
      </c>
    </row>
    <row r="4346" spans="1:13">
      <c r="A4346" s="150" t="str">
        <f t="shared" si="134"/>
        <v>2010-2012PersonsPD2</v>
      </c>
      <c r="B4346" s="151" t="str">
        <f t="shared" si="135"/>
        <v>2010-2012_Persons_PD2_All ages</v>
      </c>
      <c r="C4346" s="149" t="s">
        <v>8</v>
      </c>
      <c r="D4346" s="149" t="s">
        <v>215</v>
      </c>
      <c r="E4346" s="149" t="s">
        <v>127</v>
      </c>
      <c r="F4346" s="149">
        <v>665</v>
      </c>
      <c r="G4346" s="149">
        <v>221.666666666667</v>
      </c>
      <c r="H4346" s="149">
        <v>833.91853932584297</v>
      </c>
      <c r="I4346" s="149">
        <v>789.77671916116401</v>
      </c>
      <c r="J4346" s="149">
        <v>730.14865637836203</v>
      </c>
      <c r="K4346" s="149">
        <v>852.93028127755201</v>
      </c>
      <c r="L4346" s="149">
        <v>59.628062782801202</v>
      </c>
      <c r="M4346" s="149">
        <v>63.153562116388699</v>
      </c>
    </row>
    <row r="4347" spans="1:13">
      <c r="A4347" s="150" t="str">
        <f t="shared" si="134"/>
        <v>2011-2013PersonsPD2</v>
      </c>
      <c r="B4347" s="151" t="str">
        <f t="shared" si="135"/>
        <v>2011-2013_Persons_PD2_All ages</v>
      </c>
      <c r="C4347" s="149" t="s">
        <v>9</v>
      </c>
      <c r="D4347" s="149" t="s">
        <v>215</v>
      </c>
      <c r="E4347" s="149" t="s">
        <v>127</v>
      </c>
      <c r="F4347" s="149">
        <v>701</v>
      </c>
      <c r="G4347" s="149">
        <v>233.666666666667</v>
      </c>
      <c r="H4347" s="149">
        <v>875.02496504893202</v>
      </c>
      <c r="I4347" s="149">
        <v>805.80540811482103</v>
      </c>
      <c r="J4347" s="149">
        <v>746.67933169670403</v>
      </c>
      <c r="K4347" s="149">
        <v>868.333517237465</v>
      </c>
      <c r="L4347" s="149">
        <v>59.126076418116803</v>
      </c>
      <c r="M4347" s="149">
        <v>62.528109122644402</v>
      </c>
    </row>
    <row r="4348" spans="1:13">
      <c r="A4348" s="150" t="str">
        <f t="shared" si="134"/>
        <v>2012-2014PersonsPD2</v>
      </c>
      <c r="B4348" s="151" t="str">
        <f t="shared" si="135"/>
        <v>2012-2014_Persons_PD2_All ages</v>
      </c>
      <c r="C4348" s="149" t="s">
        <v>216</v>
      </c>
      <c r="D4348" s="149" t="s">
        <v>215</v>
      </c>
      <c r="E4348" s="149" t="s">
        <v>127</v>
      </c>
      <c r="F4348" s="149">
        <v>731</v>
      </c>
      <c r="G4348" s="149">
        <v>243.666666666667</v>
      </c>
      <c r="H4348" s="149">
        <v>907.93918918918905</v>
      </c>
      <c r="I4348" s="149">
        <v>814.58363784615403</v>
      </c>
      <c r="J4348" s="149">
        <v>756.17648493961406</v>
      </c>
      <c r="K4348" s="149">
        <v>876.27964449265096</v>
      </c>
      <c r="L4348" s="149">
        <v>58.407152906539402</v>
      </c>
      <c r="M4348" s="149">
        <v>61.696006646497203</v>
      </c>
    </row>
    <row r="4349" spans="1:13">
      <c r="A4349" s="150" t="str">
        <f t="shared" si="134"/>
        <v>2004-2006PersonsPD3</v>
      </c>
      <c r="B4349" s="151" t="str">
        <f t="shared" si="135"/>
        <v>2004-2006_Persons_PD3_All ages</v>
      </c>
      <c r="C4349" s="149" t="s">
        <v>1</v>
      </c>
      <c r="D4349" s="149" t="s">
        <v>215</v>
      </c>
      <c r="E4349" s="149" t="s">
        <v>128</v>
      </c>
      <c r="F4349" s="149">
        <v>746</v>
      </c>
      <c r="G4349" s="149">
        <v>248.666666666667</v>
      </c>
      <c r="H4349" s="149">
        <v>964.49719442505102</v>
      </c>
      <c r="I4349" s="149">
        <v>1146.33513846859</v>
      </c>
      <c r="J4349" s="149">
        <v>1064.1378701194999</v>
      </c>
      <c r="K4349" s="149">
        <v>1233.11267587305</v>
      </c>
      <c r="L4349" s="149">
        <v>82.197268349083103</v>
      </c>
      <c r="M4349" s="149">
        <v>86.7775374044611</v>
      </c>
    </row>
    <row r="4350" spans="1:13">
      <c r="A4350" s="150" t="str">
        <f t="shared" si="134"/>
        <v>2005-2007PersonsPD3</v>
      </c>
      <c r="B4350" s="151" t="str">
        <f t="shared" si="135"/>
        <v>2005-2007_Persons_PD3_All ages</v>
      </c>
      <c r="C4350" s="149" t="s">
        <v>3</v>
      </c>
      <c r="D4350" s="149" t="s">
        <v>215</v>
      </c>
      <c r="E4350" s="149" t="s">
        <v>128</v>
      </c>
      <c r="F4350" s="149">
        <v>757</v>
      </c>
      <c r="G4350" s="149">
        <v>252.333333333333</v>
      </c>
      <c r="H4350" s="149">
        <v>970.18942403814106</v>
      </c>
      <c r="I4350" s="149">
        <v>1139.8522411112599</v>
      </c>
      <c r="J4350" s="149">
        <v>1058.9699212780299</v>
      </c>
      <c r="K4350" s="149">
        <v>1225.2077043397301</v>
      </c>
      <c r="L4350" s="149">
        <v>80.882319833235897</v>
      </c>
      <c r="M4350" s="149">
        <v>85.355463228463094</v>
      </c>
    </row>
    <row r="4351" spans="1:13">
      <c r="A4351" s="150" t="str">
        <f t="shared" si="134"/>
        <v>2006-2008PersonsPD3</v>
      </c>
      <c r="B4351" s="151" t="str">
        <f t="shared" si="135"/>
        <v>2006-2008_Persons_PD3_All ages</v>
      </c>
      <c r="C4351" s="149" t="s">
        <v>4</v>
      </c>
      <c r="D4351" s="149" t="s">
        <v>215</v>
      </c>
      <c r="E4351" s="149" t="s">
        <v>128</v>
      </c>
      <c r="F4351" s="149">
        <v>759</v>
      </c>
      <c r="G4351" s="149">
        <v>253</v>
      </c>
      <c r="H4351" s="149">
        <v>961.41666455551899</v>
      </c>
      <c r="I4351" s="149">
        <v>1114.7425242771101</v>
      </c>
      <c r="J4351" s="149">
        <v>1035.8882334994801</v>
      </c>
      <c r="K4351" s="149">
        <v>1197.9518776285399</v>
      </c>
      <c r="L4351" s="149">
        <v>78.854290777631107</v>
      </c>
      <c r="M4351" s="149">
        <v>83.209353351433506</v>
      </c>
    </row>
    <row r="4352" spans="1:13">
      <c r="A4352" s="150" t="str">
        <f t="shared" si="134"/>
        <v>2007-2009PersonsPD3</v>
      </c>
      <c r="B4352" s="151" t="str">
        <f t="shared" si="135"/>
        <v>2007-2009_Persons_PD3_All ages</v>
      </c>
      <c r="C4352" s="149" t="s">
        <v>5</v>
      </c>
      <c r="D4352" s="149" t="s">
        <v>215</v>
      </c>
      <c r="E4352" s="149" t="s">
        <v>128</v>
      </c>
      <c r="F4352" s="149">
        <v>728</v>
      </c>
      <c r="G4352" s="149">
        <v>242.666666666667</v>
      </c>
      <c r="H4352" s="149">
        <v>915.67719863151501</v>
      </c>
      <c r="I4352" s="149">
        <v>1055.2395079799201</v>
      </c>
      <c r="J4352" s="149">
        <v>978.97848480968798</v>
      </c>
      <c r="K4352" s="149">
        <v>1135.80382978848</v>
      </c>
      <c r="L4352" s="149">
        <v>76.261023170234495</v>
      </c>
      <c r="M4352" s="149">
        <v>80.564321808561999</v>
      </c>
    </row>
    <row r="4353" spans="1:13">
      <c r="A4353" s="150" t="str">
        <f t="shared" si="134"/>
        <v>2008-2010PersonsPD3</v>
      </c>
      <c r="B4353" s="151" t="str">
        <f t="shared" si="135"/>
        <v>2008-2010_Persons_PD3_All ages</v>
      </c>
      <c r="C4353" s="149" t="s">
        <v>6</v>
      </c>
      <c r="D4353" s="149" t="s">
        <v>215</v>
      </c>
      <c r="E4353" s="149" t="s">
        <v>128</v>
      </c>
      <c r="F4353" s="149">
        <v>713</v>
      </c>
      <c r="G4353" s="149">
        <v>237.666666666667</v>
      </c>
      <c r="H4353" s="149">
        <v>893.39414595028097</v>
      </c>
      <c r="I4353" s="149">
        <v>1030.7376425422401</v>
      </c>
      <c r="J4353" s="149">
        <v>955.32505682535395</v>
      </c>
      <c r="K4353" s="149">
        <v>1110.4515594043701</v>
      </c>
      <c r="L4353" s="149">
        <v>75.412585716885502</v>
      </c>
      <c r="M4353" s="149">
        <v>79.713916862133402</v>
      </c>
    </row>
    <row r="4354" spans="1:13">
      <c r="A4354" s="150" t="str">
        <f t="shared" si="134"/>
        <v>2009-2011PersonsPD3</v>
      </c>
      <c r="B4354" s="151" t="str">
        <f t="shared" si="135"/>
        <v>2009-2011_Persons_PD3_All ages</v>
      </c>
      <c r="C4354" s="149" t="s">
        <v>7</v>
      </c>
      <c r="D4354" s="149" t="s">
        <v>215</v>
      </c>
      <c r="E4354" s="149" t="s">
        <v>128</v>
      </c>
      <c r="F4354" s="149">
        <v>671</v>
      </c>
      <c r="G4354" s="149">
        <v>223.666666666667</v>
      </c>
      <c r="H4354" s="149">
        <v>841.40041129558097</v>
      </c>
      <c r="I4354" s="149">
        <v>961.52195046460201</v>
      </c>
      <c r="J4354" s="149">
        <v>888.92137200678599</v>
      </c>
      <c r="K4354" s="149">
        <v>1038.39517745578</v>
      </c>
      <c r="L4354" s="149">
        <v>72.600578457816297</v>
      </c>
      <c r="M4354" s="149">
        <v>76.873226991178598</v>
      </c>
    </row>
    <row r="4355" spans="1:13">
      <c r="A4355" s="150" t="str">
        <f t="shared" ref="A4355:A4418" si="136">C4355&amp;D4355&amp;E4355</f>
        <v>2010-2012PersonsPD3</v>
      </c>
      <c r="B4355" s="151" t="str">
        <f t="shared" ref="B4355:B4418" si="137">CONCATENATE(C4355,"_",D4355,"_",E4355,"_","All ages")</f>
        <v>2010-2012_Persons_PD3_All ages</v>
      </c>
      <c r="C4355" s="149" t="s">
        <v>8</v>
      </c>
      <c r="D4355" s="149" t="s">
        <v>215</v>
      </c>
      <c r="E4355" s="149" t="s">
        <v>128</v>
      </c>
      <c r="F4355" s="149">
        <v>674</v>
      </c>
      <c r="G4355" s="149">
        <v>224.666666666667</v>
      </c>
      <c r="H4355" s="149">
        <v>845.06689068044204</v>
      </c>
      <c r="I4355" s="149">
        <v>943.14892596113202</v>
      </c>
      <c r="J4355" s="149">
        <v>872.37850311571503</v>
      </c>
      <c r="K4355" s="149">
        <v>1018.07471496676</v>
      </c>
      <c r="L4355" s="149">
        <v>70.770422845417201</v>
      </c>
      <c r="M4355" s="149">
        <v>74.925789005628005</v>
      </c>
    </row>
    <row r="4356" spans="1:13">
      <c r="A4356" s="150" t="str">
        <f t="shared" si="136"/>
        <v>2011-2013PersonsPD3</v>
      </c>
      <c r="B4356" s="151" t="str">
        <f t="shared" si="137"/>
        <v>2011-2013_Persons_PD3_All ages</v>
      </c>
      <c r="C4356" s="149" t="s">
        <v>9</v>
      </c>
      <c r="D4356" s="149" t="s">
        <v>215</v>
      </c>
      <c r="E4356" s="149" t="s">
        <v>128</v>
      </c>
      <c r="F4356" s="149">
        <v>668</v>
      </c>
      <c r="G4356" s="149">
        <v>222.666666666667</v>
      </c>
      <c r="H4356" s="149">
        <v>836.94589921567604</v>
      </c>
      <c r="I4356" s="149">
        <v>906.903565629382</v>
      </c>
      <c r="J4356" s="149">
        <v>838.82799471134797</v>
      </c>
      <c r="K4356" s="149">
        <v>978.99475563256601</v>
      </c>
      <c r="L4356" s="149">
        <v>68.075570918034103</v>
      </c>
      <c r="M4356" s="149">
        <v>72.091190003183797</v>
      </c>
    </row>
    <row r="4357" spans="1:13">
      <c r="A4357" s="150" t="str">
        <f t="shared" si="136"/>
        <v>2012-2014PersonsPD3</v>
      </c>
      <c r="B4357" s="151" t="str">
        <f t="shared" si="137"/>
        <v>2012-2014_Persons_PD3_All ages</v>
      </c>
      <c r="C4357" s="149" t="s">
        <v>216</v>
      </c>
      <c r="D4357" s="149" t="s">
        <v>215</v>
      </c>
      <c r="E4357" s="149" t="s">
        <v>128</v>
      </c>
      <c r="F4357" s="149">
        <v>703</v>
      </c>
      <c r="G4357" s="149">
        <v>234.333333333333</v>
      </c>
      <c r="H4357" s="149">
        <v>878.68409869259801</v>
      </c>
      <c r="I4357" s="149">
        <v>933.10297058902404</v>
      </c>
      <c r="J4357" s="149">
        <v>864.97468916933803</v>
      </c>
      <c r="K4357" s="149">
        <v>1005.14550503968</v>
      </c>
      <c r="L4357" s="149">
        <v>68.128281419686203</v>
      </c>
      <c r="M4357" s="149">
        <v>72.042534450657897</v>
      </c>
    </row>
    <row r="4358" spans="1:13">
      <c r="A4358" s="150" t="str">
        <f t="shared" si="136"/>
        <v>2004-2006PersonsPD4</v>
      </c>
      <c r="B4358" s="151" t="str">
        <f t="shared" si="137"/>
        <v>2004-2006_Persons_PD4_All ages</v>
      </c>
      <c r="C4358" s="149" t="s">
        <v>1</v>
      </c>
      <c r="D4358" s="149" t="s">
        <v>215</v>
      </c>
      <c r="E4358" s="149" t="s">
        <v>129</v>
      </c>
      <c r="F4358" s="149">
        <v>823</v>
      </c>
      <c r="G4358" s="149">
        <v>274.33333333333297</v>
      </c>
      <c r="H4358" s="149">
        <v>1121.51315699821</v>
      </c>
      <c r="I4358" s="149">
        <v>1267.87714971324</v>
      </c>
      <c r="J4358" s="149">
        <v>1181.81633110966</v>
      </c>
      <c r="K4358" s="149">
        <v>1358.4970629700099</v>
      </c>
      <c r="L4358" s="149">
        <v>86.060818603580401</v>
      </c>
      <c r="M4358" s="149">
        <v>90.619913256767404</v>
      </c>
    </row>
    <row r="4359" spans="1:13">
      <c r="A4359" s="150" t="str">
        <f t="shared" si="136"/>
        <v>2005-2007PersonsPD4</v>
      </c>
      <c r="B4359" s="151" t="str">
        <f t="shared" si="137"/>
        <v>2005-2007_Persons_PD4_All ages</v>
      </c>
      <c r="C4359" s="149" t="s">
        <v>3</v>
      </c>
      <c r="D4359" s="149" t="s">
        <v>215</v>
      </c>
      <c r="E4359" s="149" t="s">
        <v>129</v>
      </c>
      <c r="F4359" s="149">
        <v>814</v>
      </c>
      <c r="G4359" s="149">
        <v>271.33333333333297</v>
      </c>
      <c r="H4359" s="149">
        <v>1096.4291968049999</v>
      </c>
      <c r="I4359" s="149">
        <v>1238.64593367101</v>
      </c>
      <c r="J4359" s="149">
        <v>1153.94551053707</v>
      </c>
      <c r="K4359" s="149">
        <v>1327.8588380721301</v>
      </c>
      <c r="L4359" s="149">
        <v>84.700423133946103</v>
      </c>
      <c r="M4359" s="149">
        <v>89.212904401121904</v>
      </c>
    </row>
    <row r="4360" spans="1:13">
      <c r="A4360" s="150" t="str">
        <f t="shared" si="136"/>
        <v>2006-2008PersonsPD4</v>
      </c>
      <c r="B4360" s="151" t="str">
        <f t="shared" si="137"/>
        <v>2006-2008_Persons_PD4_All ages</v>
      </c>
      <c r="C4360" s="149" t="s">
        <v>4</v>
      </c>
      <c r="D4360" s="149" t="s">
        <v>215</v>
      </c>
      <c r="E4360" s="149" t="s">
        <v>129</v>
      </c>
      <c r="F4360" s="149">
        <v>763</v>
      </c>
      <c r="G4360" s="149">
        <v>254.333333333333</v>
      </c>
      <c r="H4360" s="149">
        <v>1017.83546549631</v>
      </c>
      <c r="I4360" s="149">
        <v>1146.0063015851399</v>
      </c>
      <c r="J4360" s="149">
        <v>1065.03633342336</v>
      </c>
      <c r="K4360" s="149">
        <v>1231.4360909960401</v>
      </c>
      <c r="L4360" s="149">
        <v>80.969968161775299</v>
      </c>
      <c r="M4360" s="149">
        <v>85.429789410907205</v>
      </c>
    </row>
    <row r="4361" spans="1:13">
      <c r="A4361" s="150" t="str">
        <f t="shared" si="136"/>
        <v>2007-2009PersonsPD4</v>
      </c>
      <c r="B4361" s="151" t="str">
        <f t="shared" si="137"/>
        <v>2007-2009_Persons_PD4_All ages</v>
      </c>
      <c r="C4361" s="149" t="s">
        <v>5</v>
      </c>
      <c r="D4361" s="149" t="s">
        <v>215</v>
      </c>
      <c r="E4361" s="149" t="s">
        <v>129</v>
      </c>
      <c r="F4361" s="149">
        <v>773</v>
      </c>
      <c r="G4361" s="149">
        <v>257.66666666666703</v>
      </c>
      <c r="H4361" s="149">
        <v>1023.27182229753</v>
      </c>
      <c r="I4361" s="149">
        <v>1149.0223311311399</v>
      </c>
      <c r="J4361" s="149">
        <v>1068.34848065244</v>
      </c>
      <c r="K4361" s="149">
        <v>1234.1099998756799</v>
      </c>
      <c r="L4361" s="149">
        <v>80.6738504786954</v>
      </c>
      <c r="M4361" s="149">
        <v>85.087668744544303</v>
      </c>
    </row>
    <row r="4362" spans="1:13">
      <c r="A4362" s="150" t="str">
        <f t="shared" si="136"/>
        <v>2008-2010PersonsPD4</v>
      </c>
      <c r="B4362" s="151" t="str">
        <f t="shared" si="137"/>
        <v>2008-2010_Persons_PD4_All ages</v>
      </c>
      <c r="C4362" s="149" t="s">
        <v>6</v>
      </c>
      <c r="D4362" s="149" t="s">
        <v>215</v>
      </c>
      <c r="E4362" s="149" t="s">
        <v>129</v>
      </c>
      <c r="F4362" s="149">
        <v>774</v>
      </c>
      <c r="G4362" s="149">
        <v>258</v>
      </c>
      <c r="H4362" s="149">
        <v>1018.03259282642</v>
      </c>
      <c r="I4362" s="149">
        <v>1149.0801810851001</v>
      </c>
      <c r="J4362" s="149">
        <v>1068.60791530094</v>
      </c>
      <c r="K4362" s="149">
        <v>1233.95230642199</v>
      </c>
      <c r="L4362" s="149">
        <v>80.472265784163</v>
      </c>
      <c r="M4362" s="149">
        <v>84.872125336888502</v>
      </c>
    </row>
    <row r="4363" spans="1:13">
      <c r="A4363" s="150" t="str">
        <f t="shared" si="136"/>
        <v>2009-2011PersonsPD4</v>
      </c>
      <c r="B4363" s="151" t="str">
        <f t="shared" si="137"/>
        <v>2009-2011_Persons_PD4_All ages</v>
      </c>
      <c r="C4363" s="149" t="s">
        <v>7</v>
      </c>
      <c r="D4363" s="149" t="s">
        <v>215</v>
      </c>
      <c r="E4363" s="149" t="s">
        <v>129</v>
      </c>
      <c r="F4363" s="149">
        <v>756</v>
      </c>
      <c r="G4363" s="149">
        <v>252</v>
      </c>
      <c r="H4363" s="149">
        <v>988.67470509768998</v>
      </c>
      <c r="I4363" s="149">
        <v>1119.1120720855099</v>
      </c>
      <c r="J4363" s="149">
        <v>1040.0740643213901</v>
      </c>
      <c r="K4363" s="149">
        <v>1202.52420168961</v>
      </c>
      <c r="L4363" s="149">
        <v>79.038007764122099</v>
      </c>
      <c r="M4363" s="149">
        <v>83.412129604096194</v>
      </c>
    </row>
    <row r="4364" spans="1:13">
      <c r="A4364" s="150" t="str">
        <f t="shared" si="136"/>
        <v>2010-2012PersonsPD4</v>
      </c>
      <c r="B4364" s="151" t="str">
        <f t="shared" si="137"/>
        <v>2010-2012_Persons_PD4_All ages</v>
      </c>
      <c r="C4364" s="149" t="s">
        <v>8</v>
      </c>
      <c r="D4364" s="149" t="s">
        <v>215</v>
      </c>
      <c r="E4364" s="149" t="s">
        <v>129</v>
      </c>
      <c r="F4364" s="149">
        <v>734</v>
      </c>
      <c r="G4364" s="149">
        <v>244.666666666667</v>
      </c>
      <c r="H4364" s="149">
        <v>957.59947814742304</v>
      </c>
      <c r="I4364" s="149">
        <v>1067.2099752762399</v>
      </c>
      <c r="J4364" s="149">
        <v>990.89092262204201</v>
      </c>
      <c r="K4364" s="149">
        <v>1147.8174249429901</v>
      </c>
      <c r="L4364" s="149">
        <v>76.319052654197407</v>
      </c>
      <c r="M4364" s="149">
        <v>80.607449666746106</v>
      </c>
    </row>
    <row r="4365" spans="1:13">
      <c r="A4365" s="150" t="str">
        <f t="shared" si="136"/>
        <v>2011-2013PersonsPD4</v>
      </c>
      <c r="B4365" s="151" t="str">
        <f t="shared" si="137"/>
        <v>2011-2013_Persons_PD4_All ages</v>
      </c>
      <c r="C4365" s="149" t="s">
        <v>9</v>
      </c>
      <c r="D4365" s="149" t="s">
        <v>215</v>
      </c>
      <c r="E4365" s="149" t="s">
        <v>129</v>
      </c>
      <c r="F4365" s="149">
        <v>742</v>
      </c>
      <c r="G4365" s="149">
        <v>247.333333333333</v>
      </c>
      <c r="H4365" s="149">
        <v>969.27578639356295</v>
      </c>
      <c r="I4365" s="149">
        <v>1066.4229983073601</v>
      </c>
      <c r="J4365" s="149">
        <v>990.65235492976797</v>
      </c>
      <c r="K4365" s="149">
        <v>1146.42751078887</v>
      </c>
      <c r="L4365" s="149">
        <v>75.770643377594794</v>
      </c>
      <c r="M4365" s="149">
        <v>80.004512481509394</v>
      </c>
    </row>
    <row r="4366" spans="1:13">
      <c r="A4366" s="150" t="str">
        <f t="shared" si="136"/>
        <v>2012-2014PersonsPD4</v>
      </c>
      <c r="B4366" s="151" t="str">
        <f t="shared" si="137"/>
        <v>2012-2014_Persons_PD4_All ages</v>
      </c>
      <c r="C4366" s="149" t="s">
        <v>216</v>
      </c>
      <c r="D4366" s="149" t="s">
        <v>215</v>
      </c>
      <c r="E4366" s="149" t="s">
        <v>129</v>
      </c>
      <c r="F4366" s="149">
        <v>763</v>
      </c>
      <c r="G4366" s="149">
        <v>254.333333333333</v>
      </c>
      <c r="H4366" s="149">
        <v>995.79755161702894</v>
      </c>
      <c r="I4366" s="149">
        <v>1095.5178318973201</v>
      </c>
      <c r="J4366" s="149">
        <v>1018.81291891301</v>
      </c>
      <c r="K4366" s="149">
        <v>1176.44764713374</v>
      </c>
      <c r="L4366" s="149">
        <v>76.7049129843098</v>
      </c>
      <c r="M4366" s="149">
        <v>80.929815236423295</v>
      </c>
    </row>
    <row r="4367" spans="1:13">
      <c r="A4367" s="150" t="str">
        <f t="shared" si="136"/>
        <v>2004-2006PersonsPD5</v>
      </c>
      <c r="B4367" s="151" t="str">
        <f t="shared" si="137"/>
        <v>2004-2006_Persons_PD5_All ages</v>
      </c>
      <c r="C4367" s="149" t="s">
        <v>1</v>
      </c>
      <c r="D4367" s="149" t="s">
        <v>215</v>
      </c>
      <c r="E4367" s="149" t="s">
        <v>130</v>
      </c>
      <c r="F4367" s="149">
        <v>769</v>
      </c>
      <c r="G4367" s="149">
        <v>256.33333333333297</v>
      </c>
      <c r="H4367" s="149">
        <v>1099.8598358076599</v>
      </c>
      <c r="I4367" s="149">
        <v>1421.91642812654</v>
      </c>
      <c r="J4367" s="149">
        <v>1321.8703884050699</v>
      </c>
      <c r="K4367" s="149">
        <v>1527.4508163492701</v>
      </c>
      <c r="L4367" s="149">
        <v>100.046039721472</v>
      </c>
      <c r="M4367" s="149">
        <v>105.534388222724</v>
      </c>
    </row>
    <row r="4368" spans="1:13">
      <c r="A4368" s="150" t="str">
        <f t="shared" si="136"/>
        <v>2005-2007PersonsPD5</v>
      </c>
      <c r="B4368" s="151" t="str">
        <f t="shared" si="137"/>
        <v>2005-2007_Persons_PD5_All ages</v>
      </c>
      <c r="C4368" s="149" t="s">
        <v>3</v>
      </c>
      <c r="D4368" s="149" t="s">
        <v>215</v>
      </c>
      <c r="E4368" s="149" t="s">
        <v>130</v>
      </c>
      <c r="F4368" s="149">
        <v>766</v>
      </c>
      <c r="G4368" s="149">
        <v>255.333333333333</v>
      </c>
      <c r="H4368" s="149">
        <v>1086.20127337956</v>
      </c>
      <c r="I4368" s="149">
        <v>1416.32378777395</v>
      </c>
      <c r="J4368" s="149">
        <v>1316.5265575246499</v>
      </c>
      <c r="K4368" s="149">
        <v>1521.60674740231</v>
      </c>
      <c r="L4368" s="149">
        <v>99.797230249306295</v>
      </c>
      <c r="M4368" s="149">
        <v>105.282959628353</v>
      </c>
    </row>
    <row r="4369" spans="1:13">
      <c r="A4369" s="150" t="str">
        <f t="shared" si="136"/>
        <v>2006-2008PersonsPD5</v>
      </c>
      <c r="B4369" s="151" t="str">
        <f t="shared" si="137"/>
        <v>2006-2008_Persons_PD5_All ages</v>
      </c>
      <c r="C4369" s="149" t="s">
        <v>4</v>
      </c>
      <c r="D4369" s="149" t="s">
        <v>215</v>
      </c>
      <c r="E4369" s="149" t="s">
        <v>130</v>
      </c>
      <c r="F4369" s="149">
        <v>768</v>
      </c>
      <c r="G4369" s="149">
        <v>256</v>
      </c>
      <c r="H4369" s="149">
        <v>1079.3186800832</v>
      </c>
      <c r="I4369" s="149">
        <v>1401.5087488782301</v>
      </c>
      <c r="J4369" s="149">
        <v>1302.61453503911</v>
      </c>
      <c r="K4369" s="149">
        <v>1505.8317602739701</v>
      </c>
      <c r="L4369" s="149">
        <v>98.8942138391171</v>
      </c>
      <c r="M4369" s="149">
        <v>104.32301139574101</v>
      </c>
    </row>
    <row r="4370" spans="1:13">
      <c r="A4370" s="150" t="str">
        <f t="shared" si="136"/>
        <v>2007-2009PersonsPD5</v>
      </c>
      <c r="B4370" s="151" t="str">
        <f t="shared" si="137"/>
        <v>2007-2009_Persons_PD5_All ages</v>
      </c>
      <c r="C4370" s="149" t="s">
        <v>5</v>
      </c>
      <c r="D4370" s="149" t="s">
        <v>215</v>
      </c>
      <c r="E4370" s="149" t="s">
        <v>130</v>
      </c>
      <c r="F4370" s="149">
        <v>765</v>
      </c>
      <c r="G4370" s="149">
        <v>255</v>
      </c>
      <c r="H4370" s="149">
        <v>1064.8070820110199</v>
      </c>
      <c r="I4370" s="149">
        <v>1383.4415548212201</v>
      </c>
      <c r="J4370" s="149">
        <v>1285.60926398164</v>
      </c>
      <c r="K4370" s="149">
        <v>1486.65518349082</v>
      </c>
      <c r="L4370" s="149">
        <v>97.832290839585994</v>
      </c>
      <c r="M4370" s="149">
        <v>103.213628669597</v>
      </c>
    </row>
    <row r="4371" spans="1:13">
      <c r="A4371" s="150" t="str">
        <f t="shared" si="136"/>
        <v>2008-2010PersonsPD5</v>
      </c>
      <c r="B4371" s="151" t="str">
        <f t="shared" si="137"/>
        <v>2008-2010_Persons_PD5_All ages</v>
      </c>
      <c r="C4371" s="149" t="s">
        <v>6</v>
      </c>
      <c r="D4371" s="149" t="s">
        <v>215</v>
      </c>
      <c r="E4371" s="149" t="s">
        <v>130</v>
      </c>
      <c r="F4371" s="149">
        <v>755</v>
      </c>
      <c r="G4371" s="149">
        <v>251.666666666667</v>
      </c>
      <c r="H4371" s="149">
        <v>1043.1202420591601</v>
      </c>
      <c r="I4371" s="149">
        <v>1345.10036554677</v>
      </c>
      <c r="J4371" s="149">
        <v>1249.3273033054099</v>
      </c>
      <c r="K4371" s="149">
        <v>1446.17731562884</v>
      </c>
      <c r="L4371" s="149">
        <v>95.773062241357593</v>
      </c>
      <c r="M4371" s="149">
        <v>101.07695008207</v>
      </c>
    </row>
    <row r="4372" spans="1:13">
      <c r="A4372" s="150" t="str">
        <f t="shared" si="136"/>
        <v>2009-2011PersonsPD5</v>
      </c>
      <c r="B4372" s="151" t="str">
        <f t="shared" si="137"/>
        <v>2009-2011_Persons_PD5_All ages</v>
      </c>
      <c r="C4372" s="149" t="s">
        <v>7</v>
      </c>
      <c r="D4372" s="149" t="s">
        <v>215</v>
      </c>
      <c r="E4372" s="149" t="s">
        <v>130</v>
      </c>
      <c r="F4372" s="149">
        <v>733</v>
      </c>
      <c r="G4372" s="149">
        <v>244.333333333333</v>
      </c>
      <c r="H4372" s="149">
        <v>1005.47317595095</v>
      </c>
      <c r="I4372" s="149">
        <v>1302.96489066044</v>
      </c>
      <c r="J4372" s="149">
        <v>1209.0773854573499</v>
      </c>
      <c r="K4372" s="149">
        <v>1402.1316782527499</v>
      </c>
      <c r="L4372" s="149">
        <v>93.887505203096495</v>
      </c>
      <c r="M4372" s="149">
        <v>99.166787592309703</v>
      </c>
    </row>
    <row r="4373" spans="1:13">
      <c r="A4373" s="150" t="str">
        <f t="shared" si="136"/>
        <v>2010-2012PersonsPD5</v>
      </c>
      <c r="B4373" s="151" t="str">
        <f t="shared" si="137"/>
        <v>2010-2012_Persons_PD5_All ages</v>
      </c>
      <c r="C4373" s="149" t="s">
        <v>8</v>
      </c>
      <c r="D4373" s="149" t="s">
        <v>215</v>
      </c>
      <c r="E4373" s="149" t="s">
        <v>130</v>
      </c>
      <c r="F4373" s="149">
        <v>740</v>
      </c>
      <c r="G4373" s="149">
        <v>246.666666666667</v>
      </c>
      <c r="H4373" s="149">
        <v>1008.14691697774</v>
      </c>
      <c r="I4373" s="149">
        <v>1299.46189459078</v>
      </c>
      <c r="J4373" s="149">
        <v>1206.5152299572701</v>
      </c>
      <c r="K4373" s="149">
        <v>1397.60940715365</v>
      </c>
      <c r="L4373" s="149">
        <v>92.946664633515397</v>
      </c>
      <c r="M4373" s="149">
        <v>98.147512562869196</v>
      </c>
    </row>
    <row r="4374" spans="1:13">
      <c r="A4374" s="150" t="str">
        <f t="shared" si="136"/>
        <v>2011-2013PersonsPD5</v>
      </c>
      <c r="B4374" s="151" t="str">
        <f t="shared" si="137"/>
        <v>2011-2013_Persons_PD5_All ages</v>
      </c>
      <c r="C4374" s="149" t="s">
        <v>9</v>
      </c>
      <c r="D4374" s="149" t="s">
        <v>215</v>
      </c>
      <c r="E4374" s="149" t="s">
        <v>130</v>
      </c>
      <c r="F4374" s="149">
        <v>751</v>
      </c>
      <c r="G4374" s="149">
        <v>250.333333333333</v>
      </c>
      <c r="H4374" s="149">
        <v>1016.4719894969101</v>
      </c>
      <c r="I4374" s="149">
        <v>1303.7544356418</v>
      </c>
      <c r="J4374" s="149">
        <v>1211.38393097158</v>
      </c>
      <c r="K4374" s="149">
        <v>1401.2544107784099</v>
      </c>
      <c r="L4374" s="149">
        <v>92.370504670216903</v>
      </c>
      <c r="M4374" s="149">
        <v>97.499975136607901</v>
      </c>
    </row>
    <row r="4375" spans="1:13">
      <c r="A4375" s="150" t="str">
        <f t="shared" si="136"/>
        <v>2012-2014PersonsPD5</v>
      </c>
      <c r="B4375" s="151" t="str">
        <f t="shared" si="137"/>
        <v>2012-2014_Persons_PD5_All ages</v>
      </c>
      <c r="C4375" s="149" t="s">
        <v>216</v>
      </c>
      <c r="D4375" s="149" t="s">
        <v>215</v>
      </c>
      <c r="E4375" s="149" t="s">
        <v>130</v>
      </c>
      <c r="F4375" s="149">
        <v>757</v>
      </c>
      <c r="G4375" s="149">
        <v>252.333333333333</v>
      </c>
      <c r="H4375" s="149">
        <v>1019.69341846494</v>
      </c>
      <c r="I4375" s="149">
        <v>1288.50004713607</v>
      </c>
      <c r="J4375" s="149">
        <v>1197.5660100566199</v>
      </c>
      <c r="K4375" s="149">
        <v>1384.4631312087599</v>
      </c>
      <c r="L4375" s="149">
        <v>90.934037079449098</v>
      </c>
      <c r="M4375" s="149">
        <v>95.963084072685007</v>
      </c>
    </row>
    <row r="4376" spans="1:13">
      <c r="A4376" s="150" t="str">
        <f t="shared" si="136"/>
        <v>2004-2006PersonsPF</v>
      </c>
      <c r="B4376" s="151" t="str">
        <f t="shared" si="137"/>
        <v>2004-2006_Persons_PF_All ages</v>
      </c>
      <c r="C4376" s="149" t="s">
        <v>1</v>
      </c>
      <c r="D4376" s="149" t="s">
        <v>215</v>
      </c>
      <c r="E4376" s="149" t="s">
        <v>131</v>
      </c>
      <c r="F4376" s="149">
        <v>7598</v>
      </c>
      <c r="G4376" s="149">
        <v>2532.6666666666702</v>
      </c>
      <c r="H4376" s="149">
        <v>1081.5134925854099</v>
      </c>
      <c r="I4376" s="149">
        <v>1300.19093165606</v>
      </c>
      <c r="J4376" s="149">
        <v>1270.7040036929</v>
      </c>
      <c r="K4376" s="149">
        <v>1330.1821430868199</v>
      </c>
      <c r="L4376" s="149">
        <v>29.4869279631544</v>
      </c>
      <c r="M4376" s="149">
        <v>29.991211430761499</v>
      </c>
    </row>
    <row r="4377" spans="1:13">
      <c r="A4377" s="150" t="str">
        <f t="shared" si="136"/>
        <v>2005-2007PersonsPF</v>
      </c>
      <c r="B4377" s="151" t="str">
        <f t="shared" si="137"/>
        <v>2005-2007_Persons_PF_All ages</v>
      </c>
      <c r="C4377" s="149" t="s">
        <v>3</v>
      </c>
      <c r="D4377" s="149" t="s">
        <v>215</v>
      </c>
      <c r="E4377" s="149" t="s">
        <v>131</v>
      </c>
      <c r="F4377" s="149">
        <v>7762</v>
      </c>
      <c r="G4377" s="149">
        <v>2587.3333333333298</v>
      </c>
      <c r="H4377" s="149">
        <v>1104.07178031219</v>
      </c>
      <c r="I4377" s="149">
        <v>1312.8788559336001</v>
      </c>
      <c r="J4377" s="149">
        <v>1283.4074238204601</v>
      </c>
      <c r="K4377" s="149">
        <v>1342.8489034586801</v>
      </c>
      <c r="L4377" s="149">
        <v>29.471432113142601</v>
      </c>
      <c r="M4377" s="149">
        <v>29.970047525078598</v>
      </c>
    </row>
    <row r="4378" spans="1:13">
      <c r="A4378" s="150" t="str">
        <f t="shared" si="136"/>
        <v>2006-2008PersonsPF</v>
      </c>
      <c r="B4378" s="151" t="str">
        <f t="shared" si="137"/>
        <v>2006-2008_Persons_PF_All ages</v>
      </c>
      <c r="C4378" s="149" t="s">
        <v>4</v>
      </c>
      <c r="D4378" s="149" t="s">
        <v>215</v>
      </c>
      <c r="E4378" s="149" t="s">
        <v>131</v>
      </c>
      <c r="F4378" s="149">
        <v>7758</v>
      </c>
      <c r="G4378" s="149">
        <v>2586</v>
      </c>
      <c r="H4378" s="149">
        <v>1102.4772342288099</v>
      </c>
      <c r="I4378" s="149">
        <v>1304.0357341219401</v>
      </c>
      <c r="J4378" s="149">
        <v>1274.7192246227901</v>
      </c>
      <c r="K4378" s="149">
        <v>1333.8483670042599</v>
      </c>
      <c r="L4378" s="149">
        <v>29.316509499144999</v>
      </c>
      <c r="M4378" s="149">
        <v>29.812632882325701</v>
      </c>
    </row>
    <row r="4379" spans="1:13">
      <c r="A4379" s="150" t="str">
        <f t="shared" si="136"/>
        <v>2007-2009PersonsPF</v>
      </c>
      <c r="B4379" s="151" t="str">
        <f t="shared" si="137"/>
        <v>2007-2009_Persons_PF_All ages</v>
      </c>
      <c r="C4379" s="149" t="s">
        <v>5</v>
      </c>
      <c r="D4379" s="149" t="s">
        <v>215</v>
      </c>
      <c r="E4379" s="149" t="s">
        <v>131</v>
      </c>
      <c r="F4379" s="149">
        <v>7790</v>
      </c>
      <c r="G4379" s="149">
        <v>2596.6666666666702</v>
      </c>
      <c r="H4379" s="149">
        <v>1106.6315499376401</v>
      </c>
      <c r="I4379" s="149">
        <v>1298.7252682160799</v>
      </c>
      <c r="J4379" s="149">
        <v>1269.5906362282899</v>
      </c>
      <c r="K4379" s="149">
        <v>1328.3519225011401</v>
      </c>
      <c r="L4379" s="149">
        <v>29.134631987797999</v>
      </c>
      <c r="M4379" s="149">
        <v>29.626654285060301</v>
      </c>
    </row>
    <row r="4380" spans="1:13">
      <c r="A4380" s="150" t="str">
        <f t="shared" si="136"/>
        <v>2008-2010PersonsPF</v>
      </c>
      <c r="B4380" s="151" t="str">
        <f t="shared" si="137"/>
        <v>2008-2010_Persons_PF_All ages</v>
      </c>
      <c r="C4380" s="149" t="s">
        <v>6</v>
      </c>
      <c r="D4380" s="149" t="s">
        <v>215</v>
      </c>
      <c r="E4380" s="149" t="s">
        <v>131</v>
      </c>
      <c r="F4380" s="149">
        <v>7554</v>
      </c>
      <c r="G4380" s="149">
        <v>2518</v>
      </c>
      <c r="H4380" s="149">
        <v>1073.12416361947</v>
      </c>
      <c r="I4380" s="149">
        <v>1247.77741325035</v>
      </c>
      <c r="J4380" s="149">
        <v>1219.4307792237501</v>
      </c>
      <c r="K4380" s="149">
        <v>1276.61025268249</v>
      </c>
      <c r="L4380" s="149">
        <v>28.346634026592699</v>
      </c>
      <c r="M4380" s="149">
        <v>28.832839432142201</v>
      </c>
    </row>
    <row r="4381" spans="1:13">
      <c r="A4381" s="150" t="str">
        <f t="shared" si="136"/>
        <v>2009-2011PersonsPF</v>
      </c>
      <c r="B4381" s="151" t="str">
        <f t="shared" si="137"/>
        <v>2009-2011_Persons_PF_All ages</v>
      </c>
      <c r="C4381" s="149" t="s">
        <v>7</v>
      </c>
      <c r="D4381" s="149" t="s">
        <v>215</v>
      </c>
      <c r="E4381" s="149" t="s">
        <v>131</v>
      </c>
      <c r="F4381" s="149">
        <v>7408</v>
      </c>
      <c r="G4381" s="149">
        <v>2469.3333333333298</v>
      </c>
      <c r="H4381" s="149">
        <v>1052.9083608712599</v>
      </c>
      <c r="I4381" s="149">
        <v>1206.7070682077101</v>
      </c>
      <c r="J4381" s="149">
        <v>1179.12673386344</v>
      </c>
      <c r="K4381" s="149">
        <v>1234.7651475644</v>
      </c>
      <c r="L4381" s="149">
        <v>27.580334344272401</v>
      </c>
      <c r="M4381" s="149">
        <v>28.058079356687099</v>
      </c>
    </row>
    <row r="4382" spans="1:13">
      <c r="A4382" s="150" t="str">
        <f t="shared" si="136"/>
        <v>2010-2012PersonsPF</v>
      </c>
      <c r="B4382" s="151" t="str">
        <f t="shared" si="137"/>
        <v>2010-2012_Persons_PF_All ages</v>
      </c>
      <c r="C4382" s="149" t="s">
        <v>8</v>
      </c>
      <c r="D4382" s="149" t="s">
        <v>215</v>
      </c>
      <c r="E4382" s="149" t="s">
        <v>131</v>
      </c>
      <c r="F4382" s="149">
        <v>7359</v>
      </c>
      <c r="G4382" s="149">
        <v>2453</v>
      </c>
      <c r="H4382" s="149">
        <v>1044.6729346096399</v>
      </c>
      <c r="I4382" s="149">
        <v>1185.83227941878</v>
      </c>
      <c r="J4382" s="149">
        <v>1158.69476441794</v>
      </c>
      <c r="K4382" s="149">
        <v>1213.4414463390899</v>
      </c>
      <c r="L4382" s="149">
        <v>27.137515000845699</v>
      </c>
      <c r="M4382" s="149">
        <v>27.609166920304201</v>
      </c>
    </row>
    <row r="4383" spans="1:13">
      <c r="A4383" s="150" t="str">
        <f t="shared" si="136"/>
        <v>2011-2013PersonsPF</v>
      </c>
      <c r="B4383" s="151" t="str">
        <f t="shared" si="137"/>
        <v>2011-2013_Persons_PF_All ages</v>
      </c>
      <c r="C4383" s="149" t="s">
        <v>9</v>
      </c>
      <c r="D4383" s="149" t="s">
        <v>215</v>
      </c>
      <c r="E4383" s="149" t="s">
        <v>131</v>
      </c>
      <c r="F4383" s="149">
        <v>7486</v>
      </c>
      <c r="G4383" s="149">
        <v>2495.3333333333298</v>
      </c>
      <c r="H4383" s="149">
        <v>1060.2107958520601</v>
      </c>
      <c r="I4383" s="149">
        <v>1195.8827258916599</v>
      </c>
      <c r="J4383" s="149">
        <v>1168.76569840857</v>
      </c>
      <c r="K4383" s="149">
        <v>1223.4669961453101</v>
      </c>
      <c r="L4383" s="149">
        <v>27.1170274830877</v>
      </c>
      <c r="M4383" s="149">
        <v>27.584270253650399</v>
      </c>
    </row>
    <row r="4384" spans="1:13">
      <c r="A4384" s="150" t="str">
        <f t="shared" si="136"/>
        <v>2012-2014PersonsPF</v>
      </c>
      <c r="B4384" s="151" t="str">
        <f t="shared" si="137"/>
        <v>2012-2014_Persons_PF_All ages</v>
      </c>
      <c r="C4384" s="149" t="s">
        <v>216</v>
      </c>
      <c r="D4384" s="149" t="s">
        <v>215</v>
      </c>
      <c r="E4384" s="149" t="s">
        <v>131</v>
      </c>
      <c r="F4384" s="149">
        <v>7535</v>
      </c>
      <c r="G4384" s="149">
        <v>2511.6666666666702</v>
      </c>
      <c r="H4384" s="149">
        <v>1063.3628798152999</v>
      </c>
      <c r="I4384" s="149">
        <v>1191.3602100721</v>
      </c>
      <c r="J4384" s="149">
        <v>1164.44158466008</v>
      </c>
      <c r="K4384" s="149">
        <v>1218.74113475784</v>
      </c>
      <c r="L4384" s="149">
        <v>26.918625412021999</v>
      </c>
      <c r="M4384" s="149">
        <v>27.380924685741501</v>
      </c>
    </row>
    <row r="4385" spans="1:13">
      <c r="A4385" s="150" t="str">
        <f t="shared" si="136"/>
        <v>2004-2006PersonsPF1</v>
      </c>
      <c r="B4385" s="151" t="str">
        <f t="shared" si="137"/>
        <v>2004-2006_Persons_PF1_All ages</v>
      </c>
      <c r="C4385" s="149" t="s">
        <v>1</v>
      </c>
      <c r="D4385" s="149" t="s">
        <v>215</v>
      </c>
      <c r="E4385" s="149" t="s">
        <v>132</v>
      </c>
      <c r="F4385" s="149">
        <v>1030</v>
      </c>
      <c r="G4385" s="149">
        <v>343.33333333333297</v>
      </c>
      <c r="H4385" s="149">
        <v>723.97045075946596</v>
      </c>
      <c r="I4385" s="149">
        <v>1203.76894840867</v>
      </c>
      <c r="J4385" s="149">
        <v>1128.3443880135101</v>
      </c>
      <c r="K4385" s="149">
        <v>1282.7542458390701</v>
      </c>
      <c r="L4385" s="149">
        <v>75.424560395156504</v>
      </c>
      <c r="M4385" s="149">
        <v>78.985297430399697</v>
      </c>
    </row>
    <row r="4386" spans="1:13">
      <c r="A4386" s="150" t="str">
        <f t="shared" si="136"/>
        <v>2005-2007PersonsPF1</v>
      </c>
      <c r="B4386" s="151" t="str">
        <f t="shared" si="137"/>
        <v>2005-2007_Persons_PF1_All ages</v>
      </c>
      <c r="C4386" s="149" t="s">
        <v>3</v>
      </c>
      <c r="D4386" s="149" t="s">
        <v>215</v>
      </c>
      <c r="E4386" s="149" t="s">
        <v>132</v>
      </c>
      <c r="F4386" s="149">
        <v>1046</v>
      </c>
      <c r="G4386" s="149">
        <v>348.66666666666703</v>
      </c>
      <c r="H4386" s="149">
        <v>726.64119485932599</v>
      </c>
      <c r="I4386" s="149">
        <v>1190.4575423461099</v>
      </c>
      <c r="J4386" s="149">
        <v>1115.9739574753601</v>
      </c>
      <c r="K4386" s="149">
        <v>1268.42975502992</v>
      </c>
      <c r="L4386" s="149">
        <v>74.483584870752296</v>
      </c>
      <c r="M4386" s="149">
        <v>77.972212683808905</v>
      </c>
    </row>
    <row r="4387" spans="1:13">
      <c r="A4387" s="150" t="str">
        <f t="shared" si="136"/>
        <v>2006-2008PersonsPF1</v>
      </c>
      <c r="B4387" s="151" t="str">
        <f t="shared" si="137"/>
        <v>2006-2008_Persons_PF1_All ages</v>
      </c>
      <c r="C4387" s="149" t="s">
        <v>4</v>
      </c>
      <c r="D4387" s="149" t="s">
        <v>215</v>
      </c>
      <c r="E4387" s="149" t="s">
        <v>132</v>
      </c>
      <c r="F4387" s="149">
        <v>1030</v>
      </c>
      <c r="G4387" s="149">
        <v>343.33333333333297</v>
      </c>
      <c r="H4387" s="149">
        <v>709.03921744098795</v>
      </c>
      <c r="I4387" s="149">
        <v>1156.61025778002</v>
      </c>
      <c r="J4387" s="149">
        <v>1083.30617536709</v>
      </c>
      <c r="K4387" s="149">
        <v>1233.3749710499801</v>
      </c>
      <c r="L4387" s="149">
        <v>73.304082412923904</v>
      </c>
      <c r="M4387" s="149">
        <v>76.764713269964403</v>
      </c>
    </row>
    <row r="4388" spans="1:13">
      <c r="A4388" s="150" t="str">
        <f t="shared" si="136"/>
        <v>2007-2009PersonsPF1</v>
      </c>
      <c r="B4388" s="151" t="str">
        <f t="shared" si="137"/>
        <v>2007-2009_Persons_PF1_All ages</v>
      </c>
      <c r="C4388" s="149" t="s">
        <v>5</v>
      </c>
      <c r="D4388" s="149" t="s">
        <v>215</v>
      </c>
      <c r="E4388" s="149" t="s">
        <v>132</v>
      </c>
      <c r="F4388" s="149">
        <v>1023</v>
      </c>
      <c r="G4388" s="149">
        <v>341</v>
      </c>
      <c r="H4388" s="149">
        <v>698.02669286825505</v>
      </c>
      <c r="I4388" s="149">
        <v>1099.09299890794</v>
      </c>
      <c r="J4388" s="149">
        <v>1029.32222553936</v>
      </c>
      <c r="K4388" s="149">
        <v>1172.16913879555</v>
      </c>
      <c r="L4388" s="149">
        <v>69.770773368584301</v>
      </c>
      <c r="M4388" s="149">
        <v>73.076139887614104</v>
      </c>
    </row>
    <row r="4389" spans="1:13">
      <c r="A4389" s="150" t="str">
        <f t="shared" si="136"/>
        <v>2008-2010PersonsPF1</v>
      </c>
      <c r="B4389" s="151" t="str">
        <f t="shared" si="137"/>
        <v>2008-2010_Persons_PF1_All ages</v>
      </c>
      <c r="C4389" s="149" t="s">
        <v>6</v>
      </c>
      <c r="D4389" s="149" t="s">
        <v>215</v>
      </c>
      <c r="E4389" s="149" t="s">
        <v>132</v>
      </c>
      <c r="F4389" s="149">
        <v>1024</v>
      </c>
      <c r="G4389" s="149">
        <v>341.33333333333297</v>
      </c>
      <c r="H4389" s="149">
        <v>696.20081042125605</v>
      </c>
      <c r="I4389" s="149">
        <v>1071.91268037283</v>
      </c>
      <c r="J4389" s="149">
        <v>1004.37842291111</v>
      </c>
      <c r="K4389" s="149">
        <v>1142.6447472478201</v>
      </c>
      <c r="L4389" s="149">
        <v>67.534257461728203</v>
      </c>
      <c r="M4389" s="149">
        <v>70.732066874984596</v>
      </c>
    </row>
    <row r="4390" spans="1:13">
      <c r="A4390" s="150" t="str">
        <f t="shared" si="136"/>
        <v>2009-2011PersonsPF1</v>
      </c>
      <c r="B4390" s="151" t="str">
        <f t="shared" si="137"/>
        <v>2009-2011_Persons_PF1_All ages</v>
      </c>
      <c r="C4390" s="149" t="s">
        <v>7</v>
      </c>
      <c r="D4390" s="149" t="s">
        <v>215</v>
      </c>
      <c r="E4390" s="149" t="s">
        <v>132</v>
      </c>
      <c r="F4390" s="149">
        <v>1036</v>
      </c>
      <c r="G4390" s="149">
        <v>345.33333333333297</v>
      </c>
      <c r="H4390" s="149">
        <v>704.029139738911</v>
      </c>
      <c r="I4390" s="149">
        <v>1030.83138152684</v>
      </c>
      <c r="J4390" s="149">
        <v>966.77563232990406</v>
      </c>
      <c r="K4390" s="149">
        <v>1097.90216011028</v>
      </c>
      <c r="L4390" s="149">
        <v>64.055749196935494</v>
      </c>
      <c r="M4390" s="149">
        <v>67.070778583444095</v>
      </c>
    </row>
    <row r="4391" spans="1:13">
      <c r="A4391" s="150" t="str">
        <f t="shared" si="136"/>
        <v>2010-2012PersonsPF1</v>
      </c>
      <c r="B4391" s="151" t="str">
        <f t="shared" si="137"/>
        <v>2010-2012_Persons_PF1_All ages</v>
      </c>
      <c r="C4391" s="149" t="s">
        <v>8</v>
      </c>
      <c r="D4391" s="149" t="s">
        <v>215</v>
      </c>
      <c r="E4391" s="149" t="s">
        <v>132</v>
      </c>
      <c r="F4391" s="149">
        <v>1089</v>
      </c>
      <c r="G4391" s="149">
        <v>363</v>
      </c>
      <c r="H4391" s="149">
        <v>739.34267073112801</v>
      </c>
      <c r="I4391" s="149">
        <v>1040.7983494459099</v>
      </c>
      <c r="J4391" s="149">
        <v>978.00798098925702</v>
      </c>
      <c r="K4391" s="149">
        <v>1106.4695492364301</v>
      </c>
      <c r="L4391" s="149">
        <v>62.7903684566488</v>
      </c>
      <c r="M4391" s="149">
        <v>65.671199790524994</v>
      </c>
    </row>
    <row r="4392" spans="1:13">
      <c r="A4392" s="150" t="str">
        <f t="shared" si="136"/>
        <v>2011-2013PersonsPF1</v>
      </c>
      <c r="B4392" s="151" t="str">
        <f t="shared" si="137"/>
        <v>2011-2013_Persons_PF1_All ages</v>
      </c>
      <c r="C4392" s="149" t="s">
        <v>9</v>
      </c>
      <c r="D4392" s="149" t="s">
        <v>215</v>
      </c>
      <c r="E4392" s="149" t="s">
        <v>132</v>
      </c>
      <c r="F4392" s="149">
        <v>1081</v>
      </c>
      <c r="G4392" s="149">
        <v>360.33333333333297</v>
      </c>
      <c r="H4392" s="149">
        <v>732.51385745456503</v>
      </c>
      <c r="I4392" s="149">
        <v>993.19735775003096</v>
      </c>
      <c r="J4392" s="149">
        <v>933.335519689438</v>
      </c>
      <c r="K4392" s="149">
        <v>1055.81606453226</v>
      </c>
      <c r="L4392" s="149">
        <v>59.861838060592298</v>
      </c>
      <c r="M4392" s="149">
        <v>62.618706782231797</v>
      </c>
    </row>
    <row r="4393" spans="1:13">
      <c r="A4393" s="150" t="str">
        <f t="shared" si="136"/>
        <v>2012-2014PersonsPF1</v>
      </c>
      <c r="B4393" s="151" t="str">
        <f t="shared" si="137"/>
        <v>2012-2014_Persons_PF1_All ages</v>
      </c>
      <c r="C4393" s="149" t="s">
        <v>216</v>
      </c>
      <c r="D4393" s="149" t="s">
        <v>215</v>
      </c>
      <c r="E4393" s="149" t="s">
        <v>132</v>
      </c>
      <c r="F4393" s="149">
        <v>1095</v>
      </c>
      <c r="G4393" s="149">
        <v>365</v>
      </c>
      <c r="H4393" s="149">
        <v>739.38027103857598</v>
      </c>
      <c r="I4393" s="149">
        <v>978.28590091973501</v>
      </c>
      <c r="J4393" s="149">
        <v>919.83585356286903</v>
      </c>
      <c r="K4393" s="149">
        <v>1039.4101042176201</v>
      </c>
      <c r="L4393" s="149">
        <v>58.450047356866001</v>
      </c>
      <c r="M4393" s="149">
        <v>61.124203297887597</v>
      </c>
    </row>
    <row r="4394" spans="1:13">
      <c r="A4394" s="150" t="str">
        <f t="shared" si="136"/>
        <v>2004-2006PersonsPF2</v>
      </c>
      <c r="B4394" s="151" t="str">
        <f t="shared" si="137"/>
        <v>2004-2006_Persons_PF2_All ages</v>
      </c>
      <c r="C4394" s="149" t="s">
        <v>1</v>
      </c>
      <c r="D4394" s="149" t="s">
        <v>215</v>
      </c>
      <c r="E4394" s="149" t="s">
        <v>133</v>
      </c>
      <c r="F4394" s="149">
        <v>1573</v>
      </c>
      <c r="G4394" s="149">
        <v>524.33333333333303</v>
      </c>
      <c r="H4394" s="149">
        <v>1083.0498905245199</v>
      </c>
      <c r="I4394" s="149">
        <v>1169.8089315802999</v>
      </c>
      <c r="J4394" s="149">
        <v>1112.05704623671</v>
      </c>
      <c r="K4394" s="149">
        <v>1229.75622793961</v>
      </c>
      <c r="L4394" s="149">
        <v>57.7518853435975</v>
      </c>
      <c r="M4394" s="149">
        <v>59.947296359303003</v>
      </c>
    </row>
    <row r="4395" spans="1:13">
      <c r="A4395" s="150" t="str">
        <f t="shared" si="136"/>
        <v>2005-2007PersonsPF2</v>
      </c>
      <c r="B4395" s="151" t="str">
        <f t="shared" si="137"/>
        <v>2005-2007_Persons_PF2_All ages</v>
      </c>
      <c r="C4395" s="149" t="s">
        <v>3</v>
      </c>
      <c r="D4395" s="149" t="s">
        <v>215</v>
      </c>
      <c r="E4395" s="149" t="s">
        <v>133</v>
      </c>
      <c r="F4395" s="149">
        <v>1662</v>
      </c>
      <c r="G4395" s="149">
        <v>554</v>
      </c>
      <c r="H4395" s="149">
        <v>1143.2108955839899</v>
      </c>
      <c r="I4395" s="149">
        <v>1224.5536709872799</v>
      </c>
      <c r="J4395" s="149">
        <v>1165.63562634396</v>
      </c>
      <c r="K4395" s="149">
        <v>1285.6494333814801</v>
      </c>
      <c r="L4395" s="149">
        <v>58.918044643313102</v>
      </c>
      <c r="M4395" s="149">
        <v>61.0957623942015</v>
      </c>
    </row>
    <row r="4396" spans="1:13">
      <c r="A4396" s="150" t="str">
        <f t="shared" si="136"/>
        <v>2006-2008PersonsPF2</v>
      </c>
      <c r="B4396" s="151" t="str">
        <f t="shared" si="137"/>
        <v>2006-2008_Persons_PF2_All ages</v>
      </c>
      <c r="C4396" s="149" t="s">
        <v>4</v>
      </c>
      <c r="D4396" s="149" t="s">
        <v>215</v>
      </c>
      <c r="E4396" s="149" t="s">
        <v>133</v>
      </c>
      <c r="F4396" s="149">
        <v>1715</v>
      </c>
      <c r="G4396" s="149">
        <v>571.66666666666697</v>
      </c>
      <c r="H4396" s="149">
        <v>1177.9088854852801</v>
      </c>
      <c r="I4396" s="149">
        <v>1254.9410503905401</v>
      </c>
      <c r="J4396" s="149">
        <v>1195.39191475899</v>
      </c>
      <c r="K4396" s="149">
        <v>1316.65627001548</v>
      </c>
      <c r="L4396" s="149">
        <v>59.549135631545099</v>
      </c>
      <c r="M4396" s="149">
        <v>61.715219624939202</v>
      </c>
    </row>
    <row r="4397" spans="1:13">
      <c r="A4397" s="150" t="str">
        <f t="shared" si="136"/>
        <v>2007-2009PersonsPF2</v>
      </c>
      <c r="B4397" s="151" t="str">
        <f t="shared" si="137"/>
        <v>2007-2009_Persons_PF2_All ages</v>
      </c>
      <c r="C4397" s="149" t="s">
        <v>5</v>
      </c>
      <c r="D4397" s="149" t="s">
        <v>215</v>
      </c>
      <c r="E4397" s="149" t="s">
        <v>133</v>
      </c>
      <c r="F4397" s="149">
        <v>1766</v>
      </c>
      <c r="G4397" s="149">
        <v>588.66666666666697</v>
      </c>
      <c r="H4397" s="149">
        <v>1212.9620726128801</v>
      </c>
      <c r="I4397" s="149">
        <v>1290.1488424337599</v>
      </c>
      <c r="J4397" s="149">
        <v>1229.8194167982999</v>
      </c>
      <c r="K4397" s="149">
        <v>1352.6401893963</v>
      </c>
      <c r="L4397" s="149">
        <v>60.329425635464801</v>
      </c>
      <c r="M4397" s="149">
        <v>62.491346962533299</v>
      </c>
    </row>
    <row r="4398" spans="1:13">
      <c r="A4398" s="150" t="str">
        <f t="shared" si="136"/>
        <v>2008-2010PersonsPF2</v>
      </c>
      <c r="B4398" s="151" t="str">
        <f t="shared" si="137"/>
        <v>2008-2010_Persons_PF2_All ages</v>
      </c>
      <c r="C4398" s="149" t="s">
        <v>6</v>
      </c>
      <c r="D4398" s="149" t="s">
        <v>215</v>
      </c>
      <c r="E4398" s="149" t="s">
        <v>133</v>
      </c>
      <c r="F4398" s="149">
        <v>1695</v>
      </c>
      <c r="G4398" s="149">
        <v>565</v>
      </c>
      <c r="H4398" s="149">
        <v>1161.09409999795</v>
      </c>
      <c r="I4398" s="149">
        <v>1222.5155228506501</v>
      </c>
      <c r="J4398" s="149">
        <v>1164.32603968131</v>
      </c>
      <c r="K4398" s="149">
        <v>1282.8343334067599</v>
      </c>
      <c r="L4398" s="149">
        <v>58.1894831693387</v>
      </c>
      <c r="M4398" s="149">
        <v>60.318810556112297</v>
      </c>
    </row>
    <row r="4399" spans="1:13">
      <c r="A4399" s="150" t="str">
        <f t="shared" si="136"/>
        <v>2009-2011PersonsPF2</v>
      </c>
      <c r="B4399" s="151" t="str">
        <f t="shared" si="137"/>
        <v>2009-2011_Persons_PF2_All ages</v>
      </c>
      <c r="C4399" s="149" t="s">
        <v>7</v>
      </c>
      <c r="D4399" s="149" t="s">
        <v>215</v>
      </c>
      <c r="E4399" s="149" t="s">
        <v>133</v>
      </c>
      <c r="F4399" s="149">
        <v>1675</v>
      </c>
      <c r="G4399" s="149">
        <v>558.33333333333303</v>
      </c>
      <c r="H4399" s="149">
        <v>1146.2318057085799</v>
      </c>
      <c r="I4399" s="149">
        <v>1196.4918176062099</v>
      </c>
      <c r="J4399" s="149">
        <v>1139.40062668774</v>
      </c>
      <c r="K4399" s="149">
        <v>1255.6848322798</v>
      </c>
      <c r="L4399" s="149">
        <v>57.091190918468598</v>
      </c>
      <c r="M4399" s="149">
        <v>59.193014673592401</v>
      </c>
    </row>
    <row r="4400" spans="1:13">
      <c r="A4400" s="150" t="str">
        <f t="shared" si="136"/>
        <v>2010-2012PersonsPF2</v>
      </c>
      <c r="B4400" s="151" t="str">
        <f t="shared" si="137"/>
        <v>2010-2012_Persons_PF2_All ages</v>
      </c>
      <c r="C4400" s="149" t="s">
        <v>8</v>
      </c>
      <c r="D4400" s="149" t="s">
        <v>215</v>
      </c>
      <c r="E4400" s="149" t="s">
        <v>133</v>
      </c>
      <c r="F4400" s="149">
        <v>1661</v>
      </c>
      <c r="G4400" s="149">
        <v>553.66666666666697</v>
      </c>
      <c r="H4400" s="149">
        <v>1133.6877956222299</v>
      </c>
      <c r="I4400" s="149">
        <v>1173.1054920542799</v>
      </c>
      <c r="J4400" s="149">
        <v>1116.9779330266001</v>
      </c>
      <c r="K4400" s="149">
        <v>1231.30826446891</v>
      </c>
      <c r="L4400" s="149">
        <v>56.127559027680299</v>
      </c>
      <c r="M4400" s="149">
        <v>58.202772414622402</v>
      </c>
    </row>
    <row r="4401" spans="1:13">
      <c r="A4401" s="150" t="str">
        <f t="shared" si="136"/>
        <v>2011-2013PersonsPF2</v>
      </c>
      <c r="B4401" s="151" t="str">
        <f t="shared" si="137"/>
        <v>2011-2013_Persons_PF2_All ages</v>
      </c>
      <c r="C4401" s="149" t="s">
        <v>9</v>
      </c>
      <c r="D4401" s="149" t="s">
        <v>215</v>
      </c>
      <c r="E4401" s="149" t="s">
        <v>133</v>
      </c>
      <c r="F4401" s="149">
        <v>1723</v>
      </c>
      <c r="G4401" s="149">
        <v>574.33333333333303</v>
      </c>
      <c r="H4401" s="149">
        <v>1170.93790563178</v>
      </c>
      <c r="I4401" s="149">
        <v>1202.3968689221399</v>
      </c>
      <c r="J4401" s="149">
        <v>1145.91276616494</v>
      </c>
      <c r="K4401" s="149">
        <v>1260.9306956436401</v>
      </c>
      <c r="L4401" s="149">
        <v>56.484102757201804</v>
      </c>
      <c r="M4401" s="149">
        <v>58.533826721498599</v>
      </c>
    </row>
    <row r="4402" spans="1:13">
      <c r="A4402" s="150" t="str">
        <f t="shared" si="136"/>
        <v>2012-2014PersonsPF2</v>
      </c>
      <c r="B4402" s="151" t="str">
        <f t="shared" si="137"/>
        <v>2012-2014_Persons_PF2_All ages</v>
      </c>
      <c r="C4402" s="149" t="s">
        <v>216</v>
      </c>
      <c r="D4402" s="149" t="s">
        <v>215</v>
      </c>
      <c r="E4402" s="149" t="s">
        <v>133</v>
      </c>
      <c r="F4402" s="149">
        <v>1727</v>
      </c>
      <c r="G4402" s="149">
        <v>575.66666666666697</v>
      </c>
      <c r="H4402" s="149">
        <v>1168.73185487964</v>
      </c>
      <c r="I4402" s="149">
        <v>1190.5956310583399</v>
      </c>
      <c r="J4402" s="149">
        <v>1134.76336088732</v>
      </c>
      <c r="K4402" s="149">
        <v>1248.45157684381</v>
      </c>
      <c r="L4402" s="149">
        <v>55.832270171016297</v>
      </c>
      <c r="M4402" s="149">
        <v>57.855945785473502</v>
      </c>
    </row>
    <row r="4403" spans="1:13">
      <c r="A4403" s="150" t="str">
        <f t="shared" si="136"/>
        <v>2004-2006PersonsPF3</v>
      </c>
      <c r="B4403" s="151" t="str">
        <f t="shared" si="137"/>
        <v>2004-2006_Persons_PF3_All ages</v>
      </c>
      <c r="C4403" s="149" t="s">
        <v>1</v>
      </c>
      <c r="D4403" s="149" t="s">
        <v>215</v>
      </c>
      <c r="E4403" s="149" t="s">
        <v>134</v>
      </c>
      <c r="F4403" s="149">
        <v>1728</v>
      </c>
      <c r="G4403" s="149">
        <v>576</v>
      </c>
      <c r="H4403" s="149">
        <v>1240.2477624580999</v>
      </c>
      <c r="I4403" s="149">
        <v>1352.2503006258601</v>
      </c>
      <c r="J4403" s="149">
        <v>1288.7669507129599</v>
      </c>
      <c r="K4403" s="149">
        <v>1418.0339652227101</v>
      </c>
      <c r="L4403" s="149">
        <v>63.483349912904004</v>
      </c>
      <c r="M4403" s="149">
        <v>65.783664596851906</v>
      </c>
    </row>
    <row r="4404" spans="1:13">
      <c r="A4404" s="150" t="str">
        <f t="shared" si="136"/>
        <v>2005-2007PersonsPF3</v>
      </c>
      <c r="B4404" s="151" t="str">
        <f t="shared" si="137"/>
        <v>2005-2007_Persons_PF3_All ages</v>
      </c>
      <c r="C4404" s="149" t="s">
        <v>3</v>
      </c>
      <c r="D4404" s="149" t="s">
        <v>215</v>
      </c>
      <c r="E4404" s="149" t="s">
        <v>134</v>
      </c>
      <c r="F4404" s="149">
        <v>1777</v>
      </c>
      <c r="G4404" s="149">
        <v>592.33333333333303</v>
      </c>
      <c r="H4404" s="149">
        <v>1281.79234531212</v>
      </c>
      <c r="I4404" s="149">
        <v>1379.0116858312001</v>
      </c>
      <c r="J4404" s="149">
        <v>1315.0602761482101</v>
      </c>
      <c r="K4404" s="149">
        <v>1445.2475684789799</v>
      </c>
      <c r="L4404" s="149">
        <v>63.951409682992796</v>
      </c>
      <c r="M4404" s="149">
        <v>66.235882647774602</v>
      </c>
    </row>
    <row r="4405" spans="1:13">
      <c r="A4405" s="150" t="str">
        <f t="shared" si="136"/>
        <v>2006-2008PersonsPF3</v>
      </c>
      <c r="B4405" s="151" t="str">
        <f t="shared" si="137"/>
        <v>2006-2008_Persons_PF3_All ages</v>
      </c>
      <c r="C4405" s="149" t="s">
        <v>4</v>
      </c>
      <c r="D4405" s="149" t="s">
        <v>215</v>
      </c>
      <c r="E4405" s="149" t="s">
        <v>134</v>
      </c>
      <c r="F4405" s="149">
        <v>1767</v>
      </c>
      <c r="G4405" s="149">
        <v>589</v>
      </c>
      <c r="H4405" s="149">
        <v>1280.87102128986</v>
      </c>
      <c r="I4405" s="149">
        <v>1373.0582915586201</v>
      </c>
      <c r="J4405" s="149">
        <v>1309.0585641528801</v>
      </c>
      <c r="K4405" s="149">
        <v>1439.3508047534999</v>
      </c>
      <c r="L4405" s="149">
        <v>63.999727405732997</v>
      </c>
      <c r="M4405" s="149">
        <v>66.292513194887505</v>
      </c>
    </row>
    <row r="4406" spans="1:13">
      <c r="A4406" s="150" t="str">
        <f t="shared" si="136"/>
        <v>2007-2009PersonsPF3</v>
      </c>
      <c r="B4406" s="151" t="str">
        <f t="shared" si="137"/>
        <v>2007-2009_Persons_PF3_All ages</v>
      </c>
      <c r="C4406" s="149" t="s">
        <v>5</v>
      </c>
      <c r="D4406" s="149" t="s">
        <v>215</v>
      </c>
      <c r="E4406" s="149" t="s">
        <v>134</v>
      </c>
      <c r="F4406" s="149">
        <v>1785</v>
      </c>
      <c r="G4406" s="149">
        <v>595</v>
      </c>
      <c r="H4406" s="149">
        <v>1299.1266375545899</v>
      </c>
      <c r="I4406" s="149">
        <v>1385.4709729214001</v>
      </c>
      <c r="J4406" s="149">
        <v>1321.1519795854399</v>
      </c>
      <c r="K4406" s="149">
        <v>1452.08231492596</v>
      </c>
      <c r="L4406" s="149">
        <v>64.318993335957899</v>
      </c>
      <c r="M4406" s="149">
        <v>66.611342004561493</v>
      </c>
    </row>
    <row r="4407" spans="1:13">
      <c r="A4407" s="150" t="str">
        <f t="shared" si="136"/>
        <v>2008-2010PersonsPF3</v>
      </c>
      <c r="B4407" s="151" t="str">
        <f t="shared" si="137"/>
        <v>2008-2010_Persons_PF3_All ages</v>
      </c>
      <c r="C4407" s="149" t="s">
        <v>6</v>
      </c>
      <c r="D4407" s="149" t="s">
        <v>215</v>
      </c>
      <c r="E4407" s="149" t="s">
        <v>134</v>
      </c>
      <c r="F4407" s="149">
        <v>1708</v>
      </c>
      <c r="G4407" s="149">
        <v>569.33333333333303</v>
      </c>
      <c r="H4407" s="149">
        <v>1245.2973256729599</v>
      </c>
      <c r="I4407" s="149">
        <v>1324.4677137906399</v>
      </c>
      <c r="J4407" s="149">
        <v>1261.7711816097401</v>
      </c>
      <c r="K4407" s="149">
        <v>1389.44957740269</v>
      </c>
      <c r="L4407" s="149">
        <v>62.696532180895503</v>
      </c>
      <c r="M4407" s="149">
        <v>64.981863612048102</v>
      </c>
    </row>
    <row r="4408" spans="1:13">
      <c r="A4408" s="150" t="str">
        <f t="shared" si="136"/>
        <v>2009-2011PersonsPF3</v>
      </c>
      <c r="B4408" s="151" t="str">
        <f t="shared" si="137"/>
        <v>2009-2011_Persons_PF3_All ages</v>
      </c>
      <c r="C4408" s="149" t="s">
        <v>7</v>
      </c>
      <c r="D4408" s="149" t="s">
        <v>215</v>
      </c>
      <c r="E4408" s="149" t="s">
        <v>134</v>
      </c>
      <c r="F4408" s="149">
        <v>1594</v>
      </c>
      <c r="G4408" s="149">
        <v>531.33333333333303</v>
      </c>
      <c r="H4408" s="149">
        <v>1161.0797896362301</v>
      </c>
      <c r="I4408" s="149">
        <v>1224.3025328944</v>
      </c>
      <c r="J4408" s="149">
        <v>1164.5523855824199</v>
      </c>
      <c r="K4408" s="149">
        <v>1286.30873236466</v>
      </c>
      <c r="L4408" s="149">
        <v>59.750147311977798</v>
      </c>
      <c r="M4408" s="149">
        <v>62.0061994702601</v>
      </c>
    </row>
    <row r="4409" spans="1:13">
      <c r="A4409" s="150" t="str">
        <f t="shared" si="136"/>
        <v>2010-2012PersonsPF3</v>
      </c>
      <c r="B4409" s="151" t="str">
        <f t="shared" si="137"/>
        <v>2010-2012_Persons_PF3_All ages</v>
      </c>
      <c r="C4409" s="149" t="s">
        <v>8</v>
      </c>
      <c r="D4409" s="149" t="s">
        <v>215</v>
      </c>
      <c r="E4409" s="149" t="s">
        <v>134</v>
      </c>
      <c r="F4409" s="149">
        <v>1579</v>
      </c>
      <c r="G4409" s="149">
        <v>526.33333333333303</v>
      </c>
      <c r="H4409" s="149">
        <v>1148.9234754389399</v>
      </c>
      <c r="I4409" s="149">
        <v>1198.6061779853101</v>
      </c>
      <c r="J4409" s="149">
        <v>1139.95857830308</v>
      </c>
      <c r="K4409" s="149">
        <v>1259.4789109328699</v>
      </c>
      <c r="L4409" s="149">
        <v>58.647599682233</v>
      </c>
      <c r="M4409" s="149">
        <v>60.8727329475605</v>
      </c>
    </row>
    <row r="4410" spans="1:13">
      <c r="A4410" s="150" t="str">
        <f t="shared" si="136"/>
        <v>2011-2013PersonsPF3</v>
      </c>
      <c r="B4410" s="151" t="str">
        <f t="shared" si="137"/>
        <v>2011-2013_Persons_PF3_All ages</v>
      </c>
      <c r="C4410" s="149" t="s">
        <v>9</v>
      </c>
      <c r="D4410" s="149" t="s">
        <v>215</v>
      </c>
      <c r="E4410" s="149" t="s">
        <v>134</v>
      </c>
      <c r="F4410" s="149">
        <v>1618</v>
      </c>
      <c r="G4410" s="149">
        <v>539.33333333333303</v>
      </c>
      <c r="H4410" s="149">
        <v>1176.53047126662</v>
      </c>
      <c r="I4410" s="149">
        <v>1224.29187302881</v>
      </c>
      <c r="J4410" s="149">
        <v>1165.13691684484</v>
      </c>
      <c r="K4410" s="149">
        <v>1285.66343964219</v>
      </c>
      <c r="L4410" s="149">
        <v>59.154956183971798</v>
      </c>
      <c r="M4410" s="149">
        <v>61.371566613377396</v>
      </c>
    </row>
    <row r="4411" spans="1:13">
      <c r="A4411" s="150" t="str">
        <f t="shared" si="136"/>
        <v>2012-2014PersonsPF3</v>
      </c>
      <c r="B4411" s="151" t="str">
        <f t="shared" si="137"/>
        <v>2012-2014_Persons_PF3_All ages</v>
      </c>
      <c r="C4411" s="149" t="s">
        <v>216</v>
      </c>
      <c r="D4411" s="149" t="s">
        <v>215</v>
      </c>
      <c r="E4411" s="149" t="s">
        <v>134</v>
      </c>
      <c r="F4411" s="149">
        <v>1713</v>
      </c>
      <c r="G4411" s="149">
        <v>571</v>
      </c>
      <c r="H4411" s="149">
        <v>1244.0629221316799</v>
      </c>
      <c r="I4411" s="149">
        <v>1289.6194335328801</v>
      </c>
      <c r="J4411" s="149">
        <v>1229.0440358356</v>
      </c>
      <c r="K4411" s="149">
        <v>1352.39955678248</v>
      </c>
      <c r="L4411" s="149">
        <v>60.575397697284401</v>
      </c>
      <c r="M4411" s="149">
        <v>62.780123249600102</v>
      </c>
    </row>
    <row r="4412" spans="1:13">
      <c r="A4412" s="150" t="str">
        <f t="shared" si="136"/>
        <v>2004-2006PersonsPF4</v>
      </c>
      <c r="B4412" s="151" t="str">
        <f t="shared" si="137"/>
        <v>2004-2006_Persons_PF4_All ages</v>
      </c>
      <c r="C4412" s="149" t="s">
        <v>1</v>
      </c>
      <c r="D4412" s="149" t="s">
        <v>215</v>
      </c>
      <c r="E4412" s="149" t="s">
        <v>135</v>
      </c>
      <c r="F4412" s="149">
        <v>1724</v>
      </c>
      <c r="G4412" s="149">
        <v>574.66666666666697</v>
      </c>
      <c r="H4412" s="149">
        <v>1234.50601857488</v>
      </c>
      <c r="I4412" s="149">
        <v>1387.64884286137</v>
      </c>
      <c r="J4412" s="149">
        <v>1322.1363371699599</v>
      </c>
      <c r="K4412" s="149">
        <v>1455.5379965234299</v>
      </c>
      <c r="L4412" s="149">
        <v>65.512505691413693</v>
      </c>
      <c r="M4412" s="149">
        <v>67.889153662053999</v>
      </c>
    </row>
    <row r="4413" spans="1:13">
      <c r="A4413" s="150" t="str">
        <f t="shared" si="136"/>
        <v>2005-2007PersonsPF4</v>
      </c>
      <c r="B4413" s="151" t="str">
        <f t="shared" si="137"/>
        <v>2005-2007_Persons_PF4_All ages</v>
      </c>
      <c r="C4413" s="149" t="s">
        <v>3</v>
      </c>
      <c r="D4413" s="149" t="s">
        <v>215</v>
      </c>
      <c r="E4413" s="149" t="s">
        <v>135</v>
      </c>
      <c r="F4413" s="149">
        <v>1701</v>
      </c>
      <c r="G4413" s="149">
        <v>567</v>
      </c>
      <c r="H4413" s="149">
        <v>1221.91253376243</v>
      </c>
      <c r="I4413" s="149">
        <v>1356.2127495540999</v>
      </c>
      <c r="J4413" s="149">
        <v>1291.8774188853399</v>
      </c>
      <c r="K4413" s="149">
        <v>1422.8980636972201</v>
      </c>
      <c r="L4413" s="149">
        <v>64.335330668767696</v>
      </c>
      <c r="M4413" s="149">
        <v>66.685314143116599</v>
      </c>
    </row>
    <row r="4414" spans="1:13">
      <c r="A4414" s="150" t="str">
        <f t="shared" si="136"/>
        <v>2006-2008PersonsPF4</v>
      </c>
      <c r="B4414" s="151" t="str">
        <f t="shared" si="137"/>
        <v>2006-2008_Persons_PF4_All ages</v>
      </c>
      <c r="C4414" s="149" t="s">
        <v>4</v>
      </c>
      <c r="D4414" s="149" t="s">
        <v>215</v>
      </c>
      <c r="E4414" s="149" t="s">
        <v>135</v>
      </c>
      <c r="F4414" s="149">
        <v>1687</v>
      </c>
      <c r="G4414" s="149">
        <v>562.33333333333303</v>
      </c>
      <c r="H4414" s="149">
        <v>1213.4944612285999</v>
      </c>
      <c r="I4414" s="149">
        <v>1339.0222499732599</v>
      </c>
      <c r="J4414" s="149">
        <v>1275.22910334479</v>
      </c>
      <c r="K4414" s="149">
        <v>1405.1554183134399</v>
      </c>
      <c r="L4414" s="149">
        <v>63.793146628469501</v>
      </c>
      <c r="M4414" s="149">
        <v>66.133168340176795</v>
      </c>
    </row>
    <row r="4415" spans="1:13">
      <c r="A4415" s="150" t="str">
        <f t="shared" si="136"/>
        <v>2007-2009PersonsPF4</v>
      </c>
      <c r="B4415" s="151" t="str">
        <f t="shared" si="137"/>
        <v>2007-2009_Persons_PF4_All ages</v>
      </c>
      <c r="C4415" s="149" t="s">
        <v>5</v>
      </c>
      <c r="D4415" s="149" t="s">
        <v>215</v>
      </c>
      <c r="E4415" s="149" t="s">
        <v>135</v>
      </c>
      <c r="F4415" s="149">
        <v>1672</v>
      </c>
      <c r="G4415" s="149">
        <v>557.33333333333303</v>
      </c>
      <c r="H4415" s="149">
        <v>1204.7585078864099</v>
      </c>
      <c r="I4415" s="149">
        <v>1315.3335528129401</v>
      </c>
      <c r="J4415" s="149">
        <v>1252.42499798228</v>
      </c>
      <c r="K4415" s="149">
        <v>1380.56021754893</v>
      </c>
      <c r="L4415" s="149">
        <v>62.9085548306589</v>
      </c>
      <c r="M4415" s="149">
        <v>65.226664735990894</v>
      </c>
    </row>
    <row r="4416" spans="1:13">
      <c r="A4416" s="150" t="str">
        <f t="shared" si="136"/>
        <v>2008-2010PersonsPF4</v>
      </c>
      <c r="B4416" s="151" t="str">
        <f t="shared" si="137"/>
        <v>2008-2010_Persons_PF4_All ages</v>
      </c>
      <c r="C4416" s="149" t="s">
        <v>6</v>
      </c>
      <c r="D4416" s="149" t="s">
        <v>215</v>
      </c>
      <c r="E4416" s="149" t="s">
        <v>135</v>
      </c>
      <c r="F4416" s="149">
        <v>1662</v>
      </c>
      <c r="G4416" s="149">
        <v>554</v>
      </c>
      <c r="H4416" s="149">
        <v>1200.3466705185599</v>
      </c>
      <c r="I4416" s="149">
        <v>1306.9011828586899</v>
      </c>
      <c r="J4416" s="149">
        <v>1244.35160502032</v>
      </c>
      <c r="K4416" s="149">
        <v>1371.7627064989499</v>
      </c>
      <c r="L4416" s="149">
        <v>62.549577838366801</v>
      </c>
      <c r="M4416" s="149">
        <v>64.861523640265901</v>
      </c>
    </row>
    <row r="4417" spans="1:13">
      <c r="A4417" s="150" t="str">
        <f t="shared" si="136"/>
        <v>2009-2011PersonsPF4</v>
      </c>
      <c r="B4417" s="151" t="str">
        <f t="shared" si="137"/>
        <v>2009-2011_Persons_PF4_All ages</v>
      </c>
      <c r="C4417" s="149" t="s">
        <v>7</v>
      </c>
      <c r="D4417" s="149" t="s">
        <v>215</v>
      </c>
      <c r="E4417" s="149" t="s">
        <v>135</v>
      </c>
      <c r="F4417" s="149">
        <v>1632</v>
      </c>
      <c r="G4417" s="149">
        <v>544</v>
      </c>
      <c r="H4417" s="149">
        <v>1180.8545276943701</v>
      </c>
      <c r="I4417" s="149">
        <v>1280.5123835086099</v>
      </c>
      <c r="J4417" s="149">
        <v>1218.8183728776501</v>
      </c>
      <c r="K4417" s="149">
        <v>1344.5080062055899</v>
      </c>
      <c r="L4417" s="149">
        <v>61.6940106309603</v>
      </c>
      <c r="M4417" s="149">
        <v>63.995622696977499</v>
      </c>
    </row>
    <row r="4418" spans="1:13">
      <c r="A4418" s="150" t="str">
        <f t="shared" si="136"/>
        <v>2010-2012PersonsPF4</v>
      </c>
      <c r="B4418" s="151" t="str">
        <f t="shared" si="137"/>
        <v>2010-2012_Persons_PF4_All ages</v>
      </c>
      <c r="C4418" s="149" t="s">
        <v>8</v>
      </c>
      <c r="D4418" s="149" t="s">
        <v>215</v>
      </c>
      <c r="E4418" s="149" t="s">
        <v>135</v>
      </c>
      <c r="F4418" s="149">
        <v>1602</v>
      </c>
      <c r="G4418" s="149">
        <v>534</v>
      </c>
      <c r="H4418" s="149">
        <v>1158.50219117456</v>
      </c>
      <c r="I4418" s="149">
        <v>1258.51759465654</v>
      </c>
      <c r="J4418" s="149">
        <v>1197.3753593424301</v>
      </c>
      <c r="K4418" s="149">
        <v>1321.96255419677</v>
      </c>
      <c r="L4418" s="149">
        <v>61.142235314105598</v>
      </c>
      <c r="M4418" s="149">
        <v>63.444959540235502</v>
      </c>
    </row>
    <row r="4419" spans="1:13">
      <c r="A4419" s="150" t="str">
        <f t="shared" ref="A4419:A4482" si="138">C4419&amp;D4419&amp;E4419</f>
        <v>2011-2013PersonsPF4</v>
      </c>
      <c r="B4419" s="151" t="str">
        <f t="shared" ref="B4419:B4482" si="139">CONCATENATE(C4419,"_",D4419,"_",E4419,"_","All ages")</f>
        <v>2011-2013_Persons_PF4_All ages</v>
      </c>
      <c r="C4419" s="149" t="s">
        <v>9</v>
      </c>
      <c r="D4419" s="149" t="s">
        <v>215</v>
      </c>
      <c r="E4419" s="149" t="s">
        <v>135</v>
      </c>
      <c r="F4419" s="149">
        <v>1564</v>
      </c>
      <c r="G4419" s="149">
        <v>521.33333333333303</v>
      </c>
      <c r="H4419" s="149">
        <v>1128.4759802011599</v>
      </c>
      <c r="I4419" s="149">
        <v>1227.60283340667</v>
      </c>
      <c r="J4419" s="149">
        <v>1167.2242873509399</v>
      </c>
      <c r="K4419" s="149">
        <v>1290.28337391215</v>
      </c>
      <c r="L4419" s="149">
        <v>60.378546055727597</v>
      </c>
      <c r="M4419" s="149">
        <v>62.680540505483101</v>
      </c>
    </row>
    <row r="4420" spans="1:13">
      <c r="A4420" s="150" t="str">
        <f t="shared" si="138"/>
        <v>2012-2014PersonsPF4</v>
      </c>
      <c r="B4420" s="151" t="str">
        <f t="shared" si="139"/>
        <v>2012-2014_Persons_PF4_All ages</v>
      </c>
      <c r="C4420" s="149" t="s">
        <v>216</v>
      </c>
      <c r="D4420" s="149" t="s">
        <v>215</v>
      </c>
      <c r="E4420" s="149" t="s">
        <v>135</v>
      </c>
      <c r="F4420" s="149">
        <v>1538</v>
      </c>
      <c r="G4420" s="149">
        <v>512.66666666666697</v>
      </c>
      <c r="H4420" s="149">
        <v>1105.15499475447</v>
      </c>
      <c r="I4420" s="149">
        <v>1199.14910049476</v>
      </c>
      <c r="J4420" s="149">
        <v>1139.6553552989999</v>
      </c>
      <c r="K4420" s="149">
        <v>1260.9306001796699</v>
      </c>
      <c r="L4420" s="149">
        <v>59.493745195756397</v>
      </c>
      <c r="M4420" s="149">
        <v>61.781499684908802</v>
      </c>
    </row>
    <row r="4421" spans="1:13">
      <c r="A4421" s="150" t="str">
        <f t="shared" si="138"/>
        <v>2004-2006PersonsPF5</v>
      </c>
      <c r="B4421" s="151" t="str">
        <f t="shared" si="139"/>
        <v>2004-2006_Persons_PF5_All ages</v>
      </c>
      <c r="C4421" s="149" t="s">
        <v>1</v>
      </c>
      <c r="D4421" s="149" t="s">
        <v>215</v>
      </c>
      <c r="E4421" s="149" t="s">
        <v>136</v>
      </c>
      <c r="F4421" s="149">
        <v>1543</v>
      </c>
      <c r="G4421" s="149">
        <v>514.33333333333303</v>
      </c>
      <c r="H4421" s="149">
        <v>1134.16686880269</v>
      </c>
      <c r="I4421" s="149">
        <v>1399.50635401097</v>
      </c>
      <c r="J4421" s="149">
        <v>1328.48854305334</v>
      </c>
      <c r="K4421" s="149">
        <v>1473.25054112206</v>
      </c>
      <c r="L4421" s="149">
        <v>71.017810957628896</v>
      </c>
      <c r="M4421" s="149">
        <v>73.744187111091193</v>
      </c>
    </row>
    <row r="4422" spans="1:13">
      <c r="A4422" s="150" t="str">
        <f t="shared" si="138"/>
        <v>2005-2007PersonsPF5</v>
      </c>
      <c r="B4422" s="151" t="str">
        <f t="shared" si="139"/>
        <v>2005-2007_Persons_PF5_All ages</v>
      </c>
      <c r="C4422" s="149" t="s">
        <v>3</v>
      </c>
      <c r="D4422" s="149" t="s">
        <v>215</v>
      </c>
      <c r="E4422" s="149" t="s">
        <v>136</v>
      </c>
      <c r="F4422" s="149">
        <v>1576</v>
      </c>
      <c r="G4422" s="149">
        <v>525.33333333333303</v>
      </c>
      <c r="H4422" s="149">
        <v>1160.0005888327901</v>
      </c>
      <c r="I4422" s="149">
        <v>1412.62420980253</v>
      </c>
      <c r="J4422" s="149">
        <v>1341.8339004693701</v>
      </c>
      <c r="K4422" s="149">
        <v>1486.1029639907499</v>
      </c>
      <c r="L4422" s="149">
        <v>70.790309333158604</v>
      </c>
      <c r="M4422" s="149">
        <v>73.478754188223803</v>
      </c>
    </row>
    <row r="4423" spans="1:13">
      <c r="A4423" s="150" t="str">
        <f t="shared" si="138"/>
        <v>2006-2008PersonsPF5</v>
      </c>
      <c r="B4423" s="151" t="str">
        <f t="shared" si="139"/>
        <v>2006-2008_Persons_PF5_All ages</v>
      </c>
      <c r="C4423" s="149" t="s">
        <v>4</v>
      </c>
      <c r="D4423" s="149" t="s">
        <v>215</v>
      </c>
      <c r="E4423" s="149" t="s">
        <v>136</v>
      </c>
      <c r="F4423" s="149">
        <v>1559</v>
      </c>
      <c r="G4423" s="149">
        <v>519.66666666666697</v>
      </c>
      <c r="H4423" s="149">
        <v>1147.5808054412601</v>
      </c>
      <c r="I4423" s="149">
        <v>1397.55998856632</v>
      </c>
      <c r="J4423" s="149">
        <v>1327.1613406752799</v>
      </c>
      <c r="K4423" s="149">
        <v>1470.64704815651</v>
      </c>
      <c r="L4423" s="149">
        <v>70.398647891035395</v>
      </c>
      <c r="M4423" s="149">
        <v>73.087059590194301</v>
      </c>
    </row>
    <row r="4424" spans="1:13">
      <c r="A4424" s="150" t="str">
        <f t="shared" si="138"/>
        <v>2007-2009PersonsPF5</v>
      </c>
      <c r="B4424" s="151" t="str">
        <f t="shared" si="139"/>
        <v>2007-2009_Persons_PF5_All ages</v>
      </c>
      <c r="C4424" s="149" t="s">
        <v>5</v>
      </c>
      <c r="D4424" s="149" t="s">
        <v>215</v>
      </c>
      <c r="E4424" s="149" t="s">
        <v>136</v>
      </c>
      <c r="F4424" s="149">
        <v>1544</v>
      </c>
      <c r="G4424" s="149">
        <v>514.66666666666697</v>
      </c>
      <c r="H4424" s="149">
        <v>1138.6010840308199</v>
      </c>
      <c r="I4424" s="149">
        <v>1382.853079666</v>
      </c>
      <c r="J4424" s="149">
        <v>1313.0739429659</v>
      </c>
      <c r="K4424" s="149">
        <v>1455.31015391611</v>
      </c>
      <c r="L4424" s="149">
        <v>69.779136700097297</v>
      </c>
      <c r="M4424" s="149">
        <v>72.457074250111901</v>
      </c>
    </row>
    <row r="4425" spans="1:13">
      <c r="A4425" s="150" t="str">
        <f t="shared" si="138"/>
        <v>2008-2010PersonsPF5</v>
      </c>
      <c r="B4425" s="151" t="str">
        <f t="shared" si="139"/>
        <v>2008-2010_Persons_PF5_All ages</v>
      </c>
      <c r="C4425" s="149" t="s">
        <v>6</v>
      </c>
      <c r="D4425" s="149" t="s">
        <v>215</v>
      </c>
      <c r="E4425" s="149" t="s">
        <v>136</v>
      </c>
      <c r="F4425" s="149">
        <v>1465</v>
      </c>
      <c r="G4425" s="149">
        <v>488.33333333333297</v>
      </c>
      <c r="H4425" s="149">
        <v>1083.23536153442</v>
      </c>
      <c r="I4425" s="149">
        <v>1309.2510575220099</v>
      </c>
      <c r="J4425" s="149">
        <v>1241.67980548676</v>
      </c>
      <c r="K4425" s="149">
        <v>1379.48600374437</v>
      </c>
      <c r="L4425" s="149">
        <v>67.571252035252698</v>
      </c>
      <c r="M4425" s="149">
        <v>70.234946222360804</v>
      </c>
    </row>
    <row r="4426" spans="1:13">
      <c r="A4426" s="150" t="str">
        <f t="shared" si="138"/>
        <v>2009-2011PersonsPF5</v>
      </c>
      <c r="B4426" s="151" t="str">
        <f t="shared" si="139"/>
        <v>2009-2011_Persons_PF5_All ages</v>
      </c>
      <c r="C4426" s="149" t="s">
        <v>7</v>
      </c>
      <c r="D4426" s="149" t="s">
        <v>215</v>
      </c>
      <c r="E4426" s="149" t="s">
        <v>136</v>
      </c>
      <c r="F4426" s="149">
        <v>1471</v>
      </c>
      <c r="G4426" s="149">
        <v>490.33333333333297</v>
      </c>
      <c r="H4426" s="149">
        <v>1091.2462908011901</v>
      </c>
      <c r="I4426" s="149">
        <v>1302.7454017960999</v>
      </c>
      <c r="J4426" s="149">
        <v>1235.8847648890301</v>
      </c>
      <c r="K4426" s="149">
        <v>1372.23622350607</v>
      </c>
      <c r="L4426" s="149">
        <v>66.860636907071495</v>
      </c>
      <c r="M4426" s="149">
        <v>69.490821709966198</v>
      </c>
    </row>
    <row r="4427" spans="1:13">
      <c r="A4427" s="150" t="str">
        <f t="shared" si="138"/>
        <v>2010-2012PersonsPF5</v>
      </c>
      <c r="B4427" s="151" t="str">
        <f t="shared" si="139"/>
        <v>2010-2012_Persons_PF5_All ages</v>
      </c>
      <c r="C4427" s="149" t="s">
        <v>8</v>
      </c>
      <c r="D4427" s="149" t="s">
        <v>215</v>
      </c>
      <c r="E4427" s="149" t="s">
        <v>136</v>
      </c>
      <c r="F4427" s="149">
        <v>1428</v>
      </c>
      <c r="G4427" s="149">
        <v>476</v>
      </c>
      <c r="H4427" s="149">
        <v>1058.48343340004</v>
      </c>
      <c r="I4427" s="149">
        <v>1258.8286262525801</v>
      </c>
      <c r="J4427" s="149">
        <v>1193.39552453172</v>
      </c>
      <c r="K4427" s="149">
        <v>1326.87506343676</v>
      </c>
      <c r="L4427" s="149">
        <v>65.433101720856499</v>
      </c>
      <c r="M4427" s="149">
        <v>68.046437184179894</v>
      </c>
    </row>
    <row r="4428" spans="1:13">
      <c r="A4428" s="150" t="str">
        <f t="shared" si="138"/>
        <v>2011-2013PersonsPF5</v>
      </c>
      <c r="B4428" s="151" t="str">
        <f t="shared" si="139"/>
        <v>2011-2013_Persons_PF5_All ages</v>
      </c>
      <c r="C4428" s="149" t="s">
        <v>9</v>
      </c>
      <c r="D4428" s="149" t="s">
        <v>215</v>
      </c>
      <c r="E4428" s="149" t="s">
        <v>136</v>
      </c>
      <c r="F4428" s="149">
        <v>1500</v>
      </c>
      <c r="G4428" s="149">
        <v>500</v>
      </c>
      <c r="H4428" s="149">
        <v>1109.07370164439</v>
      </c>
      <c r="I4428" s="149">
        <v>1321.05130688196</v>
      </c>
      <c r="J4428" s="149">
        <v>1254.0729208637399</v>
      </c>
      <c r="K4428" s="149">
        <v>1390.63837021074</v>
      </c>
      <c r="L4428" s="149">
        <v>66.978386018216696</v>
      </c>
      <c r="M4428" s="149">
        <v>69.587063328781397</v>
      </c>
    </row>
    <row r="4429" spans="1:13">
      <c r="A4429" s="150" t="str">
        <f t="shared" si="138"/>
        <v>2012-2014PersonsPF5</v>
      </c>
      <c r="B4429" s="151" t="str">
        <f t="shared" si="139"/>
        <v>2012-2014_Persons_PF5_All ages</v>
      </c>
      <c r="C4429" s="149" t="s">
        <v>216</v>
      </c>
      <c r="D4429" s="149" t="s">
        <v>215</v>
      </c>
      <c r="E4429" s="149" t="s">
        <v>136</v>
      </c>
      <c r="F4429" s="149">
        <v>1462</v>
      </c>
      <c r="G4429" s="149">
        <v>487.33333333333297</v>
      </c>
      <c r="H4429" s="149">
        <v>1075.97312275072</v>
      </c>
      <c r="I4429" s="149">
        <v>1279.5464909720899</v>
      </c>
      <c r="J4429" s="149">
        <v>1213.90680528182</v>
      </c>
      <c r="K4429" s="149">
        <v>1347.7764382124201</v>
      </c>
      <c r="L4429" s="149">
        <v>65.639685690269502</v>
      </c>
      <c r="M4429" s="149">
        <v>68.229947240336699</v>
      </c>
    </row>
    <row r="4430" spans="1:13">
      <c r="A4430" s="150" t="str">
        <f t="shared" si="138"/>
        <v>2004-2006PersonsPH</v>
      </c>
      <c r="B4430" s="151" t="str">
        <f t="shared" si="139"/>
        <v>2004-2006_Persons_PH_All ages</v>
      </c>
      <c r="C4430" s="149" t="s">
        <v>1</v>
      </c>
      <c r="D4430" s="149" t="s">
        <v>215</v>
      </c>
      <c r="E4430" s="149" t="s">
        <v>137</v>
      </c>
      <c r="F4430" s="149">
        <v>1872</v>
      </c>
      <c r="G4430" s="149">
        <v>624</v>
      </c>
      <c r="H4430" s="149">
        <v>1108.3087634542301</v>
      </c>
      <c r="I4430" s="149">
        <v>1356.40810666261</v>
      </c>
      <c r="J4430" s="149">
        <v>1294.3404723021799</v>
      </c>
      <c r="K4430" s="149">
        <v>1420.6348443157101</v>
      </c>
      <c r="L4430" s="149">
        <v>62.067634360434603</v>
      </c>
      <c r="M4430" s="149">
        <v>64.226737653093593</v>
      </c>
    </row>
    <row r="4431" spans="1:13">
      <c r="A4431" s="150" t="str">
        <f t="shared" si="138"/>
        <v>2005-2007PersonsPH</v>
      </c>
      <c r="B4431" s="151" t="str">
        <f t="shared" si="139"/>
        <v>2005-2007_Persons_PH_All ages</v>
      </c>
      <c r="C4431" s="149" t="s">
        <v>3</v>
      </c>
      <c r="D4431" s="149" t="s">
        <v>215</v>
      </c>
      <c r="E4431" s="149" t="s">
        <v>137</v>
      </c>
      <c r="F4431" s="149">
        <v>1839</v>
      </c>
      <c r="G4431" s="149">
        <v>613</v>
      </c>
      <c r="H4431" s="149">
        <v>1081.38940014936</v>
      </c>
      <c r="I4431" s="149">
        <v>1306.7880704173899</v>
      </c>
      <c r="J4431" s="149">
        <v>1246.4866926155401</v>
      </c>
      <c r="K4431" s="149">
        <v>1369.2062075541201</v>
      </c>
      <c r="L4431" s="149">
        <v>60.301377801842399</v>
      </c>
      <c r="M4431" s="149">
        <v>62.418137136732</v>
      </c>
    </row>
    <row r="4432" spans="1:13">
      <c r="A4432" s="150" t="str">
        <f t="shared" si="138"/>
        <v>2006-2008PersonsPH</v>
      </c>
      <c r="B4432" s="151" t="str">
        <f t="shared" si="139"/>
        <v>2006-2008_Persons_PH_All ages</v>
      </c>
      <c r="C4432" s="149" t="s">
        <v>4</v>
      </c>
      <c r="D4432" s="149" t="s">
        <v>215</v>
      </c>
      <c r="E4432" s="149" t="s">
        <v>137</v>
      </c>
      <c r="F4432" s="149">
        <v>1832</v>
      </c>
      <c r="G4432" s="149">
        <v>610.66666666666697</v>
      </c>
      <c r="H4432" s="149">
        <v>1068.2963239410301</v>
      </c>
      <c r="I4432" s="149">
        <v>1286.90337787986</v>
      </c>
      <c r="J4432" s="149">
        <v>1227.4313249914701</v>
      </c>
      <c r="K4432" s="149">
        <v>1348.46713971697</v>
      </c>
      <c r="L4432" s="149">
        <v>59.472052888394003</v>
      </c>
      <c r="M4432" s="149">
        <v>61.563761837111301</v>
      </c>
    </row>
    <row r="4433" spans="1:13">
      <c r="A4433" s="150" t="str">
        <f t="shared" si="138"/>
        <v>2007-2009PersonsPH</v>
      </c>
      <c r="B4433" s="151" t="str">
        <f t="shared" si="139"/>
        <v>2007-2009_Persons_PH_All ages</v>
      </c>
      <c r="C4433" s="149" t="s">
        <v>5</v>
      </c>
      <c r="D4433" s="149" t="s">
        <v>215</v>
      </c>
      <c r="E4433" s="149" t="s">
        <v>137</v>
      </c>
      <c r="F4433" s="149">
        <v>1888</v>
      </c>
      <c r="G4433" s="149">
        <v>629.33333333333303</v>
      </c>
      <c r="H4433" s="149">
        <v>1091.22224983672</v>
      </c>
      <c r="I4433" s="149">
        <v>1308.19051395733</v>
      </c>
      <c r="J4433" s="149">
        <v>1248.7006731552301</v>
      </c>
      <c r="K4433" s="149">
        <v>1369.74083189726</v>
      </c>
      <c r="L4433" s="149">
        <v>59.489840802102002</v>
      </c>
      <c r="M4433" s="149">
        <v>61.550317939935702</v>
      </c>
    </row>
    <row r="4434" spans="1:13">
      <c r="A4434" s="150" t="str">
        <f t="shared" si="138"/>
        <v>2008-2010PersonsPH</v>
      </c>
      <c r="B4434" s="151" t="str">
        <f t="shared" si="139"/>
        <v>2008-2010_Persons_PH_All ages</v>
      </c>
      <c r="C4434" s="149" t="s">
        <v>6</v>
      </c>
      <c r="D4434" s="149" t="s">
        <v>215</v>
      </c>
      <c r="E4434" s="149" t="s">
        <v>137</v>
      </c>
      <c r="F4434" s="149">
        <v>1811</v>
      </c>
      <c r="G4434" s="149">
        <v>603.66666666666697</v>
      </c>
      <c r="H4434" s="149">
        <v>1038.7926831366799</v>
      </c>
      <c r="I4434" s="149">
        <v>1239.4083504631001</v>
      </c>
      <c r="J4434" s="149">
        <v>1181.9928457723699</v>
      </c>
      <c r="K4434" s="149">
        <v>1298.8551333790799</v>
      </c>
      <c r="L4434" s="149">
        <v>57.4155046907265</v>
      </c>
      <c r="M4434" s="149">
        <v>59.4467829159803</v>
      </c>
    </row>
    <row r="4435" spans="1:13">
      <c r="A4435" s="150" t="str">
        <f t="shared" si="138"/>
        <v>2009-2011PersonsPH</v>
      </c>
      <c r="B4435" s="151" t="str">
        <f t="shared" si="139"/>
        <v>2009-2011_Persons_PH_All ages</v>
      </c>
      <c r="C4435" s="149" t="s">
        <v>7</v>
      </c>
      <c r="D4435" s="149" t="s">
        <v>215</v>
      </c>
      <c r="E4435" s="149" t="s">
        <v>137</v>
      </c>
      <c r="F4435" s="149">
        <v>1768</v>
      </c>
      <c r="G4435" s="149">
        <v>589.33333333333303</v>
      </c>
      <c r="H4435" s="149">
        <v>1007.40740740741</v>
      </c>
      <c r="I4435" s="149">
        <v>1179.01992210248</v>
      </c>
      <c r="J4435" s="149">
        <v>1124.05686692581</v>
      </c>
      <c r="K4435" s="149">
        <v>1235.9514570495801</v>
      </c>
      <c r="L4435" s="149">
        <v>54.963055176672498</v>
      </c>
      <c r="M4435" s="149">
        <v>56.931534947106897</v>
      </c>
    </row>
    <row r="4436" spans="1:13">
      <c r="A4436" s="150" t="str">
        <f t="shared" si="138"/>
        <v>2010-2012PersonsPH</v>
      </c>
      <c r="B4436" s="151" t="str">
        <f t="shared" si="139"/>
        <v>2010-2012_Persons_PH_All ages</v>
      </c>
      <c r="C4436" s="149" t="s">
        <v>8</v>
      </c>
      <c r="D4436" s="149" t="s">
        <v>215</v>
      </c>
      <c r="E4436" s="149" t="s">
        <v>137</v>
      </c>
      <c r="F4436" s="149">
        <v>1748</v>
      </c>
      <c r="G4436" s="149">
        <v>582.66666666666697</v>
      </c>
      <c r="H4436" s="149">
        <v>991.81806833785402</v>
      </c>
      <c r="I4436" s="149">
        <v>1147.92030829286</v>
      </c>
      <c r="J4436" s="149">
        <v>1094.3160537132601</v>
      </c>
      <c r="K4436" s="149">
        <v>1203.45554555372</v>
      </c>
      <c r="L4436" s="149">
        <v>53.604254579607399</v>
      </c>
      <c r="M4436" s="149">
        <v>55.535237260851801</v>
      </c>
    </row>
    <row r="4437" spans="1:13">
      <c r="A4437" s="150" t="str">
        <f t="shared" si="138"/>
        <v>2011-2013PersonsPH</v>
      </c>
      <c r="B4437" s="151" t="str">
        <f t="shared" si="139"/>
        <v>2011-2013_Persons_PH_All ages</v>
      </c>
      <c r="C4437" s="149" t="s">
        <v>9</v>
      </c>
      <c r="D4437" s="149" t="s">
        <v>215</v>
      </c>
      <c r="E4437" s="149" t="s">
        <v>137</v>
      </c>
      <c r="F4437" s="149">
        <v>1801</v>
      </c>
      <c r="G4437" s="149">
        <v>600.33333333333303</v>
      </c>
      <c r="H4437" s="149">
        <v>1018.8380381286401</v>
      </c>
      <c r="I4437" s="149">
        <v>1160.77338738003</v>
      </c>
      <c r="J4437" s="149">
        <v>1107.48038477517</v>
      </c>
      <c r="K4437" s="149">
        <v>1215.9571487662499</v>
      </c>
      <c r="L4437" s="149">
        <v>53.293002604860199</v>
      </c>
      <c r="M4437" s="149">
        <v>55.183761386221903</v>
      </c>
    </row>
    <row r="4438" spans="1:13">
      <c r="A4438" s="150" t="str">
        <f t="shared" si="138"/>
        <v>2012-2014PersonsPH</v>
      </c>
      <c r="B4438" s="151" t="str">
        <f t="shared" si="139"/>
        <v>2012-2014_Persons_PH_All ages</v>
      </c>
      <c r="C4438" s="149" t="s">
        <v>216</v>
      </c>
      <c r="D4438" s="149" t="s">
        <v>215</v>
      </c>
      <c r="E4438" s="149" t="s">
        <v>137</v>
      </c>
      <c r="F4438" s="149">
        <v>1817</v>
      </c>
      <c r="G4438" s="149">
        <v>605.66666666666697</v>
      </c>
      <c r="H4438" s="149">
        <v>1026.6464765176499</v>
      </c>
      <c r="I4438" s="149">
        <v>1155.2965067697</v>
      </c>
      <c r="J4438" s="149">
        <v>1102.51309642397</v>
      </c>
      <c r="K4438" s="149">
        <v>1209.9441729990101</v>
      </c>
      <c r="L4438" s="149">
        <v>52.783410345730999</v>
      </c>
      <c r="M4438" s="149">
        <v>54.647666229308498</v>
      </c>
    </row>
    <row r="4439" spans="1:13">
      <c r="A4439" s="150" t="str">
        <f t="shared" si="138"/>
        <v>2004-2006PersonsPH1</v>
      </c>
      <c r="B4439" s="151" t="str">
        <f t="shared" si="139"/>
        <v>2004-2006_Persons_PH1_All ages</v>
      </c>
      <c r="C4439" s="149" t="s">
        <v>1</v>
      </c>
      <c r="D4439" s="149" t="s">
        <v>215</v>
      </c>
      <c r="E4439" s="149" t="s">
        <v>138</v>
      </c>
      <c r="F4439" s="149">
        <v>358</v>
      </c>
      <c r="G4439" s="149">
        <v>119.333333333333</v>
      </c>
      <c r="H4439" s="149">
        <v>902.87760712214094</v>
      </c>
      <c r="I4439" s="149">
        <v>1077.13736794339</v>
      </c>
      <c r="J4439" s="149">
        <v>966.97364631171502</v>
      </c>
      <c r="K4439" s="149">
        <v>1196.2823733933999</v>
      </c>
      <c r="L4439" s="149">
        <v>110.163721631675</v>
      </c>
      <c r="M4439" s="149">
        <v>119.145005450005</v>
      </c>
    </row>
    <row r="4440" spans="1:13">
      <c r="A4440" s="150" t="str">
        <f t="shared" si="138"/>
        <v>2005-2007PersonsPH1</v>
      </c>
      <c r="B4440" s="151" t="str">
        <f t="shared" si="139"/>
        <v>2005-2007_Persons_PH1_All ages</v>
      </c>
      <c r="C4440" s="149" t="s">
        <v>3</v>
      </c>
      <c r="D4440" s="149" t="s">
        <v>215</v>
      </c>
      <c r="E4440" s="149" t="s">
        <v>138</v>
      </c>
      <c r="F4440" s="149">
        <v>376</v>
      </c>
      <c r="G4440" s="149">
        <v>125.333333333333</v>
      </c>
      <c r="H4440" s="149">
        <v>938.63897348844205</v>
      </c>
      <c r="I4440" s="149">
        <v>1098.69666997175</v>
      </c>
      <c r="J4440" s="149">
        <v>988.95167532696803</v>
      </c>
      <c r="K4440" s="149">
        <v>1217.1627627616399</v>
      </c>
      <c r="L4440" s="149">
        <v>109.744994644782</v>
      </c>
      <c r="M4440" s="149">
        <v>118.466092789895</v>
      </c>
    </row>
    <row r="4441" spans="1:13">
      <c r="A4441" s="150" t="str">
        <f t="shared" si="138"/>
        <v>2006-2008PersonsPH1</v>
      </c>
      <c r="B4441" s="151" t="str">
        <f t="shared" si="139"/>
        <v>2006-2008_Persons_PH1_All ages</v>
      </c>
      <c r="C4441" s="149" t="s">
        <v>4</v>
      </c>
      <c r="D4441" s="149" t="s">
        <v>215</v>
      </c>
      <c r="E4441" s="149" t="s">
        <v>138</v>
      </c>
      <c r="F4441" s="149">
        <v>373</v>
      </c>
      <c r="G4441" s="149">
        <v>124.333333333333</v>
      </c>
      <c r="H4441" s="149">
        <v>920.85123191625905</v>
      </c>
      <c r="I4441" s="149">
        <v>1071.41123157023</v>
      </c>
      <c r="J4441" s="149">
        <v>963.95389654970199</v>
      </c>
      <c r="K4441" s="149">
        <v>1187.4436138297201</v>
      </c>
      <c r="L4441" s="149">
        <v>107.457335020531</v>
      </c>
      <c r="M4441" s="149">
        <v>116.032382259483</v>
      </c>
    </row>
    <row r="4442" spans="1:13">
      <c r="A4442" s="150" t="str">
        <f t="shared" si="138"/>
        <v>2007-2009PersonsPH1</v>
      </c>
      <c r="B4442" s="151" t="str">
        <f t="shared" si="139"/>
        <v>2007-2009_Persons_PH1_All ages</v>
      </c>
      <c r="C4442" s="149" t="s">
        <v>5</v>
      </c>
      <c r="D4442" s="149" t="s">
        <v>215</v>
      </c>
      <c r="E4442" s="149" t="s">
        <v>138</v>
      </c>
      <c r="F4442" s="149">
        <v>383</v>
      </c>
      <c r="G4442" s="149">
        <v>127.666666666667</v>
      </c>
      <c r="H4442" s="149">
        <v>933.09944939823595</v>
      </c>
      <c r="I4442" s="149">
        <v>1086.3495627458101</v>
      </c>
      <c r="J4442" s="149">
        <v>978.96899434613204</v>
      </c>
      <c r="K4442" s="149">
        <v>1202.18167962344</v>
      </c>
      <c r="L4442" s="149">
        <v>107.38056839967901</v>
      </c>
      <c r="M4442" s="149">
        <v>115.832116877625</v>
      </c>
    </row>
    <row r="4443" spans="1:13">
      <c r="A4443" s="150" t="str">
        <f t="shared" si="138"/>
        <v>2008-2010PersonsPH1</v>
      </c>
      <c r="B4443" s="151" t="str">
        <f t="shared" si="139"/>
        <v>2008-2010_Persons_PH1_All ages</v>
      </c>
      <c r="C4443" s="149" t="s">
        <v>6</v>
      </c>
      <c r="D4443" s="149" t="s">
        <v>215</v>
      </c>
      <c r="E4443" s="149" t="s">
        <v>138</v>
      </c>
      <c r="F4443" s="149">
        <v>363</v>
      </c>
      <c r="G4443" s="149">
        <v>121</v>
      </c>
      <c r="H4443" s="149">
        <v>872.55420412480203</v>
      </c>
      <c r="I4443" s="149">
        <v>1017.86333033672</v>
      </c>
      <c r="J4443" s="149">
        <v>914.56444009100903</v>
      </c>
      <c r="K4443" s="149">
        <v>1129.5231044442701</v>
      </c>
      <c r="L4443" s="149">
        <v>103.298890245706</v>
      </c>
      <c r="M4443" s="149">
        <v>111.659774107552</v>
      </c>
    </row>
    <row r="4444" spans="1:13">
      <c r="A4444" s="150" t="str">
        <f t="shared" si="138"/>
        <v>2009-2011PersonsPH1</v>
      </c>
      <c r="B4444" s="151" t="str">
        <f t="shared" si="139"/>
        <v>2009-2011_Persons_PH1_All ages</v>
      </c>
      <c r="C4444" s="149" t="s">
        <v>7</v>
      </c>
      <c r="D4444" s="149" t="s">
        <v>215</v>
      </c>
      <c r="E4444" s="149" t="s">
        <v>138</v>
      </c>
      <c r="F4444" s="149">
        <v>374</v>
      </c>
      <c r="G4444" s="149">
        <v>124.666666666667</v>
      </c>
      <c r="H4444" s="149">
        <v>889.43851221194302</v>
      </c>
      <c r="I4444" s="149">
        <v>1028.32308572187</v>
      </c>
      <c r="J4444" s="149">
        <v>925.75318857929403</v>
      </c>
      <c r="K4444" s="149">
        <v>1139.0665956221901</v>
      </c>
      <c r="L4444" s="149">
        <v>102.56989714257099</v>
      </c>
      <c r="M4444" s="149">
        <v>110.74350990032301</v>
      </c>
    </row>
    <row r="4445" spans="1:13">
      <c r="A4445" s="150" t="str">
        <f t="shared" si="138"/>
        <v>2010-2012PersonsPH1</v>
      </c>
      <c r="B4445" s="151" t="str">
        <f t="shared" si="139"/>
        <v>2010-2012_Persons_PH1_All ages</v>
      </c>
      <c r="C4445" s="149" t="s">
        <v>8</v>
      </c>
      <c r="D4445" s="149" t="s">
        <v>215</v>
      </c>
      <c r="E4445" s="149" t="s">
        <v>138</v>
      </c>
      <c r="F4445" s="149">
        <v>371</v>
      </c>
      <c r="G4445" s="149">
        <v>123.666666666667</v>
      </c>
      <c r="H4445" s="149">
        <v>874.83493680437596</v>
      </c>
      <c r="I4445" s="149">
        <v>997.30038886385</v>
      </c>
      <c r="J4445" s="149">
        <v>897.46325262079802</v>
      </c>
      <c r="K4445" s="149">
        <v>1105.12685213802</v>
      </c>
      <c r="L4445" s="149">
        <v>99.837136243052399</v>
      </c>
      <c r="M4445" s="149">
        <v>107.82646327416499</v>
      </c>
    </row>
    <row r="4446" spans="1:13">
      <c r="A4446" s="150" t="str">
        <f t="shared" si="138"/>
        <v>2011-2013PersonsPH1</v>
      </c>
      <c r="B4446" s="151" t="str">
        <f t="shared" si="139"/>
        <v>2011-2013_Persons_PH1_All ages</v>
      </c>
      <c r="C4446" s="149" t="s">
        <v>9</v>
      </c>
      <c r="D4446" s="149" t="s">
        <v>215</v>
      </c>
      <c r="E4446" s="149" t="s">
        <v>138</v>
      </c>
      <c r="F4446" s="149">
        <v>360</v>
      </c>
      <c r="G4446" s="149">
        <v>120</v>
      </c>
      <c r="H4446" s="149">
        <v>842.81500210703803</v>
      </c>
      <c r="I4446" s="149">
        <v>925.33018227572597</v>
      </c>
      <c r="J4446" s="149">
        <v>831.51520806530095</v>
      </c>
      <c r="K4446" s="149">
        <v>1026.7713763797501</v>
      </c>
      <c r="L4446" s="149">
        <v>93.814974210424595</v>
      </c>
      <c r="M4446" s="149">
        <v>101.441194104022</v>
      </c>
    </row>
    <row r="4447" spans="1:13">
      <c r="A4447" s="150" t="str">
        <f t="shared" si="138"/>
        <v>2012-2014PersonsPH1</v>
      </c>
      <c r="B4447" s="151" t="str">
        <f t="shared" si="139"/>
        <v>2012-2014_Persons_PH1_All ages</v>
      </c>
      <c r="C4447" s="149" t="s">
        <v>216</v>
      </c>
      <c r="D4447" s="149" t="s">
        <v>215</v>
      </c>
      <c r="E4447" s="149" t="s">
        <v>138</v>
      </c>
      <c r="F4447" s="149">
        <v>356</v>
      </c>
      <c r="G4447" s="149">
        <v>118.666666666667</v>
      </c>
      <c r="H4447" s="149">
        <v>830.22388059701495</v>
      </c>
      <c r="I4447" s="149">
        <v>892.39043338092495</v>
      </c>
      <c r="J4447" s="149">
        <v>801.40772969128102</v>
      </c>
      <c r="K4447" s="149">
        <v>990.81237665493597</v>
      </c>
      <c r="L4447" s="149">
        <v>90.982703689643898</v>
      </c>
      <c r="M4447" s="149">
        <v>98.4219432740109</v>
      </c>
    </row>
    <row r="4448" spans="1:13">
      <c r="A4448" s="150" t="str">
        <f t="shared" si="138"/>
        <v>2004-2006PersonsPH2</v>
      </c>
      <c r="B4448" s="151" t="str">
        <f t="shared" si="139"/>
        <v>2004-2006_Persons_PH2_All ages</v>
      </c>
      <c r="C4448" s="149" t="s">
        <v>1</v>
      </c>
      <c r="D4448" s="149" t="s">
        <v>215</v>
      </c>
      <c r="E4448" s="149" t="s">
        <v>139</v>
      </c>
      <c r="F4448" s="149">
        <v>283</v>
      </c>
      <c r="G4448" s="149">
        <v>94.3333333333333</v>
      </c>
      <c r="H4448" s="149">
        <v>804.34288312869501</v>
      </c>
      <c r="I4448" s="149">
        <v>1216.1422154214599</v>
      </c>
      <c r="J4448" s="149">
        <v>1072.26092180878</v>
      </c>
      <c r="K4448" s="149">
        <v>1373.289109561</v>
      </c>
      <c r="L4448" s="149">
        <v>143.88129361267599</v>
      </c>
      <c r="M4448" s="149">
        <v>157.14689413954699</v>
      </c>
    </row>
    <row r="4449" spans="1:13">
      <c r="A4449" s="150" t="str">
        <f t="shared" si="138"/>
        <v>2005-2007PersonsPH2</v>
      </c>
      <c r="B4449" s="151" t="str">
        <f t="shared" si="139"/>
        <v>2005-2007_Persons_PH2_All ages</v>
      </c>
      <c r="C4449" s="149" t="s">
        <v>3</v>
      </c>
      <c r="D4449" s="149" t="s">
        <v>215</v>
      </c>
      <c r="E4449" s="149" t="s">
        <v>139</v>
      </c>
      <c r="F4449" s="149">
        <v>260</v>
      </c>
      <c r="G4449" s="149">
        <v>86.6666666666667</v>
      </c>
      <c r="H4449" s="149">
        <v>732.43563017634801</v>
      </c>
      <c r="I4449" s="149">
        <v>1089.01493637817</v>
      </c>
      <c r="J4449" s="149">
        <v>955.306921683258</v>
      </c>
      <c r="K4449" s="149">
        <v>1235.6118029384199</v>
      </c>
      <c r="L4449" s="149">
        <v>133.708014694913</v>
      </c>
      <c r="M4449" s="149">
        <v>146.59686656024601</v>
      </c>
    </row>
    <row r="4450" spans="1:13">
      <c r="A4450" s="150" t="str">
        <f t="shared" si="138"/>
        <v>2006-2008PersonsPH2</v>
      </c>
      <c r="B4450" s="151" t="str">
        <f t="shared" si="139"/>
        <v>2006-2008_Persons_PH2_All ages</v>
      </c>
      <c r="C4450" s="149" t="s">
        <v>4</v>
      </c>
      <c r="D4450" s="149" t="s">
        <v>215</v>
      </c>
      <c r="E4450" s="149" t="s">
        <v>139</v>
      </c>
      <c r="F4450" s="149">
        <v>255</v>
      </c>
      <c r="G4450" s="149">
        <v>85</v>
      </c>
      <c r="H4450" s="149">
        <v>710.74195886058305</v>
      </c>
      <c r="I4450" s="149">
        <v>999.66201845145099</v>
      </c>
      <c r="J4450" s="149">
        <v>877.02811154230096</v>
      </c>
      <c r="K4450" s="149">
        <v>1134.2386137169699</v>
      </c>
      <c r="L4450" s="149">
        <v>122.63390690915</v>
      </c>
      <c r="M4450" s="149">
        <v>134.576595265516</v>
      </c>
    </row>
    <row r="4451" spans="1:13">
      <c r="A4451" s="150" t="str">
        <f t="shared" si="138"/>
        <v>2007-2009PersonsPH2</v>
      </c>
      <c r="B4451" s="151" t="str">
        <f t="shared" si="139"/>
        <v>2007-2009_Persons_PH2_All ages</v>
      </c>
      <c r="C4451" s="149" t="s">
        <v>5</v>
      </c>
      <c r="D4451" s="149" t="s">
        <v>215</v>
      </c>
      <c r="E4451" s="149" t="s">
        <v>139</v>
      </c>
      <c r="F4451" s="149">
        <v>279</v>
      </c>
      <c r="G4451" s="149">
        <v>93</v>
      </c>
      <c r="H4451" s="149">
        <v>771.12296509217504</v>
      </c>
      <c r="I4451" s="149">
        <v>1061.8042653468401</v>
      </c>
      <c r="J4451" s="149">
        <v>937.47322599356801</v>
      </c>
      <c r="K4451" s="149">
        <v>1197.6843554296199</v>
      </c>
      <c r="L4451" s="149">
        <v>124.331039353275</v>
      </c>
      <c r="M4451" s="149">
        <v>135.880090082778</v>
      </c>
    </row>
    <row r="4452" spans="1:13">
      <c r="A4452" s="150" t="str">
        <f t="shared" si="138"/>
        <v>2008-2010PersonsPH2</v>
      </c>
      <c r="B4452" s="151" t="str">
        <f t="shared" si="139"/>
        <v>2008-2010_Persons_PH2_All ages</v>
      </c>
      <c r="C4452" s="149" t="s">
        <v>6</v>
      </c>
      <c r="D4452" s="149" t="s">
        <v>215</v>
      </c>
      <c r="E4452" s="149" t="s">
        <v>139</v>
      </c>
      <c r="F4452" s="149">
        <v>283</v>
      </c>
      <c r="G4452" s="149">
        <v>94.3333333333333</v>
      </c>
      <c r="H4452" s="149">
        <v>777.08825306167296</v>
      </c>
      <c r="I4452" s="149">
        <v>1029.5428721328999</v>
      </c>
      <c r="J4452" s="149">
        <v>910.65192388111598</v>
      </c>
      <c r="K4452" s="149">
        <v>1159.3953553151</v>
      </c>
      <c r="L4452" s="149">
        <v>118.89094825178201</v>
      </c>
      <c r="M4452" s="149">
        <v>129.85248318219899</v>
      </c>
    </row>
    <row r="4453" spans="1:13">
      <c r="A4453" s="150" t="str">
        <f t="shared" si="138"/>
        <v>2009-2011PersonsPH2</v>
      </c>
      <c r="B4453" s="151" t="str">
        <f t="shared" si="139"/>
        <v>2009-2011_Persons_PH2_All ages</v>
      </c>
      <c r="C4453" s="149" t="s">
        <v>7</v>
      </c>
      <c r="D4453" s="149" t="s">
        <v>215</v>
      </c>
      <c r="E4453" s="149" t="s">
        <v>139</v>
      </c>
      <c r="F4453" s="149">
        <v>282</v>
      </c>
      <c r="G4453" s="149">
        <v>94</v>
      </c>
      <c r="H4453" s="149">
        <v>771.35589047840494</v>
      </c>
      <c r="I4453" s="149">
        <v>1003.88072363541</v>
      </c>
      <c r="J4453" s="149">
        <v>888.17701676511001</v>
      </c>
      <c r="K4453" s="149">
        <v>1130.27193888432</v>
      </c>
      <c r="L4453" s="149">
        <v>115.703706870304</v>
      </c>
      <c r="M4453" s="149">
        <v>126.391215248908</v>
      </c>
    </row>
    <row r="4454" spans="1:13">
      <c r="A4454" s="150" t="str">
        <f t="shared" si="138"/>
        <v>2010-2012PersonsPH2</v>
      </c>
      <c r="B4454" s="151" t="str">
        <f t="shared" si="139"/>
        <v>2010-2012_Persons_PH2_All ages</v>
      </c>
      <c r="C4454" s="149" t="s">
        <v>8</v>
      </c>
      <c r="D4454" s="149" t="s">
        <v>215</v>
      </c>
      <c r="E4454" s="149" t="s">
        <v>139</v>
      </c>
      <c r="F4454" s="149">
        <v>268</v>
      </c>
      <c r="G4454" s="149">
        <v>89.3333333333333</v>
      </c>
      <c r="H4454" s="149">
        <v>731.08189208358306</v>
      </c>
      <c r="I4454" s="149">
        <v>937.609736742525</v>
      </c>
      <c r="J4454" s="149">
        <v>827.01386569681802</v>
      </c>
      <c r="K4454" s="149">
        <v>1058.6981023405101</v>
      </c>
      <c r="L4454" s="149">
        <v>110.59587104570799</v>
      </c>
      <c r="M4454" s="149">
        <v>121.088365597981</v>
      </c>
    </row>
    <row r="4455" spans="1:13">
      <c r="A4455" s="150" t="str">
        <f t="shared" si="138"/>
        <v>2011-2013PersonsPH2</v>
      </c>
      <c r="B4455" s="151" t="str">
        <f t="shared" si="139"/>
        <v>2011-2013_Persons_PH2_All ages</v>
      </c>
      <c r="C4455" s="149" t="s">
        <v>9</v>
      </c>
      <c r="D4455" s="149" t="s">
        <v>215</v>
      </c>
      <c r="E4455" s="149" t="s">
        <v>139</v>
      </c>
      <c r="F4455" s="149">
        <v>299</v>
      </c>
      <c r="G4455" s="149">
        <v>99.6666666666667</v>
      </c>
      <c r="H4455" s="149">
        <v>815.06923999563901</v>
      </c>
      <c r="I4455" s="149">
        <v>1024.37470759289</v>
      </c>
      <c r="J4455" s="149">
        <v>909.99537474808403</v>
      </c>
      <c r="K4455" s="149">
        <v>1148.9998616688899</v>
      </c>
      <c r="L4455" s="149">
        <v>114.379332844808</v>
      </c>
      <c r="M4455" s="149">
        <v>124.625154076002</v>
      </c>
    </row>
    <row r="4456" spans="1:13">
      <c r="A4456" s="150" t="str">
        <f t="shared" si="138"/>
        <v>2012-2014PersonsPH2</v>
      </c>
      <c r="B4456" s="151" t="str">
        <f t="shared" si="139"/>
        <v>2012-2014_Persons_PH2_All ages</v>
      </c>
      <c r="C4456" s="149" t="s">
        <v>216</v>
      </c>
      <c r="D4456" s="149" t="s">
        <v>215</v>
      </c>
      <c r="E4456" s="149" t="s">
        <v>139</v>
      </c>
      <c r="F4456" s="149">
        <v>313</v>
      </c>
      <c r="G4456" s="149">
        <v>104.333333333333</v>
      </c>
      <c r="H4456" s="149">
        <v>854.46752750402698</v>
      </c>
      <c r="I4456" s="149">
        <v>1047.27760658785</v>
      </c>
      <c r="J4456" s="149">
        <v>932.89155325557795</v>
      </c>
      <c r="K4456" s="149">
        <v>1171.66744721795</v>
      </c>
      <c r="L4456" s="149">
        <v>114.386053332277</v>
      </c>
      <c r="M4456" s="149">
        <v>124.38984063009001</v>
      </c>
    </row>
    <row r="4457" spans="1:13">
      <c r="A4457" s="150" t="str">
        <f t="shared" si="138"/>
        <v>2004-2006PersonsPH3</v>
      </c>
      <c r="B4457" s="151" t="str">
        <f t="shared" si="139"/>
        <v>2004-2006_Persons_PH3_All ages</v>
      </c>
      <c r="C4457" s="149" t="s">
        <v>1</v>
      </c>
      <c r="D4457" s="149" t="s">
        <v>215</v>
      </c>
      <c r="E4457" s="149" t="s">
        <v>140</v>
      </c>
      <c r="F4457" s="149">
        <v>357</v>
      </c>
      <c r="G4457" s="149">
        <v>119</v>
      </c>
      <c r="H4457" s="149">
        <v>1194.89908625364</v>
      </c>
      <c r="I4457" s="149">
        <v>1314.7761533903599</v>
      </c>
      <c r="J4457" s="149">
        <v>1178.5281178672101</v>
      </c>
      <c r="K4457" s="149">
        <v>1462.14826896415</v>
      </c>
      <c r="L4457" s="149">
        <v>136.24803552315299</v>
      </c>
      <c r="M4457" s="149">
        <v>147.37211557378899</v>
      </c>
    </row>
    <row r="4458" spans="1:13">
      <c r="A4458" s="150" t="str">
        <f t="shared" si="138"/>
        <v>2005-2007PersonsPH3</v>
      </c>
      <c r="B4458" s="151" t="str">
        <f t="shared" si="139"/>
        <v>2005-2007_Persons_PH3_All ages</v>
      </c>
      <c r="C4458" s="149" t="s">
        <v>3</v>
      </c>
      <c r="D4458" s="149" t="s">
        <v>215</v>
      </c>
      <c r="E4458" s="149" t="s">
        <v>140</v>
      </c>
      <c r="F4458" s="149">
        <v>350</v>
      </c>
      <c r="G4458" s="149">
        <v>116.666666666667</v>
      </c>
      <c r="H4458" s="149">
        <v>1170.29457986425</v>
      </c>
      <c r="I4458" s="149">
        <v>1283.3349605507201</v>
      </c>
      <c r="J4458" s="149">
        <v>1149.33337660293</v>
      </c>
      <c r="K4458" s="149">
        <v>1428.39090117561</v>
      </c>
      <c r="L4458" s="149">
        <v>134.001583947786</v>
      </c>
      <c r="M4458" s="149">
        <v>145.055940624888</v>
      </c>
    </row>
    <row r="4459" spans="1:13">
      <c r="A4459" s="150" t="str">
        <f t="shared" si="138"/>
        <v>2006-2008PersonsPH3</v>
      </c>
      <c r="B4459" s="151" t="str">
        <f t="shared" si="139"/>
        <v>2006-2008_Persons_PH3_All ages</v>
      </c>
      <c r="C4459" s="149" t="s">
        <v>4</v>
      </c>
      <c r="D4459" s="149" t="s">
        <v>215</v>
      </c>
      <c r="E4459" s="149" t="s">
        <v>140</v>
      </c>
      <c r="F4459" s="149">
        <v>370</v>
      </c>
      <c r="G4459" s="149">
        <v>123.333333333333</v>
      </c>
      <c r="H4459" s="149">
        <v>1226.7497762010501</v>
      </c>
      <c r="I4459" s="149">
        <v>1358.0902500115601</v>
      </c>
      <c r="J4459" s="149">
        <v>1220.0247087575201</v>
      </c>
      <c r="K4459" s="149">
        <v>1507.2198561128801</v>
      </c>
      <c r="L4459" s="149">
        <v>138.06554125404401</v>
      </c>
      <c r="M4459" s="149">
        <v>149.12960610131501</v>
      </c>
    </row>
    <row r="4460" spans="1:13">
      <c r="A4460" s="150" t="str">
        <f t="shared" si="138"/>
        <v>2007-2009PersonsPH3</v>
      </c>
      <c r="B4460" s="151" t="str">
        <f t="shared" si="139"/>
        <v>2007-2009_Persons_PH3_All ages</v>
      </c>
      <c r="C4460" s="149" t="s">
        <v>5</v>
      </c>
      <c r="D4460" s="149" t="s">
        <v>215</v>
      </c>
      <c r="E4460" s="149" t="s">
        <v>140</v>
      </c>
      <c r="F4460" s="149">
        <v>365</v>
      </c>
      <c r="G4460" s="149">
        <v>121.666666666667</v>
      </c>
      <c r="H4460" s="149">
        <v>1191.8367346938801</v>
      </c>
      <c r="I4460" s="149">
        <v>1317.2732939919299</v>
      </c>
      <c r="J4460" s="149">
        <v>1182.9092328363699</v>
      </c>
      <c r="K4460" s="149">
        <v>1462.4814848267099</v>
      </c>
      <c r="L4460" s="149">
        <v>134.36406115556699</v>
      </c>
      <c r="M4460" s="149">
        <v>145.20819083477599</v>
      </c>
    </row>
    <row r="4461" spans="1:13">
      <c r="A4461" s="150" t="str">
        <f t="shared" si="138"/>
        <v>2008-2010PersonsPH3</v>
      </c>
      <c r="B4461" s="151" t="str">
        <f t="shared" si="139"/>
        <v>2008-2010_Persons_PH3_All ages</v>
      </c>
      <c r="C4461" s="149" t="s">
        <v>6</v>
      </c>
      <c r="D4461" s="149" t="s">
        <v>215</v>
      </c>
      <c r="E4461" s="149" t="s">
        <v>140</v>
      </c>
      <c r="F4461" s="149">
        <v>362</v>
      </c>
      <c r="G4461" s="149">
        <v>120.666666666667</v>
      </c>
      <c r="H4461" s="149">
        <v>1164.51135559416</v>
      </c>
      <c r="I4461" s="149">
        <v>1270.0560996361501</v>
      </c>
      <c r="J4461" s="149">
        <v>1140.61498770701</v>
      </c>
      <c r="K4461" s="149">
        <v>1409.98910512418</v>
      </c>
      <c r="L4461" s="149">
        <v>129.44111192914301</v>
      </c>
      <c r="M4461" s="149">
        <v>139.93300548802699</v>
      </c>
    </row>
    <row r="4462" spans="1:13">
      <c r="A4462" s="150" t="str">
        <f t="shared" si="138"/>
        <v>2009-2011PersonsPH3</v>
      </c>
      <c r="B4462" s="151" t="str">
        <f t="shared" si="139"/>
        <v>2009-2011_Persons_PH3_All ages</v>
      </c>
      <c r="C4462" s="149" t="s">
        <v>7</v>
      </c>
      <c r="D4462" s="149" t="s">
        <v>215</v>
      </c>
      <c r="E4462" s="149" t="s">
        <v>140</v>
      </c>
      <c r="F4462" s="149">
        <v>359</v>
      </c>
      <c r="G4462" s="149">
        <v>119.666666666667</v>
      </c>
      <c r="H4462" s="149">
        <v>1143.2756918569501</v>
      </c>
      <c r="I4462" s="149">
        <v>1206.93570848431</v>
      </c>
      <c r="J4462" s="149">
        <v>1084.25073605189</v>
      </c>
      <c r="K4462" s="149">
        <v>1339.6082308268301</v>
      </c>
      <c r="L4462" s="149">
        <v>122.68497243241799</v>
      </c>
      <c r="M4462" s="149">
        <v>132.672522342523</v>
      </c>
    </row>
    <row r="4463" spans="1:13">
      <c r="A4463" s="150" t="str">
        <f t="shared" si="138"/>
        <v>2010-2012PersonsPH3</v>
      </c>
      <c r="B4463" s="151" t="str">
        <f t="shared" si="139"/>
        <v>2010-2012_Persons_PH3_All ages</v>
      </c>
      <c r="C4463" s="149" t="s">
        <v>8</v>
      </c>
      <c r="D4463" s="149" t="s">
        <v>215</v>
      </c>
      <c r="E4463" s="149" t="s">
        <v>140</v>
      </c>
      <c r="F4463" s="149">
        <v>388</v>
      </c>
      <c r="G4463" s="149">
        <v>129.333333333333</v>
      </c>
      <c r="H4463" s="149">
        <v>1235.51139982168</v>
      </c>
      <c r="I4463" s="149">
        <v>1273.9578841759501</v>
      </c>
      <c r="J4463" s="149">
        <v>1149.8965744552099</v>
      </c>
      <c r="K4463" s="149">
        <v>1407.7178509302501</v>
      </c>
      <c r="L4463" s="149">
        <v>124.06130972074</v>
      </c>
      <c r="M4463" s="149">
        <v>133.75996675429599</v>
      </c>
    </row>
    <row r="4464" spans="1:13">
      <c r="A4464" s="150" t="str">
        <f t="shared" si="138"/>
        <v>2011-2013PersonsPH3</v>
      </c>
      <c r="B4464" s="151" t="str">
        <f t="shared" si="139"/>
        <v>2011-2013_Persons_PH3_All ages</v>
      </c>
      <c r="C4464" s="149" t="s">
        <v>9</v>
      </c>
      <c r="D4464" s="149" t="s">
        <v>215</v>
      </c>
      <c r="E4464" s="149" t="s">
        <v>140</v>
      </c>
      <c r="F4464" s="149">
        <v>402</v>
      </c>
      <c r="G4464" s="149">
        <v>134</v>
      </c>
      <c r="H4464" s="149">
        <v>1280.13247141993</v>
      </c>
      <c r="I4464" s="149">
        <v>1312.31090746257</v>
      </c>
      <c r="J4464" s="149">
        <v>1186.85329721933</v>
      </c>
      <c r="K4464" s="149">
        <v>1447.3969184362199</v>
      </c>
      <c r="L4464" s="149">
        <v>125.457610243239</v>
      </c>
      <c r="M4464" s="149">
        <v>135.08601097364601</v>
      </c>
    </row>
    <row r="4465" spans="1:13">
      <c r="A4465" s="150" t="str">
        <f t="shared" si="138"/>
        <v>2012-2014PersonsPH3</v>
      </c>
      <c r="B4465" s="151" t="str">
        <f t="shared" si="139"/>
        <v>2012-2014_Persons_PH3_All ages</v>
      </c>
      <c r="C4465" s="149" t="s">
        <v>216</v>
      </c>
      <c r="D4465" s="149" t="s">
        <v>215</v>
      </c>
      <c r="E4465" s="149" t="s">
        <v>140</v>
      </c>
      <c r="F4465" s="149">
        <v>415</v>
      </c>
      <c r="G4465" s="149">
        <v>138.333333333333</v>
      </c>
      <c r="H4465" s="149">
        <v>1319.17734193712</v>
      </c>
      <c r="I4465" s="149">
        <v>1326.0963747687799</v>
      </c>
      <c r="J4465" s="149">
        <v>1201.24286520992</v>
      </c>
      <c r="K4465" s="149">
        <v>1460.3744983337999</v>
      </c>
      <c r="L4465" s="149">
        <v>124.85350955885001</v>
      </c>
      <c r="M4465" s="149">
        <v>134.27812356502301</v>
      </c>
    </row>
    <row r="4466" spans="1:13">
      <c r="A4466" s="150" t="str">
        <f t="shared" si="138"/>
        <v>2004-2006PersonsPH4</v>
      </c>
      <c r="B4466" s="151" t="str">
        <f t="shared" si="139"/>
        <v>2004-2006_Persons_PH4_All ages</v>
      </c>
      <c r="C4466" s="149" t="s">
        <v>1</v>
      </c>
      <c r="D4466" s="149" t="s">
        <v>215</v>
      </c>
      <c r="E4466" s="149" t="s">
        <v>141</v>
      </c>
      <c r="F4466" s="149">
        <v>520</v>
      </c>
      <c r="G4466" s="149">
        <v>173.333333333333</v>
      </c>
      <c r="H4466" s="149">
        <v>1626.7283989238599</v>
      </c>
      <c r="I4466" s="149">
        <v>1661.51637557973</v>
      </c>
      <c r="J4466" s="149">
        <v>1519.71311186764</v>
      </c>
      <c r="K4466" s="149">
        <v>1812.8407742880099</v>
      </c>
      <c r="L4466" s="149">
        <v>141.80326371208699</v>
      </c>
      <c r="M4466" s="149">
        <v>151.32439870828401</v>
      </c>
    </row>
    <row r="4467" spans="1:13">
      <c r="A4467" s="150" t="str">
        <f t="shared" si="138"/>
        <v>2005-2007PersonsPH4</v>
      </c>
      <c r="B4467" s="151" t="str">
        <f t="shared" si="139"/>
        <v>2005-2007_Persons_PH4_All ages</v>
      </c>
      <c r="C4467" s="149" t="s">
        <v>3</v>
      </c>
      <c r="D4467" s="149" t="s">
        <v>215</v>
      </c>
      <c r="E4467" s="149" t="s">
        <v>141</v>
      </c>
      <c r="F4467" s="149">
        <v>496</v>
      </c>
      <c r="G4467" s="149">
        <v>165.333333333333</v>
      </c>
      <c r="H4467" s="149">
        <v>1548.83837122158</v>
      </c>
      <c r="I4467" s="149">
        <v>1578.22482679827</v>
      </c>
      <c r="J4467" s="149">
        <v>1440.1956606393701</v>
      </c>
      <c r="K4467" s="149">
        <v>1725.7515323903899</v>
      </c>
      <c r="L4467" s="149">
        <v>138.02916615890501</v>
      </c>
      <c r="M4467" s="149">
        <v>147.52670559212001</v>
      </c>
    </row>
    <row r="4468" spans="1:13">
      <c r="A4468" s="150" t="str">
        <f t="shared" si="138"/>
        <v>2006-2008PersonsPH4</v>
      </c>
      <c r="B4468" s="151" t="str">
        <f t="shared" si="139"/>
        <v>2006-2008_Persons_PH4_All ages</v>
      </c>
      <c r="C4468" s="149" t="s">
        <v>4</v>
      </c>
      <c r="D4468" s="149" t="s">
        <v>215</v>
      </c>
      <c r="E4468" s="149" t="s">
        <v>141</v>
      </c>
      <c r="F4468" s="149">
        <v>478</v>
      </c>
      <c r="G4468" s="149">
        <v>159.333333333333</v>
      </c>
      <c r="H4468" s="149">
        <v>1490.86145592914</v>
      </c>
      <c r="I4468" s="149">
        <v>1538.51504360483</v>
      </c>
      <c r="J4468" s="149">
        <v>1401.6142471817</v>
      </c>
      <c r="K4468" s="149">
        <v>1685.0181180135301</v>
      </c>
      <c r="L4468" s="149">
        <v>136.900796423131</v>
      </c>
      <c r="M4468" s="149">
        <v>146.503074408706</v>
      </c>
    </row>
    <row r="4469" spans="1:13">
      <c r="A4469" s="150" t="str">
        <f t="shared" si="138"/>
        <v>2007-2009PersonsPH4</v>
      </c>
      <c r="B4469" s="151" t="str">
        <f t="shared" si="139"/>
        <v>2007-2009_Persons_PH4_All ages</v>
      </c>
      <c r="C4469" s="149" t="s">
        <v>5</v>
      </c>
      <c r="D4469" s="149" t="s">
        <v>215</v>
      </c>
      <c r="E4469" s="149" t="s">
        <v>141</v>
      </c>
      <c r="F4469" s="149">
        <v>482</v>
      </c>
      <c r="G4469" s="149">
        <v>160.666666666667</v>
      </c>
      <c r="H4469" s="149">
        <v>1498.0574980575</v>
      </c>
      <c r="I4469" s="149">
        <v>1533.5194033169</v>
      </c>
      <c r="J4469" s="149">
        <v>1397.6030106326</v>
      </c>
      <c r="K4469" s="149">
        <v>1678.92789334022</v>
      </c>
      <c r="L4469" s="149">
        <v>135.91639268429299</v>
      </c>
      <c r="M4469" s="149">
        <v>145.408490023322</v>
      </c>
    </row>
    <row r="4470" spans="1:13">
      <c r="A4470" s="150" t="str">
        <f t="shared" si="138"/>
        <v>2008-2010PersonsPH4</v>
      </c>
      <c r="B4470" s="151" t="str">
        <f t="shared" si="139"/>
        <v>2008-2010_Persons_PH4_All ages</v>
      </c>
      <c r="C4470" s="149" t="s">
        <v>6</v>
      </c>
      <c r="D4470" s="149" t="s">
        <v>215</v>
      </c>
      <c r="E4470" s="149" t="s">
        <v>141</v>
      </c>
      <c r="F4470" s="149">
        <v>457</v>
      </c>
      <c r="G4470" s="149">
        <v>152.333333333333</v>
      </c>
      <c r="H4470" s="149">
        <v>1421.3734759890499</v>
      </c>
      <c r="I4470" s="149">
        <v>1440.26977768643</v>
      </c>
      <c r="J4470" s="149">
        <v>1309.33115512833</v>
      </c>
      <c r="K4470" s="149">
        <v>1580.6092169854401</v>
      </c>
      <c r="L4470" s="149">
        <v>130.93862255810799</v>
      </c>
      <c r="M4470" s="149">
        <v>140.339439299004</v>
      </c>
    </row>
    <row r="4471" spans="1:13">
      <c r="A4471" s="150" t="str">
        <f t="shared" si="138"/>
        <v>2009-2011PersonsPH4</v>
      </c>
      <c r="B4471" s="151" t="str">
        <f t="shared" si="139"/>
        <v>2009-2011_Persons_PH4_All ages</v>
      </c>
      <c r="C4471" s="149" t="s">
        <v>7</v>
      </c>
      <c r="D4471" s="149" t="s">
        <v>215</v>
      </c>
      <c r="E4471" s="149" t="s">
        <v>141</v>
      </c>
      <c r="F4471" s="149">
        <v>425</v>
      </c>
      <c r="G4471" s="149">
        <v>141.666666666667</v>
      </c>
      <c r="H4471" s="149">
        <v>1314.9752475247501</v>
      </c>
      <c r="I4471" s="149">
        <v>1315.3565111257501</v>
      </c>
      <c r="J4471" s="149">
        <v>1192.0111671688601</v>
      </c>
      <c r="K4471" s="149">
        <v>1447.8980074845899</v>
      </c>
      <c r="L4471" s="149">
        <v>123.34534395689001</v>
      </c>
      <c r="M4471" s="149">
        <v>132.54149635884201</v>
      </c>
    </row>
    <row r="4472" spans="1:13">
      <c r="A4472" s="150" t="str">
        <f t="shared" si="138"/>
        <v>2010-2012PersonsPH4</v>
      </c>
      <c r="B4472" s="151" t="str">
        <f t="shared" si="139"/>
        <v>2010-2012_Persons_PH4_All ages</v>
      </c>
      <c r="C4472" s="149" t="s">
        <v>8</v>
      </c>
      <c r="D4472" s="149" t="s">
        <v>215</v>
      </c>
      <c r="E4472" s="149" t="s">
        <v>141</v>
      </c>
      <c r="F4472" s="149">
        <v>404</v>
      </c>
      <c r="G4472" s="149">
        <v>134.666666666667</v>
      </c>
      <c r="H4472" s="149">
        <v>1245.3376899602399</v>
      </c>
      <c r="I4472" s="149">
        <v>1254.29675251558</v>
      </c>
      <c r="J4472" s="149">
        <v>1134.2090045156499</v>
      </c>
      <c r="K4472" s="149">
        <v>1383.5770021235101</v>
      </c>
      <c r="L4472" s="149">
        <v>120.087747999928</v>
      </c>
      <c r="M4472" s="149">
        <v>129.28024960792899</v>
      </c>
    </row>
    <row r="4473" spans="1:13">
      <c r="A4473" s="150" t="str">
        <f t="shared" si="138"/>
        <v>2011-2013PersonsPH4</v>
      </c>
      <c r="B4473" s="151" t="str">
        <f t="shared" si="139"/>
        <v>2011-2013_Persons_PH4_All ages</v>
      </c>
      <c r="C4473" s="149" t="s">
        <v>9</v>
      </c>
      <c r="D4473" s="149" t="s">
        <v>215</v>
      </c>
      <c r="E4473" s="149" t="s">
        <v>141</v>
      </c>
      <c r="F4473" s="149">
        <v>408</v>
      </c>
      <c r="G4473" s="149">
        <v>136</v>
      </c>
      <c r="H4473" s="149">
        <v>1249.7319814990699</v>
      </c>
      <c r="I4473" s="149">
        <v>1269.09674435633</v>
      </c>
      <c r="J4473" s="149">
        <v>1148.3182524342999</v>
      </c>
      <c r="K4473" s="149">
        <v>1399.0733177118</v>
      </c>
      <c r="L4473" s="149">
        <v>120.778491922029</v>
      </c>
      <c r="M4473" s="149">
        <v>129.97657335547001</v>
      </c>
    </row>
    <row r="4474" spans="1:13">
      <c r="A4474" s="150" t="str">
        <f t="shared" si="138"/>
        <v>2012-2014PersonsPH4</v>
      </c>
      <c r="B4474" s="151" t="str">
        <f t="shared" si="139"/>
        <v>2012-2014_Persons_PH4_All ages</v>
      </c>
      <c r="C4474" s="149" t="s">
        <v>216</v>
      </c>
      <c r="D4474" s="149" t="s">
        <v>215</v>
      </c>
      <c r="E4474" s="149" t="s">
        <v>141</v>
      </c>
      <c r="F4474" s="149">
        <v>411</v>
      </c>
      <c r="G4474" s="149">
        <v>137</v>
      </c>
      <c r="H4474" s="149">
        <v>1255.65196138336</v>
      </c>
      <c r="I4474" s="149">
        <v>1303.5267109322799</v>
      </c>
      <c r="J4474" s="149">
        <v>1180.0520310137299</v>
      </c>
      <c r="K4474" s="149">
        <v>1436.3690180414401</v>
      </c>
      <c r="L4474" s="149">
        <v>123.474679918558</v>
      </c>
      <c r="M4474" s="149">
        <v>132.84230710915099</v>
      </c>
    </row>
    <row r="4475" spans="1:13">
      <c r="A4475" s="150" t="str">
        <f t="shared" si="138"/>
        <v>2004-2006PersonsPH5</v>
      </c>
      <c r="B4475" s="151" t="str">
        <f t="shared" si="139"/>
        <v>2004-2006_Persons_PH5_All ages</v>
      </c>
      <c r="C4475" s="149" t="s">
        <v>1</v>
      </c>
      <c r="D4475" s="149" t="s">
        <v>215</v>
      </c>
      <c r="E4475" s="149" t="s">
        <v>142</v>
      </c>
      <c r="F4475" s="149">
        <v>354</v>
      </c>
      <c r="G4475" s="149">
        <v>118</v>
      </c>
      <c r="H4475" s="149">
        <v>1098.4237309172099</v>
      </c>
      <c r="I4475" s="149">
        <v>1527.53613301056</v>
      </c>
      <c r="J4475" s="149">
        <v>1360.39874645085</v>
      </c>
      <c r="K4475" s="149">
        <v>1708.37982818923</v>
      </c>
      <c r="L4475" s="149">
        <v>167.13738655971301</v>
      </c>
      <c r="M4475" s="149">
        <v>180.84369517866199</v>
      </c>
    </row>
    <row r="4476" spans="1:13">
      <c r="A4476" s="150" t="str">
        <f t="shared" si="138"/>
        <v>2005-2007PersonsPH5</v>
      </c>
      <c r="B4476" s="151" t="str">
        <f t="shared" si="139"/>
        <v>2005-2007_Persons_PH5_All ages</v>
      </c>
      <c r="C4476" s="149" t="s">
        <v>3</v>
      </c>
      <c r="D4476" s="149" t="s">
        <v>215</v>
      </c>
      <c r="E4476" s="149" t="s">
        <v>142</v>
      </c>
      <c r="F4476" s="149">
        <v>357</v>
      </c>
      <c r="G4476" s="149">
        <v>119</v>
      </c>
      <c r="H4476" s="149">
        <v>1096.0334029227599</v>
      </c>
      <c r="I4476" s="149">
        <v>1532.3498179635999</v>
      </c>
      <c r="J4476" s="149">
        <v>1364.21580536839</v>
      </c>
      <c r="K4476" s="149">
        <v>1714.21126676119</v>
      </c>
      <c r="L4476" s="149">
        <v>168.13401259520899</v>
      </c>
      <c r="M4476" s="149">
        <v>181.86144879758999</v>
      </c>
    </row>
    <row r="4477" spans="1:13">
      <c r="A4477" s="150" t="str">
        <f t="shared" si="138"/>
        <v>2006-2008PersonsPH5</v>
      </c>
      <c r="B4477" s="151" t="str">
        <f t="shared" si="139"/>
        <v>2006-2008_Persons_PH5_All ages</v>
      </c>
      <c r="C4477" s="149" t="s">
        <v>4</v>
      </c>
      <c r="D4477" s="149" t="s">
        <v>215</v>
      </c>
      <c r="E4477" s="149" t="s">
        <v>142</v>
      </c>
      <c r="F4477" s="149">
        <v>356</v>
      </c>
      <c r="G4477" s="149">
        <v>118.666666666667</v>
      </c>
      <c r="H4477" s="149">
        <v>1082.6921322344199</v>
      </c>
      <c r="I4477" s="149">
        <v>1586.9150559377599</v>
      </c>
      <c r="J4477" s="149">
        <v>1407.53285822459</v>
      </c>
      <c r="K4477" s="149">
        <v>1780.96451557921</v>
      </c>
      <c r="L4477" s="149">
        <v>179.382197713171</v>
      </c>
      <c r="M4477" s="149">
        <v>194.049459641445</v>
      </c>
    </row>
    <row r="4478" spans="1:13">
      <c r="A4478" s="150" t="str">
        <f t="shared" si="138"/>
        <v>2007-2009PersonsPH5</v>
      </c>
      <c r="B4478" s="151" t="str">
        <f t="shared" si="139"/>
        <v>2007-2009_Persons_PH5_All ages</v>
      </c>
      <c r="C4478" s="149" t="s">
        <v>5</v>
      </c>
      <c r="D4478" s="149" t="s">
        <v>215</v>
      </c>
      <c r="E4478" s="149" t="s">
        <v>142</v>
      </c>
      <c r="F4478" s="149">
        <v>379</v>
      </c>
      <c r="G4478" s="149">
        <v>126.333333333333</v>
      </c>
      <c r="H4478" s="149">
        <v>1148.8329796908199</v>
      </c>
      <c r="I4478" s="149">
        <v>1719.4320594343601</v>
      </c>
      <c r="J4478" s="149">
        <v>1527.3109016390599</v>
      </c>
      <c r="K4478" s="149">
        <v>1926.7573746359701</v>
      </c>
      <c r="L4478" s="149">
        <v>192.121157795306</v>
      </c>
      <c r="M4478" s="149">
        <v>207.32531520160899</v>
      </c>
    </row>
    <row r="4479" spans="1:13">
      <c r="A4479" s="150" t="str">
        <f t="shared" si="138"/>
        <v>2008-2010PersonsPH5</v>
      </c>
      <c r="B4479" s="151" t="str">
        <f t="shared" si="139"/>
        <v>2008-2010_Persons_PH5_All ages</v>
      </c>
      <c r="C4479" s="149" t="s">
        <v>6</v>
      </c>
      <c r="D4479" s="149" t="s">
        <v>215</v>
      </c>
      <c r="E4479" s="149" t="s">
        <v>142</v>
      </c>
      <c r="F4479" s="149">
        <v>346</v>
      </c>
      <c r="G4479" s="149">
        <v>115.333333333333</v>
      </c>
      <c r="H4479" s="149">
        <v>1045.9808337616</v>
      </c>
      <c r="I4479" s="149">
        <v>1602.5069600376601</v>
      </c>
      <c r="J4479" s="149">
        <v>1415.56926207743</v>
      </c>
      <c r="K4479" s="149">
        <v>1804.9587845051999</v>
      </c>
      <c r="L4479" s="149">
        <v>186.93769796022099</v>
      </c>
      <c r="M4479" s="149">
        <v>202.451824467546</v>
      </c>
    </row>
    <row r="4480" spans="1:13">
      <c r="A4480" s="150" t="str">
        <f t="shared" si="138"/>
        <v>2009-2011PersonsPH5</v>
      </c>
      <c r="B4480" s="151" t="str">
        <f t="shared" si="139"/>
        <v>2009-2011_Persons_PH5_All ages</v>
      </c>
      <c r="C4480" s="149" t="s">
        <v>7</v>
      </c>
      <c r="D4480" s="149" t="s">
        <v>215</v>
      </c>
      <c r="E4480" s="149" t="s">
        <v>142</v>
      </c>
      <c r="F4480" s="149">
        <v>328</v>
      </c>
      <c r="G4480" s="149">
        <v>109.333333333333</v>
      </c>
      <c r="H4480" s="149">
        <v>988.815531639082</v>
      </c>
      <c r="I4480" s="149">
        <v>1441.2546735021399</v>
      </c>
      <c r="J4480" s="149">
        <v>1272.9963289904599</v>
      </c>
      <c r="K4480" s="149">
        <v>1623.87228503965</v>
      </c>
      <c r="L4480" s="149">
        <v>168.258344511687</v>
      </c>
      <c r="M4480" s="149">
        <v>182.61761153750999</v>
      </c>
    </row>
    <row r="4481" spans="1:13">
      <c r="A4481" s="150" t="str">
        <f t="shared" si="138"/>
        <v>2010-2012PersonsPH5</v>
      </c>
      <c r="B4481" s="151" t="str">
        <f t="shared" si="139"/>
        <v>2010-2012_Persons_PH5_All ages</v>
      </c>
      <c r="C4481" s="149" t="s">
        <v>8</v>
      </c>
      <c r="D4481" s="149" t="s">
        <v>215</v>
      </c>
      <c r="E4481" s="149" t="s">
        <v>142</v>
      </c>
      <c r="F4481" s="149">
        <v>317</v>
      </c>
      <c r="G4481" s="149">
        <v>105.666666666667</v>
      </c>
      <c r="H4481" s="149">
        <v>951.06657466022602</v>
      </c>
      <c r="I4481" s="149">
        <v>1345.6486799859099</v>
      </c>
      <c r="J4481" s="149">
        <v>1190.9680120595499</v>
      </c>
      <c r="K4481" s="149">
        <v>1513.7675475194901</v>
      </c>
      <c r="L4481" s="149">
        <v>154.68066792636699</v>
      </c>
      <c r="M4481" s="149">
        <v>168.11886753357601</v>
      </c>
    </row>
    <row r="4482" spans="1:13">
      <c r="A4482" s="150" t="str">
        <f t="shared" si="138"/>
        <v>2011-2013PersonsPH5</v>
      </c>
      <c r="B4482" s="151" t="str">
        <f t="shared" si="139"/>
        <v>2011-2013_Persons_PH5_All ages</v>
      </c>
      <c r="C4482" s="149" t="s">
        <v>9</v>
      </c>
      <c r="D4482" s="149" t="s">
        <v>215</v>
      </c>
      <c r="E4482" s="149" t="s">
        <v>142</v>
      </c>
      <c r="F4482" s="149">
        <v>332</v>
      </c>
      <c r="G4482" s="149">
        <v>110.666666666667</v>
      </c>
      <c r="H4482" s="149">
        <v>996.33875517675995</v>
      </c>
      <c r="I4482" s="149">
        <v>1359.6944306248399</v>
      </c>
      <c r="J4482" s="149">
        <v>1210.4693756481399</v>
      </c>
      <c r="K4482" s="149">
        <v>1521.5739898752299</v>
      </c>
      <c r="L4482" s="149">
        <v>149.225054976694</v>
      </c>
      <c r="M4482" s="149">
        <v>161.879559250395</v>
      </c>
    </row>
    <row r="4483" spans="1:13">
      <c r="A4483" s="150" t="str">
        <f t="shared" ref="A4483:A4546" si="140">C4483&amp;D4483&amp;E4483</f>
        <v>2012-2014PersonsPH5</v>
      </c>
      <c r="B4483" s="151" t="str">
        <f t="shared" ref="B4483:B4546" si="141">CONCATENATE(C4483,"_",D4483,"_",E4483,"_","All ages")</f>
        <v>2012-2014_Persons_PH5_All ages</v>
      </c>
      <c r="C4483" s="149" t="s">
        <v>216</v>
      </c>
      <c r="D4483" s="149" t="s">
        <v>215</v>
      </c>
      <c r="E4483" s="149" t="s">
        <v>142</v>
      </c>
      <c r="F4483" s="149">
        <v>322</v>
      </c>
      <c r="G4483" s="149">
        <v>107.333333333333</v>
      </c>
      <c r="H4483" s="149">
        <v>967.48993449912905</v>
      </c>
      <c r="I4483" s="149">
        <v>1286.4159769831001</v>
      </c>
      <c r="J4483" s="149">
        <v>1146.9046221286701</v>
      </c>
      <c r="K4483" s="149">
        <v>1437.94883077082</v>
      </c>
      <c r="L4483" s="149">
        <v>139.51135485443399</v>
      </c>
      <c r="M4483" s="149">
        <v>151.53285378772199</v>
      </c>
    </row>
    <row r="4484" spans="1:13">
      <c r="A4484" s="150" t="str">
        <f t="shared" si="140"/>
        <v>2004-2006PersonsPK</v>
      </c>
      <c r="B4484" s="151" t="str">
        <f t="shared" si="141"/>
        <v>2004-2006_Persons_PK_All ages</v>
      </c>
      <c r="C4484" s="149" t="s">
        <v>1</v>
      </c>
      <c r="D4484" s="149" t="s">
        <v>215</v>
      </c>
      <c r="E4484" s="149" t="s">
        <v>143</v>
      </c>
      <c r="F4484" s="149">
        <v>5259</v>
      </c>
      <c r="G4484" s="149">
        <v>1753</v>
      </c>
      <c r="H4484" s="149">
        <v>1013.53109299085</v>
      </c>
      <c r="I4484" s="149">
        <v>1288.12401943282</v>
      </c>
      <c r="J4484" s="149">
        <v>1252.87133310942</v>
      </c>
      <c r="K4484" s="149">
        <v>1324.10275191199</v>
      </c>
      <c r="L4484" s="149">
        <v>35.2526863233998</v>
      </c>
      <c r="M4484" s="149">
        <v>35.9787324791671</v>
      </c>
    </row>
    <row r="4485" spans="1:13">
      <c r="A4485" s="150" t="str">
        <f t="shared" si="140"/>
        <v>2005-2007PersonsPK</v>
      </c>
      <c r="B4485" s="151" t="str">
        <f t="shared" si="141"/>
        <v>2005-2007_Persons_PK_All ages</v>
      </c>
      <c r="C4485" s="149" t="s">
        <v>3</v>
      </c>
      <c r="D4485" s="149" t="s">
        <v>215</v>
      </c>
      <c r="E4485" s="149" t="s">
        <v>143</v>
      </c>
      <c r="F4485" s="149">
        <v>5234</v>
      </c>
      <c r="G4485" s="149">
        <v>1744.6666666666699</v>
      </c>
      <c r="H4485" s="149">
        <v>1003.63371396247</v>
      </c>
      <c r="I4485" s="149">
        <v>1262.2401347544901</v>
      </c>
      <c r="J4485" s="149">
        <v>1227.6381091567901</v>
      </c>
      <c r="K4485" s="149">
        <v>1297.5565251239</v>
      </c>
      <c r="L4485" s="149">
        <v>34.602025597703197</v>
      </c>
      <c r="M4485" s="149">
        <v>35.316390369409902</v>
      </c>
    </row>
    <row r="4486" spans="1:13">
      <c r="A4486" s="150" t="str">
        <f t="shared" si="140"/>
        <v>2006-2008PersonsPK</v>
      </c>
      <c r="B4486" s="151" t="str">
        <f t="shared" si="141"/>
        <v>2006-2008_Persons_PK_All ages</v>
      </c>
      <c r="C4486" s="149" t="s">
        <v>4</v>
      </c>
      <c r="D4486" s="149" t="s">
        <v>215</v>
      </c>
      <c r="E4486" s="149" t="s">
        <v>143</v>
      </c>
      <c r="F4486" s="149">
        <v>5248</v>
      </c>
      <c r="G4486" s="149">
        <v>1749.3333333333301</v>
      </c>
      <c r="H4486" s="149">
        <v>999.64380070363597</v>
      </c>
      <c r="I4486" s="149">
        <v>1249.0712538821699</v>
      </c>
      <c r="J4486" s="149">
        <v>1214.8187640592701</v>
      </c>
      <c r="K4486" s="149">
        <v>1284.02993766502</v>
      </c>
      <c r="L4486" s="149">
        <v>34.252489822905503</v>
      </c>
      <c r="M4486" s="149">
        <v>34.958683782845597</v>
      </c>
    </row>
    <row r="4487" spans="1:13">
      <c r="A4487" s="150" t="str">
        <f t="shared" si="140"/>
        <v>2007-2009PersonsPK</v>
      </c>
      <c r="B4487" s="151" t="str">
        <f t="shared" si="141"/>
        <v>2007-2009_Persons_PK_All ages</v>
      </c>
      <c r="C4487" s="149" t="s">
        <v>5</v>
      </c>
      <c r="D4487" s="149" t="s">
        <v>215</v>
      </c>
      <c r="E4487" s="149" t="s">
        <v>143</v>
      </c>
      <c r="F4487" s="149">
        <v>5215</v>
      </c>
      <c r="G4487" s="149">
        <v>1738.3333333333301</v>
      </c>
      <c r="H4487" s="149">
        <v>986.932371949546</v>
      </c>
      <c r="I4487" s="149">
        <v>1222.42476698057</v>
      </c>
      <c r="J4487" s="149">
        <v>1188.8332727633599</v>
      </c>
      <c r="K4487" s="149">
        <v>1256.7110399542401</v>
      </c>
      <c r="L4487" s="149">
        <v>33.591494217210098</v>
      </c>
      <c r="M4487" s="149">
        <v>34.286272973667103</v>
      </c>
    </row>
    <row r="4488" spans="1:13">
      <c r="A4488" s="150" t="str">
        <f t="shared" si="140"/>
        <v>2008-2010PersonsPK</v>
      </c>
      <c r="B4488" s="151" t="str">
        <f t="shared" si="141"/>
        <v>2008-2010_Persons_PK_All ages</v>
      </c>
      <c r="C4488" s="149" t="s">
        <v>6</v>
      </c>
      <c r="D4488" s="149" t="s">
        <v>215</v>
      </c>
      <c r="E4488" s="149" t="s">
        <v>143</v>
      </c>
      <c r="F4488" s="149">
        <v>5128</v>
      </c>
      <c r="G4488" s="149">
        <v>1709.3333333333301</v>
      </c>
      <c r="H4488" s="149">
        <v>964.78206799756902</v>
      </c>
      <c r="I4488" s="149">
        <v>1186.75265751296</v>
      </c>
      <c r="J4488" s="149">
        <v>1153.93613861734</v>
      </c>
      <c r="K4488" s="149">
        <v>1220.2537256773201</v>
      </c>
      <c r="L4488" s="149">
        <v>32.816518895612496</v>
      </c>
      <c r="M4488" s="149">
        <v>33.501068164368</v>
      </c>
    </row>
    <row r="4489" spans="1:13">
      <c r="A4489" s="150" t="str">
        <f t="shared" si="140"/>
        <v>2009-2011PersonsPK</v>
      </c>
      <c r="B4489" s="151" t="str">
        <f t="shared" si="141"/>
        <v>2009-2011_Persons_PK_All ages</v>
      </c>
      <c r="C4489" s="149" t="s">
        <v>7</v>
      </c>
      <c r="D4489" s="149" t="s">
        <v>215</v>
      </c>
      <c r="E4489" s="149" t="s">
        <v>143</v>
      </c>
      <c r="F4489" s="149">
        <v>5018</v>
      </c>
      <c r="G4489" s="149">
        <v>1672.6666666666699</v>
      </c>
      <c r="H4489" s="149">
        <v>939.62647132622499</v>
      </c>
      <c r="I4489" s="149">
        <v>1142.7078376366401</v>
      </c>
      <c r="J4489" s="149">
        <v>1110.84563088814</v>
      </c>
      <c r="K4489" s="149">
        <v>1175.24201640418</v>
      </c>
      <c r="L4489" s="149">
        <v>31.862206748493701</v>
      </c>
      <c r="M4489" s="149">
        <v>32.534178767544297</v>
      </c>
    </row>
    <row r="4490" spans="1:13">
      <c r="A4490" s="150" t="str">
        <f t="shared" si="140"/>
        <v>2010-2012PersonsPK</v>
      </c>
      <c r="B4490" s="151" t="str">
        <f t="shared" si="141"/>
        <v>2010-2012_Persons_PK_All ages</v>
      </c>
      <c r="C4490" s="149" t="s">
        <v>8</v>
      </c>
      <c r="D4490" s="149" t="s">
        <v>215</v>
      </c>
      <c r="E4490" s="149" t="s">
        <v>143</v>
      </c>
      <c r="F4490" s="149">
        <v>5116</v>
      </c>
      <c r="G4490" s="149">
        <v>1705.3333333333301</v>
      </c>
      <c r="H4490" s="149">
        <v>954.64681240145205</v>
      </c>
      <c r="I4490" s="149">
        <v>1147.88676637292</v>
      </c>
      <c r="J4490" s="149">
        <v>1116.2272769384399</v>
      </c>
      <c r="K4490" s="149">
        <v>1180.2074525467101</v>
      </c>
      <c r="L4490" s="149">
        <v>31.659489434487298</v>
      </c>
      <c r="M4490" s="149">
        <v>32.320686173783997</v>
      </c>
    </row>
    <row r="4491" spans="1:13">
      <c r="A4491" s="150" t="str">
        <f t="shared" si="140"/>
        <v>2011-2013PersonsPK</v>
      </c>
      <c r="B4491" s="151" t="str">
        <f t="shared" si="141"/>
        <v>2011-2013_Persons_PK_All ages</v>
      </c>
      <c r="C4491" s="149" t="s">
        <v>9</v>
      </c>
      <c r="D4491" s="149" t="s">
        <v>215</v>
      </c>
      <c r="E4491" s="149" t="s">
        <v>143</v>
      </c>
      <c r="F4491" s="149">
        <v>5147</v>
      </c>
      <c r="G4491" s="149">
        <v>1715.6666666666699</v>
      </c>
      <c r="H4491" s="149">
        <v>958.38197862028005</v>
      </c>
      <c r="I4491" s="149">
        <v>1138.2743742555599</v>
      </c>
      <c r="J4491" s="149">
        <v>1106.99697225779</v>
      </c>
      <c r="K4491" s="149">
        <v>1170.20300050882</v>
      </c>
      <c r="L4491" s="149">
        <v>31.2774019977726</v>
      </c>
      <c r="M4491" s="149">
        <v>31.9286262532592</v>
      </c>
    </row>
    <row r="4492" spans="1:13">
      <c r="A4492" s="150" t="str">
        <f t="shared" si="140"/>
        <v>2012-2014PersonsPK</v>
      </c>
      <c r="B4492" s="151" t="str">
        <f t="shared" si="141"/>
        <v>2012-2014_Persons_PK_All ages</v>
      </c>
      <c r="C4492" s="149" t="s">
        <v>216</v>
      </c>
      <c r="D4492" s="149" t="s">
        <v>215</v>
      </c>
      <c r="E4492" s="149" t="s">
        <v>143</v>
      </c>
      <c r="F4492" s="149">
        <v>5211</v>
      </c>
      <c r="G4492" s="149">
        <v>1737</v>
      </c>
      <c r="H4492" s="149">
        <v>968.20943497891199</v>
      </c>
      <c r="I4492" s="149">
        <v>1131.35658547088</v>
      </c>
      <c r="J4492" s="149">
        <v>1100.51102221984</v>
      </c>
      <c r="K4492" s="149">
        <v>1162.8403805144401</v>
      </c>
      <c r="L4492" s="149">
        <v>30.845563251039</v>
      </c>
      <c r="M4492" s="149">
        <v>31.483795043558999</v>
      </c>
    </row>
    <row r="4493" spans="1:13">
      <c r="A4493" s="150" t="str">
        <f t="shared" si="140"/>
        <v>2004-2006PersonsPK1</v>
      </c>
      <c r="B4493" s="151" t="str">
        <f t="shared" si="141"/>
        <v>2004-2006_Persons_PK1_All ages</v>
      </c>
      <c r="C4493" s="149" t="s">
        <v>1</v>
      </c>
      <c r="D4493" s="149" t="s">
        <v>215</v>
      </c>
      <c r="E4493" s="149" t="s">
        <v>144</v>
      </c>
      <c r="F4493" s="149">
        <v>643</v>
      </c>
      <c r="G4493" s="149">
        <v>214.333333333333</v>
      </c>
      <c r="H4493" s="149">
        <v>649.01638185984098</v>
      </c>
      <c r="I4493" s="149">
        <v>954.24313184925904</v>
      </c>
      <c r="J4493" s="149">
        <v>879.78369550119601</v>
      </c>
      <c r="K4493" s="149">
        <v>1033.182086342</v>
      </c>
      <c r="L4493" s="149">
        <v>74.459436348062894</v>
      </c>
      <c r="M4493" s="149">
        <v>78.938954492737494</v>
      </c>
    </row>
    <row r="4494" spans="1:13">
      <c r="A4494" s="150" t="str">
        <f t="shared" si="140"/>
        <v>2005-2007PersonsPK1</v>
      </c>
      <c r="B4494" s="151" t="str">
        <f t="shared" si="141"/>
        <v>2005-2007_Persons_PK1_All ages</v>
      </c>
      <c r="C4494" s="149" t="s">
        <v>3</v>
      </c>
      <c r="D4494" s="149" t="s">
        <v>215</v>
      </c>
      <c r="E4494" s="149" t="s">
        <v>144</v>
      </c>
      <c r="F4494" s="149">
        <v>641</v>
      </c>
      <c r="G4494" s="149">
        <v>213.666666666667</v>
      </c>
      <c r="H4494" s="149">
        <v>642.97392996499298</v>
      </c>
      <c r="I4494" s="149">
        <v>915.72526722002203</v>
      </c>
      <c r="J4494" s="149">
        <v>844.65069094978105</v>
      </c>
      <c r="K4494" s="149">
        <v>991.08260991578402</v>
      </c>
      <c r="L4494" s="149">
        <v>71.074576270240897</v>
      </c>
      <c r="M4494" s="149">
        <v>75.3573426957621</v>
      </c>
    </row>
    <row r="4495" spans="1:13">
      <c r="A4495" s="150" t="str">
        <f t="shared" si="140"/>
        <v>2006-2008PersonsPK1</v>
      </c>
      <c r="B4495" s="151" t="str">
        <f t="shared" si="141"/>
        <v>2006-2008_Persons_PK1_All ages</v>
      </c>
      <c r="C4495" s="149" t="s">
        <v>4</v>
      </c>
      <c r="D4495" s="149" t="s">
        <v>215</v>
      </c>
      <c r="E4495" s="149" t="s">
        <v>144</v>
      </c>
      <c r="F4495" s="149">
        <v>679</v>
      </c>
      <c r="G4495" s="149">
        <v>226.333333333333</v>
      </c>
      <c r="H4495" s="149">
        <v>674.07922168172297</v>
      </c>
      <c r="I4495" s="149">
        <v>935.09900563094004</v>
      </c>
      <c r="J4495" s="149">
        <v>864.46528560184004</v>
      </c>
      <c r="K4495" s="149">
        <v>1009.86428142662</v>
      </c>
      <c r="L4495" s="149">
        <v>70.633720029100303</v>
      </c>
      <c r="M4495" s="149">
        <v>74.765275795684602</v>
      </c>
    </row>
    <row r="4496" spans="1:13">
      <c r="A4496" s="150" t="str">
        <f t="shared" si="140"/>
        <v>2007-2009PersonsPK1</v>
      </c>
      <c r="B4496" s="151" t="str">
        <f t="shared" si="141"/>
        <v>2007-2009_Persons_PK1_All ages</v>
      </c>
      <c r="C4496" s="149" t="s">
        <v>5</v>
      </c>
      <c r="D4496" s="149" t="s">
        <v>215</v>
      </c>
      <c r="E4496" s="149" t="s">
        <v>144</v>
      </c>
      <c r="F4496" s="149">
        <v>747</v>
      </c>
      <c r="G4496" s="149">
        <v>249</v>
      </c>
      <c r="H4496" s="149">
        <v>734.08740258846899</v>
      </c>
      <c r="I4496" s="149">
        <v>989.48566280614602</v>
      </c>
      <c r="J4496" s="149">
        <v>918.34545016283698</v>
      </c>
      <c r="K4496" s="149">
        <v>1064.5872788966501</v>
      </c>
      <c r="L4496" s="149">
        <v>71.1402126433088</v>
      </c>
      <c r="M4496" s="149">
        <v>75.101616090502503</v>
      </c>
    </row>
    <row r="4497" spans="1:13">
      <c r="A4497" s="150" t="str">
        <f t="shared" si="140"/>
        <v>2008-2010PersonsPK1</v>
      </c>
      <c r="B4497" s="151" t="str">
        <f t="shared" si="141"/>
        <v>2008-2010_Persons_PK1_All ages</v>
      </c>
      <c r="C4497" s="149" t="s">
        <v>6</v>
      </c>
      <c r="D4497" s="149" t="s">
        <v>215</v>
      </c>
      <c r="E4497" s="149" t="s">
        <v>144</v>
      </c>
      <c r="F4497" s="149">
        <v>763</v>
      </c>
      <c r="G4497" s="149">
        <v>254.333333333333</v>
      </c>
      <c r="H4497" s="149">
        <v>743.25903990024904</v>
      </c>
      <c r="I4497" s="149">
        <v>992.99665413219702</v>
      </c>
      <c r="J4497" s="149">
        <v>922.28836715693501</v>
      </c>
      <c r="K4497" s="149">
        <v>1067.59954953946</v>
      </c>
      <c r="L4497" s="149">
        <v>70.708286975262695</v>
      </c>
      <c r="M4497" s="149">
        <v>74.602895407267397</v>
      </c>
    </row>
    <row r="4498" spans="1:13">
      <c r="A4498" s="150" t="str">
        <f t="shared" si="140"/>
        <v>2009-2011PersonsPK1</v>
      </c>
      <c r="B4498" s="151" t="str">
        <f t="shared" si="141"/>
        <v>2009-2011_Persons_PK1_All ages</v>
      </c>
      <c r="C4498" s="149" t="s">
        <v>7</v>
      </c>
      <c r="D4498" s="149" t="s">
        <v>215</v>
      </c>
      <c r="E4498" s="149" t="s">
        <v>144</v>
      </c>
      <c r="F4498" s="149">
        <v>750</v>
      </c>
      <c r="G4498" s="149">
        <v>250</v>
      </c>
      <c r="H4498" s="149">
        <v>728.02104466166395</v>
      </c>
      <c r="I4498" s="149">
        <v>956.36422131604002</v>
      </c>
      <c r="J4498" s="149">
        <v>887.78572790805197</v>
      </c>
      <c r="K4498" s="149">
        <v>1028.75359430188</v>
      </c>
      <c r="L4498" s="149">
        <v>68.578493407987906</v>
      </c>
      <c r="M4498" s="149">
        <v>72.389372985841504</v>
      </c>
    </row>
    <row r="4499" spans="1:13">
      <c r="A4499" s="150" t="str">
        <f t="shared" si="140"/>
        <v>2010-2012PersonsPK1</v>
      </c>
      <c r="B4499" s="151" t="str">
        <f t="shared" si="141"/>
        <v>2010-2012_Persons_PK1_All ages</v>
      </c>
      <c r="C4499" s="149" t="s">
        <v>8</v>
      </c>
      <c r="D4499" s="149" t="s">
        <v>215</v>
      </c>
      <c r="E4499" s="149" t="s">
        <v>144</v>
      </c>
      <c r="F4499" s="149">
        <v>732</v>
      </c>
      <c r="G4499" s="149">
        <v>244</v>
      </c>
      <c r="H4499" s="149">
        <v>708.25230036864002</v>
      </c>
      <c r="I4499" s="149">
        <v>905.71538296272502</v>
      </c>
      <c r="J4499" s="149">
        <v>839.94657780434397</v>
      </c>
      <c r="K4499" s="149">
        <v>975.18496198879905</v>
      </c>
      <c r="L4499" s="149">
        <v>65.768805158380999</v>
      </c>
      <c r="M4499" s="149">
        <v>69.469579026074101</v>
      </c>
    </row>
    <row r="4500" spans="1:13">
      <c r="A4500" s="150" t="str">
        <f t="shared" si="140"/>
        <v>2011-2013PersonsPK1</v>
      </c>
      <c r="B4500" s="151" t="str">
        <f t="shared" si="141"/>
        <v>2011-2013_Persons_PK1_All ages</v>
      </c>
      <c r="C4500" s="149" t="s">
        <v>9</v>
      </c>
      <c r="D4500" s="149" t="s">
        <v>215</v>
      </c>
      <c r="E4500" s="149" t="s">
        <v>144</v>
      </c>
      <c r="F4500" s="149">
        <v>753</v>
      </c>
      <c r="G4500" s="149">
        <v>251</v>
      </c>
      <c r="H4500" s="149">
        <v>726.40626658048802</v>
      </c>
      <c r="I4500" s="149">
        <v>914.17909538405797</v>
      </c>
      <c r="J4500" s="149">
        <v>848.52170018142704</v>
      </c>
      <c r="K4500" s="149">
        <v>983.47755142916606</v>
      </c>
      <c r="L4500" s="149">
        <v>65.657395202631307</v>
      </c>
      <c r="M4500" s="149">
        <v>69.298456045108097</v>
      </c>
    </row>
    <row r="4501" spans="1:13">
      <c r="A4501" s="150" t="str">
        <f t="shared" si="140"/>
        <v>2012-2014PersonsPK1</v>
      </c>
      <c r="B4501" s="151" t="str">
        <f t="shared" si="141"/>
        <v>2012-2014_Persons_PK1_All ages</v>
      </c>
      <c r="C4501" s="149" t="s">
        <v>216</v>
      </c>
      <c r="D4501" s="149" t="s">
        <v>215</v>
      </c>
      <c r="E4501" s="149" t="s">
        <v>144</v>
      </c>
      <c r="F4501" s="149">
        <v>795</v>
      </c>
      <c r="G4501" s="149">
        <v>265</v>
      </c>
      <c r="H4501" s="149">
        <v>765.15144223828497</v>
      </c>
      <c r="I4501" s="149">
        <v>941.96127321175197</v>
      </c>
      <c r="J4501" s="149">
        <v>875.82992192432903</v>
      </c>
      <c r="K4501" s="149">
        <v>1011.65890360124</v>
      </c>
      <c r="L4501" s="149">
        <v>66.131351287423399</v>
      </c>
      <c r="M4501" s="149">
        <v>69.697630389492602</v>
      </c>
    </row>
    <row r="4502" spans="1:13">
      <c r="A4502" s="150" t="str">
        <f t="shared" si="140"/>
        <v>2004-2006PersonsPK2</v>
      </c>
      <c r="B4502" s="151" t="str">
        <f t="shared" si="141"/>
        <v>2004-2006_Persons_PK2_All ages</v>
      </c>
      <c r="C4502" s="149" t="s">
        <v>1</v>
      </c>
      <c r="D4502" s="149" t="s">
        <v>215</v>
      </c>
      <c r="E4502" s="149" t="s">
        <v>145</v>
      </c>
      <c r="F4502" s="149">
        <v>1027</v>
      </c>
      <c r="G4502" s="149">
        <v>342.33333333333297</v>
      </c>
      <c r="H4502" s="149">
        <v>988.45994667898594</v>
      </c>
      <c r="I4502" s="149">
        <v>1290.2108567708799</v>
      </c>
      <c r="J4502" s="149">
        <v>1210.84941074434</v>
      </c>
      <c r="K4502" s="149">
        <v>1373.32450635433</v>
      </c>
      <c r="L4502" s="149">
        <v>79.361446026534907</v>
      </c>
      <c r="M4502" s="149">
        <v>83.113649583454603</v>
      </c>
    </row>
    <row r="4503" spans="1:13">
      <c r="A4503" s="150" t="str">
        <f t="shared" si="140"/>
        <v>2005-2007PersonsPK2</v>
      </c>
      <c r="B4503" s="151" t="str">
        <f t="shared" si="141"/>
        <v>2005-2007_Persons_PK2_All ages</v>
      </c>
      <c r="C4503" s="149" t="s">
        <v>3</v>
      </c>
      <c r="D4503" s="149" t="s">
        <v>215</v>
      </c>
      <c r="E4503" s="149" t="s">
        <v>145</v>
      </c>
      <c r="F4503" s="149">
        <v>1037</v>
      </c>
      <c r="G4503" s="149">
        <v>345.66666666666703</v>
      </c>
      <c r="H4503" s="149">
        <v>990.46782173489498</v>
      </c>
      <c r="I4503" s="149">
        <v>1275.8174482831901</v>
      </c>
      <c r="J4503" s="149">
        <v>1197.6554994631599</v>
      </c>
      <c r="K4503" s="149">
        <v>1357.6565690484799</v>
      </c>
      <c r="L4503" s="149">
        <v>78.161948820027604</v>
      </c>
      <c r="M4503" s="149">
        <v>81.839120765295306</v>
      </c>
    </row>
    <row r="4504" spans="1:13">
      <c r="A4504" s="150" t="str">
        <f t="shared" si="140"/>
        <v>2006-2008PersonsPK2</v>
      </c>
      <c r="B4504" s="151" t="str">
        <f t="shared" si="141"/>
        <v>2006-2008_Persons_PK2_All ages</v>
      </c>
      <c r="C4504" s="149" t="s">
        <v>4</v>
      </c>
      <c r="D4504" s="149" t="s">
        <v>215</v>
      </c>
      <c r="E4504" s="149" t="s">
        <v>145</v>
      </c>
      <c r="F4504" s="149">
        <v>1027</v>
      </c>
      <c r="G4504" s="149">
        <v>342.33333333333297</v>
      </c>
      <c r="H4504" s="149">
        <v>969.00504788413502</v>
      </c>
      <c r="I4504" s="149">
        <v>1240.2948605720301</v>
      </c>
      <c r="J4504" s="149">
        <v>1163.7049152703701</v>
      </c>
      <c r="K4504" s="149">
        <v>1320.5059730723001</v>
      </c>
      <c r="L4504" s="149">
        <v>76.589945301662496</v>
      </c>
      <c r="M4504" s="149">
        <v>80.211112500267703</v>
      </c>
    </row>
    <row r="4505" spans="1:13">
      <c r="A4505" s="150" t="str">
        <f t="shared" si="140"/>
        <v>2007-2009PersonsPK2</v>
      </c>
      <c r="B4505" s="151" t="str">
        <f t="shared" si="141"/>
        <v>2007-2009_Persons_PK2_All ages</v>
      </c>
      <c r="C4505" s="149" t="s">
        <v>5</v>
      </c>
      <c r="D4505" s="149" t="s">
        <v>215</v>
      </c>
      <c r="E4505" s="149" t="s">
        <v>145</v>
      </c>
      <c r="F4505" s="149">
        <v>1000</v>
      </c>
      <c r="G4505" s="149">
        <v>333.33333333333297</v>
      </c>
      <c r="H4505" s="149">
        <v>932.17495059472799</v>
      </c>
      <c r="I4505" s="149">
        <v>1178.7759569253401</v>
      </c>
      <c r="J4505" s="149">
        <v>1105.1782741884899</v>
      </c>
      <c r="K4505" s="149">
        <v>1255.9012150065901</v>
      </c>
      <c r="L4505" s="149">
        <v>73.597682736849507</v>
      </c>
      <c r="M4505" s="149">
        <v>77.125258081246798</v>
      </c>
    </row>
    <row r="4506" spans="1:13">
      <c r="A4506" s="150" t="str">
        <f t="shared" si="140"/>
        <v>2008-2010PersonsPK2</v>
      </c>
      <c r="B4506" s="151" t="str">
        <f t="shared" si="141"/>
        <v>2008-2010_Persons_PK2_All ages</v>
      </c>
      <c r="C4506" s="149" t="s">
        <v>6</v>
      </c>
      <c r="D4506" s="149" t="s">
        <v>215</v>
      </c>
      <c r="E4506" s="149" t="s">
        <v>145</v>
      </c>
      <c r="F4506" s="149">
        <v>952</v>
      </c>
      <c r="G4506" s="149">
        <v>317.33333333333297</v>
      </c>
      <c r="H4506" s="149">
        <v>877.79959982665298</v>
      </c>
      <c r="I4506" s="149">
        <v>1098.7721632656501</v>
      </c>
      <c r="J4506" s="149">
        <v>1028.63968908633</v>
      </c>
      <c r="K4506" s="149">
        <v>1172.3520666070999</v>
      </c>
      <c r="L4506" s="149">
        <v>70.132474179311899</v>
      </c>
      <c r="M4506" s="149">
        <v>73.579903341454596</v>
      </c>
    </row>
    <row r="4507" spans="1:13">
      <c r="A4507" s="150" t="str">
        <f t="shared" si="140"/>
        <v>2009-2011PersonsPK2</v>
      </c>
      <c r="B4507" s="151" t="str">
        <f t="shared" si="141"/>
        <v>2009-2011_Persons_PK2_All ages</v>
      </c>
      <c r="C4507" s="149" t="s">
        <v>7</v>
      </c>
      <c r="D4507" s="149" t="s">
        <v>215</v>
      </c>
      <c r="E4507" s="149" t="s">
        <v>145</v>
      </c>
      <c r="F4507" s="149">
        <v>900</v>
      </c>
      <c r="G4507" s="149">
        <v>300</v>
      </c>
      <c r="H4507" s="149">
        <v>821.50518004655203</v>
      </c>
      <c r="I4507" s="149">
        <v>1011.5639263506</v>
      </c>
      <c r="J4507" s="149">
        <v>945.497993918612</v>
      </c>
      <c r="K4507" s="149">
        <v>1080.9724420257501</v>
      </c>
      <c r="L4507" s="149">
        <v>66.065932431988799</v>
      </c>
      <c r="M4507" s="149">
        <v>69.408515675143903</v>
      </c>
    </row>
    <row r="4508" spans="1:13">
      <c r="A4508" s="150" t="str">
        <f t="shared" si="140"/>
        <v>2010-2012PersonsPK2</v>
      </c>
      <c r="B4508" s="151" t="str">
        <f t="shared" si="141"/>
        <v>2010-2012_Persons_PK2_All ages</v>
      </c>
      <c r="C4508" s="149" t="s">
        <v>8</v>
      </c>
      <c r="D4508" s="149" t="s">
        <v>215</v>
      </c>
      <c r="E4508" s="149" t="s">
        <v>145</v>
      </c>
      <c r="F4508" s="149">
        <v>912</v>
      </c>
      <c r="G4508" s="149">
        <v>304</v>
      </c>
      <c r="H4508" s="149">
        <v>823.18641742411296</v>
      </c>
      <c r="I4508" s="149">
        <v>1008.54551106228</v>
      </c>
      <c r="J4508" s="149">
        <v>943.13124362886299</v>
      </c>
      <c r="K4508" s="149">
        <v>1077.2469474355901</v>
      </c>
      <c r="L4508" s="149">
        <v>65.414267433422097</v>
      </c>
      <c r="M4508" s="149">
        <v>68.701436373304702</v>
      </c>
    </row>
    <row r="4509" spans="1:13">
      <c r="A4509" s="150" t="str">
        <f t="shared" si="140"/>
        <v>2011-2013PersonsPK2</v>
      </c>
      <c r="B4509" s="151" t="str">
        <f t="shared" si="141"/>
        <v>2011-2013_Persons_PK2_All ages</v>
      </c>
      <c r="C4509" s="149" t="s">
        <v>9</v>
      </c>
      <c r="D4509" s="149" t="s">
        <v>215</v>
      </c>
      <c r="E4509" s="149" t="s">
        <v>145</v>
      </c>
      <c r="F4509" s="149">
        <v>907</v>
      </c>
      <c r="G4509" s="149">
        <v>302.33333333333297</v>
      </c>
      <c r="H4509" s="149">
        <v>811.05249038719501</v>
      </c>
      <c r="I4509" s="149">
        <v>980.28806872934797</v>
      </c>
      <c r="J4509" s="149">
        <v>916.62176163594904</v>
      </c>
      <c r="K4509" s="149">
        <v>1047.1627549727</v>
      </c>
      <c r="L4509" s="149">
        <v>63.666307093399297</v>
      </c>
      <c r="M4509" s="149">
        <v>66.874686243347199</v>
      </c>
    </row>
    <row r="4510" spans="1:13">
      <c r="A4510" s="150" t="str">
        <f t="shared" si="140"/>
        <v>2012-2014PersonsPK2</v>
      </c>
      <c r="B4510" s="151" t="str">
        <f t="shared" si="141"/>
        <v>2012-2014_Persons_PK2_All ages</v>
      </c>
      <c r="C4510" s="149" t="s">
        <v>216</v>
      </c>
      <c r="D4510" s="149" t="s">
        <v>215</v>
      </c>
      <c r="E4510" s="149" t="s">
        <v>145</v>
      </c>
      <c r="F4510" s="149">
        <v>917</v>
      </c>
      <c r="G4510" s="149">
        <v>305.66666666666703</v>
      </c>
      <c r="H4510" s="149">
        <v>812.71270561542804</v>
      </c>
      <c r="I4510" s="149">
        <v>964.18252531581095</v>
      </c>
      <c r="J4510" s="149">
        <v>901.96248196158399</v>
      </c>
      <c r="K4510" s="149">
        <v>1029.52045418326</v>
      </c>
      <c r="L4510" s="149">
        <v>62.220043354226704</v>
      </c>
      <c r="M4510" s="149">
        <v>65.337928867451197</v>
      </c>
    </row>
    <row r="4511" spans="1:13">
      <c r="A4511" s="150" t="str">
        <f t="shared" si="140"/>
        <v>2004-2006PersonsPK3</v>
      </c>
      <c r="B4511" s="151" t="str">
        <f t="shared" si="141"/>
        <v>2004-2006_Persons_PK3_All ages</v>
      </c>
      <c r="C4511" s="149" t="s">
        <v>1</v>
      </c>
      <c r="D4511" s="149" t="s">
        <v>215</v>
      </c>
      <c r="E4511" s="149" t="s">
        <v>146</v>
      </c>
      <c r="F4511" s="149">
        <v>1218</v>
      </c>
      <c r="G4511" s="149">
        <v>406</v>
      </c>
      <c r="H4511" s="149">
        <v>1169.8377786528599</v>
      </c>
      <c r="I4511" s="149">
        <v>1225.63962562854</v>
      </c>
      <c r="J4511" s="149">
        <v>1157.0434079532299</v>
      </c>
      <c r="K4511" s="149">
        <v>1297.2076712364899</v>
      </c>
      <c r="L4511" s="149">
        <v>68.596217675309603</v>
      </c>
      <c r="M4511" s="149">
        <v>71.568045607952598</v>
      </c>
    </row>
    <row r="4512" spans="1:13">
      <c r="A4512" s="150" t="str">
        <f t="shared" si="140"/>
        <v>2005-2007PersonsPK3</v>
      </c>
      <c r="B4512" s="151" t="str">
        <f t="shared" si="141"/>
        <v>2005-2007_Persons_PK3_All ages</v>
      </c>
      <c r="C4512" s="149" t="s">
        <v>3</v>
      </c>
      <c r="D4512" s="149" t="s">
        <v>215</v>
      </c>
      <c r="E4512" s="149" t="s">
        <v>146</v>
      </c>
      <c r="F4512" s="149">
        <v>1247</v>
      </c>
      <c r="G4512" s="149">
        <v>415.66666666666703</v>
      </c>
      <c r="H4512" s="149">
        <v>1192.69652712022</v>
      </c>
      <c r="I4512" s="149">
        <v>1240.2546312990601</v>
      </c>
      <c r="J4512" s="149">
        <v>1171.66672010297</v>
      </c>
      <c r="K4512" s="149">
        <v>1311.77844285779</v>
      </c>
      <c r="L4512" s="149">
        <v>68.587911196087603</v>
      </c>
      <c r="M4512" s="149">
        <v>71.523811558732007</v>
      </c>
    </row>
    <row r="4513" spans="1:13">
      <c r="A4513" s="150" t="str">
        <f t="shared" si="140"/>
        <v>2006-2008PersonsPK3</v>
      </c>
      <c r="B4513" s="151" t="str">
        <f t="shared" si="141"/>
        <v>2006-2008_Persons_PK3_All ages</v>
      </c>
      <c r="C4513" s="149" t="s">
        <v>4</v>
      </c>
      <c r="D4513" s="149" t="s">
        <v>215</v>
      </c>
      <c r="E4513" s="149" t="s">
        <v>146</v>
      </c>
      <c r="F4513" s="149">
        <v>1214</v>
      </c>
      <c r="G4513" s="149">
        <v>404.66666666666703</v>
      </c>
      <c r="H4513" s="149">
        <v>1154.25572373926</v>
      </c>
      <c r="I4513" s="149">
        <v>1202.44275584867</v>
      </c>
      <c r="J4513" s="149">
        <v>1134.9086491355599</v>
      </c>
      <c r="K4513" s="149">
        <v>1272.9076064243</v>
      </c>
      <c r="L4513" s="149">
        <v>67.534106713111399</v>
      </c>
      <c r="M4513" s="149">
        <v>70.464850575632198</v>
      </c>
    </row>
    <row r="4514" spans="1:13">
      <c r="A4514" s="150" t="str">
        <f t="shared" si="140"/>
        <v>2007-2009PersonsPK3</v>
      </c>
      <c r="B4514" s="151" t="str">
        <f t="shared" si="141"/>
        <v>2007-2009_Persons_PK3_All ages</v>
      </c>
      <c r="C4514" s="149" t="s">
        <v>5</v>
      </c>
      <c r="D4514" s="149" t="s">
        <v>215</v>
      </c>
      <c r="E4514" s="149" t="s">
        <v>146</v>
      </c>
      <c r="F4514" s="149">
        <v>1163</v>
      </c>
      <c r="G4514" s="149">
        <v>387.66666666666703</v>
      </c>
      <c r="H4514" s="149">
        <v>1099.86759977303</v>
      </c>
      <c r="I4514" s="149">
        <v>1145.60252436322</v>
      </c>
      <c r="J4514" s="149">
        <v>1079.84226578167</v>
      </c>
      <c r="K4514" s="149">
        <v>1214.27994763472</v>
      </c>
      <c r="L4514" s="149">
        <v>65.760258581545301</v>
      </c>
      <c r="M4514" s="149">
        <v>68.677423271501098</v>
      </c>
    </row>
    <row r="4515" spans="1:13">
      <c r="A4515" s="150" t="str">
        <f t="shared" si="140"/>
        <v>2008-2010PersonsPK3</v>
      </c>
      <c r="B4515" s="151" t="str">
        <f t="shared" si="141"/>
        <v>2008-2010_Persons_PK3_All ages</v>
      </c>
      <c r="C4515" s="149" t="s">
        <v>6</v>
      </c>
      <c r="D4515" s="149" t="s">
        <v>215</v>
      </c>
      <c r="E4515" s="149" t="s">
        <v>146</v>
      </c>
      <c r="F4515" s="149">
        <v>1138</v>
      </c>
      <c r="G4515" s="149">
        <v>379.33333333333297</v>
      </c>
      <c r="H4515" s="149">
        <v>1070.4543316715301</v>
      </c>
      <c r="I4515" s="149">
        <v>1111.20577203116</v>
      </c>
      <c r="J4515" s="149">
        <v>1046.85032038341</v>
      </c>
      <c r="K4515" s="149">
        <v>1178.44802163588</v>
      </c>
      <c r="L4515" s="149">
        <v>64.355451647749803</v>
      </c>
      <c r="M4515" s="149">
        <v>67.242249604718396</v>
      </c>
    </row>
    <row r="4516" spans="1:13">
      <c r="A4516" s="150" t="str">
        <f t="shared" si="140"/>
        <v>2009-2011PersonsPK3</v>
      </c>
      <c r="B4516" s="151" t="str">
        <f t="shared" si="141"/>
        <v>2009-2011_Persons_PK3_All ages</v>
      </c>
      <c r="C4516" s="149" t="s">
        <v>7</v>
      </c>
      <c r="D4516" s="149" t="s">
        <v>215</v>
      </c>
      <c r="E4516" s="149" t="s">
        <v>146</v>
      </c>
      <c r="F4516" s="149">
        <v>1104</v>
      </c>
      <c r="G4516" s="149">
        <v>368</v>
      </c>
      <c r="H4516" s="149">
        <v>1034.5118397256299</v>
      </c>
      <c r="I4516" s="149">
        <v>1061.56103694579</v>
      </c>
      <c r="J4516" s="149">
        <v>999.31011118839103</v>
      </c>
      <c r="K4516" s="149">
        <v>1126.6480913585101</v>
      </c>
      <c r="L4516" s="149">
        <v>62.250925757399202</v>
      </c>
      <c r="M4516" s="149">
        <v>65.0870544127188</v>
      </c>
    </row>
    <row r="4517" spans="1:13">
      <c r="A4517" s="150" t="str">
        <f t="shared" si="140"/>
        <v>2010-2012PersonsPK3</v>
      </c>
      <c r="B4517" s="151" t="str">
        <f t="shared" si="141"/>
        <v>2010-2012_Persons_PK3_All ages</v>
      </c>
      <c r="C4517" s="149" t="s">
        <v>8</v>
      </c>
      <c r="D4517" s="149" t="s">
        <v>215</v>
      </c>
      <c r="E4517" s="149" t="s">
        <v>146</v>
      </c>
      <c r="F4517" s="149">
        <v>1162</v>
      </c>
      <c r="G4517" s="149">
        <v>387.33333333333297</v>
      </c>
      <c r="H4517" s="149">
        <v>1087.10905705919</v>
      </c>
      <c r="I4517" s="149">
        <v>1106.12727603699</v>
      </c>
      <c r="J4517" s="149">
        <v>1043.03964868292</v>
      </c>
      <c r="K4517" s="149">
        <v>1172.0147416749101</v>
      </c>
      <c r="L4517" s="149">
        <v>63.087627354067799</v>
      </c>
      <c r="M4517" s="149">
        <v>65.887465637920997</v>
      </c>
    </row>
    <row r="4518" spans="1:13">
      <c r="A4518" s="150" t="str">
        <f t="shared" si="140"/>
        <v>2011-2013PersonsPK3</v>
      </c>
      <c r="B4518" s="151" t="str">
        <f t="shared" si="141"/>
        <v>2011-2013_Persons_PK3_All ages</v>
      </c>
      <c r="C4518" s="149" t="s">
        <v>9</v>
      </c>
      <c r="D4518" s="149" t="s">
        <v>215</v>
      </c>
      <c r="E4518" s="149" t="s">
        <v>146</v>
      </c>
      <c r="F4518" s="149">
        <v>1144</v>
      </c>
      <c r="G4518" s="149">
        <v>381.33333333333297</v>
      </c>
      <c r="H4518" s="149">
        <v>1071.33157899666</v>
      </c>
      <c r="I4518" s="149">
        <v>1084.00834726161</v>
      </c>
      <c r="J4518" s="149">
        <v>1021.8206081729199</v>
      </c>
      <c r="K4518" s="149">
        <v>1148.9781433092601</v>
      </c>
      <c r="L4518" s="149">
        <v>62.1877390886877</v>
      </c>
      <c r="M4518" s="149">
        <v>64.969796047645104</v>
      </c>
    </row>
    <row r="4519" spans="1:13">
      <c r="A4519" s="150" t="str">
        <f t="shared" si="140"/>
        <v>2012-2014PersonsPK3</v>
      </c>
      <c r="B4519" s="151" t="str">
        <f t="shared" si="141"/>
        <v>2012-2014_Persons_PK3_All ages</v>
      </c>
      <c r="C4519" s="149" t="s">
        <v>216</v>
      </c>
      <c r="D4519" s="149" t="s">
        <v>215</v>
      </c>
      <c r="E4519" s="149" t="s">
        <v>146</v>
      </c>
      <c r="F4519" s="149">
        <v>1184</v>
      </c>
      <c r="G4519" s="149">
        <v>394.66666666666703</v>
      </c>
      <c r="H4519" s="149">
        <v>1110.2983926930399</v>
      </c>
      <c r="I4519" s="149">
        <v>1114.3995611656001</v>
      </c>
      <c r="J4519" s="149">
        <v>1051.66543410752</v>
      </c>
      <c r="K4519" s="149">
        <v>1179.8912269990601</v>
      </c>
      <c r="L4519" s="149">
        <v>62.734127058083502</v>
      </c>
      <c r="M4519" s="149">
        <v>65.491665833459606</v>
      </c>
    </row>
    <row r="4520" spans="1:13">
      <c r="A4520" s="150" t="str">
        <f t="shared" si="140"/>
        <v>2004-2006PersonsPK4</v>
      </c>
      <c r="B4520" s="151" t="str">
        <f t="shared" si="141"/>
        <v>2004-2006_Persons_PK4_All ages</v>
      </c>
      <c r="C4520" s="149" t="s">
        <v>1</v>
      </c>
      <c r="D4520" s="149" t="s">
        <v>215</v>
      </c>
      <c r="E4520" s="149" t="s">
        <v>147</v>
      </c>
      <c r="F4520" s="149">
        <v>1113</v>
      </c>
      <c r="G4520" s="149">
        <v>371</v>
      </c>
      <c r="H4520" s="149">
        <v>1031.23349609465</v>
      </c>
      <c r="I4520" s="149">
        <v>1343.7639431677701</v>
      </c>
      <c r="J4520" s="149">
        <v>1263.87189200286</v>
      </c>
      <c r="K4520" s="149">
        <v>1427.2807347235801</v>
      </c>
      <c r="L4520" s="149">
        <v>79.892051164906903</v>
      </c>
      <c r="M4520" s="149">
        <v>83.5167915558131</v>
      </c>
    </row>
    <row r="4521" spans="1:13">
      <c r="A4521" s="150" t="str">
        <f t="shared" si="140"/>
        <v>2005-2007PersonsPK4</v>
      </c>
      <c r="B4521" s="151" t="str">
        <f t="shared" si="141"/>
        <v>2005-2007_Persons_PK4_All ages</v>
      </c>
      <c r="C4521" s="149" t="s">
        <v>3</v>
      </c>
      <c r="D4521" s="149" t="s">
        <v>215</v>
      </c>
      <c r="E4521" s="149" t="s">
        <v>147</v>
      </c>
      <c r="F4521" s="149">
        <v>1069</v>
      </c>
      <c r="G4521" s="149">
        <v>356.33333333333297</v>
      </c>
      <c r="H4521" s="149">
        <v>988.26835784744196</v>
      </c>
      <c r="I4521" s="149">
        <v>1294.07725087674</v>
      </c>
      <c r="J4521" s="149">
        <v>1215.42519926876</v>
      </c>
      <c r="K4521" s="149">
        <v>1376.37231908174</v>
      </c>
      <c r="L4521" s="149">
        <v>78.652051607978606</v>
      </c>
      <c r="M4521" s="149">
        <v>82.2950682050014</v>
      </c>
    </row>
    <row r="4522" spans="1:13">
      <c r="A4522" s="150" t="str">
        <f t="shared" si="140"/>
        <v>2006-2008PersonsPK4</v>
      </c>
      <c r="B4522" s="151" t="str">
        <f t="shared" si="141"/>
        <v>2006-2008_Persons_PK4_All ages</v>
      </c>
      <c r="C4522" s="149" t="s">
        <v>4</v>
      </c>
      <c r="D4522" s="149" t="s">
        <v>215</v>
      </c>
      <c r="E4522" s="149" t="s">
        <v>147</v>
      </c>
      <c r="F4522" s="149">
        <v>1123</v>
      </c>
      <c r="G4522" s="149">
        <v>374.33333333333297</v>
      </c>
      <c r="H4522" s="149">
        <v>1036.35071658623</v>
      </c>
      <c r="I4522" s="149">
        <v>1342.9819637759099</v>
      </c>
      <c r="J4522" s="149">
        <v>1263.22515987107</v>
      </c>
      <c r="K4522" s="149">
        <v>1426.3408265763301</v>
      </c>
      <c r="L4522" s="149">
        <v>79.756803904832907</v>
      </c>
      <c r="M4522" s="149">
        <v>83.358862800426294</v>
      </c>
    </row>
    <row r="4523" spans="1:13">
      <c r="A4523" s="150" t="str">
        <f t="shared" si="140"/>
        <v>2007-2009PersonsPK4</v>
      </c>
      <c r="B4523" s="151" t="str">
        <f t="shared" si="141"/>
        <v>2007-2009_Persons_PK4_All ages</v>
      </c>
      <c r="C4523" s="149" t="s">
        <v>5</v>
      </c>
      <c r="D4523" s="149" t="s">
        <v>215</v>
      </c>
      <c r="E4523" s="149" t="s">
        <v>147</v>
      </c>
      <c r="F4523" s="149">
        <v>1127</v>
      </c>
      <c r="G4523" s="149">
        <v>375.66666666666703</v>
      </c>
      <c r="H4523" s="149">
        <v>1035.34124002095</v>
      </c>
      <c r="I4523" s="149">
        <v>1329.5552155232699</v>
      </c>
      <c r="J4523" s="149">
        <v>1250.9242895980301</v>
      </c>
      <c r="K4523" s="149">
        <v>1411.7308894596799</v>
      </c>
      <c r="L4523" s="149">
        <v>78.630925925238401</v>
      </c>
      <c r="M4523" s="149">
        <v>82.175673936410504</v>
      </c>
    </row>
    <row r="4524" spans="1:13">
      <c r="A4524" s="150" t="str">
        <f t="shared" si="140"/>
        <v>2008-2010PersonsPK4</v>
      </c>
      <c r="B4524" s="151" t="str">
        <f t="shared" si="141"/>
        <v>2008-2010_Persons_PK4_All ages</v>
      </c>
      <c r="C4524" s="149" t="s">
        <v>6</v>
      </c>
      <c r="D4524" s="149" t="s">
        <v>215</v>
      </c>
      <c r="E4524" s="149" t="s">
        <v>147</v>
      </c>
      <c r="F4524" s="149">
        <v>1121</v>
      </c>
      <c r="G4524" s="149">
        <v>373.66666666666703</v>
      </c>
      <c r="H4524" s="149">
        <v>1025.92731565798</v>
      </c>
      <c r="I4524" s="149">
        <v>1305.21570340474</v>
      </c>
      <c r="J4524" s="149">
        <v>1228.2722339326101</v>
      </c>
      <c r="K4524" s="149">
        <v>1385.63734802312</v>
      </c>
      <c r="L4524" s="149">
        <v>76.943469472132605</v>
      </c>
      <c r="M4524" s="149">
        <v>80.421644618375197</v>
      </c>
    </row>
    <row r="4525" spans="1:13">
      <c r="A4525" s="150" t="str">
        <f t="shared" si="140"/>
        <v>2009-2011PersonsPK4</v>
      </c>
      <c r="B4525" s="151" t="str">
        <f t="shared" si="141"/>
        <v>2009-2011_Persons_PK4_All ages</v>
      </c>
      <c r="C4525" s="149" t="s">
        <v>7</v>
      </c>
      <c r="D4525" s="149" t="s">
        <v>215</v>
      </c>
      <c r="E4525" s="149" t="s">
        <v>147</v>
      </c>
      <c r="F4525" s="149">
        <v>1106</v>
      </c>
      <c r="G4525" s="149">
        <v>368.66666666666703</v>
      </c>
      <c r="H4525" s="149">
        <v>1007.1575573242</v>
      </c>
      <c r="I4525" s="149">
        <v>1279.96357484185</v>
      </c>
      <c r="J4525" s="149">
        <v>1204.1029845194701</v>
      </c>
      <c r="K4525" s="149">
        <v>1359.2771410081</v>
      </c>
      <c r="L4525" s="149">
        <v>75.860590322377405</v>
      </c>
      <c r="M4525" s="149">
        <v>79.313566166249998</v>
      </c>
    </row>
    <row r="4526" spans="1:13">
      <c r="A4526" s="150" t="str">
        <f t="shared" si="140"/>
        <v>2010-2012PersonsPK4</v>
      </c>
      <c r="B4526" s="151" t="str">
        <f t="shared" si="141"/>
        <v>2010-2012_Persons_PK4_All ages</v>
      </c>
      <c r="C4526" s="149" t="s">
        <v>8</v>
      </c>
      <c r="D4526" s="149" t="s">
        <v>215</v>
      </c>
      <c r="E4526" s="149" t="s">
        <v>147</v>
      </c>
      <c r="F4526" s="149">
        <v>1109</v>
      </c>
      <c r="G4526" s="149">
        <v>369.66666666666703</v>
      </c>
      <c r="H4526" s="149">
        <v>1009.20019292195</v>
      </c>
      <c r="I4526" s="149">
        <v>1267.98735063247</v>
      </c>
      <c r="J4526" s="149">
        <v>1193.07325037633</v>
      </c>
      <c r="K4526" s="149">
        <v>1346.30661528168</v>
      </c>
      <c r="L4526" s="149">
        <v>74.914100256142802</v>
      </c>
      <c r="M4526" s="149">
        <v>78.319264649202793</v>
      </c>
    </row>
    <row r="4527" spans="1:13">
      <c r="A4527" s="150" t="str">
        <f t="shared" si="140"/>
        <v>2011-2013PersonsPK4</v>
      </c>
      <c r="B4527" s="151" t="str">
        <f t="shared" si="141"/>
        <v>2011-2013_Persons_PK4_All ages</v>
      </c>
      <c r="C4527" s="149" t="s">
        <v>9</v>
      </c>
      <c r="D4527" s="149" t="s">
        <v>215</v>
      </c>
      <c r="E4527" s="149" t="s">
        <v>147</v>
      </c>
      <c r="F4527" s="149">
        <v>1132</v>
      </c>
      <c r="G4527" s="149">
        <v>377.33333333333297</v>
      </c>
      <c r="H4527" s="149">
        <v>1028.6887852930199</v>
      </c>
      <c r="I4527" s="149">
        <v>1277.1162828209399</v>
      </c>
      <c r="J4527" s="149">
        <v>1202.42368440829</v>
      </c>
      <c r="K4527" s="149">
        <v>1355.1684587821201</v>
      </c>
      <c r="L4527" s="149">
        <v>74.6925984126499</v>
      </c>
      <c r="M4527" s="149">
        <v>78.052175961179998</v>
      </c>
    </row>
    <row r="4528" spans="1:13">
      <c r="A4528" s="150" t="str">
        <f t="shared" si="140"/>
        <v>2012-2014PersonsPK4</v>
      </c>
      <c r="B4528" s="151" t="str">
        <f t="shared" si="141"/>
        <v>2012-2014_Persons_PK4_All ages</v>
      </c>
      <c r="C4528" s="149" t="s">
        <v>216</v>
      </c>
      <c r="D4528" s="149" t="s">
        <v>215</v>
      </c>
      <c r="E4528" s="149" t="s">
        <v>147</v>
      </c>
      <c r="F4528" s="149">
        <v>1089</v>
      </c>
      <c r="G4528" s="149">
        <v>363</v>
      </c>
      <c r="H4528" s="149">
        <v>987.64760298198803</v>
      </c>
      <c r="I4528" s="149">
        <v>1206.50448325089</v>
      </c>
      <c r="J4528" s="149">
        <v>1134.8886209541299</v>
      </c>
      <c r="K4528" s="149">
        <v>1281.4060918360999</v>
      </c>
      <c r="L4528" s="149">
        <v>71.615862296758706</v>
      </c>
      <c r="M4528" s="149">
        <v>74.901608585212401</v>
      </c>
    </row>
    <row r="4529" spans="1:13">
      <c r="A4529" s="150" t="str">
        <f t="shared" si="140"/>
        <v>2004-2006PersonsPK5</v>
      </c>
      <c r="B4529" s="151" t="str">
        <f t="shared" si="141"/>
        <v>2004-2006_Persons_PK5_All ages</v>
      </c>
      <c r="C4529" s="149" t="s">
        <v>1</v>
      </c>
      <c r="D4529" s="149" t="s">
        <v>215</v>
      </c>
      <c r="E4529" s="149" t="s">
        <v>148</v>
      </c>
      <c r="F4529" s="149">
        <v>1258</v>
      </c>
      <c r="G4529" s="149">
        <v>419.33333333333297</v>
      </c>
      <c r="H4529" s="149">
        <v>1211.23424577079</v>
      </c>
      <c r="I4529" s="149">
        <v>1621.36307319207</v>
      </c>
      <c r="J4529" s="149">
        <v>1530.82416873848</v>
      </c>
      <c r="K4529" s="149">
        <v>1715.7601123511199</v>
      </c>
      <c r="L4529" s="149">
        <v>90.538904453594597</v>
      </c>
      <c r="M4529" s="149">
        <v>94.397039159053705</v>
      </c>
    </row>
    <row r="4530" spans="1:13">
      <c r="A4530" s="150" t="str">
        <f t="shared" si="140"/>
        <v>2005-2007PersonsPK5</v>
      </c>
      <c r="B4530" s="151" t="str">
        <f t="shared" si="141"/>
        <v>2005-2007_Persons_PK5_All ages</v>
      </c>
      <c r="C4530" s="149" t="s">
        <v>3</v>
      </c>
      <c r="D4530" s="149" t="s">
        <v>215</v>
      </c>
      <c r="E4530" s="149" t="s">
        <v>148</v>
      </c>
      <c r="F4530" s="149">
        <v>1240</v>
      </c>
      <c r="G4530" s="149">
        <v>413.33333333333297</v>
      </c>
      <c r="H4530" s="149">
        <v>1187.8304850946399</v>
      </c>
      <c r="I4530" s="149">
        <v>1584.3072757636201</v>
      </c>
      <c r="J4530" s="149">
        <v>1495.2152298635599</v>
      </c>
      <c r="K4530" s="149">
        <v>1677.2239009812199</v>
      </c>
      <c r="L4530" s="149">
        <v>89.092045900067902</v>
      </c>
      <c r="M4530" s="149">
        <v>92.9166252175919</v>
      </c>
    </row>
    <row r="4531" spans="1:13">
      <c r="A4531" s="150" t="str">
        <f t="shared" si="140"/>
        <v>2006-2008PersonsPK5</v>
      </c>
      <c r="B4531" s="151" t="str">
        <f t="shared" si="141"/>
        <v>2006-2008_Persons_PK5_All ages</v>
      </c>
      <c r="C4531" s="149" t="s">
        <v>4</v>
      </c>
      <c r="D4531" s="149" t="s">
        <v>215</v>
      </c>
      <c r="E4531" s="149" t="s">
        <v>148</v>
      </c>
      <c r="F4531" s="149">
        <v>1205</v>
      </c>
      <c r="G4531" s="149">
        <v>401.66666666666703</v>
      </c>
      <c r="H4531" s="149">
        <v>1150.5227478875299</v>
      </c>
      <c r="I4531" s="149">
        <v>1534.63936872919</v>
      </c>
      <c r="J4531" s="149">
        <v>1447.1015503239701</v>
      </c>
      <c r="K4531" s="149">
        <v>1625.9905190278901</v>
      </c>
      <c r="L4531" s="149">
        <v>87.537818405212207</v>
      </c>
      <c r="M4531" s="149">
        <v>91.351150298704397</v>
      </c>
    </row>
    <row r="4532" spans="1:13">
      <c r="A4532" s="150" t="str">
        <f t="shared" si="140"/>
        <v>2007-2009PersonsPK5</v>
      </c>
      <c r="B4532" s="151" t="str">
        <f t="shared" si="141"/>
        <v>2007-2009_Persons_PK5_All ages</v>
      </c>
      <c r="C4532" s="149" t="s">
        <v>5</v>
      </c>
      <c r="D4532" s="149" t="s">
        <v>215</v>
      </c>
      <c r="E4532" s="149" t="s">
        <v>148</v>
      </c>
      <c r="F4532" s="149">
        <v>1178</v>
      </c>
      <c r="G4532" s="149">
        <v>392.66666666666703</v>
      </c>
      <c r="H4532" s="149">
        <v>1124.2925451196299</v>
      </c>
      <c r="I4532" s="149">
        <v>1492.6280637996099</v>
      </c>
      <c r="J4532" s="149">
        <v>1406.6439923693199</v>
      </c>
      <c r="K4532" s="149">
        <v>1582.40149192738</v>
      </c>
      <c r="L4532" s="149">
        <v>85.984071430292502</v>
      </c>
      <c r="M4532" s="149">
        <v>89.773428127763296</v>
      </c>
    </row>
    <row r="4533" spans="1:13">
      <c r="A4533" s="150" t="str">
        <f t="shared" si="140"/>
        <v>2008-2010PersonsPK5</v>
      </c>
      <c r="B4533" s="151" t="str">
        <f t="shared" si="141"/>
        <v>2008-2010_Persons_PK5_All ages</v>
      </c>
      <c r="C4533" s="149" t="s">
        <v>6</v>
      </c>
      <c r="D4533" s="149" t="s">
        <v>215</v>
      </c>
      <c r="E4533" s="149" t="s">
        <v>148</v>
      </c>
      <c r="F4533" s="149">
        <v>1154</v>
      </c>
      <c r="G4533" s="149">
        <v>384.66666666666703</v>
      </c>
      <c r="H4533" s="149">
        <v>1100.7984127135501</v>
      </c>
      <c r="I4533" s="149">
        <v>1453.5790295778299</v>
      </c>
      <c r="J4533" s="149">
        <v>1369.10137626293</v>
      </c>
      <c r="K4533" s="149">
        <v>1541.8191018801899</v>
      </c>
      <c r="L4533" s="149">
        <v>84.477653314903094</v>
      </c>
      <c r="M4533" s="149">
        <v>88.240072302361298</v>
      </c>
    </row>
    <row r="4534" spans="1:13">
      <c r="A4534" s="150" t="str">
        <f t="shared" si="140"/>
        <v>2009-2011PersonsPK5</v>
      </c>
      <c r="B4534" s="151" t="str">
        <f t="shared" si="141"/>
        <v>2009-2011_Persons_PK5_All ages</v>
      </c>
      <c r="C4534" s="149" t="s">
        <v>7</v>
      </c>
      <c r="D4534" s="149" t="s">
        <v>215</v>
      </c>
      <c r="E4534" s="149" t="s">
        <v>148</v>
      </c>
      <c r="F4534" s="149">
        <v>1158</v>
      </c>
      <c r="G4534" s="149">
        <v>386</v>
      </c>
      <c r="H4534" s="149">
        <v>1103.5192544097899</v>
      </c>
      <c r="I4534" s="149">
        <v>1446.86213486271</v>
      </c>
      <c r="J4534" s="149">
        <v>1363.0995402296301</v>
      </c>
      <c r="K4534" s="149">
        <v>1534.3486964082199</v>
      </c>
      <c r="L4534" s="149">
        <v>83.762594633076603</v>
      </c>
      <c r="M4534" s="149">
        <v>87.486561545515301</v>
      </c>
    </row>
    <row r="4535" spans="1:13">
      <c r="A4535" s="150" t="str">
        <f t="shared" si="140"/>
        <v>2010-2012PersonsPK5</v>
      </c>
      <c r="B4535" s="151" t="str">
        <f t="shared" si="141"/>
        <v>2010-2012_Persons_PK5_All ages</v>
      </c>
      <c r="C4535" s="149" t="s">
        <v>8</v>
      </c>
      <c r="D4535" s="149" t="s">
        <v>215</v>
      </c>
      <c r="E4535" s="149" t="s">
        <v>148</v>
      </c>
      <c r="F4535" s="149">
        <v>1201</v>
      </c>
      <c r="G4535" s="149">
        <v>400.33333333333297</v>
      </c>
      <c r="H4535" s="149">
        <v>1143.9729485164501</v>
      </c>
      <c r="I4535" s="149">
        <v>1492.8581433638001</v>
      </c>
      <c r="J4535" s="149">
        <v>1408.10596968101</v>
      </c>
      <c r="K4535" s="149">
        <v>1581.3085898219199</v>
      </c>
      <c r="L4535" s="149">
        <v>84.752173682787799</v>
      </c>
      <c r="M4535" s="149">
        <v>88.450446458123693</v>
      </c>
    </row>
    <row r="4536" spans="1:13">
      <c r="A4536" s="150" t="str">
        <f t="shared" si="140"/>
        <v>2011-2013PersonsPK5</v>
      </c>
      <c r="B4536" s="151" t="str">
        <f t="shared" si="141"/>
        <v>2011-2013_Persons_PK5_All ages</v>
      </c>
      <c r="C4536" s="149" t="s">
        <v>9</v>
      </c>
      <c r="D4536" s="149" t="s">
        <v>215</v>
      </c>
      <c r="E4536" s="149" t="s">
        <v>148</v>
      </c>
      <c r="F4536" s="149">
        <v>1211</v>
      </c>
      <c r="G4536" s="149">
        <v>403.66666666666703</v>
      </c>
      <c r="H4536" s="149">
        <v>1156.26253174709</v>
      </c>
      <c r="I4536" s="149">
        <v>1493.6654796401599</v>
      </c>
      <c r="J4536" s="149">
        <v>1409.3873699605599</v>
      </c>
      <c r="K4536" s="149">
        <v>1581.6055991189701</v>
      </c>
      <c r="L4536" s="149">
        <v>84.278109679599794</v>
      </c>
      <c r="M4536" s="149">
        <v>87.940119478810601</v>
      </c>
    </row>
    <row r="4537" spans="1:13">
      <c r="A4537" s="150" t="str">
        <f t="shared" si="140"/>
        <v>2012-2014PersonsPK5</v>
      </c>
      <c r="B4537" s="151" t="str">
        <f t="shared" si="141"/>
        <v>2012-2014_Persons_PK5_All ages</v>
      </c>
      <c r="C4537" s="149" t="s">
        <v>216</v>
      </c>
      <c r="D4537" s="149" t="s">
        <v>215</v>
      </c>
      <c r="E4537" s="149" t="s">
        <v>148</v>
      </c>
      <c r="F4537" s="149">
        <v>1226</v>
      </c>
      <c r="G4537" s="149">
        <v>408.66666666666703</v>
      </c>
      <c r="H4537" s="149">
        <v>1172.34191074519</v>
      </c>
      <c r="I4537" s="149">
        <v>1484.77933412316</v>
      </c>
      <c r="J4537" s="149">
        <v>1401.7195032895199</v>
      </c>
      <c r="K4537" s="149">
        <v>1571.42557023268</v>
      </c>
      <c r="L4537" s="149">
        <v>83.059830833638003</v>
      </c>
      <c r="M4537" s="149">
        <v>86.646236109526399</v>
      </c>
    </row>
    <row r="4538" spans="1:13">
      <c r="A4538" s="150" t="str">
        <f t="shared" si="140"/>
        <v>2004-2006PersonsPL</v>
      </c>
      <c r="B4538" s="151" t="str">
        <f t="shared" si="141"/>
        <v>2004-2006_Persons_PL_All ages</v>
      </c>
      <c r="C4538" s="149" t="s">
        <v>1</v>
      </c>
      <c r="D4538" s="149" t="s">
        <v>215</v>
      </c>
      <c r="E4538" s="149" t="s">
        <v>149</v>
      </c>
      <c r="F4538" s="149">
        <v>2504</v>
      </c>
      <c r="G4538" s="149">
        <v>834.66666666666697</v>
      </c>
      <c r="H4538" s="149">
        <v>1203.61468948279</v>
      </c>
      <c r="I4538" s="149">
        <v>1366.2242887529501</v>
      </c>
      <c r="J4538" s="149">
        <v>1312.6091275073099</v>
      </c>
      <c r="K4538" s="149">
        <v>1421.4479129817901</v>
      </c>
      <c r="L4538" s="149">
        <v>53.615161245644899</v>
      </c>
      <c r="M4538" s="149">
        <v>55.223624228837899</v>
      </c>
    </row>
    <row r="4539" spans="1:13">
      <c r="A4539" s="150" t="str">
        <f t="shared" si="140"/>
        <v>2005-2007PersonsPL</v>
      </c>
      <c r="B4539" s="151" t="str">
        <f t="shared" si="141"/>
        <v>2005-2007_Persons_PL_All ages</v>
      </c>
      <c r="C4539" s="149" t="s">
        <v>3</v>
      </c>
      <c r="D4539" s="149" t="s">
        <v>215</v>
      </c>
      <c r="E4539" s="149" t="s">
        <v>149</v>
      </c>
      <c r="F4539" s="149">
        <v>2526</v>
      </c>
      <c r="G4539" s="149">
        <v>842</v>
      </c>
      <c r="H4539" s="149">
        <v>1211.60957967796</v>
      </c>
      <c r="I4539" s="149">
        <v>1366.02817802303</v>
      </c>
      <c r="J4539" s="149">
        <v>1312.5827312489</v>
      </c>
      <c r="K4539" s="149">
        <v>1421.06988404199</v>
      </c>
      <c r="L4539" s="149">
        <v>53.445446774127703</v>
      </c>
      <c r="M4539" s="149">
        <v>55.041706018952503</v>
      </c>
    </row>
    <row r="4540" spans="1:13">
      <c r="A4540" s="150" t="str">
        <f t="shared" si="140"/>
        <v>2006-2008PersonsPL</v>
      </c>
      <c r="B4540" s="151" t="str">
        <f t="shared" si="141"/>
        <v>2006-2008_Persons_PL_All ages</v>
      </c>
      <c r="C4540" s="149" t="s">
        <v>4</v>
      </c>
      <c r="D4540" s="149" t="s">
        <v>215</v>
      </c>
      <c r="E4540" s="149" t="s">
        <v>149</v>
      </c>
      <c r="F4540" s="149">
        <v>2504</v>
      </c>
      <c r="G4540" s="149">
        <v>834.66666666666697</v>
      </c>
      <c r="H4540" s="149">
        <v>1197.4272529469399</v>
      </c>
      <c r="I4540" s="149">
        <v>1340.3116426248801</v>
      </c>
      <c r="J4540" s="149">
        <v>1287.6147018757399</v>
      </c>
      <c r="K4540" s="149">
        <v>1394.5894996028201</v>
      </c>
      <c r="L4540" s="149">
        <v>52.696940749144197</v>
      </c>
      <c r="M4540" s="149">
        <v>54.2778569779355</v>
      </c>
    </row>
    <row r="4541" spans="1:13">
      <c r="A4541" s="150" t="str">
        <f t="shared" si="140"/>
        <v>2007-2009PersonsPL</v>
      </c>
      <c r="B4541" s="151" t="str">
        <f t="shared" si="141"/>
        <v>2007-2009_Persons_PL_All ages</v>
      </c>
      <c r="C4541" s="149" t="s">
        <v>5</v>
      </c>
      <c r="D4541" s="149" t="s">
        <v>215</v>
      </c>
      <c r="E4541" s="149" t="s">
        <v>149</v>
      </c>
      <c r="F4541" s="149">
        <v>2484</v>
      </c>
      <c r="G4541" s="149">
        <v>828</v>
      </c>
      <c r="H4541" s="149">
        <v>1186.50139714838</v>
      </c>
      <c r="I4541" s="149">
        <v>1329.38202064095</v>
      </c>
      <c r="J4541" s="149">
        <v>1276.9254275179001</v>
      </c>
      <c r="K4541" s="149">
        <v>1383.41874679692</v>
      </c>
      <c r="L4541" s="149">
        <v>52.456593123050702</v>
      </c>
      <c r="M4541" s="149">
        <v>54.036726155972502</v>
      </c>
    </row>
    <row r="4542" spans="1:13">
      <c r="A4542" s="150" t="str">
        <f t="shared" si="140"/>
        <v>2008-2010PersonsPL</v>
      </c>
      <c r="B4542" s="151" t="str">
        <f t="shared" si="141"/>
        <v>2008-2010_Persons_PL_All ages</v>
      </c>
      <c r="C4542" s="149" t="s">
        <v>6</v>
      </c>
      <c r="D4542" s="149" t="s">
        <v>215</v>
      </c>
      <c r="E4542" s="149" t="s">
        <v>149</v>
      </c>
      <c r="F4542" s="149">
        <v>2421</v>
      </c>
      <c r="G4542" s="149">
        <v>807</v>
      </c>
      <c r="H4542" s="149">
        <v>1155.78513185785</v>
      </c>
      <c r="I4542" s="149">
        <v>1287.7201567316699</v>
      </c>
      <c r="J4542" s="149">
        <v>1236.4524234359601</v>
      </c>
      <c r="K4542" s="149">
        <v>1340.5525103658199</v>
      </c>
      <c r="L4542" s="149">
        <v>51.267733295710698</v>
      </c>
      <c r="M4542" s="149">
        <v>52.832353634143402</v>
      </c>
    </row>
    <row r="4543" spans="1:13">
      <c r="A4543" s="150" t="str">
        <f t="shared" si="140"/>
        <v>2009-2011PersonsPL</v>
      </c>
      <c r="B4543" s="151" t="str">
        <f t="shared" si="141"/>
        <v>2009-2011_Persons_PL_All ages</v>
      </c>
      <c r="C4543" s="149" t="s">
        <v>7</v>
      </c>
      <c r="D4543" s="149" t="s">
        <v>215</v>
      </c>
      <c r="E4543" s="149" t="s">
        <v>149</v>
      </c>
      <c r="F4543" s="149">
        <v>2375</v>
      </c>
      <c r="G4543" s="149">
        <v>791.66666666666697</v>
      </c>
      <c r="H4543" s="149">
        <v>1133.86804163086</v>
      </c>
      <c r="I4543" s="149">
        <v>1258.1153844068699</v>
      </c>
      <c r="J4543" s="149">
        <v>1207.66838546024</v>
      </c>
      <c r="K4543" s="149">
        <v>1310.11704513373</v>
      </c>
      <c r="L4543" s="149">
        <v>50.4469989466293</v>
      </c>
      <c r="M4543" s="149">
        <v>52.001660726863101</v>
      </c>
    </row>
    <row r="4544" spans="1:13">
      <c r="A4544" s="150" t="str">
        <f t="shared" si="140"/>
        <v>2010-2012PersonsPL</v>
      </c>
      <c r="B4544" s="151" t="str">
        <f t="shared" si="141"/>
        <v>2010-2012_Persons_PL_All ages</v>
      </c>
      <c r="C4544" s="149" t="s">
        <v>8</v>
      </c>
      <c r="D4544" s="149" t="s">
        <v>215</v>
      </c>
      <c r="E4544" s="149" t="s">
        <v>149</v>
      </c>
      <c r="F4544" s="149">
        <v>2423</v>
      </c>
      <c r="G4544" s="149">
        <v>807.66666666666697</v>
      </c>
      <c r="H4544" s="149">
        <v>1156.9387677145801</v>
      </c>
      <c r="I4544" s="149">
        <v>1272.6435436214399</v>
      </c>
      <c r="J4544" s="149">
        <v>1222.18649528337</v>
      </c>
      <c r="K4544" s="149">
        <v>1324.63982500885</v>
      </c>
      <c r="L4544" s="149">
        <v>50.457048338072397</v>
      </c>
      <c r="M4544" s="149">
        <v>51.996281387404501</v>
      </c>
    </row>
    <row r="4545" spans="1:13">
      <c r="A4545" s="150" t="str">
        <f t="shared" si="140"/>
        <v>2011-2013PersonsPL</v>
      </c>
      <c r="B4545" s="151" t="str">
        <f t="shared" si="141"/>
        <v>2011-2013_Persons_PL_All ages</v>
      </c>
      <c r="C4545" s="149" t="s">
        <v>9</v>
      </c>
      <c r="D4545" s="149" t="s">
        <v>215</v>
      </c>
      <c r="E4545" s="149" t="s">
        <v>149</v>
      </c>
      <c r="F4545" s="149">
        <v>2428</v>
      </c>
      <c r="G4545" s="149">
        <v>809.33333333333303</v>
      </c>
      <c r="H4545" s="149">
        <v>1159.3759997708</v>
      </c>
      <c r="I4545" s="149">
        <v>1269.84295376976</v>
      </c>
      <c r="J4545" s="149">
        <v>1219.5734626726501</v>
      </c>
      <c r="K4545" s="149">
        <v>1321.64435009516</v>
      </c>
      <c r="L4545" s="149">
        <v>50.269491097105202</v>
      </c>
      <c r="M4545" s="149">
        <v>51.8013963254052</v>
      </c>
    </row>
    <row r="4546" spans="1:13">
      <c r="A4546" s="150" t="str">
        <f t="shared" si="140"/>
        <v>2012-2014PersonsPL</v>
      </c>
      <c r="B4546" s="151" t="str">
        <f t="shared" si="141"/>
        <v>2012-2014_Persons_PL_All ages</v>
      </c>
      <c r="C4546" s="149" t="s">
        <v>216</v>
      </c>
      <c r="D4546" s="149" t="s">
        <v>215</v>
      </c>
      <c r="E4546" s="149" t="s">
        <v>149</v>
      </c>
      <c r="F4546" s="149">
        <v>2415</v>
      </c>
      <c r="G4546" s="149">
        <v>805</v>
      </c>
      <c r="H4546" s="149">
        <v>1153.9288529994999</v>
      </c>
      <c r="I4546" s="149">
        <v>1253.5008766399701</v>
      </c>
      <c r="J4546" s="149">
        <v>1203.7772597033299</v>
      </c>
      <c r="K4546" s="149">
        <v>1304.74390514774</v>
      </c>
      <c r="L4546" s="149">
        <v>49.723616936642202</v>
      </c>
      <c r="M4546" s="149">
        <v>51.243028507770497</v>
      </c>
    </row>
    <row r="4547" spans="1:13">
      <c r="A4547" s="150" t="str">
        <f t="shared" ref="A4547:A4610" si="142">C4547&amp;D4547&amp;E4547</f>
        <v>2004-2006PersonsPL1</v>
      </c>
      <c r="B4547" s="151" t="str">
        <f t="shared" ref="B4547:B4610" si="143">CONCATENATE(C4547,"_",D4547,"_",E4547,"_","All ages")</f>
        <v>2004-2006_Persons_PL1_All ages</v>
      </c>
      <c r="C4547" s="149" t="s">
        <v>1</v>
      </c>
      <c r="D4547" s="149" t="s">
        <v>215</v>
      </c>
      <c r="E4547" s="149" t="s">
        <v>150</v>
      </c>
      <c r="F4547" s="149">
        <v>526</v>
      </c>
      <c r="G4547" s="149">
        <v>175.333333333333</v>
      </c>
      <c r="H4547" s="149">
        <v>1141.6417068194601</v>
      </c>
      <c r="I4547" s="149">
        <v>1383.82424383893</v>
      </c>
      <c r="J4547" s="149">
        <v>1265.3731786278099</v>
      </c>
      <c r="K4547" s="149">
        <v>1510.1813689892299</v>
      </c>
      <c r="L4547" s="149">
        <v>118.451065211128</v>
      </c>
      <c r="M4547" s="149">
        <v>126.357125150295</v>
      </c>
    </row>
    <row r="4548" spans="1:13">
      <c r="A4548" s="150" t="str">
        <f t="shared" si="142"/>
        <v>2005-2007PersonsPL1</v>
      </c>
      <c r="B4548" s="151" t="str">
        <f t="shared" si="143"/>
        <v>2005-2007_Persons_PL1_All ages</v>
      </c>
      <c r="C4548" s="149" t="s">
        <v>3</v>
      </c>
      <c r="D4548" s="149" t="s">
        <v>215</v>
      </c>
      <c r="E4548" s="149" t="s">
        <v>150</v>
      </c>
      <c r="F4548" s="149">
        <v>544</v>
      </c>
      <c r="G4548" s="149">
        <v>181.333333333333</v>
      </c>
      <c r="H4548" s="149">
        <v>1181.1707486538101</v>
      </c>
      <c r="I4548" s="149">
        <v>1423.57171316729</v>
      </c>
      <c r="J4548" s="149">
        <v>1302.4775701794399</v>
      </c>
      <c r="K4548" s="149">
        <v>1552.6087037473901</v>
      </c>
      <c r="L4548" s="149">
        <v>121.094142987849</v>
      </c>
      <c r="M4548" s="149">
        <v>129.03699058010099</v>
      </c>
    </row>
    <row r="4549" spans="1:13">
      <c r="A4549" s="150" t="str">
        <f t="shared" si="142"/>
        <v>2006-2008PersonsPL1</v>
      </c>
      <c r="B4549" s="151" t="str">
        <f t="shared" si="143"/>
        <v>2006-2008_Persons_PL1_All ages</v>
      </c>
      <c r="C4549" s="149" t="s">
        <v>4</v>
      </c>
      <c r="D4549" s="149" t="s">
        <v>215</v>
      </c>
      <c r="E4549" s="149" t="s">
        <v>150</v>
      </c>
      <c r="F4549" s="149">
        <v>531</v>
      </c>
      <c r="G4549" s="149">
        <v>177</v>
      </c>
      <c r="H4549" s="149">
        <v>1154.2725474425599</v>
      </c>
      <c r="I4549" s="149">
        <v>1378.6411284647399</v>
      </c>
      <c r="J4549" s="149">
        <v>1259.59290932721</v>
      </c>
      <c r="K4549" s="149">
        <v>1505.5964194124399</v>
      </c>
      <c r="L4549" s="149">
        <v>119.04821913752301</v>
      </c>
      <c r="M4549" s="149">
        <v>126.955290947702</v>
      </c>
    </row>
    <row r="4550" spans="1:13">
      <c r="A4550" s="150" t="str">
        <f t="shared" si="142"/>
        <v>2007-2009PersonsPL1</v>
      </c>
      <c r="B4550" s="151" t="str">
        <f t="shared" si="143"/>
        <v>2007-2009_Persons_PL1_All ages</v>
      </c>
      <c r="C4550" s="149" t="s">
        <v>5</v>
      </c>
      <c r="D4550" s="149" t="s">
        <v>215</v>
      </c>
      <c r="E4550" s="149" t="s">
        <v>150</v>
      </c>
      <c r="F4550" s="149">
        <v>533</v>
      </c>
      <c r="G4550" s="149">
        <v>177.666666666667</v>
      </c>
      <c r="H4550" s="149">
        <v>1161.52370990237</v>
      </c>
      <c r="I4550" s="149">
        <v>1370.0185626398199</v>
      </c>
      <c r="J4550" s="149">
        <v>1252.2656083264601</v>
      </c>
      <c r="K4550" s="149">
        <v>1495.57734454863</v>
      </c>
      <c r="L4550" s="149">
        <v>117.75295431336301</v>
      </c>
      <c r="M4550" s="149">
        <v>125.558781908811</v>
      </c>
    </row>
    <row r="4551" spans="1:13">
      <c r="A4551" s="150" t="str">
        <f t="shared" si="142"/>
        <v>2008-2010PersonsPL1</v>
      </c>
      <c r="B4551" s="151" t="str">
        <f t="shared" si="143"/>
        <v>2008-2010_Persons_PL1_All ages</v>
      </c>
      <c r="C4551" s="149" t="s">
        <v>6</v>
      </c>
      <c r="D4551" s="149" t="s">
        <v>215</v>
      </c>
      <c r="E4551" s="149" t="s">
        <v>150</v>
      </c>
      <c r="F4551" s="149">
        <v>527</v>
      </c>
      <c r="G4551" s="149">
        <v>175.666666666667</v>
      </c>
      <c r="H4551" s="149">
        <v>1151.2331520195701</v>
      </c>
      <c r="I4551" s="149">
        <v>1324.5495056677601</v>
      </c>
      <c r="J4551" s="149">
        <v>1211.48474487258</v>
      </c>
      <c r="K4551" s="149">
        <v>1445.15339395503</v>
      </c>
      <c r="L4551" s="149">
        <v>113.06476079518301</v>
      </c>
      <c r="M4551" s="149">
        <v>120.603888287262</v>
      </c>
    </row>
    <row r="4552" spans="1:13">
      <c r="A4552" s="150" t="str">
        <f t="shared" si="142"/>
        <v>2009-2011PersonsPL1</v>
      </c>
      <c r="B4552" s="151" t="str">
        <f t="shared" si="143"/>
        <v>2009-2011_Persons_PL1_All ages</v>
      </c>
      <c r="C4552" s="149" t="s">
        <v>7</v>
      </c>
      <c r="D4552" s="149" t="s">
        <v>215</v>
      </c>
      <c r="E4552" s="149" t="s">
        <v>150</v>
      </c>
      <c r="F4552" s="149">
        <v>519</v>
      </c>
      <c r="G4552" s="149">
        <v>173</v>
      </c>
      <c r="H4552" s="149">
        <v>1135.7170992166</v>
      </c>
      <c r="I4552" s="149">
        <v>1271.33953964132</v>
      </c>
      <c r="J4552" s="149">
        <v>1162.6727524980399</v>
      </c>
      <c r="K4552" s="149">
        <v>1387.30985137015</v>
      </c>
      <c r="L4552" s="149">
        <v>108.666787143276</v>
      </c>
      <c r="M4552" s="149">
        <v>115.970311728833</v>
      </c>
    </row>
    <row r="4553" spans="1:13">
      <c r="A4553" s="150" t="str">
        <f t="shared" si="142"/>
        <v>2010-2012PersonsPL1</v>
      </c>
      <c r="B4553" s="151" t="str">
        <f t="shared" si="143"/>
        <v>2010-2012_Persons_PL1_All ages</v>
      </c>
      <c r="C4553" s="149" t="s">
        <v>8</v>
      </c>
      <c r="D4553" s="149" t="s">
        <v>215</v>
      </c>
      <c r="E4553" s="149" t="s">
        <v>150</v>
      </c>
      <c r="F4553" s="149">
        <v>511</v>
      </c>
      <c r="G4553" s="149">
        <v>170.333333333333</v>
      </c>
      <c r="H4553" s="149">
        <v>1121.30255419995</v>
      </c>
      <c r="I4553" s="149">
        <v>1222.49148758718</v>
      </c>
      <c r="J4553" s="149">
        <v>1117.7190022156101</v>
      </c>
      <c r="K4553" s="149">
        <v>1334.3626788552499</v>
      </c>
      <c r="L4553" s="149">
        <v>104.772485371564</v>
      </c>
      <c r="M4553" s="149">
        <v>111.871191268077</v>
      </c>
    </row>
    <row r="4554" spans="1:13">
      <c r="A4554" s="150" t="str">
        <f t="shared" si="142"/>
        <v>2011-2013PersonsPL1</v>
      </c>
      <c r="B4554" s="151" t="str">
        <f t="shared" si="143"/>
        <v>2011-2013_Persons_PL1_All ages</v>
      </c>
      <c r="C4554" s="149" t="s">
        <v>9</v>
      </c>
      <c r="D4554" s="149" t="s">
        <v>215</v>
      </c>
      <c r="E4554" s="149" t="s">
        <v>150</v>
      </c>
      <c r="F4554" s="149">
        <v>490</v>
      </c>
      <c r="G4554" s="149">
        <v>163.333333333333</v>
      </c>
      <c r="H4554" s="149">
        <v>1077.4440388759399</v>
      </c>
      <c r="I4554" s="149">
        <v>1160.70892583519</v>
      </c>
      <c r="J4554" s="149">
        <v>1059.29597500405</v>
      </c>
      <c r="K4554" s="149">
        <v>1269.14410583066</v>
      </c>
      <c r="L4554" s="149">
        <v>101.412950831147</v>
      </c>
      <c r="M4554" s="149">
        <v>108.435179995463</v>
      </c>
    </row>
    <row r="4555" spans="1:13">
      <c r="A4555" s="150" t="str">
        <f t="shared" si="142"/>
        <v>2012-2014PersonsPL1</v>
      </c>
      <c r="B4555" s="151" t="str">
        <f t="shared" si="143"/>
        <v>2012-2014_Persons_PL1_All ages</v>
      </c>
      <c r="C4555" s="149" t="s">
        <v>216</v>
      </c>
      <c r="D4555" s="149" t="s">
        <v>215</v>
      </c>
      <c r="E4555" s="149" t="s">
        <v>150</v>
      </c>
      <c r="F4555" s="149">
        <v>483</v>
      </c>
      <c r="G4555" s="149">
        <v>161</v>
      </c>
      <c r="H4555" s="149">
        <v>1065.19054340155</v>
      </c>
      <c r="I4555" s="149">
        <v>1131.0388916212401</v>
      </c>
      <c r="J4555" s="149">
        <v>1031.67094718575</v>
      </c>
      <c r="K4555" s="149">
        <v>1237.3390130092801</v>
      </c>
      <c r="L4555" s="149">
        <v>99.367944435489804</v>
      </c>
      <c r="M4555" s="149">
        <v>106.30012138804101</v>
      </c>
    </row>
    <row r="4556" spans="1:13">
      <c r="A4556" s="150" t="str">
        <f t="shared" si="142"/>
        <v>2004-2006PersonsPL2</v>
      </c>
      <c r="B4556" s="151" t="str">
        <f t="shared" si="143"/>
        <v>2004-2006_Persons_PL2_All ages</v>
      </c>
      <c r="C4556" s="149" t="s">
        <v>1</v>
      </c>
      <c r="D4556" s="149" t="s">
        <v>215</v>
      </c>
      <c r="E4556" s="149" t="s">
        <v>151</v>
      </c>
      <c r="F4556" s="149">
        <v>476</v>
      </c>
      <c r="G4556" s="149">
        <v>158.666666666667</v>
      </c>
      <c r="H4556" s="149">
        <v>1238.26123149762</v>
      </c>
      <c r="I4556" s="149">
        <v>1350.3469077998</v>
      </c>
      <c r="J4556" s="149">
        <v>1230.39905201803</v>
      </c>
      <c r="K4556" s="149">
        <v>1478.7262816903001</v>
      </c>
      <c r="L4556" s="149">
        <v>119.947855781774</v>
      </c>
      <c r="M4556" s="149">
        <v>128.37937389050001</v>
      </c>
    </row>
    <row r="4557" spans="1:13">
      <c r="A4557" s="150" t="str">
        <f t="shared" si="142"/>
        <v>2005-2007PersonsPL2</v>
      </c>
      <c r="B4557" s="151" t="str">
        <f t="shared" si="143"/>
        <v>2005-2007_Persons_PL2_All ages</v>
      </c>
      <c r="C4557" s="149" t="s">
        <v>3</v>
      </c>
      <c r="D4557" s="149" t="s">
        <v>215</v>
      </c>
      <c r="E4557" s="149" t="s">
        <v>151</v>
      </c>
      <c r="F4557" s="149">
        <v>461</v>
      </c>
      <c r="G4557" s="149">
        <v>153.666666666667</v>
      </c>
      <c r="H4557" s="149">
        <v>1202.1800923149101</v>
      </c>
      <c r="I4557" s="149">
        <v>1281.3985230201099</v>
      </c>
      <c r="J4557" s="149">
        <v>1165.8391586601499</v>
      </c>
      <c r="K4557" s="149">
        <v>1405.2170773612299</v>
      </c>
      <c r="L4557" s="149">
        <v>115.559364359958</v>
      </c>
      <c r="M4557" s="149">
        <v>123.818554341116</v>
      </c>
    </row>
    <row r="4558" spans="1:13">
      <c r="A4558" s="150" t="str">
        <f t="shared" si="142"/>
        <v>2006-2008PersonsPL2</v>
      </c>
      <c r="B4558" s="151" t="str">
        <f t="shared" si="143"/>
        <v>2006-2008_Persons_PL2_All ages</v>
      </c>
      <c r="C4558" s="149" t="s">
        <v>4</v>
      </c>
      <c r="D4558" s="149" t="s">
        <v>215</v>
      </c>
      <c r="E4558" s="149" t="s">
        <v>151</v>
      </c>
      <c r="F4558" s="149">
        <v>448</v>
      </c>
      <c r="G4558" s="149">
        <v>149.333333333333</v>
      </c>
      <c r="H4558" s="149">
        <v>1163.24358008984</v>
      </c>
      <c r="I4558" s="149">
        <v>1216.5328642801601</v>
      </c>
      <c r="J4558" s="149">
        <v>1105.2533431867901</v>
      </c>
      <c r="K4558" s="149">
        <v>1335.8847414530801</v>
      </c>
      <c r="L4558" s="149">
        <v>111.279521093364</v>
      </c>
      <c r="M4558" s="149">
        <v>119.351877172923</v>
      </c>
    </row>
    <row r="4559" spans="1:13">
      <c r="A4559" s="150" t="str">
        <f t="shared" si="142"/>
        <v>2007-2009PersonsPL2</v>
      </c>
      <c r="B4559" s="151" t="str">
        <f t="shared" si="143"/>
        <v>2007-2009_Persons_PL2_All ages</v>
      </c>
      <c r="C4559" s="149" t="s">
        <v>5</v>
      </c>
      <c r="D4559" s="149" t="s">
        <v>215</v>
      </c>
      <c r="E4559" s="149" t="s">
        <v>151</v>
      </c>
      <c r="F4559" s="149">
        <v>450</v>
      </c>
      <c r="G4559" s="149">
        <v>150</v>
      </c>
      <c r="H4559" s="149">
        <v>1167.7695601401299</v>
      </c>
      <c r="I4559" s="149">
        <v>1221.8969632624201</v>
      </c>
      <c r="J4559" s="149">
        <v>1110.41818742891</v>
      </c>
      <c r="K4559" s="149">
        <v>1341.4438563353201</v>
      </c>
      <c r="L4559" s="149">
        <v>111.47877583351099</v>
      </c>
      <c r="M4559" s="149">
        <v>119.546893072899</v>
      </c>
    </row>
    <row r="4560" spans="1:13">
      <c r="A4560" s="150" t="str">
        <f t="shared" si="142"/>
        <v>2008-2010PersonsPL2</v>
      </c>
      <c r="B4560" s="151" t="str">
        <f t="shared" si="143"/>
        <v>2008-2010_Persons_PL2_All ages</v>
      </c>
      <c r="C4560" s="149" t="s">
        <v>6</v>
      </c>
      <c r="D4560" s="149" t="s">
        <v>215</v>
      </c>
      <c r="E4560" s="149" t="s">
        <v>151</v>
      </c>
      <c r="F4560" s="149">
        <v>432</v>
      </c>
      <c r="G4560" s="149">
        <v>144</v>
      </c>
      <c r="H4560" s="149">
        <v>1116.3944593756501</v>
      </c>
      <c r="I4560" s="149">
        <v>1182.3679963247</v>
      </c>
      <c r="J4560" s="149">
        <v>1072.7178698819801</v>
      </c>
      <c r="K4560" s="149">
        <v>1300.12405887918</v>
      </c>
      <c r="L4560" s="149">
        <v>109.65012644271999</v>
      </c>
      <c r="M4560" s="149">
        <v>117.756062554472</v>
      </c>
    </row>
    <row r="4561" spans="1:13">
      <c r="A4561" s="150" t="str">
        <f t="shared" si="142"/>
        <v>2009-2011PersonsPL2</v>
      </c>
      <c r="B4561" s="151" t="str">
        <f t="shared" si="143"/>
        <v>2009-2011_Persons_PL2_All ages</v>
      </c>
      <c r="C4561" s="149" t="s">
        <v>7</v>
      </c>
      <c r="D4561" s="149" t="s">
        <v>215</v>
      </c>
      <c r="E4561" s="149" t="s">
        <v>151</v>
      </c>
      <c r="F4561" s="149">
        <v>426</v>
      </c>
      <c r="G4561" s="149">
        <v>142</v>
      </c>
      <c r="H4561" s="149">
        <v>1099.8941416436401</v>
      </c>
      <c r="I4561" s="149">
        <v>1172.36044483617</v>
      </c>
      <c r="J4561" s="149">
        <v>1063.2579834386599</v>
      </c>
      <c r="K4561" s="149">
        <v>1289.5872280898</v>
      </c>
      <c r="L4561" s="149">
        <v>109.102461397517</v>
      </c>
      <c r="M4561" s="149">
        <v>117.226783253631</v>
      </c>
    </row>
    <row r="4562" spans="1:13">
      <c r="A4562" s="150" t="str">
        <f t="shared" si="142"/>
        <v>2010-2012PersonsPL2</v>
      </c>
      <c r="B4562" s="151" t="str">
        <f t="shared" si="143"/>
        <v>2010-2012_Persons_PL2_All ages</v>
      </c>
      <c r="C4562" s="149" t="s">
        <v>8</v>
      </c>
      <c r="D4562" s="149" t="s">
        <v>215</v>
      </c>
      <c r="E4562" s="149" t="s">
        <v>151</v>
      </c>
      <c r="F4562" s="149">
        <v>445</v>
      </c>
      <c r="G4562" s="149">
        <v>148.333333333333</v>
      </c>
      <c r="H4562" s="149">
        <v>1146.87765779232</v>
      </c>
      <c r="I4562" s="149">
        <v>1212.6026616798399</v>
      </c>
      <c r="J4562" s="149">
        <v>1102.1981850874199</v>
      </c>
      <c r="K4562" s="149">
        <v>1331.0440265524501</v>
      </c>
      <c r="L4562" s="149">
        <v>110.40447659242299</v>
      </c>
      <c r="M4562" s="149">
        <v>118.441364872604</v>
      </c>
    </row>
    <row r="4563" spans="1:13">
      <c r="A4563" s="150" t="str">
        <f t="shared" si="142"/>
        <v>2011-2013PersonsPL2</v>
      </c>
      <c r="B4563" s="151" t="str">
        <f t="shared" si="143"/>
        <v>2011-2013_Persons_PL2_All ages</v>
      </c>
      <c r="C4563" s="149" t="s">
        <v>9</v>
      </c>
      <c r="D4563" s="149" t="s">
        <v>215</v>
      </c>
      <c r="E4563" s="149" t="s">
        <v>151</v>
      </c>
      <c r="F4563" s="149">
        <v>473</v>
      </c>
      <c r="G4563" s="149">
        <v>157.666666666667</v>
      </c>
      <c r="H4563" s="149">
        <v>1218.8522689205599</v>
      </c>
      <c r="I4563" s="149">
        <v>1270.7702450316599</v>
      </c>
      <c r="J4563" s="149">
        <v>1158.54124872587</v>
      </c>
      <c r="K4563" s="149">
        <v>1390.9141053711101</v>
      </c>
      <c r="L4563" s="149">
        <v>112.228996305789</v>
      </c>
      <c r="M4563" s="149">
        <v>120.143860339451</v>
      </c>
    </row>
    <row r="4564" spans="1:13">
      <c r="A4564" s="150" t="str">
        <f t="shared" si="142"/>
        <v>2012-2014PersonsPL2</v>
      </c>
      <c r="B4564" s="151" t="str">
        <f t="shared" si="143"/>
        <v>2012-2014_Persons_PL2_All ages</v>
      </c>
      <c r="C4564" s="149" t="s">
        <v>216</v>
      </c>
      <c r="D4564" s="149" t="s">
        <v>215</v>
      </c>
      <c r="E4564" s="149" t="s">
        <v>151</v>
      </c>
      <c r="F4564" s="149">
        <v>479</v>
      </c>
      <c r="G4564" s="149">
        <v>159.666666666667</v>
      </c>
      <c r="H4564" s="149">
        <v>1233.9318375022499</v>
      </c>
      <c r="I4564" s="149">
        <v>1273.92989275073</v>
      </c>
      <c r="J4564" s="149">
        <v>1162.13206574778</v>
      </c>
      <c r="K4564" s="149">
        <v>1393.56076575459</v>
      </c>
      <c r="L4564" s="149">
        <v>111.797827002956</v>
      </c>
      <c r="M4564" s="149">
        <v>119.630873003855</v>
      </c>
    </row>
    <row r="4565" spans="1:13">
      <c r="A4565" s="150" t="str">
        <f t="shared" si="142"/>
        <v>2004-2006PersonsPL3</v>
      </c>
      <c r="B4565" s="151" t="str">
        <f t="shared" si="143"/>
        <v>2004-2006_Persons_PL3_All ages</v>
      </c>
      <c r="C4565" s="149" t="s">
        <v>1</v>
      </c>
      <c r="D4565" s="149" t="s">
        <v>215</v>
      </c>
      <c r="E4565" s="149" t="s">
        <v>152</v>
      </c>
      <c r="F4565" s="149">
        <v>506</v>
      </c>
      <c r="G4565" s="149">
        <v>168.666666666667</v>
      </c>
      <c r="H4565" s="149">
        <v>1221.1014045079401</v>
      </c>
      <c r="I4565" s="149">
        <v>1296.3879464638801</v>
      </c>
      <c r="J4565" s="149">
        <v>1184.69221206261</v>
      </c>
      <c r="K4565" s="149">
        <v>1415.69013231652</v>
      </c>
      <c r="L4565" s="149">
        <v>111.69573440126899</v>
      </c>
      <c r="M4565" s="149">
        <v>119.30218585263501</v>
      </c>
    </row>
    <row r="4566" spans="1:13">
      <c r="A4566" s="150" t="str">
        <f t="shared" si="142"/>
        <v>2005-2007PersonsPL3</v>
      </c>
      <c r="B4566" s="151" t="str">
        <f t="shared" si="143"/>
        <v>2005-2007_Persons_PL3_All ages</v>
      </c>
      <c r="C4566" s="149" t="s">
        <v>3</v>
      </c>
      <c r="D4566" s="149" t="s">
        <v>215</v>
      </c>
      <c r="E4566" s="149" t="s">
        <v>152</v>
      </c>
      <c r="F4566" s="149">
        <v>498</v>
      </c>
      <c r="G4566" s="149">
        <v>166</v>
      </c>
      <c r="H4566" s="149">
        <v>1198.3540679067301</v>
      </c>
      <c r="I4566" s="149">
        <v>1268.6021512438899</v>
      </c>
      <c r="J4566" s="149">
        <v>1158.51425251619</v>
      </c>
      <c r="K4566" s="149">
        <v>1386.2492100280799</v>
      </c>
      <c r="L4566" s="149">
        <v>110.08789872770301</v>
      </c>
      <c r="M4566" s="149">
        <v>117.647058784191</v>
      </c>
    </row>
    <row r="4567" spans="1:13">
      <c r="A4567" s="150" t="str">
        <f t="shared" si="142"/>
        <v>2006-2008PersonsPL3</v>
      </c>
      <c r="B4567" s="151" t="str">
        <f t="shared" si="143"/>
        <v>2006-2008_Persons_PL3_All ages</v>
      </c>
      <c r="C4567" s="149" t="s">
        <v>4</v>
      </c>
      <c r="D4567" s="149" t="s">
        <v>215</v>
      </c>
      <c r="E4567" s="149" t="s">
        <v>152</v>
      </c>
      <c r="F4567" s="149">
        <v>511</v>
      </c>
      <c r="G4567" s="149">
        <v>170.333333333333</v>
      </c>
      <c r="H4567" s="149">
        <v>1229.4588937275901</v>
      </c>
      <c r="I4567" s="149">
        <v>1302.74035201068</v>
      </c>
      <c r="J4567" s="149">
        <v>1191.1383147505301</v>
      </c>
      <c r="K4567" s="149">
        <v>1421.9038214269201</v>
      </c>
      <c r="L4567" s="149">
        <v>111.60203726015</v>
      </c>
      <c r="M4567" s="149">
        <v>119.163469416235</v>
      </c>
    </row>
    <row r="4568" spans="1:13">
      <c r="A4568" s="150" t="str">
        <f t="shared" si="142"/>
        <v>2007-2009PersonsPL3</v>
      </c>
      <c r="B4568" s="151" t="str">
        <f t="shared" si="143"/>
        <v>2007-2009_Persons_PL3_All ages</v>
      </c>
      <c r="C4568" s="149" t="s">
        <v>5</v>
      </c>
      <c r="D4568" s="149" t="s">
        <v>215</v>
      </c>
      <c r="E4568" s="149" t="s">
        <v>152</v>
      </c>
      <c r="F4568" s="149">
        <v>502</v>
      </c>
      <c r="G4568" s="149">
        <v>167.333333333333</v>
      </c>
      <c r="H4568" s="149">
        <v>1202.9714833453199</v>
      </c>
      <c r="I4568" s="149">
        <v>1269.8244970959299</v>
      </c>
      <c r="J4568" s="149">
        <v>1160.19326095732</v>
      </c>
      <c r="K4568" s="149">
        <v>1386.95237518045</v>
      </c>
      <c r="L4568" s="149">
        <v>109.631236138616</v>
      </c>
      <c r="M4568" s="149">
        <v>117.12787808451399</v>
      </c>
    </row>
    <row r="4569" spans="1:13">
      <c r="A4569" s="150" t="str">
        <f t="shared" si="142"/>
        <v>2008-2010PersonsPL3</v>
      </c>
      <c r="B4569" s="151" t="str">
        <f t="shared" si="143"/>
        <v>2008-2010_Persons_PL3_All ages</v>
      </c>
      <c r="C4569" s="149" t="s">
        <v>6</v>
      </c>
      <c r="D4569" s="149" t="s">
        <v>215</v>
      </c>
      <c r="E4569" s="149" t="s">
        <v>152</v>
      </c>
      <c r="F4569" s="149">
        <v>483</v>
      </c>
      <c r="G4569" s="149">
        <v>161</v>
      </c>
      <c r="H4569" s="149">
        <v>1154.34252664787</v>
      </c>
      <c r="I4569" s="149">
        <v>1199.11779263734</v>
      </c>
      <c r="J4569" s="149">
        <v>1093.78698751347</v>
      </c>
      <c r="K4569" s="149">
        <v>1311.7967600264401</v>
      </c>
      <c r="L4569" s="149">
        <v>105.330805123874</v>
      </c>
      <c r="M4569" s="149">
        <v>112.67896738909501</v>
      </c>
    </row>
    <row r="4570" spans="1:13">
      <c r="A4570" s="150" t="str">
        <f t="shared" si="142"/>
        <v>2009-2011PersonsPL3</v>
      </c>
      <c r="B4570" s="151" t="str">
        <f t="shared" si="143"/>
        <v>2009-2011_Persons_PL3_All ages</v>
      </c>
      <c r="C4570" s="149" t="s">
        <v>7</v>
      </c>
      <c r="D4570" s="149" t="s">
        <v>215</v>
      </c>
      <c r="E4570" s="149" t="s">
        <v>152</v>
      </c>
      <c r="F4570" s="149">
        <v>466</v>
      </c>
      <c r="G4570" s="149">
        <v>155.333333333333</v>
      </c>
      <c r="H4570" s="149">
        <v>1114.7525297227501</v>
      </c>
      <c r="I4570" s="149">
        <v>1148.72408391932</v>
      </c>
      <c r="J4570" s="149">
        <v>1046.3119697823799</v>
      </c>
      <c r="K4570" s="149">
        <v>1258.4148516058201</v>
      </c>
      <c r="L4570" s="149">
        <v>102.412114136939</v>
      </c>
      <c r="M4570" s="149">
        <v>109.690767686501</v>
      </c>
    </row>
    <row r="4571" spans="1:13">
      <c r="A4571" s="150" t="str">
        <f t="shared" si="142"/>
        <v>2010-2012PersonsPL3</v>
      </c>
      <c r="B4571" s="151" t="str">
        <f t="shared" si="143"/>
        <v>2010-2012_Persons_PL3_All ages</v>
      </c>
      <c r="C4571" s="149" t="s">
        <v>8</v>
      </c>
      <c r="D4571" s="149" t="s">
        <v>215</v>
      </c>
      <c r="E4571" s="149" t="s">
        <v>152</v>
      </c>
      <c r="F4571" s="149">
        <v>478</v>
      </c>
      <c r="G4571" s="149">
        <v>159.333333333333</v>
      </c>
      <c r="H4571" s="149">
        <v>1146.50292622086</v>
      </c>
      <c r="I4571" s="149">
        <v>1186.0348458291</v>
      </c>
      <c r="J4571" s="149">
        <v>1081.8659561899101</v>
      </c>
      <c r="K4571" s="149">
        <v>1297.51018409312</v>
      </c>
      <c r="L4571" s="149">
        <v>104.16888963919</v>
      </c>
      <c r="M4571" s="149">
        <v>111.475338264022</v>
      </c>
    </row>
    <row r="4572" spans="1:13">
      <c r="A4572" s="150" t="str">
        <f t="shared" si="142"/>
        <v>2011-2013PersonsPL3</v>
      </c>
      <c r="B4572" s="151" t="str">
        <f t="shared" si="143"/>
        <v>2011-2013_Persons_PL3_All ages</v>
      </c>
      <c r="C4572" s="149" t="s">
        <v>9</v>
      </c>
      <c r="D4572" s="149" t="s">
        <v>215</v>
      </c>
      <c r="E4572" s="149" t="s">
        <v>152</v>
      </c>
      <c r="F4572" s="149">
        <v>490</v>
      </c>
      <c r="G4572" s="149">
        <v>163.333333333333</v>
      </c>
      <c r="H4572" s="149">
        <v>1181.57704364601</v>
      </c>
      <c r="I4572" s="149">
        <v>1231.37872210931</v>
      </c>
      <c r="J4572" s="149">
        <v>1124.56821793893</v>
      </c>
      <c r="K4572" s="149">
        <v>1345.5852031376201</v>
      </c>
      <c r="L4572" s="149">
        <v>106.81050417038399</v>
      </c>
      <c r="M4572" s="149">
        <v>114.20648102830501</v>
      </c>
    </row>
    <row r="4573" spans="1:13">
      <c r="A4573" s="150" t="str">
        <f t="shared" si="142"/>
        <v>2012-2014PersonsPL3</v>
      </c>
      <c r="B4573" s="151" t="str">
        <f t="shared" si="143"/>
        <v>2012-2014_Persons_PL3_All ages</v>
      </c>
      <c r="C4573" s="149" t="s">
        <v>216</v>
      </c>
      <c r="D4573" s="149" t="s">
        <v>215</v>
      </c>
      <c r="E4573" s="149" t="s">
        <v>152</v>
      </c>
      <c r="F4573" s="149">
        <v>486</v>
      </c>
      <c r="G4573" s="149">
        <v>162</v>
      </c>
      <c r="H4573" s="149">
        <v>1173.26123168288</v>
      </c>
      <c r="I4573" s="149">
        <v>1214.3428051051401</v>
      </c>
      <c r="J4573" s="149">
        <v>1108.6052851613699</v>
      </c>
      <c r="K4573" s="149">
        <v>1327.4332022087799</v>
      </c>
      <c r="L4573" s="149">
        <v>105.73751994377</v>
      </c>
      <c r="M4573" s="149">
        <v>113.09039710364399</v>
      </c>
    </row>
    <row r="4574" spans="1:13">
      <c r="A4574" s="150" t="str">
        <f t="shared" si="142"/>
        <v>2004-2006PersonsPL4</v>
      </c>
      <c r="B4574" s="151" t="str">
        <f t="shared" si="143"/>
        <v>2004-2006_Persons_PL4_All ages</v>
      </c>
      <c r="C4574" s="149" t="s">
        <v>1</v>
      </c>
      <c r="D4574" s="149" t="s">
        <v>215</v>
      </c>
      <c r="E4574" s="149" t="s">
        <v>153</v>
      </c>
      <c r="F4574" s="149">
        <v>441</v>
      </c>
      <c r="G4574" s="149">
        <v>147</v>
      </c>
      <c r="H4574" s="149">
        <v>1131.4945477870399</v>
      </c>
      <c r="I4574" s="149">
        <v>1310.49679360556</v>
      </c>
      <c r="J4574" s="149">
        <v>1189.6166952338599</v>
      </c>
      <c r="K4574" s="149">
        <v>1440.21773983342</v>
      </c>
      <c r="L4574" s="149">
        <v>120.880098371697</v>
      </c>
      <c r="M4574" s="149">
        <v>129.72094622786301</v>
      </c>
    </row>
    <row r="4575" spans="1:13">
      <c r="A4575" s="150" t="str">
        <f t="shared" si="142"/>
        <v>2005-2007PersonsPL4</v>
      </c>
      <c r="B4575" s="151" t="str">
        <f t="shared" si="143"/>
        <v>2005-2007_Persons_PL4_All ages</v>
      </c>
      <c r="C4575" s="149" t="s">
        <v>3</v>
      </c>
      <c r="D4575" s="149" t="s">
        <v>215</v>
      </c>
      <c r="E4575" s="149" t="s">
        <v>153</v>
      </c>
      <c r="F4575" s="149">
        <v>453</v>
      </c>
      <c r="G4575" s="149">
        <v>151</v>
      </c>
      <c r="H4575" s="149">
        <v>1153.2292966064999</v>
      </c>
      <c r="I4575" s="149">
        <v>1331.4686666365501</v>
      </c>
      <c r="J4575" s="149">
        <v>1210.2279423223899</v>
      </c>
      <c r="K4575" s="149">
        <v>1461.45377963292</v>
      </c>
      <c r="L4575" s="149">
        <v>121.24072431416199</v>
      </c>
      <c r="M4575" s="149">
        <v>129.985112996368</v>
      </c>
    </row>
    <row r="4576" spans="1:13">
      <c r="A4576" s="150" t="str">
        <f t="shared" si="142"/>
        <v>2006-2008PersonsPL4</v>
      </c>
      <c r="B4576" s="151" t="str">
        <f t="shared" si="143"/>
        <v>2006-2008_Persons_PL4_All ages</v>
      </c>
      <c r="C4576" s="149" t="s">
        <v>4</v>
      </c>
      <c r="D4576" s="149" t="s">
        <v>215</v>
      </c>
      <c r="E4576" s="149" t="s">
        <v>153</v>
      </c>
      <c r="F4576" s="149">
        <v>449</v>
      </c>
      <c r="G4576" s="149">
        <v>149.666666666667</v>
      </c>
      <c r="H4576" s="149">
        <v>1134.4399807979</v>
      </c>
      <c r="I4576" s="149">
        <v>1290.3918762921801</v>
      </c>
      <c r="J4576" s="149">
        <v>1172.42850748314</v>
      </c>
      <c r="K4576" s="149">
        <v>1416.90254874522</v>
      </c>
      <c r="L4576" s="149">
        <v>117.963368809036</v>
      </c>
      <c r="M4576" s="149">
        <v>126.51067245304</v>
      </c>
    </row>
    <row r="4577" spans="1:13">
      <c r="A4577" s="150" t="str">
        <f t="shared" si="142"/>
        <v>2007-2009PersonsPL4</v>
      </c>
      <c r="B4577" s="151" t="str">
        <f t="shared" si="143"/>
        <v>2007-2009_Persons_PL4_All ages</v>
      </c>
      <c r="C4577" s="149" t="s">
        <v>5</v>
      </c>
      <c r="D4577" s="149" t="s">
        <v>215</v>
      </c>
      <c r="E4577" s="149" t="s">
        <v>153</v>
      </c>
      <c r="F4577" s="149">
        <v>482</v>
      </c>
      <c r="G4577" s="149">
        <v>160.666666666667</v>
      </c>
      <c r="H4577" s="149">
        <v>1214.25872276105</v>
      </c>
      <c r="I4577" s="149">
        <v>1384.2469973544</v>
      </c>
      <c r="J4577" s="149">
        <v>1261.79264096261</v>
      </c>
      <c r="K4577" s="149">
        <v>1515.25329253372</v>
      </c>
      <c r="L4577" s="149">
        <v>122.454356391785</v>
      </c>
      <c r="M4577" s="149">
        <v>131.006295179321</v>
      </c>
    </row>
    <row r="4578" spans="1:13">
      <c r="A4578" s="150" t="str">
        <f t="shared" si="142"/>
        <v>2008-2010PersonsPL4</v>
      </c>
      <c r="B4578" s="151" t="str">
        <f t="shared" si="143"/>
        <v>2008-2010_Persons_PL4_All ages</v>
      </c>
      <c r="C4578" s="149" t="s">
        <v>6</v>
      </c>
      <c r="D4578" s="149" t="s">
        <v>215</v>
      </c>
      <c r="E4578" s="149" t="s">
        <v>153</v>
      </c>
      <c r="F4578" s="149">
        <v>484</v>
      </c>
      <c r="G4578" s="149">
        <v>161.333333333333</v>
      </c>
      <c r="H4578" s="149">
        <v>1221.3586353083699</v>
      </c>
      <c r="I4578" s="149">
        <v>1390.4985412422</v>
      </c>
      <c r="J4578" s="149">
        <v>1268.1518519459501</v>
      </c>
      <c r="K4578" s="149">
        <v>1521.3713130276999</v>
      </c>
      <c r="L4578" s="149">
        <v>122.34668929625199</v>
      </c>
      <c r="M4578" s="149">
        <v>130.87277178550499</v>
      </c>
    </row>
    <row r="4579" spans="1:13">
      <c r="A4579" s="150" t="str">
        <f t="shared" si="142"/>
        <v>2009-2011PersonsPL4</v>
      </c>
      <c r="B4579" s="151" t="str">
        <f t="shared" si="143"/>
        <v>2009-2011_Persons_PL4_All ages</v>
      </c>
      <c r="C4579" s="149" t="s">
        <v>7</v>
      </c>
      <c r="D4579" s="149" t="s">
        <v>215</v>
      </c>
      <c r="E4579" s="149" t="s">
        <v>153</v>
      </c>
      <c r="F4579" s="149">
        <v>490</v>
      </c>
      <c r="G4579" s="149">
        <v>163.333333333333</v>
      </c>
      <c r="H4579" s="149">
        <v>1237.4362341532401</v>
      </c>
      <c r="I4579" s="149">
        <v>1408.3135440708199</v>
      </c>
      <c r="J4579" s="149">
        <v>1285.5177117109299</v>
      </c>
      <c r="K4579" s="149">
        <v>1539.6122399031401</v>
      </c>
      <c r="L4579" s="149">
        <v>122.79583235989</v>
      </c>
      <c r="M4579" s="149">
        <v>131.29869583232701</v>
      </c>
    </row>
    <row r="4580" spans="1:13">
      <c r="A4580" s="150" t="str">
        <f t="shared" si="142"/>
        <v>2010-2012PersonsPL4</v>
      </c>
      <c r="B4580" s="151" t="str">
        <f t="shared" si="143"/>
        <v>2010-2012_Persons_PL4_All ages</v>
      </c>
      <c r="C4580" s="149" t="s">
        <v>8</v>
      </c>
      <c r="D4580" s="149" t="s">
        <v>215</v>
      </c>
      <c r="E4580" s="149" t="s">
        <v>153</v>
      </c>
      <c r="F4580" s="149">
        <v>465</v>
      </c>
      <c r="G4580" s="149">
        <v>155</v>
      </c>
      <c r="H4580" s="149">
        <v>1173.5015772870699</v>
      </c>
      <c r="I4580" s="149">
        <v>1312.91084551583</v>
      </c>
      <c r="J4580" s="149">
        <v>1195.5706966262201</v>
      </c>
      <c r="K4580" s="149">
        <v>1438.5999228097401</v>
      </c>
      <c r="L4580" s="149">
        <v>117.340148889603</v>
      </c>
      <c r="M4580" s="149">
        <v>125.68907729391501</v>
      </c>
    </row>
    <row r="4581" spans="1:13">
      <c r="A4581" s="150" t="str">
        <f t="shared" si="142"/>
        <v>2011-2013PersonsPL4</v>
      </c>
      <c r="B4581" s="151" t="str">
        <f t="shared" si="143"/>
        <v>2011-2013_Persons_PL4_All ages</v>
      </c>
      <c r="C4581" s="149" t="s">
        <v>9</v>
      </c>
      <c r="D4581" s="149" t="s">
        <v>215</v>
      </c>
      <c r="E4581" s="149" t="s">
        <v>153</v>
      </c>
      <c r="F4581" s="149">
        <v>467</v>
      </c>
      <c r="G4581" s="149">
        <v>155.666666666667</v>
      </c>
      <c r="H4581" s="149">
        <v>1176.3816816968099</v>
      </c>
      <c r="I4581" s="149">
        <v>1302.3696370652599</v>
      </c>
      <c r="J4581" s="149">
        <v>1186.2410781413801</v>
      </c>
      <c r="K4581" s="149">
        <v>1426.7425271048701</v>
      </c>
      <c r="L4581" s="149">
        <v>116.128558923885</v>
      </c>
      <c r="M4581" s="149">
        <v>124.37289003960601</v>
      </c>
    </row>
    <row r="4582" spans="1:13">
      <c r="A4582" s="150" t="str">
        <f t="shared" si="142"/>
        <v>2012-2014PersonsPL4</v>
      </c>
      <c r="B4582" s="151" t="str">
        <f t="shared" si="143"/>
        <v>2012-2014_Persons_PL4_All ages</v>
      </c>
      <c r="C4582" s="149" t="s">
        <v>216</v>
      </c>
      <c r="D4582" s="149" t="s">
        <v>215</v>
      </c>
      <c r="E4582" s="149" t="s">
        <v>153</v>
      </c>
      <c r="F4582" s="149">
        <v>456</v>
      </c>
      <c r="G4582" s="149">
        <v>152</v>
      </c>
      <c r="H4582" s="149">
        <v>1146.8524433490099</v>
      </c>
      <c r="I4582" s="149">
        <v>1263.5011526456301</v>
      </c>
      <c r="J4582" s="149">
        <v>1149.48183367723</v>
      </c>
      <c r="K4582" s="149">
        <v>1385.71587579077</v>
      </c>
      <c r="L4582" s="149">
        <v>114.019318968398</v>
      </c>
      <c r="M4582" s="149">
        <v>122.214723145147</v>
      </c>
    </row>
    <row r="4583" spans="1:13">
      <c r="A4583" s="150" t="str">
        <f t="shared" si="142"/>
        <v>2004-2006PersonsPL5</v>
      </c>
      <c r="B4583" s="151" t="str">
        <f t="shared" si="143"/>
        <v>2004-2006_Persons_PL5_All ages</v>
      </c>
      <c r="C4583" s="149" t="s">
        <v>1</v>
      </c>
      <c r="D4583" s="149" t="s">
        <v>215</v>
      </c>
      <c r="E4583" s="149" t="s">
        <v>154</v>
      </c>
      <c r="F4583" s="149">
        <v>555</v>
      </c>
      <c r="G4583" s="149">
        <v>185</v>
      </c>
      <c r="H4583" s="149">
        <v>1287.3445908331801</v>
      </c>
      <c r="I4583" s="149">
        <v>1516.2264860503401</v>
      </c>
      <c r="J4583" s="149">
        <v>1391.0583879241001</v>
      </c>
      <c r="K4583" s="149">
        <v>1649.5200119599299</v>
      </c>
      <c r="L4583" s="149">
        <v>125.168098126234</v>
      </c>
      <c r="M4583" s="149">
        <v>133.293525909598</v>
      </c>
    </row>
    <row r="4584" spans="1:13">
      <c r="A4584" s="150" t="str">
        <f t="shared" si="142"/>
        <v>2005-2007PersonsPL5</v>
      </c>
      <c r="B4584" s="151" t="str">
        <f t="shared" si="143"/>
        <v>2005-2007_Persons_PL5_All ages</v>
      </c>
      <c r="C4584" s="149" t="s">
        <v>3</v>
      </c>
      <c r="D4584" s="149" t="s">
        <v>215</v>
      </c>
      <c r="E4584" s="149" t="s">
        <v>154</v>
      </c>
      <c r="F4584" s="149">
        <v>570</v>
      </c>
      <c r="G4584" s="149">
        <v>190</v>
      </c>
      <c r="H4584" s="149">
        <v>1318.1628971832899</v>
      </c>
      <c r="I4584" s="149">
        <v>1584.5801217332601</v>
      </c>
      <c r="J4584" s="149">
        <v>1455.06821044965</v>
      </c>
      <c r="K4584" s="149">
        <v>1722.38422411275</v>
      </c>
      <c r="L4584" s="149">
        <v>129.51191128360699</v>
      </c>
      <c r="M4584" s="149">
        <v>137.804102379489</v>
      </c>
    </row>
    <row r="4585" spans="1:13">
      <c r="A4585" s="150" t="str">
        <f t="shared" si="142"/>
        <v>2006-2008PersonsPL5</v>
      </c>
      <c r="B4585" s="151" t="str">
        <f t="shared" si="143"/>
        <v>2006-2008_Persons_PL5_All ages</v>
      </c>
      <c r="C4585" s="149" t="s">
        <v>4</v>
      </c>
      <c r="D4585" s="149" t="s">
        <v>215</v>
      </c>
      <c r="E4585" s="149" t="s">
        <v>154</v>
      </c>
      <c r="F4585" s="149">
        <v>565</v>
      </c>
      <c r="G4585" s="149">
        <v>188.333333333333</v>
      </c>
      <c r="H4585" s="149">
        <v>1300.13576638976</v>
      </c>
      <c r="I4585" s="149">
        <v>1576.9736259588501</v>
      </c>
      <c r="J4585" s="149">
        <v>1447.07936329826</v>
      </c>
      <c r="K4585" s="149">
        <v>1715.2225570237899</v>
      </c>
      <c r="L4585" s="149">
        <v>129.89426266058999</v>
      </c>
      <c r="M4585" s="149">
        <v>138.24893106494301</v>
      </c>
    </row>
    <row r="4586" spans="1:13">
      <c r="A4586" s="150" t="str">
        <f t="shared" si="142"/>
        <v>2007-2009PersonsPL5</v>
      </c>
      <c r="B4586" s="151" t="str">
        <f t="shared" si="143"/>
        <v>2007-2009_Persons_PL5_All ages</v>
      </c>
      <c r="C4586" s="149" t="s">
        <v>5</v>
      </c>
      <c r="D4586" s="149" t="s">
        <v>215</v>
      </c>
      <c r="E4586" s="149" t="s">
        <v>154</v>
      </c>
      <c r="F4586" s="149">
        <v>517</v>
      </c>
      <c r="G4586" s="149">
        <v>172.333333333333</v>
      </c>
      <c r="H4586" s="149">
        <v>1188.31452409957</v>
      </c>
      <c r="I4586" s="149">
        <v>1462.57619516972</v>
      </c>
      <c r="J4586" s="149">
        <v>1336.8059894651699</v>
      </c>
      <c r="K4586" s="149">
        <v>1596.8163799743199</v>
      </c>
      <c r="L4586" s="149">
        <v>125.770205704544</v>
      </c>
      <c r="M4586" s="149">
        <v>134.24018480460299</v>
      </c>
    </row>
    <row r="4587" spans="1:13">
      <c r="A4587" s="150" t="str">
        <f t="shared" si="142"/>
        <v>2008-2010PersonsPL5</v>
      </c>
      <c r="B4587" s="151" t="str">
        <f t="shared" si="143"/>
        <v>2008-2010_Persons_PL5_All ages</v>
      </c>
      <c r="C4587" s="149" t="s">
        <v>6</v>
      </c>
      <c r="D4587" s="149" t="s">
        <v>215</v>
      </c>
      <c r="E4587" s="149" t="s">
        <v>154</v>
      </c>
      <c r="F4587" s="149">
        <v>495</v>
      </c>
      <c r="G4587" s="149">
        <v>165</v>
      </c>
      <c r="H4587" s="149">
        <v>1137.2774267662301</v>
      </c>
      <c r="I4587" s="149">
        <v>1384.24563982223</v>
      </c>
      <c r="J4587" s="149">
        <v>1262.7905076234199</v>
      </c>
      <c r="K4587" s="149">
        <v>1514.06663311335</v>
      </c>
      <c r="L4587" s="149">
        <v>121.455132198808</v>
      </c>
      <c r="M4587" s="149">
        <v>129.82099329112199</v>
      </c>
    </row>
    <row r="4588" spans="1:13">
      <c r="A4588" s="150" t="str">
        <f t="shared" si="142"/>
        <v>2009-2011PersonsPL5</v>
      </c>
      <c r="B4588" s="151" t="str">
        <f t="shared" si="143"/>
        <v>2009-2011_Persons_PL5_All ages</v>
      </c>
      <c r="C4588" s="149" t="s">
        <v>7</v>
      </c>
      <c r="D4588" s="149" t="s">
        <v>215</v>
      </c>
      <c r="E4588" s="149" t="s">
        <v>154</v>
      </c>
      <c r="F4588" s="149">
        <v>474</v>
      </c>
      <c r="G4588" s="149">
        <v>158</v>
      </c>
      <c r="H4588" s="149">
        <v>1086.4084345633701</v>
      </c>
      <c r="I4588" s="149">
        <v>1322.1762117876699</v>
      </c>
      <c r="J4588" s="149">
        <v>1203.30152223864</v>
      </c>
      <c r="K4588" s="149">
        <v>1449.42526322924</v>
      </c>
      <c r="L4588" s="149">
        <v>118.874689549037</v>
      </c>
      <c r="M4588" s="149">
        <v>127.249051441573</v>
      </c>
    </row>
    <row r="4589" spans="1:13">
      <c r="A4589" s="150" t="str">
        <f t="shared" si="142"/>
        <v>2010-2012PersonsPL5</v>
      </c>
      <c r="B4589" s="151" t="str">
        <f t="shared" si="143"/>
        <v>2010-2012_Persons_PL5_All ages</v>
      </c>
      <c r="C4589" s="149" t="s">
        <v>8</v>
      </c>
      <c r="D4589" s="149" t="s">
        <v>215</v>
      </c>
      <c r="E4589" s="149" t="s">
        <v>154</v>
      </c>
      <c r="F4589" s="149">
        <v>524</v>
      </c>
      <c r="G4589" s="149">
        <v>174.666666666667</v>
      </c>
      <c r="H4589" s="149">
        <v>1197.9333363815099</v>
      </c>
      <c r="I4589" s="149">
        <v>1471.76877328768</v>
      </c>
      <c r="J4589" s="149">
        <v>1345.08952553002</v>
      </c>
      <c r="K4589" s="149">
        <v>1606.91997757119</v>
      </c>
      <c r="L4589" s="149">
        <v>126.67924775765501</v>
      </c>
      <c r="M4589" s="149">
        <v>135.15120428351199</v>
      </c>
    </row>
    <row r="4590" spans="1:13">
      <c r="A4590" s="150" t="str">
        <f t="shared" si="142"/>
        <v>2011-2013PersonsPL5</v>
      </c>
      <c r="B4590" s="151" t="str">
        <f t="shared" si="143"/>
        <v>2011-2013_Persons_PL5_All ages</v>
      </c>
      <c r="C4590" s="149" t="s">
        <v>9</v>
      </c>
      <c r="D4590" s="149" t="s">
        <v>215</v>
      </c>
      <c r="E4590" s="149" t="s">
        <v>154</v>
      </c>
      <c r="F4590" s="149">
        <v>508</v>
      </c>
      <c r="G4590" s="149">
        <v>169.333333333333</v>
      </c>
      <c r="H4590" s="149">
        <v>1155.3331817148101</v>
      </c>
      <c r="I4590" s="149">
        <v>1415.99532073102</v>
      </c>
      <c r="J4590" s="149">
        <v>1292.76868611341</v>
      </c>
      <c r="K4590" s="149">
        <v>1547.59651553972</v>
      </c>
      <c r="L4590" s="149">
        <v>123.22663461760401</v>
      </c>
      <c r="M4590" s="149">
        <v>131.60119480869801</v>
      </c>
    </row>
    <row r="4591" spans="1:13">
      <c r="A4591" s="150" t="str">
        <f t="shared" si="142"/>
        <v>2012-2014PersonsPL5</v>
      </c>
      <c r="B4591" s="151" t="str">
        <f t="shared" si="143"/>
        <v>2012-2014_Persons_PL5_All ages</v>
      </c>
      <c r="C4591" s="149" t="s">
        <v>216</v>
      </c>
      <c r="D4591" s="149" t="s">
        <v>215</v>
      </c>
      <c r="E4591" s="149" t="s">
        <v>154</v>
      </c>
      <c r="F4591" s="149">
        <v>511</v>
      </c>
      <c r="G4591" s="149">
        <v>170.333333333333</v>
      </c>
      <c r="H4591" s="149">
        <v>1163.00241249033</v>
      </c>
      <c r="I4591" s="149">
        <v>1411.11937872866</v>
      </c>
      <c r="J4591" s="149">
        <v>1289.2997551225101</v>
      </c>
      <c r="K4591" s="149">
        <v>1541.19271205007</v>
      </c>
      <c r="L4591" s="149">
        <v>121.819623606145</v>
      </c>
      <c r="M4591" s="149">
        <v>130.07333332141201</v>
      </c>
    </row>
    <row r="4592" spans="1:13">
      <c r="A4592" s="150" t="str">
        <f t="shared" si="142"/>
        <v>2004-2006PersonsPM</v>
      </c>
      <c r="B4592" s="151" t="str">
        <f t="shared" si="143"/>
        <v>2004-2006_Persons_PM_All ages</v>
      </c>
      <c r="C4592" s="149" t="s">
        <v>1</v>
      </c>
      <c r="D4592" s="149" t="s">
        <v>215</v>
      </c>
      <c r="E4592" s="149" t="s">
        <v>155</v>
      </c>
      <c r="F4592" s="149">
        <v>2797</v>
      </c>
      <c r="G4592" s="149">
        <v>932.33333333333303</v>
      </c>
      <c r="H4592" s="149">
        <v>1028.3844400323601</v>
      </c>
      <c r="I4592" s="149">
        <v>1173.7409549674501</v>
      </c>
      <c r="J4592" s="149">
        <v>1129.9583546420599</v>
      </c>
      <c r="K4592" s="149">
        <v>1218.7652384646899</v>
      </c>
      <c r="L4592" s="149">
        <v>43.782600325389502</v>
      </c>
      <c r="M4592" s="149">
        <v>45.024283497244802</v>
      </c>
    </row>
    <row r="4593" spans="1:13">
      <c r="A4593" s="150" t="str">
        <f t="shared" si="142"/>
        <v>2005-2007PersonsPM</v>
      </c>
      <c r="B4593" s="151" t="str">
        <f t="shared" si="143"/>
        <v>2005-2007_Persons_PM_All ages</v>
      </c>
      <c r="C4593" s="149" t="s">
        <v>3</v>
      </c>
      <c r="D4593" s="149" t="s">
        <v>215</v>
      </c>
      <c r="E4593" s="149" t="s">
        <v>155</v>
      </c>
      <c r="F4593" s="149">
        <v>2866</v>
      </c>
      <c r="G4593" s="149">
        <v>955.33333333333303</v>
      </c>
      <c r="H4593" s="149">
        <v>1051.98246940588</v>
      </c>
      <c r="I4593" s="149">
        <v>1182.83668247114</v>
      </c>
      <c r="J4593" s="149">
        <v>1139.2725240811201</v>
      </c>
      <c r="K4593" s="149">
        <v>1227.6211355698199</v>
      </c>
      <c r="L4593" s="149">
        <v>43.564158390028098</v>
      </c>
      <c r="M4593" s="149">
        <v>44.784453098675399</v>
      </c>
    </row>
    <row r="4594" spans="1:13">
      <c r="A4594" s="150" t="str">
        <f t="shared" si="142"/>
        <v>2006-2008PersonsPM</v>
      </c>
      <c r="B4594" s="151" t="str">
        <f t="shared" si="143"/>
        <v>2006-2008_Persons_PM_All ages</v>
      </c>
      <c r="C4594" s="149" t="s">
        <v>4</v>
      </c>
      <c r="D4594" s="149" t="s">
        <v>215</v>
      </c>
      <c r="E4594" s="149" t="s">
        <v>155</v>
      </c>
      <c r="F4594" s="149">
        <v>2914</v>
      </c>
      <c r="G4594" s="149">
        <v>971.33333333333303</v>
      </c>
      <c r="H4594" s="149">
        <v>1067.83735451907</v>
      </c>
      <c r="I4594" s="149">
        <v>1186.70612739227</v>
      </c>
      <c r="J4594" s="149">
        <v>1143.35644102997</v>
      </c>
      <c r="K4594" s="149">
        <v>1231.25990493022</v>
      </c>
      <c r="L4594" s="149">
        <v>43.349686362304503</v>
      </c>
      <c r="M4594" s="149">
        <v>44.553777537944796</v>
      </c>
    </row>
    <row r="4595" spans="1:13">
      <c r="A4595" s="150" t="str">
        <f t="shared" si="142"/>
        <v>2007-2009PersonsPM</v>
      </c>
      <c r="B4595" s="151" t="str">
        <f t="shared" si="143"/>
        <v>2007-2009_Persons_PM_All ages</v>
      </c>
      <c r="C4595" s="149" t="s">
        <v>5</v>
      </c>
      <c r="D4595" s="149" t="s">
        <v>215</v>
      </c>
      <c r="E4595" s="149" t="s">
        <v>155</v>
      </c>
      <c r="F4595" s="149">
        <v>2958</v>
      </c>
      <c r="G4595" s="149">
        <v>986</v>
      </c>
      <c r="H4595" s="149">
        <v>1082.4578159821699</v>
      </c>
      <c r="I4595" s="149">
        <v>1186.4620213985299</v>
      </c>
      <c r="J4595" s="149">
        <v>1143.56643719405</v>
      </c>
      <c r="K4595" s="149">
        <v>1230.54005395885</v>
      </c>
      <c r="L4595" s="149">
        <v>42.895584204474503</v>
      </c>
      <c r="M4595" s="149">
        <v>44.078032560326598</v>
      </c>
    </row>
    <row r="4596" spans="1:13">
      <c r="A4596" s="150" t="str">
        <f t="shared" si="142"/>
        <v>2008-2010PersonsPM</v>
      </c>
      <c r="B4596" s="151" t="str">
        <f t="shared" si="143"/>
        <v>2008-2010_Persons_PM_All ages</v>
      </c>
      <c r="C4596" s="149" t="s">
        <v>6</v>
      </c>
      <c r="D4596" s="149" t="s">
        <v>215</v>
      </c>
      <c r="E4596" s="149" t="s">
        <v>155</v>
      </c>
      <c r="F4596" s="149">
        <v>2879</v>
      </c>
      <c r="G4596" s="149">
        <v>959.66666666666697</v>
      </c>
      <c r="H4596" s="149">
        <v>1053.21690268627</v>
      </c>
      <c r="I4596" s="149">
        <v>1139.43043133178</v>
      </c>
      <c r="J4596" s="149">
        <v>1097.7854205631099</v>
      </c>
      <c r="K4596" s="149">
        <v>1182.2393015149701</v>
      </c>
      <c r="L4596" s="149">
        <v>41.645010768673501</v>
      </c>
      <c r="M4596" s="149">
        <v>42.808870183185498</v>
      </c>
    </row>
    <row r="4597" spans="1:13">
      <c r="A4597" s="150" t="str">
        <f t="shared" si="142"/>
        <v>2009-2011PersonsPM</v>
      </c>
      <c r="B4597" s="151" t="str">
        <f t="shared" si="143"/>
        <v>2009-2011_Persons_PM_All ages</v>
      </c>
      <c r="C4597" s="149" t="s">
        <v>7</v>
      </c>
      <c r="D4597" s="149" t="s">
        <v>215</v>
      </c>
      <c r="E4597" s="149" t="s">
        <v>155</v>
      </c>
      <c r="F4597" s="149">
        <v>2793</v>
      </c>
      <c r="G4597" s="149">
        <v>931</v>
      </c>
      <c r="H4597" s="149">
        <v>1021.39704295865</v>
      </c>
      <c r="I4597" s="149">
        <v>1087.8408115633599</v>
      </c>
      <c r="J4597" s="149">
        <v>1047.6159317531101</v>
      </c>
      <c r="K4597" s="149">
        <v>1129.20730622522</v>
      </c>
      <c r="L4597" s="149">
        <v>40.224879810253903</v>
      </c>
      <c r="M4597" s="149">
        <v>41.366494661864202</v>
      </c>
    </row>
    <row r="4598" spans="1:13">
      <c r="A4598" s="150" t="str">
        <f t="shared" si="142"/>
        <v>2010-2012PersonsPM</v>
      </c>
      <c r="B4598" s="151" t="str">
        <f t="shared" si="143"/>
        <v>2010-2012_Persons_PM_All ages</v>
      </c>
      <c r="C4598" s="149" t="s">
        <v>8</v>
      </c>
      <c r="D4598" s="149" t="s">
        <v>215</v>
      </c>
      <c r="E4598" s="149" t="s">
        <v>155</v>
      </c>
      <c r="F4598" s="149">
        <v>2891</v>
      </c>
      <c r="G4598" s="149">
        <v>963.66666666666697</v>
      </c>
      <c r="H4598" s="149">
        <v>1056.5670889036701</v>
      </c>
      <c r="I4598" s="149">
        <v>1109.9522323895301</v>
      </c>
      <c r="J4598" s="149">
        <v>1069.67966089989</v>
      </c>
      <c r="K4598" s="149">
        <v>1151.3479333707101</v>
      </c>
      <c r="L4598" s="149">
        <v>40.272571489643703</v>
      </c>
      <c r="M4598" s="149">
        <v>41.395700981183403</v>
      </c>
    </row>
    <row r="4599" spans="1:13">
      <c r="A4599" s="150" t="str">
        <f t="shared" si="142"/>
        <v>2011-2013PersonsPM</v>
      </c>
      <c r="B4599" s="151" t="str">
        <f t="shared" si="143"/>
        <v>2011-2013_Persons_PM_All ages</v>
      </c>
      <c r="C4599" s="149" t="s">
        <v>9</v>
      </c>
      <c r="D4599" s="149" t="s">
        <v>215</v>
      </c>
      <c r="E4599" s="149" t="s">
        <v>155</v>
      </c>
      <c r="F4599" s="149">
        <v>2910</v>
      </c>
      <c r="G4599" s="149">
        <v>970</v>
      </c>
      <c r="H4599" s="149">
        <v>1062.16396745617</v>
      </c>
      <c r="I4599" s="149">
        <v>1100.93266494414</v>
      </c>
      <c r="J4599" s="149">
        <v>1061.1538313882299</v>
      </c>
      <c r="K4599" s="149">
        <v>1141.81717554586</v>
      </c>
      <c r="L4599" s="149">
        <v>39.778833555909202</v>
      </c>
      <c r="M4599" s="149">
        <v>40.884510601720002</v>
      </c>
    </row>
    <row r="4600" spans="1:13">
      <c r="A4600" s="150" t="str">
        <f t="shared" si="142"/>
        <v>2012-2014PersonsPM</v>
      </c>
      <c r="B4600" s="151" t="str">
        <f t="shared" si="143"/>
        <v>2012-2014_Persons_PM_All ages</v>
      </c>
      <c r="C4600" s="149" t="s">
        <v>216</v>
      </c>
      <c r="D4600" s="149" t="s">
        <v>215</v>
      </c>
      <c r="E4600" s="149" t="s">
        <v>155</v>
      </c>
      <c r="F4600" s="149">
        <v>2922</v>
      </c>
      <c r="G4600" s="149">
        <v>974</v>
      </c>
      <c r="H4600" s="149">
        <v>1064.9153753079599</v>
      </c>
      <c r="I4600" s="149">
        <v>1091.04100853972</v>
      </c>
      <c r="J4600" s="149">
        <v>1051.71180582797</v>
      </c>
      <c r="K4600" s="149">
        <v>1131.4611092365799</v>
      </c>
      <c r="L4600" s="149">
        <v>39.329202711752004</v>
      </c>
      <c r="M4600" s="149">
        <v>40.420100696859699</v>
      </c>
    </row>
    <row r="4601" spans="1:13">
      <c r="A4601" s="150" t="str">
        <f t="shared" si="142"/>
        <v>2004-2006PersonsPM1</v>
      </c>
      <c r="B4601" s="151" t="str">
        <f t="shared" si="143"/>
        <v>2004-2006_Persons_PM1_All ages</v>
      </c>
      <c r="C4601" s="149" t="s">
        <v>1</v>
      </c>
      <c r="D4601" s="149" t="s">
        <v>215</v>
      </c>
      <c r="E4601" s="149" t="s">
        <v>156</v>
      </c>
      <c r="F4601" s="149">
        <v>446</v>
      </c>
      <c r="G4601" s="149">
        <v>148.666666666667</v>
      </c>
      <c r="H4601" s="149">
        <v>884.16628669983902</v>
      </c>
      <c r="I4601" s="149">
        <v>1101.8944874761901</v>
      </c>
      <c r="J4601" s="149">
        <v>997.80198080805496</v>
      </c>
      <c r="K4601" s="149">
        <v>1213.55556996064</v>
      </c>
      <c r="L4601" s="149">
        <v>104.09250666813899</v>
      </c>
      <c r="M4601" s="149">
        <v>111.66108248444699</v>
      </c>
    </row>
    <row r="4602" spans="1:13">
      <c r="A4602" s="150" t="str">
        <f t="shared" si="142"/>
        <v>2005-2007PersonsPM1</v>
      </c>
      <c r="B4602" s="151" t="str">
        <f t="shared" si="143"/>
        <v>2005-2007_Persons_PM1_All ages</v>
      </c>
      <c r="C4602" s="149" t="s">
        <v>3</v>
      </c>
      <c r="D4602" s="149" t="s">
        <v>215</v>
      </c>
      <c r="E4602" s="149" t="s">
        <v>156</v>
      </c>
      <c r="F4602" s="149">
        <v>425</v>
      </c>
      <c r="G4602" s="149">
        <v>141.666666666667</v>
      </c>
      <c r="H4602" s="149">
        <v>841.96762882104701</v>
      </c>
      <c r="I4602" s="149">
        <v>1004.95796227178</v>
      </c>
      <c r="J4602" s="149">
        <v>908.56208425643399</v>
      </c>
      <c r="K4602" s="149">
        <v>1108.5407446056099</v>
      </c>
      <c r="L4602" s="149">
        <v>96.395878015344493</v>
      </c>
      <c r="M4602" s="149">
        <v>103.58278233383101</v>
      </c>
    </row>
    <row r="4603" spans="1:13">
      <c r="A4603" s="150" t="str">
        <f t="shared" si="142"/>
        <v>2006-2008PersonsPM1</v>
      </c>
      <c r="B4603" s="151" t="str">
        <f t="shared" si="143"/>
        <v>2006-2008_Persons_PM1_All ages</v>
      </c>
      <c r="C4603" s="149" t="s">
        <v>4</v>
      </c>
      <c r="D4603" s="149" t="s">
        <v>215</v>
      </c>
      <c r="E4603" s="149" t="s">
        <v>156</v>
      </c>
      <c r="F4603" s="149">
        <v>440</v>
      </c>
      <c r="G4603" s="149">
        <v>146.666666666667</v>
      </c>
      <c r="H4603" s="149">
        <v>869.58240281428505</v>
      </c>
      <c r="I4603" s="149">
        <v>993.43073947053495</v>
      </c>
      <c r="J4603" s="149">
        <v>900.14310730651698</v>
      </c>
      <c r="K4603" s="149">
        <v>1093.5492348883599</v>
      </c>
      <c r="L4603" s="149">
        <v>93.287632164018802</v>
      </c>
      <c r="M4603" s="149">
        <v>100.11849541782099</v>
      </c>
    </row>
    <row r="4604" spans="1:13">
      <c r="A4604" s="150" t="str">
        <f t="shared" si="142"/>
        <v>2007-2009PersonsPM1</v>
      </c>
      <c r="B4604" s="151" t="str">
        <f t="shared" si="143"/>
        <v>2007-2009_Persons_PM1_All ages</v>
      </c>
      <c r="C4604" s="149" t="s">
        <v>5</v>
      </c>
      <c r="D4604" s="149" t="s">
        <v>215</v>
      </c>
      <c r="E4604" s="149" t="s">
        <v>156</v>
      </c>
      <c r="F4604" s="149">
        <v>455</v>
      </c>
      <c r="G4604" s="149">
        <v>151.666666666667</v>
      </c>
      <c r="H4604" s="149">
        <v>895.52826326562797</v>
      </c>
      <c r="I4604" s="149">
        <v>1002.15540608046</v>
      </c>
      <c r="J4604" s="149">
        <v>909.93188738423203</v>
      </c>
      <c r="K4604" s="149">
        <v>1101.0152680588401</v>
      </c>
      <c r="L4604" s="149">
        <v>92.223518696231807</v>
      </c>
      <c r="M4604" s="149">
        <v>98.859861978379897</v>
      </c>
    </row>
    <row r="4605" spans="1:13">
      <c r="A4605" s="150" t="str">
        <f t="shared" si="142"/>
        <v>2008-2010PersonsPM1</v>
      </c>
      <c r="B4605" s="151" t="str">
        <f t="shared" si="143"/>
        <v>2008-2010_Persons_PM1_All ages</v>
      </c>
      <c r="C4605" s="149" t="s">
        <v>6</v>
      </c>
      <c r="D4605" s="149" t="s">
        <v>215</v>
      </c>
      <c r="E4605" s="149" t="s">
        <v>156</v>
      </c>
      <c r="F4605" s="149">
        <v>451</v>
      </c>
      <c r="G4605" s="149">
        <v>150.333333333333</v>
      </c>
      <c r="H4605" s="149">
        <v>889.19558359621499</v>
      </c>
      <c r="I4605" s="149">
        <v>961.44639023300704</v>
      </c>
      <c r="J4605" s="149">
        <v>873.14843075977899</v>
      </c>
      <c r="K4605" s="149">
        <v>1056.12742335642</v>
      </c>
      <c r="L4605" s="149">
        <v>88.297959473229</v>
      </c>
      <c r="M4605" s="149">
        <v>94.681033123415901</v>
      </c>
    </row>
    <row r="4606" spans="1:13">
      <c r="A4606" s="150" t="str">
        <f t="shared" si="142"/>
        <v>2009-2011PersonsPM1</v>
      </c>
      <c r="B4606" s="151" t="str">
        <f t="shared" si="143"/>
        <v>2009-2011_Persons_PM1_All ages</v>
      </c>
      <c r="C4606" s="149" t="s">
        <v>7</v>
      </c>
      <c r="D4606" s="149" t="s">
        <v>215</v>
      </c>
      <c r="E4606" s="149" t="s">
        <v>156</v>
      </c>
      <c r="F4606" s="149">
        <v>458</v>
      </c>
      <c r="G4606" s="149">
        <v>152.666666666667</v>
      </c>
      <c r="H4606" s="149">
        <v>904.79859341353995</v>
      </c>
      <c r="I4606" s="149">
        <v>930.35365320180404</v>
      </c>
      <c r="J4606" s="149">
        <v>846.13698086216596</v>
      </c>
      <c r="K4606" s="149">
        <v>1020.60985189615</v>
      </c>
      <c r="L4606" s="149">
        <v>84.216672339638507</v>
      </c>
      <c r="M4606" s="149">
        <v>90.256198694349493</v>
      </c>
    </row>
    <row r="4607" spans="1:13">
      <c r="A4607" s="150" t="str">
        <f t="shared" si="142"/>
        <v>2010-2012PersonsPM1</v>
      </c>
      <c r="B4607" s="151" t="str">
        <f t="shared" si="143"/>
        <v>2010-2012_Persons_PM1_All ages</v>
      </c>
      <c r="C4607" s="149" t="s">
        <v>8</v>
      </c>
      <c r="D4607" s="149" t="s">
        <v>215</v>
      </c>
      <c r="E4607" s="149" t="s">
        <v>156</v>
      </c>
      <c r="F4607" s="149">
        <v>488</v>
      </c>
      <c r="G4607" s="149">
        <v>162.666666666667</v>
      </c>
      <c r="H4607" s="149">
        <v>966.10706366803902</v>
      </c>
      <c r="I4607" s="149">
        <v>962.00779197620795</v>
      </c>
      <c r="J4607" s="149">
        <v>877.91220746516103</v>
      </c>
      <c r="K4607" s="149">
        <v>1051.9388506652899</v>
      </c>
      <c r="L4607" s="149">
        <v>84.095584511046695</v>
      </c>
      <c r="M4607" s="149">
        <v>89.931058689078597</v>
      </c>
    </row>
    <row r="4608" spans="1:13">
      <c r="A4608" s="150" t="str">
        <f t="shared" si="142"/>
        <v>2011-2013PersonsPM1</v>
      </c>
      <c r="B4608" s="151" t="str">
        <f t="shared" si="143"/>
        <v>2011-2013_Persons_PM1_All ages</v>
      </c>
      <c r="C4608" s="149" t="s">
        <v>9</v>
      </c>
      <c r="D4608" s="149" t="s">
        <v>215</v>
      </c>
      <c r="E4608" s="149" t="s">
        <v>156</v>
      </c>
      <c r="F4608" s="149">
        <v>522</v>
      </c>
      <c r="G4608" s="149">
        <v>174</v>
      </c>
      <c r="H4608" s="149">
        <v>1028.87552971322</v>
      </c>
      <c r="I4608" s="149">
        <v>998.78261004168996</v>
      </c>
      <c r="J4608" s="149">
        <v>914.25244527405403</v>
      </c>
      <c r="K4608" s="149">
        <v>1088.9771290325</v>
      </c>
      <c r="L4608" s="149">
        <v>84.530164767636194</v>
      </c>
      <c r="M4608" s="149">
        <v>90.194518990810593</v>
      </c>
    </row>
    <row r="4609" spans="1:13">
      <c r="A4609" s="150" t="str">
        <f t="shared" si="142"/>
        <v>2012-2014PersonsPM1</v>
      </c>
      <c r="B4609" s="151" t="str">
        <f t="shared" si="143"/>
        <v>2012-2014_Persons_PM1_All ages</v>
      </c>
      <c r="C4609" s="149" t="s">
        <v>216</v>
      </c>
      <c r="D4609" s="149" t="s">
        <v>215</v>
      </c>
      <c r="E4609" s="149" t="s">
        <v>156</v>
      </c>
      <c r="F4609" s="149">
        <v>520</v>
      </c>
      <c r="G4609" s="149">
        <v>173.333333333333</v>
      </c>
      <c r="H4609" s="149">
        <v>1019.38797514262</v>
      </c>
      <c r="I4609" s="149">
        <v>976.78740102965196</v>
      </c>
      <c r="J4609" s="149">
        <v>893.87542004656098</v>
      </c>
      <c r="K4609" s="149">
        <v>1065.2663636397999</v>
      </c>
      <c r="L4609" s="149">
        <v>82.911980983090899</v>
      </c>
      <c r="M4609" s="149">
        <v>88.478962610149196</v>
      </c>
    </row>
    <row r="4610" spans="1:13">
      <c r="A4610" s="150" t="str">
        <f t="shared" si="142"/>
        <v>2004-2006PersonsPM2</v>
      </c>
      <c r="B4610" s="151" t="str">
        <f t="shared" si="143"/>
        <v>2004-2006_Persons_PM2_All ages</v>
      </c>
      <c r="C4610" s="149" t="s">
        <v>1</v>
      </c>
      <c r="D4610" s="149" t="s">
        <v>215</v>
      </c>
      <c r="E4610" s="149" t="s">
        <v>157</v>
      </c>
      <c r="F4610" s="149">
        <v>607</v>
      </c>
      <c r="G4610" s="149">
        <v>202.333333333333</v>
      </c>
      <c r="H4610" s="149">
        <v>1033.2090758991601</v>
      </c>
      <c r="I4610" s="149">
        <v>1110.7508383275299</v>
      </c>
      <c r="J4610" s="149">
        <v>1022.96208300663</v>
      </c>
      <c r="K4610" s="149">
        <v>1203.98055518049</v>
      </c>
      <c r="L4610" s="149">
        <v>87.788755320893202</v>
      </c>
      <c r="M4610" s="149">
        <v>93.229716852959001</v>
      </c>
    </row>
    <row r="4611" spans="1:13">
      <c r="A4611" s="150" t="str">
        <f t="shared" ref="A4611:A4674" si="144">C4611&amp;D4611&amp;E4611</f>
        <v>2005-2007PersonsPM2</v>
      </c>
      <c r="B4611" s="151" t="str">
        <f t="shared" ref="B4611:B4674" si="145">CONCATENATE(C4611,"_",D4611,"_",E4611,"_","All ages")</f>
        <v>2005-2007_Persons_PM2_All ages</v>
      </c>
      <c r="C4611" s="149" t="s">
        <v>3</v>
      </c>
      <c r="D4611" s="149" t="s">
        <v>215</v>
      </c>
      <c r="E4611" s="149" t="s">
        <v>157</v>
      </c>
      <c r="F4611" s="149">
        <v>611</v>
      </c>
      <c r="G4611" s="149">
        <v>203.666666666667</v>
      </c>
      <c r="H4611" s="149">
        <v>1037.4571263626201</v>
      </c>
      <c r="I4611" s="149">
        <v>1094.01333206545</v>
      </c>
      <c r="J4611" s="149">
        <v>1007.83813129715</v>
      </c>
      <c r="K4611" s="149">
        <v>1185.5113922523999</v>
      </c>
      <c r="L4611" s="149">
        <v>86.175200768297501</v>
      </c>
      <c r="M4611" s="149">
        <v>91.498060186950894</v>
      </c>
    </row>
    <row r="4612" spans="1:13">
      <c r="A4612" s="150" t="str">
        <f t="shared" si="144"/>
        <v>2006-2008PersonsPM2</v>
      </c>
      <c r="B4612" s="151" t="str">
        <f t="shared" si="145"/>
        <v>2006-2008_Persons_PM2_All ages</v>
      </c>
      <c r="C4612" s="149" t="s">
        <v>4</v>
      </c>
      <c r="D4612" s="149" t="s">
        <v>215</v>
      </c>
      <c r="E4612" s="149" t="s">
        <v>157</v>
      </c>
      <c r="F4612" s="149">
        <v>618</v>
      </c>
      <c r="G4612" s="149">
        <v>206</v>
      </c>
      <c r="H4612" s="149">
        <v>1045.66758599685</v>
      </c>
      <c r="I4612" s="149">
        <v>1085.3568933853801</v>
      </c>
      <c r="J4612" s="149">
        <v>1000.24086891959</v>
      </c>
      <c r="K4612" s="149">
        <v>1175.6995007356199</v>
      </c>
      <c r="L4612" s="149">
        <v>85.116024465792506</v>
      </c>
      <c r="M4612" s="149">
        <v>90.342607350240996</v>
      </c>
    </row>
    <row r="4613" spans="1:13">
      <c r="A4613" s="150" t="str">
        <f t="shared" si="144"/>
        <v>2007-2009PersonsPM2</v>
      </c>
      <c r="B4613" s="151" t="str">
        <f t="shared" si="145"/>
        <v>2007-2009_Persons_PM2_All ages</v>
      </c>
      <c r="C4613" s="149" t="s">
        <v>5</v>
      </c>
      <c r="D4613" s="149" t="s">
        <v>215</v>
      </c>
      <c r="E4613" s="149" t="s">
        <v>157</v>
      </c>
      <c r="F4613" s="149">
        <v>625</v>
      </c>
      <c r="G4613" s="149">
        <v>208.333333333333</v>
      </c>
      <c r="H4613" s="149">
        <v>1057.13609147187</v>
      </c>
      <c r="I4613" s="149">
        <v>1083.3205317622701</v>
      </c>
      <c r="J4613" s="149">
        <v>998.84967437845205</v>
      </c>
      <c r="K4613" s="149">
        <v>1172.9482627564</v>
      </c>
      <c r="L4613" s="149">
        <v>84.470857383817901</v>
      </c>
      <c r="M4613" s="149">
        <v>89.6277309941254</v>
      </c>
    </row>
    <row r="4614" spans="1:13">
      <c r="A4614" s="150" t="str">
        <f t="shared" si="144"/>
        <v>2008-2010PersonsPM2</v>
      </c>
      <c r="B4614" s="151" t="str">
        <f t="shared" si="145"/>
        <v>2008-2010_Persons_PM2_All ages</v>
      </c>
      <c r="C4614" s="149" t="s">
        <v>6</v>
      </c>
      <c r="D4614" s="149" t="s">
        <v>215</v>
      </c>
      <c r="E4614" s="149" t="s">
        <v>157</v>
      </c>
      <c r="F4614" s="149">
        <v>574</v>
      </c>
      <c r="G4614" s="149">
        <v>191.333333333333</v>
      </c>
      <c r="H4614" s="149">
        <v>970.56187754687903</v>
      </c>
      <c r="I4614" s="149">
        <v>987.85311171624301</v>
      </c>
      <c r="J4614" s="149">
        <v>907.58861988786202</v>
      </c>
      <c r="K4614" s="149">
        <v>1073.23809911954</v>
      </c>
      <c r="L4614" s="149">
        <v>80.264491828380997</v>
      </c>
      <c r="M4614" s="149">
        <v>85.384987403297799</v>
      </c>
    </row>
    <row r="4615" spans="1:13">
      <c r="A4615" s="150" t="str">
        <f t="shared" si="144"/>
        <v>2009-2011PersonsPM2</v>
      </c>
      <c r="B4615" s="151" t="str">
        <f t="shared" si="145"/>
        <v>2009-2011_Persons_PM2_All ages</v>
      </c>
      <c r="C4615" s="149" t="s">
        <v>7</v>
      </c>
      <c r="D4615" s="149" t="s">
        <v>215</v>
      </c>
      <c r="E4615" s="149" t="s">
        <v>157</v>
      </c>
      <c r="F4615" s="149">
        <v>547</v>
      </c>
      <c r="G4615" s="149">
        <v>182.333333333333</v>
      </c>
      <c r="H4615" s="149">
        <v>925.17421013463195</v>
      </c>
      <c r="I4615" s="149">
        <v>932.38141030910106</v>
      </c>
      <c r="J4615" s="149">
        <v>854.98096317052</v>
      </c>
      <c r="K4615" s="149">
        <v>1014.84429912477</v>
      </c>
      <c r="L4615" s="149">
        <v>77.400447138581498</v>
      </c>
      <c r="M4615" s="149">
        <v>82.4628888156724</v>
      </c>
    </row>
    <row r="4616" spans="1:13">
      <c r="A4616" s="150" t="str">
        <f t="shared" si="144"/>
        <v>2010-2012PersonsPM2</v>
      </c>
      <c r="B4616" s="151" t="str">
        <f t="shared" si="145"/>
        <v>2010-2012_Persons_PM2_All ages</v>
      </c>
      <c r="C4616" s="149" t="s">
        <v>8</v>
      </c>
      <c r="D4616" s="149" t="s">
        <v>215</v>
      </c>
      <c r="E4616" s="149" t="s">
        <v>157</v>
      </c>
      <c r="F4616" s="149">
        <v>563</v>
      </c>
      <c r="G4616" s="149">
        <v>187.666666666667</v>
      </c>
      <c r="H4616" s="149">
        <v>950.62812373362101</v>
      </c>
      <c r="I4616" s="149">
        <v>953.97217791792605</v>
      </c>
      <c r="J4616" s="149">
        <v>876.08791067515403</v>
      </c>
      <c r="K4616" s="149">
        <v>1036.8750828458701</v>
      </c>
      <c r="L4616" s="149">
        <v>77.884267242771699</v>
      </c>
      <c r="M4616" s="149">
        <v>82.902904927943695</v>
      </c>
    </row>
    <row r="4617" spans="1:13">
      <c r="A4617" s="150" t="str">
        <f t="shared" si="144"/>
        <v>2011-2013PersonsPM2</v>
      </c>
      <c r="B4617" s="151" t="str">
        <f t="shared" si="145"/>
        <v>2011-2013_Persons_PM2_All ages</v>
      </c>
      <c r="C4617" s="149" t="s">
        <v>9</v>
      </c>
      <c r="D4617" s="149" t="s">
        <v>215</v>
      </c>
      <c r="E4617" s="149" t="s">
        <v>157</v>
      </c>
      <c r="F4617" s="149">
        <v>554</v>
      </c>
      <c r="G4617" s="149">
        <v>184.666666666667</v>
      </c>
      <c r="H4617" s="149">
        <v>937.26737497462295</v>
      </c>
      <c r="I4617" s="149">
        <v>924.41195435106295</v>
      </c>
      <c r="J4617" s="149">
        <v>848.48808526885205</v>
      </c>
      <c r="K4617" s="149">
        <v>1005.26910932596</v>
      </c>
      <c r="L4617" s="149">
        <v>75.923869082210601</v>
      </c>
      <c r="M4617" s="149">
        <v>80.857154974897398</v>
      </c>
    </row>
    <row r="4618" spans="1:13">
      <c r="A4618" s="150" t="str">
        <f t="shared" si="144"/>
        <v>2012-2014PersonsPM2</v>
      </c>
      <c r="B4618" s="151" t="str">
        <f t="shared" si="145"/>
        <v>2012-2014_Persons_PM2_All ages</v>
      </c>
      <c r="C4618" s="149" t="s">
        <v>216</v>
      </c>
      <c r="D4618" s="149" t="s">
        <v>215</v>
      </c>
      <c r="E4618" s="149" t="s">
        <v>157</v>
      </c>
      <c r="F4618" s="149">
        <v>568</v>
      </c>
      <c r="G4618" s="149">
        <v>189.333333333333</v>
      </c>
      <c r="H4618" s="149">
        <v>961.017866811045</v>
      </c>
      <c r="I4618" s="149">
        <v>932.38542512489801</v>
      </c>
      <c r="J4618" s="149">
        <v>856.85345013335802</v>
      </c>
      <c r="K4618" s="149">
        <v>1012.7622482315199</v>
      </c>
      <c r="L4618" s="149">
        <v>75.531974991539997</v>
      </c>
      <c r="M4618" s="149">
        <v>80.376823106618204</v>
      </c>
    </row>
    <row r="4619" spans="1:13">
      <c r="A4619" s="150" t="str">
        <f t="shared" si="144"/>
        <v>2004-2006PersonsPM3</v>
      </c>
      <c r="B4619" s="151" t="str">
        <f t="shared" si="145"/>
        <v>2004-2006_Persons_PM3_All ages</v>
      </c>
      <c r="C4619" s="149" t="s">
        <v>1</v>
      </c>
      <c r="D4619" s="149" t="s">
        <v>215</v>
      </c>
      <c r="E4619" s="149" t="s">
        <v>158</v>
      </c>
      <c r="F4619" s="149">
        <v>580</v>
      </c>
      <c r="G4619" s="149">
        <v>193.333333333333</v>
      </c>
      <c r="H4619" s="149">
        <v>1040.2467895831801</v>
      </c>
      <c r="I4619" s="149">
        <v>1106.4691461396801</v>
      </c>
      <c r="J4619" s="149">
        <v>1017.02979159497</v>
      </c>
      <c r="K4619" s="149">
        <v>1201.5837031491701</v>
      </c>
      <c r="L4619" s="149">
        <v>89.439354544714107</v>
      </c>
      <c r="M4619" s="149">
        <v>95.114557009485495</v>
      </c>
    </row>
    <row r="4620" spans="1:13">
      <c r="A4620" s="150" t="str">
        <f t="shared" si="144"/>
        <v>2005-2007PersonsPM3</v>
      </c>
      <c r="B4620" s="151" t="str">
        <f t="shared" si="145"/>
        <v>2005-2007_Persons_PM3_All ages</v>
      </c>
      <c r="C4620" s="149" t="s">
        <v>3</v>
      </c>
      <c r="D4620" s="149" t="s">
        <v>215</v>
      </c>
      <c r="E4620" s="149" t="s">
        <v>158</v>
      </c>
      <c r="F4620" s="149">
        <v>622</v>
      </c>
      <c r="G4620" s="149">
        <v>207.333333333333</v>
      </c>
      <c r="H4620" s="149">
        <v>1110.93250459912</v>
      </c>
      <c r="I4620" s="149">
        <v>1164.6236950776199</v>
      </c>
      <c r="J4620" s="149">
        <v>1073.8357978443501</v>
      </c>
      <c r="K4620" s="149">
        <v>1260.9679087500101</v>
      </c>
      <c r="L4620" s="149">
        <v>90.787897233267998</v>
      </c>
      <c r="M4620" s="149">
        <v>96.344213672388804</v>
      </c>
    </row>
    <row r="4621" spans="1:13">
      <c r="A4621" s="150" t="str">
        <f t="shared" si="144"/>
        <v>2006-2008PersonsPM3</v>
      </c>
      <c r="B4621" s="151" t="str">
        <f t="shared" si="145"/>
        <v>2006-2008_Persons_PM3_All ages</v>
      </c>
      <c r="C4621" s="149" t="s">
        <v>4</v>
      </c>
      <c r="D4621" s="149" t="s">
        <v>215</v>
      </c>
      <c r="E4621" s="149" t="s">
        <v>158</v>
      </c>
      <c r="F4621" s="149">
        <v>626</v>
      </c>
      <c r="G4621" s="149">
        <v>208.666666666667</v>
      </c>
      <c r="H4621" s="149">
        <v>1111.8610351319701</v>
      </c>
      <c r="I4621" s="149">
        <v>1145.1063981751399</v>
      </c>
      <c r="J4621" s="149">
        <v>1056.20798253308</v>
      </c>
      <c r="K4621" s="149">
        <v>1239.42750616895</v>
      </c>
      <c r="L4621" s="149">
        <v>88.898415642060897</v>
      </c>
      <c r="M4621" s="149">
        <v>94.3211079938051</v>
      </c>
    </row>
    <row r="4622" spans="1:13">
      <c r="A4622" s="150" t="str">
        <f t="shared" si="144"/>
        <v>2007-2009PersonsPM3</v>
      </c>
      <c r="B4622" s="151" t="str">
        <f t="shared" si="145"/>
        <v>2007-2009_Persons_PM3_All ages</v>
      </c>
      <c r="C4622" s="149" t="s">
        <v>5</v>
      </c>
      <c r="D4622" s="149" t="s">
        <v>215</v>
      </c>
      <c r="E4622" s="149" t="s">
        <v>158</v>
      </c>
      <c r="F4622" s="149">
        <v>641</v>
      </c>
      <c r="G4622" s="149">
        <v>213.666666666667</v>
      </c>
      <c r="H4622" s="149">
        <v>1130.93032692884</v>
      </c>
      <c r="I4622" s="149">
        <v>1147.5264201953</v>
      </c>
      <c r="J4622" s="149">
        <v>1059.65347295531</v>
      </c>
      <c r="K4622" s="149">
        <v>1240.69435937051</v>
      </c>
      <c r="L4622" s="149">
        <v>87.872947239982807</v>
      </c>
      <c r="M4622" s="149">
        <v>93.167939175214997</v>
      </c>
    </row>
    <row r="4623" spans="1:13">
      <c r="A4623" s="150" t="str">
        <f t="shared" si="144"/>
        <v>2008-2010PersonsPM3</v>
      </c>
      <c r="B4623" s="151" t="str">
        <f t="shared" si="145"/>
        <v>2008-2010_Persons_PM3_All ages</v>
      </c>
      <c r="C4623" s="149" t="s">
        <v>6</v>
      </c>
      <c r="D4623" s="149" t="s">
        <v>215</v>
      </c>
      <c r="E4623" s="149" t="s">
        <v>158</v>
      </c>
      <c r="F4623" s="149">
        <v>634</v>
      </c>
      <c r="G4623" s="149">
        <v>211.333333333333</v>
      </c>
      <c r="H4623" s="149">
        <v>1112.88595551967</v>
      </c>
      <c r="I4623" s="149">
        <v>1110.9622818134901</v>
      </c>
      <c r="J4623" s="149">
        <v>1025.5824697543401</v>
      </c>
      <c r="K4623" s="149">
        <v>1201.5161102963</v>
      </c>
      <c r="L4623" s="149">
        <v>85.379812059149103</v>
      </c>
      <c r="M4623" s="149">
        <v>90.553828482817593</v>
      </c>
    </row>
    <row r="4624" spans="1:13">
      <c r="A4624" s="150" t="str">
        <f t="shared" si="144"/>
        <v>2009-2011PersonsPM3</v>
      </c>
      <c r="B4624" s="151" t="str">
        <f t="shared" si="145"/>
        <v>2009-2011_Persons_PM3_All ages</v>
      </c>
      <c r="C4624" s="149" t="s">
        <v>7</v>
      </c>
      <c r="D4624" s="149" t="s">
        <v>215</v>
      </c>
      <c r="E4624" s="149" t="s">
        <v>158</v>
      </c>
      <c r="F4624" s="149">
        <v>615</v>
      </c>
      <c r="G4624" s="149">
        <v>205</v>
      </c>
      <c r="H4624" s="149">
        <v>1074.4234800838601</v>
      </c>
      <c r="I4624" s="149">
        <v>1071.5387441631301</v>
      </c>
      <c r="J4624" s="149">
        <v>988.07727951048503</v>
      </c>
      <c r="K4624" s="149">
        <v>1160.1380940332399</v>
      </c>
      <c r="L4624" s="149">
        <v>83.461464652640203</v>
      </c>
      <c r="M4624" s="149">
        <v>88.599349870110501</v>
      </c>
    </row>
    <row r="4625" spans="1:13">
      <c r="A4625" s="150" t="str">
        <f t="shared" si="144"/>
        <v>2010-2012PersonsPM3</v>
      </c>
      <c r="B4625" s="151" t="str">
        <f t="shared" si="145"/>
        <v>2010-2012_Persons_PM3_All ages</v>
      </c>
      <c r="C4625" s="149" t="s">
        <v>8</v>
      </c>
      <c r="D4625" s="149" t="s">
        <v>215</v>
      </c>
      <c r="E4625" s="149" t="s">
        <v>158</v>
      </c>
      <c r="F4625" s="149">
        <v>659</v>
      </c>
      <c r="G4625" s="149">
        <v>219.666666666667</v>
      </c>
      <c r="H4625" s="149">
        <v>1148.6639591431201</v>
      </c>
      <c r="I4625" s="149">
        <v>1143.1435082564701</v>
      </c>
      <c r="J4625" s="149">
        <v>1057.1368604307199</v>
      </c>
      <c r="K4625" s="149">
        <v>1234.25912589466</v>
      </c>
      <c r="L4625" s="149">
        <v>86.006647825743102</v>
      </c>
      <c r="M4625" s="149">
        <v>91.115617638192603</v>
      </c>
    </row>
    <row r="4626" spans="1:13">
      <c r="A4626" s="150" t="str">
        <f t="shared" si="144"/>
        <v>2011-2013PersonsPM3</v>
      </c>
      <c r="B4626" s="151" t="str">
        <f t="shared" si="145"/>
        <v>2011-2013_Persons_PM3_All ages</v>
      </c>
      <c r="C4626" s="149" t="s">
        <v>9</v>
      </c>
      <c r="D4626" s="149" t="s">
        <v>215</v>
      </c>
      <c r="E4626" s="149" t="s">
        <v>158</v>
      </c>
      <c r="F4626" s="149">
        <v>645</v>
      </c>
      <c r="G4626" s="149">
        <v>215</v>
      </c>
      <c r="H4626" s="149">
        <v>1123.51721855458</v>
      </c>
      <c r="I4626" s="149">
        <v>1118.9621190258699</v>
      </c>
      <c r="J4626" s="149">
        <v>1033.9169960480499</v>
      </c>
      <c r="K4626" s="149">
        <v>1209.11540349404</v>
      </c>
      <c r="L4626" s="149">
        <v>85.045122977814103</v>
      </c>
      <c r="M4626" s="149">
        <v>90.153284468170796</v>
      </c>
    </row>
    <row r="4627" spans="1:13">
      <c r="A4627" s="150" t="str">
        <f t="shared" si="144"/>
        <v>2012-2014PersonsPM3</v>
      </c>
      <c r="B4627" s="151" t="str">
        <f t="shared" si="145"/>
        <v>2012-2014_Persons_PM3_All ages</v>
      </c>
      <c r="C4627" s="149" t="s">
        <v>216</v>
      </c>
      <c r="D4627" s="149" t="s">
        <v>215</v>
      </c>
      <c r="E4627" s="149" t="s">
        <v>158</v>
      </c>
      <c r="F4627" s="149">
        <v>651</v>
      </c>
      <c r="G4627" s="149">
        <v>217</v>
      </c>
      <c r="H4627" s="149">
        <v>1133.3960096103599</v>
      </c>
      <c r="I4627" s="149">
        <v>1126.66394140838</v>
      </c>
      <c r="J4627" s="149">
        <v>1041.44400048786</v>
      </c>
      <c r="K4627" s="149">
        <v>1216.9781348375</v>
      </c>
      <c r="L4627" s="149">
        <v>85.219940920525701</v>
      </c>
      <c r="M4627" s="149">
        <v>90.314193429118603</v>
      </c>
    </row>
    <row r="4628" spans="1:13">
      <c r="A4628" s="150" t="str">
        <f t="shared" si="144"/>
        <v>2004-2006PersonsPM4</v>
      </c>
      <c r="B4628" s="151" t="str">
        <f t="shared" si="145"/>
        <v>2004-2006_Persons_PM4_All ages</v>
      </c>
      <c r="C4628" s="149" t="s">
        <v>1</v>
      </c>
      <c r="D4628" s="149" t="s">
        <v>215</v>
      </c>
      <c r="E4628" s="149" t="s">
        <v>159</v>
      </c>
      <c r="F4628" s="149">
        <v>609</v>
      </c>
      <c r="G4628" s="149">
        <v>203</v>
      </c>
      <c r="H4628" s="149">
        <v>1114.7925094729901</v>
      </c>
      <c r="I4628" s="149">
        <v>1223.8846321271601</v>
      </c>
      <c r="J4628" s="149">
        <v>1127.4127311918601</v>
      </c>
      <c r="K4628" s="149">
        <v>1326.3255022122601</v>
      </c>
      <c r="L4628" s="149">
        <v>96.471900935301207</v>
      </c>
      <c r="M4628" s="149">
        <v>102.440870085101</v>
      </c>
    </row>
    <row r="4629" spans="1:13">
      <c r="A4629" s="150" t="str">
        <f t="shared" si="144"/>
        <v>2005-2007PersonsPM4</v>
      </c>
      <c r="B4629" s="151" t="str">
        <f t="shared" si="145"/>
        <v>2005-2007_Persons_PM4_All ages</v>
      </c>
      <c r="C4629" s="149" t="s">
        <v>3</v>
      </c>
      <c r="D4629" s="149" t="s">
        <v>215</v>
      </c>
      <c r="E4629" s="149" t="s">
        <v>159</v>
      </c>
      <c r="F4629" s="149">
        <v>617</v>
      </c>
      <c r="G4629" s="149">
        <v>205.666666666667</v>
      </c>
      <c r="H4629" s="149">
        <v>1132.0477771865801</v>
      </c>
      <c r="I4629" s="149">
        <v>1231.49166936799</v>
      </c>
      <c r="J4629" s="149">
        <v>1135.0375850895</v>
      </c>
      <c r="K4629" s="149">
        <v>1333.8735120572401</v>
      </c>
      <c r="L4629" s="149">
        <v>96.454084278488807</v>
      </c>
      <c r="M4629" s="149">
        <v>102.38184268925001</v>
      </c>
    </row>
    <row r="4630" spans="1:13">
      <c r="A4630" s="150" t="str">
        <f t="shared" si="144"/>
        <v>2006-2008PersonsPM4</v>
      </c>
      <c r="B4630" s="151" t="str">
        <f t="shared" si="145"/>
        <v>2006-2008_Persons_PM4_All ages</v>
      </c>
      <c r="C4630" s="149" t="s">
        <v>4</v>
      </c>
      <c r="D4630" s="149" t="s">
        <v>215</v>
      </c>
      <c r="E4630" s="149" t="s">
        <v>159</v>
      </c>
      <c r="F4630" s="149">
        <v>625</v>
      </c>
      <c r="G4630" s="149">
        <v>208.333333333333</v>
      </c>
      <c r="H4630" s="149">
        <v>1148.4537219088199</v>
      </c>
      <c r="I4630" s="149">
        <v>1244.3205375330699</v>
      </c>
      <c r="J4630" s="149">
        <v>1147.48010063569</v>
      </c>
      <c r="K4630" s="149">
        <v>1347.07300029254</v>
      </c>
      <c r="L4630" s="149">
        <v>96.840436897375199</v>
      </c>
      <c r="M4630" s="149">
        <v>102.752462759473</v>
      </c>
    </row>
    <row r="4631" spans="1:13">
      <c r="A4631" s="150" t="str">
        <f t="shared" si="144"/>
        <v>2007-2009PersonsPM4</v>
      </c>
      <c r="B4631" s="151" t="str">
        <f t="shared" si="145"/>
        <v>2007-2009_Persons_PM4_All ages</v>
      </c>
      <c r="C4631" s="149" t="s">
        <v>5</v>
      </c>
      <c r="D4631" s="149" t="s">
        <v>215</v>
      </c>
      <c r="E4631" s="149" t="s">
        <v>159</v>
      </c>
      <c r="F4631" s="149">
        <v>631</v>
      </c>
      <c r="G4631" s="149">
        <v>210.333333333333</v>
      </c>
      <c r="H4631" s="149">
        <v>1159.60672608656</v>
      </c>
      <c r="I4631" s="149">
        <v>1250.49994024328</v>
      </c>
      <c r="J4631" s="149">
        <v>1153.83562881224</v>
      </c>
      <c r="K4631" s="149">
        <v>1353.03647541233</v>
      </c>
      <c r="L4631" s="149">
        <v>96.664311431036396</v>
      </c>
      <c r="M4631" s="149">
        <v>102.536535169053</v>
      </c>
    </row>
    <row r="4632" spans="1:13">
      <c r="A4632" s="150" t="str">
        <f t="shared" si="144"/>
        <v>2008-2010PersonsPM4</v>
      </c>
      <c r="B4632" s="151" t="str">
        <f t="shared" si="145"/>
        <v>2008-2010_Persons_PM4_All ages</v>
      </c>
      <c r="C4632" s="149" t="s">
        <v>6</v>
      </c>
      <c r="D4632" s="149" t="s">
        <v>215</v>
      </c>
      <c r="E4632" s="149" t="s">
        <v>159</v>
      </c>
      <c r="F4632" s="149">
        <v>615</v>
      </c>
      <c r="G4632" s="149">
        <v>205</v>
      </c>
      <c r="H4632" s="149">
        <v>1128.0884861602799</v>
      </c>
      <c r="I4632" s="149">
        <v>1206.0068278108099</v>
      </c>
      <c r="J4632" s="149">
        <v>1111.90660939241</v>
      </c>
      <c r="K4632" s="149">
        <v>1305.8998528039001</v>
      </c>
      <c r="L4632" s="149">
        <v>94.100218418400999</v>
      </c>
      <c r="M4632" s="149">
        <v>99.893024993086101</v>
      </c>
    </row>
    <row r="4633" spans="1:13">
      <c r="A4633" s="150" t="str">
        <f t="shared" si="144"/>
        <v>2009-2011PersonsPM4</v>
      </c>
      <c r="B4633" s="151" t="str">
        <f t="shared" si="145"/>
        <v>2009-2011_Persons_PM4_All ages</v>
      </c>
      <c r="C4633" s="149" t="s">
        <v>7</v>
      </c>
      <c r="D4633" s="149" t="s">
        <v>215</v>
      </c>
      <c r="E4633" s="149" t="s">
        <v>159</v>
      </c>
      <c r="F4633" s="149">
        <v>586</v>
      </c>
      <c r="G4633" s="149">
        <v>195.333333333333</v>
      </c>
      <c r="H4633" s="149">
        <v>1073.6336820505301</v>
      </c>
      <c r="I4633" s="149">
        <v>1137.1117382116099</v>
      </c>
      <c r="J4633" s="149">
        <v>1046.51574342141</v>
      </c>
      <c r="K4633" s="149">
        <v>1233.4258140900299</v>
      </c>
      <c r="L4633" s="149">
        <v>90.595994790204699</v>
      </c>
      <c r="M4633" s="149">
        <v>96.314075878416403</v>
      </c>
    </row>
    <row r="4634" spans="1:13">
      <c r="A4634" s="150" t="str">
        <f t="shared" si="144"/>
        <v>2010-2012PersonsPM4</v>
      </c>
      <c r="B4634" s="151" t="str">
        <f t="shared" si="145"/>
        <v>2010-2012_Persons_PM4_All ages</v>
      </c>
      <c r="C4634" s="149" t="s">
        <v>8</v>
      </c>
      <c r="D4634" s="149" t="s">
        <v>215</v>
      </c>
      <c r="E4634" s="149" t="s">
        <v>159</v>
      </c>
      <c r="F4634" s="149">
        <v>583</v>
      </c>
      <c r="G4634" s="149">
        <v>194.333333333333</v>
      </c>
      <c r="H4634" s="149">
        <v>1067.27688787185</v>
      </c>
      <c r="I4634" s="149">
        <v>1116.4947606963101</v>
      </c>
      <c r="J4634" s="149">
        <v>1027.41012806395</v>
      </c>
      <c r="K4634" s="149">
        <v>1211.21702603225</v>
      </c>
      <c r="L4634" s="149">
        <v>89.084632632361505</v>
      </c>
      <c r="M4634" s="149">
        <v>94.722265335935205</v>
      </c>
    </row>
    <row r="4635" spans="1:13">
      <c r="A4635" s="150" t="str">
        <f t="shared" si="144"/>
        <v>2011-2013PersonsPM4</v>
      </c>
      <c r="B4635" s="151" t="str">
        <f t="shared" si="145"/>
        <v>2011-2013_Persons_PM4_All ages</v>
      </c>
      <c r="C4635" s="149" t="s">
        <v>9</v>
      </c>
      <c r="D4635" s="149" t="s">
        <v>215</v>
      </c>
      <c r="E4635" s="149" t="s">
        <v>159</v>
      </c>
      <c r="F4635" s="149">
        <v>601</v>
      </c>
      <c r="G4635" s="149">
        <v>200.333333333333</v>
      </c>
      <c r="H4635" s="149">
        <v>1097.8773154068199</v>
      </c>
      <c r="I4635" s="149">
        <v>1141.1084064055599</v>
      </c>
      <c r="J4635" s="149">
        <v>1051.4231818252799</v>
      </c>
      <c r="K4635" s="149">
        <v>1236.3807430996401</v>
      </c>
      <c r="L4635" s="149">
        <v>89.685224580281101</v>
      </c>
      <c r="M4635" s="149">
        <v>95.272336694075193</v>
      </c>
    </row>
    <row r="4636" spans="1:13">
      <c r="A4636" s="150" t="str">
        <f t="shared" si="144"/>
        <v>2012-2014PersonsPM4</v>
      </c>
      <c r="B4636" s="151" t="str">
        <f t="shared" si="145"/>
        <v>2012-2014_Persons_PM4_All ages</v>
      </c>
      <c r="C4636" s="149" t="s">
        <v>216</v>
      </c>
      <c r="D4636" s="149" t="s">
        <v>215</v>
      </c>
      <c r="E4636" s="149" t="s">
        <v>159</v>
      </c>
      <c r="F4636" s="149">
        <v>593</v>
      </c>
      <c r="G4636" s="149">
        <v>197.666666666667</v>
      </c>
      <c r="H4636" s="149">
        <v>1081.60361872104</v>
      </c>
      <c r="I4636" s="149">
        <v>1114.5986546885199</v>
      </c>
      <c r="J4636" s="149">
        <v>1026.4478803935799</v>
      </c>
      <c r="K4636" s="149">
        <v>1208.27912219124</v>
      </c>
      <c r="L4636" s="149">
        <v>88.150774294938401</v>
      </c>
      <c r="M4636" s="149">
        <v>93.680467502724198</v>
      </c>
    </row>
    <row r="4637" spans="1:13">
      <c r="A4637" s="150" t="str">
        <f t="shared" si="144"/>
        <v>2004-2006PersonsPM5</v>
      </c>
      <c r="B4637" s="151" t="str">
        <f t="shared" si="145"/>
        <v>2004-2006_Persons_PM5_All ages</v>
      </c>
      <c r="C4637" s="149" t="s">
        <v>1</v>
      </c>
      <c r="D4637" s="149" t="s">
        <v>215</v>
      </c>
      <c r="E4637" s="149" t="s">
        <v>160</v>
      </c>
      <c r="F4637" s="149">
        <v>555</v>
      </c>
      <c r="G4637" s="149">
        <v>185</v>
      </c>
      <c r="H4637" s="149">
        <v>1059.09966986623</v>
      </c>
      <c r="I4637" s="149">
        <v>1398.7010998666999</v>
      </c>
      <c r="J4637" s="149">
        <v>1282.3549669967199</v>
      </c>
      <c r="K4637" s="149">
        <v>1522.5999727292101</v>
      </c>
      <c r="L4637" s="149">
        <v>116.346132869973</v>
      </c>
      <c r="M4637" s="149">
        <v>123.898872862516</v>
      </c>
    </row>
    <row r="4638" spans="1:13">
      <c r="A4638" s="150" t="str">
        <f t="shared" si="144"/>
        <v>2005-2007PersonsPM5</v>
      </c>
      <c r="B4638" s="151" t="str">
        <f t="shared" si="145"/>
        <v>2005-2007_Persons_PM5_All ages</v>
      </c>
      <c r="C4638" s="149" t="s">
        <v>3</v>
      </c>
      <c r="D4638" s="149" t="s">
        <v>215</v>
      </c>
      <c r="E4638" s="149" t="s">
        <v>160</v>
      </c>
      <c r="F4638" s="149">
        <v>591</v>
      </c>
      <c r="G4638" s="149">
        <v>197</v>
      </c>
      <c r="H4638" s="149">
        <v>1124.1084165477901</v>
      </c>
      <c r="I4638" s="149">
        <v>1498.56236878293</v>
      </c>
      <c r="J4638" s="149">
        <v>1377.1962940631699</v>
      </c>
      <c r="K4638" s="149">
        <v>1627.55503988439</v>
      </c>
      <c r="L4638" s="149">
        <v>121.366074719756</v>
      </c>
      <c r="M4638" s="149">
        <v>128.992671101458</v>
      </c>
    </row>
    <row r="4639" spans="1:13">
      <c r="A4639" s="150" t="str">
        <f t="shared" si="144"/>
        <v>2006-2008PersonsPM5</v>
      </c>
      <c r="B4639" s="151" t="str">
        <f t="shared" si="145"/>
        <v>2006-2008_Persons_PM5_All ages</v>
      </c>
      <c r="C4639" s="149" t="s">
        <v>4</v>
      </c>
      <c r="D4639" s="149" t="s">
        <v>215</v>
      </c>
      <c r="E4639" s="149" t="s">
        <v>160</v>
      </c>
      <c r="F4639" s="149">
        <v>605</v>
      </c>
      <c r="G4639" s="149">
        <v>201.666666666667</v>
      </c>
      <c r="H4639" s="149">
        <v>1153.14971886019</v>
      </c>
      <c r="I4639" s="149">
        <v>1571.2479290927899</v>
      </c>
      <c r="J4639" s="149">
        <v>1444.26584663822</v>
      </c>
      <c r="K4639" s="149">
        <v>1706.11352750526</v>
      </c>
      <c r="L4639" s="149">
        <v>126.98208245457</v>
      </c>
      <c r="M4639" s="149">
        <v>134.865598412466</v>
      </c>
    </row>
    <row r="4640" spans="1:13">
      <c r="A4640" s="150" t="str">
        <f t="shared" si="144"/>
        <v>2007-2009PersonsPM5</v>
      </c>
      <c r="B4640" s="151" t="str">
        <f t="shared" si="145"/>
        <v>2007-2009_Persons_PM5_All ages</v>
      </c>
      <c r="C4640" s="149" t="s">
        <v>5</v>
      </c>
      <c r="D4640" s="149" t="s">
        <v>215</v>
      </c>
      <c r="E4640" s="149" t="s">
        <v>160</v>
      </c>
      <c r="F4640" s="149">
        <v>606</v>
      </c>
      <c r="G4640" s="149">
        <v>202</v>
      </c>
      <c r="H4640" s="149">
        <v>1159.9640143177101</v>
      </c>
      <c r="I4640" s="149">
        <v>1559.1067807342599</v>
      </c>
      <c r="J4640" s="149">
        <v>1433.99458349365</v>
      </c>
      <c r="K4640" s="149">
        <v>1691.9797776901801</v>
      </c>
      <c r="L4640" s="149">
        <v>125.112197240611</v>
      </c>
      <c r="M4640" s="149">
        <v>132.87299695591801</v>
      </c>
    </row>
    <row r="4641" spans="1:13">
      <c r="A4641" s="150" t="str">
        <f t="shared" si="144"/>
        <v>2008-2010PersonsPM5</v>
      </c>
      <c r="B4641" s="151" t="str">
        <f t="shared" si="145"/>
        <v>2008-2010_Persons_PM5_All ages</v>
      </c>
      <c r="C4641" s="149" t="s">
        <v>6</v>
      </c>
      <c r="D4641" s="149" t="s">
        <v>215</v>
      </c>
      <c r="E4641" s="149" t="s">
        <v>160</v>
      </c>
      <c r="F4641" s="149">
        <v>605</v>
      </c>
      <c r="G4641" s="149">
        <v>201.666666666667</v>
      </c>
      <c r="H4641" s="149">
        <v>1163.3273083874899</v>
      </c>
      <c r="I4641" s="149">
        <v>1569.8295398688299</v>
      </c>
      <c r="J4641" s="149">
        <v>1443.9849016630801</v>
      </c>
      <c r="K4641" s="149">
        <v>1703.48707729889</v>
      </c>
      <c r="L4641" s="149">
        <v>125.84463820575201</v>
      </c>
      <c r="M4641" s="149">
        <v>133.657537430063</v>
      </c>
    </row>
    <row r="4642" spans="1:13">
      <c r="A4642" s="150" t="str">
        <f t="shared" si="144"/>
        <v>2009-2011PersonsPM5</v>
      </c>
      <c r="B4642" s="151" t="str">
        <f t="shared" si="145"/>
        <v>2009-2011_Persons_PM5_All ages</v>
      </c>
      <c r="C4642" s="149" t="s">
        <v>7</v>
      </c>
      <c r="D4642" s="149" t="s">
        <v>215</v>
      </c>
      <c r="E4642" s="149" t="s">
        <v>160</v>
      </c>
      <c r="F4642" s="149">
        <v>587</v>
      </c>
      <c r="G4642" s="149">
        <v>195.666666666667</v>
      </c>
      <c r="H4642" s="149">
        <v>1131.34817384601</v>
      </c>
      <c r="I4642" s="149">
        <v>1501.1676787541601</v>
      </c>
      <c r="J4642" s="149">
        <v>1380.2617885576699</v>
      </c>
      <c r="K4642" s="149">
        <v>1629.6979725758299</v>
      </c>
      <c r="L4642" s="149">
        <v>120.90589019648699</v>
      </c>
      <c r="M4642" s="149">
        <v>128.53029382166901</v>
      </c>
    </row>
    <row r="4643" spans="1:13">
      <c r="A4643" s="150" t="str">
        <f t="shared" si="144"/>
        <v>2010-2012PersonsPM5</v>
      </c>
      <c r="B4643" s="151" t="str">
        <f t="shared" si="145"/>
        <v>2010-2012_Persons_PM5_All ages</v>
      </c>
      <c r="C4643" s="149" t="s">
        <v>8</v>
      </c>
      <c r="D4643" s="149" t="s">
        <v>215</v>
      </c>
      <c r="E4643" s="149" t="s">
        <v>160</v>
      </c>
      <c r="F4643" s="149">
        <v>598</v>
      </c>
      <c r="G4643" s="149">
        <v>199.333333333333</v>
      </c>
      <c r="H4643" s="149">
        <v>1152.43784929659</v>
      </c>
      <c r="I4643" s="149">
        <v>1497.98251901546</v>
      </c>
      <c r="J4643" s="149">
        <v>1378.94693579615</v>
      </c>
      <c r="K4643" s="149">
        <v>1624.45285704975</v>
      </c>
      <c r="L4643" s="149">
        <v>119.03558321931099</v>
      </c>
      <c r="M4643" s="149">
        <v>126.470338034286</v>
      </c>
    </row>
    <row r="4644" spans="1:13">
      <c r="A4644" s="150" t="str">
        <f t="shared" si="144"/>
        <v>2011-2013PersonsPM5</v>
      </c>
      <c r="B4644" s="151" t="str">
        <f t="shared" si="145"/>
        <v>2011-2013_Persons_PM5_All ages</v>
      </c>
      <c r="C4644" s="149" t="s">
        <v>9</v>
      </c>
      <c r="D4644" s="149" t="s">
        <v>215</v>
      </c>
      <c r="E4644" s="149" t="s">
        <v>160</v>
      </c>
      <c r="F4644" s="149">
        <v>588</v>
      </c>
      <c r="G4644" s="149">
        <v>196</v>
      </c>
      <c r="H4644" s="149">
        <v>1131.31313131313</v>
      </c>
      <c r="I4644" s="149">
        <v>1432.2641040241499</v>
      </c>
      <c r="J4644" s="149">
        <v>1318.08285015707</v>
      </c>
      <c r="K4644" s="149">
        <v>1553.63936726066</v>
      </c>
      <c r="L4644" s="149">
        <v>114.18125386707899</v>
      </c>
      <c r="M4644" s="149">
        <v>121.37526323651799</v>
      </c>
    </row>
    <row r="4645" spans="1:13">
      <c r="A4645" s="150" t="str">
        <f t="shared" si="144"/>
        <v>2012-2014PersonsPM5</v>
      </c>
      <c r="B4645" s="151" t="str">
        <f t="shared" si="145"/>
        <v>2012-2014_Persons_PM5_All ages</v>
      </c>
      <c r="C4645" s="149" t="s">
        <v>216</v>
      </c>
      <c r="D4645" s="149" t="s">
        <v>215</v>
      </c>
      <c r="E4645" s="149" t="s">
        <v>160</v>
      </c>
      <c r="F4645" s="149">
        <v>590</v>
      </c>
      <c r="G4645" s="149">
        <v>196.666666666667</v>
      </c>
      <c r="H4645" s="149">
        <v>1134.41904285797</v>
      </c>
      <c r="I4645" s="149">
        <v>1413.8957348920101</v>
      </c>
      <c r="J4645" s="149">
        <v>1301.5972735834</v>
      </c>
      <c r="K4645" s="149">
        <v>1533.25716873849</v>
      </c>
      <c r="L4645" s="149">
        <v>112.298461308608</v>
      </c>
      <c r="M4645" s="149">
        <v>119.361433846483</v>
      </c>
    </row>
    <row r="4646" spans="1:13">
      <c r="A4646" s="150" t="str">
        <f t="shared" si="144"/>
        <v>2004-2006PersonsPowys1</v>
      </c>
      <c r="B4646" s="151" t="str">
        <f t="shared" si="145"/>
        <v>2004-2006_Persons_Powys1_All ages</v>
      </c>
      <c r="C4646" s="149" t="s">
        <v>1</v>
      </c>
      <c r="D4646" s="149" t="s">
        <v>215</v>
      </c>
      <c r="E4646" s="149" t="s">
        <v>161</v>
      </c>
      <c r="F4646" s="149">
        <v>789</v>
      </c>
      <c r="G4646" s="149">
        <v>263</v>
      </c>
      <c r="H4646" s="149">
        <v>1049.9560854869201</v>
      </c>
      <c r="I4646" s="149">
        <v>930.53488142503397</v>
      </c>
      <c r="J4646" s="149">
        <v>866.18898281957195</v>
      </c>
      <c r="K4646" s="149">
        <v>998.36433111265501</v>
      </c>
      <c r="L4646" s="149">
        <v>64.345898605461798</v>
      </c>
      <c r="M4646" s="149">
        <v>67.829449687620894</v>
      </c>
    </row>
    <row r="4647" spans="1:13">
      <c r="A4647" s="150" t="str">
        <f t="shared" si="144"/>
        <v>2005-2007PersonsPowys1</v>
      </c>
      <c r="B4647" s="151" t="str">
        <f t="shared" si="145"/>
        <v>2005-2007_Persons_Powys1_All ages</v>
      </c>
      <c r="C4647" s="149" t="s">
        <v>3</v>
      </c>
      <c r="D4647" s="149" t="s">
        <v>215</v>
      </c>
      <c r="E4647" s="149" t="s">
        <v>161</v>
      </c>
      <c r="F4647" s="149">
        <v>787</v>
      </c>
      <c r="G4647" s="149">
        <v>262.33333333333297</v>
      </c>
      <c r="H4647" s="149">
        <v>1040.1934997819201</v>
      </c>
      <c r="I4647" s="149">
        <v>901.56154720089603</v>
      </c>
      <c r="J4647" s="149">
        <v>839.144484227813</v>
      </c>
      <c r="K4647" s="149">
        <v>967.36215556254695</v>
      </c>
      <c r="L4647" s="149">
        <v>62.417062973083397</v>
      </c>
      <c r="M4647" s="149">
        <v>65.800608361650802</v>
      </c>
    </row>
    <row r="4648" spans="1:13">
      <c r="A4648" s="150" t="str">
        <f t="shared" si="144"/>
        <v>2006-2008PersonsPowys1</v>
      </c>
      <c r="B4648" s="151" t="str">
        <f t="shared" si="145"/>
        <v>2006-2008_Persons_Powys1_All ages</v>
      </c>
      <c r="C4648" s="149" t="s">
        <v>4</v>
      </c>
      <c r="D4648" s="149" t="s">
        <v>215</v>
      </c>
      <c r="E4648" s="149" t="s">
        <v>161</v>
      </c>
      <c r="F4648" s="149">
        <v>787</v>
      </c>
      <c r="G4648" s="149">
        <v>262.33333333333297</v>
      </c>
      <c r="H4648" s="149">
        <v>1031.88755441338</v>
      </c>
      <c r="I4648" s="149">
        <v>886.91981415503096</v>
      </c>
      <c r="J4648" s="149">
        <v>825.43928625031106</v>
      </c>
      <c r="K4648" s="149">
        <v>951.73311913656403</v>
      </c>
      <c r="L4648" s="149">
        <v>61.4805279047197</v>
      </c>
      <c r="M4648" s="149">
        <v>64.813304981533093</v>
      </c>
    </row>
    <row r="4649" spans="1:13">
      <c r="A4649" s="150" t="str">
        <f t="shared" si="144"/>
        <v>2007-2009PersonsPowys1</v>
      </c>
      <c r="B4649" s="151" t="str">
        <f t="shared" si="145"/>
        <v>2007-2009_Persons_Powys1_All ages</v>
      </c>
      <c r="C4649" s="149" t="s">
        <v>5</v>
      </c>
      <c r="D4649" s="149" t="s">
        <v>215</v>
      </c>
      <c r="E4649" s="149" t="s">
        <v>161</v>
      </c>
      <c r="F4649" s="149">
        <v>830</v>
      </c>
      <c r="G4649" s="149">
        <v>276.66666666666703</v>
      </c>
      <c r="H4649" s="149">
        <v>1079.2115254589901</v>
      </c>
      <c r="I4649" s="149">
        <v>931.29325454537502</v>
      </c>
      <c r="J4649" s="149">
        <v>868.30913399270298</v>
      </c>
      <c r="K4649" s="149">
        <v>997.59947129796001</v>
      </c>
      <c r="L4649" s="149">
        <v>62.984120552671897</v>
      </c>
      <c r="M4649" s="149">
        <v>66.306216752585897</v>
      </c>
    </row>
    <row r="4650" spans="1:13">
      <c r="A4650" s="150" t="str">
        <f t="shared" si="144"/>
        <v>2008-2010PersonsPowys1</v>
      </c>
      <c r="B4650" s="151" t="str">
        <f t="shared" si="145"/>
        <v>2008-2010_Persons_Powys1_All ages</v>
      </c>
      <c r="C4650" s="149" t="s">
        <v>6</v>
      </c>
      <c r="D4650" s="149" t="s">
        <v>215</v>
      </c>
      <c r="E4650" s="149" t="s">
        <v>161</v>
      </c>
      <c r="F4650" s="149">
        <v>859</v>
      </c>
      <c r="G4650" s="149">
        <v>286.33333333333297</v>
      </c>
      <c r="H4650" s="149">
        <v>1111.16860269578</v>
      </c>
      <c r="I4650" s="149">
        <v>961.66511455055104</v>
      </c>
      <c r="J4650" s="149">
        <v>897.62588178779799</v>
      </c>
      <c r="K4650" s="149">
        <v>1029.02296800311</v>
      </c>
      <c r="L4650" s="149">
        <v>64.039232762753699</v>
      </c>
      <c r="M4650" s="149">
        <v>67.357853452559098</v>
      </c>
    </row>
    <row r="4651" spans="1:13">
      <c r="A4651" s="150" t="str">
        <f t="shared" si="144"/>
        <v>2009-2011PersonsPowys1</v>
      </c>
      <c r="B4651" s="151" t="str">
        <f t="shared" si="145"/>
        <v>2009-2011_Persons_Powys1_All ages</v>
      </c>
      <c r="C4651" s="149" t="s">
        <v>7</v>
      </c>
      <c r="D4651" s="149" t="s">
        <v>215</v>
      </c>
      <c r="E4651" s="149" t="s">
        <v>161</v>
      </c>
      <c r="F4651" s="149">
        <v>848</v>
      </c>
      <c r="G4651" s="149">
        <v>282.66666666666703</v>
      </c>
      <c r="H4651" s="149">
        <v>1092.9947799188001</v>
      </c>
      <c r="I4651" s="149">
        <v>931.52974185675896</v>
      </c>
      <c r="J4651" s="149">
        <v>869.11161061329403</v>
      </c>
      <c r="K4651" s="149">
        <v>997.20399070813698</v>
      </c>
      <c r="L4651" s="149">
        <v>62.418131243464899</v>
      </c>
      <c r="M4651" s="149">
        <v>65.674248851378394</v>
      </c>
    </row>
    <row r="4652" spans="1:13">
      <c r="A4652" s="150" t="str">
        <f t="shared" si="144"/>
        <v>2010-2012PersonsPowys1</v>
      </c>
      <c r="B4652" s="151" t="str">
        <f t="shared" si="145"/>
        <v>2010-2012_Persons_Powys1_All ages</v>
      </c>
      <c r="C4652" s="149" t="s">
        <v>8</v>
      </c>
      <c r="D4652" s="149" t="s">
        <v>215</v>
      </c>
      <c r="E4652" s="149" t="s">
        <v>161</v>
      </c>
      <c r="F4652" s="149">
        <v>800</v>
      </c>
      <c r="G4652" s="149">
        <v>266.66666666666703</v>
      </c>
      <c r="H4652" s="149">
        <v>1027.88127971219</v>
      </c>
      <c r="I4652" s="149">
        <v>856.20494507949502</v>
      </c>
      <c r="J4652" s="149">
        <v>797.202430797533</v>
      </c>
      <c r="K4652" s="149">
        <v>918.379050330533</v>
      </c>
      <c r="L4652" s="149">
        <v>59.002514281962398</v>
      </c>
      <c r="M4652" s="149">
        <v>62.174105251037602</v>
      </c>
    </row>
    <row r="4653" spans="1:13">
      <c r="A4653" s="150" t="str">
        <f t="shared" si="144"/>
        <v>2011-2013PersonsPowys1</v>
      </c>
      <c r="B4653" s="151" t="str">
        <f t="shared" si="145"/>
        <v>2011-2013_Persons_Powys1_All ages</v>
      </c>
      <c r="C4653" s="149" t="s">
        <v>9</v>
      </c>
      <c r="D4653" s="149" t="s">
        <v>215</v>
      </c>
      <c r="E4653" s="149" t="s">
        <v>161</v>
      </c>
      <c r="F4653" s="149">
        <v>749</v>
      </c>
      <c r="G4653" s="149">
        <v>249.666666666667</v>
      </c>
      <c r="H4653" s="149">
        <v>960.49037586078703</v>
      </c>
      <c r="I4653" s="149">
        <v>782.21386673889003</v>
      </c>
      <c r="J4653" s="149">
        <v>726.58165127639904</v>
      </c>
      <c r="K4653" s="149">
        <v>840.93966762508501</v>
      </c>
      <c r="L4653" s="149">
        <v>55.632215462491097</v>
      </c>
      <c r="M4653" s="149">
        <v>58.725800886195302</v>
      </c>
    </row>
    <row r="4654" spans="1:13">
      <c r="A4654" s="150" t="str">
        <f t="shared" si="144"/>
        <v>2012-2014PersonsPowys1</v>
      </c>
      <c r="B4654" s="151" t="str">
        <f t="shared" si="145"/>
        <v>2012-2014_Persons_Powys1_All ages</v>
      </c>
      <c r="C4654" s="149" t="s">
        <v>216</v>
      </c>
      <c r="D4654" s="149" t="s">
        <v>215</v>
      </c>
      <c r="E4654" s="149" t="s">
        <v>161</v>
      </c>
      <c r="F4654" s="149">
        <v>749</v>
      </c>
      <c r="G4654" s="149">
        <v>249.666666666667</v>
      </c>
      <c r="H4654" s="149">
        <v>963.59192075131898</v>
      </c>
      <c r="I4654" s="149">
        <v>763.25042942301502</v>
      </c>
      <c r="J4654" s="149">
        <v>708.95515112714497</v>
      </c>
      <c r="K4654" s="149">
        <v>820.56494900049995</v>
      </c>
      <c r="L4654" s="149">
        <v>54.295278295869998</v>
      </c>
      <c r="M4654" s="149">
        <v>57.314519577485399</v>
      </c>
    </row>
    <row r="4655" spans="1:13">
      <c r="A4655" s="150" t="str">
        <f t="shared" si="144"/>
        <v>2004-2006PersonsPowys2</v>
      </c>
      <c r="B4655" s="151" t="str">
        <f t="shared" si="145"/>
        <v>2004-2006_Persons_Powys2_All ages</v>
      </c>
      <c r="C4655" s="149" t="s">
        <v>1</v>
      </c>
      <c r="D4655" s="149" t="s">
        <v>215</v>
      </c>
      <c r="E4655" s="149" t="s">
        <v>162</v>
      </c>
      <c r="F4655" s="149">
        <v>782</v>
      </c>
      <c r="G4655" s="149">
        <v>260.66666666666703</v>
      </c>
      <c r="H4655" s="149">
        <v>981.56120950432398</v>
      </c>
      <c r="I4655" s="149">
        <v>949.48379366809502</v>
      </c>
      <c r="J4655" s="149">
        <v>882.63065180999399</v>
      </c>
      <c r="K4655" s="149">
        <v>1019.97286403088</v>
      </c>
      <c r="L4655" s="149">
        <v>66.853141858100798</v>
      </c>
      <c r="M4655" s="149">
        <v>70.489070362782599</v>
      </c>
    </row>
    <row r="4656" spans="1:13">
      <c r="A4656" s="150" t="str">
        <f t="shared" si="144"/>
        <v>2005-2007PersonsPowys2</v>
      </c>
      <c r="B4656" s="151" t="str">
        <f t="shared" si="145"/>
        <v>2005-2007_Persons_Powys2_All ages</v>
      </c>
      <c r="C4656" s="149" t="s">
        <v>3</v>
      </c>
      <c r="D4656" s="149" t="s">
        <v>215</v>
      </c>
      <c r="E4656" s="149" t="s">
        <v>162</v>
      </c>
      <c r="F4656" s="149">
        <v>808</v>
      </c>
      <c r="G4656" s="149">
        <v>269.33333333333297</v>
      </c>
      <c r="H4656" s="149">
        <v>1010.02525063127</v>
      </c>
      <c r="I4656" s="149">
        <v>961.18316193825103</v>
      </c>
      <c r="J4656" s="149">
        <v>894.73030296463105</v>
      </c>
      <c r="K4656" s="149">
        <v>1031.1898509320799</v>
      </c>
      <c r="L4656" s="149">
        <v>66.452858973620806</v>
      </c>
      <c r="M4656" s="149">
        <v>70.006688993832398</v>
      </c>
    </row>
    <row r="4657" spans="1:13">
      <c r="A4657" s="150" t="str">
        <f t="shared" si="144"/>
        <v>2006-2008PersonsPowys2</v>
      </c>
      <c r="B4657" s="151" t="str">
        <f t="shared" si="145"/>
        <v>2006-2008_Persons_Powys2_All ages</v>
      </c>
      <c r="C4657" s="149" t="s">
        <v>4</v>
      </c>
      <c r="D4657" s="149" t="s">
        <v>215</v>
      </c>
      <c r="E4657" s="149" t="s">
        <v>162</v>
      </c>
      <c r="F4657" s="149">
        <v>803</v>
      </c>
      <c r="G4657" s="149">
        <v>267.66666666666703</v>
      </c>
      <c r="H4657" s="149">
        <v>997.007735190772</v>
      </c>
      <c r="I4657" s="149">
        <v>943.22177854914401</v>
      </c>
      <c r="J4657" s="149">
        <v>877.50666333216395</v>
      </c>
      <c r="K4657" s="149">
        <v>1012.46251309391</v>
      </c>
      <c r="L4657" s="149">
        <v>65.715115216980806</v>
      </c>
      <c r="M4657" s="149">
        <v>69.240734544765502</v>
      </c>
    </row>
    <row r="4658" spans="1:13">
      <c r="A4658" s="150" t="str">
        <f t="shared" si="144"/>
        <v>2007-2009PersonsPowys2</v>
      </c>
      <c r="B4658" s="151" t="str">
        <f t="shared" si="145"/>
        <v>2007-2009_Persons_Powys2_All ages</v>
      </c>
      <c r="C4658" s="149" t="s">
        <v>5</v>
      </c>
      <c r="D4658" s="149" t="s">
        <v>215</v>
      </c>
      <c r="E4658" s="149" t="s">
        <v>162</v>
      </c>
      <c r="F4658" s="149">
        <v>805</v>
      </c>
      <c r="G4658" s="149">
        <v>268.33333333333297</v>
      </c>
      <c r="H4658" s="149">
        <v>994.416444312679</v>
      </c>
      <c r="I4658" s="149">
        <v>923.51180920805803</v>
      </c>
      <c r="J4658" s="149">
        <v>859.27492829506502</v>
      </c>
      <c r="K4658" s="149">
        <v>991.190593511972</v>
      </c>
      <c r="L4658" s="149">
        <v>64.236880912993101</v>
      </c>
      <c r="M4658" s="149">
        <v>67.678784303914099</v>
      </c>
    </row>
    <row r="4659" spans="1:13">
      <c r="A4659" s="150" t="str">
        <f t="shared" si="144"/>
        <v>2008-2010PersonsPowys2</v>
      </c>
      <c r="B4659" s="151" t="str">
        <f t="shared" si="145"/>
        <v>2008-2010_Persons_Powys2_All ages</v>
      </c>
      <c r="C4659" s="149" t="s">
        <v>6</v>
      </c>
      <c r="D4659" s="149" t="s">
        <v>215</v>
      </c>
      <c r="E4659" s="149" t="s">
        <v>162</v>
      </c>
      <c r="F4659" s="149">
        <v>756</v>
      </c>
      <c r="G4659" s="149">
        <v>252</v>
      </c>
      <c r="H4659" s="149">
        <v>929.55772233766595</v>
      </c>
      <c r="I4659" s="149">
        <v>842.72111185322399</v>
      </c>
      <c r="J4659" s="149">
        <v>782.28366493320698</v>
      </c>
      <c r="K4659" s="149">
        <v>906.50328827748297</v>
      </c>
      <c r="L4659" s="149">
        <v>60.437446920016903</v>
      </c>
      <c r="M4659" s="149">
        <v>63.782176424258402</v>
      </c>
    </row>
    <row r="4660" spans="1:13">
      <c r="A4660" s="150" t="str">
        <f t="shared" si="144"/>
        <v>2009-2011PersonsPowys2</v>
      </c>
      <c r="B4660" s="151" t="str">
        <f t="shared" si="145"/>
        <v>2009-2011_Persons_Powys2_All ages</v>
      </c>
      <c r="C4660" s="149" t="s">
        <v>7</v>
      </c>
      <c r="D4660" s="149" t="s">
        <v>215</v>
      </c>
      <c r="E4660" s="149" t="s">
        <v>162</v>
      </c>
      <c r="F4660" s="149">
        <v>748</v>
      </c>
      <c r="G4660" s="149">
        <v>249.333333333333</v>
      </c>
      <c r="H4660" s="149">
        <v>920.15106223321197</v>
      </c>
      <c r="I4660" s="149">
        <v>803.28537863850704</v>
      </c>
      <c r="J4660" s="149">
        <v>745.59411561634397</v>
      </c>
      <c r="K4660" s="149">
        <v>864.18693472790005</v>
      </c>
      <c r="L4660" s="149">
        <v>57.691263022163398</v>
      </c>
      <c r="M4660" s="149">
        <v>60.901556089393502</v>
      </c>
    </row>
    <row r="4661" spans="1:13">
      <c r="A4661" s="150" t="str">
        <f t="shared" si="144"/>
        <v>2010-2012PersonsPowys2</v>
      </c>
      <c r="B4661" s="151" t="str">
        <f t="shared" si="145"/>
        <v>2010-2012_Persons_Powys2_All ages</v>
      </c>
      <c r="C4661" s="149" t="s">
        <v>8</v>
      </c>
      <c r="D4661" s="149" t="s">
        <v>215</v>
      </c>
      <c r="E4661" s="149" t="s">
        <v>162</v>
      </c>
      <c r="F4661" s="149">
        <v>786</v>
      </c>
      <c r="G4661" s="149">
        <v>262</v>
      </c>
      <c r="H4661" s="149">
        <v>969.83157505089798</v>
      </c>
      <c r="I4661" s="149">
        <v>818.38123408705803</v>
      </c>
      <c r="J4661" s="149">
        <v>761.12815767504003</v>
      </c>
      <c r="K4661" s="149">
        <v>878.73995496599798</v>
      </c>
      <c r="L4661" s="149">
        <v>57.253076412018601</v>
      </c>
      <c r="M4661" s="149">
        <v>60.3587208789396</v>
      </c>
    </row>
    <row r="4662" spans="1:13">
      <c r="A4662" s="150" t="str">
        <f t="shared" si="144"/>
        <v>2011-2013PersonsPowys2</v>
      </c>
      <c r="B4662" s="151" t="str">
        <f t="shared" si="145"/>
        <v>2011-2013_Persons_Powys2_All ages</v>
      </c>
      <c r="C4662" s="149" t="s">
        <v>9</v>
      </c>
      <c r="D4662" s="149" t="s">
        <v>215</v>
      </c>
      <c r="E4662" s="149" t="s">
        <v>162</v>
      </c>
      <c r="F4662" s="149">
        <v>827</v>
      </c>
      <c r="G4662" s="149">
        <v>275.66666666666703</v>
      </c>
      <c r="H4662" s="149">
        <v>1025.2786352760299</v>
      </c>
      <c r="I4662" s="149">
        <v>838.652086384722</v>
      </c>
      <c r="J4662" s="149">
        <v>781.57124417747195</v>
      </c>
      <c r="K4662" s="149">
        <v>898.74926916524601</v>
      </c>
      <c r="L4662" s="149">
        <v>57.080842207250299</v>
      </c>
      <c r="M4662" s="149">
        <v>60.097182780523703</v>
      </c>
    </row>
    <row r="4663" spans="1:13">
      <c r="A4663" s="150" t="str">
        <f t="shared" si="144"/>
        <v>2012-2014PersonsPowys2</v>
      </c>
      <c r="B4663" s="151" t="str">
        <f t="shared" si="145"/>
        <v>2012-2014_Persons_Powys2_All ages</v>
      </c>
      <c r="C4663" s="149" t="s">
        <v>216</v>
      </c>
      <c r="D4663" s="149" t="s">
        <v>215</v>
      </c>
      <c r="E4663" s="149" t="s">
        <v>162</v>
      </c>
      <c r="F4663" s="149">
        <v>826</v>
      </c>
      <c r="G4663" s="149">
        <v>275.33333333333297</v>
      </c>
      <c r="H4663" s="149">
        <v>1028.2968366800701</v>
      </c>
      <c r="I4663" s="149">
        <v>821.35032334430196</v>
      </c>
      <c r="J4663" s="149">
        <v>765.46907589472096</v>
      </c>
      <c r="K4663" s="149">
        <v>880.18635915894095</v>
      </c>
      <c r="L4663" s="149">
        <v>55.881247449580798</v>
      </c>
      <c r="M4663" s="149">
        <v>58.836035814638798</v>
      </c>
    </row>
    <row r="4664" spans="1:13">
      <c r="A4664" s="150" t="str">
        <f t="shared" si="144"/>
        <v>2004-2006PersonsPowys3</v>
      </c>
      <c r="B4664" s="151" t="str">
        <f t="shared" si="145"/>
        <v>2004-2006_Persons_Powys3_All ages</v>
      </c>
      <c r="C4664" s="149" t="s">
        <v>1</v>
      </c>
      <c r="D4664" s="149" t="s">
        <v>215</v>
      </c>
      <c r="E4664" s="149" t="s">
        <v>163</v>
      </c>
      <c r="F4664" s="149">
        <v>686</v>
      </c>
      <c r="G4664" s="149">
        <v>228.666666666667</v>
      </c>
      <c r="H4664" s="149">
        <v>968.42045823510296</v>
      </c>
      <c r="I4664" s="149">
        <v>949.68926912376003</v>
      </c>
      <c r="J4664" s="149">
        <v>879.35738104737095</v>
      </c>
      <c r="K4664" s="149">
        <v>1024.11335054443</v>
      </c>
      <c r="L4664" s="149">
        <v>70.331888076389006</v>
      </c>
      <c r="M4664" s="149">
        <v>74.424081420669495</v>
      </c>
    </row>
    <row r="4665" spans="1:13">
      <c r="A4665" s="150" t="str">
        <f t="shared" si="144"/>
        <v>2005-2007PersonsPowys3</v>
      </c>
      <c r="B4665" s="151" t="str">
        <f t="shared" si="145"/>
        <v>2005-2007_Persons_Powys3_All ages</v>
      </c>
      <c r="C4665" s="149" t="s">
        <v>3</v>
      </c>
      <c r="D4665" s="149" t="s">
        <v>215</v>
      </c>
      <c r="E4665" s="149" t="s">
        <v>163</v>
      </c>
      <c r="F4665" s="149">
        <v>689</v>
      </c>
      <c r="G4665" s="149">
        <v>229.666666666667</v>
      </c>
      <c r="H4665" s="149">
        <v>965.98715755825401</v>
      </c>
      <c r="I4665" s="149">
        <v>926.08698248402004</v>
      </c>
      <c r="J4665" s="149">
        <v>857.65189427488804</v>
      </c>
      <c r="K4665" s="149">
        <v>998.49494899890499</v>
      </c>
      <c r="L4665" s="149">
        <v>68.435088209132203</v>
      </c>
      <c r="M4665" s="149">
        <v>72.407966514885402</v>
      </c>
    </row>
    <row r="4666" spans="1:13">
      <c r="A4666" s="150" t="str">
        <f t="shared" si="144"/>
        <v>2006-2008PersonsPowys3</v>
      </c>
      <c r="B4666" s="151" t="str">
        <f t="shared" si="145"/>
        <v>2006-2008_Persons_Powys3_All ages</v>
      </c>
      <c r="C4666" s="149" t="s">
        <v>4</v>
      </c>
      <c r="D4666" s="149" t="s">
        <v>215</v>
      </c>
      <c r="E4666" s="149" t="s">
        <v>163</v>
      </c>
      <c r="F4666" s="149">
        <v>695</v>
      </c>
      <c r="G4666" s="149">
        <v>231.666666666667</v>
      </c>
      <c r="H4666" s="149">
        <v>966.20372301233101</v>
      </c>
      <c r="I4666" s="149">
        <v>917.38634174975505</v>
      </c>
      <c r="J4666" s="149">
        <v>849.82692714579503</v>
      </c>
      <c r="K4666" s="149">
        <v>988.85030044468101</v>
      </c>
      <c r="L4666" s="149">
        <v>67.559414603960207</v>
      </c>
      <c r="M4666" s="149">
        <v>71.463958694926006</v>
      </c>
    </row>
    <row r="4667" spans="1:13">
      <c r="A4667" s="150" t="str">
        <f t="shared" si="144"/>
        <v>2007-2009PersonsPowys3</v>
      </c>
      <c r="B4667" s="151" t="str">
        <f t="shared" si="145"/>
        <v>2007-2009_Persons_Powys3_All ages</v>
      </c>
      <c r="C4667" s="149" t="s">
        <v>5</v>
      </c>
      <c r="D4667" s="149" t="s">
        <v>215</v>
      </c>
      <c r="E4667" s="149" t="s">
        <v>163</v>
      </c>
      <c r="F4667" s="149">
        <v>718</v>
      </c>
      <c r="G4667" s="149">
        <v>239.333333333333</v>
      </c>
      <c r="H4667" s="149">
        <v>992.35691678299395</v>
      </c>
      <c r="I4667" s="149">
        <v>930.09277855601101</v>
      </c>
      <c r="J4667" s="149">
        <v>862.67887095004005</v>
      </c>
      <c r="K4667" s="149">
        <v>1001.33796873525</v>
      </c>
      <c r="L4667" s="149">
        <v>67.413907605971303</v>
      </c>
      <c r="M4667" s="149">
        <v>71.245190179234797</v>
      </c>
    </row>
    <row r="4668" spans="1:13">
      <c r="A4668" s="150" t="str">
        <f t="shared" si="144"/>
        <v>2008-2010PersonsPowys3</v>
      </c>
      <c r="B4668" s="151" t="str">
        <f t="shared" si="145"/>
        <v>2008-2010_Persons_Powys3_All ages</v>
      </c>
      <c r="C4668" s="149" t="s">
        <v>6</v>
      </c>
      <c r="D4668" s="149" t="s">
        <v>215</v>
      </c>
      <c r="E4668" s="149" t="s">
        <v>163</v>
      </c>
      <c r="F4668" s="149">
        <v>748</v>
      </c>
      <c r="G4668" s="149">
        <v>249.333333333333</v>
      </c>
      <c r="H4668" s="149">
        <v>1032.0657872951001</v>
      </c>
      <c r="I4668" s="149">
        <v>954.08317833857996</v>
      </c>
      <c r="J4668" s="149">
        <v>886.30410624230399</v>
      </c>
      <c r="K4668" s="149">
        <v>1025.633890608</v>
      </c>
      <c r="L4668" s="149">
        <v>67.779072096275996</v>
      </c>
      <c r="M4668" s="149">
        <v>71.550712269422803</v>
      </c>
    </row>
    <row r="4669" spans="1:13">
      <c r="A4669" s="150" t="str">
        <f t="shared" si="144"/>
        <v>2009-2011PersonsPowys3</v>
      </c>
      <c r="B4669" s="151" t="str">
        <f t="shared" si="145"/>
        <v>2009-2011_Persons_Powys3_All ages</v>
      </c>
      <c r="C4669" s="149" t="s">
        <v>7</v>
      </c>
      <c r="D4669" s="149" t="s">
        <v>215</v>
      </c>
      <c r="E4669" s="149" t="s">
        <v>163</v>
      </c>
      <c r="F4669" s="149">
        <v>718</v>
      </c>
      <c r="G4669" s="149">
        <v>239.333333333333</v>
      </c>
      <c r="H4669" s="149">
        <v>987.18583292085998</v>
      </c>
      <c r="I4669" s="149">
        <v>891.21602091269699</v>
      </c>
      <c r="J4669" s="149">
        <v>826.69296796447099</v>
      </c>
      <c r="K4669" s="149">
        <v>959.406062722912</v>
      </c>
      <c r="L4669" s="149">
        <v>64.523052948225995</v>
      </c>
      <c r="M4669" s="149">
        <v>68.190041810215803</v>
      </c>
    </row>
    <row r="4670" spans="1:13">
      <c r="A4670" s="150" t="str">
        <f t="shared" si="144"/>
        <v>2010-2012PersonsPowys3</v>
      </c>
      <c r="B4670" s="151" t="str">
        <f t="shared" si="145"/>
        <v>2010-2012_Persons_Powys3_All ages</v>
      </c>
      <c r="C4670" s="149" t="s">
        <v>8</v>
      </c>
      <c r="D4670" s="149" t="s">
        <v>215</v>
      </c>
      <c r="E4670" s="149" t="s">
        <v>163</v>
      </c>
      <c r="F4670" s="149">
        <v>724</v>
      </c>
      <c r="G4670" s="149">
        <v>241.333333333333</v>
      </c>
      <c r="H4670" s="149">
        <v>990.58669001751298</v>
      </c>
      <c r="I4670" s="149">
        <v>877.75758822989303</v>
      </c>
      <c r="J4670" s="149">
        <v>814.50272399477296</v>
      </c>
      <c r="K4670" s="149">
        <v>944.59198163133203</v>
      </c>
      <c r="L4670" s="149">
        <v>63.254864235119797</v>
      </c>
      <c r="M4670" s="149">
        <v>66.8343934014393</v>
      </c>
    </row>
    <row r="4671" spans="1:13">
      <c r="A4671" s="150" t="str">
        <f t="shared" si="144"/>
        <v>2011-2013PersonsPowys3</v>
      </c>
      <c r="B4671" s="151" t="str">
        <f t="shared" si="145"/>
        <v>2011-2013_Persons_Powys3_All ages</v>
      </c>
      <c r="C4671" s="149" t="s">
        <v>9</v>
      </c>
      <c r="D4671" s="149" t="s">
        <v>215</v>
      </c>
      <c r="E4671" s="149" t="s">
        <v>163</v>
      </c>
      <c r="F4671" s="149">
        <v>732</v>
      </c>
      <c r="G4671" s="149">
        <v>244</v>
      </c>
      <c r="H4671" s="149">
        <v>997.00354126940897</v>
      </c>
      <c r="I4671" s="149">
        <v>855.05360742215601</v>
      </c>
      <c r="J4671" s="149">
        <v>793.90451992007797</v>
      </c>
      <c r="K4671" s="149">
        <v>919.64351986420297</v>
      </c>
      <c r="L4671" s="149">
        <v>61.1490875020774</v>
      </c>
      <c r="M4671" s="149">
        <v>64.589912442047094</v>
      </c>
    </row>
    <row r="4672" spans="1:13">
      <c r="A4672" s="150" t="str">
        <f t="shared" si="144"/>
        <v>2012-2014PersonsPowys3</v>
      </c>
      <c r="B4672" s="151" t="str">
        <f t="shared" si="145"/>
        <v>2012-2014_Persons_Powys3_All ages</v>
      </c>
      <c r="C4672" s="149" t="s">
        <v>216</v>
      </c>
      <c r="D4672" s="149" t="s">
        <v>215</v>
      </c>
      <c r="E4672" s="149" t="s">
        <v>163</v>
      </c>
      <c r="F4672" s="149">
        <v>766</v>
      </c>
      <c r="G4672" s="149">
        <v>255.333333333333</v>
      </c>
      <c r="H4672" s="149">
        <v>1042.8579208190399</v>
      </c>
      <c r="I4672" s="149">
        <v>860.41921895566998</v>
      </c>
      <c r="J4672" s="149">
        <v>800.31093447666501</v>
      </c>
      <c r="K4672" s="149">
        <v>923.83158092527196</v>
      </c>
      <c r="L4672" s="149">
        <v>60.108284479005398</v>
      </c>
      <c r="M4672" s="149">
        <v>63.412361969601797</v>
      </c>
    </row>
    <row r="4673" spans="1:13">
      <c r="A4673" s="150" t="str">
        <f t="shared" si="144"/>
        <v>2004-2006PersonsPowys4</v>
      </c>
      <c r="B4673" s="151" t="str">
        <f t="shared" si="145"/>
        <v>2004-2006_Persons_Powys4_All ages</v>
      </c>
      <c r="C4673" s="149" t="s">
        <v>1</v>
      </c>
      <c r="D4673" s="149" t="s">
        <v>215</v>
      </c>
      <c r="E4673" s="149" t="s">
        <v>164</v>
      </c>
      <c r="F4673" s="149">
        <v>1091</v>
      </c>
      <c r="G4673" s="149">
        <v>363.66666666666703</v>
      </c>
      <c r="H4673" s="149">
        <v>1200.55020632737</v>
      </c>
      <c r="I4673" s="149">
        <v>1101.9161437692901</v>
      </c>
      <c r="J4673" s="149">
        <v>1036.96028114704</v>
      </c>
      <c r="K4673" s="149">
        <v>1169.8493897231201</v>
      </c>
      <c r="L4673" s="149">
        <v>64.955862622253605</v>
      </c>
      <c r="M4673" s="149">
        <v>67.933245953827495</v>
      </c>
    </row>
    <row r="4674" spans="1:13">
      <c r="A4674" s="150" t="str">
        <f t="shared" si="144"/>
        <v>2005-2007PersonsPowys4</v>
      </c>
      <c r="B4674" s="151" t="str">
        <f t="shared" si="145"/>
        <v>2005-2007_Persons_Powys4_All ages</v>
      </c>
      <c r="C4674" s="149" t="s">
        <v>3</v>
      </c>
      <c r="D4674" s="149" t="s">
        <v>215</v>
      </c>
      <c r="E4674" s="149" t="s">
        <v>164</v>
      </c>
      <c r="F4674" s="149">
        <v>1089</v>
      </c>
      <c r="G4674" s="149">
        <v>363</v>
      </c>
      <c r="H4674" s="149">
        <v>1190.4892047007399</v>
      </c>
      <c r="I4674" s="149">
        <v>1071.2500952928799</v>
      </c>
      <c r="J4674" s="149">
        <v>1008.04682664706</v>
      </c>
      <c r="K4674" s="149">
        <v>1137.35313919394</v>
      </c>
      <c r="L4674" s="149">
        <v>63.203268645817502</v>
      </c>
      <c r="M4674" s="149">
        <v>66.103043901061895</v>
      </c>
    </row>
    <row r="4675" spans="1:13">
      <c r="A4675" s="150" t="str">
        <f t="shared" ref="A4675:A4738" si="146">C4675&amp;D4675&amp;E4675</f>
        <v>2006-2008PersonsPowys4</v>
      </c>
      <c r="B4675" s="151" t="str">
        <f t="shared" ref="B4675:B4738" si="147">CONCATENATE(C4675,"_",D4675,"_",E4675,"_","All ages")</f>
        <v>2006-2008_Persons_Powys4_All ages</v>
      </c>
      <c r="C4675" s="149" t="s">
        <v>4</v>
      </c>
      <c r="D4675" s="149" t="s">
        <v>215</v>
      </c>
      <c r="E4675" s="149" t="s">
        <v>164</v>
      </c>
      <c r="F4675" s="149">
        <v>1068</v>
      </c>
      <c r="G4675" s="149">
        <v>356</v>
      </c>
      <c r="H4675" s="149">
        <v>1161.7914214539801</v>
      </c>
      <c r="I4675" s="149">
        <v>1029.0607473489099</v>
      </c>
      <c r="J4675" s="149">
        <v>967.77900289663796</v>
      </c>
      <c r="K4675" s="149">
        <v>1093.18231024181</v>
      </c>
      <c r="L4675" s="149">
        <v>61.281744452273898</v>
      </c>
      <c r="M4675" s="149">
        <v>64.121562892900798</v>
      </c>
    </row>
    <row r="4676" spans="1:13">
      <c r="A4676" s="150" t="str">
        <f t="shared" si="146"/>
        <v>2007-2009PersonsPowys4</v>
      </c>
      <c r="B4676" s="151" t="str">
        <f t="shared" si="147"/>
        <v>2007-2009_Persons_Powys4_All ages</v>
      </c>
      <c r="C4676" s="149" t="s">
        <v>5</v>
      </c>
      <c r="D4676" s="149" t="s">
        <v>215</v>
      </c>
      <c r="E4676" s="149" t="s">
        <v>164</v>
      </c>
      <c r="F4676" s="149">
        <v>1045</v>
      </c>
      <c r="G4676" s="149">
        <v>348.33333333333297</v>
      </c>
      <c r="H4676" s="149">
        <v>1131.4666839905599</v>
      </c>
      <c r="I4676" s="149">
        <v>977.45903197635903</v>
      </c>
      <c r="J4676" s="149">
        <v>918.57332351709897</v>
      </c>
      <c r="K4676" s="149">
        <v>1039.1041551452499</v>
      </c>
      <c r="L4676" s="149">
        <v>58.885708459260897</v>
      </c>
      <c r="M4676" s="149">
        <v>61.645123168886897</v>
      </c>
    </row>
    <row r="4677" spans="1:13">
      <c r="A4677" s="150" t="str">
        <f t="shared" si="146"/>
        <v>2008-2010PersonsPowys4</v>
      </c>
      <c r="B4677" s="151" t="str">
        <f t="shared" si="147"/>
        <v>2008-2010_Persons_Powys4_All ages</v>
      </c>
      <c r="C4677" s="149" t="s">
        <v>6</v>
      </c>
      <c r="D4677" s="149" t="s">
        <v>215</v>
      </c>
      <c r="E4677" s="149" t="s">
        <v>164</v>
      </c>
      <c r="F4677" s="149">
        <v>1036</v>
      </c>
      <c r="G4677" s="149">
        <v>345.33333333333297</v>
      </c>
      <c r="H4677" s="149">
        <v>1120.5330102967901</v>
      </c>
      <c r="I4677" s="149">
        <v>944.91397570107699</v>
      </c>
      <c r="J4677" s="149">
        <v>887.69725539316005</v>
      </c>
      <c r="K4677" s="149">
        <v>1004.82382028419</v>
      </c>
      <c r="L4677" s="149">
        <v>57.216720307916702</v>
      </c>
      <c r="M4677" s="149">
        <v>59.909844583111202</v>
      </c>
    </row>
    <row r="4678" spans="1:13">
      <c r="A4678" s="150" t="str">
        <f t="shared" si="146"/>
        <v>2009-2011PersonsPowys4</v>
      </c>
      <c r="B4678" s="151" t="str">
        <f t="shared" si="147"/>
        <v>2009-2011_Persons_Powys4_All ages</v>
      </c>
      <c r="C4678" s="149" t="s">
        <v>7</v>
      </c>
      <c r="D4678" s="149" t="s">
        <v>215</v>
      </c>
      <c r="E4678" s="149" t="s">
        <v>164</v>
      </c>
      <c r="F4678" s="149">
        <v>1057</v>
      </c>
      <c r="G4678" s="149">
        <v>352.33333333333297</v>
      </c>
      <c r="H4678" s="149">
        <v>1143.0734292202901</v>
      </c>
      <c r="I4678" s="149">
        <v>937.77278355531905</v>
      </c>
      <c r="J4678" s="149">
        <v>881.50043799888704</v>
      </c>
      <c r="K4678" s="149">
        <v>996.66668772026503</v>
      </c>
      <c r="L4678" s="149">
        <v>56.272345556431901</v>
      </c>
      <c r="M4678" s="149">
        <v>58.893904164945504</v>
      </c>
    </row>
    <row r="4679" spans="1:13">
      <c r="A4679" s="150" t="str">
        <f t="shared" si="146"/>
        <v>2010-2012PersonsPowys4</v>
      </c>
      <c r="B4679" s="151" t="str">
        <f t="shared" si="147"/>
        <v>2010-2012_Persons_Powys4_All ages</v>
      </c>
      <c r="C4679" s="149" t="s">
        <v>8</v>
      </c>
      <c r="D4679" s="149" t="s">
        <v>215</v>
      </c>
      <c r="E4679" s="149" t="s">
        <v>164</v>
      </c>
      <c r="F4679" s="149">
        <v>1050</v>
      </c>
      <c r="G4679" s="149">
        <v>350</v>
      </c>
      <c r="H4679" s="149">
        <v>1137.4222761444601</v>
      </c>
      <c r="I4679" s="149">
        <v>909.448720916816</v>
      </c>
      <c r="J4679" s="149">
        <v>854.69942551442796</v>
      </c>
      <c r="K4679" s="149">
        <v>966.75732487540301</v>
      </c>
      <c r="L4679" s="149">
        <v>54.749295402387602</v>
      </c>
      <c r="M4679" s="149">
        <v>57.308603958587597</v>
      </c>
    </row>
    <row r="4680" spans="1:13">
      <c r="A4680" s="150" t="str">
        <f t="shared" si="146"/>
        <v>2011-2013PersonsPowys4</v>
      </c>
      <c r="B4680" s="151" t="str">
        <f t="shared" si="147"/>
        <v>2011-2013_Persons_Powys4_All ages</v>
      </c>
      <c r="C4680" s="149" t="s">
        <v>9</v>
      </c>
      <c r="D4680" s="149" t="s">
        <v>215</v>
      </c>
      <c r="E4680" s="149" t="s">
        <v>164</v>
      </c>
      <c r="F4680" s="149">
        <v>1064</v>
      </c>
      <c r="G4680" s="149">
        <v>354.66666666666703</v>
      </c>
      <c r="H4680" s="149">
        <v>1154.42620460685</v>
      </c>
      <c r="I4680" s="149">
        <v>910.58692395167702</v>
      </c>
      <c r="J4680" s="149">
        <v>856.09209951174398</v>
      </c>
      <c r="K4680" s="149">
        <v>967.61192093114198</v>
      </c>
      <c r="L4680" s="149">
        <v>54.494824439933403</v>
      </c>
      <c r="M4680" s="149">
        <v>57.024996979464802</v>
      </c>
    </row>
    <row r="4681" spans="1:13">
      <c r="A4681" s="150" t="str">
        <f t="shared" si="146"/>
        <v>2012-2014PersonsPowys4</v>
      </c>
      <c r="B4681" s="151" t="str">
        <f t="shared" si="147"/>
        <v>2012-2014_Persons_Powys4_All ages</v>
      </c>
      <c r="C4681" s="149" t="s">
        <v>216</v>
      </c>
      <c r="D4681" s="149" t="s">
        <v>215</v>
      </c>
      <c r="E4681" s="149" t="s">
        <v>164</v>
      </c>
      <c r="F4681" s="149">
        <v>1041</v>
      </c>
      <c r="G4681" s="149">
        <v>347</v>
      </c>
      <c r="H4681" s="149">
        <v>1128.65103974673</v>
      </c>
      <c r="I4681" s="149">
        <v>879.23352841210999</v>
      </c>
      <c r="J4681" s="149">
        <v>825.98393265192499</v>
      </c>
      <c r="K4681" s="149">
        <v>934.98333979897598</v>
      </c>
      <c r="L4681" s="149">
        <v>53.2495957601855</v>
      </c>
      <c r="M4681" s="149">
        <v>55.749811386865801</v>
      </c>
    </row>
    <row r="4682" spans="1:13">
      <c r="A4682" s="150" t="str">
        <f t="shared" si="146"/>
        <v>2004-2006PersonsPowys5</v>
      </c>
      <c r="B4682" s="151" t="str">
        <f t="shared" si="147"/>
        <v>2004-2006_Persons_Powys5_All ages</v>
      </c>
      <c r="C4682" s="149" t="s">
        <v>1</v>
      </c>
      <c r="D4682" s="149" t="s">
        <v>215</v>
      </c>
      <c r="E4682" s="149" t="s">
        <v>165</v>
      </c>
      <c r="F4682" s="149">
        <v>1075</v>
      </c>
      <c r="G4682" s="149">
        <v>358.33333333333297</v>
      </c>
      <c r="H4682" s="149">
        <v>1447.0708593581701</v>
      </c>
      <c r="I4682" s="149">
        <v>1454.39246220428</v>
      </c>
      <c r="J4682" s="149">
        <v>1368.1602017673399</v>
      </c>
      <c r="K4682" s="149">
        <v>1544.6073972617</v>
      </c>
      <c r="L4682" s="149">
        <v>86.232260436938802</v>
      </c>
      <c r="M4682" s="149">
        <v>90.214935057415502</v>
      </c>
    </row>
    <row r="4683" spans="1:13">
      <c r="A4683" s="150" t="str">
        <f t="shared" si="146"/>
        <v>2005-2007PersonsPowys5</v>
      </c>
      <c r="B4683" s="151" t="str">
        <f t="shared" si="147"/>
        <v>2005-2007_Persons_Powys5_All ages</v>
      </c>
      <c r="C4683" s="149" t="s">
        <v>3</v>
      </c>
      <c r="D4683" s="149" t="s">
        <v>215</v>
      </c>
      <c r="E4683" s="149" t="s">
        <v>165</v>
      </c>
      <c r="F4683" s="149">
        <v>1076</v>
      </c>
      <c r="G4683" s="149">
        <v>358.66666666666703</v>
      </c>
      <c r="H4683" s="149">
        <v>1439.06059836033</v>
      </c>
      <c r="I4683" s="149">
        <v>1444.4617191115401</v>
      </c>
      <c r="J4683" s="149">
        <v>1358.8345623861901</v>
      </c>
      <c r="K4683" s="149">
        <v>1534.0417190711901</v>
      </c>
      <c r="L4683" s="149">
        <v>85.627156725350204</v>
      </c>
      <c r="M4683" s="149">
        <v>89.579999959644496</v>
      </c>
    </row>
    <row r="4684" spans="1:13">
      <c r="A4684" s="150" t="str">
        <f t="shared" si="146"/>
        <v>2006-2008PersonsPowys5</v>
      </c>
      <c r="B4684" s="151" t="str">
        <f t="shared" si="147"/>
        <v>2006-2008_Persons_Powys5_All ages</v>
      </c>
      <c r="C4684" s="149" t="s">
        <v>4</v>
      </c>
      <c r="D4684" s="149" t="s">
        <v>215</v>
      </c>
      <c r="E4684" s="149" t="s">
        <v>165</v>
      </c>
      <c r="F4684" s="149">
        <v>1012</v>
      </c>
      <c r="G4684" s="149">
        <v>337.33333333333297</v>
      </c>
      <c r="H4684" s="149">
        <v>1345.44052541314</v>
      </c>
      <c r="I4684" s="149">
        <v>1344.59123387561</v>
      </c>
      <c r="J4684" s="149">
        <v>1262.40643396684</v>
      </c>
      <c r="K4684" s="149">
        <v>1430.6911615746001</v>
      </c>
      <c r="L4684" s="149">
        <v>82.184799908769904</v>
      </c>
      <c r="M4684" s="149">
        <v>86.099927698992403</v>
      </c>
    </row>
    <row r="4685" spans="1:13">
      <c r="A4685" s="150" t="str">
        <f t="shared" si="146"/>
        <v>2007-2009PersonsPowys5</v>
      </c>
      <c r="B4685" s="151" t="str">
        <f t="shared" si="147"/>
        <v>2007-2009_Persons_Powys5_All ages</v>
      </c>
      <c r="C4685" s="149" t="s">
        <v>5</v>
      </c>
      <c r="D4685" s="149" t="s">
        <v>215</v>
      </c>
      <c r="E4685" s="149" t="s">
        <v>165</v>
      </c>
      <c r="F4685" s="149">
        <v>942</v>
      </c>
      <c r="G4685" s="149">
        <v>314</v>
      </c>
      <c r="H4685" s="149">
        <v>1249.9004856301201</v>
      </c>
      <c r="I4685" s="149">
        <v>1228.6368861328899</v>
      </c>
      <c r="J4685" s="149">
        <v>1150.8779021765599</v>
      </c>
      <c r="K4685" s="149">
        <v>1310.2389671477799</v>
      </c>
      <c r="L4685" s="149">
        <v>77.758983956330198</v>
      </c>
      <c r="M4685" s="149">
        <v>81.602081014891795</v>
      </c>
    </row>
    <row r="4686" spans="1:13">
      <c r="A4686" s="150" t="str">
        <f t="shared" si="146"/>
        <v>2008-2010PersonsPowys5</v>
      </c>
      <c r="B4686" s="151" t="str">
        <f t="shared" si="147"/>
        <v>2008-2010_Persons_Powys5_All ages</v>
      </c>
      <c r="C4686" s="149" t="s">
        <v>6</v>
      </c>
      <c r="D4686" s="149" t="s">
        <v>215</v>
      </c>
      <c r="E4686" s="149" t="s">
        <v>165</v>
      </c>
      <c r="F4686" s="149">
        <v>972</v>
      </c>
      <c r="G4686" s="149">
        <v>324</v>
      </c>
      <c r="H4686" s="149">
        <v>1291.41976456833</v>
      </c>
      <c r="I4686" s="149">
        <v>1244.2450054101901</v>
      </c>
      <c r="J4686" s="149">
        <v>1166.75525901828</v>
      </c>
      <c r="K4686" s="149">
        <v>1325.50339927608</v>
      </c>
      <c r="L4686" s="149">
        <v>77.489746391910302</v>
      </c>
      <c r="M4686" s="149">
        <v>81.258393865886802</v>
      </c>
    </row>
    <row r="4687" spans="1:13">
      <c r="A4687" s="150" t="str">
        <f t="shared" si="146"/>
        <v>2009-2011PersonsPowys5</v>
      </c>
      <c r="B4687" s="151" t="str">
        <f t="shared" si="147"/>
        <v>2009-2011_Persons_Powys5_All ages</v>
      </c>
      <c r="C4687" s="149" t="s">
        <v>7</v>
      </c>
      <c r="D4687" s="149" t="s">
        <v>215</v>
      </c>
      <c r="E4687" s="149" t="s">
        <v>165</v>
      </c>
      <c r="F4687" s="149">
        <v>995</v>
      </c>
      <c r="G4687" s="149">
        <v>331.66666666666703</v>
      </c>
      <c r="H4687" s="149">
        <v>1327.3568922506399</v>
      </c>
      <c r="I4687" s="149">
        <v>1256.2365848290301</v>
      </c>
      <c r="J4687" s="149">
        <v>1178.88263562465</v>
      </c>
      <c r="K4687" s="149">
        <v>1337.30769679472</v>
      </c>
      <c r="L4687" s="149">
        <v>77.353949204385799</v>
      </c>
      <c r="M4687" s="149">
        <v>81.071111965687805</v>
      </c>
    </row>
    <row r="4688" spans="1:13">
      <c r="A4688" s="150" t="str">
        <f t="shared" si="146"/>
        <v>2010-2012PersonsPowys5</v>
      </c>
      <c r="B4688" s="151" t="str">
        <f t="shared" si="147"/>
        <v>2010-2012_Persons_Powys5_All ages</v>
      </c>
      <c r="C4688" s="149" t="s">
        <v>8</v>
      </c>
      <c r="D4688" s="149" t="s">
        <v>215</v>
      </c>
      <c r="E4688" s="149" t="s">
        <v>165</v>
      </c>
      <c r="F4688" s="149">
        <v>1036</v>
      </c>
      <c r="G4688" s="149">
        <v>345.33333333333297</v>
      </c>
      <c r="H4688" s="149">
        <v>1388.29331046312</v>
      </c>
      <c r="I4688" s="149">
        <v>1284.99863654766</v>
      </c>
      <c r="J4688" s="149">
        <v>1207.4337784030899</v>
      </c>
      <c r="K4688" s="149">
        <v>1366.21438207701</v>
      </c>
      <c r="L4688" s="149">
        <v>77.564858144564397</v>
      </c>
      <c r="M4688" s="149">
        <v>81.215745529352503</v>
      </c>
    </row>
    <row r="4689" spans="1:13">
      <c r="A4689" s="150" t="str">
        <f t="shared" si="146"/>
        <v>2011-2013PersonsPowys5</v>
      </c>
      <c r="B4689" s="151" t="str">
        <f t="shared" si="147"/>
        <v>2011-2013_Persons_Powys5_All ages</v>
      </c>
      <c r="C4689" s="149" t="s">
        <v>9</v>
      </c>
      <c r="D4689" s="149" t="s">
        <v>215</v>
      </c>
      <c r="E4689" s="149" t="s">
        <v>165</v>
      </c>
      <c r="F4689" s="149">
        <v>1006</v>
      </c>
      <c r="G4689" s="149">
        <v>335.33333333333297</v>
      </c>
      <c r="H4689" s="149">
        <v>1350.35369602277</v>
      </c>
      <c r="I4689" s="149">
        <v>1235.6416621287699</v>
      </c>
      <c r="J4689" s="149">
        <v>1160.0059114046301</v>
      </c>
      <c r="K4689" s="149">
        <v>1314.8915648006</v>
      </c>
      <c r="L4689" s="149">
        <v>75.635750724139399</v>
      </c>
      <c r="M4689" s="149">
        <v>79.249902671830796</v>
      </c>
    </row>
    <row r="4690" spans="1:13">
      <c r="A4690" s="150" t="str">
        <f t="shared" si="146"/>
        <v>2012-2014PersonsPowys5</v>
      </c>
      <c r="B4690" s="151" t="str">
        <f t="shared" si="147"/>
        <v>2012-2014_Persons_Powys5_All ages</v>
      </c>
      <c r="C4690" s="149" t="s">
        <v>216</v>
      </c>
      <c r="D4690" s="149" t="s">
        <v>215</v>
      </c>
      <c r="E4690" s="149" t="s">
        <v>165</v>
      </c>
      <c r="F4690" s="149">
        <v>1024</v>
      </c>
      <c r="G4690" s="149">
        <v>341.33333333333297</v>
      </c>
      <c r="H4690" s="149">
        <v>1372.8565874324599</v>
      </c>
      <c r="I4690" s="149">
        <v>1229.1822877821</v>
      </c>
      <c r="J4690" s="149">
        <v>1154.6289047241601</v>
      </c>
      <c r="K4690" s="149">
        <v>1307.2658423277101</v>
      </c>
      <c r="L4690" s="149">
        <v>74.553383057937296</v>
      </c>
      <c r="M4690" s="149">
        <v>78.083554545612998</v>
      </c>
    </row>
    <row r="4691" spans="1:13">
      <c r="A4691" s="150" t="str">
        <f t="shared" si="146"/>
        <v>2004-2006PersonsPP</v>
      </c>
      <c r="B4691" s="151" t="str">
        <f t="shared" si="147"/>
        <v>2004-2006_Persons_PP_All ages</v>
      </c>
      <c r="C4691" s="149" t="s">
        <v>1</v>
      </c>
      <c r="D4691" s="149" t="s">
        <v>215</v>
      </c>
      <c r="E4691" s="149" t="s">
        <v>166</v>
      </c>
      <c r="F4691" s="149">
        <v>2577</v>
      </c>
      <c r="G4691" s="149">
        <v>859</v>
      </c>
      <c r="H4691" s="149">
        <v>970.511806575528</v>
      </c>
      <c r="I4691" s="149">
        <v>999.59353254405505</v>
      </c>
      <c r="J4691" s="149">
        <v>961.082912347773</v>
      </c>
      <c r="K4691" s="149">
        <v>1039.24272825558</v>
      </c>
      <c r="L4691" s="149">
        <v>38.510620196282197</v>
      </c>
      <c r="M4691" s="149">
        <v>39.649195711519802</v>
      </c>
    </row>
    <row r="4692" spans="1:13">
      <c r="A4692" s="150" t="str">
        <f t="shared" si="146"/>
        <v>2005-2007PersonsPP</v>
      </c>
      <c r="B4692" s="151" t="str">
        <f t="shared" si="147"/>
        <v>2005-2007_Persons_PP_All ages</v>
      </c>
      <c r="C4692" s="149" t="s">
        <v>3</v>
      </c>
      <c r="D4692" s="149" t="s">
        <v>215</v>
      </c>
      <c r="E4692" s="149" t="s">
        <v>166</v>
      </c>
      <c r="F4692" s="149">
        <v>2585</v>
      </c>
      <c r="G4692" s="149">
        <v>861.66666666666697</v>
      </c>
      <c r="H4692" s="149">
        <v>967.10351561769301</v>
      </c>
      <c r="I4692" s="149">
        <v>981.184121701143</v>
      </c>
      <c r="J4692" s="149">
        <v>943.42708430581501</v>
      </c>
      <c r="K4692" s="149">
        <v>1020.0556980456701</v>
      </c>
      <c r="L4692" s="149">
        <v>37.757037395328297</v>
      </c>
      <c r="M4692" s="149">
        <v>38.871576344522701</v>
      </c>
    </row>
    <row r="4693" spans="1:13">
      <c r="A4693" s="150" t="str">
        <f t="shared" si="146"/>
        <v>2006-2008PersonsPP</v>
      </c>
      <c r="B4693" s="151" t="str">
        <f t="shared" si="147"/>
        <v>2006-2008_Persons_PP_All ages</v>
      </c>
      <c r="C4693" s="149" t="s">
        <v>4</v>
      </c>
      <c r="D4693" s="149" t="s">
        <v>215</v>
      </c>
      <c r="E4693" s="149" t="s">
        <v>166</v>
      </c>
      <c r="F4693" s="149">
        <v>2672</v>
      </c>
      <c r="G4693" s="149">
        <v>890.66666666666697</v>
      </c>
      <c r="H4693" s="149">
        <v>994.08090300642505</v>
      </c>
      <c r="I4693" s="149">
        <v>990.99207776605601</v>
      </c>
      <c r="J4693" s="149">
        <v>953.46569079384597</v>
      </c>
      <c r="K4693" s="149">
        <v>1029.60772219666</v>
      </c>
      <c r="L4693" s="149">
        <v>37.526386972210197</v>
      </c>
      <c r="M4693" s="149">
        <v>38.615644430598898</v>
      </c>
    </row>
    <row r="4694" spans="1:13">
      <c r="A4694" s="150" t="str">
        <f t="shared" si="146"/>
        <v>2007-2009PersonsPP</v>
      </c>
      <c r="B4694" s="151" t="str">
        <f t="shared" si="147"/>
        <v>2007-2009_Persons_PP_All ages</v>
      </c>
      <c r="C4694" s="149" t="s">
        <v>5</v>
      </c>
      <c r="D4694" s="149" t="s">
        <v>215</v>
      </c>
      <c r="E4694" s="149" t="s">
        <v>166</v>
      </c>
      <c r="F4694" s="149">
        <v>2627</v>
      </c>
      <c r="G4694" s="149">
        <v>875.66666666666697</v>
      </c>
      <c r="H4694" s="149">
        <v>972.03413034951802</v>
      </c>
      <c r="I4694" s="149">
        <v>951.531773555379</v>
      </c>
      <c r="J4694" s="149">
        <v>915.20941644529103</v>
      </c>
      <c r="K4694" s="149">
        <v>988.91757577429598</v>
      </c>
      <c r="L4694" s="149">
        <v>36.322357110087999</v>
      </c>
      <c r="M4694" s="149">
        <v>37.385802218917497</v>
      </c>
    </row>
    <row r="4695" spans="1:13">
      <c r="A4695" s="150" t="str">
        <f t="shared" si="146"/>
        <v>2008-2010PersonsPP</v>
      </c>
      <c r="B4695" s="151" t="str">
        <f t="shared" si="147"/>
        <v>2008-2010_Persons_PP_All ages</v>
      </c>
      <c r="C4695" s="149" t="s">
        <v>6</v>
      </c>
      <c r="D4695" s="149" t="s">
        <v>215</v>
      </c>
      <c r="E4695" s="149" t="s">
        <v>166</v>
      </c>
      <c r="F4695" s="149">
        <v>2634</v>
      </c>
      <c r="G4695" s="149">
        <v>878</v>
      </c>
      <c r="H4695" s="149">
        <v>969.51583100831101</v>
      </c>
      <c r="I4695" s="149">
        <v>929.51883485457699</v>
      </c>
      <c r="J4695" s="149">
        <v>894.10735833887395</v>
      </c>
      <c r="K4695" s="149">
        <v>965.96568703210903</v>
      </c>
      <c r="L4695" s="149">
        <v>35.411476515702702</v>
      </c>
      <c r="M4695" s="149">
        <v>36.446852177531802</v>
      </c>
    </row>
    <row r="4696" spans="1:13">
      <c r="A4696" s="150" t="str">
        <f t="shared" si="146"/>
        <v>2009-2011PersonsPP</v>
      </c>
      <c r="B4696" s="151" t="str">
        <f t="shared" si="147"/>
        <v>2009-2011_Persons_PP_All ages</v>
      </c>
      <c r="C4696" s="149" t="s">
        <v>7</v>
      </c>
      <c r="D4696" s="149" t="s">
        <v>215</v>
      </c>
      <c r="E4696" s="149" t="s">
        <v>166</v>
      </c>
      <c r="F4696" s="149">
        <v>2621</v>
      </c>
      <c r="G4696" s="149">
        <v>873.66666666666697</v>
      </c>
      <c r="H4696" s="149">
        <v>959.78848766483202</v>
      </c>
      <c r="I4696" s="149">
        <v>902.28155142361595</v>
      </c>
      <c r="J4696" s="149">
        <v>867.84368848793997</v>
      </c>
      <c r="K4696" s="149">
        <v>937.72885727540302</v>
      </c>
      <c r="L4696" s="149">
        <v>34.437862935676797</v>
      </c>
      <c r="M4696" s="149">
        <v>35.447305851786403</v>
      </c>
    </row>
    <row r="4697" spans="1:13">
      <c r="A4697" s="150" t="str">
        <f t="shared" si="146"/>
        <v>2010-2012PersonsPP</v>
      </c>
      <c r="B4697" s="151" t="str">
        <f t="shared" si="147"/>
        <v>2010-2012_Persons_PP_All ages</v>
      </c>
      <c r="C4697" s="149" t="s">
        <v>8</v>
      </c>
      <c r="D4697" s="149" t="s">
        <v>215</v>
      </c>
      <c r="E4697" s="149" t="s">
        <v>166</v>
      </c>
      <c r="F4697" s="149">
        <v>2717</v>
      </c>
      <c r="G4697" s="149">
        <v>905.66666666666697</v>
      </c>
      <c r="H4697" s="149">
        <v>990.94400455170501</v>
      </c>
      <c r="I4697" s="149">
        <v>908.00059019282799</v>
      </c>
      <c r="J4697" s="149">
        <v>873.97611556208005</v>
      </c>
      <c r="K4697" s="149">
        <v>943.00433161385695</v>
      </c>
      <c r="L4697" s="149">
        <v>34.024474630748401</v>
      </c>
      <c r="M4697" s="149">
        <v>35.003741421028401</v>
      </c>
    </row>
    <row r="4698" spans="1:13">
      <c r="A4698" s="150" t="str">
        <f t="shared" si="146"/>
        <v>2011-2013PersonsPP</v>
      </c>
      <c r="B4698" s="151" t="str">
        <f t="shared" si="147"/>
        <v>2011-2013_Persons_PP_All ages</v>
      </c>
      <c r="C4698" s="149" t="s">
        <v>9</v>
      </c>
      <c r="D4698" s="149" t="s">
        <v>215</v>
      </c>
      <c r="E4698" s="149" t="s">
        <v>166</v>
      </c>
      <c r="F4698" s="149">
        <v>2753</v>
      </c>
      <c r="G4698" s="149">
        <v>917.66666666666697</v>
      </c>
      <c r="H4698" s="149">
        <v>1000.11988360392</v>
      </c>
      <c r="I4698" s="149">
        <v>894.60678702778796</v>
      </c>
      <c r="J4698" s="149">
        <v>861.29818033526499</v>
      </c>
      <c r="K4698" s="149">
        <v>928.86766946152102</v>
      </c>
      <c r="L4698" s="149">
        <v>33.308606692523</v>
      </c>
      <c r="M4698" s="149">
        <v>34.2608824337333</v>
      </c>
    </row>
    <row r="4699" spans="1:13">
      <c r="A4699" s="150" t="str">
        <f t="shared" si="146"/>
        <v>2012-2014PersonsPP</v>
      </c>
      <c r="B4699" s="151" t="str">
        <f t="shared" si="147"/>
        <v>2012-2014_Persons_PP_All ages</v>
      </c>
      <c r="C4699" s="149" t="s">
        <v>216</v>
      </c>
      <c r="D4699" s="149" t="s">
        <v>215</v>
      </c>
      <c r="E4699" s="149" t="s">
        <v>166</v>
      </c>
      <c r="F4699" s="149">
        <v>2779</v>
      </c>
      <c r="G4699" s="149">
        <v>926.33333333333303</v>
      </c>
      <c r="H4699" s="149">
        <v>1006.53760480994</v>
      </c>
      <c r="I4699" s="149">
        <v>880.29887224538004</v>
      </c>
      <c r="J4699" s="149">
        <v>847.68524187126104</v>
      </c>
      <c r="K4699" s="149">
        <v>913.84046898795805</v>
      </c>
      <c r="L4699" s="149">
        <v>32.613630374118898</v>
      </c>
      <c r="M4699" s="149">
        <v>33.541596742578101</v>
      </c>
    </row>
    <row r="4700" spans="1:13">
      <c r="A4700" s="150" t="str">
        <f t="shared" si="146"/>
        <v>2004-2006PersonsPP1</v>
      </c>
      <c r="B4700" s="151" t="str">
        <f t="shared" si="147"/>
        <v>2004-2006_Persons_PP1_All ages</v>
      </c>
      <c r="C4700" s="149" t="s">
        <v>1</v>
      </c>
      <c r="D4700" s="149" t="s">
        <v>215</v>
      </c>
      <c r="E4700" s="149" t="s">
        <v>167</v>
      </c>
      <c r="F4700" s="149">
        <v>506</v>
      </c>
      <c r="G4700" s="149">
        <v>168.666666666667</v>
      </c>
      <c r="H4700" s="149">
        <v>912.79720027420001</v>
      </c>
      <c r="I4700" s="149">
        <v>995.36710419521</v>
      </c>
      <c r="J4700" s="149">
        <v>909.54330445637402</v>
      </c>
      <c r="K4700" s="149">
        <v>1087.0354831347199</v>
      </c>
      <c r="L4700" s="149">
        <v>85.8237997388363</v>
      </c>
      <c r="M4700" s="149">
        <v>91.668378939506994</v>
      </c>
    </row>
    <row r="4701" spans="1:13">
      <c r="A4701" s="150" t="str">
        <f t="shared" si="146"/>
        <v>2005-2007PersonsPP1</v>
      </c>
      <c r="B4701" s="151" t="str">
        <f t="shared" si="147"/>
        <v>2005-2007_Persons_PP1_All ages</v>
      </c>
      <c r="C4701" s="149" t="s">
        <v>3</v>
      </c>
      <c r="D4701" s="149" t="s">
        <v>215</v>
      </c>
      <c r="E4701" s="149" t="s">
        <v>167</v>
      </c>
      <c r="F4701" s="149">
        <v>515</v>
      </c>
      <c r="G4701" s="149">
        <v>171.666666666667</v>
      </c>
      <c r="H4701" s="149">
        <v>921.22209502003398</v>
      </c>
      <c r="I4701" s="149">
        <v>986.45934482048096</v>
      </c>
      <c r="J4701" s="149">
        <v>902.07536600726496</v>
      </c>
      <c r="K4701" s="149">
        <v>1076.53757838461</v>
      </c>
      <c r="L4701" s="149">
        <v>84.383978813216103</v>
      </c>
      <c r="M4701" s="149">
        <v>90.078233564131395</v>
      </c>
    </row>
    <row r="4702" spans="1:13">
      <c r="A4702" s="150" t="str">
        <f t="shared" si="146"/>
        <v>2006-2008PersonsPP1</v>
      </c>
      <c r="B4702" s="151" t="str">
        <f t="shared" si="147"/>
        <v>2006-2008_Persons_PP1_All ages</v>
      </c>
      <c r="C4702" s="149" t="s">
        <v>4</v>
      </c>
      <c r="D4702" s="149" t="s">
        <v>215</v>
      </c>
      <c r="E4702" s="149" t="s">
        <v>167</v>
      </c>
      <c r="F4702" s="149">
        <v>542</v>
      </c>
      <c r="G4702" s="149">
        <v>180.666666666667</v>
      </c>
      <c r="H4702" s="149">
        <v>963.14461385364496</v>
      </c>
      <c r="I4702" s="149">
        <v>1019.86417850464</v>
      </c>
      <c r="J4702" s="149">
        <v>934.68234908003399</v>
      </c>
      <c r="K4702" s="149">
        <v>1110.64394827815</v>
      </c>
      <c r="L4702" s="149">
        <v>85.181829424604501</v>
      </c>
      <c r="M4702" s="149">
        <v>90.779769773512299</v>
      </c>
    </row>
    <row r="4703" spans="1:13">
      <c r="A4703" s="150" t="str">
        <f t="shared" si="146"/>
        <v>2007-2009PersonsPP1</v>
      </c>
      <c r="B4703" s="151" t="str">
        <f t="shared" si="147"/>
        <v>2007-2009_Persons_PP1_All ages</v>
      </c>
      <c r="C4703" s="149" t="s">
        <v>5</v>
      </c>
      <c r="D4703" s="149" t="s">
        <v>215</v>
      </c>
      <c r="E4703" s="149" t="s">
        <v>167</v>
      </c>
      <c r="F4703" s="149">
        <v>525</v>
      </c>
      <c r="G4703" s="149">
        <v>175</v>
      </c>
      <c r="H4703" s="149">
        <v>926.36705309406602</v>
      </c>
      <c r="I4703" s="149">
        <v>961.54396155692496</v>
      </c>
      <c r="J4703" s="149">
        <v>880.10503407703902</v>
      </c>
      <c r="K4703" s="149">
        <v>1048.42392150615</v>
      </c>
      <c r="L4703" s="149">
        <v>81.438927479885606</v>
      </c>
      <c r="M4703" s="149">
        <v>86.879959949223604</v>
      </c>
    </row>
    <row r="4704" spans="1:13">
      <c r="A4704" s="150" t="str">
        <f t="shared" si="146"/>
        <v>2008-2010PersonsPP1</v>
      </c>
      <c r="B4704" s="151" t="str">
        <f t="shared" si="147"/>
        <v>2008-2010_Persons_PP1_All ages</v>
      </c>
      <c r="C4704" s="149" t="s">
        <v>6</v>
      </c>
      <c r="D4704" s="149" t="s">
        <v>215</v>
      </c>
      <c r="E4704" s="149" t="s">
        <v>167</v>
      </c>
      <c r="F4704" s="149">
        <v>518</v>
      </c>
      <c r="G4704" s="149">
        <v>172.666666666667</v>
      </c>
      <c r="H4704" s="149">
        <v>907.43465769742795</v>
      </c>
      <c r="I4704" s="149">
        <v>913.87478971562598</v>
      </c>
      <c r="J4704" s="149">
        <v>836.04837250881803</v>
      </c>
      <c r="K4704" s="149">
        <v>996.93717185436105</v>
      </c>
      <c r="L4704" s="149">
        <v>77.826417206807903</v>
      </c>
      <c r="M4704" s="149">
        <v>83.062382138735302</v>
      </c>
    </row>
    <row r="4705" spans="1:13">
      <c r="A4705" s="150" t="str">
        <f t="shared" si="146"/>
        <v>2009-2011PersonsPP1</v>
      </c>
      <c r="B4705" s="151" t="str">
        <f t="shared" si="147"/>
        <v>2009-2011_Persons_PP1_All ages</v>
      </c>
      <c r="C4705" s="149" t="s">
        <v>7</v>
      </c>
      <c r="D4705" s="149" t="s">
        <v>215</v>
      </c>
      <c r="E4705" s="149" t="s">
        <v>167</v>
      </c>
      <c r="F4705" s="149">
        <v>522</v>
      </c>
      <c r="G4705" s="149">
        <v>174</v>
      </c>
      <c r="H4705" s="149">
        <v>908.45805777932503</v>
      </c>
      <c r="I4705" s="149">
        <v>884.447848365813</v>
      </c>
      <c r="J4705" s="149">
        <v>809.622619959232</v>
      </c>
      <c r="K4705" s="149">
        <v>964.28710460127502</v>
      </c>
      <c r="L4705" s="149">
        <v>74.825228406580905</v>
      </c>
      <c r="M4705" s="149">
        <v>79.839256235461804</v>
      </c>
    </row>
    <row r="4706" spans="1:13">
      <c r="A4706" s="150" t="str">
        <f t="shared" si="146"/>
        <v>2010-2012PersonsPP1</v>
      </c>
      <c r="B4706" s="151" t="str">
        <f t="shared" si="147"/>
        <v>2010-2012_Persons_PP1_All ages</v>
      </c>
      <c r="C4706" s="149" t="s">
        <v>8</v>
      </c>
      <c r="D4706" s="149" t="s">
        <v>215</v>
      </c>
      <c r="E4706" s="149" t="s">
        <v>167</v>
      </c>
      <c r="F4706" s="149">
        <v>535</v>
      </c>
      <c r="G4706" s="149">
        <v>178.333333333333</v>
      </c>
      <c r="H4706" s="149">
        <v>927.98168320266404</v>
      </c>
      <c r="I4706" s="149">
        <v>870.11532506332605</v>
      </c>
      <c r="J4706" s="149">
        <v>797.442932887594</v>
      </c>
      <c r="K4706" s="149">
        <v>947.59582490994796</v>
      </c>
      <c r="L4706" s="149">
        <v>72.672392175732099</v>
      </c>
      <c r="M4706" s="149">
        <v>77.480499846622493</v>
      </c>
    </row>
    <row r="4707" spans="1:13">
      <c r="A4707" s="150" t="str">
        <f t="shared" si="146"/>
        <v>2011-2013PersonsPP1</v>
      </c>
      <c r="B4707" s="151" t="str">
        <f t="shared" si="147"/>
        <v>2011-2013_Persons_PP1_All ages</v>
      </c>
      <c r="C4707" s="149" t="s">
        <v>9</v>
      </c>
      <c r="D4707" s="149" t="s">
        <v>215</v>
      </c>
      <c r="E4707" s="149" t="s">
        <v>167</v>
      </c>
      <c r="F4707" s="149">
        <v>540</v>
      </c>
      <c r="G4707" s="149">
        <v>180</v>
      </c>
      <c r="H4707" s="149">
        <v>934.17524435602502</v>
      </c>
      <c r="I4707" s="149">
        <v>852.04953976271804</v>
      </c>
      <c r="J4707" s="149">
        <v>781.14550100200097</v>
      </c>
      <c r="K4707" s="149">
        <v>927.62214560761402</v>
      </c>
      <c r="L4707" s="149">
        <v>70.904038760716702</v>
      </c>
      <c r="M4707" s="149">
        <v>75.572605844896799</v>
      </c>
    </row>
    <row r="4708" spans="1:13">
      <c r="A4708" s="150" t="str">
        <f t="shared" si="146"/>
        <v>2012-2014PersonsPP1</v>
      </c>
      <c r="B4708" s="151" t="str">
        <f t="shared" si="147"/>
        <v>2012-2014_Persons_PP1_All ages</v>
      </c>
      <c r="C4708" s="149" t="s">
        <v>216</v>
      </c>
      <c r="D4708" s="149" t="s">
        <v>215</v>
      </c>
      <c r="E4708" s="149" t="s">
        <v>167</v>
      </c>
      <c r="F4708" s="149">
        <v>566</v>
      </c>
      <c r="G4708" s="149">
        <v>188.666666666667</v>
      </c>
      <c r="H4708" s="149">
        <v>978.29092920354003</v>
      </c>
      <c r="I4708" s="149">
        <v>866.69833774552899</v>
      </c>
      <c r="J4708" s="149">
        <v>796.26966183184402</v>
      </c>
      <c r="K4708" s="149">
        <v>941.65277260727305</v>
      </c>
      <c r="L4708" s="149">
        <v>70.428675913684501</v>
      </c>
      <c r="M4708" s="149">
        <v>74.954434861744105</v>
      </c>
    </row>
    <row r="4709" spans="1:13">
      <c r="A4709" s="150" t="str">
        <f t="shared" si="146"/>
        <v>2004-2006PersonsPP2</v>
      </c>
      <c r="B4709" s="151" t="str">
        <f t="shared" si="147"/>
        <v>2004-2006_Persons_PP2_All ages</v>
      </c>
      <c r="C4709" s="149" t="s">
        <v>1</v>
      </c>
      <c r="D4709" s="149" t="s">
        <v>215</v>
      </c>
      <c r="E4709" s="149" t="s">
        <v>168</v>
      </c>
      <c r="F4709" s="149">
        <v>454</v>
      </c>
      <c r="G4709" s="149">
        <v>151.333333333333</v>
      </c>
      <c r="H4709" s="149">
        <v>887.03059669414995</v>
      </c>
      <c r="I4709" s="149">
        <v>853.72492374480703</v>
      </c>
      <c r="J4709" s="149">
        <v>776.41331504753202</v>
      </c>
      <c r="K4709" s="149">
        <v>936.60618617181399</v>
      </c>
      <c r="L4709" s="149">
        <v>77.311608697275105</v>
      </c>
      <c r="M4709" s="149">
        <v>82.881262427006703</v>
      </c>
    </row>
    <row r="4710" spans="1:13">
      <c r="A4710" s="150" t="str">
        <f t="shared" si="146"/>
        <v>2005-2007PersonsPP2</v>
      </c>
      <c r="B4710" s="151" t="str">
        <f t="shared" si="147"/>
        <v>2005-2007_Persons_PP2_All ages</v>
      </c>
      <c r="C4710" s="149" t="s">
        <v>3</v>
      </c>
      <c r="D4710" s="149" t="s">
        <v>215</v>
      </c>
      <c r="E4710" s="149" t="s">
        <v>168</v>
      </c>
      <c r="F4710" s="149">
        <v>445</v>
      </c>
      <c r="G4710" s="149">
        <v>148.333333333333</v>
      </c>
      <c r="H4710" s="149">
        <v>863.84283883992703</v>
      </c>
      <c r="I4710" s="149">
        <v>812.53486610776997</v>
      </c>
      <c r="J4710" s="149">
        <v>738.232785495283</v>
      </c>
      <c r="K4710" s="149">
        <v>892.24576291411597</v>
      </c>
      <c r="L4710" s="149">
        <v>74.3020806124877</v>
      </c>
      <c r="M4710" s="149">
        <v>79.710896806346</v>
      </c>
    </row>
    <row r="4711" spans="1:13">
      <c r="A4711" s="150" t="str">
        <f t="shared" si="146"/>
        <v>2006-2008PersonsPP2</v>
      </c>
      <c r="B4711" s="151" t="str">
        <f t="shared" si="147"/>
        <v>2006-2008_Persons_PP2_All ages</v>
      </c>
      <c r="C4711" s="149" t="s">
        <v>4</v>
      </c>
      <c r="D4711" s="149" t="s">
        <v>215</v>
      </c>
      <c r="E4711" s="149" t="s">
        <v>168</v>
      </c>
      <c r="F4711" s="149">
        <v>465</v>
      </c>
      <c r="G4711" s="149">
        <v>155</v>
      </c>
      <c r="H4711" s="149">
        <v>894.33396161095504</v>
      </c>
      <c r="I4711" s="149">
        <v>826.63057096220496</v>
      </c>
      <c r="J4711" s="149">
        <v>752.56383691235897</v>
      </c>
      <c r="K4711" s="149">
        <v>905.96726474514401</v>
      </c>
      <c r="L4711" s="149">
        <v>74.066734049845806</v>
      </c>
      <c r="M4711" s="149">
        <v>79.336693782939605</v>
      </c>
    </row>
    <row r="4712" spans="1:13">
      <c r="A4712" s="150" t="str">
        <f t="shared" si="146"/>
        <v>2007-2009PersonsPP2</v>
      </c>
      <c r="B4712" s="151" t="str">
        <f t="shared" si="147"/>
        <v>2007-2009_Persons_PP2_All ages</v>
      </c>
      <c r="C4712" s="149" t="s">
        <v>5</v>
      </c>
      <c r="D4712" s="149" t="s">
        <v>215</v>
      </c>
      <c r="E4712" s="149" t="s">
        <v>168</v>
      </c>
      <c r="F4712" s="149">
        <v>473</v>
      </c>
      <c r="G4712" s="149">
        <v>157.666666666667</v>
      </c>
      <c r="H4712" s="149">
        <v>904.96871831174496</v>
      </c>
      <c r="I4712" s="149">
        <v>828.61238587339403</v>
      </c>
      <c r="J4712" s="149">
        <v>754.86734330433103</v>
      </c>
      <c r="K4712" s="149">
        <v>907.55824110499304</v>
      </c>
      <c r="L4712" s="149">
        <v>73.745042569063003</v>
      </c>
      <c r="M4712" s="149">
        <v>78.945855231598301</v>
      </c>
    </row>
    <row r="4713" spans="1:13">
      <c r="A4713" s="150" t="str">
        <f t="shared" si="146"/>
        <v>2008-2010PersonsPP2</v>
      </c>
      <c r="B4713" s="151" t="str">
        <f t="shared" si="147"/>
        <v>2008-2010_Persons_PP2_All ages</v>
      </c>
      <c r="C4713" s="149" t="s">
        <v>6</v>
      </c>
      <c r="D4713" s="149" t="s">
        <v>215</v>
      </c>
      <c r="E4713" s="149" t="s">
        <v>168</v>
      </c>
      <c r="F4713" s="149">
        <v>463</v>
      </c>
      <c r="G4713" s="149">
        <v>154.333333333333</v>
      </c>
      <c r="H4713" s="149">
        <v>882.08958067404603</v>
      </c>
      <c r="I4713" s="149">
        <v>799.979767967562</v>
      </c>
      <c r="J4713" s="149">
        <v>728.08872630755502</v>
      </c>
      <c r="K4713" s="149">
        <v>876.99742623356497</v>
      </c>
      <c r="L4713" s="149">
        <v>71.891041660007104</v>
      </c>
      <c r="M4713" s="149">
        <v>77.017658266003295</v>
      </c>
    </row>
    <row r="4714" spans="1:13">
      <c r="A4714" s="150" t="str">
        <f t="shared" si="146"/>
        <v>2009-2011PersonsPP2</v>
      </c>
      <c r="B4714" s="151" t="str">
        <f t="shared" si="147"/>
        <v>2009-2011_Persons_PP2_All ages</v>
      </c>
      <c r="C4714" s="149" t="s">
        <v>7</v>
      </c>
      <c r="D4714" s="149" t="s">
        <v>215</v>
      </c>
      <c r="E4714" s="149" t="s">
        <v>168</v>
      </c>
      <c r="F4714" s="149">
        <v>465</v>
      </c>
      <c r="G4714" s="149">
        <v>155</v>
      </c>
      <c r="H4714" s="149">
        <v>884.65270247132003</v>
      </c>
      <c r="I4714" s="149">
        <v>786.61269883508203</v>
      </c>
      <c r="J4714" s="149">
        <v>716.09544939958403</v>
      </c>
      <c r="K4714" s="149">
        <v>862.14735682491801</v>
      </c>
      <c r="L4714" s="149">
        <v>70.517249435497803</v>
      </c>
      <c r="M4714" s="149">
        <v>75.534657989836305</v>
      </c>
    </row>
    <row r="4715" spans="1:13">
      <c r="A4715" s="150" t="str">
        <f t="shared" si="146"/>
        <v>2010-2012PersonsPP2</v>
      </c>
      <c r="B4715" s="151" t="str">
        <f t="shared" si="147"/>
        <v>2010-2012_Persons_PP2_All ages</v>
      </c>
      <c r="C4715" s="149" t="s">
        <v>8</v>
      </c>
      <c r="D4715" s="149" t="s">
        <v>215</v>
      </c>
      <c r="E4715" s="149" t="s">
        <v>168</v>
      </c>
      <c r="F4715" s="149">
        <v>487</v>
      </c>
      <c r="G4715" s="149">
        <v>162.333333333333</v>
      </c>
      <c r="H4715" s="149">
        <v>921.87707043746605</v>
      </c>
      <c r="I4715" s="149">
        <v>802.74231139027097</v>
      </c>
      <c r="J4715" s="149">
        <v>732.45232650738399</v>
      </c>
      <c r="K4715" s="149">
        <v>877.91497940059799</v>
      </c>
      <c r="L4715" s="149">
        <v>70.289984882887296</v>
      </c>
      <c r="M4715" s="149">
        <v>75.172668010326802</v>
      </c>
    </row>
    <row r="4716" spans="1:13">
      <c r="A4716" s="150" t="str">
        <f t="shared" si="146"/>
        <v>2011-2013PersonsPP2</v>
      </c>
      <c r="B4716" s="151" t="str">
        <f t="shared" si="147"/>
        <v>2011-2013_Persons_PP2_All ages</v>
      </c>
      <c r="C4716" s="149" t="s">
        <v>9</v>
      </c>
      <c r="D4716" s="149" t="s">
        <v>215</v>
      </c>
      <c r="E4716" s="149" t="s">
        <v>168</v>
      </c>
      <c r="F4716" s="149">
        <v>499</v>
      </c>
      <c r="G4716" s="149">
        <v>166.333333333333</v>
      </c>
      <c r="H4716" s="149">
        <v>939.70095288313098</v>
      </c>
      <c r="I4716" s="149">
        <v>807.80330231359403</v>
      </c>
      <c r="J4716" s="149">
        <v>737.681210274112</v>
      </c>
      <c r="K4716" s="149">
        <v>882.73530568732497</v>
      </c>
      <c r="L4716" s="149">
        <v>70.122092039482396</v>
      </c>
      <c r="M4716" s="149">
        <v>74.932003373730595</v>
      </c>
    </row>
    <row r="4717" spans="1:13">
      <c r="A4717" s="150" t="str">
        <f t="shared" si="146"/>
        <v>2012-2014PersonsPP2</v>
      </c>
      <c r="B4717" s="151" t="str">
        <f t="shared" si="147"/>
        <v>2012-2014_Persons_PP2_All ages</v>
      </c>
      <c r="C4717" s="149" t="s">
        <v>216</v>
      </c>
      <c r="D4717" s="149" t="s">
        <v>215</v>
      </c>
      <c r="E4717" s="149" t="s">
        <v>168</v>
      </c>
      <c r="F4717" s="149">
        <v>497</v>
      </c>
      <c r="G4717" s="149">
        <v>165.666666666667</v>
      </c>
      <c r="H4717" s="149">
        <v>931.75853018372698</v>
      </c>
      <c r="I4717" s="149">
        <v>790.24093333246299</v>
      </c>
      <c r="J4717" s="149">
        <v>721.37655009162802</v>
      </c>
      <c r="K4717" s="149">
        <v>863.83880476483102</v>
      </c>
      <c r="L4717" s="149">
        <v>68.864383240834499</v>
      </c>
      <c r="M4717" s="149">
        <v>73.597871432368706</v>
      </c>
    </row>
    <row r="4718" spans="1:13">
      <c r="A4718" s="150" t="str">
        <f t="shared" si="146"/>
        <v>2004-2006PersonsPP3</v>
      </c>
      <c r="B4718" s="151" t="str">
        <f t="shared" si="147"/>
        <v>2004-2006_Persons_PP3_All ages</v>
      </c>
      <c r="C4718" s="149" t="s">
        <v>1</v>
      </c>
      <c r="D4718" s="149" t="s">
        <v>215</v>
      </c>
      <c r="E4718" s="149" t="s">
        <v>169</v>
      </c>
      <c r="F4718" s="149">
        <v>474</v>
      </c>
      <c r="G4718" s="149">
        <v>158</v>
      </c>
      <c r="H4718" s="149">
        <v>941.05501399670402</v>
      </c>
      <c r="I4718" s="149">
        <v>974.50500766889297</v>
      </c>
      <c r="J4718" s="149">
        <v>887.768352769751</v>
      </c>
      <c r="K4718" s="149">
        <v>1067.3519972425499</v>
      </c>
      <c r="L4718" s="149">
        <v>86.736654899141897</v>
      </c>
      <c r="M4718" s="149">
        <v>92.846989573654199</v>
      </c>
    </row>
    <row r="4719" spans="1:13">
      <c r="A4719" s="150" t="str">
        <f t="shared" si="146"/>
        <v>2005-2007PersonsPP3</v>
      </c>
      <c r="B4719" s="151" t="str">
        <f t="shared" si="147"/>
        <v>2005-2007_Persons_PP3_All ages</v>
      </c>
      <c r="C4719" s="149" t="s">
        <v>3</v>
      </c>
      <c r="D4719" s="149" t="s">
        <v>215</v>
      </c>
      <c r="E4719" s="149" t="s">
        <v>169</v>
      </c>
      <c r="F4719" s="149">
        <v>501</v>
      </c>
      <c r="G4719" s="149">
        <v>167</v>
      </c>
      <c r="H4719" s="149">
        <v>982.35294117647095</v>
      </c>
      <c r="I4719" s="149">
        <v>1005.65656837055</v>
      </c>
      <c r="J4719" s="149">
        <v>918.623925420457</v>
      </c>
      <c r="K4719" s="149">
        <v>1098.64670556487</v>
      </c>
      <c r="L4719" s="149">
        <v>87.032642950093404</v>
      </c>
      <c r="M4719" s="149">
        <v>92.990137194318393</v>
      </c>
    </row>
    <row r="4720" spans="1:13">
      <c r="A4720" s="150" t="str">
        <f t="shared" si="146"/>
        <v>2006-2008PersonsPP3</v>
      </c>
      <c r="B4720" s="151" t="str">
        <f t="shared" si="147"/>
        <v>2006-2008_Persons_PP3_All ages</v>
      </c>
      <c r="C4720" s="149" t="s">
        <v>4</v>
      </c>
      <c r="D4720" s="149" t="s">
        <v>215</v>
      </c>
      <c r="E4720" s="149" t="s">
        <v>169</v>
      </c>
      <c r="F4720" s="149">
        <v>503</v>
      </c>
      <c r="G4720" s="149">
        <v>167.666666666667</v>
      </c>
      <c r="H4720" s="149">
        <v>978.94204196021997</v>
      </c>
      <c r="I4720" s="149">
        <v>978.11074561509201</v>
      </c>
      <c r="J4720" s="149">
        <v>893.71233701697395</v>
      </c>
      <c r="K4720" s="149">
        <v>1068.2744105678401</v>
      </c>
      <c r="L4720" s="149">
        <v>84.398408598117797</v>
      </c>
      <c r="M4720" s="149">
        <v>90.163664952751901</v>
      </c>
    </row>
    <row r="4721" spans="1:13">
      <c r="A4721" s="150" t="str">
        <f t="shared" si="146"/>
        <v>2007-2009PersonsPP3</v>
      </c>
      <c r="B4721" s="151" t="str">
        <f t="shared" si="147"/>
        <v>2007-2009_Persons_PP3_All ages</v>
      </c>
      <c r="C4721" s="149" t="s">
        <v>5</v>
      </c>
      <c r="D4721" s="149" t="s">
        <v>215</v>
      </c>
      <c r="E4721" s="149" t="s">
        <v>169</v>
      </c>
      <c r="F4721" s="149">
        <v>491</v>
      </c>
      <c r="G4721" s="149">
        <v>163.666666666667</v>
      </c>
      <c r="H4721" s="149">
        <v>950.04063310243396</v>
      </c>
      <c r="I4721" s="149">
        <v>927.72416656179405</v>
      </c>
      <c r="J4721" s="149">
        <v>846.92382055439498</v>
      </c>
      <c r="K4721" s="149">
        <v>1014.11353103049</v>
      </c>
      <c r="L4721" s="149">
        <v>80.800346007399298</v>
      </c>
      <c r="M4721" s="149">
        <v>86.389364468696499</v>
      </c>
    </row>
    <row r="4722" spans="1:13">
      <c r="A4722" s="150" t="str">
        <f t="shared" si="146"/>
        <v>2008-2010PersonsPP3</v>
      </c>
      <c r="B4722" s="151" t="str">
        <f t="shared" si="147"/>
        <v>2008-2010_Persons_PP3_All ages</v>
      </c>
      <c r="C4722" s="149" t="s">
        <v>6</v>
      </c>
      <c r="D4722" s="149" t="s">
        <v>215</v>
      </c>
      <c r="E4722" s="149" t="s">
        <v>169</v>
      </c>
      <c r="F4722" s="149">
        <v>450</v>
      </c>
      <c r="G4722" s="149">
        <v>150</v>
      </c>
      <c r="H4722" s="149">
        <v>866.28421822662006</v>
      </c>
      <c r="I4722" s="149">
        <v>828.24540323875601</v>
      </c>
      <c r="J4722" s="149">
        <v>753.00708993944897</v>
      </c>
      <c r="K4722" s="149">
        <v>908.92898204312496</v>
      </c>
      <c r="L4722" s="149">
        <v>75.238313299307606</v>
      </c>
      <c r="M4722" s="149">
        <v>80.683578804368594</v>
      </c>
    </row>
    <row r="4723" spans="1:13">
      <c r="A4723" s="150" t="str">
        <f t="shared" si="146"/>
        <v>2009-2011PersonsPP3</v>
      </c>
      <c r="B4723" s="151" t="str">
        <f t="shared" si="147"/>
        <v>2009-2011_Persons_PP3_All ages</v>
      </c>
      <c r="C4723" s="149" t="s">
        <v>7</v>
      </c>
      <c r="D4723" s="149" t="s">
        <v>215</v>
      </c>
      <c r="E4723" s="149" t="s">
        <v>169</v>
      </c>
      <c r="F4723" s="149">
        <v>449</v>
      </c>
      <c r="G4723" s="149">
        <v>149.666666666667</v>
      </c>
      <c r="H4723" s="149">
        <v>862.38355901277203</v>
      </c>
      <c r="I4723" s="149">
        <v>812.87580827015802</v>
      </c>
      <c r="J4723" s="149">
        <v>739.01847991313196</v>
      </c>
      <c r="K4723" s="149">
        <v>892.08463699696597</v>
      </c>
      <c r="L4723" s="149">
        <v>73.857328357025395</v>
      </c>
      <c r="M4723" s="149">
        <v>79.208828726808093</v>
      </c>
    </row>
    <row r="4724" spans="1:13">
      <c r="A4724" s="150" t="str">
        <f t="shared" si="146"/>
        <v>2010-2012PersonsPP3</v>
      </c>
      <c r="B4724" s="151" t="str">
        <f t="shared" si="147"/>
        <v>2010-2012_Persons_PP3_All ages</v>
      </c>
      <c r="C4724" s="149" t="s">
        <v>8</v>
      </c>
      <c r="D4724" s="149" t="s">
        <v>215</v>
      </c>
      <c r="E4724" s="149" t="s">
        <v>169</v>
      </c>
      <c r="F4724" s="149">
        <v>460</v>
      </c>
      <c r="G4724" s="149">
        <v>153.333333333333</v>
      </c>
      <c r="H4724" s="149">
        <v>881.64829899377105</v>
      </c>
      <c r="I4724" s="149">
        <v>804.45955910739406</v>
      </c>
      <c r="J4724" s="149">
        <v>732.28360173096905</v>
      </c>
      <c r="K4724" s="149">
        <v>881.79985388491798</v>
      </c>
      <c r="L4724" s="149">
        <v>72.175957376425302</v>
      </c>
      <c r="M4724" s="149">
        <v>77.340294777523596</v>
      </c>
    </row>
    <row r="4725" spans="1:13">
      <c r="A4725" s="150" t="str">
        <f t="shared" si="146"/>
        <v>2011-2013PersonsPP3</v>
      </c>
      <c r="B4725" s="151" t="str">
        <f t="shared" si="147"/>
        <v>2011-2013_Persons_PP3_All ages</v>
      </c>
      <c r="C4725" s="149" t="s">
        <v>9</v>
      </c>
      <c r="D4725" s="149" t="s">
        <v>215</v>
      </c>
      <c r="E4725" s="149" t="s">
        <v>169</v>
      </c>
      <c r="F4725" s="149">
        <v>491</v>
      </c>
      <c r="G4725" s="149">
        <v>163.666666666667</v>
      </c>
      <c r="H4725" s="149">
        <v>938.47359467879699</v>
      </c>
      <c r="I4725" s="149">
        <v>835.34517505599399</v>
      </c>
      <c r="J4725" s="149">
        <v>762.75982519791501</v>
      </c>
      <c r="K4725" s="149">
        <v>912.95130614116499</v>
      </c>
      <c r="L4725" s="149">
        <v>72.585349858078601</v>
      </c>
      <c r="M4725" s="149">
        <v>77.606131085171199</v>
      </c>
    </row>
    <row r="4726" spans="1:13">
      <c r="A4726" s="150" t="str">
        <f t="shared" si="146"/>
        <v>2012-2014PersonsPP3</v>
      </c>
      <c r="B4726" s="151" t="str">
        <f t="shared" si="147"/>
        <v>2012-2014_Persons_PP3_All ages</v>
      </c>
      <c r="C4726" s="149" t="s">
        <v>216</v>
      </c>
      <c r="D4726" s="149" t="s">
        <v>215</v>
      </c>
      <c r="E4726" s="149" t="s">
        <v>169</v>
      </c>
      <c r="F4726" s="149">
        <v>501</v>
      </c>
      <c r="G4726" s="149">
        <v>167</v>
      </c>
      <c r="H4726" s="149">
        <v>952.48959105686401</v>
      </c>
      <c r="I4726" s="149">
        <v>824.79072952918295</v>
      </c>
      <c r="J4726" s="149">
        <v>753.79342054919698</v>
      </c>
      <c r="K4726" s="149">
        <v>900.64789390671604</v>
      </c>
      <c r="L4726" s="149">
        <v>70.997308979986698</v>
      </c>
      <c r="M4726" s="149">
        <v>75.857164377532996</v>
      </c>
    </row>
    <row r="4727" spans="1:13">
      <c r="A4727" s="150" t="str">
        <f t="shared" si="146"/>
        <v>2004-2006PersonsPP4</v>
      </c>
      <c r="B4727" s="151" t="str">
        <f t="shared" si="147"/>
        <v>2004-2006_Persons_PP4_All ages</v>
      </c>
      <c r="C4727" s="149" t="s">
        <v>1</v>
      </c>
      <c r="D4727" s="149" t="s">
        <v>215</v>
      </c>
      <c r="E4727" s="149" t="s">
        <v>170</v>
      </c>
      <c r="F4727" s="149">
        <v>594</v>
      </c>
      <c r="G4727" s="149">
        <v>198</v>
      </c>
      <c r="H4727" s="149">
        <v>1050.21216407355</v>
      </c>
      <c r="I4727" s="149">
        <v>1053.9615388140801</v>
      </c>
      <c r="J4727" s="149">
        <v>970.31274218121598</v>
      </c>
      <c r="K4727" s="149">
        <v>1142.8530510804301</v>
      </c>
      <c r="L4727" s="149">
        <v>83.648796632859302</v>
      </c>
      <c r="M4727" s="149">
        <v>88.891512266356401</v>
      </c>
    </row>
    <row r="4728" spans="1:13">
      <c r="A4728" s="150" t="str">
        <f t="shared" si="146"/>
        <v>2005-2007PersonsPP4</v>
      </c>
      <c r="B4728" s="151" t="str">
        <f t="shared" si="147"/>
        <v>2005-2007_Persons_PP4_All ages</v>
      </c>
      <c r="C4728" s="149" t="s">
        <v>3</v>
      </c>
      <c r="D4728" s="149" t="s">
        <v>215</v>
      </c>
      <c r="E4728" s="149" t="s">
        <v>170</v>
      </c>
      <c r="F4728" s="149">
        <v>589</v>
      </c>
      <c r="G4728" s="149">
        <v>196.333333333333</v>
      </c>
      <c r="H4728" s="149">
        <v>1035.49515655491</v>
      </c>
      <c r="I4728" s="149">
        <v>1031.61121422728</v>
      </c>
      <c r="J4728" s="149">
        <v>949.34749964333798</v>
      </c>
      <c r="K4728" s="149">
        <v>1119.0534163867701</v>
      </c>
      <c r="L4728" s="149">
        <v>82.263714583943496</v>
      </c>
      <c r="M4728" s="149">
        <v>87.442202159491401</v>
      </c>
    </row>
    <row r="4729" spans="1:13">
      <c r="A4729" s="150" t="str">
        <f t="shared" si="146"/>
        <v>2006-2008PersonsPP4</v>
      </c>
      <c r="B4729" s="151" t="str">
        <f t="shared" si="147"/>
        <v>2006-2008_Persons_PP4_All ages</v>
      </c>
      <c r="C4729" s="149" t="s">
        <v>4</v>
      </c>
      <c r="D4729" s="149" t="s">
        <v>215</v>
      </c>
      <c r="E4729" s="149" t="s">
        <v>170</v>
      </c>
      <c r="F4729" s="149">
        <v>600</v>
      </c>
      <c r="G4729" s="149">
        <v>200</v>
      </c>
      <c r="H4729" s="149">
        <v>1050.2730709984601</v>
      </c>
      <c r="I4729" s="149">
        <v>1019.95479464963</v>
      </c>
      <c r="J4729" s="149">
        <v>939.30025263596099</v>
      </c>
      <c r="K4729" s="149">
        <v>1105.6381919078301</v>
      </c>
      <c r="L4729" s="149">
        <v>80.654542013671602</v>
      </c>
      <c r="M4729" s="149">
        <v>85.683397258199804</v>
      </c>
    </row>
    <row r="4730" spans="1:13">
      <c r="A4730" s="150" t="str">
        <f t="shared" si="146"/>
        <v>2007-2009PersonsPP4</v>
      </c>
      <c r="B4730" s="151" t="str">
        <f t="shared" si="147"/>
        <v>2007-2009_Persons_PP4_All ages</v>
      </c>
      <c r="C4730" s="149" t="s">
        <v>5</v>
      </c>
      <c r="D4730" s="149" t="s">
        <v>215</v>
      </c>
      <c r="E4730" s="149" t="s">
        <v>170</v>
      </c>
      <c r="F4730" s="149">
        <v>591</v>
      </c>
      <c r="G4730" s="149">
        <v>197</v>
      </c>
      <c r="H4730" s="149">
        <v>1028.07640121073</v>
      </c>
      <c r="I4730" s="149">
        <v>978.76869765580295</v>
      </c>
      <c r="J4730" s="149">
        <v>900.80795782835605</v>
      </c>
      <c r="K4730" s="149">
        <v>1061.6284596989401</v>
      </c>
      <c r="L4730" s="149">
        <v>77.960739827447199</v>
      </c>
      <c r="M4730" s="149">
        <v>82.859762043134097</v>
      </c>
    </row>
    <row r="4731" spans="1:13">
      <c r="A4731" s="150" t="str">
        <f t="shared" si="146"/>
        <v>2008-2010PersonsPP4</v>
      </c>
      <c r="B4731" s="151" t="str">
        <f t="shared" si="147"/>
        <v>2008-2010_Persons_PP4_All ages</v>
      </c>
      <c r="C4731" s="149" t="s">
        <v>6</v>
      </c>
      <c r="D4731" s="149" t="s">
        <v>215</v>
      </c>
      <c r="E4731" s="149" t="s">
        <v>170</v>
      </c>
      <c r="F4731" s="149">
        <v>632</v>
      </c>
      <c r="G4731" s="149">
        <v>210.666666666667</v>
      </c>
      <c r="H4731" s="149">
        <v>1093.70944016613</v>
      </c>
      <c r="I4731" s="149">
        <v>1018.11100526052</v>
      </c>
      <c r="J4731" s="149">
        <v>939.71832973436801</v>
      </c>
      <c r="K4731" s="149">
        <v>1101.26203471298</v>
      </c>
      <c r="L4731" s="149">
        <v>78.392675526150398</v>
      </c>
      <c r="M4731" s="149">
        <v>83.151029452465906</v>
      </c>
    </row>
    <row r="4732" spans="1:13">
      <c r="A4732" s="150" t="str">
        <f t="shared" si="146"/>
        <v>2009-2011PersonsPP4</v>
      </c>
      <c r="B4732" s="151" t="str">
        <f t="shared" si="147"/>
        <v>2009-2011_Persons_PP4_All ages</v>
      </c>
      <c r="C4732" s="149" t="s">
        <v>7</v>
      </c>
      <c r="D4732" s="149" t="s">
        <v>215</v>
      </c>
      <c r="E4732" s="149" t="s">
        <v>170</v>
      </c>
      <c r="F4732" s="149">
        <v>620</v>
      </c>
      <c r="G4732" s="149">
        <v>206.666666666667</v>
      </c>
      <c r="H4732" s="149">
        <v>1062.1712836853901</v>
      </c>
      <c r="I4732" s="149">
        <v>977.639594048699</v>
      </c>
      <c r="J4732" s="149">
        <v>901.70448712233497</v>
      </c>
      <c r="K4732" s="149">
        <v>1058.2297492074299</v>
      </c>
      <c r="L4732" s="149">
        <v>75.935106926363702</v>
      </c>
      <c r="M4732" s="149">
        <v>80.590155158726702</v>
      </c>
    </row>
    <row r="4733" spans="1:13">
      <c r="A4733" s="150" t="str">
        <f t="shared" si="146"/>
        <v>2010-2012PersonsPP4</v>
      </c>
      <c r="B4733" s="151" t="str">
        <f t="shared" si="147"/>
        <v>2010-2012_Persons_PP4_All ages</v>
      </c>
      <c r="C4733" s="149" t="s">
        <v>8</v>
      </c>
      <c r="D4733" s="149" t="s">
        <v>215</v>
      </c>
      <c r="E4733" s="149" t="s">
        <v>170</v>
      </c>
      <c r="F4733" s="149">
        <v>651</v>
      </c>
      <c r="G4733" s="149">
        <v>217</v>
      </c>
      <c r="H4733" s="149">
        <v>1109.0667484411699</v>
      </c>
      <c r="I4733" s="149">
        <v>1002.51464717134</v>
      </c>
      <c r="J4733" s="149">
        <v>926.54503016270303</v>
      </c>
      <c r="K4733" s="149">
        <v>1083.02555355243</v>
      </c>
      <c r="L4733" s="149">
        <v>75.969617008638906</v>
      </c>
      <c r="M4733" s="149">
        <v>80.510906381087906</v>
      </c>
    </row>
    <row r="4734" spans="1:13">
      <c r="A4734" s="150" t="str">
        <f t="shared" si="146"/>
        <v>2011-2013PersonsPP4</v>
      </c>
      <c r="B4734" s="151" t="str">
        <f t="shared" si="147"/>
        <v>2011-2013_Persons_PP4_All ages</v>
      </c>
      <c r="C4734" s="149" t="s">
        <v>9</v>
      </c>
      <c r="D4734" s="149" t="s">
        <v>215</v>
      </c>
      <c r="E4734" s="149" t="s">
        <v>170</v>
      </c>
      <c r="F4734" s="149">
        <v>621</v>
      </c>
      <c r="G4734" s="149">
        <v>207</v>
      </c>
      <c r="H4734" s="149">
        <v>1049.7844645422999</v>
      </c>
      <c r="I4734" s="149">
        <v>925.79769235318895</v>
      </c>
      <c r="J4734" s="149">
        <v>854.04655086546495</v>
      </c>
      <c r="K4734" s="149">
        <v>1001.94373198395</v>
      </c>
      <c r="L4734" s="149">
        <v>71.751141487723899</v>
      </c>
      <c r="M4734" s="149">
        <v>76.1460396307601</v>
      </c>
    </row>
    <row r="4735" spans="1:13">
      <c r="A4735" s="150" t="str">
        <f t="shared" si="146"/>
        <v>2012-2014PersonsPP4</v>
      </c>
      <c r="B4735" s="151" t="str">
        <f t="shared" si="147"/>
        <v>2012-2014_Persons_PP4_All ages</v>
      </c>
      <c r="C4735" s="149" t="s">
        <v>216</v>
      </c>
      <c r="D4735" s="149" t="s">
        <v>215</v>
      </c>
      <c r="E4735" s="149" t="s">
        <v>170</v>
      </c>
      <c r="F4735" s="149">
        <v>618</v>
      </c>
      <c r="G4735" s="149">
        <v>206</v>
      </c>
      <c r="H4735" s="149">
        <v>1041.01743451529</v>
      </c>
      <c r="I4735" s="149">
        <v>895.09391333541896</v>
      </c>
      <c r="J4735" s="149">
        <v>825.54161111963401</v>
      </c>
      <c r="K4735" s="149">
        <v>968.91710196321105</v>
      </c>
      <c r="L4735" s="149">
        <v>69.552302215785105</v>
      </c>
      <c r="M4735" s="149">
        <v>73.823188627792206</v>
      </c>
    </row>
    <row r="4736" spans="1:13">
      <c r="A4736" s="150" t="str">
        <f t="shared" si="146"/>
        <v>2004-2006PersonsPP5</v>
      </c>
      <c r="B4736" s="151" t="str">
        <f t="shared" si="147"/>
        <v>2004-2006_Persons_PP5_All ages</v>
      </c>
      <c r="C4736" s="149" t="s">
        <v>1</v>
      </c>
      <c r="D4736" s="149" t="s">
        <v>215</v>
      </c>
      <c r="E4736" s="149" t="s">
        <v>171</v>
      </c>
      <c r="F4736" s="149">
        <v>549</v>
      </c>
      <c r="G4736" s="149">
        <v>183</v>
      </c>
      <c r="H4736" s="149">
        <v>1056.0738674617701</v>
      </c>
      <c r="I4736" s="149">
        <v>1142.3074377948899</v>
      </c>
      <c r="J4736" s="149">
        <v>1048.0468591823201</v>
      </c>
      <c r="K4736" s="149">
        <v>1242.7215721494499</v>
      </c>
      <c r="L4736" s="149">
        <v>94.260578612565695</v>
      </c>
      <c r="M4736" s="149">
        <v>100.41413435456499</v>
      </c>
    </row>
    <row r="4737" spans="1:13">
      <c r="A4737" s="150" t="str">
        <f t="shared" si="146"/>
        <v>2005-2007PersonsPP5</v>
      </c>
      <c r="B4737" s="151" t="str">
        <f t="shared" si="147"/>
        <v>2005-2007_Persons_PP5_All ages</v>
      </c>
      <c r="C4737" s="149" t="s">
        <v>3</v>
      </c>
      <c r="D4737" s="149" t="s">
        <v>215</v>
      </c>
      <c r="E4737" s="149" t="s">
        <v>171</v>
      </c>
      <c r="F4737" s="149">
        <v>535</v>
      </c>
      <c r="G4737" s="149">
        <v>178.333333333333</v>
      </c>
      <c r="H4737" s="149">
        <v>1028.96488056314</v>
      </c>
      <c r="I4737" s="149">
        <v>1097.7980596228699</v>
      </c>
      <c r="J4737" s="149">
        <v>1006.0544150155901</v>
      </c>
      <c r="K4737" s="149">
        <v>1195.61159278322</v>
      </c>
      <c r="L4737" s="149">
        <v>91.743644607280501</v>
      </c>
      <c r="M4737" s="149">
        <v>97.813533160351199</v>
      </c>
    </row>
    <row r="4738" spans="1:13">
      <c r="A4738" s="150" t="str">
        <f t="shared" si="146"/>
        <v>2006-2008PersonsPP5</v>
      </c>
      <c r="B4738" s="151" t="str">
        <f t="shared" si="147"/>
        <v>2006-2008_Persons_PP5_All ages</v>
      </c>
      <c r="C4738" s="149" t="s">
        <v>4</v>
      </c>
      <c r="D4738" s="149" t="s">
        <v>215</v>
      </c>
      <c r="E4738" s="149" t="s">
        <v>171</v>
      </c>
      <c r="F4738" s="149">
        <v>562</v>
      </c>
      <c r="G4738" s="149">
        <v>187.333333333333</v>
      </c>
      <c r="H4738" s="149">
        <v>1080.4991059927299</v>
      </c>
      <c r="I4738" s="149">
        <v>1145.60915100481</v>
      </c>
      <c r="J4738" s="149">
        <v>1052.03968685417</v>
      </c>
      <c r="K4738" s="149">
        <v>1245.2135106799601</v>
      </c>
      <c r="L4738" s="149">
        <v>93.569464150637501</v>
      </c>
      <c r="M4738" s="149">
        <v>99.604359675153802</v>
      </c>
    </row>
    <row r="4739" spans="1:13">
      <c r="A4739" s="150" t="str">
        <f t="shared" ref="A4739:A4802" si="148">C4739&amp;D4739&amp;E4739</f>
        <v>2007-2009PersonsPP5</v>
      </c>
      <c r="B4739" s="151" t="str">
        <f t="shared" ref="B4739:B4802" si="149">CONCATENATE(C4739,"_",D4739,"_",E4739,"_","All ages")</f>
        <v>2007-2009_Persons_PP5_All ages</v>
      </c>
      <c r="C4739" s="149" t="s">
        <v>5</v>
      </c>
      <c r="D4739" s="149" t="s">
        <v>215</v>
      </c>
      <c r="E4739" s="149" t="s">
        <v>171</v>
      </c>
      <c r="F4739" s="149">
        <v>547</v>
      </c>
      <c r="G4739" s="149">
        <v>182.333333333333</v>
      </c>
      <c r="H4739" s="149">
        <v>1048.89741131352</v>
      </c>
      <c r="I4739" s="149">
        <v>1090.50600187346</v>
      </c>
      <c r="J4739" s="149">
        <v>1000.16777704454</v>
      </c>
      <c r="K4739" s="149">
        <v>1186.75287466651</v>
      </c>
      <c r="L4739" s="149">
        <v>90.338224828916395</v>
      </c>
      <c r="M4739" s="149">
        <v>96.246872793049107</v>
      </c>
    </row>
    <row r="4740" spans="1:13">
      <c r="A4740" s="150" t="str">
        <f t="shared" si="148"/>
        <v>2008-2010PersonsPP5</v>
      </c>
      <c r="B4740" s="151" t="str">
        <f t="shared" si="149"/>
        <v>2008-2010_Persons_PP5_All ages</v>
      </c>
      <c r="C4740" s="149" t="s">
        <v>6</v>
      </c>
      <c r="D4740" s="149" t="s">
        <v>215</v>
      </c>
      <c r="E4740" s="149" t="s">
        <v>171</v>
      </c>
      <c r="F4740" s="149">
        <v>571</v>
      </c>
      <c r="G4740" s="149">
        <v>190.333333333333</v>
      </c>
      <c r="H4740" s="149">
        <v>1090.15235404177</v>
      </c>
      <c r="I4740" s="149">
        <v>1106.4743293086799</v>
      </c>
      <c r="J4740" s="149">
        <v>1016.65788582227</v>
      </c>
      <c r="K4740" s="149">
        <v>1202.0361908027101</v>
      </c>
      <c r="L4740" s="149">
        <v>89.816443486409497</v>
      </c>
      <c r="M4740" s="149">
        <v>95.561861494027696</v>
      </c>
    </row>
    <row r="4741" spans="1:13">
      <c r="A4741" s="150" t="str">
        <f t="shared" si="148"/>
        <v>2009-2011PersonsPP5</v>
      </c>
      <c r="B4741" s="151" t="str">
        <f t="shared" si="149"/>
        <v>2009-2011_Persons_PP5_All ages</v>
      </c>
      <c r="C4741" s="149" t="s">
        <v>7</v>
      </c>
      <c r="D4741" s="149" t="s">
        <v>215</v>
      </c>
      <c r="E4741" s="149" t="s">
        <v>171</v>
      </c>
      <c r="F4741" s="149">
        <v>565</v>
      </c>
      <c r="G4741" s="149">
        <v>188.333333333333</v>
      </c>
      <c r="H4741" s="149">
        <v>1073.69541256509</v>
      </c>
      <c r="I4741" s="149">
        <v>1061.2747814002901</v>
      </c>
      <c r="J4741" s="149">
        <v>974.75141849368094</v>
      </c>
      <c r="K4741" s="149">
        <v>1153.36324003559</v>
      </c>
      <c r="L4741" s="149">
        <v>86.523362906605499</v>
      </c>
      <c r="M4741" s="149">
        <v>92.088458635298593</v>
      </c>
    </row>
    <row r="4742" spans="1:13">
      <c r="A4742" s="150" t="str">
        <f t="shared" si="148"/>
        <v>2010-2012PersonsPP5</v>
      </c>
      <c r="B4742" s="151" t="str">
        <f t="shared" si="149"/>
        <v>2010-2012_Persons_PP5_All ages</v>
      </c>
      <c r="C4742" s="149" t="s">
        <v>8</v>
      </c>
      <c r="D4742" s="149" t="s">
        <v>215</v>
      </c>
      <c r="E4742" s="149" t="s">
        <v>171</v>
      </c>
      <c r="F4742" s="149">
        <v>584</v>
      </c>
      <c r="G4742" s="149">
        <v>194.666666666667</v>
      </c>
      <c r="H4742" s="149">
        <v>1105.41159546478</v>
      </c>
      <c r="I4742" s="149">
        <v>1070.7705945513301</v>
      </c>
      <c r="J4742" s="149">
        <v>984.92074585192699</v>
      </c>
      <c r="K4742" s="149">
        <v>1162.04855307053</v>
      </c>
      <c r="L4742" s="149">
        <v>85.849848699404106</v>
      </c>
      <c r="M4742" s="149">
        <v>91.277958519194996</v>
      </c>
    </row>
    <row r="4743" spans="1:13">
      <c r="A4743" s="150" t="str">
        <f t="shared" si="148"/>
        <v>2011-2013PersonsPP5</v>
      </c>
      <c r="B4743" s="151" t="str">
        <f t="shared" si="149"/>
        <v>2011-2013_Persons_PP5_All ages</v>
      </c>
      <c r="C4743" s="149" t="s">
        <v>9</v>
      </c>
      <c r="D4743" s="149" t="s">
        <v>215</v>
      </c>
      <c r="E4743" s="149" t="s">
        <v>171</v>
      </c>
      <c r="F4743" s="149">
        <v>602</v>
      </c>
      <c r="G4743" s="149">
        <v>200.666666666667</v>
      </c>
      <c r="H4743" s="149">
        <v>1138.2974700298801</v>
      </c>
      <c r="I4743" s="149">
        <v>1083.1012085474699</v>
      </c>
      <c r="J4743" s="149">
        <v>997.49575508161399</v>
      </c>
      <c r="K4743" s="149">
        <v>1174.0350363888101</v>
      </c>
      <c r="L4743" s="149">
        <v>85.605453465854595</v>
      </c>
      <c r="M4743" s="149">
        <v>90.9338278413463</v>
      </c>
    </row>
    <row r="4744" spans="1:13">
      <c r="A4744" s="150" t="str">
        <f t="shared" si="148"/>
        <v>2012-2014PersonsPP5</v>
      </c>
      <c r="B4744" s="151" t="str">
        <f t="shared" si="149"/>
        <v>2012-2014_Persons_PP5_All ages</v>
      </c>
      <c r="C4744" s="149" t="s">
        <v>216</v>
      </c>
      <c r="D4744" s="149" t="s">
        <v>215</v>
      </c>
      <c r="E4744" s="149" t="s">
        <v>171</v>
      </c>
      <c r="F4744" s="149">
        <v>597</v>
      </c>
      <c r="G4744" s="149">
        <v>199</v>
      </c>
      <c r="H4744" s="149">
        <v>1127.7982431283599</v>
      </c>
      <c r="I4744" s="149">
        <v>1054.8228038964101</v>
      </c>
      <c r="J4744" s="149">
        <v>971.11577746323098</v>
      </c>
      <c r="K4744" s="149">
        <v>1143.7625502282699</v>
      </c>
      <c r="L4744" s="149">
        <v>83.707026433177703</v>
      </c>
      <c r="M4744" s="149">
        <v>88.939746331862594</v>
      </c>
    </row>
    <row r="4745" spans="1:13">
      <c r="A4745" s="150" t="str">
        <f t="shared" si="148"/>
        <v>2004-2006PersonsPR</v>
      </c>
      <c r="B4745" s="151" t="str">
        <f t="shared" si="149"/>
        <v>2004-2006_Persons_PR_All ages</v>
      </c>
      <c r="C4745" s="149" t="s">
        <v>1</v>
      </c>
      <c r="D4745" s="149" t="s">
        <v>215</v>
      </c>
      <c r="E4745" s="149" t="s">
        <v>172</v>
      </c>
      <c r="F4745" s="149">
        <v>4119</v>
      </c>
      <c r="G4745" s="149">
        <v>1373</v>
      </c>
      <c r="H4745" s="149">
        <v>981.90660087248796</v>
      </c>
      <c r="I4745" s="149">
        <v>1180.6235956319699</v>
      </c>
      <c r="J4745" s="149">
        <v>1144.3613489086799</v>
      </c>
      <c r="K4745" s="149">
        <v>1217.73097226806</v>
      </c>
      <c r="L4745" s="149">
        <v>36.262246723287703</v>
      </c>
      <c r="M4745" s="149">
        <v>37.107376636088702</v>
      </c>
    </row>
    <row r="4746" spans="1:13">
      <c r="A4746" s="150" t="str">
        <f t="shared" si="148"/>
        <v>2005-2007PersonsPR</v>
      </c>
      <c r="B4746" s="151" t="str">
        <f t="shared" si="149"/>
        <v>2005-2007_Persons_PR_All ages</v>
      </c>
      <c r="C4746" s="149" t="s">
        <v>3</v>
      </c>
      <c r="D4746" s="149" t="s">
        <v>215</v>
      </c>
      <c r="E4746" s="149" t="s">
        <v>172</v>
      </c>
      <c r="F4746" s="149">
        <v>4149</v>
      </c>
      <c r="G4746" s="149">
        <v>1383</v>
      </c>
      <c r="H4746" s="149">
        <v>984.22488435535502</v>
      </c>
      <c r="I4746" s="149">
        <v>1179.4748449727001</v>
      </c>
      <c r="J4746" s="149">
        <v>1143.32611043312</v>
      </c>
      <c r="K4746" s="149">
        <v>1216.4629734898101</v>
      </c>
      <c r="L4746" s="149">
        <v>36.148734539576303</v>
      </c>
      <c r="M4746" s="149">
        <v>36.988128517106098</v>
      </c>
    </row>
    <row r="4747" spans="1:13">
      <c r="A4747" s="150" t="str">
        <f t="shared" si="148"/>
        <v>2006-2008PersonsPR</v>
      </c>
      <c r="B4747" s="151" t="str">
        <f t="shared" si="149"/>
        <v>2006-2008_Persons_PR_All ages</v>
      </c>
      <c r="C4747" s="149" t="s">
        <v>4</v>
      </c>
      <c r="D4747" s="149" t="s">
        <v>215</v>
      </c>
      <c r="E4747" s="149" t="s">
        <v>172</v>
      </c>
      <c r="F4747" s="149">
        <v>4108</v>
      </c>
      <c r="G4747" s="149">
        <v>1369.3333333333301</v>
      </c>
      <c r="H4747" s="149">
        <v>967.32340107893799</v>
      </c>
      <c r="I4747" s="149">
        <v>1158.30116774815</v>
      </c>
      <c r="J4747" s="149">
        <v>1122.5450455339101</v>
      </c>
      <c r="K4747" s="149">
        <v>1194.8917534069201</v>
      </c>
      <c r="L4747" s="149">
        <v>35.756122214239397</v>
      </c>
      <c r="M4747" s="149">
        <v>36.590585658773797</v>
      </c>
    </row>
    <row r="4748" spans="1:13">
      <c r="A4748" s="150" t="str">
        <f t="shared" si="148"/>
        <v>2007-2009PersonsPR</v>
      </c>
      <c r="B4748" s="151" t="str">
        <f t="shared" si="149"/>
        <v>2007-2009_Persons_PR_All ages</v>
      </c>
      <c r="C4748" s="149" t="s">
        <v>5</v>
      </c>
      <c r="D4748" s="149" t="s">
        <v>215</v>
      </c>
      <c r="E4748" s="149" t="s">
        <v>172</v>
      </c>
      <c r="F4748" s="149">
        <v>4156</v>
      </c>
      <c r="G4748" s="149">
        <v>1385.3333333333301</v>
      </c>
      <c r="H4748" s="149">
        <v>971.31625505699105</v>
      </c>
      <c r="I4748" s="149">
        <v>1166.78840881678</v>
      </c>
      <c r="J4748" s="149">
        <v>1130.9578558038199</v>
      </c>
      <c r="K4748" s="149">
        <v>1203.4502575206</v>
      </c>
      <c r="L4748" s="149">
        <v>35.830553012954901</v>
      </c>
      <c r="M4748" s="149">
        <v>36.661848703823402</v>
      </c>
    </row>
    <row r="4749" spans="1:13">
      <c r="A4749" s="150" t="str">
        <f t="shared" si="148"/>
        <v>2008-2010PersonsPR</v>
      </c>
      <c r="B4749" s="151" t="str">
        <f t="shared" si="149"/>
        <v>2008-2010_Persons_PR_All ages</v>
      </c>
      <c r="C4749" s="149" t="s">
        <v>6</v>
      </c>
      <c r="D4749" s="149" t="s">
        <v>215</v>
      </c>
      <c r="E4749" s="149" t="s">
        <v>172</v>
      </c>
      <c r="F4749" s="149">
        <v>4108</v>
      </c>
      <c r="G4749" s="149">
        <v>1369.3333333333301</v>
      </c>
      <c r="H4749" s="149">
        <v>952.46927892418296</v>
      </c>
      <c r="I4749" s="149">
        <v>1130.09005037061</v>
      </c>
      <c r="J4749" s="149">
        <v>1095.35014103356</v>
      </c>
      <c r="K4749" s="149">
        <v>1165.64070714372</v>
      </c>
      <c r="L4749" s="149">
        <v>34.739909337054499</v>
      </c>
      <c r="M4749" s="149">
        <v>35.550656773102403</v>
      </c>
    </row>
    <row r="4750" spans="1:13">
      <c r="A4750" s="150" t="str">
        <f t="shared" si="148"/>
        <v>2009-2011PersonsPR</v>
      </c>
      <c r="B4750" s="151" t="str">
        <f t="shared" si="149"/>
        <v>2009-2011_Persons_PR_All ages</v>
      </c>
      <c r="C4750" s="149" t="s">
        <v>7</v>
      </c>
      <c r="D4750" s="149" t="s">
        <v>215</v>
      </c>
      <c r="E4750" s="149" t="s">
        <v>172</v>
      </c>
      <c r="F4750" s="149">
        <v>4038</v>
      </c>
      <c r="G4750" s="149">
        <v>1346</v>
      </c>
      <c r="H4750" s="149">
        <v>929.68428032352404</v>
      </c>
      <c r="I4750" s="149">
        <v>1089.48505069819</v>
      </c>
      <c r="J4750" s="149">
        <v>1055.8419353873801</v>
      </c>
      <c r="K4750" s="149">
        <v>1123.92018090593</v>
      </c>
      <c r="L4750" s="149">
        <v>33.643115310810998</v>
      </c>
      <c r="M4750" s="149">
        <v>34.435130207744997</v>
      </c>
    </row>
    <row r="4751" spans="1:13">
      <c r="A4751" s="150" t="str">
        <f t="shared" si="148"/>
        <v>2010-2012PersonsPR</v>
      </c>
      <c r="B4751" s="151" t="str">
        <f t="shared" si="149"/>
        <v>2010-2012_Persons_PR_All ages</v>
      </c>
      <c r="C4751" s="149" t="s">
        <v>8</v>
      </c>
      <c r="D4751" s="149" t="s">
        <v>215</v>
      </c>
      <c r="E4751" s="149" t="s">
        <v>172</v>
      </c>
      <c r="F4751" s="149">
        <v>4096</v>
      </c>
      <c r="G4751" s="149">
        <v>1365.3333333333301</v>
      </c>
      <c r="H4751" s="149">
        <v>937.956555391189</v>
      </c>
      <c r="I4751" s="149">
        <v>1080.25559227812</v>
      </c>
      <c r="J4751" s="149">
        <v>1047.24556666785</v>
      </c>
      <c r="K4751" s="149">
        <v>1114.03713609642</v>
      </c>
      <c r="L4751" s="149">
        <v>33.010025610276003</v>
      </c>
      <c r="M4751" s="149">
        <v>33.781543818303099</v>
      </c>
    </row>
    <row r="4752" spans="1:13">
      <c r="A4752" s="150" t="str">
        <f t="shared" si="148"/>
        <v>2011-2013PersonsPR</v>
      </c>
      <c r="B4752" s="151" t="str">
        <f t="shared" si="149"/>
        <v>2011-2013_Persons_PR_All ages</v>
      </c>
      <c r="C4752" s="149" t="s">
        <v>9</v>
      </c>
      <c r="D4752" s="149" t="s">
        <v>215</v>
      </c>
      <c r="E4752" s="149" t="s">
        <v>172</v>
      </c>
      <c r="F4752" s="149">
        <v>4143</v>
      </c>
      <c r="G4752" s="149">
        <v>1381</v>
      </c>
      <c r="H4752" s="149">
        <v>944.92175828887696</v>
      </c>
      <c r="I4752" s="149">
        <v>1080.6913909376799</v>
      </c>
      <c r="J4752" s="149">
        <v>1047.8865190677</v>
      </c>
      <c r="K4752" s="149">
        <v>1114.2585688603399</v>
      </c>
      <c r="L4752" s="149">
        <v>32.804871869989299</v>
      </c>
      <c r="M4752" s="149">
        <v>33.567177922654302</v>
      </c>
    </row>
    <row r="4753" spans="1:13">
      <c r="A4753" s="150" t="str">
        <f t="shared" si="148"/>
        <v>2012-2014PersonsPR</v>
      </c>
      <c r="B4753" s="151" t="str">
        <f t="shared" si="149"/>
        <v>2012-2014_Persons_PR_All ages</v>
      </c>
      <c r="C4753" s="149" t="s">
        <v>216</v>
      </c>
      <c r="D4753" s="149" t="s">
        <v>215</v>
      </c>
      <c r="E4753" s="149" t="s">
        <v>172</v>
      </c>
      <c r="F4753" s="149">
        <v>4201</v>
      </c>
      <c r="G4753" s="149">
        <v>1400.3333333333301</v>
      </c>
      <c r="H4753" s="149">
        <v>955.84805633610495</v>
      </c>
      <c r="I4753" s="149">
        <v>1084.5569199941699</v>
      </c>
      <c r="J4753" s="149">
        <v>1051.90166967304</v>
      </c>
      <c r="K4753" s="149">
        <v>1117.9656762146101</v>
      </c>
      <c r="L4753" s="149">
        <v>32.655250321137103</v>
      </c>
      <c r="M4753" s="149">
        <v>33.408756220433098</v>
      </c>
    </row>
    <row r="4754" spans="1:13">
      <c r="A4754" s="150" t="str">
        <f t="shared" si="148"/>
        <v>2004-2006PersonsPR1</v>
      </c>
      <c r="B4754" s="151" t="str">
        <f t="shared" si="149"/>
        <v>2004-2006_Persons_PR1_All ages</v>
      </c>
      <c r="C4754" s="149" t="s">
        <v>1</v>
      </c>
      <c r="D4754" s="149" t="s">
        <v>215</v>
      </c>
      <c r="E4754" s="149" t="s">
        <v>173</v>
      </c>
      <c r="F4754" s="149">
        <v>670</v>
      </c>
      <c r="G4754" s="149">
        <v>223.333333333333</v>
      </c>
      <c r="H4754" s="149">
        <v>772.36990754616897</v>
      </c>
      <c r="I4754" s="149">
        <v>983.36218722509898</v>
      </c>
      <c r="J4754" s="149">
        <v>907.71330369766201</v>
      </c>
      <c r="K4754" s="149">
        <v>1063.4665437234701</v>
      </c>
      <c r="L4754" s="149">
        <v>75.648883527437206</v>
      </c>
      <c r="M4754" s="149">
        <v>80.104356498370507</v>
      </c>
    </row>
    <row r="4755" spans="1:13">
      <c r="A4755" s="150" t="str">
        <f t="shared" si="148"/>
        <v>2005-2007PersonsPR1</v>
      </c>
      <c r="B4755" s="151" t="str">
        <f t="shared" si="149"/>
        <v>2005-2007_Persons_PR1_All ages</v>
      </c>
      <c r="C4755" s="149" t="s">
        <v>3</v>
      </c>
      <c r="D4755" s="149" t="s">
        <v>215</v>
      </c>
      <c r="E4755" s="149" t="s">
        <v>173</v>
      </c>
      <c r="F4755" s="149">
        <v>673</v>
      </c>
      <c r="G4755" s="149">
        <v>224.333333333333</v>
      </c>
      <c r="H4755" s="149">
        <v>774.29301180422897</v>
      </c>
      <c r="I4755" s="149">
        <v>948.67721772965604</v>
      </c>
      <c r="J4755" s="149">
        <v>876.10757674506897</v>
      </c>
      <c r="K4755" s="149">
        <v>1025.5111334098401</v>
      </c>
      <c r="L4755" s="149">
        <v>72.569640984587195</v>
      </c>
      <c r="M4755" s="149">
        <v>76.833915680184006</v>
      </c>
    </row>
    <row r="4756" spans="1:13">
      <c r="A4756" s="150" t="str">
        <f t="shared" si="148"/>
        <v>2006-2008PersonsPR1</v>
      </c>
      <c r="B4756" s="151" t="str">
        <f t="shared" si="149"/>
        <v>2006-2008_Persons_PR1_All ages</v>
      </c>
      <c r="C4756" s="149" t="s">
        <v>4</v>
      </c>
      <c r="D4756" s="149" t="s">
        <v>215</v>
      </c>
      <c r="E4756" s="149" t="s">
        <v>173</v>
      </c>
      <c r="F4756" s="149">
        <v>694</v>
      </c>
      <c r="G4756" s="149">
        <v>231.333333333333</v>
      </c>
      <c r="H4756" s="149">
        <v>794.43210696215601</v>
      </c>
      <c r="I4756" s="149">
        <v>949.30552129750595</v>
      </c>
      <c r="J4756" s="149">
        <v>877.49837249225004</v>
      </c>
      <c r="K4756" s="149">
        <v>1025.26579138988</v>
      </c>
      <c r="L4756" s="149">
        <v>71.807148805255906</v>
      </c>
      <c r="M4756" s="149">
        <v>75.960270092369299</v>
      </c>
    </row>
    <row r="4757" spans="1:13">
      <c r="A4757" s="150" t="str">
        <f t="shared" si="148"/>
        <v>2007-2009PersonsPR1</v>
      </c>
      <c r="B4757" s="151" t="str">
        <f t="shared" si="149"/>
        <v>2007-2009_Persons_PR1_All ages</v>
      </c>
      <c r="C4757" s="149" t="s">
        <v>5</v>
      </c>
      <c r="D4757" s="149" t="s">
        <v>215</v>
      </c>
      <c r="E4757" s="149" t="s">
        <v>173</v>
      </c>
      <c r="F4757" s="149">
        <v>714</v>
      </c>
      <c r="G4757" s="149">
        <v>238</v>
      </c>
      <c r="H4757" s="149">
        <v>816.46655231560896</v>
      </c>
      <c r="I4757" s="149">
        <v>949.34825815593194</v>
      </c>
      <c r="J4757" s="149">
        <v>878.61959108720305</v>
      </c>
      <c r="K4757" s="149">
        <v>1024.1081847534699</v>
      </c>
      <c r="L4757" s="149">
        <v>70.728667068729493</v>
      </c>
      <c r="M4757" s="149">
        <v>74.759926597540101</v>
      </c>
    </row>
    <row r="4758" spans="1:13">
      <c r="A4758" s="150" t="str">
        <f t="shared" si="148"/>
        <v>2008-2010PersonsPR1</v>
      </c>
      <c r="B4758" s="151" t="str">
        <f t="shared" si="149"/>
        <v>2008-2010_Persons_PR1_All ages</v>
      </c>
      <c r="C4758" s="149" t="s">
        <v>6</v>
      </c>
      <c r="D4758" s="149" t="s">
        <v>215</v>
      </c>
      <c r="E4758" s="149" t="s">
        <v>173</v>
      </c>
      <c r="F4758" s="149">
        <v>720</v>
      </c>
      <c r="G4758" s="149">
        <v>240</v>
      </c>
      <c r="H4758" s="149">
        <v>822.42478240010996</v>
      </c>
      <c r="I4758" s="149">
        <v>917.74196844838696</v>
      </c>
      <c r="J4758" s="149">
        <v>850.37040866767904</v>
      </c>
      <c r="K4758" s="149">
        <v>988.93691852330198</v>
      </c>
      <c r="L4758" s="149">
        <v>67.371559780707798</v>
      </c>
      <c r="M4758" s="149">
        <v>71.194950074914502</v>
      </c>
    </row>
    <row r="4759" spans="1:13">
      <c r="A4759" s="150" t="str">
        <f t="shared" si="148"/>
        <v>2009-2011PersonsPR1</v>
      </c>
      <c r="B4759" s="151" t="str">
        <f t="shared" si="149"/>
        <v>2009-2011_Persons_PR1_All ages</v>
      </c>
      <c r="C4759" s="149" t="s">
        <v>7</v>
      </c>
      <c r="D4759" s="149" t="s">
        <v>215</v>
      </c>
      <c r="E4759" s="149" t="s">
        <v>173</v>
      </c>
      <c r="F4759" s="149">
        <v>715</v>
      </c>
      <c r="G4759" s="149">
        <v>238.333333333333</v>
      </c>
      <c r="H4759" s="149">
        <v>817.67551433505298</v>
      </c>
      <c r="I4759" s="149">
        <v>869.05800765858305</v>
      </c>
      <c r="J4759" s="149">
        <v>805.70422436245997</v>
      </c>
      <c r="K4759" s="149">
        <v>936.02010661878205</v>
      </c>
      <c r="L4759" s="149">
        <v>63.353783296123801</v>
      </c>
      <c r="M4759" s="149">
        <v>66.962098960198404</v>
      </c>
    </row>
    <row r="4760" spans="1:13">
      <c r="A4760" s="150" t="str">
        <f t="shared" si="148"/>
        <v>2010-2012PersonsPR1</v>
      </c>
      <c r="B4760" s="151" t="str">
        <f t="shared" si="149"/>
        <v>2010-2012_Persons_PR1_All ages</v>
      </c>
      <c r="C4760" s="149" t="s">
        <v>8</v>
      </c>
      <c r="D4760" s="149" t="s">
        <v>215</v>
      </c>
      <c r="E4760" s="149" t="s">
        <v>173</v>
      </c>
      <c r="F4760" s="149">
        <v>692</v>
      </c>
      <c r="G4760" s="149">
        <v>230.666666666667</v>
      </c>
      <c r="H4760" s="149">
        <v>794.41612710658001</v>
      </c>
      <c r="I4760" s="149">
        <v>811.560490617558</v>
      </c>
      <c r="J4760" s="149">
        <v>751.83000265868702</v>
      </c>
      <c r="K4760" s="149">
        <v>874.75076561915205</v>
      </c>
      <c r="L4760" s="149">
        <v>59.730487958871002</v>
      </c>
      <c r="M4760" s="149">
        <v>63.190275001594699</v>
      </c>
    </row>
    <row r="4761" spans="1:13">
      <c r="A4761" s="150" t="str">
        <f t="shared" si="148"/>
        <v>2011-2013PersonsPR1</v>
      </c>
      <c r="B4761" s="151" t="str">
        <f t="shared" si="149"/>
        <v>2011-2013_Persons_PR1_All ages</v>
      </c>
      <c r="C4761" s="149" t="s">
        <v>9</v>
      </c>
      <c r="D4761" s="149" t="s">
        <v>215</v>
      </c>
      <c r="E4761" s="149" t="s">
        <v>173</v>
      </c>
      <c r="F4761" s="149">
        <v>702</v>
      </c>
      <c r="G4761" s="149">
        <v>234</v>
      </c>
      <c r="H4761" s="149">
        <v>808.31807661749997</v>
      </c>
      <c r="I4761" s="149">
        <v>801.80430928103306</v>
      </c>
      <c r="J4761" s="149">
        <v>743.24080963935899</v>
      </c>
      <c r="K4761" s="149">
        <v>863.73499590812003</v>
      </c>
      <c r="L4761" s="149">
        <v>58.563499641673502</v>
      </c>
      <c r="M4761" s="149">
        <v>61.930686627086601</v>
      </c>
    </row>
    <row r="4762" spans="1:13">
      <c r="A4762" s="150" t="str">
        <f t="shared" si="148"/>
        <v>2012-2014PersonsPR1</v>
      </c>
      <c r="B4762" s="151" t="str">
        <f t="shared" si="149"/>
        <v>2012-2014_Persons_PR1_All ages</v>
      </c>
      <c r="C4762" s="149" t="s">
        <v>216</v>
      </c>
      <c r="D4762" s="149" t="s">
        <v>215</v>
      </c>
      <c r="E4762" s="149" t="s">
        <v>173</v>
      </c>
      <c r="F4762" s="149">
        <v>721</v>
      </c>
      <c r="G4762" s="149">
        <v>240.333333333333</v>
      </c>
      <c r="H4762" s="149">
        <v>832.99636069551195</v>
      </c>
      <c r="I4762" s="149">
        <v>806.56285738246504</v>
      </c>
      <c r="J4762" s="149">
        <v>748.45652525926005</v>
      </c>
      <c r="K4762" s="149">
        <v>867.96441262117298</v>
      </c>
      <c r="L4762" s="149">
        <v>58.106332123205</v>
      </c>
      <c r="M4762" s="149">
        <v>61.401555238707601</v>
      </c>
    </row>
    <row r="4763" spans="1:13">
      <c r="A4763" s="150" t="str">
        <f t="shared" si="148"/>
        <v>2004-2006PersonsPR2</v>
      </c>
      <c r="B4763" s="151" t="str">
        <f t="shared" si="149"/>
        <v>2004-2006_Persons_PR2_All ages</v>
      </c>
      <c r="C4763" s="149" t="s">
        <v>1</v>
      </c>
      <c r="D4763" s="149" t="s">
        <v>215</v>
      </c>
      <c r="E4763" s="149" t="s">
        <v>174</v>
      </c>
      <c r="F4763" s="149">
        <v>875</v>
      </c>
      <c r="G4763" s="149">
        <v>291.66666666666703</v>
      </c>
      <c r="H4763" s="149">
        <v>1106.85236486914</v>
      </c>
      <c r="I4763" s="149">
        <v>1148.4971560239001</v>
      </c>
      <c r="J4763" s="149">
        <v>1072.53725887923</v>
      </c>
      <c r="K4763" s="149">
        <v>1228.3562570690101</v>
      </c>
      <c r="L4763" s="149">
        <v>75.959897144669</v>
      </c>
      <c r="M4763" s="149">
        <v>79.859101045109796</v>
      </c>
    </row>
    <row r="4764" spans="1:13">
      <c r="A4764" s="150" t="str">
        <f t="shared" si="148"/>
        <v>2005-2007PersonsPR2</v>
      </c>
      <c r="B4764" s="151" t="str">
        <f t="shared" si="149"/>
        <v>2005-2007_Persons_PR2_All ages</v>
      </c>
      <c r="C4764" s="149" t="s">
        <v>3</v>
      </c>
      <c r="D4764" s="149" t="s">
        <v>215</v>
      </c>
      <c r="E4764" s="149" t="s">
        <v>174</v>
      </c>
      <c r="F4764" s="149">
        <v>864</v>
      </c>
      <c r="G4764" s="149">
        <v>288</v>
      </c>
      <c r="H4764" s="149">
        <v>1084.25570363677</v>
      </c>
      <c r="I4764" s="149">
        <v>1123.61826485136</v>
      </c>
      <c r="J4764" s="149">
        <v>1048.60621092665</v>
      </c>
      <c r="K4764" s="149">
        <v>1202.50598867705</v>
      </c>
      <c r="L4764" s="149">
        <v>75.012053924707701</v>
      </c>
      <c r="M4764" s="149">
        <v>78.887723825692106</v>
      </c>
    </row>
    <row r="4765" spans="1:13">
      <c r="A4765" s="150" t="str">
        <f t="shared" si="148"/>
        <v>2006-2008PersonsPR2</v>
      </c>
      <c r="B4765" s="151" t="str">
        <f t="shared" si="149"/>
        <v>2006-2008_Persons_PR2_All ages</v>
      </c>
      <c r="C4765" s="149" t="s">
        <v>4</v>
      </c>
      <c r="D4765" s="149" t="s">
        <v>215</v>
      </c>
      <c r="E4765" s="149" t="s">
        <v>174</v>
      </c>
      <c r="F4765" s="149">
        <v>844</v>
      </c>
      <c r="G4765" s="149">
        <v>281.33333333333297</v>
      </c>
      <c r="H4765" s="149">
        <v>1050.3783353245699</v>
      </c>
      <c r="I4765" s="149">
        <v>1083.26331327616</v>
      </c>
      <c r="J4765" s="149">
        <v>1009.80212198469</v>
      </c>
      <c r="K4765" s="149">
        <v>1160.5660251353199</v>
      </c>
      <c r="L4765" s="149">
        <v>73.461191291464701</v>
      </c>
      <c r="M4765" s="149">
        <v>77.302711859160098</v>
      </c>
    </row>
    <row r="4766" spans="1:13">
      <c r="A4766" s="150" t="str">
        <f t="shared" si="148"/>
        <v>2007-2009PersonsPR2</v>
      </c>
      <c r="B4766" s="151" t="str">
        <f t="shared" si="149"/>
        <v>2007-2009_Persons_PR2_All ages</v>
      </c>
      <c r="C4766" s="149" t="s">
        <v>5</v>
      </c>
      <c r="D4766" s="149" t="s">
        <v>215</v>
      </c>
      <c r="E4766" s="149" t="s">
        <v>174</v>
      </c>
      <c r="F4766" s="149">
        <v>832</v>
      </c>
      <c r="G4766" s="149">
        <v>277.33333333333297</v>
      </c>
      <c r="H4766" s="149">
        <v>1023.64723541426</v>
      </c>
      <c r="I4766" s="149">
        <v>1060.70883798618</v>
      </c>
      <c r="J4766" s="149">
        <v>988.19655754400901</v>
      </c>
      <c r="K4766" s="149">
        <v>1137.04104572913</v>
      </c>
      <c r="L4766" s="149">
        <v>72.512280442172596</v>
      </c>
      <c r="M4766" s="149">
        <v>76.332207742950203</v>
      </c>
    </row>
    <row r="4767" spans="1:13">
      <c r="A4767" s="150" t="str">
        <f t="shared" si="148"/>
        <v>2008-2010PersonsPR2</v>
      </c>
      <c r="B4767" s="151" t="str">
        <f t="shared" si="149"/>
        <v>2008-2010_Persons_PR2_All ages</v>
      </c>
      <c r="C4767" s="149" t="s">
        <v>6</v>
      </c>
      <c r="D4767" s="149" t="s">
        <v>215</v>
      </c>
      <c r="E4767" s="149" t="s">
        <v>174</v>
      </c>
      <c r="F4767" s="149">
        <v>796</v>
      </c>
      <c r="G4767" s="149">
        <v>265.33333333333297</v>
      </c>
      <c r="H4767" s="149">
        <v>968.42873654115203</v>
      </c>
      <c r="I4767" s="149">
        <v>996.85166219485995</v>
      </c>
      <c r="J4767" s="149">
        <v>927.54990239327299</v>
      </c>
      <c r="K4767" s="149">
        <v>1069.8882553220701</v>
      </c>
      <c r="L4767" s="149">
        <v>69.301759801586499</v>
      </c>
      <c r="M4767" s="149">
        <v>73.036593127212001</v>
      </c>
    </row>
    <row r="4768" spans="1:13">
      <c r="A4768" s="150" t="str">
        <f t="shared" si="148"/>
        <v>2009-2011PersonsPR2</v>
      </c>
      <c r="B4768" s="151" t="str">
        <f t="shared" si="149"/>
        <v>2009-2011_Persons_PR2_All ages</v>
      </c>
      <c r="C4768" s="149" t="s">
        <v>7</v>
      </c>
      <c r="D4768" s="149" t="s">
        <v>215</v>
      </c>
      <c r="E4768" s="149" t="s">
        <v>174</v>
      </c>
      <c r="F4768" s="149">
        <v>789</v>
      </c>
      <c r="G4768" s="149">
        <v>263</v>
      </c>
      <c r="H4768" s="149">
        <v>953.07120855227402</v>
      </c>
      <c r="I4768" s="149">
        <v>971.42136299500396</v>
      </c>
      <c r="J4768" s="149">
        <v>903.90245965293502</v>
      </c>
      <c r="K4768" s="149">
        <v>1042.5955971957801</v>
      </c>
      <c r="L4768" s="149">
        <v>67.518903342069095</v>
      </c>
      <c r="M4768" s="149">
        <v>71.174234200771394</v>
      </c>
    </row>
    <row r="4769" spans="1:13">
      <c r="A4769" s="150" t="str">
        <f t="shared" si="148"/>
        <v>2010-2012PersonsPR2</v>
      </c>
      <c r="B4769" s="151" t="str">
        <f t="shared" si="149"/>
        <v>2010-2012_Persons_PR2_All ages</v>
      </c>
      <c r="C4769" s="149" t="s">
        <v>8</v>
      </c>
      <c r="D4769" s="149" t="s">
        <v>215</v>
      </c>
      <c r="E4769" s="149" t="s">
        <v>174</v>
      </c>
      <c r="F4769" s="149">
        <v>852</v>
      </c>
      <c r="G4769" s="149">
        <v>284</v>
      </c>
      <c r="H4769" s="149">
        <v>1026.7658082165401</v>
      </c>
      <c r="I4769" s="149">
        <v>1021.68234487073</v>
      </c>
      <c r="J4769" s="149">
        <v>953.61144785312104</v>
      </c>
      <c r="K4769" s="149">
        <v>1093.2956611192999</v>
      </c>
      <c r="L4769" s="149">
        <v>68.0708970176089</v>
      </c>
      <c r="M4769" s="149">
        <v>71.6133162485702</v>
      </c>
    </row>
    <row r="4770" spans="1:13">
      <c r="A4770" s="150" t="str">
        <f t="shared" si="148"/>
        <v>2011-2013PersonsPR2</v>
      </c>
      <c r="B4770" s="151" t="str">
        <f t="shared" si="149"/>
        <v>2011-2013_Persons_PR2_All ages</v>
      </c>
      <c r="C4770" s="149" t="s">
        <v>9</v>
      </c>
      <c r="D4770" s="149" t="s">
        <v>215</v>
      </c>
      <c r="E4770" s="149" t="s">
        <v>174</v>
      </c>
      <c r="F4770" s="149">
        <v>875</v>
      </c>
      <c r="G4770" s="149">
        <v>291.66666666666703</v>
      </c>
      <c r="H4770" s="149">
        <v>1056.72499788655</v>
      </c>
      <c r="I4770" s="149">
        <v>1036.94536859096</v>
      </c>
      <c r="J4770" s="149">
        <v>968.90328353530504</v>
      </c>
      <c r="K4770" s="149">
        <v>1108.4802172418299</v>
      </c>
      <c r="L4770" s="149">
        <v>68.042085055653303</v>
      </c>
      <c r="M4770" s="149">
        <v>71.534848650867602</v>
      </c>
    </row>
    <row r="4771" spans="1:13">
      <c r="A4771" s="150" t="str">
        <f t="shared" si="148"/>
        <v>2012-2014PersonsPR2</v>
      </c>
      <c r="B4771" s="151" t="str">
        <f t="shared" si="149"/>
        <v>2012-2014_Persons_PR2_All ages</v>
      </c>
      <c r="C4771" s="149" t="s">
        <v>216</v>
      </c>
      <c r="D4771" s="149" t="s">
        <v>215</v>
      </c>
      <c r="E4771" s="149" t="s">
        <v>174</v>
      </c>
      <c r="F4771" s="149">
        <v>891</v>
      </c>
      <c r="G4771" s="149">
        <v>297</v>
      </c>
      <c r="H4771" s="149">
        <v>1077.64876632801</v>
      </c>
      <c r="I4771" s="149">
        <v>1045.1225769959899</v>
      </c>
      <c r="J4771" s="149">
        <v>977.29883904979999</v>
      </c>
      <c r="K4771" s="149">
        <v>1116.3955997006301</v>
      </c>
      <c r="L4771" s="149">
        <v>67.823737946190207</v>
      </c>
      <c r="M4771" s="149">
        <v>71.273022704638606</v>
      </c>
    </row>
    <row r="4772" spans="1:13">
      <c r="A4772" s="150" t="str">
        <f t="shared" si="148"/>
        <v>2004-2006PersonsPR3</v>
      </c>
      <c r="B4772" s="151" t="str">
        <f t="shared" si="149"/>
        <v>2004-2006_Persons_PR3_All ages</v>
      </c>
      <c r="C4772" s="149" t="s">
        <v>1</v>
      </c>
      <c r="D4772" s="149" t="s">
        <v>215</v>
      </c>
      <c r="E4772" s="149" t="s">
        <v>175</v>
      </c>
      <c r="F4772" s="149">
        <v>947</v>
      </c>
      <c r="G4772" s="149">
        <v>315.66666666666703</v>
      </c>
      <c r="H4772" s="149">
        <v>1125.5051105300699</v>
      </c>
      <c r="I4772" s="149">
        <v>1270.59906507508</v>
      </c>
      <c r="J4772" s="149">
        <v>1190.22394637722</v>
      </c>
      <c r="K4772" s="149">
        <v>1354.9357959832901</v>
      </c>
      <c r="L4772" s="149">
        <v>80.375118697854802</v>
      </c>
      <c r="M4772" s="149">
        <v>84.336730908216893</v>
      </c>
    </row>
    <row r="4773" spans="1:13">
      <c r="A4773" s="150" t="str">
        <f t="shared" si="148"/>
        <v>2005-2007PersonsPR3</v>
      </c>
      <c r="B4773" s="151" t="str">
        <f t="shared" si="149"/>
        <v>2005-2007_Persons_PR3_All ages</v>
      </c>
      <c r="C4773" s="149" t="s">
        <v>3</v>
      </c>
      <c r="D4773" s="149" t="s">
        <v>215</v>
      </c>
      <c r="E4773" s="149" t="s">
        <v>175</v>
      </c>
      <c r="F4773" s="149">
        <v>974</v>
      </c>
      <c r="G4773" s="149">
        <v>324.66666666666703</v>
      </c>
      <c r="H4773" s="149">
        <v>1150.83772479146</v>
      </c>
      <c r="I4773" s="149">
        <v>1299.93930716099</v>
      </c>
      <c r="J4773" s="149">
        <v>1218.65588461685</v>
      </c>
      <c r="K4773" s="149">
        <v>1385.17171111979</v>
      </c>
      <c r="L4773" s="149">
        <v>81.283422544141104</v>
      </c>
      <c r="M4773" s="149">
        <v>85.232403958792901</v>
      </c>
    </row>
    <row r="4774" spans="1:13">
      <c r="A4774" s="150" t="str">
        <f t="shared" si="148"/>
        <v>2006-2008PersonsPR3</v>
      </c>
      <c r="B4774" s="151" t="str">
        <f t="shared" si="149"/>
        <v>2006-2008_Persons_PR3_All ages</v>
      </c>
      <c r="C4774" s="149" t="s">
        <v>4</v>
      </c>
      <c r="D4774" s="149" t="s">
        <v>215</v>
      </c>
      <c r="E4774" s="149" t="s">
        <v>175</v>
      </c>
      <c r="F4774" s="149">
        <v>951</v>
      </c>
      <c r="G4774" s="149">
        <v>317</v>
      </c>
      <c r="H4774" s="149">
        <v>1113.63529907724</v>
      </c>
      <c r="I4774" s="149">
        <v>1264.8765893577699</v>
      </c>
      <c r="J4774" s="149">
        <v>1184.7475915085599</v>
      </c>
      <c r="K4774" s="149">
        <v>1348.9465309002901</v>
      </c>
      <c r="L4774" s="149">
        <v>80.128997849216105</v>
      </c>
      <c r="M4774" s="149">
        <v>84.069941542522201</v>
      </c>
    </row>
    <row r="4775" spans="1:13">
      <c r="A4775" s="150" t="str">
        <f t="shared" si="148"/>
        <v>2007-2009PersonsPR3</v>
      </c>
      <c r="B4775" s="151" t="str">
        <f t="shared" si="149"/>
        <v>2007-2009_Persons_PR3_All ages</v>
      </c>
      <c r="C4775" s="149" t="s">
        <v>5</v>
      </c>
      <c r="D4775" s="149" t="s">
        <v>215</v>
      </c>
      <c r="E4775" s="149" t="s">
        <v>175</v>
      </c>
      <c r="F4775" s="149">
        <v>957</v>
      </c>
      <c r="G4775" s="149">
        <v>319</v>
      </c>
      <c r="H4775" s="149">
        <v>1110.37627484423</v>
      </c>
      <c r="I4775" s="149">
        <v>1287.2255068264301</v>
      </c>
      <c r="J4775" s="149">
        <v>1205.82411984895</v>
      </c>
      <c r="K4775" s="149">
        <v>1372.6175111191201</v>
      </c>
      <c r="L4775" s="149">
        <v>81.401386977480598</v>
      </c>
      <c r="M4775" s="149">
        <v>85.392004292688199</v>
      </c>
    </row>
    <row r="4776" spans="1:13">
      <c r="A4776" s="150" t="str">
        <f t="shared" si="148"/>
        <v>2008-2010PersonsPR3</v>
      </c>
      <c r="B4776" s="151" t="str">
        <f t="shared" si="149"/>
        <v>2008-2010_Persons_PR3_All ages</v>
      </c>
      <c r="C4776" s="149" t="s">
        <v>6</v>
      </c>
      <c r="D4776" s="149" t="s">
        <v>215</v>
      </c>
      <c r="E4776" s="149" t="s">
        <v>175</v>
      </c>
      <c r="F4776" s="149">
        <v>927</v>
      </c>
      <c r="G4776" s="149">
        <v>309</v>
      </c>
      <c r="H4776" s="149">
        <v>1064.9052268810999</v>
      </c>
      <c r="I4776" s="149">
        <v>1232.58398036684</v>
      </c>
      <c r="J4776" s="149">
        <v>1153.5698411030601</v>
      </c>
      <c r="K4776" s="149">
        <v>1315.5355726171799</v>
      </c>
      <c r="L4776" s="149">
        <v>79.014139263782496</v>
      </c>
      <c r="M4776" s="149">
        <v>82.951592250342401</v>
      </c>
    </row>
    <row r="4777" spans="1:13">
      <c r="A4777" s="150" t="str">
        <f t="shared" si="148"/>
        <v>2009-2011PersonsPR3</v>
      </c>
      <c r="B4777" s="151" t="str">
        <f t="shared" si="149"/>
        <v>2009-2011_Persons_PR3_All ages</v>
      </c>
      <c r="C4777" s="149" t="s">
        <v>7</v>
      </c>
      <c r="D4777" s="149" t="s">
        <v>215</v>
      </c>
      <c r="E4777" s="149" t="s">
        <v>175</v>
      </c>
      <c r="F4777" s="149">
        <v>910</v>
      </c>
      <c r="G4777" s="149">
        <v>303.33333333333297</v>
      </c>
      <c r="H4777" s="149">
        <v>1033.6445625752499</v>
      </c>
      <c r="I4777" s="149">
        <v>1190.76876401808</v>
      </c>
      <c r="J4777" s="149">
        <v>1113.9169348007999</v>
      </c>
      <c r="K4777" s="149">
        <v>1271.4868752134701</v>
      </c>
      <c r="L4777" s="149">
        <v>76.851829217276403</v>
      </c>
      <c r="M4777" s="149">
        <v>80.718111195384395</v>
      </c>
    </row>
    <row r="4778" spans="1:13">
      <c r="A4778" s="150" t="str">
        <f t="shared" si="148"/>
        <v>2010-2012PersonsPR3</v>
      </c>
      <c r="B4778" s="151" t="str">
        <f t="shared" si="149"/>
        <v>2010-2012_Persons_PR3_All ages</v>
      </c>
      <c r="C4778" s="149" t="s">
        <v>8</v>
      </c>
      <c r="D4778" s="149" t="s">
        <v>215</v>
      </c>
      <c r="E4778" s="149" t="s">
        <v>175</v>
      </c>
      <c r="F4778" s="149">
        <v>895</v>
      </c>
      <c r="G4778" s="149">
        <v>298.33333333333297</v>
      </c>
      <c r="H4778" s="149">
        <v>1002.32943600771</v>
      </c>
      <c r="I4778" s="149">
        <v>1139.91301882577</v>
      </c>
      <c r="J4778" s="149">
        <v>1065.93774778541</v>
      </c>
      <c r="K4778" s="149">
        <v>1217.64177181633</v>
      </c>
      <c r="L4778" s="149">
        <v>73.975271040356802</v>
      </c>
      <c r="M4778" s="149">
        <v>77.728752990556103</v>
      </c>
    </row>
    <row r="4779" spans="1:13">
      <c r="A4779" s="150" t="str">
        <f t="shared" si="148"/>
        <v>2011-2013PersonsPR3</v>
      </c>
      <c r="B4779" s="151" t="str">
        <f t="shared" si="149"/>
        <v>2011-2013_Persons_PR3_All ages</v>
      </c>
      <c r="C4779" s="149" t="s">
        <v>9</v>
      </c>
      <c r="D4779" s="149" t="s">
        <v>215</v>
      </c>
      <c r="E4779" s="149" t="s">
        <v>175</v>
      </c>
      <c r="F4779" s="149">
        <v>920</v>
      </c>
      <c r="G4779" s="149">
        <v>306.66666666666703</v>
      </c>
      <c r="H4779" s="149">
        <v>1016.94540550698</v>
      </c>
      <c r="I4779" s="149">
        <v>1157.60632857103</v>
      </c>
      <c r="J4779" s="149">
        <v>1083.57995945117</v>
      </c>
      <c r="K4779" s="149">
        <v>1235.33598767994</v>
      </c>
      <c r="L4779" s="149">
        <v>74.026369119859098</v>
      </c>
      <c r="M4779" s="149">
        <v>77.729659108905693</v>
      </c>
    </row>
    <row r="4780" spans="1:13">
      <c r="A4780" s="150" t="str">
        <f t="shared" si="148"/>
        <v>2012-2014PersonsPR3</v>
      </c>
      <c r="B4780" s="151" t="str">
        <f t="shared" si="149"/>
        <v>2012-2014_Persons_PR3_All ages</v>
      </c>
      <c r="C4780" s="149" t="s">
        <v>216</v>
      </c>
      <c r="D4780" s="149" t="s">
        <v>215</v>
      </c>
      <c r="E4780" s="149" t="s">
        <v>175</v>
      </c>
      <c r="F4780" s="149">
        <v>950</v>
      </c>
      <c r="G4780" s="149">
        <v>316.66666666666703</v>
      </c>
      <c r="H4780" s="149">
        <v>1038.3988982041201</v>
      </c>
      <c r="I4780" s="149">
        <v>1184.9740545562599</v>
      </c>
      <c r="J4780" s="149">
        <v>1110.42255364723</v>
      </c>
      <c r="K4780" s="149">
        <v>1263.19416497867</v>
      </c>
      <c r="L4780" s="149">
        <v>74.551500909032498</v>
      </c>
      <c r="M4780" s="149">
        <v>78.220110422402101</v>
      </c>
    </row>
    <row r="4781" spans="1:13">
      <c r="A4781" s="150" t="str">
        <f t="shared" si="148"/>
        <v>2004-2006PersonsPR4</v>
      </c>
      <c r="B4781" s="151" t="str">
        <f t="shared" si="149"/>
        <v>2004-2006_Persons_PR4_All ages</v>
      </c>
      <c r="C4781" s="149" t="s">
        <v>1</v>
      </c>
      <c r="D4781" s="149" t="s">
        <v>215</v>
      </c>
      <c r="E4781" s="149" t="s">
        <v>176</v>
      </c>
      <c r="F4781" s="149">
        <v>828</v>
      </c>
      <c r="G4781" s="149">
        <v>276</v>
      </c>
      <c r="H4781" s="149">
        <v>955.28173888965796</v>
      </c>
      <c r="I4781" s="149">
        <v>1232.4211878065901</v>
      </c>
      <c r="J4781" s="149">
        <v>1148.54949183346</v>
      </c>
      <c r="K4781" s="149">
        <v>1320.72218764593</v>
      </c>
      <c r="L4781" s="149">
        <v>83.871695973125298</v>
      </c>
      <c r="M4781" s="149">
        <v>88.300999839343106</v>
      </c>
    </row>
    <row r="4782" spans="1:13">
      <c r="A4782" s="150" t="str">
        <f t="shared" si="148"/>
        <v>2005-2007PersonsPR4</v>
      </c>
      <c r="B4782" s="151" t="str">
        <f t="shared" si="149"/>
        <v>2005-2007_Persons_PR4_All ages</v>
      </c>
      <c r="C4782" s="149" t="s">
        <v>3</v>
      </c>
      <c r="D4782" s="149" t="s">
        <v>215</v>
      </c>
      <c r="E4782" s="149" t="s">
        <v>176</v>
      </c>
      <c r="F4782" s="149">
        <v>851</v>
      </c>
      <c r="G4782" s="149">
        <v>283.66666666666703</v>
      </c>
      <c r="H4782" s="149">
        <v>974.97823197836897</v>
      </c>
      <c r="I4782" s="149">
        <v>1265.6116631201101</v>
      </c>
      <c r="J4782" s="149">
        <v>1180.5377623389199</v>
      </c>
      <c r="K4782" s="149">
        <v>1355.1154959988</v>
      </c>
      <c r="L4782" s="149">
        <v>85.073900781183298</v>
      </c>
      <c r="M4782" s="149">
        <v>89.503832878689494</v>
      </c>
    </row>
    <row r="4783" spans="1:13">
      <c r="A4783" s="150" t="str">
        <f t="shared" si="148"/>
        <v>2006-2008PersonsPR4</v>
      </c>
      <c r="B4783" s="151" t="str">
        <f t="shared" si="149"/>
        <v>2006-2008_Persons_PR4_All ages</v>
      </c>
      <c r="C4783" s="149" t="s">
        <v>4</v>
      </c>
      <c r="D4783" s="149" t="s">
        <v>215</v>
      </c>
      <c r="E4783" s="149" t="s">
        <v>176</v>
      </c>
      <c r="F4783" s="149">
        <v>820</v>
      </c>
      <c r="G4783" s="149">
        <v>273.33333333333297</v>
      </c>
      <c r="H4783" s="149">
        <v>931.93467365238803</v>
      </c>
      <c r="I4783" s="149">
        <v>1231.61744219052</v>
      </c>
      <c r="J4783" s="149">
        <v>1147.1223534636499</v>
      </c>
      <c r="K4783" s="149">
        <v>1320.59709734116</v>
      </c>
      <c r="L4783" s="149">
        <v>84.495088726868303</v>
      </c>
      <c r="M4783" s="149">
        <v>88.979655150638607</v>
      </c>
    </row>
    <row r="4784" spans="1:13">
      <c r="A4784" s="150" t="str">
        <f t="shared" si="148"/>
        <v>2007-2009PersonsPR4</v>
      </c>
      <c r="B4784" s="151" t="str">
        <f t="shared" si="149"/>
        <v>2007-2009_Persons_PR4_All ages</v>
      </c>
      <c r="C4784" s="149" t="s">
        <v>5</v>
      </c>
      <c r="D4784" s="149" t="s">
        <v>215</v>
      </c>
      <c r="E4784" s="149" t="s">
        <v>176</v>
      </c>
      <c r="F4784" s="149">
        <v>812</v>
      </c>
      <c r="G4784" s="149">
        <v>270.66666666666703</v>
      </c>
      <c r="H4784" s="149">
        <v>914.53800063071606</v>
      </c>
      <c r="I4784" s="149">
        <v>1208.3739589597801</v>
      </c>
      <c r="J4784" s="149">
        <v>1125.12133271116</v>
      </c>
      <c r="K4784" s="149">
        <v>1296.0675511985701</v>
      </c>
      <c r="L4784" s="149">
        <v>83.252626248620999</v>
      </c>
      <c r="M4784" s="149">
        <v>87.693592238785399</v>
      </c>
    </row>
    <row r="4785" spans="1:13">
      <c r="A4785" s="150" t="str">
        <f t="shared" si="148"/>
        <v>2008-2010PersonsPR4</v>
      </c>
      <c r="B4785" s="151" t="str">
        <f t="shared" si="149"/>
        <v>2008-2010_Persons_PR4_All ages</v>
      </c>
      <c r="C4785" s="149" t="s">
        <v>6</v>
      </c>
      <c r="D4785" s="149" t="s">
        <v>215</v>
      </c>
      <c r="E4785" s="149" t="s">
        <v>176</v>
      </c>
      <c r="F4785" s="149">
        <v>803</v>
      </c>
      <c r="G4785" s="149">
        <v>267.66666666666703</v>
      </c>
      <c r="H4785" s="149">
        <v>897.31698868017304</v>
      </c>
      <c r="I4785" s="149">
        <v>1189.5302669421401</v>
      </c>
      <c r="J4785" s="149">
        <v>1107.3704957377499</v>
      </c>
      <c r="K4785" s="149">
        <v>1276.09791411795</v>
      </c>
      <c r="L4785" s="149">
        <v>82.159771204385393</v>
      </c>
      <c r="M4785" s="149">
        <v>86.567647175813605</v>
      </c>
    </row>
    <row r="4786" spans="1:13">
      <c r="A4786" s="150" t="str">
        <f t="shared" si="148"/>
        <v>2009-2011PersonsPR4</v>
      </c>
      <c r="B4786" s="151" t="str">
        <f t="shared" si="149"/>
        <v>2009-2011_Persons_PR4_All ages</v>
      </c>
      <c r="C4786" s="149" t="s">
        <v>7</v>
      </c>
      <c r="D4786" s="149" t="s">
        <v>215</v>
      </c>
      <c r="E4786" s="149" t="s">
        <v>176</v>
      </c>
      <c r="F4786" s="149">
        <v>773</v>
      </c>
      <c r="G4786" s="149">
        <v>257.66666666666703</v>
      </c>
      <c r="H4786" s="149">
        <v>858.116583963322</v>
      </c>
      <c r="I4786" s="149">
        <v>1131.64768256251</v>
      </c>
      <c r="J4786" s="149">
        <v>1052.2438396077901</v>
      </c>
      <c r="K4786" s="149">
        <v>1215.39585928006</v>
      </c>
      <c r="L4786" s="149">
        <v>79.403842954718101</v>
      </c>
      <c r="M4786" s="149">
        <v>83.748176717548603</v>
      </c>
    </row>
    <row r="4787" spans="1:13">
      <c r="A4787" s="150" t="str">
        <f t="shared" si="148"/>
        <v>2010-2012PersonsPR4</v>
      </c>
      <c r="B4787" s="151" t="str">
        <f t="shared" si="149"/>
        <v>2010-2012_Persons_PR4_All ages</v>
      </c>
      <c r="C4787" s="149" t="s">
        <v>8</v>
      </c>
      <c r="D4787" s="149" t="s">
        <v>215</v>
      </c>
      <c r="E4787" s="149" t="s">
        <v>176</v>
      </c>
      <c r="F4787" s="149">
        <v>774</v>
      </c>
      <c r="G4787" s="149">
        <v>258</v>
      </c>
      <c r="H4787" s="149">
        <v>856.86767261898206</v>
      </c>
      <c r="I4787" s="149">
        <v>1118.83046705893</v>
      </c>
      <c r="J4787" s="149">
        <v>1040.59641356508</v>
      </c>
      <c r="K4787" s="149">
        <v>1201.34200477992</v>
      </c>
      <c r="L4787" s="149">
        <v>78.234053493851405</v>
      </c>
      <c r="M4787" s="149">
        <v>82.511537720983796</v>
      </c>
    </row>
    <row r="4788" spans="1:13">
      <c r="A4788" s="150" t="str">
        <f t="shared" si="148"/>
        <v>2011-2013PersonsPR4</v>
      </c>
      <c r="B4788" s="151" t="str">
        <f t="shared" si="149"/>
        <v>2011-2013_Persons_PR4_All ages</v>
      </c>
      <c r="C4788" s="149" t="s">
        <v>9</v>
      </c>
      <c r="D4788" s="149" t="s">
        <v>215</v>
      </c>
      <c r="E4788" s="149" t="s">
        <v>176</v>
      </c>
      <c r="F4788" s="149">
        <v>739</v>
      </c>
      <c r="G4788" s="149">
        <v>246.333333333333</v>
      </c>
      <c r="H4788" s="149">
        <v>815.14245689892903</v>
      </c>
      <c r="I4788" s="149">
        <v>1072.0626459595401</v>
      </c>
      <c r="J4788" s="149">
        <v>995.42860397749803</v>
      </c>
      <c r="K4788" s="149">
        <v>1152.98774852529</v>
      </c>
      <c r="L4788" s="149">
        <v>76.6340419820378</v>
      </c>
      <c r="M4788" s="149">
        <v>80.925102565753207</v>
      </c>
    </row>
    <row r="4789" spans="1:13">
      <c r="A4789" s="150" t="str">
        <f t="shared" si="148"/>
        <v>2012-2014PersonsPR4</v>
      </c>
      <c r="B4789" s="151" t="str">
        <f t="shared" si="149"/>
        <v>2012-2014_Persons_PR4_All ages</v>
      </c>
      <c r="C4789" s="149" t="s">
        <v>216</v>
      </c>
      <c r="D4789" s="149" t="s">
        <v>215</v>
      </c>
      <c r="E4789" s="149" t="s">
        <v>176</v>
      </c>
      <c r="F4789" s="149">
        <v>769</v>
      </c>
      <c r="G4789" s="149">
        <v>256.33333333333297</v>
      </c>
      <c r="H4789" s="149">
        <v>845.09209196008601</v>
      </c>
      <c r="I4789" s="149">
        <v>1110.9901459400301</v>
      </c>
      <c r="J4789" s="149">
        <v>1033.13861257688</v>
      </c>
      <c r="K4789" s="149">
        <v>1193.1124765045799</v>
      </c>
      <c r="L4789" s="149">
        <v>77.851533363149699</v>
      </c>
      <c r="M4789" s="149">
        <v>82.122330564551703</v>
      </c>
    </row>
    <row r="4790" spans="1:13">
      <c r="A4790" s="150" t="str">
        <f t="shared" si="148"/>
        <v>2004-2006PersonsPR5</v>
      </c>
      <c r="B4790" s="151" t="str">
        <f t="shared" si="149"/>
        <v>2004-2006_Persons_PR5_All ages</v>
      </c>
      <c r="C4790" s="149" t="s">
        <v>1</v>
      </c>
      <c r="D4790" s="149" t="s">
        <v>215</v>
      </c>
      <c r="E4790" s="149" t="s">
        <v>177</v>
      </c>
      <c r="F4790" s="149">
        <v>799</v>
      </c>
      <c r="G4790" s="149">
        <v>266.33333333333297</v>
      </c>
      <c r="H4790" s="149">
        <v>964.10256410256397</v>
      </c>
      <c r="I4790" s="149">
        <v>1321.8558612193301</v>
      </c>
      <c r="J4790" s="149">
        <v>1230.4747373923301</v>
      </c>
      <c r="K4790" s="149">
        <v>1418.15220200314</v>
      </c>
      <c r="L4790" s="149">
        <v>91.381123826997296</v>
      </c>
      <c r="M4790" s="149">
        <v>96.296340783807906</v>
      </c>
    </row>
    <row r="4791" spans="1:13">
      <c r="A4791" s="150" t="str">
        <f t="shared" si="148"/>
        <v>2005-2007PersonsPR5</v>
      </c>
      <c r="B4791" s="151" t="str">
        <f t="shared" si="149"/>
        <v>2005-2007_Persons_PR5_All ages</v>
      </c>
      <c r="C4791" s="149" t="s">
        <v>3</v>
      </c>
      <c r="D4791" s="149" t="s">
        <v>215</v>
      </c>
      <c r="E4791" s="149" t="s">
        <v>177</v>
      </c>
      <c r="F4791" s="149">
        <v>787</v>
      </c>
      <c r="G4791" s="149">
        <v>262.33333333333297</v>
      </c>
      <c r="H4791" s="149">
        <v>947.87300669653598</v>
      </c>
      <c r="I4791" s="149">
        <v>1317.68627050481</v>
      </c>
      <c r="J4791" s="149">
        <v>1225.89396914543</v>
      </c>
      <c r="K4791" s="149">
        <v>1414.4545095834101</v>
      </c>
      <c r="L4791" s="149">
        <v>91.7923013593836</v>
      </c>
      <c r="M4791" s="149">
        <v>96.768239078601297</v>
      </c>
    </row>
    <row r="4792" spans="1:13">
      <c r="A4792" s="150" t="str">
        <f t="shared" si="148"/>
        <v>2006-2008PersonsPR5</v>
      </c>
      <c r="B4792" s="151" t="str">
        <f t="shared" si="149"/>
        <v>2006-2008_Persons_PR5_All ages</v>
      </c>
      <c r="C4792" s="149" t="s">
        <v>4</v>
      </c>
      <c r="D4792" s="149" t="s">
        <v>215</v>
      </c>
      <c r="E4792" s="149" t="s">
        <v>177</v>
      </c>
      <c r="F4792" s="149">
        <v>799</v>
      </c>
      <c r="G4792" s="149">
        <v>266.33333333333297</v>
      </c>
      <c r="H4792" s="149">
        <v>955.94745280084203</v>
      </c>
      <c r="I4792" s="149">
        <v>1323.5867930156901</v>
      </c>
      <c r="J4792" s="149">
        <v>1231.9566047242699</v>
      </c>
      <c r="K4792" s="149">
        <v>1420.1455949680501</v>
      </c>
      <c r="L4792" s="149">
        <v>91.630188291418094</v>
      </c>
      <c r="M4792" s="149">
        <v>96.558801952357499</v>
      </c>
    </row>
    <row r="4793" spans="1:13">
      <c r="A4793" s="150" t="str">
        <f t="shared" si="148"/>
        <v>2007-2009PersonsPR5</v>
      </c>
      <c r="B4793" s="151" t="str">
        <f t="shared" si="149"/>
        <v>2007-2009_Persons_PR5_All ages</v>
      </c>
      <c r="C4793" s="149" t="s">
        <v>5</v>
      </c>
      <c r="D4793" s="149" t="s">
        <v>215</v>
      </c>
      <c r="E4793" s="149" t="s">
        <v>177</v>
      </c>
      <c r="F4793" s="149">
        <v>841</v>
      </c>
      <c r="G4793" s="149">
        <v>280.33333333333297</v>
      </c>
      <c r="H4793" s="149">
        <v>999.16834976832604</v>
      </c>
      <c r="I4793" s="149">
        <v>1395.1727655397401</v>
      </c>
      <c r="J4793" s="149">
        <v>1301.01033782237</v>
      </c>
      <c r="K4793" s="149">
        <v>1494.2682724148001</v>
      </c>
      <c r="L4793" s="149">
        <v>94.162427717370306</v>
      </c>
      <c r="M4793" s="149">
        <v>99.095506875058604</v>
      </c>
    </row>
    <row r="4794" spans="1:13">
      <c r="A4794" s="150" t="str">
        <f t="shared" si="148"/>
        <v>2008-2010PersonsPR5</v>
      </c>
      <c r="B4794" s="151" t="str">
        <f t="shared" si="149"/>
        <v>2008-2010_Persons_PR5_All ages</v>
      </c>
      <c r="C4794" s="149" t="s">
        <v>6</v>
      </c>
      <c r="D4794" s="149" t="s">
        <v>215</v>
      </c>
      <c r="E4794" s="149" t="s">
        <v>177</v>
      </c>
      <c r="F4794" s="149">
        <v>862</v>
      </c>
      <c r="G4794" s="149">
        <v>287.33333333333297</v>
      </c>
      <c r="H4794" s="149">
        <v>1013.87908727358</v>
      </c>
      <c r="I4794" s="149">
        <v>1405.95058419925</v>
      </c>
      <c r="J4794" s="149">
        <v>1312.6995254728899</v>
      </c>
      <c r="K4794" s="149">
        <v>1504.0254162230101</v>
      </c>
      <c r="L4794" s="149">
        <v>93.251058726367305</v>
      </c>
      <c r="M4794" s="149">
        <v>98.074832023754695</v>
      </c>
    </row>
    <row r="4795" spans="1:13">
      <c r="A4795" s="150" t="str">
        <f t="shared" si="148"/>
        <v>2009-2011PersonsPR5</v>
      </c>
      <c r="B4795" s="151" t="str">
        <f t="shared" si="149"/>
        <v>2009-2011_Persons_PR5_All ages</v>
      </c>
      <c r="C4795" s="149" t="s">
        <v>7</v>
      </c>
      <c r="D4795" s="149" t="s">
        <v>215</v>
      </c>
      <c r="E4795" s="149" t="s">
        <v>177</v>
      </c>
      <c r="F4795" s="149">
        <v>851</v>
      </c>
      <c r="G4795" s="149">
        <v>283.66666666666703</v>
      </c>
      <c r="H4795" s="149">
        <v>989.603925855292</v>
      </c>
      <c r="I4795" s="149">
        <v>1377.3164278081199</v>
      </c>
      <c r="J4795" s="149">
        <v>1285.7494197993201</v>
      </c>
      <c r="K4795" s="149">
        <v>1473.6514742414799</v>
      </c>
      <c r="L4795" s="149">
        <v>91.567008008806894</v>
      </c>
      <c r="M4795" s="149">
        <v>96.335046433353895</v>
      </c>
    </row>
    <row r="4796" spans="1:13">
      <c r="A4796" s="150" t="str">
        <f t="shared" si="148"/>
        <v>2010-2012PersonsPR5</v>
      </c>
      <c r="B4796" s="151" t="str">
        <f t="shared" si="149"/>
        <v>2010-2012_Persons_PR5_All ages</v>
      </c>
      <c r="C4796" s="149" t="s">
        <v>8</v>
      </c>
      <c r="D4796" s="149" t="s">
        <v>215</v>
      </c>
      <c r="E4796" s="149" t="s">
        <v>177</v>
      </c>
      <c r="F4796" s="149">
        <v>883</v>
      </c>
      <c r="G4796" s="149">
        <v>294.33333333333297</v>
      </c>
      <c r="H4796" s="149">
        <v>1015.10587910698</v>
      </c>
      <c r="I4796" s="149">
        <v>1413.45654304293</v>
      </c>
      <c r="J4796" s="149">
        <v>1321.2423647403</v>
      </c>
      <c r="K4796" s="149">
        <v>1510.3822069548901</v>
      </c>
      <c r="L4796" s="149">
        <v>92.214178302629307</v>
      </c>
      <c r="M4796" s="149">
        <v>96.925663911964904</v>
      </c>
    </row>
    <row r="4797" spans="1:13">
      <c r="A4797" s="150" t="str">
        <f t="shared" si="148"/>
        <v>2011-2013PersonsPR5</v>
      </c>
      <c r="B4797" s="151" t="str">
        <f t="shared" si="149"/>
        <v>2011-2013_Persons_PR5_All ages</v>
      </c>
      <c r="C4797" s="149" t="s">
        <v>9</v>
      </c>
      <c r="D4797" s="149" t="s">
        <v>215</v>
      </c>
      <c r="E4797" s="149" t="s">
        <v>177</v>
      </c>
      <c r="F4797" s="149">
        <v>907</v>
      </c>
      <c r="G4797" s="149">
        <v>302.33333333333297</v>
      </c>
      <c r="H4797" s="149">
        <v>1034.52602283485</v>
      </c>
      <c r="I4797" s="149">
        <v>1443.59522496405</v>
      </c>
      <c r="J4797" s="149">
        <v>1350.5356279919799</v>
      </c>
      <c r="K4797" s="149">
        <v>1541.34443696576</v>
      </c>
      <c r="L4797" s="149">
        <v>93.0595969720639</v>
      </c>
      <c r="M4797" s="149">
        <v>97.749212001716799</v>
      </c>
    </row>
    <row r="4798" spans="1:13">
      <c r="A4798" s="150" t="str">
        <f t="shared" si="148"/>
        <v>2012-2014PersonsPR5</v>
      </c>
      <c r="B4798" s="151" t="str">
        <f t="shared" si="149"/>
        <v>2012-2014_Persons_PR5_All ages</v>
      </c>
      <c r="C4798" s="149" t="s">
        <v>216</v>
      </c>
      <c r="D4798" s="149" t="s">
        <v>215</v>
      </c>
      <c r="E4798" s="149" t="s">
        <v>177</v>
      </c>
      <c r="F4798" s="149">
        <v>870</v>
      </c>
      <c r="G4798" s="149">
        <v>290</v>
      </c>
      <c r="H4798" s="149">
        <v>991.035119095082</v>
      </c>
      <c r="I4798" s="149">
        <v>1385.8086306103301</v>
      </c>
      <c r="J4798" s="149">
        <v>1294.6252839481399</v>
      </c>
      <c r="K4798" s="149">
        <v>1481.68644459352</v>
      </c>
      <c r="L4798" s="149">
        <v>91.183346662187205</v>
      </c>
      <c r="M4798" s="149">
        <v>95.877813983187906</v>
      </c>
    </row>
    <row r="4799" spans="1:13">
      <c r="A4799" s="150" t="str">
        <f t="shared" si="148"/>
        <v>2004-2006PersonsPT</v>
      </c>
      <c r="B4799" s="151" t="str">
        <f t="shared" si="149"/>
        <v>2004-2006_Persons_PT_All ages</v>
      </c>
      <c r="C4799" s="149" t="s">
        <v>1</v>
      </c>
      <c r="D4799" s="149" t="s">
        <v>215</v>
      </c>
      <c r="E4799" s="149" t="s">
        <v>178</v>
      </c>
      <c r="F4799" s="149">
        <v>8183</v>
      </c>
      <c r="G4799" s="149">
        <v>2727.6666666666702</v>
      </c>
      <c r="H4799" s="149">
        <v>850.74220317591005</v>
      </c>
      <c r="I4799" s="149">
        <v>1168.0412191302501</v>
      </c>
      <c r="J4799" s="149">
        <v>1142.4223663533501</v>
      </c>
      <c r="K4799" s="149">
        <v>1194.0821073238401</v>
      </c>
      <c r="L4799" s="149">
        <v>25.618852776898599</v>
      </c>
      <c r="M4799" s="149">
        <v>26.0408881935975</v>
      </c>
    </row>
    <row r="4800" spans="1:13">
      <c r="A4800" s="150" t="str">
        <f t="shared" si="148"/>
        <v>2005-2007PersonsPT</v>
      </c>
      <c r="B4800" s="151" t="str">
        <f t="shared" si="149"/>
        <v>2005-2007_Persons_PT_All ages</v>
      </c>
      <c r="C4800" s="149" t="s">
        <v>3</v>
      </c>
      <c r="D4800" s="149" t="s">
        <v>215</v>
      </c>
      <c r="E4800" s="149" t="s">
        <v>178</v>
      </c>
      <c r="F4800" s="149">
        <v>8224</v>
      </c>
      <c r="G4800" s="149">
        <v>2741.3333333333298</v>
      </c>
      <c r="H4800" s="149">
        <v>845.25310828880401</v>
      </c>
      <c r="I4800" s="149">
        <v>1159.51717288942</v>
      </c>
      <c r="J4800" s="149">
        <v>1134.1152590504801</v>
      </c>
      <c r="K4800" s="149">
        <v>1185.3364944878001</v>
      </c>
      <c r="L4800" s="149">
        <v>25.4019138389367</v>
      </c>
      <c r="M4800" s="149">
        <v>25.819321598377901</v>
      </c>
    </row>
    <row r="4801" spans="1:13">
      <c r="A4801" s="150" t="str">
        <f t="shared" si="148"/>
        <v>2006-2008PersonsPT</v>
      </c>
      <c r="B4801" s="151" t="str">
        <f t="shared" si="149"/>
        <v>2006-2008_Persons_PT_All ages</v>
      </c>
      <c r="C4801" s="149" t="s">
        <v>4</v>
      </c>
      <c r="D4801" s="149" t="s">
        <v>215</v>
      </c>
      <c r="E4801" s="149" t="s">
        <v>178</v>
      </c>
      <c r="F4801" s="149">
        <v>8244</v>
      </c>
      <c r="G4801" s="149">
        <v>2748</v>
      </c>
      <c r="H4801" s="149">
        <v>837.16509334329896</v>
      </c>
      <c r="I4801" s="149">
        <v>1146.9402786882999</v>
      </c>
      <c r="J4801" s="149">
        <v>1121.8032944404799</v>
      </c>
      <c r="K4801" s="149">
        <v>1172.4898114493201</v>
      </c>
      <c r="L4801" s="149">
        <v>25.136984247825001</v>
      </c>
      <c r="M4801" s="149">
        <v>25.5495327610111</v>
      </c>
    </row>
    <row r="4802" spans="1:13">
      <c r="A4802" s="150" t="str">
        <f t="shared" si="148"/>
        <v>2007-2009PersonsPT</v>
      </c>
      <c r="B4802" s="151" t="str">
        <f t="shared" si="149"/>
        <v>2007-2009_Persons_PT_All ages</v>
      </c>
      <c r="C4802" s="149" t="s">
        <v>5</v>
      </c>
      <c r="D4802" s="149" t="s">
        <v>215</v>
      </c>
      <c r="E4802" s="149" t="s">
        <v>178</v>
      </c>
      <c r="F4802" s="149">
        <v>8246</v>
      </c>
      <c r="G4802" s="149">
        <v>2748.6666666666702</v>
      </c>
      <c r="H4802" s="149">
        <v>825.72132956555004</v>
      </c>
      <c r="I4802" s="149">
        <v>1126.56716148797</v>
      </c>
      <c r="J4802" s="149">
        <v>1101.8822592102699</v>
      </c>
      <c r="K4802" s="149">
        <v>1151.6571431248699</v>
      </c>
      <c r="L4802" s="149">
        <v>24.6849022777008</v>
      </c>
      <c r="M4802" s="149">
        <v>25.089981636892201</v>
      </c>
    </row>
    <row r="4803" spans="1:13">
      <c r="A4803" s="150" t="str">
        <f t="shared" ref="A4803:A4866" si="150">C4803&amp;D4803&amp;E4803</f>
        <v>2008-2010PersonsPT</v>
      </c>
      <c r="B4803" s="151" t="str">
        <f t="shared" ref="B4803:B4861" si="151">CONCATENATE(C4803,"_",D4803,"_",E4803,"_","All ages")</f>
        <v>2008-2010_Persons_PT_All ages</v>
      </c>
      <c r="C4803" s="149" t="s">
        <v>6</v>
      </c>
      <c r="D4803" s="149" t="s">
        <v>215</v>
      </c>
      <c r="E4803" s="149" t="s">
        <v>178</v>
      </c>
      <c r="F4803" s="149">
        <v>8102</v>
      </c>
      <c r="G4803" s="149">
        <v>2700.6666666666702</v>
      </c>
      <c r="H4803" s="149">
        <v>800.71315059178801</v>
      </c>
      <c r="I4803" s="149">
        <v>1089.22343224528</v>
      </c>
      <c r="J4803" s="149">
        <v>1065.1952697801801</v>
      </c>
      <c r="K4803" s="149">
        <v>1113.64941748814</v>
      </c>
      <c r="L4803" s="149">
        <v>24.0281624650986</v>
      </c>
      <c r="M4803" s="149">
        <v>24.425985242860399</v>
      </c>
    </row>
    <row r="4804" spans="1:13">
      <c r="A4804" s="150" t="str">
        <f t="shared" si="150"/>
        <v>2009-2011PersonsPT</v>
      </c>
      <c r="B4804" s="151" t="str">
        <f t="shared" si="151"/>
        <v>2009-2011_Persons_PT_All ages</v>
      </c>
      <c r="C4804" s="149" t="s">
        <v>7</v>
      </c>
      <c r="D4804" s="149" t="s">
        <v>215</v>
      </c>
      <c r="E4804" s="149" t="s">
        <v>178</v>
      </c>
      <c r="F4804" s="149">
        <v>7946</v>
      </c>
      <c r="G4804" s="149">
        <v>2648.6666666666702</v>
      </c>
      <c r="H4804" s="149">
        <v>775.59785261103002</v>
      </c>
      <c r="I4804" s="149">
        <v>1045.31955648134</v>
      </c>
      <c r="J4804" s="149">
        <v>1022.10859035664</v>
      </c>
      <c r="K4804" s="149">
        <v>1068.9186041129101</v>
      </c>
      <c r="L4804" s="149">
        <v>23.210966124699301</v>
      </c>
      <c r="M4804" s="149">
        <v>23.599047631569</v>
      </c>
    </row>
    <row r="4805" spans="1:13">
      <c r="A4805" s="150" t="str">
        <f t="shared" si="150"/>
        <v>2010-2012PersonsPT</v>
      </c>
      <c r="B4805" s="151" t="str">
        <f t="shared" si="151"/>
        <v>2010-2012_Persons_PT_All ages</v>
      </c>
      <c r="C4805" s="149" t="s">
        <v>8</v>
      </c>
      <c r="D4805" s="149" t="s">
        <v>215</v>
      </c>
      <c r="E4805" s="149" t="s">
        <v>178</v>
      </c>
      <c r="F4805" s="149">
        <v>7998</v>
      </c>
      <c r="G4805" s="149">
        <v>2666</v>
      </c>
      <c r="H4805" s="149">
        <v>772.50209352124</v>
      </c>
      <c r="I4805" s="149">
        <v>1033.91260359635</v>
      </c>
      <c r="J4805" s="149">
        <v>1011.09367998552</v>
      </c>
      <c r="K4805" s="149">
        <v>1057.1118001309801</v>
      </c>
      <c r="L4805" s="149">
        <v>22.818923610831199</v>
      </c>
      <c r="M4805" s="149">
        <v>23.199196534628499</v>
      </c>
    </row>
    <row r="4806" spans="1:13">
      <c r="A4806" s="150" t="str">
        <f t="shared" si="150"/>
        <v>2011-2013PersonsPT</v>
      </c>
      <c r="B4806" s="151" t="str">
        <f t="shared" si="151"/>
        <v>2011-2013_Persons_PT_All ages</v>
      </c>
      <c r="C4806" s="149" t="s">
        <v>9</v>
      </c>
      <c r="D4806" s="149" t="s">
        <v>215</v>
      </c>
      <c r="E4806" s="149" t="s">
        <v>178</v>
      </c>
      <c r="F4806" s="149">
        <v>8124</v>
      </c>
      <c r="G4806" s="149">
        <v>2708</v>
      </c>
      <c r="H4806" s="149">
        <v>776.93672326650096</v>
      </c>
      <c r="I4806" s="149">
        <v>1034.50128961272</v>
      </c>
      <c r="J4806" s="149">
        <v>1011.8925949667801</v>
      </c>
      <c r="K4806" s="149">
        <v>1057.48379377531</v>
      </c>
      <c r="L4806" s="149">
        <v>22.608694645933799</v>
      </c>
      <c r="M4806" s="149">
        <v>22.982504162595198</v>
      </c>
    </row>
    <row r="4807" spans="1:13">
      <c r="A4807" s="150" t="str">
        <f t="shared" si="150"/>
        <v>2012-2014PersonsPT</v>
      </c>
      <c r="B4807" s="151" t="str">
        <f t="shared" si="151"/>
        <v>2012-2014_Persons_PT_All ages</v>
      </c>
      <c r="C4807" s="149" t="s">
        <v>216</v>
      </c>
      <c r="D4807" s="149" t="s">
        <v>215</v>
      </c>
      <c r="E4807" s="149" t="s">
        <v>178</v>
      </c>
      <c r="F4807" s="149">
        <v>8242</v>
      </c>
      <c r="G4807" s="149">
        <v>2747.3333333333298</v>
      </c>
      <c r="H4807" s="149">
        <v>781.60487891383298</v>
      </c>
      <c r="I4807" s="149">
        <v>1034.14742849496</v>
      </c>
      <c r="J4807" s="149">
        <v>1011.73498865331</v>
      </c>
      <c r="K4807" s="149">
        <v>1056.9277466226099</v>
      </c>
      <c r="L4807" s="149">
        <v>22.4124398416504</v>
      </c>
      <c r="M4807" s="149">
        <v>22.780318127646499</v>
      </c>
    </row>
    <row r="4808" spans="1:13">
      <c r="A4808" s="150" t="str">
        <f t="shared" si="150"/>
        <v>2004-2006PersonsPT1</v>
      </c>
      <c r="B4808" s="151" t="str">
        <f t="shared" si="151"/>
        <v>2004-2006_Persons_PT1_All ages</v>
      </c>
      <c r="C4808" s="149" t="s">
        <v>1</v>
      </c>
      <c r="D4808" s="149" t="s">
        <v>215</v>
      </c>
      <c r="E4808" s="149" t="s">
        <v>179</v>
      </c>
      <c r="F4808" s="149">
        <v>1653</v>
      </c>
      <c r="G4808" s="149">
        <v>551</v>
      </c>
      <c r="H4808" s="149">
        <v>826.46280917358695</v>
      </c>
      <c r="I4808" s="149">
        <v>864.94774351745002</v>
      </c>
      <c r="J4808" s="149">
        <v>823.12384433143802</v>
      </c>
      <c r="K4808" s="149">
        <v>908.32181783177703</v>
      </c>
      <c r="L4808" s="149">
        <v>41.823899186012099</v>
      </c>
      <c r="M4808" s="149">
        <v>43.3740743143277</v>
      </c>
    </row>
    <row r="4809" spans="1:13">
      <c r="A4809" s="150" t="str">
        <f t="shared" si="150"/>
        <v>2005-2007PersonsPT1</v>
      </c>
      <c r="B4809" s="151" t="str">
        <f t="shared" si="151"/>
        <v>2005-2007_Persons_PT1_All ages</v>
      </c>
      <c r="C4809" s="149" t="s">
        <v>3</v>
      </c>
      <c r="D4809" s="149" t="s">
        <v>215</v>
      </c>
      <c r="E4809" s="149" t="s">
        <v>179</v>
      </c>
      <c r="F4809" s="149">
        <v>1683</v>
      </c>
      <c r="G4809" s="149">
        <v>561</v>
      </c>
      <c r="H4809" s="149">
        <v>839.96706011529</v>
      </c>
      <c r="I4809" s="149">
        <v>867.10898007356604</v>
      </c>
      <c r="J4809" s="149">
        <v>825.45482084140303</v>
      </c>
      <c r="K4809" s="149">
        <v>910.29292318524494</v>
      </c>
      <c r="L4809" s="149">
        <v>41.6541592321636</v>
      </c>
      <c r="M4809" s="149">
        <v>43.183943111678701</v>
      </c>
    </row>
    <row r="4810" spans="1:13">
      <c r="A4810" s="150" t="str">
        <f t="shared" si="150"/>
        <v>2006-2008PersonsPT1</v>
      </c>
      <c r="B4810" s="151" t="str">
        <f t="shared" si="151"/>
        <v>2006-2008_Persons_PT1_All ages</v>
      </c>
      <c r="C4810" s="149" t="s">
        <v>4</v>
      </c>
      <c r="D4810" s="149" t="s">
        <v>215</v>
      </c>
      <c r="E4810" s="149" t="s">
        <v>179</v>
      </c>
      <c r="F4810" s="149">
        <v>1703</v>
      </c>
      <c r="G4810" s="149">
        <v>567.66666666666697</v>
      </c>
      <c r="H4810" s="149">
        <v>847.25525119153099</v>
      </c>
      <c r="I4810" s="149">
        <v>860.16762117342</v>
      </c>
      <c r="J4810" s="149">
        <v>818.98004262344796</v>
      </c>
      <c r="K4810" s="149">
        <v>902.85876144459905</v>
      </c>
      <c r="L4810" s="149">
        <v>41.187578549971803</v>
      </c>
      <c r="M4810" s="149">
        <v>42.691140271179101</v>
      </c>
    </row>
    <row r="4811" spans="1:13">
      <c r="A4811" s="150" t="str">
        <f t="shared" si="150"/>
        <v>2007-2009PersonsPT1</v>
      </c>
      <c r="B4811" s="151" t="str">
        <f t="shared" si="151"/>
        <v>2007-2009_Persons_PT1_All ages</v>
      </c>
      <c r="C4811" s="149" t="s">
        <v>5</v>
      </c>
      <c r="D4811" s="149" t="s">
        <v>215</v>
      </c>
      <c r="E4811" s="149" t="s">
        <v>179</v>
      </c>
      <c r="F4811" s="149">
        <v>1712</v>
      </c>
      <c r="G4811" s="149">
        <v>570.66666666666697</v>
      </c>
      <c r="H4811" s="149">
        <v>847.23535030113499</v>
      </c>
      <c r="I4811" s="149">
        <v>842.97235680210702</v>
      </c>
      <c r="J4811" s="149">
        <v>802.719775362159</v>
      </c>
      <c r="K4811" s="149">
        <v>884.69042307546601</v>
      </c>
      <c r="L4811" s="149">
        <v>40.252581439948599</v>
      </c>
      <c r="M4811" s="149">
        <v>41.718066273358303</v>
      </c>
    </row>
    <row r="4812" spans="1:13">
      <c r="A4812" s="150" t="str">
        <f t="shared" si="150"/>
        <v>2008-2010PersonsPT1</v>
      </c>
      <c r="B4812" s="151" t="str">
        <f t="shared" si="151"/>
        <v>2008-2010_Persons_PT1_All ages</v>
      </c>
      <c r="C4812" s="149" t="s">
        <v>6</v>
      </c>
      <c r="D4812" s="149" t="s">
        <v>215</v>
      </c>
      <c r="E4812" s="149" t="s">
        <v>179</v>
      </c>
      <c r="F4812" s="149">
        <v>1726</v>
      </c>
      <c r="G4812" s="149">
        <v>575.33333333333303</v>
      </c>
      <c r="H4812" s="149">
        <v>850.59408526639004</v>
      </c>
      <c r="I4812" s="149">
        <v>826.449312851081</v>
      </c>
      <c r="J4812" s="149">
        <v>787.21741886155303</v>
      </c>
      <c r="K4812" s="149">
        <v>867.10361146974799</v>
      </c>
      <c r="L4812" s="149">
        <v>39.231893989528302</v>
      </c>
      <c r="M4812" s="149">
        <v>40.654298618666502</v>
      </c>
    </row>
    <row r="4813" spans="1:13">
      <c r="A4813" s="150" t="str">
        <f t="shared" si="150"/>
        <v>2009-2011PersonsPT1</v>
      </c>
      <c r="B4813" s="151" t="str">
        <f t="shared" si="151"/>
        <v>2009-2011_Persons_PT1_All ages</v>
      </c>
      <c r="C4813" s="149" t="s">
        <v>7</v>
      </c>
      <c r="D4813" s="149" t="s">
        <v>215</v>
      </c>
      <c r="E4813" s="149" t="s">
        <v>179</v>
      </c>
      <c r="F4813" s="149">
        <v>1694</v>
      </c>
      <c r="G4813" s="149">
        <v>564.66666666666697</v>
      </c>
      <c r="H4813" s="149">
        <v>831.72944734671398</v>
      </c>
      <c r="I4813" s="149">
        <v>784.65517642144505</v>
      </c>
      <c r="J4813" s="149">
        <v>747.18590627827905</v>
      </c>
      <c r="K4813" s="149">
        <v>823.49597207691397</v>
      </c>
      <c r="L4813" s="149">
        <v>37.469270143166298</v>
      </c>
      <c r="M4813" s="149">
        <v>38.840795655468803</v>
      </c>
    </row>
    <row r="4814" spans="1:13">
      <c r="A4814" s="150" t="str">
        <f t="shared" si="150"/>
        <v>2010-2012PersonsPT1</v>
      </c>
      <c r="B4814" s="151" t="str">
        <f t="shared" si="151"/>
        <v>2010-2012_Persons_PT1_All ages</v>
      </c>
      <c r="C4814" s="149" t="s">
        <v>8</v>
      </c>
      <c r="D4814" s="149" t="s">
        <v>215</v>
      </c>
      <c r="E4814" s="149" t="s">
        <v>179</v>
      </c>
      <c r="F4814" s="149">
        <v>1740</v>
      </c>
      <c r="G4814" s="149">
        <v>580</v>
      </c>
      <c r="H4814" s="149">
        <v>851.57198230296399</v>
      </c>
      <c r="I4814" s="149">
        <v>783.56919535165503</v>
      </c>
      <c r="J4814" s="149">
        <v>746.72277281457195</v>
      </c>
      <c r="K4814" s="149">
        <v>821.74604232943796</v>
      </c>
      <c r="L4814" s="149">
        <v>36.846422537082503</v>
      </c>
      <c r="M4814" s="149">
        <v>38.176846977782603</v>
      </c>
    </row>
    <row r="4815" spans="1:13">
      <c r="A4815" s="150" t="str">
        <f t="shared" si="150"/>
        <v>2011-2013PersonsPT1</v>
      </c>
      <c r="B4815" s="151" t="str">
        <f t="shared" si="151"/>
        <v>2011-2013_Persons_PT1_All ages</v>
      </c>
      <c r="C4815" s="149" t="s">
        <v>9</v>
      </c>
      <c r="D4815" s="149" t="s">
        <v>215</v>
      </c>
      <c r="E4815" s="149" t="s">
        <v>179</v>
      </c>
      <c r="F4815" s="149">
        <v>1733</v>
      </c>
      <c r="G4815" s="149">
        <v>577.66666666666697</v>
      </c>
      <c r="H4815" s="149">
        <v>845.99312661095098</v>
      </c>
      <c r="I4815" s="149">
        <v>759.81800712677</v>
      </c>
      <c r="J4815" s="149">
        <v>724.07365238719399</v>
      </c>
      <c r="K4815" s="149">
        <v>796.855649192486</v>
      </c>
      <c r="L4815" s="149">
        <v>35.744354739576799</v>
      </c>
      <c r="M4815" s="149">
        <v>37.0376420657159</v>
      </c>
    </row>
    <row r="4816" spans="1:13">
      <c r="A4816" s="150" t="str">
        <f t="shared" si="150"/>
        <v>2012-2014PersonsPT1</v>
      </c>
      <c r="B4816" s="151" t="str">
        <f t="shared" si="151"/>
        <v>2012-2014_Persons_PT1_All ages</v>
      </c>
      <c r="C4816" s="149" t="s">
        <v>216</v>
      </c>
      <c r="D4816" s="149" t="s">
        <v>215</v>
      </c>
      <c r="E4816" s="149" t="s">
        <v>179</v>
      </c>
      <c r="F4816" s="149">
        <v>1733</v>
      </c>
      <c r="G4816" s="149">
        <v>577.66666666666697</v>
      </c>
      <c r="H4816" s="149">
        <v>843.74011051875698</v>
      </c>
      <c r="I4816" s="149">
        <v>744.43864667313801</v>
      </c>
      <c r="J4816" s="149">
        <v>709.45689685742298</v>
      </c>
      <c r="K4816" s="149">
        <v>780.686091561892</v>
      </c>
      <c r="L4816" s="149">
        <v>34.981749815715602</v>
      </c>
      <c r="M4816" s="149">
        <v>36.247444888754103</v>
      </c>
    </row>
    <row r="4817" spans="1:13">
      <c r="A4817" s="150" t="str">
        <f t="shared" si="150"/>
        <v>2004-2006PersonsPT2</v>
      </c>
      <c r="B4817" s="151" t="str">
        <f t="shared" si="151"/>
        <v>2004-2006_Persons_PT2_All ages</v>
      </c>
      <c r="C4817" s="149" t="s">
        <v>1</v>
      </c>
      <c r="D4817" s="149" t="s">
        <v>215</v>
      </c>
      <c r="E4817" s="149" t="s">
        <v>180</v>
      </c>
      <c r="F4817" s="149">
        <v>1341</v>
      </c>
      <c r="G4817" s="149">
        <v>447</v>
      </c>
      <c r="H4817" s="149">
        <v>726.66384887993001</v>
      </c>
      <c r="I4817" s="149">
        <v>1043.5353897895</v>
      </c>
      <c r="J4817" s="149">
        <v>987.47277851012495</v>
      </c>
      <c r="K4817" s="149">
        <v>1101.9101914007999</v>
      </c>
      <c r="L4817" s="149">
        <v>56.0626112793774</v>
      </c>
      <c r="M4817" s="149">
        <v>58.374801611295403</v>
      </c>
    </row>
    <row r="4818" spans="1:13">
      <c r="A4818" s="150" t="str">
        <f t="shared" si="150"/>
        <v>2005-2007PersonsPT2</v>
      </c>
      <c r="B4818" s="151" t="str">
        <f t="shared" si="151"/>
        <v>2005-2007_Persons_PT2_All ages</v>
      </c>
      <c r="C4818" s="149" t="s">
        <v>3</v>
      </c>
      <c r="D4818" s="149" t="s">
        <v>215</v>
      </c>
      <c r="E4818" s="149" t="s">
        <v>180</v>
      </c>
      <c r="F4818" s="149">
        <v>1348</v>
      </c>
      <c r="G4818" s="149">
        <v>449.33333333333297</v>
      </c>
      <c r="H4818" s="149">
        <v>714.83494630783503</v>
      </c>
      <c r="I4818" s="149">
        <v>1029.0664830522901</v>
      </c>
      <c r="J4818" s="149">
        <v>973.76403760549101</v>
      </c>
      <c r="K4818" s="149">
        <v>1086.6437042253399</v>
      </c>
      <c r="L4818" s="149">
        <v>55.302445446800199</v>
      </c>
      <c r="M4818" s="149">
        <v>57.577221173049097</v>
      </c>
    </row>
    <row r="4819" spans="1:13">
      <c r="A4819" s="150" t="str">
        <f t="shared" si="150"/>
        <v>2006-2008PersonsPT2</v>
      </c>
      <c r="B4819" s="151" t="str">
        <f t="shared" si="151"/>
        <v>2006-2008_Persons_PT2_All ages</v>
      </c>
      <c r="C4819" s="149" t="s">
        <v>4</v>
      </c>
      <c r="D4819" s="149" t="s">
        <v>215</v>
      </c>
      <c r="E4819" s="149" t="s">
        <v>180</v>
      </c>
      <c r="F4819" s="149">
        <v>1345</v>
      </c>
      <c r="G4819" s="149">
        <v>448.33333333333297</v>
      </c>
      <c r="H4819" s="149">
        <v>696.797322640473</v>
      </c>
      <c r="I4819" s="149">
        <v>1013.56501230043</v>
      </c>
      <c r="J4819" s="149">
        <v>958.849965115386</v>
      </c>
      <c r="K4819" s="149">
        <v>1070.5332385896099</v>
      </c>
      <c r="L4819" s="149">
        <v>54.715047185045897</v>
      </c>
      <c r="M4819" s="149">
        <v>56.968226289175803</v>
      </c>
    </row>
    <row r="4820" spans="1:13">
      <c r="A4820" s="150" t="str">
        <f t="shared" si="150"/>
        <v>2007-2009PersonsPT2</v>
      </c>
      <c r="B4820" s="151" t="str">
        <f t="shared" si="151"/>
        <v>2007-2009_Persons_PT2_All ages</v>
      </c>
      <c r="C4820" s="149" t="s">
        <v>5</v>
      </c>
      <c r="D4820" s="149" t="s">
        <v>215</v>
      </c>
      <c r="E4820" s="149" t="s">
        <v>180</v>
      </c>
      <c r="F4820" s="149">
        <v>1298</v>
      </c>
      <c r="G4820" s="149">
        <v>432.66666666666703</v>
      </c>
      <c r="H4820" s="149">
        <v>656.97568481363805</v>
      </c>
      <c r="I4820" s="149">
        <v>957.23401380924997</v>
      </c>
      <c r="J4820" s="149">
        <v>904.61181011500901</v>
      </c>
      <c r="K4820" s="149">
        <v>1012.0629880446</v>
      </c>
      <c r="L4820" s="149">
        <v>52.622203694240397</v>
      </c>
      <c r="M4820" s="149">
        <v>54.828974235354401</v>
      </c>
    </row>
    <row r="4821" spans="1:13">
      <c r="A4821" s="150" t="str">
        <f t="shared" si="150"/>
        <v>2008-2010PersonsPT2</v>
      </c>
      <c r="B4821" s="151" t="str">
        <f t="shared" si="151"/>
        <v>2008-2010_Persons_PT2_All ages</v>
      </c>
      <c r="C4821" s="149" t="s">
        <v>6</v>
      </c>
      <c r="D4821" s="149" t="s">
        <v>215</v>
      </c>
      <c r="E4821" s="149" t="s">
        <v>180</v>
      </c>
      <c r="F4821" s="149">
        <v>1293</v>
      </c>
      <c r="G4821" s="149">
        <v>431</v>
      </c>
      <c r="H4821" s="149">
        <v>642.13030328613797</v>
      </c>
      <c r="I4821" s="149">
        <v>929.48141314051998</v>
      </c>
      <c r="J4821" s="149">
        <v>878.45114417401703</v>
      </c>
      <c r="K4821" s="149">
        <v>982.65592169697402</v>
      </c>
      <c r="L4821" s="149">
        <v>51.030268966503698</v>
      </c>
      <c r="M4821" s="149">
        <v>53.174508556453503</v>
      </c>
    </row>
    <row r="4822" spans="1:13">
      <c r="A4822" s="150" t="str">
        <f t="shared" si="150"/>
        <v>2009-2011PersonsPT2</v>
      </c>
      <c r="B4822" s="151" t="str">
        <f t="shared" si="151"/>
        <v>2009-2011_Persons_PT2_All ages</v>
      </c>
      <c r="C4822" s="149" t="s">
        <v>7</v>
      </c>
      <c r="D4822" s="149" t="s">
        <v>215</v>
      </c>
      <c r="E4822" s="149" t="s">
        <v>180</v>
      </c>
      <c r="F4822" s="149">
        <v>1290</v>
      </c>
      <c r="G4822" s="149">
        <v>430</v>
      </c>
      <c r="H4822" s="149">
        <v>630.64648597911503</v>
      </c>
      <c r="I4822" s="149">
        <v>893.638463561501</v>
      </c>
      <c r="J4822" s="149">
        <v>844.73075728729395</v>
      </c>
      <c r="K4822" s="149">
        <v>944.60366461929004</v>
      </c>
      <c r="L4822" s="149">
        <v>48.907706274206497</v>
      </c>
      <c r="M4822" s="149">
        <v>50.965201057788903</v>
      </c>
    </row>
    <row r="4823" spans="1:13">
      <c r="A4823" s="150" t="str">
        <f t="shared" si="150"/>
        <v>2010-2012PersonsPT2</v>
      </c>
      <c r="B4823" s="151" t="str">
        <f t="shared" si="151"/>
        <v>2010-2012_Persons_PT2_All ages</v>
      </c>
      <c r="C4823" s="149" t="s">
        <v>8</v>
      </c>
      <c r="D4823" s="149" t="s">
        <v>215</v>
      </c>
      <c r="E4823" s="149" t="s">
        <v>180</v>
      </c>
      <c r="F4823" s="149">
        <v>1321</v>
      </c>
      <c r="G4823" s="149">
        <v>440.33333333333297</v>
      </c>
      <c r="H4823" s="149">
        <v>637.68059973836296</v>
      </c>
      <c r="I4823" s="149">
        <v>888.54250053600299</v>
      </c>
      <c r="J4823" s="149">
        <v>840.67868226258895</v>
      </c>
      <c r="K4823" s="149">
        <v>938.39559192219303</v>
      </c>
      <c r="L4823" s="149">
        <v>47.863818273414303</v>
      </c>
      <c r="M4823" s="149">
        <v>49.853091386189099</v>
      </c>
    </row>
    <row r="4824" spans="1:13">
      <c r="A4824" s="150" t="str">
        <f t="shared" si="150"/>
        <v>2011-2013PersonsPT2</v>
      </c>
      <c r="B4824" s="151" t="str">
        <f t="shared" si="151"/>
        <v>2011-2013_Persons_PT2_All ages</v>
      </c>
      <c r="C4824" s="149" t="s">
        <v>9</v>
      </c>
      <c r="D4824" s="149" t="s">
        <v>215</v>
      </c>
      <c r="E4824" s="149" t="s">
        <v>180</v>
      </c>
      <c r="F4824" s="149">
        <v>1343</v>
      </c>
      <c r="G4824" s="149">
        <v>447.66666666666703</v>
      </c>
      <c r="H4824" s="149">
        <v>640.87575218198401</v>
      </c>
      <c r="I4824" s="149">
        <v>886.67120840207599</v>
      </c>
      <c r="J4824" s="149">
        <v>839.40106770746695</v>
      </c>
      <c r="K4824" s="149">
        <v>935.88942665653201</v>
      </c>
      <c r="L4824" s="149">
        <v>47.270140694609701</v>
      </c>
      <c r="M4824" s="149">
        <v>49.218218254455998</v>
      </c>
    </row>
    <row r="4825" spans="1:13">
      <c r="A4825" s="150" t="str">
        <f t="shared" si="150"/>
        <v>2012-2014PersonsPT2</v>
      </c>
      <c r="B4825" s="151" t="str">
        <f t="shared" si="151"/>
        <v>2012-2014_Persons_PT2_All ages</v>
      </c>
      <c r="C4825" s="149" t="s">
        <v>216</v>
      </c>
      <c r="D4825" s="149" t="s">
        <v>215</v>
      </c>
      <c r="E4825" s="149" t="s">
        <v>180</v>
      </c>
      <c r="F4825" s="149">
        <v>1366</v>
      </c>
      <c r="G4825" s="149">
        <v>455.33333333333297</v>
      </c>
      <c r="H4825" s="149">
        <v>645.59121693471798</v>
      </c>
      <c r="I4825" s="149">
        <v>880.12246400567699</v>
      </c>
      <c r="J4825" s="149">
        <v>833.66516690009405</v>
      </c>
      <c r="K4825" s="149">
        <v>928.47779183700504</v>
      </c>
      <c r="L4825" s="149">
        <v>46.457297105582697</v>
      </c>
      <c r="M4825" s="149">
        <v>48.355327831328097</v>
      </c>
    </row>
    <row r="4826" spans="1:13">
      <c r="A4826" s="150" t="str">
        <f t="shared" si="150"/>
        <v>2004-2006PersonsPT3</v>
      </c>
      <c r="B4826" s="151" t="str">
        <f t="shared" si="151"/>
        <v>2004-2006_Persons_PT3_All ages</v>
      </c>
      <c r="C4826" s="149" t="s">
        <v>1</v>
      </c>
      <c r="D4826" s="149" t="s">
        <v>215</v>
      </c>
      <c r="E4826" s="149" t="s">
        <v>181</v>
      </c>
      <c r="F4826" s="149">
        <v>1347</v>
      </c>
      <c r="G4826" s="149">
        <v>449</v>
      </c>
      <c r="H4826" s="149">
        <v>707.38367818506504</v>
      </c>
      <c r="I4826" s="149">
        <v>1173.8223737211599</v>
      </c>
      <c r="J4826" s="149">
        <v>1110.8342629961701</v>
      </c>
      <c r="K4826" s="149">
        <v>1239.4023806381599</v>
      </c>
      <c r="L4826" s="149">
        <v>62.9881107249862</v>
      </c>
      <c r="M4826" s="149">
        <v>65.580006916995202</v>
      </c>
    </row>
    <row r="4827" spans="1:13">
      <c r="A4827" s="150" t="str">
        <f t="shared" si="150"/>
        <v>2005-2007PersonsPT3</v>
      </c>
      <c r="B4827" s="151" t="str">
        <f t="shared" si="151"/>
        <v>2005-2007_Persons_PT3_All ages</v>
      </c>
      <c r="C4827" s="149" t="s">
        <v>3</v>
      </c>
      <c r="D4827" s="149" t="s">
        <v>215</v>
      </c>
      <c r="E4827" s="149" t="s">
        <v>181</v>
      </c>
      <c r="F4827" s="149">
        <v>1319</v>
      </c>
      <c r="G4827" s="149">
        <v>439.66666666666703</v>
      </c>
      <c r="H4827" s="149">
        <v>687.31208345709103</v>
      </c>
      <c r="I4827" s="149">
        <v>1132.72524555009</v>
      </c>
      <c r="J4827" s="149">
        <v>1071.15183004766</v>
      </c>
      <c r="K4827" s="149">
        <v>1196.8597036567201</v>
      </c>
      <c r="L4827" s="149">
        <v>61.573415502430002</v>
      </c>
      <c r="M4827" s="149">
        <v>64.134458106628202</v>
      </c>
    </row>
    <row r="4828" spans="1:13">
      <c r="A4828" s="150" t="str">
        <f t="shared" si="150"/>
        <v>2006-2008PersonsPT3</v>
      </c>
      <c r="B4828" s="151" t="str">
        <f t="shared" si="151"/>
        <v>2006-2008_Persons_PT3_All ages</v>
      </c>
      <c r="C4828" s="149" t="s">
        <v>4</v>
      </c>
      <c r="D4828" s="149" t="s">
        <v>215</v>
      </c>
      <c r="E4828" s="149" t="s">
        <v>181</v>
      </c>
      <c r="F4828" s="149">
        <v>1355</v>
      </c>
      <c r="G4828" s="149">
        <v>451.66666666666703</v>
      </c>
      <c r="H4828" s="149">
        <v>702.28722770173295</v>
      </c>
      <c r="I4828" s="149">
        <v>1146.5703159776201</v>
      </c>
      <c r="J4828" s="149">
        <v>1085.0959926898299</v>
      </c>
      <c r="K4828" s="149">
        <v>1210.56659843023</v>
      </c>
      <c r="L4828" s="149">
        <v>61.4743232877845</v>
      </c>
      <c r="M4828" s="149">
        <v>63.996282452615098</v>
      </c>
    </row>
    <row r="4829" spans="1:13">
      <c r="A4829" s="150" t="str">
        <f t="shared" si="150"/>
        <v>2007-2009PersonsPT3</v>
      </c>
      <c r="B4829" s="151" t="str">
        <f t="shared" si="151"/>
        <v>2007-2009_Persons_PT3_All ages</v>
      </c>
      <c r="C4829" s="149" t="s">
        <v>5</v>
      </c>
      <c r="D4829" s="149" t="s">
        <v>215</v>
      </c>
      <c r="E4829" s="149" t="s">
        <v>181</v>
      </c>
      <c r="F4829" s="149">
        <v>1415</v>
      </c>
      <c r="G4829" s="149">
        <v>471.66666666666703</v>
      </c>
      <c r="H4829" s="149">
        <v>724.4892734627</v>
      </c>
      <c r="I4829" s="149">
        <v>1172.3400656720701</v>
      </c>
      <c r="J4829" s="149">
        <v>1110.84835281246</v>
      </c>
      <c r="K4829" s="149">
        <v>1236.2992015029799</v>
      </c>
      <c r="L4829" s="149">
        <v>61.491712859610097</v>
      </c>
      <c r="M4829" s="149">
        <v>63.959135830907798</v>
      </c>
    </row>
    <row r="4830" spans="1:13">
      <c r="A4830" s="150" t="str">
        <f t="shared" si="150"/>
        <v>2008-2010PersonsPT3</v>
      </c>
      <c r="B4830" s="151" t="str">
        <f t="shared" si="151"/>
        <v>2008-2010_Persons_PT3_All ages</v>
      </c>
      <c r="C4830" s="149" t="s">
        <v>6</v>
      </c>
      <c r="D4830" s="149" t="s">
        <v>215</v>
      </c>
      <c r="E4830" s="149" t="s">
        <v>181</v>
      </c>
      <c r="F4830" s="149">
        <v>1416</v>
      </c>
      <c r="G4830" s="149">
        <v>472</v>
      </c>
      <c r="H4830" s="149">
        <v>714.85907280355002</v>
      </c>
      <c r="I4830" s="149">
        <v>1155.7060254749199</v>
      </c>
      <c r="J4830" s="149">
        <v>1095.1943008220801</v>
      </c>
      <c r="K4830" s="149">
        <v>1218.6449736478601</v>
      </c>
      <c r="L4830" s="149">
        <v>60.511724652841799</v>
      </c>
      <c r="M4830" s="149">
        <v>62.938948172939497</v>
      </c>
    </row>
    <row r="4831" spans="1:13">
      <c r="A4831" s="150" t="str">
        <f t="shared" si="150"/>
        <v>2009-2011PersonsPT3</v>
      </c>
      <c r="B4831" s="151" t="str">
        <f t="shared" si="151"/>
        <v>2009-2011_Persons_PT3_All ages</v>
      </c>
      <c r="C4831" s="149" t="s">
        <v>7</v>
      </c>
      <c r="D4831" s="149" t="s">
        <v>215</v>
      </c>
      <c r="E4831" s="149" t="s">
        <v>181</v>
      </c>
      <c r="F4831" s="149">
        <v>1385</v>
      </c>
      <c r="G4831" s="149">
        <v>461.66666666666703</v>
      </c>
      <c r="H4831" s="149">
        <v>688.14746726952001</v>
      </c>
      <c r="I4831" s="149">
        <v>1103.44308064918</v>
      </c>
      <c r="J4831" s="149">
        <v>1045.10077291724</v>
      </c>
      <c r="K4831" s="149">
        <v>1164.1522158786499</v>
      </c>
      <c r="L4831" s="149">
        <v>58.342307731945802</v>
      </c>
      <c r="M4831" s="149">
        <v>60.709135229471897</v>
      </c>
    </row>
    <row r="4832" spans="1:13">
      <c r="A4832" s="150" t="str">
        <f t="shared" si="150"/>
        <v>2010-2012PersonsPT3</v>
      </c>
      <c r="B4832" s="151" t="str">
        <f t="shared" si="151"/>
        <v>2010-2012_Persons_PT3_All ages</v>
      </c>
      <c r="C4832" s="149" t="s">
        <v>8</v>
      </c>
      <c r="D4832" s="149" t="s">
        <v>215</v>
      </c>
      <c r="E4832" s="149" t="s">
        <v>181</v>
      </c>
      <c r="F4832" s="149">
        <v>1364</v>
      </c>
      <c r="G4832" s="149">
        <v>454.66666666666703</v>
      </c>
      <c r="H4832" s="149">
        <v>670.49431751150303</v>
      </c>
      <c r="I4832" s="149">
        <v>1074.22071816278</v>
      </c>
      <c r="J4832" s="149">
        <v>1017.02786592624</v>
      </c>
      <c r="K4832" s="149">
        <v>1133.75195707851</v>
      </c>
      <c r="L4832" s="149">
        <v>57.192852236540702</v>
      </c>
      <c r="M4832" s="149">
        <v>59.531238915723399</v>
      </c>
    </row>
    <row r="4833" spans="1:13">
      <c r="A4833" s="150" t="str">
        <f t="shared" si="150"/>
        <v>2011-2013PersonsPT3</v>
      </c>
      <c r="B4833" s="151" t="str">
        <f t="shared" si="151"/>
        <v>2011-2013_Persons_PT3_All ages</v>
      </c>
      <c r="C4833" s="149" t="s">
        <v>9</v>
      </c>
      <c r="D4833" s="149" t="s">
        <v>215</v>
      </c>
      <c r="E4833" s="149" t="s">
        <v>181</v>
      </c>
      <c r="F4833" s="149">
        <v>1408</v>
      </c>
      <c r="G4833" s="149">
        <v>469.33333333333297</v>
      </c>
      <c r="H4833" s="149">
        <v>686.00940339594104</v>
      </c>
      <c r="I4833" s="149">
        <v>1098.32391708261</v>
      </c>
      <c r="J4833" s="149">
        <v>1040.8947852991801</v>
      </c>
      <c r="K4833" s="149">
        <v>1158.0633033147701</v>
      </c>
      <c r="L4833" s="149">
        <v>57.429131783428602</v>
      </c>
      <c r="M4833" s="149">
        <v>59.739386232161003</v>
      </c>
    </row>
    <row r="4834" spans="1:13">
      <c r="A4834" s="150" t="str">
        <f t="shared" si="150"/>
        <v>2012-2014PersonsPT3</v>
      </c>
      <c r="B4834" s="151" t="str">
        <f t="shared" si="151"/>
        <v>2012-2014_Persons_PT3_All ages</v>
      </c>
      <c r="C4834" s="149" t="s">
        <v>216</v>
      </c>
      <c r="D4834" s="149" t="s">
        <v>215</v>
      </c>
      <c r="E4834" s="149" t="s">
        <v>181</v>
      </c>
      <c r="F4834" s="149">
        <v>1409</v>
      </c>
      <c r="G4834" s="149">
        <v>469.66666666666703</v>
      </c>
      <c r="H4834" s="149">
        <v>682.74104296083794</v>
      </c>
      <c r="I4834" s="149">
        <v>1099.9833355912799</v>
      </c>
      <c r="J4834" s="149">
        <v>1042.5323863663</v>
      </c>
      <c r="K4834" s="149">
        <v>1159.7445786204501</v>
      </c>
      <c r="L4834" s="149">
        <v>57.450949224974003</v>
      </c>
      <c r="M4834" s="149">
        <v>59.761243029175098</v>
      </c>
    </row>
    <row r="4835" spans="1:13">
      <c r="A4835" s="150" t="str">
        <f t="shared" si="150"/>
        <v>2004-2006PersonsPT4</v>
      </c>
      <c r="B4835" s="151" t="str">
        <f t="shared" si="151"/>
        <v>2004-2006_Persons_PT4_All ages</v>
      </c>
      <c r="C4835" s="149" t="s">
        <v>1</v>
      </c>
      <c r="D4835" s="149" t="s">
        <v>215</v>
      </c>
      <c r="E4835" s="149" t="s">
        <v>182</v>
      </c>
      <c r="F4835" s="149">
        <v>1776</v>
      </c>
      <c r="G4835" s="149">
        <v>592</v>
      </c>
      <c r="H4835" s="149">
        <v>926.57807828958698</v>
      </c>
      <c r="I4835" s="149">
        <v>1299.35775251478</v>
      </c>
      <c r="J4835" s="149">
        <v>1238.27591106522</v>
      </c>
      <c r="K4835" s="149">
        <v>1362.62218641086</v>
      </c>
      <c r="L4835" s="149">
        <v>61.081841449564102</v>
      </c>
      <c r="M4835" s="149">
        <v>63.264433896084697</v>
      </c>
    </row>
    <row r="4836" spans="1:13">
      <c r="A4836" s="150" t="str">
        <f t="shared" si="150"/>
        <v>2005-2007PersonsPT4</v>
      </c>
      <c r="B4836" s="151" t="str">
        <f t="shared" si="151"/>
        <v>2005-2007_Persons_PT4_All ages</v>
      </c>
      <c r="C4836" s="149" t="s">
        <v>3</v>
      </c>
      <c r="D4836" s="149" t="s">
        <v>215</v>
      </c>
      <c r="E4836" s="149" t="s">
        <v>182</v>
      </c>
      <c r="F4836" s="149">
        <v>1763</v>
      </c>
      <c r="G4836" s="149">
        <v>587.66666666666697</v>
      </c>
      <c r="H4836" s="149">
        <v>900.864073254608</v>
      </c>
      <c r="I4836" s="149">
        <v>1282.34149548856</v>
      </c>
      <c r="J4836" s="149">
        <v>1221.8093220600699</v>
      </c>
      <c r="K4836" s="149">
        <v>1345.04473682346</v>
      </c>
      <c r="L4836" s="149">
        <v>60.532173428487802</v>
      </c>
      <c r="M4836" s="149">
        <v>62.7032413349066</v>
      </c>
    </row>
    <row r="4837" spans="1:13">
      <c r="A4837" s="150" t="str">
        <f t="shared" si="150"/>
        <v>2006-2008PersonsPT4</v>
      </c>
      <c r="B4837" s="151" t="str">
        <f t="shared" si="151"/>
        <v>2006-2008_Persons_PT4_All ages</v>
      </c>
      <c r="C4837" s="149" t="s">
        <v>4</v>
      </c>
      <c r="D4837" s="149" t="s">
        <v>215</v>
      </c>
      <c r="E4837" s="149" t="s">
        <v>182</v>
      </c>
      <c r="F4837" s="149">
        <v>1702</v>
      </c>
      <c r="G4837" s="149">
        <v>567.33333333333303</v>
      </c>
      <c r="H4837" s="149">
        <v>850.54920891927304</v>
      </c>
      <c r="I4837" s="149">
        <v>1229.02384792103</v>
      </c>
      <c r="J4837" s="149">
        <v>1169.87092022313</v>
      </c>
      <c r="K4837" s="149">
        <v>1290.3368133695301</v>
      </c>
      <c r="L4837" s="149">
        <v>59.1529276978995</v>
      </c>
      <c r="M4837" s="149">
        <v>61.3129654485003</v>
      </c>
    </row>
    <row r="4838" spans="1:13">
      <c r="A4838" s="150" t="str">
        <f t="shared" si="150"/>
        <v>2007-2009PersonsPT4</v>
      </c>
      <c r="B4838" s="151" t="str">
        <f t="shared" si="151"/>
        <v>2007-2009_Persons_PT4_All ages</v>
      </c>
      <c r="C4838" s="149" t="s">
        <v>5</v>
      </c>
      <c r="D4838" s="149" t="s">
        <v>215</v>
      </c>
      <c r="E4838" s="149" t="s">
        <v>182</v>
      </c>
      <c r="F4838" s="149">
        <v>1756</v>
      </c>
      <c r="G4838" s="149">
        <v>585.33333333333303</v>
      </c>
      <c r="H4838" s="149">
        <v>858.37329461854699</v>
      </c>
      <c r="I4838" s="149">
        <v>1256.56179039633</v>
      </c>
      <c r="J4838" s="149">
        <v>1197.05278491013</v>
      </c>
      <c r="K4838" s="149">
        <v>1318.2095000921299</v>
      </c>
      <c r="L4838" s="149">
        <v>59.509005486201197</v>
      </c>
      <c r="M4838" s="149">
        <v>61.647709695796898</v>
      </c>
    </row>
    <row r="4839" spans="1:13">
      <c r="A4839" s="150" t="str">
        <f t="shared" si="150"/>
        <v>2008-2010PersonsPT4</v>
      </c>
      <c r="B4839" s="151" t="str">
        <f t="shared" si="151"/>
        <v>2008-2010_Persons_PT4_All ages</v>
      </c>
      <c r="C4839" s="149" t="s">
        <v>6</v>
      </c>
      <c r="D4839" s="149" t="s">
        <v>215</v>
      </c>
      <c r="E4839" s="149" t="s">
        <v>182</v>
      </c>
      <c r="F4839" s="149">
        <v>1693</v>
      </c>
      <c r="G4839" s="149">
        <v>564.33333333333303</v>
      </c>
      <c r="H4839" s="149">
        <v>810.90531135794299</v>
      </c>
      <c r="I4839" s="149">
        <v>1210.8903352038101</v>
      </c>
      <c r="J4839" s="149">
        <v>1152.5909483549201</v>
      </c>
      <c r="K4839" s="149">
        <v>1271.3243561330301</v>
      </c>
      <c r="L4839" s="149">
        <v>58.299386848885902</v>
      </c>
      <c r="M4839" s="149">
        <v>60.434020929225703</v>
      </c>
    </row>
    <row r="4840" spans="1:13">
      <c r="A4840" s="150" t="str">
        <f t="shared" si="150"/>
        <v>2009-2011PersonsPT4</v>
      </c>
      <c r="B4840" s="151" t="str">
        <f t="shared" si="151"/>
        <v>2009-2011_Persons_PT4_All ages</v>
      </c>
      <c r="C4840" s="149" t="s">
        <v>7</v>
      </c>
      <c r="D4840" s="149" t="s">
        <v>215</v>
      </c>
      <c r="E4840" s="149" t="s">
        <v>182</v>
      </c>
      <c r="F4840" s="149">
        <v>1683</v>
      </c>
      <c r="G4840" s="149">
        <v>561</v>
      </c>
      <c r="H4840" s="149">
        <v>791.60140540998202</v>
      </c>
      <c r="I4840" s="149">
        <v>1185.64230130139</v>
      </c>
      <c r="J4840" s="149">
        <v>1128.55771777326</v>
      </c>
      <c r="K4840" s="149">
        <v>1244.82336396293</v>
      </c>
      <c r="L4840" s="149">
        <v>57.084583528129798</v>
      </c>
      <c r="M4840" s="149">
        <v>59.181062661544502</v>
      </c>
    </row>
    <row r="4841" spans="1:13">
      <c r="A4841" s="150" t="str">
        <f t="shared" si="150"/>
        <v>2010-2012PersonsPT4</v>
      </c>
      <c r="B4841" s="151" t="str">
        <f t="shared" si="151"/>
        <v>2010-2012_Persons_PT4_All ages</v>
      </c>
      <c r="C4841" s="149" t="s">
        <v>8</v>
      </c>
      <c r="D4841" s="149" t="s">
        <v>215</v>
      </c>
      <c r="E4841" s="149" t="s">
        <v>182</v>
      </c>
      <c r="F4841" s="149">
        <v>1667</v>
      </c>
      <c r="G4841" s="149">
        <v>555.66666666666697</v>
      </c>
      <c r="H4841" s="149">
        <v>770.40035862668196</v>
      </c>
      <c r="I4841" s="149">
        <v>1166.3685426959701</v>
      </c>
      <c r="J4841" s="149">
        <v>1110.10645539397</v>
      </c>
      <c r="K4841" s="149">
        <v>1224.7069946362799</v>
      </c>
      <c r="L4841" s="149">
        <v>56.262087302000502</v>
      </c>
      <c r="M4841" s="149">
        <v>58.338451940310698</v>
      </c>
    </row>
    <row r="4842" spans="1:13">
      <c r="A4842" s="150" t="str">
        <f t="shared" si="150"/>
        <v>2011-2013PersonsPT4</v>
      </c>
      <c r="B4842" s="151" t="str">
        <f t="shared" si="151"/>
        <v>2011-2013_Persons_PT4_All ages</v>
      </c>
      <c r="C4842" s="149" t="s">
        <v>9</v>
      </c>
      <c r="D4842" s="149" t="s">
        <v>215</v>
      </c>
      <c r="E4842" s="149" t="s">
        <v>182</v>
      </c>
      <c r="F4842" s="149">
        <v>1712</v>
      </c>
      <c r="G4842" s="149">
        <v>570.66666666666697</v>
      </c>
      <c r="H4842" s="149">
        <v>777.77878735564298</v>
      </c>
      <c r="I4842" s="149">
        <v>1196.70043229923</v>
      </c>
      <c r="J4842" s="149">
        <v>1139.8412202578099</v>
      </c>
      <c r="K4842" s="149">
        <v>1255.62973052906</v>
      </c>
      <c r="L4842" s="149">
        <v>56.8592120414216</v>
      </c>
      <c r="M4842" s="149">
        <v>58.929298229822699</v>
      </c>
    </row>
    <row r="4843" spans="1:13">
      <c r="A4843" s="150" t="str">
        <f t="shared" si="150"/>
        <v>2012-2014PersonsPT4</v>
      </c>
      <c r="B4843" s="151" t="str">
        <f t="shared" si="151"/>
        <v>2012-2014_Persons_PT4_All ages</v>
      </c>
      <c r="C4843" s="149" t="s">
        <v>216</v>
      </c>
      <c r="D4843" s="149" t="s">
        <v>215</v>
      </c>
      <c r="E4843" s="149" t="s">
        <v>182</v>
      </c>
      <c r="F4843" s="149">
        <v>1714</v>
      </c>
      <c r="G4843" s="149">
        <v>571.33333333333303</v>
      </c>
      <c r="H4843" s="149">
        <v>766.22186459241402</v>
      </c>
      <c r="I4843" s="149">
        <v>1187.3461749891801</v>
      </c>
      <c r="J4843" s="149">
        <v>1130.9732098968</v>
      </c>
      <c r="K4843" s="149">
        <v>1245.7703017244701</v>
      </c>
      <c r="L4843" s="149">
        <v>56.3729650923785</v>
      </c>
      <c r="M4843" s="149">
        <v>58.424126735296603</v>
      </c>
    </row>
    <row r="4844" spans="1:13">
      <c r="A4844" s="150" t="str">
        <f t="shared" si="150"/>
        <v>2004-2006PersonsPT5</v>
      </c>
      <c r="B4844" s="151" t="str">
        <f t="shared" si="151"/>
        <v>2004-2006_Persons_PT5_All ages</v>
      </c>
      <c r="C4844" s="149" t="s">
        <v>1</v>
      </c>
      <c r="D4844" s="149" t="s">
        <v>215</v>
      </c>
      <c r="E4844" s="149" t="s">
        <v>183</v>
      </c>
      <c r="F4844" s="149">
        <v>2066</v>
      </c>
      <c r="G4844" s="149">
        <v>688.66666666666697</v>
      </c>
      <c r="H4844" s="149">
        <v>1058.2823657169799</v>
      </c>
      <c r="I4844" s="149">
        <v>1613.03720591146</v>
      </c>
      <c r="J4844" s="149">
        <v>1542.7385954809299</v>
      </c>
      <c r="K4844" s="149">
        <v>1685.6614666780699</v>
      </c>
      <c r="L4844" s="149">
        <v>70.298610430528001</v>
      </c>
      <c r="M4844" s="149">
        <v>72.624260766609297</v>
      </c>
    </row>
    <row r="4845" spans="1:13">
      <c r="A4845" s="150" t="str">
        <f t="shared" si="150"/>
        <v>2005-2007PersonsPT5</v>
      </c>
      <c r="B4845" s="151" t="str">
        <f t="shared" si="151"/>
        <v>2005-2007_Persons_PT5_All ages</v>
      </c>
      <c r="C4845" s="149" t="s">
        <v>3</v>
      </c>
      <c r="D4845" s="149" t="s">
        <v>215</v>
      </c>
      <c r="E4845" s="149" t="s">
        <v>183</v>
      </c>
      <c r="F4845" s="149">
        <v>2111</v>
      </c>
      <c r="G4845" s="149">
        <v>703.66666666666697</v>
      </c>
      <c r="H4845" s="149">
        <v>1074.76516559326</v>
      </c>
      <c r="I4845" s="149">
        <v>1633.7064126855601</v>
      </c>
      <c r="J4845" s="149">
        <v>1563.33040503135</v>
      </c>
      <c r="K4845" s="149">
        <v>1706.3852345509799</v>
      </c>
      <c r="L4845" s="149">
        <v>70.376007654209602</v>
      </c>
      <c r="M4845" s="149">
        <v>72.678821865426897</v>
      </c>
    </row>
    <row r="4846" spans="1:13">
      <c r="A4846" s="150" t="str">
        <f t="shared" si="150"/>
        <v>2006-2008PersonsPT5</v>
      </c>
      <c r="B4846" s="151" t="str">
        <f t="shared" si="151"/>
        <v>2006-2008_Persons_PT5_All ages</v>
      </c>
      <c r="C4846" s="149" t="s">
        <v>4</v>
      </c>
      <c r="D4846" s="149" t="s">
        <v>215</v>
      </c>
      <c r="E4846" s="149" t="s">
        <v>183</v>
      </c>
      <c r="F4846" s="149">
        <v>2139</v>
      </c>
      <c r="G4846" s="149">
        <v>713</v>
      </c>
      <c r="H4846" s="149">
        <v>1082.06822240321</v>
      </c>
      <c r="I4846" s="149">
        <v>1639.8390005891399</v>
      </c>
      <c r="J4846" s="149">
        <v>1569.5411329589399</v>
      </c>
      <c r="K4846" s="149">
        <v>1712.42175117908</v>
      </c>
      <c r="L4846" s="149">
        <v>70.297867630197999</v>
      </c>
      <c r="M4846" s="149">
        <v>72.582750589941995</v>
      </c>
    </row>
    <row r="4847" spans="1:13">
      <c r="A4847" s="150" t="str">
        <f t="shared" si="150"/>
        <v>2007-2009PersonsPT5</v>
      </c>
      <c r="B4847" s="151" t="str">
        <f t="shared" si="151"/>
        <v>2007-2009_Persons_PT5_All ages</v>
      </c>
      <c r="C4847" s="149" t="s">
        <v>5</v>
      </c>
      <c r="D4847" s="149" t="s">
        <v>215</v>
      </c>
      <c r="E4847" s="149" t="s">
        <v>183</v>
      </c>
      <c r="F4847" s="149">
        <v>2065</v>
      </c>
      <c r="G4847" s="149">
        <v>688.33333333333303</v>
      </c>
      <c r="H4847" s="149">
        <v>1037.07349410902</v>
      </c>
      <c r="I4847" s="149">
        <v>1567.27890254463</v>
      </c>
      <c r="J4847" s="149">
        <v>1498.82692486317</v>
      </c>
      <c r="K4847" s="149">
        <v>1637.99599762859</v>
      </c>
      <c r="L4847" s="149">
        <v>68.451977681462495</v>
      </c>
      <c r="M4847" s="149">
        <v>70.717095083965205</v>
      </c>
    </row>
    <row r="4848" spans="1:13">
      <c r="A4848" s="150" t="str">
        <f t="shared" si="150"/>
        <v>2008-2010PersonsPT5</v>
      </c>
      <c r="B4848" s="151" t="str">
        <f t="shared" si="151"/>
        <v>2008-2010_Persons_PT5_All ages</v>
      </c>
      <c r="C4848" s="149" t="s">
        <v>6</v>
      </c>
      <c r="D4848" s="149" t="s">
        <v>215</v>
      </c>
      <c r="E4848" s="149" t="s">
        <v>183</v>
      </c>
      <c r="F4848" s="149">
        <v>1974</v>
      </c>
      <c r="G4848" s="149">
        <v>658</v>
      </c>
      <c r="H4848" s="149">
        <v>983.50854466643398</v>
      </c>
      <c r="I4848" s="149">
        <v>1492.1489498533499</v>
      </c>
      <c r="J4848" s="149">
        <v>1425.58333807398</v>
      </c>
      <c r="K4848" s="149">
        <v>1560.9683895113401</v>
      </c>
      <c r="L4848" s="149">
        <v>66.565611779377207</v>
      </c>
      <c r="M4848" s="149">
        <v>68.819439657985896</v>
      </c>
    </row>
    <row r="4849" spans="1:13">
      <c r="A4849" s="150" t="str">
        <f t="shared" si="150"/>
        <v>2009-2011PersonsPT5</v>
      </c>
      <c r="B4849" s="151" t="str">
        <f t="shared" si="151"/>
        <v>2009-2011_Persons_PT5_All ages</v>
      </c>
      <c r="C4849" s="149" t="s">
        <v>7</v>
      </c>
      <c r="D4849" s="149" t="s">
        <v>215</v>
      </c>
      <c r="E4849" s="149" t="s">
        <v>183</v>
      </c>
      <c r="F4849" s="149">
        <v>1894</v>
      </c>
      <c r="G4849" s="149">
        <v>631.33333333333303</v>
      </c>
      <c r="H4849" s="149">
        <v>935.75225786051703</v>
      </c>
      <c r="I4849" s="149">
        <v>1428.65030303819</v>
      </c>
      <c r="J4849" s="149">
        <v>1363.8033157595901</v>
      </c>
      <c r="K4849" s="149">
        <v>1495.73968851124</v>
      </c>
      <c r="L4849" s="149">
        <v>64.846987278601105</v>
      </c>
      <c r="M4849" s="149">
        <v>67.089385473049802</v>
      </c>
    </row>
    <row r="4850" spans="1:13">
      <c r="A4850" s="150" t="str">
        <f t="shared" si="150"/>
        <v>2010-2012PersonsPT5</v>
      </c>
      <c r="B4850" s="151" t="str">
        <f t="shared" si="151"/>
        <v>2010-2012_Persons_PT5_All ages</v>
      </c>
      <c r="C4850" s="149" t="s">
        <v>8</v>
      </c>
      <c r="D4850" s="149" t="s">
        <v>215</v>
      </c>
      <c r="E4850" s="149" t="s">
        <v>183</v>
      </c>
      <c r="F4850" s="149">
        <v>1906</v>
      </c>
      <c r="G4850" s="149">
        <v>635.33333333333303</v>
      </c>
      <c r="H4850" s="149">
        <v>934.135140830919</v>
      </c>
      <c r="I4850" s="149">
        <v>1426.87518424979</v>
      </c>
      <c r="J4850" s="149">
        <v>1362.5162273313599</v>
      </c>
      <c r="K4850" s="149">
        <v>1493.45251387081</v>
      </c>
      <c r="L4850" s="149">
        <v>64.358956918430707</v>
      </c>
      <c r="M4850" s="149">
        <v>66.577329621014997</v>
      </c>
    </row>
    <row r="4851" spans="1:13">
      <c r="A4851" s="150" t="str">
        <f t="shared" si="150"/>
        <v>2011-2013PersonsPT5</v>
      </c>
      <c r="B4851" s="151" t="str">
        <f t="shared" si="151"/>
        <v>2011-2013_Persons_PT5_All ages</v>
      </c>
      <c r="C4851" s="149" t="s">
        <v>9</v>
      </c>
      <c r="D4851" s="149" t="s">
        <v>215</v>
      </c>
      <c r="E4851" s="149" t="s">
        <v>183</v>
      </c>
      <c r="F4851" s="149">
        <v>1928</v>
      </c>
      <c r="G4851" s="149">
        <v>642.66666666666697</v>
      </c>
      <c r="H4851" s="149">
        <v>936.46329675880702</v>
      </c>
      <c r="I4851" s="149">
        <v>1427.5674848824799</v>
      </c>
      <c r="J4851" s="149">
        <v>1363.6488561619401</v>
      </c>
      <c r="K4851" s="149">
        <v>1493.67646577087</v>
      </c>
      <c r="L4851" s="149">
        <v>63.918628720536397</v>
      </c>
      <c r="M4851" s="149">
        <v>66.1089808883942</v>
      </c>
    </row>
    <row r="4852" spans="1:13">
      <c r="A4852" s="150" t="str">
        <f t="shared" si="150"/>
        <v>2012-2014PersonsPT5</v>
      </c>
      <c r="B4852" s="151" t="str">
        <f t="shared" si="151"/>
        <v>2012-2014_Persons_PT5_All ages</v>
      </c>
      <c r="C4852" s="149" t="s">
        <v>216</v>
      </c>
      <c r="D4852" s="149" t="s">
        <v>215</v>
      </c>
      <c r="E4852" s="149" t="s">
        <v>183</v>
      </c>
      <c r="F4852" s="149">
        <v>2020</v>
      </c>
      <c r="G4852" s="149">
        <v>673.33333333333303</v>
      </c>
      <c r="H4852" s="149">
        <v>973.75677291220802</v>
      </c>
      <c r="I4852" s="149">
        <v>1479.10800318163</v>
      </c>
      <c r="J4852" s="149">
        <v>1414.4953837333801</v>
      </c>
      <c r="K4852" s="149">
        <v>1545.8828119894299</v>
      </c>
      <c r="L4852" s="149">
        <v>64.6126194482529</v>
      </c>
      <c r="M4852" s="149">
        <v>66.774808807792596</v>
      </c>
    </row>
    <row r="4853" spans="1:13">
      <c r="A4853" s="150" t="str">
        <f t="shared" si="150"/>
        <v>2004-2006PersonsW</v>
      </c>
      <c r="B4853" s="151" t="str">
        <f t="shared" si="151"/>
        <v>2004-2006_Persons_W_All ages</v>
      </c>
      <c r="C4853" s="149" t="s">
        <v>1</v>
      </c>
      <c r="D4853" s="149" t="s">
        <v>215</v>
      </c>
      <c r="E4853" s="149" t="s">
        <v>184</v>
      </c>
      <c r="F4853" s="149">
        <v>95562</v>
      </c>
      <c r="G4853" s="149">
        <v>31854</v>
      </c>
      <c r="H4853" s="149">
        <v>1072.2365549388001</v>
      </c>
      <c r="I4853" s="149">
        <v>1188.81043820639</v>
      </c>
      <c r="J4853" s="149">
        <v>1181.2132562643501</v>
      </c>
      <c r="K4853" s="149">
        <v>1196.44400839626</v>
      </c>
      <c r="L4853" s="149">
        <v>7.5971819420394704</v>
      </c>
      <c r="M4853" s="149">
        <v>7.6335701898715298</v>
      </c>
    </row>
    <row r="4854" spans="1:13">
      <c r="A4854" s="150" t="str">
        <f t="shared" si="150"/>
        <v>2005-2007PersonsW</v>
      </c>
      <c r="B4854" s="151" t="str">
        <f t="shared" si="151"/>
        <v>2005-2007_Persons_W_All ages</v>
      </c>
      <c r="C4854" s="149" t="s">
        <v>3</v>
      </c>
      <c r="D4854" s="149" t="s">
        <v>215</v>
      </c>
      <c r="E4854" s="149" t="s">
        <v>184</v>
      </c>
      <c r="F4854" s="149">
        <v>95391</v>
      </c>
      <c r="G4854" s="149">
        <v>31797</v>
      </c>
      <c r="H4854" s="149">
        <v>1064.4801030567501</v>
      </c>
      <c r="I4854" s="149">
        <v>1170.13323684549</v>
      </c>
      <c r="J4854" s="149">
        <v>1162.64808076248</v>
      </c>
      <c r="K4854" s="149">
        <v>1177.6542768110801</v>
      </c>
      <c r="L4854" s="149">
        <v>7.4851560830147701</v>
      </c>
      <c r="M4854" s="149">
        <v>7.5210399655909397</v>
      </c>
    </row>
    <row r="4855" spans="1:13">
      <c r="A4855" s="150" t="str">
        <f t="shared" si="150"/>
        <v>2006-2008PersonsW</v>
      </c>
      <c r="B4855" s="151" t="str">
        <f t="shared" si="151"/>
        <v>2006-2008_Persons_W_All ages</v>
      </c>
      <c r="C4855" s="149" t="s">
        <v>4</v>
      </c>
      <c r="D4855" s="149" t="s">
        <v>215</v>
      </c>
      <c r="E4855" s="149" t="s">
        <v>184</v>
      </c>
      <c r="F4855" s="149">
        <v>95295</v>
      </c>
      <c r="G4855" s="149">
        <v>31765</v>
      </c>
      <c r="H4855" s="149">
        <v>1056.73934561226</v>
      </c>
      <c r="I4855" s="149">
        <v>1153.2379407763999</v>
      </c>
      <c r="J4855" s="149">
        <v>1145.8501876350899</v>
      </c>
      <c r="K4855" s="149">
        <v>1160.6611287324999</v>
      </c>
      <c r="L4855" s="149">
        <v>7.3877531413113502</v>
      </c>
      <c r="M4855" s="149">
        <v>7.4231879560991301</v>
      </c>
    </row>
    <row r="4856" spans="1:13">
      <c r="A4856" s="150" t="str">
        <f t="shared" si="150"/>
        <v>2007-2009PersonsW</v>
      </c>
      <c r="B4856" s="151" t="str">
        <f t="shared" si="151"/>
        <v>2007-2009_Persons_W_All ages</v>
      </c>
      <c r="C4856" s="149" t="s">
        <v>5</v>
      </c>
      <c r="D4856" s="149" t="s">
        <v>215</v>
      </c>
      <c r="E4856" s="149" t="s">
        <v>184</v>
      </c>
      <c r="F4856" s="149">
        <v>95217</v>
      </c>
      <c r="G4856" s="149">
        <v>31739</v>
      </c>
      <c r="H4856" s="149">
        <v>1049.6814146297299</v>
      </c>
      <c r="I4856" s="149">
        <v>1135.5589035505</v>
      </c>
      <c r="J4856" s="149">
        <v>1128.28109488581</v>
      </c>
      <c r="K4856" s="149">
        <v>1142.87163402232</v>
      </c>
      <c r="L4856" s="149">
        <v>7.2778086646903803</v>
      </c>
      <c r="M4856" s="149">
        <v>7.3127304718213999</v>
      </c>
    </row>
    <row r="4857" spans="1:13">
      <c r="A4857" s="150" t="str">
        <f t="shared" si="150"/>
        <v>2008-2010PersonsW</v>
      </c>
      <c r="B4857" s="151" t="str">
        <f t="shared" si="151"/>
        <v>2008-2010_Persons_W_All ages</v>
      </c>
      <c r="C4857" s="149" t="s">
        <v>6</v>
      </c>
      <c r="D4857" s="149" t="s">
        <v>215</v>
      </c>
      <c r="E4857" s="149" t="s">
        <v>184</v>
      </c>
      <c r="F4857" s="149">
        <v>94267</v>
      </c>
      <c r="G4857" s="149">
        <v>31422.333333333299</v>
      </c>
      <c r="H4857" s="149">
        <v>1034.22928431075</v>
      </c>
      <c r="I4857" s="149">
        <v>1106.7150062590299</v>
      </c>
      <c r="J4857" s="149">
        <v>1099.5958811466201</v>
      </c>
      <c r="K4857" s="149">
        <v>1113.8684639104199</v>
      </c>
      <c r="L4857" s="149">
        <v>7.1191251124028003</v>
      </c>
      <c r="M4857" s="149">
        <v>7.15345765139182</v>
      </c>
    </row>
    <row r="4858" spans="1:13">
      <c r="A4858" s="150" t="str">
        <f t="shared" si="150"/>
        <v>2009-2011PersonsW</v>
      </c>
      <c r="B4858" s="151" t="str">
        <f t="shared" si="151"/>
        <v>2009-2011_Persons_W_All ages</v>
      </c>
      <c r="C4858" s="149" t="s">
        <v>7</v>
      </c>
      <c r="D4858" s="149" t="s">
        <v>215</v>
      </c>
      <c r="E4858" s="149" t="s">
        <v>184</v>
      </c>
      <c r="F4858" s="149">
        <v>92625</v>
      </c>
      <c r="G4858" s="149">
        <v>30875</v>
      </c>
      <c r="H4858" s="149">
        <v>1012.00740641922</v>
      </c>
      <c r="I4858" s="149">
        <v>1068.4605750900801</v>
      </c>
      <c r="J4858" s="149">
        <v>1061.5439150874799</v>
      </c>
      <c r="K4858" s="149">
        <v>1075.4108863829799</v>
      </c>
      <c r="L4858" s="149">
        <v>6.9166600025939697</v>
      </c>
      <c r="M4858" s="149">
        <v>6.9503112929005502</v>
      </c>
    </row>
    <row r="4859" spans="1:13">
      <c r="A4859" s="150" t="str">
        <f t="shared" si="150"/>
        <v>2010-2012PersonsW</v>
      </c>
      <c r="B4859" s="151" t="str">
        <f t="shared" si="151"/>
        <v>2010-2012_Persons_W_All ages</v>
      </c>
      <c r="C4859" s="149" t="s">
        <v>8</v>
      </c>
      <c r="D4859" s="149" t="s">
        <v>215</v>
      </c>
      <c r="E4859" s="149" t="s">
        <v>184</v>
      </c>
      <c r="F4859" s="149">
        <v>93122</v>
      </c>
      <c r="G4859" s="149">
        <v>31040.666666666701</v>
      </c>
      <c r="H4859" s="149">
        <v>1013.54013519673</v>
      </c>
      <c r="I4859" s="149">
        <v>1054.9711393253499</v>
      </c>
      <c r="J4859" s="149">
        <v>1048.1728946919</v>
      </c>
      <c r="K4859" s="149">
        <v>1061.8023705098301</v>
      </c>
      <c r="L4859" s="149">
        <v>6.7982446334492597</v>
      </c>
      <c r="M4859" s="149">
        <v>6.83123118448475</v>
      </c>
    </row>
    <row r="4860" spans="1:13">
      <c r="A4860" s="150" t="str">
        <f t="shared" si="150"/>
        <v>2011-2013PersonsW</v>
      </c>
      <c r="B4860" s="151" t="str">
        <f t="shared" si="151"/>
        <v>2011-2013_Persons_W_All ages</v>
      </c>
      <c r="C4860" s="149" t="s">
        <v>9</v>
      </c>
      <c r="D4860" s="149" t="s">
        <v>215</v>
      </c>
      <c r="E4860" s="149" t="s">
        <v>184</v>
      </c>
      <c r="F4860" s="149">
        <v>94063</v>
      </c>
      <c r="G4860" s="149">
        <v>31354.333333333299</v>
      </c>
      <c r="H4860" s="149">
        <v>1020.17985004073</v>
      </c>
      <c r="I4860" s="149">
        <v>1048.6766959788299</v>
      </c>
      <c r="J4860" s="149">
        <v>1041.9597114216599</v>
      </c>
      <c r="K4860" s="149">
        <v>1055.42610892225</v>
      </c>
      <c r="L4860" s="149">
        <v>6.7169845571706901</v>
      </c>
      <c r="M4860" s="149">
        <v>6.74941294341534</v>
      </c>
    </row>
    <row r="4861" spans="1:13">
      <c r="A4861" s="150" t="str">
        <f t="shared" si="150"/>
        <v>2012-2014PersonsW</v>
      </c>
      <c r="B4861" s="151" t="str">
        <f t="shared" si="151"/>
        <v>2012-2014_Persons_W_All ages</v>
      </c>
      <c r="C4861" s="149" t="s">
        <v>216</v>
      </c>
      <c r="D4861" s="149" t="s">
        <v>215</v>
      </c>
      <c r="E4861" s="149" t="s">
        <v>184</v>
      </c>
      <c r="F4861" s="149">
        <v>95078</v>
      </c>
      <c r="G4861" s="149">
        <v>31692.666666666701</v>
      </c>
      <c r="H4861" s="149">
        <v>1028.0353116148899</v>
      </c>
      <c r="I4861" s="149">
        <v>1042.31584955481</v>
      </c>
      <c r="J4861" s="149">
        <v>1035.6793312862501</v>
      </c>
      <c r="K4861" s="149">
        <v>1048.9842357966099</v>
      </c>
      <c r="L4861" s="149">
        <v>6.6365182685590298</v>
      </c>
      <c r="M4861" s="149">
        <v>6.6683862418026401</v>
      </c>
    </row>
    <row r="4862" spans="1:13">
      <c r="A4862" s="150" t="str">
        <f t="shared" si="150"/>
        <v>2004-2006Males1</v>
      </c>
      <c r="B4862" s="151" t="str">
        <f>CONCATENATE(C4862,"_",D4862,"_",E4862,"_","&lt;75")</f>
        <v>2004-2006_Males_1_&lt;75</v>
      </c>
      <c r="C4862" s="152" t="s">
        <v>1</v>
      </c>
      <c r="D4862" s="152" t="s">
        <v>2</v>
      </c>
      <c r="E4862" s="152">
        <v>1</v>
      </c>
      <c r="F4862" s="152">
        <v>2824</v>
      </c>
      <c r="G4862" s="152">
        <v>941.33333333333303</v>
      </c>
      <c r="H4862" s="152">
        <v>349.07681296825302</v>
      </c>
      <c r="I4862" s="152">
        <v>380.061243835585</v>
      </c>
      <c r="J4862" s="152">
        <v>366.08782256014899</v>
      </c>
      <c r="K4862" s="152">
        <v>394.42902564361498</v>
      </c>
      <c r="L4862" s="152">
        <v>13.9734212754352</v>
      </c>
      <c r="M4862" s="152">
        <v>14.3677818080302</v>
      </c>
    </row>
    <row r="4863" spans="1:13">
      <c r="A4863" s="150" t="str">
        <f t="shared" si="150"/>
        <v>2005-2007Males1</v>
      </c>
      <c r="B4863" s="151" t="str">
        <f t="shared" ref="B4863:B4926" si="152">CONCATENATE(C4863,"_",D4863,"_",E4863,"_","&lt;75")</f>
        <v>2005-2007_Males_1_&lt;75</v>
      </c>
      <c r="C4863" s="152" t="s">
        <v>3</v>
      </c>
      <c r="D4863" s="152" t="s">
        <v>2</v>
      </c>
      <c r="E4863" s="152">
        <v>1</v>
      </c>
      <c r="F4863" s="152">
        <v>2759</v>
      </c>
      <c r="G4863" s="152">
        <v>919.66666666666697</v>
      </c>
      <c r="H4863" s="152">
        <v>339.63067779647503</v>
      </c>
      <c r="I4863" s="152">
        <v>364.367174731342</v>
      </c>
      <c r="J4863" s="152">
        <v>350.81586190658402</v>
      </c>
      <c r="K4863" s="152">
        <v>378.305484430359</v>
      </c>
      <c r="L4863" s="152">
        <v>13.5513128247586</v>
      </c>
      <c r="M4863" s="152">
        <v>13.9383096990165</v>
      </c>
    </row>
    <row r="4864" spans="1:13">
      <c r="A4864" s="150" t="str">
        <f t="shared" si="150"/>
        <v>2006-2008Males1</v>
      </c>
      <c r="B4864" s="151" t="str">
        <f t="shared" si="152"/>
        <v>2006-2008_Males_1_&lt;75</v>
      </c>
      <c r="C4864" s="152" t="s">
        <v>4</v>
      </c>
      <c r="D4864" s="152" t="s">
        <v>2</v>
      </c>
      <c r="E4864" s="152">
        <v>1</v>
      </c>
      <c r="F4864" s="152">
        <v>2764</v>
      </c>
      <c r="G4864" s="152">
        <v>921.33333333333303</v>
      </c>
      <c r="H4864" s="152">
        <v>338.846744178064</v>
      </c>
      <c r="I4864" s="152">
        <v>357.80248351965599</v>
      </c>
      <c r="J4864" s="152">
        <v>344.50951945004101</v>
      </c>
      <c r="K4864" s="152">
        <v>371.47471766669202</v>
      </c>
      <c r="L4864" s="152">
        <v>13.2929640696152</v>
      </c>
      <c r="M4864" s="152">
        <v>13.6722341470361</v>
      </c>
    </row>
    <row r="4865" spans="1:13">
      <c r="A4865" s="150" t="str">
        <f t="shared" si="150"/>
        <v>2007-2009Males1</v>
      </c>
      <c r="B4865" s="151" t="str">
        <f t="shared" si="152"/>
        <v>2007-2009_Males_1_&lt;75</v>
      </c>
      <c r="C4865" s="152" t="s">
        <v>5</v>
      </c>
      <c r="D4865" s="152" t="s">
        <v>2</v>
      </c>
      <c r="E4865" s="152">
        <v>1</v>
      </c>
      <c r="F4865" s="152">
        <v>2825</v>
      </c>
      <c r="G4865" s="152">
        <v>941.66666666666697</v>
      </c>
      <c r="H4865" s="152">
        <v>344.73879781954201</v>
      </c>
      <c r="I4865" s="152">
        <v>357.96747460611698</v>
      </c>
      <c r="J4865" s="152">
        <v>344.81307438836001</v>
      </c>
      <c r="K4865" s="152">
        <v>371.493054057341</v>
      </c>
      <c r="L4865" s="152">
        <v>13.154400217757001</v>
      </c>
      <c r="M4865" s="152">
        <v>13.525579451223701</v>
      </c>
    </row>
    <row r="4866" spans="1:13">
      <c r="A4866" s="150" t="str">
        <f t="shared" si="150"/>
        <v>2008-2010Males1</v>
      </c>
      <c r="B4866" s="151" t="str">
        <f t="shared" si="152"/>
        <v>2008-2010_Males_1_&lt;75</v>
      </c>
      <c r="C4866" s="152" t="s">
        <v>6</v>
      </c>
      <c r="D4866" s="152" t="s">
        <v>2</v>
      </c>
      <c r="E4866" s="152">
        <v>1</v>
      </c>
      <c r="F4866" s="152">
        <v>2762</v>
      </c>
      <c r="G4866" s="152">
        <v>920.66666666666697</v>
      </c>
      <c r="H4866" s="152">
        <v>336.26499922082002</v>
      </c>
      <c r="I4866" s="152">
        <v>343.857881697842</v>
      </c>
      <c r="J4866" s="152">
        <v>331.08006248036003</v>
      </c>
      <c r="K4866" s="152">
        <v>357.00040710676501</v>
      </c>
      <c r="L4866" s="152">
        <v>12.7778192174822</v>
      </c>
      <c r="M4866" s="152">
        <v>13.142525408923101</v>
      </c>
    </row>
    <row r="4867" spans="1:13">
      <c r="A4867" s="150" t="str">
        <f t="shared" ref="A4867:A4930" si="153">C4867&amp;D4867&amp;E4867</f>
        <v>2009-2011Males1</v>
      </c>
      <c r="B4867" s="151" t="str">
        <f t="shared" si="152"/>
        <v>2009-2011_Males_1_&lt;75</v>
      </c>
      <c r="C4867" s="152" t="s">
        <v>7</v>
      </c>
      <c r="D4867" s="152" t="s">
        <v>2</v>
      </c>
      <c r="E4867" s="152">
        <v>1</v>
      </c>
      <c r="F4867" s="152">
        <v>2678</v>
      </c>
      <c r="G4867" s="152">
        <v>892.66666666666697</v>
      </c>
      <c r="H4867" s="152">
        <v>325.44828130981398</v>
      </c>
      <c r="I4867" s="152">
        <v>327.84942876084602</v>
      </c>
      <c r="J4867" s="152">
        <v>315.47534539926602</v>
      </c>
      <c r="K4867" s="152">
        <v>340.58227872165298</v>
      </c>
      <c r="L4867" s="152">
        <v>12.3740833615798</v>
      </c>
      <c r="M4867" s="152">
        <v>12.732849960807201</v>
      </c>
    </row>
    <row r="4868" spans="1:13">
      <c r="A4868" s="150" t="str">
        <f t="shared" si="153"/>
        <v>2010-2012Males1</v>
      </c>
      <c r="B4868" s="151" t="str">
        <f t="shared" si="152"/>
        <v>2010-2012_Males_1_&lt;75</v>
      </c>
      <c r="C4868" s="152" t="s">
        <v>8</v>
      </c>
      <c r="D4868" s="152" t="s">
        <v>2</v>
      </c>
      <c r="E4868" s="152">
        <v>1</v>
      </c>
      <c r="F4868" s="152">
        <v>2631</v>
      </c>
      <c r="G4868" s="152">
        <v>877</v>
      </c>
      <c r="H4868" s="152">
        <v>319.18726744884299</v>
      </c>
      <c r="I4868" s="152">
        <v>316.35091652373399</v>
      </c>
      <c r="J4868" s="152">
        <v>304.30429203020799</v>
      </c>
      <c r="K4868" s="152">
        <v>328.749969278506</v>
      </c>
      <c r="L4868" s="152">
        <v>12.0466244935257</v>
      </c>
      <c r="M4868" s="152">
        <v>12.399052754771599</v>
      </c>
    </row>
    <row r="4869" spans="1:13">
      <c r="A4869" s="150" t="str">
        <f t="shared" si="153"/>
        <v>2011-2013Males1</v>
      </c>
      <c r="B4869" s="151" t="str">
        <f t="shared" si="152"/>
        <v>2011-2013_Males_1_&lt;75</v>
      </c>
      <c r="C4869" s="152" t="s">
        <v>9</v>
      </c>
      <c r="D4869" s="152" t="s">
        <v>2</v>
      </c>
      <c r="E4869" s="152">
        <v>1</v>
      </c>
      <c r="F4869" s="152">
        <v>2718</v>
      </c>
      <c r="G4869" s="152">
        <v>906</v>
      </c>
      <c r="H4869" s="152">
        <v>329.36192488900099</v>
      </c>
      <c r="I4869" s="152">
        <v>321.04527532247403</v>
      </c>
      <c r="J4869" s="152">
        <v>309.01289145686798</v>
      </c>
      <c r="K4869" s="152">
        <v>333.42390147415199</v>
      </c>
      <c r="L4869" s="152">
        <v>12.0323838656058</v>
      </c>
      <c r="M4869" s="152">
        <v>12.3786261516784</v>
      </c>
    </row>
    <row r="4870" spans="1:13">
      <c r="A4870" s="150" t="str">
        <f t="shared" si="153"/>
        <v>2012-2014Males1</v>
      </c>
      <c r="B4870" s="151" t="str">
        <f t="shared" si="152"/>
        <v>2012-2014_Males_1_&lt;75</v>
      </c>
      <c r="C4870" s="152" t="s">
        <v>216</v>
      </c>
      <c r="D4870" s="152" t="s">
        <v>2</v>
      </c>
      <c r="E4870" s="152">
        <v>1</v>
      </c>
      <c r="F4870" s="152">
        <v>2733</v>
      </c>
      <c r="G4870" s="152">
        <v>911</v>
      </c>
      <c r="H4870" s="152">
        <v>331.10336288589298</v>
      </c>
      <c r="I4870" s="152">
        <v>315.85444722951098</v>
      </c>
      <c r="J4870" s="152">
        <v>304.05206756512598</v>
      </c>
      <c r="K4870" s="152">
        <v>327.99550260198902</v>
      </c>
      <c r="L4870" s="152">
        <v>11.8023796643848</v>
      </c>
      <c r="M4870" s="152">
        <v>12.141055372477799</v>
      </c>
    </row>
    <row r="4871" spans="1:13">
      <c r="A4871" s="150" t="str">
        <f t="shared" si="153"/>
        <v>2004-2006Males2</v>
      </c>
      <c r="B4871" s="151" t="str">
        <f t="shared" si="152"/>
        <v>2004-2006_Males_2_&lt;75</v>
      </c>
      <c r="C4871" s="152" t="s">
        <v>1</v>
      </c>
      <c r="D4871" s="152" t="s">
        <v>2</v>
      </c>
      <c r="E4871" s="152">
        <v>2</v>
      </c>
      <c r="F4871" s="152">
        <v>3503</v>
      </c>
      <c r="G4871" s="152">
        <v>1167.6666666666699</v>
      </c>
      <c r="H4871" s="152">
        <v>427.81179700495102</v>
      </c>
      <c r="I4871" s="152">
        <v>452.46581605397603</v>
      </c>
      <c r="J4871" s="152">
        <v>437.53665149510903</v>
      </c>
      <c r="K4871" s="152">
        <v>467.77268368569798</v>
      </c>
      <c r="L4871" s="152">
        <v>14.9291645588679</v>
      </c>
      <c r="M4871" s="152">
        <v>15.3068676317215</v>
      </c>
    </row>
    <row r="4872" spans="1:13">
      <c r="A4872" s="150" t="str">
        <f t="shared" si="153"/>
        <v>2005-2007Males2</v>
      </c>
      <c r="B4872" s="151" t="str">
        <f t="shared" si="152"/>
        <v>2005-2007_Males_2_&lt;75</v>
      </c>
      <c r="C4872" s="152" t="s">
        <v>3</v>
      </c>
      <c r="D4872" s="152" t="s">
        <v>2</v>
      </c>
      <c r="E4872" s="152">
        <v>2</v>
      </c>
      <c r="F4872" s="152">
        <v>3455</v>
      </c>
      <c r="G4872" s="152">
        <v>1151.6666666666699</v>
      </c>
      <c r="H4872" s="152">
        <v>419.26660502051999</v>
      </c>
      <c r="I4872" s="152">
        <v>438.02391185203697</v>
      </c>
      <c r="J4872" s="152">
        <v>423.47504896783198</v>
      </c>
      <c r="K4872" s="152">
        <v>452.94344006721798</v>
      </c>
      <c r="L4872" s="152">
        <v>14.5488628842047</v>
      </c>
      <c r="M4872" s="152">
        <v>14.9195282151816</v>
      </c>
    </row>
    <row r="4873" spans="1:13">
      <c r="A4873" s="150" t="str">
        <f t="shared" si="153"/>
        <v>2006-2008Males2</v>
      </c>
      <c r="B4873" s="151" t="str">
        <f t="shared" si="152"/>
        <v>2006-2008_Males_2_&lt;75</v>
      </c>
      <c r="C4873" s="152" t="s">
        <v>4</v>
      </c>
      <c r="D4873" s="152" t="s">
        <v>2</v>
      </c>
      <c r="E4873" s="152">
        <v>2</v>
      </c>
      <c r="F4873" s="152">
        <v>3472</v>
      </c>
      <c r="G4873" s="152">
        <v>1157.3333333333301</v>
      </c>
      <c r="H4873" s="152">
        <v>418.557327405379</v>
      </c>
      <c r="I4873" s="152">
        <v>431.43445693639802</v>
      </c>
      <c r="J4873" s="152">
        <v>417.13899170457302</v>
      </c>
      <c r="K4873" s="152">
        <v>446.09322639685502</v>
      </c>
      <c r="L4873" s="152">
        <v>14.2954652318254</v>
      </c>
      <c r="M4873" s="152">
        <v>14.658769460457</v>
      </c>
    </row>
    <row r="4874" spans="1:13">
      <c r="A4874" s="150" t="str">
        <f t="shared" si="153"/>
        <v>2007-2009Males2</v>
      </c>
      <c r="B4874" s="151" t="str">
        <f t="shared" si="152"/>
        <v>2007-2009_Males_2_&lt;75</v>
      </c>
      <c r="C4874" s="152" t="s">
        <v>5</v>
      </c>
      <c r="D4874" s="152" t="s">
        <v>2</v>
      </c>
      <c r="E4874" s="152">
        <v>2</v>
      </c>
      <c r="F4874" s="152">
        <v>3329</v>
      </c>
      <c r="G4874" s="152">
        <v>1109.6666666666699</v>
      </c>
      <c r="H4874" s="152">
        <v>398.40208332335999</v>
      </c>
      <c r="I4874" s="152">
        <v>405.54975483561702</v>
      </c>
      <c r="J4874" s="152">
        <v>391.82929921742999</v>
      </c>
      <c r="K4874" s="152">
        <v>419.62641769429001</v>
      </c>
      <c r="L4874" s="152">
        <v>13.7204556181869</v>
      </c>
      <c r="M4874" s="152">
        <v>14.076662858673</v>
      </c>
    </row>
    <row r="4875" spans="1:13">
      <c r="A4875" s="150" t="str">
        <f t="shared" si="153"/>
        <v>2008-2010Males2</v>
      </c>
      <c r="B4875" s="151" t="str">
        <f t="shared" si="152"/>
        <v>2008-2010_Males_2_&lt;75</v>
      </c>
      <c r="C4875" s="152" t="s">
        <v>6</v>
      </c>
      <c r="D4875" s="152" t="s">
        <v>2</v>
      </c>
      <c r="E4875" s="152">
        <v>2</v>
      </c>
      <c r="F4875" s="152">
        <v>3277</v>
      </c>
      <c r="G4875" s="152">
        <v>1092.3333333333301</v>
      </c>
      <c r="H4875" s="152">
        <v>390.057752829317</v>
      </c>
      <c r="I4875" s="152">
        <v>392.217100998896</v>
      </c>
      <c r="J4875" s="152">
        <v>378.84389319380398</v>
      </c>
      <c r="K4875" s="152">
        <v>405.94028419340299</v>
      </c>
      <c r="L4875" s="152">
        <v>13.3732078050919</v>
      </c>
      <c r="M4875" s="152">
        <v>13.7231831945072</v>
      </c>
    </row>
    <row r="4876" spans="1:13">
      <c r="A4876" s="150" t="str">
        <f t="shared" si="153"/>
        <v>2009-2011Males2</v>
      </c>
      <c r="B4876" s="151" t="str">
        <f t="shared" si="152"/>
        <v>2009-2011_Males_2_&lt;75</v>
      </c>
      <c r="C4876" s="152" t="s">
        <v>7</v>
      </c>
      <c r="D4876" s="152" t="s">
        <v>2</v>
      </c>
      <c r="E4876" s="152">
        <v>2</v>
      </c>
      <c r="F4876" s="152">
        <v>3189</v>
      </c>
      <c r="G4876" s="152">
        <v>1063</v>
      </c>
      <c r="H4876" s="152">
        <v>377.809133526918</v>
      </c>
      <c r="I4876" s="152">
        <v>375.97984833087997</v>
      </c>
      <c r="J4876" s="152">
        <v>362.98362327250601</v>
      </c>
      <c r="K4876" s="152">
        <v>389.32091191676898</v>
      </c>
      <c r="L4876" s="152">
        <v>12.996225058374201</v>
      </c>
      <c r="M4876" s="152">
        <v>13.3410635858892</v>
      </c>
    </row>
    <row r="4877" spans="1:13">
      <c r="A4877" s="150" t="str">
        <f t="shared" si="153"/>
        <v>2010-2012Males2</v>
      </c>
      <c r="B4877" s="151" t="str">
        <f t="shared" si="152"/>
        <v>2010-2012_Males_2_&lt;75</v>
      </c>
      <c r="C4877" s="152" t="s">
        <v>8</v>
      </c>
      <c r="D4877" s="152" t="s">
        <v>2</v>
      </c>
      <c r="E4877" s="152">
        <v>2</v>
      </c>
      <c r="F4877" s="152">
        <v>3263</v>
      </c>
      <c r="G4877" s="152">
        <v>1087.6666666666699</v>
      </c>
      <c r="H4877" s="152">
        <v>385.39309386914402</v>
      </c>
      <c r="I4877" s="152">
        <v>381.11470534993998</v>
      </c>
      <c r="J4877" s="152">
        <v>368.08662058133598</v>
      </c>
      <c r="K4877" s="152">
        <v>394.48447484901999</v>
      </c>
      <c r="L4877" s="152">
        <v>13.0280847686047</v>
      </c>
      <c r="M4877" s="152">
        <v>13.3697694990798</v>
      </c>
    </row>
    <row r="4878" spans="1:13">
      <c r="A4878" s="150" t="str">
        <f t="shared" si="153"/>
        <v>2011-2013Males2</v>
      </c>
      <c r="B4878" s="151" t="str">
        <f t="shared" si="152"/>
        <v>2011-2013_Males_2_&lt;75</v>
      </c>
      <c r="C4878" s="152" t="s">
        <v>9</v>
      </c>
      <c r="D4878" s="152" t="s">
        <v>2</v>
      </c>
      <c r="E4878" s="152">
        <v>2</v>
      </c>
      <c r="F4878" s="152">
        <v>3205</v>
      </c>
      <c r="G4878" s="152">
        <v>1068.3333333333301</v>
      </c>
      <c r="H4878" s="152">
        <v>377.684001635649</v>
      </c>
      <c r="I4878" s="152">
        <v>368.94329540298099</v>
      </c>
      <c r="J4878" s="152">
        <v>356.21524355077798</v>
      </c>
      <c r="K4878" s="152">
        <v>382.00821381045898</v>
      </c>
      <c r="L4878" s="152">
        <v>12.7280518522034</v>
      </c>
      <c r="M4878" s="152">
        <v>13.0649184074777</v>
      </c>
    </row>
    <row r="4879" spans="1:13">
      <c r="A4879" s="150" t="str">
        <f t="shared" si="153"/>
        <v>2012-2014Males2</v>
      </c>
      <c r="B4879" s="151" t="str">
        <f t="shared" si="152"/>
        <v>2012-2014_Males_2_&lt;75</v>
      </c>
      <c r="C4879" s="152" t="s">
        <v>216</v>
      </c>
      <c r="D4879" s="152" t="s">
        <v>2</v>
      </c>
      <c r="E4879" s="152">
        <v>2</v>
      </c>
      <c r="F4879" s="152">
        <v>3217</v>
      </c>
      <c r="G4879" s="152">
        <v>1072.3333333333301</v>
      </c>
      <c r="H4879" s="152">
        <v>378.61936337337301</v>
      </c>
      <c r="I4879" s="152">
        <v>364.15532674610103</v>
      </c>
      <c r="J4879" s="152">
        <v>351.61107055315603</v>
      </c>
      <c r="K4879" s="152">
        <v>377.03095627346499</v>
      </c>
      <c r="L4879" s="152">
        <v>12.5442561929453</v>
      </c>
      <c r="M4879" s="152">
        <v>12.875629527364399</v>
      </c>
    </row>
    <row r="4880" spans="1:13">
      <c r="A4880" s="150" t="str">
        <f t="shared" si="153"/>
        <v>2004-2006Males3</v>
      </c>
      <c r="B4880" s="151" t="str">
        <f t="shared" si="152"/>
        <v>2004-2006_Males_3_&lt;75</v>
      </c>
      <c r="C4880" s="152" t="s">
        <v>1</v>
      </c>
      <c r="D4880" s="152" t="s">
        <v>2</v>
      </c>
      <c r="E4880" s="152">
        <v>3</v>
      </c>
      <c r="F4880" s="152">
        <v>4094</v>
      </c>
      <c r="G4880" s="152">
        <v>1364.6666666666699</v>
      </c>
      <c r="H4880" s="152">
        <v>488.836988267435</v>
      </c>
      <c r="I4880" s="152">
        <v>533.41853278185295</v>
      </c>
      <c r="J4880" s="152">
        <v>517.12017641668001</v>
      </c>
      <c r="K4880" s="152">
        <v>550.09791245967301</v>
      </c>
      <c r="L4880" s="152">
        <v>16.2983563651729</v>
      </c>
      <c r="M4880" s="152">
        <v>16.679379677819799</v>
      </c>
    </row>
    <row r="4881" spans="1:13">
      <c r="A4881" s="150" t="str">
        <f t="shared" si="153"/>
        <v>2005-2007Males3</v>
      </c>
      <c r="B4881" s="151" t="str">
        <f t="shared" si="152"/>
        <v>2005-2007_Males_3_&lt;75</v>
      </c>
      <c r="C4881" s="152" t="s">
        <v>3</v>
      </c>
      <c r="D4881" s="152" t="s">
        <v>2</v>
      </c>
      <c r="E4881" s="152">
        <v>3</v>
      </c>
      <c r="F4881" s="152">
        <v>4045</v>
      </c>
      <c r="G4881" s="152">
        <v>1348.3333333333301</v>
      </c>
      <c r="H4881" s="152">
        <v>480.35873118792898</v>
      </c>
      <c r="I4881" s="152">
        <v>518.85769529870504</v>
      </c>
      <c r="J4881" s="152">
        <v>502.90926002890302</v>
      </c>
      <c r="K4881" s="152">
        <v>535.181254046189</v>
      </c>
      <c r="L4881" s="152">
        <v>15.948435269802401</v>
      </c>
      <c r="M4881" s="152">
        <v>16.323558747484501</v>
      </c>
    </row>
    <row r="4882" spans="1:13">
      <c r="A4882" s="150" t="str">
        <f t="shared" si="153"/>
        <v>2006-2008Males3</v>
      </c>
      <c r="B4882" s="151" t="str">
        <f t="shared" si="152"/>
        <v>2006-2008_Males_3_&lt;75</v>
      </c>
      <c r="C4882" s="152" t="s">
        <v>4</v>
      </c>
      <c r="D4882" s="152" t="s">
        <v>2</v>
      </c>
      <c r="E4882" s="152">
        <v>3</v>
      </c>
      <c r="F4882" s="152">
        <v>3908</v>
      </c>
      <c r="G4882" s="152">
        <v>1302.6666666666699</v>
      </c>
      <c r="H4882" s="152">
        <v>461.42148042146601</v>
      </c>
      <c r="I4882" s="152">
        <v>494.83032494676701</v>
      </c>
      <c r="J4882" s="152">
        <v>479.36045744550501</v>
      </c>
      <c r="K4882" s="152">
        <v>510.67046584979499</v>
      </c>
      <c r="L4882" s="152">
        <v>15.469867501262099</v>
      </c>
      <c r="M4882" s="152">
        <v>15.8401409030281</v>
      </c>
    </row>
    <row r="4883" spans="1:13">
      <c r="A4883" s="150" t="str">
        <f t="shared" si="153"/>
        <v>2007-2009Males3</v>
      </c>
      <c r="B4883" s="151" t="str">
        <f t="shared" si="152"/>
        <v>2007-2009_Males_3_&lt;75</v>
      </c>
      <c r="C4883" s="152" t="s">
        <v>5</v>
      </c>
      <c r="D4883" s="152" t="s">
        <v>2</v>
      </c>
      <c r="E4883" s="152">
        <v>3</v>
      </c>
      <c r="F4883" s="152">
        <v>3907</v>
      </c>
      <c r="G4883" s="152">
        <v>1302.3333333333301</v>
      </c>
      <c r="H4883" s="152">
        <v>458.65905326291198</v>
      </c>
      <c r="I4883" s="152">
        <v>485.97980628705199</v>
      </c>
      <c r="J4883" s="152">
        <v>470.78701372307302</v>
      </c>
      <c r="K4883" s="152">
        <v>501.53628757378601</v>
      </c>
      <c r="L4883" s="152">
        <v>15.1927925639789</v>
      </c>
      <c r="M4883" s="152">
        <v>15.5564812867343</v>
      </c>
    </row>
    <row r="4884" spans="1:13">
      <c r="A4884" s="150" t="str">
        <f t="shared" si="153"/>
        <v>2008-2010Males3</v>
      </c>
      <c r="B4884" s="151" t="str">
        <f t="shared" si="152"/>
        <v>2008-2010_Males_3_&lt;75</v>
      </c>
      <c r="C4884" s="152" t="s">
        <v>6</v>
      </c>
      <c r="D4884" s="152" t="s">
        <v>2</v>
      </c>
      <c r="E4884" s="152">
        <v>3</v>
      </c>
      <c r="F4884" s="152">
        <v>3832</v>
      </c>
      <c r="G4884" s="152">
        <v>1277.3333333333301</v>
      </c>
      <c r="H4884" s="152">
        <v>447.76660049100099</v>
      </c>
      <c r="I4884" s="152">
        <v>469.91383656772501</v>
      </c>
      <c r="J4884" s="152">
        <v>455.08198458093801</v>
      </c>
      <c r="K4884" s="152">
        <v>485.10424069461197</v>
      </c>
      <c r="L4884" s="152">
        <v>14.8318519867865</v>
      </c>
      <c r="M4884" s="152">
        <v>15.190404126887101</v>
      </c>
    </row>
    <row r="4885" spans="1:13">
      <c r="A4885" s="150" t="str">
        <f t="shared" si="153"/>
        <v>2009-2011Males3</v>
      </c>
      <c r="B4885" s="151" t="str">
        <f t="shared" si="152"/>
        <v>2009-2011_Males_3_&lt;75</v>
      </c>
      <c r="C4885" s="152" t="s">
        <v>7</v>
      </c>
      <c r="D4885" s="152" t="s">
        <v>2</v>
      </c>
      <c r="E4885" s="152">
        <v>3</v>
      </c>
      <c r="F4885" s="152">
        <v>3833</v>
      </c>
      <c r="G4885" s="152">
        <v>1277.6666666666699</v>
      </c>
      <c r="H4885" s="152">
        <v>446.25029833456603</v>
      </c>
      <c r="I4885" s="152">
        <v>463.60946153291098</v>
      </c>
      <c r="J4885" s="152">
        <v>448.97668799743002</v>
      </c>
      <c r="K4885" s="152">
        <v>478.59592783157802</v>
      </c>
      <c r="L4885" s="152">
        <v>14.632773535480901</v>
      </c>
      <c r="M4885" s="152">
        <v>14.986466298667301</v>
      </c>
    </row>
    <row r="4886" spans="1:13">
      <c r="A4886" s="150" t="str">
        <f t="shared" si="153"/>
        <v>2010-2012Males3</v>
      </c>
      <c r="B4886" s="151" t="str">
        <f t="shared" si="152"/>
        <v>2010-2012_Males_3_&lt;75</v>
      </c>
      <c r="C4886" s="152" t="s">
        <v>8</v>
      </c>
      <c r="D4886" s="152" t="s">
        <v>2</v>
      </c>
      <c r="E4886" s="152">
        <v>3</v>
      </c>
      <c r="F4886" s="152">
        <v>3756</v>
      </c>
      <c r="G4886" s="152">
        <v>1252</v>
      </c>
      <c r="H4886" s="152">
        <v>436.14170192803402</v>
      </c>
      <c r="I4886" s="152">
        <v>449.05455494484403</v>
      </c>
      <c r="J4886" s="152">
        <v>434.74004825998401</v>
      </c>
      <c r="K4886" s="152">
        <v>463.71863752177302</v>
      </c>
      <c r="L4886" s="152">
        <v>14.3145066848606</v>
      </c>
      <c r="M4886" s="152">
        <v>14.664082576928999</v>
      </c>
    </row>
    <row r="4887" spans="1:13">
      <c r="A4887" s="150" t="str">
        <f t="shared" si="153"/>
        <v>2011-2013Males3</v>
      </c>
      <c r="B4887" s="151" t="str">
        <f t="shared" si="152"/>
        <v>2011-2013_Males_3_&lt;75</v>
      </c>
      <c r="C4887" s="152" t="s">
        <v>9</v>
      </c>
      <c r="D4887" s="152" t="s">
        <v>2</v>
      </c>
      <c r="E4887" s="152">
        <v>3</v>
      </c>
      <c r="F4887" s="152">
        <v>3785</v>
      </c>
      <c r="G4887" s="152">
        <v>1261.6666666666699</v>
      </c>
      <c r="H4887" s="152">
        <v>438.52026925260401</v>
      </c>
      <c r="I4887" s="152">
        <v>446.62196358139897</v>
      </c>
      <c r="J4887" s="152">
        <v>432.43997989791501</v>
      </c>
      <c r="K4887" s="152">
        <v>461.14893964870203</v>
      </c>
      <c r="L4887" s="152">
        <v>14.1819836834841</v>
      </c>
      <c r="M4887" s="152">
        <v>14.526976067303099</v>
      </c>
    </row>
    <row r="4888" spans="1:13">
      <c r="A4888" s="150" t="str">
        <f t="shared" si="153"/>
        <v>2012-2014Males3</v>
      </c>
      <c r="B4888" s="151" t="str">
        <f t="shared" si="152"/>
        <v>2012-2014_Males_3_&lt;75</v>
      </c>
      <c r="C4888" s="152" t="s">
        <v>216</v>
      </c>
      <c r="D4888" s="152" t="s">
        <v>2</v>
      </c>
      <c r="E4888" s="152">
        <v>3</v>
      </c>
      <c r="F4888" s="152">
        <v>3718</v>
      </c>
      <c r="G4888" s="152">
        <v>1239.3333333333301</v>
      </c>
      <c r="H4888" s="152">
        <v>430.136884874175</v>
      </c>
      <c r="I4888" s="152">
        <v>431.525311398111</v>
      </c>
      <c r="J4888" s="152">
        <v>417.70152987407198</v>
      </c>
      <c r="K4888" s="152">
        <v>445.688428826679</v>
      </c>
      <c r="L4888" s="152">
        <v>13.8237815240382</v>
      </c>
      <c r="M4888" s="152">
        <v>14.163117428568601</v>
      </c>
    </row>
    <row r="4889" spans="1:13">
      <c r="A4889" s="150" t="str">
        <f t="shared" si="153"/>
        <v>2004-2006Males4</v>
      </c>
      <c r="B4889" s="151" t="str">
        <f t="shared" si="152"/>
        <v>2004-2006_Males_4_&lt;75</v>
      </c>
      <c r="C4889" s="152" t="s">
        <v>1</v>
      </c>
      <c r="D4889" s="152" t="s">
        <v>2</v>
      </c>
      <c r="E4889" s="152">
        <v>4</v>
      </c>
      <c r="F4889" s="152">
        <v>4481</v>
      </c>
      <c r="G4889" s="152">
        <v>1493.6666666666699</v>
      </c>
      <c r="H4889" s="152">
        <v>554.83946058856804</v>
      </c>
      <c r="I4889" s="152">
        <v>638.55687519774995</v>
      </c>
      <c r="J4889" s="152">
        <v>619.88662286065801</v>
      </c>
      <c r="K4889" s="152">
        <v>657.64409046158698</v>
      </c>
      <c r="L4889" s="152">
        <v>18.6702523370923</v>
      </c>
      <c r="M4889" s="152">
        <v>19.0872152638375</v>
      </c>
    </row>
    <row r="4890" spans="1:13">
      <c r="A4890" s="150" t="str">
        <f t="shared" si="153"/>
        <v>2005-2007Males4</v>
      </c>
      <c r="B4890" s="151" t="str">
        <f t="shared" si="152"/>
        <v>2005-2007_Males_4_&lt;75</v>
      </c>
      <c r="C4890" s="152" t="s">
        <v>3</v>
      </c>
      <c r="D4890" s="152" t="s">
        <v>2</v>
      </c>
      <c r="E4890" s="152">
        <v>4</v>
      </c>
      <c r="F4890" s="152">
        <v>4425</v>
      </c>
      <c r="G4890" s="152">
        <v>1475</v>
      </c>
      <c r="H4890" s="152">
        <v>544.533620797862</v>
      </c>
      <c r="I4890" s="152">
        <v>622.11412398175105</v>
      </c>
      <c r="J4890" s="152">
        <v>603.80692816801798</v>
      </c>
      <c r="K4890" s="152">
        <v>640.83278548834301</v>
      </c>
      <c r="L4890" s="152">
        <v>18.307195813733099</v>
      </c>
      <c r="M4890" s="152">
        <v>18.718661506592099</v>
      </c>
    </row>
    <row r="4891" spans="1:13">
      <c r="A4891" s="150" t="str">
        <f t="shared" si="153"/>
        <v>2006-2008Males4</v>
      </c>
      <c r="B4891" s="151" t="str">
        <f t="shared" si="152"/>
        <v>2006-2008_Males_4_&lt;75</v>
      </c>
      <c r="C4891" s="152" t="s">
        <v>4</v>
      </c>
      <c r="D4891" s="152" t="s">
        <v>2</v>
      </c>
      <c r="E4891" s="152">
        <v>4</v>
      </c>
      <c r="F4891" s="152">
        <v>4391</v>
      </c>
      <c r="G4891" s="152">
        <v>1463.6666666666699</v>
      </c>
      <c r="H4891" s="152">
        <v>536.53601304010999</v>
      </c>
      <c r="I4891" s="152">
        <v>608.31626453072704</v>
      </c>
      <c r="J4891" s="152">
        <v>590.35166370079696</v>
      </c>
      <c r="K4891" s="152">
        <v>626.68621060129396</v>
      </c>
      <c r="L4891" s="152">
        <v>17.964600829930198</v>
      </c>
      <c r="M4891" s="152">
        <v>18.369946070567</v>
      </c>
    </row>
    <row r="4892" spans="1:13">
      <c r="A4892" s="150" t="str">
        <f t="shared" si="153"/>
        <v>2007-2009Males4</v>
      </c>
      <c r="B4892" s="151" t="str">
        <f t="shared" si="152"/>
        <v>2007-2009_Males_4_&lt;75</v>
      </c>
      <c r="C4892" s="152" t="s">
        <v>5</v>
      </c>
      <c r="D4892" s="152" t="s">
        <v>2</v>
      </c>
      <c r="E4892" s="152">
        <v>4</v>
      </c>
      <c r="F4892" s="152">
        <v>4429</v>
      </c>
      <c r="G4892" s="152">
        <v>1476.3333333333301</v>
      </c>
      <c r="H4892" s="152">
        <v>537.23008100299103</v>
      </c>
      <c r="I4892" s="152">
        <v>603.69543216674697</v>
      </c>
      <c r="J4892" s="152">
        <v>585.94532520168298</v>
      </c>
      <c r="K4892" s="152">
        <v>621.84430148136096</v>
      </c>
      <c r="L4892" s="152">
        <v>17.750106965063299</v>
      </c>
      <c r="M4892" s="152">
        <v>18.148869314614299</v>
      </c>
    </row>
    <row r="4893" spans="1:13">
      <c r="A4893" s="150" t="str">
        <f t="shared" si="153"/>
        <v>2008-2010Males4</v>
      </c>
      <c r="B4893" s="151" t="str">
        <f t="shared" si="152"/>
        <v>2008-2010_Males_4_&lt;75</v>
      </c>
      <c r="C4893" s="152" t="s">
        <v>6</v>
      </c>
      <c r="D4893" s="152" t="s">
        <v>2</v>
      </c>
      <c r="E4893" s="152">
        <v>4</v>
      </c>
      <c r="F4893" s="152">
        <v>4334</v>
      </c>
      <c r="G4893" s="152">
        <v>1444.6666666666699</v>
      </c>
      <c r="H4893" s="152">
        <v>522.32474281472105</v>
      </c>
      <c r="I4893" s="152">
        <v>583.20831866537799</v>
      </c>
      <c r="J4893" s="152">
        <v>565.88137166583795</v>
      </c>
      <c r="K4893" s="152">
        <v>600.92881774242005</v>
      </c>
      <c r="L4893" s="152">
        <v>17.326946999539899</v>
      </c>
      <c r="M4893" s="152">
        <v>17.720499077042099</v>
      </c>
    </row>
    <row r="4894" spans="1:13">
      <c r="A4894" s="150" t="str">
        <f t="shared" si="153"/>
        <v>2009-2011Males4</v>
      </c>
      <c r="B4894" s="151" t="str">
        <f t="shared" si="152"/>
        <v>2009-2011_Males_4_&lt;75</v>
      </c>
      <c r="C4894" s="152" t="s">
        <v>7</v>
      </c>
      <c r="D4894" s="152" t="s">
        <v>2</v>
      </c>
      <c r="E4894" s="152">
        <v>4</v>
      </c>
      <c r="F4894" s="152">
        <v>4305</v>
      </c>
      <c r="G4894" s="152">
        <v>1435</v>
      </c>
      <c r="H4894" s="152">
        <v>515.70906102617096</v>
      </c>
      <c r="I4894" s="152">
        <v>571.78273978903098</v>
      </c>
      <c r="J4894" s="152">
        <v>554.73821307496996</v>
      </c>
      <c r="K4894" s="152">
        <v>589.21572198950196</v>
      </c>
      <c r="L4894" s="152">
        <v>17.0445267140603</v>
      </c>
      <c r="M4894" s="152">
        <v>17.432982200471201</v>
      </c>
    </row>
    <row r="4895" spans="1:13">
      <c r="A4895" s="150" t="str">
        <f t="shared" si="153"/>
        <v>2010-2012Males4</v>
      </c>
      <c r="B4895" s="151" t="str">
        <f t="shared" si="152"/>
        <v>2010-2012_Males_4_&lt;75</v>
      </c>
      <c r="C4895" s="152" t="s">
        <v>8</v>
      </c>
      <c r="D4895" s="152" t="s">
        <v>2</v>
      </c>
      <c r="E4895" s="152">
        <v>4</v>
      </c>
      <c r="F4895" s="152">
        <v>4224</v>
      </c>
      <c r="G4895" s="152">
        <v>1408</v>
      </c>
      <c r="H4895" s="152">
        <v>503.66600647945302</v>
      </c>
      <c r="I4895" s="152">
        <v>554.46465657946806</v>
      </c>
      <c r="J4895" s="152">
        <v>537.784763282874</v>
      </c>
      <c r="K4895" s="152">
        <v>571.52836867607198</v>
      </c>
      <c r="L4895" s="152">
        <v>16.679893296593701</v>
      </c>
      <c r="M4895" s="152">
        <v>17.063712096603599</v>
      </c>
    </row>
    <row r="4896" spans="1:13">
      <c r="A4896" s="150" t="str">
        <f t="shared" si="153"/>
        <v>2011-2013Males4</v>
      </c>
      <c r="B4896" s="151" t="str">
        <f t="shared" si="152"/>
        <v>2011-2013_Males_4_&lt;75</v>
      </c>
      <c r="C4896" s="152" t="s">
        <v>9</v>
      </c>
      <c r="D4896" s="152" t="s">
        <v>2</v>
      </c>
      <c r="E4896" s="152">
        <v>4</v>
      </c>
      <c r="F4896" s="152">
        <v>4282</v>
      </c>
      <c r="G4896" s="152">
        <v>1427.3333333333301</v>
      </c>
      <c r="H4896" s="152">
        <v>508.82784222296698</v>
      </c>
      <c r="I4896" s="152">
        <v>555.46300320406203</v>
      </c>
      <c r="J4896" s="152">
        <v>538.87093276175301</v>
      </c>
      <c r="K4896" s="152">
        <v>572.43424434490203</v>
      </c>
      <c r="L4896" s="152">
        <v>16.592070442309499</v>
      </c>
      <c r="M4896" s="152">
        <v>16.971241140839702</v>
      </c>
    </row>
    <row r="4897" spans="1:13">
      <c r="A4897" s="150" t="str">
        <f t="shared" si="153"/>
        <v>2012-2014Males4</v>
      </c>
      <c r="B4897" s="151" t="str">
        <f t="shared" si="152"/>
        <v>2012-2014_Males_4_&lt;75</v>
      </c>
      <c r="C4897" s="152" t="s">
        <v>216</v>
      </c>
      <c r="D4897" s="152" t="s">
        <v>2</v>
      </c>
      <c r="E4897" s="152">
        <v>4</v>
      </c>
      <c r="F4897" s="152">
        <v>4258</v>
      </c>
      <c r="G4897" s="152">
        <v>1419.3333333333301</v>
      </c>
      <c r="H4897" s="152">
        <v>504.63929194058602</v>
      </c>
      <c r="I4897" s="152">
        <v>545.60852292445099</v>
      </c>
      <c r="J4897" s="152">
        <v>529.27208381764603</v>
      </c>
      <c r="K4897" s="152">
        <v>562.31935482018605</v>
      </c>
      <c r="L4897" s="152">
        <v>16.336439106805301</v>
      </c>
      <c r="M4897" s="152">
        <v>16.7108318957347</v>
      </c>
    </row>
    <row r="4898" spans="1:13">
      <c r="A4898" s="150" t="str">
        <f t="shared" si="153"/>
        <v>2004-2006Males5</v>
      </c>
      <c r="B4898" s="151" t="str">
        <f t="shared" si="152"/>
        <v>2004-2006_Males_5_&lt;75</v>
      </c>
      <c r="C4898" s="152" t="s">
        <v>1</v>
      </c>
      <c r="D4898" s="152" t="s">
        <v>2</v>
      </c>
      <c r="E4898" s="152">
        <v>5</v>
      </c>
      <c r="F4898" s="152">
        <v>4872</v>
      </c>
      <c r="G4898" s="152">
        <v>1624</v>
      </c>
      <c r="H4898" s="152">
        <v>620.02244908867397</v>
      </c>
      <c r="I4898" s="152">
        <v>776.79408566802795</v>
      </c>
      <c r="J4898" s="152">
        <v>754.92516762467005</v>
      </c>
      <c r="K4898" s="152">
        <v>799.13115846241101</v>
      </c>
      <c r="L4898" s="152">
        <v>21.868918043357901</v>
      </c>
      <c r="M4898" s="152">
        <v>22.337072794382799</v>
      </c>
    </row>
    <row r="4899" spans="1:13">
      <c r="A4899" s="150" t="str">
        <f t="shared" si="153"/>
        <v>2005-2007Males5</v>
      </c>
      <c r="B4899" s="151" t="str">
        <f t="shared" si="152"/>
        <v>2005-2007_Males_5_&lt;75</v>
      </c>
      <c r="C4899" s="152" t="s">
        <v>3</v>
      </c>
      <c r="D4899" s="152" t="s">
        <v>2</v>
      </c>
      <c r="E4899" s="152">
        <v>5</v>
      </c>
      <c r="F4899" s="152">
        <v>4994</v>
      </c>
      <c r="G4899" s="152">
        <v>1664.6666666666699</v>
      </c>
      <c r="H4899" s="152">
        <v>630.52450700028703</v>
      </c>
      <c r="I4899" s="152">
        <v>787.78714229202001</v>
      </c>
      <c r="J4899" s="152">
        <v>765.859646006003</v>
      </c>
      <c r="K4899" s="152">
        <v>810.17821097028695</v>
      </c>
      <c r="L4899" s="152">
        <v>21.927496286016702</v>
      </c>
      <c r="M4899" s="152">
        <v>22.391068678267899</v>
      </c>
    </row>
    <row r="4900" spans="1:13">
      <c r="A4900" s="150" t="str">
        <f t="shared" si="153"/>
        <v>2006-2008Males5</v>
      </c>
      <c r="B4900" s="151" t="str">
        <f t="shared" si="152"/>
        <v>2006-2008_Males_5_&lt;75</v>
      </c>
      <c r="C4900" s="152" t="s">
        <v>4</v>
      </c>
      <c r="D4900" s="152" t="s">
        <v>2</v>
      </c>
      <c r="E4900" s="152">
        <v>5</v>
      </c>
      <c r="F4900" s="152">
        <v>5020</v>
      </c>
      <c r="G4900" s="152">
        <v>1673.3333333333301</v>
      </c>
      <c r="H4900" s="152">
        <v>628.55676105452301</v>
      </c>
      <c r="I4900" s="152">
        <v>782.77544930520503</v>
      </c>
      <c r="J4900" s="152">
        <v>761.03553046838499</v>
      </c>
      <c r="K4900" s="152">
        <v>804.97376931496206</v>
      </c>
      <c r="L4900" s="152">
        <v>21.739918836819999</v>
      </c>
      <c r="M4900" s="152">
        <v>22.198320009757101</v>
      </c>
    </row>
    <row r="4901" spans="1:13">
      <c r="A4901" s="150" t="str">
        <f t="shared" si="153"/>
        <v>2007-2009Males5</v>
      </c>
      <c r="B4901" s="151" t="str">
        <f t="shared" si="152"/>
        <v>2007-2009_Males_5_&lt;75</v>
      </c>
      <c r="C4901" s="152" t="s">
        <v>5</v>
      </c>
      <c r="D4901" s="152" t="s">
        <v>2</v>
      </c>
      <c r="E4901" s="152">
        <v>5</v>
      </c>
      <c r="F4901" s="152">
        <v>5019</v>
      </c>
      <c r="G4901" s="152">
        <v>1673</v>
      </c>
      <c r="H4901" s="152">
        <v>623.65334864197905</v>
      </c>
      <c r="I4901" s="152">
        <v>774.34189163553799</v>
      </c>
      <c r="J4901" s="152">
        <v>752.82572983901298</v>
      </c>
      <c r="K4901" s="152">
        <v>796.31178225337305</v>
      </c>
      <c r="L4901" s="152">
        <v>21.516161796524599</v>
      </c>
      <c r="M4901" s="152">
        <v>21.969890617835301</v>
      </c>
    </row>
    <row r="4902" spans="1:13">
      <c r="A4902" s="150" t="str">
        <f t="shared" si="153"/>
        <v>2008-2010Males5</v>
      </c>
      <c r="B4902" s="151" t="str">
        <f t="shared" si="152"/>
        <v>2008-2010_Males_5_&lt;75</v>
      </c>
      <c r="C4902" s="152" t="s">
        <v>6</v>
      </c>
      <c r="D4902" s="152" t="s">
        <v>2</v>
      </c>
      <c r="E4902" s="152">
        <v>5</v>
      </c>
      <c r="F4902" s="152">
        <v>4901</v>
      </c>
      <c r="G4902" s="152">
        <v>1633.6666666666699</v>
      </c>
      <c r="H4902" s="152">
        <v>605.19098523511798</v>
      </c>
      <c r="I4902" s="152">
        <v>748.25771814742905</v>
      </c>
      <c r="J4902" s="152">
        <v>727.22654712992505</v>
      </c>
      <c r="K4902" s="152">
        <v>769.73776031709804</v>
      </c>
      <c r="L4902" s="152">
        <v>21.031171017504199</v>
      </c>
      <c r="M4902" s="152">
        <v>21.480042169669101</v>
      </c>
    </row>
    <row r="4903" spans="1:13">
      <c r="A4903" s="150" t="str">
        <f t="shared" si="153"/>
        <v>2009-2011Males5</v>
      </c>
      <c r="B4903" s="151" t="str">
        <f t="shared" si="152"/>
        <v>2009-2011_Males_5_&lt;75</v>
      </c>
      <c r="C4903" s="152" t="s">
        <v>7</v>
      </c>
      <c r="D4903" s="152" t="s">
        <v>2</v>
      </c>
      <c r="E4903" s="152">
        <v>5</v>
      </c>
      <c r="F4903" s="152">
        <v>4844</v>
      </c>
      <c r="G4903" s="152">
        <v>1614.6666666666699</v>
      </c>
      <c r="H4903" s="152">
        <v>594.67907095513306</v>
      </c>
      <c r="I4903" s="152">
        <v>733.48765941566501</v>
      </c>
      <c r="J4903" s="152">
        <v>712.75035913057297</v>
      </c>
      <c r="K4903" s="152">
        <v>754.67018590696398</v>
      </c>
      <c r="L4903" s="152">
        <v>20.737300285091699</v>
      </c>
      <c r="M4903" s="152">
        <v>21.182526491299399</v>
      </c>
    </row>
    <row r="4904" spans="1:13">
      <c r="A4904" s="150" t="str">
        <f t="shared" si="153"/>
        <v>2010-2012Males5</v>
      </c>
      <c r="B4904" s="151" t="str">
        <f t="shared" si="152"/>
        <v>2010-2012_Males_5_&lt;75</v>
      </c>
      <c r="C4904" s="152" t="s">
        <v>8</v>
      </c>
      <c r="D4904" s="152" t="s">
        <v>2</v>
      </c>
      <c r="E4904" s="152">
        <v>5</v>
      </c>
      <c r="F4904" s="152">
        <v>4687</v>
      </c>
      <c r="G4904" s="152">
        <v>1562.3333333333301</v>
      </c>
      <c r="H4904" s="152">
        <v>572.41746538871098</v>
      </c>
      <c r="I4904" s="152">
        <v>703.76151663915698</v>
      </c>
      <c r="J4904" s="152">
        <v>683.54620509956703</v>
      </c>
      <c r="K4904" s="152">
        <v>724.41814340841995</v>
      </c>
      <c r="L4904" s="152">
        <v>20.2153115395895</v>
      </c>
      <c r="M4904" s="152">
        <v>20.656626769263699</v>
      </c>
    </row>
    <row r="4905" spans="1:13">
      <c r="A4905" s="150" t="str">
        <f t="shared" si="153"/>
        <v>2011-2013Males5</v>
      </c>
      <c r="B4905" s="151" t="str">
        <f t="shared" si="152"/>
        <v>2011-2013_Males_5_&lt;75</v>
      </c>
      <c r="C4905" s="152" t="s">
        <v>9</v>
      </c>
      <c r="D4905" s="152" t="s">
        <v>2</v>
      </c>
      <c r="E4905" s="152">
        <v>5</v>
      </c>
      <c r="F4905" s="152">
        <v>4660</v>
      </c>
      <c r="G4905" s="152">
        <v>1553.3333333333301</v>
      </c>
      <c r="H4905" s="152">
        <v>566.04575738987296</v>
      </c>
      <c r="I4905" s="152">
        <v>695.38069069368805</v>
      </c>
      <c r="J4905" s="152">
        <v>675.35511535950104</v>
      </c>
      <c r="K4905" s="152">
        <v>715.84471909692695</v>
      </c>
      <c r="L4905" s="152">
        <v>20.0255753341869</v>
      </c>
      <c r="M4905" s="152">
        <v>20.464028403238999</v>
      </c>
    </row>
    <row r="4906" spans="1:13">
      <c r="A4906" s="150" t="str">
        <f t="shared" si="153"/>
        <v>2012-2014Males5</v>
      </c>
      <c r="B4906" s="151" t="str">
        <f t="shared" si="152"/>
        <v>2012-2014_Males_5_&lt;75</v>
      </c>
      <c r="C4906" s="152" t="s">
        <v>216</v>
      </c>
      <c r="D4906" s="152" t="s">
        <v>2</v>
      </c>
      <c r="E4906" s="152">
        <v>5</v>
      </c>
      <c r="F4906" s="152">
        <v>4622</v>
      </c>
      <c r="G4906" s="152">
        <v>1540.6666666666699</v>
      </c>
      <c r="H4906" s="152">
        <v>559.00583557584696</v>
      </c>
      <c r="I4906" s="152">
        <v>684.27391784557005</v>
      </c>
      <c r="J4906" s="152">
        <v>664.49522880552001</v>
      </c>
      <c r="K4906" s="152">
        <v>704.48745250852505</v>
      </c>
      <c r="L4906" s="152">
        <v>19.778689040049802</v>
      </c>
      <c r="M4906" s="152">
        <v>20.213534662955102</v>
      </c>
    </row>
    <row r="4907" spans="1:13">
      <c r="A4907" s="150" t="str">
        <f t="shared" si="153"/>
        <v>2004-2006Males7A1</v>
      </c>
      <c r="B4907" s="151" t="str">
        <f t="shared" si="152"/>
        <v>2004-2006_Males_7A1_&lt;75</v>
      </c>
      <c r="C4907" s="152" t="s">
        <v>1</v>
      </c>
      <c r="D4907" s="152" t="s">
        <v>2</v>
      </c>
      <c r="E4907" s="152" t="s">
        <v>10</v>
      </c>
      <c r="F4907" s="152">
        <v>4573</v>
      </c>
      <c r="G4907" s="152">
        <v>1524.3333333333301</v>
      </c>
      <c r="H4907" s="152">
        <v>499.51064778000102</v>
      </c>
      <c r="I4907" s="152">
        <v>530.60022640848695</v>
      </c>
      <c r="J4907" s="152">
        <v>515.25563394428798</v>
      </c>
      <c r="K4907" s="152">
        <v>546.28400294325195</v>
      </c>
      <c r="L4907" s="152">
        <v>15.344592464199399</v>
      </c>
      <c r="M4907" s="152">
        <v>15.683776534764201</v>
      </c>
    </row>
    <row r="4908" spans="1:13">
      <c r="A4908" s="150" t="str">
        <f t="shared" si="153"/>
        <v>2005-2007Males7A1</v>
      </c>
      <c r="B4908" s="151" t="str">
        <f t="shared" si="152"/>
        <v>2005-2007_Males_7A1_&lt;75</v>
      </c>
      <c r="C4908" s="152" t="s">
        <v>3</v>
      </c>
      <c r="D4908" s="152" t="s">
        <v>2</v>
      </c>
      <c r="E4908" s="152" t="s">
        <v>10</v>
      </c>
      <c r="F4908" s="152">
        <v>4512</v>
      </c>
      <c r="G4908" s="152">
        <v>1504</v>
      </c>
      <c r="H4908" s="152">
        <v>491.02882073639103</v>
      </c>
      <c r="I4908" s="152">
        <v>514.06441666707997</v>
      </c>
      <c r="J4908" s="152">
        <v>499.09927908894201</v>
      </c>
      <c r="K4908" s="152">
        <v>529.36260659518098</v>
      </c>
      <c r="L4908" s="152">
        <v>14.965137578138901</v>
      </c>
      <c r="M4908" s="152">
        <v>15.2981899281009</v>
      </c>
    </row>
    <row r="4909" spans="1:13">
      <c r="A4909" s="150" t="str">
        <f t="shared" si="153"/>
        <v>2006-2008Males7A1</v>
      </c>
      <c r="B4909" s="151" t="str">
        <f t="shared" si="152"/>
        <v>2006-2008_Males_7A1_&lt;75</v>
      </c>
      <c r="C4909" s="152" t="s">
        <v>4</v>
      </c>
      <c r="D4909" s="152" t="s">
        <v>2</v>
      </c>
      <c r="E4909" s="152" t="s">
        <v>10</v>
      </c>
      <c r="F4909" s="152">
        <v>4511</v>
      </c>
      <c r="G4909" s="152">
        <v>1503.6666666666699</v>
      </c>
      <c r="H4909" s="152">
        <v>488.723922445548</v>
      </c>
      <c r="I4909" s="152">
        <v>504.707952651401</v>
      </c>
      <c r="J4909" s="152">
        <v>490.01620497052897</v>
      </c>
      <c r="K4909" s="152">
        <v>519.72670501506002</v>
      </c>
      <c r="L4909" s="152">
        <v>14.6917476808727</v>
      </c>
      <c r="M4909" s="152">
        <v>15.0187523636584</v>
      </c>
    </row>
    <row r="4910" spans="1:13">
      <c r="A4910" s="150" t="str">
        <f t="shared" si="153"/>
        <v>2007-2009Males7A1</v>
      </c>
      <c r="B4910" s="151" t="str">
        <f t="shared" si="152"/>
        <v>2007-2009_Males_7A1_&lt;75</v>
      </c>
      <c r="C4910" s="152" t="s">
        <v>5</v>
      </c>
      <c r="D4910" s="152" t="s">
        <v>2</v>
      </c>
      <c r="E4910" s="152" t="s">
        <v>10</v>
      </c>
      <c r="F4910" s="152">
        <v>4466</v>
      </c>
      <c r="G4910" s="152">
        <v>1488.6666666666699</v>
      </c>
      <c r="H4910" s="152">
        <v>481.66678710133903</v>
      </c>
      <c r="I4910" s="152">
        <v>489.78470624844101</v>
      </c>
      <c r="J4910" s="152">
        <v>475.45714600413498</v>
      </c>
      <c r="K4910" s="152">
        <v>504.43278755915497</v>
      </c>
      <c r="L4910" s="152">
        <v>14.327560244306399</v>
      </c>
      <c r="M4910" s="152">
        <v>14.648081310714</v>
      </c>
    </row>
    <row r="4911" spans="1:13">
      <c r="A4911" s="150" t="str">
        <f t="shared" si="153"/>
        <v>2008-2010Males7A1</v>
      </c>
      <c r="B4911" s="151" t="str">
        <f t="shared" si="152"/>
        <v>2008-2010_Males_7A1_&lt;75</v>
      </c>
      <c r="C4911" s="152" t="s">
        <v>6</v>
      </c>
      <c r="D4911" s="152" t="s">
        <v>2</v>
      </c>
      <c r="E4911" s="152" t="s">
        <v>10</v>
      </c>
      <c r="F4911" s="152">
        <v>4437</v>
      </c>
      <c r="G4911" s="152">
        <v>1479</v>
      </c>
      <c r="H4911" s="152">
        <v>476.92036494028002</v>
      </c>
      <c r="I4911" s="152">
        <v>479.22718526549397</v>
      </c>
      <c r="J4911" s="152">
        <v>465.16251654768399</v>
      </c>
      <c r="K4911" s="152">
        <v>493.60753317490401</v>
      </c>
      <c r="L4911" s="152">
        <v>14.064668717810401</v>
      </c>
      <c r="M4911" s="152">
        <v>14.380347909410499</v>
      </c>
    </row>
    <row r="4912" spans="1:13">
      <c r="A4912" s="150" t="str">
        <f t="shared" si="153"/>
        <v>2009-2011Males7A1</v>
      </c>
      <c r="B4912" s="151" t="str">
        <f t="shared" si="152"/>
        <v>2009-2011_Males_7A1_&lt;75</v>
      </c>
      <c r="C4912" s="152" t="s">
        <v>7</v>
      </c>
      <c r="D4912" s="152" t="s">
        <v>2</v>
      </c>
      <c r="E4912" s="152" t="s">
        <v>10</v>
      </c>
      <c r="F4912" s="152">
        <v>4315</v>
      </c>
      <c r="G4912" s="152">
        <v>1438.3333333333301</v>
      </c>
      <c r="H4912" s="152">
        <v>462.40433106221201</v>
      </c>
      <c r="I4912" s="152">
        <v>460.46083929670903</v>
      </c>
      <c r="J4912" s="152">
        <v>446.75771651605402</v>
      </c>
      <c r="K4912" s="152">
        <v>474.47589823443002</v>
      </c>
      <c r="L4912" s="152">
        <v>13.703122780654599</v>
      </c>
      <c r="M4912" s="152">
        <v>14.0150589377205</v>
      </c>
    </row>
    <row r="4913" spans="1:13">
      <c r="A4913" s="150" t="str">
        <f t="shared" si="153"/>
        <v>2010-2012Males7A1</v>
      </c>
      <c r="B4913" s="151" t="str">
        <f t="shared" si="152"/>
        <v>2010-2012_Males_7A1_&lt;75</v>
      </c>
      <c r="C4913" s="152" t="s">
        <v>8</v>
      </c>
      <c r="D4913" s="152" t="s">
        <v>2</v>
      </c>
      <c r="E4913" s="152" t="s">
        <v>10</v>
      </c>
      <c r="F4913" s="152">
        <v>4201</v>
      </c>
      <c r="G4913" s="152">
        <v>1400.3333333333301</v>
      </c>
      <c r="H4913" s="152">
        <v>448.95525195355901</v>
      </c>
      <c r="I4913" s="152">
        <v>443.40606374874301</v>
      </c>
      <c r="J4913" s="152">
        <v>430.03292822084398</v>
      </c>
      <c r="K4913" s="152">
        <v>457.08777864483801</v>
      </c>
      <c r="L4913" s="152">
        <v>13.373135527899301</v>
      </c>
      <c r="M4913" s="152">
        <v>13.681714896094601</v>
      </c>
    </row>
    <row r="4914" spans="1:13">
      <c r="A4914" s="150" t="str">
        <f t="shared" si="153"/>
        <v>2011-2013Males7A1</v>
      </c>
      <c r="B4914" s="151" t="str">
        <f t="shared" si="152"/>
        <v>2011-2013_Males_7A1_&lt;75</v>
      </c>
      <c r="C4914" s="152" t="s">
        <v>9</v>
      </c>
      <c r="D4914" s="152" t="s">
        <v>2</v>
      </c>
      <c r="E4914" s="152" t="s">
        <v>10</v>
      </c>
      <c r="F4914" s="152">
        <v>4187</v>
      </c>
      <c r="G4914" s="152">
        <v>1395.6666666666699</v>
      </c>
      <c r="H4914" s="152">
        <v>446.43237940888002</v>
      </c>
      <c r="I4914" s="152">
        <v>435.970213422499</v>
      </c>
      <c r="J4914" s="152">
        <v>422.79619604666698</v>
      </c>
      <c r="K4914" s="152">
        <v>449.44872985646299</v>
      </c>
      <c r="L4914" s="152">
        <v>13.1740173758313</v>
      </c>
      <c r="M4914" s="152">
        <v>13.478516433964399</v>
      </c>
    </row>
    <row r="4915" spans="1:13">
      <c r="A4915" s="150" t="str">
        <f t="shared" si="153"/>
        <v>2012-2014Males7A1</v>
      </c>
      <c r="B4915" s="151" t="str">
        <f t="shared" si="152"/>
        <v>2012-2014_Males_7A1_&lt;75</v>
      </c>
      <c r="C4915" s="152" t="s">
        <v>216</v>
      </c>
      <c r="D4915" s="152" t="s">
        <v>2</v>
      </c>
      <c r="E4915" s="152" t="s">
        <v>10</v>
      </c>
      <c r="F4915" s="152">
        <v>4263</v>
      </c>
      <c r="G4915" s="152">
        <v>1421</v>
      </c>
      <c r="H4915" s="152">
        <v>453.83121694473499</v>
      </c>
      <c r="I4915" s="152">
        <v>437.09230440502898</v>
      </c>
      <c r="J4915" s="152">
        <v>423.99308875569898</v>
      </c>
      <c r="K4915" s="152">
        <v>450.49154496462597</v>
      </c>
      <c r="L4915" s="152">
        <v>13.099215649330199</v>
      </c>
      <c r="M4915" s="152">
        <v>13.399240559597001</v>
      </c>
    </row>
    <row r="4916" spans="1:13">
      <c r="A4916" s="150" t="str">
        <f t="shared" si="153"/>
        <v>2004-2006Males7A2</v>
      </c>
      <c r="B4916" s="151" t="str">
        <f t="shared" si="152"/>
        <v>2004-2006_Males_7A2_&lt;75</v>
      </c>
      <c r="C4916" s="152" t="s">
        <v>1</v>
      </c>
      <c r="D4916" s="152" t="s">
        <v>2</v>
      </c>
      <c r="E4916" s="152" t="s">
        <v>11</v>
      </c>
      <c r="F4916" s="152">
        <v>2646</v>
      </c>
      <c r="G4916" s="152">
        <v>882</v>
      </c>
      <c r="H4916" s="152">
        <v>528.30927056981898</v>
      </c>
      <c r="I4916" s="152">
        <v>531.12410872776695</v>
      </c>
      <c r="J4916" s="152">
        <v>510.987173634915</v>
      </c>
      <c r="K4916" s="152">
        <v>551.84845798500203</v>
      </c>
      <c r="L4916" s="152">
        <v>20.136935092851299</v>
      </c>
      <c r="M4916" s="152">
        <v>20.7243492572353</v>
      </c>
    </row>
    <row r="4917" spans="1:13">
      <c r="A4917" s="150" t="str">
        <f t="shared" si="153"/>
        <v>2005-2007Males7A2</v>
      </c>
      <c r="B4917" s="151" t="str">
        <f t="shared" si="152"/>
        <v>2005-2007_Males_7A2_&lt;75</v>
      </c>
      <c r="C4917" s="152" t="s">
        <v>3</v>
      </c>
      <c r="D4917" s="152" t="s">
        <v>2</v>
      </c>
      <c r="E4917" s="152" t="s">
        <v>11</v>
      </c>
      <c r="F4917" s="152">
        <v>2584</v>
      </c>
      <c r="G4917" s="152">
        <v>861.33333333333303</v>
      </c>
      <c r="H4917" s="152">
        <v>512.47674616931602</v>
      </c>
      <c r="I4917" s="152">
        <v>510.19407999852098</v>
      </c>
      <c r="J4917" s="152">
        <v>490.61583672064103</v>
      </c>
      <c r="K4917" s="152">
        <v>530.35036134656502</v>
      </c>
      <c r="L4917" s="152">
        <v>19.578243277880201</v>
      </c>
      <c r="M4917" s="152">
        <v>20.156281348043599</v>
      </c>
    </row>
    <row r="4918" spans="1:13">
      <c r="A4918" s="150" t="str">
        <f t="shared" si="153"/>
        <v>2006-2008Males7A2</v>
      </c>
      <c r="B4918" s="151" t="str">
        <f t="shared" si="152"/>
        <v>2006-2008_Males_7A2_&lt;75</v>
      </c>
      <c r="C4918" s="152" t="s">
        <v>4</v>
      </c>
      <c r="D4918" s="152" t="s">
        <v>2</v>
      </c>
      <c r="E4918" s="152" t="s">
        <v>11</v>
      </c>
      <c r="F4918" s="152">
        <v>2543</v>
      </c>
      <c r="G4918" s="152">
        <v>847.66666666666697</v>
      </c>
      <c r="H4918" s="152">
        <v>500.886350206815</v>
      </c>
      <c r="I4918" s="152">
        <v>494.30543178473903</v>
      </c>
      <c r="J4918" s="152">
        <v>475.18070196841899</v>
      </c>
      <c r="K4918" s="152">
        <v>513.99941765953599</v>
      </c>
      <c r="L4918" s="152">
        <v>19.1247298163204</v>
      </c>
      <c r="M4918" s="152">
        <v>19.693985874796901</v>
      </c>
    </row>
    <row r="4919" spans="1:13">
      <c r="A4919" s="150" t="str">
        <f t="shared" si="153"/>
        <v>2007-2009Males7A2</v>
      </c>
      <c r="B4919" s="151" t="str">
        <f t="shared" si="152"/>
        <v>2007-2009_Males_7A2_&lt;75</v>
      </c>
      <c r="C4919" s="152" t="s">
        <v>5</v>
      </c>
      <c r="D4919" s="152" t="s">
        <v>2</v>
      </c>
      <c r="E4919" s="152" t="s">
        <v>11</v>
      </c>
      <c r="F4919" s="152">
        <v>2488</v>
      </c>
      <c r="G4919" s="152">
        <v>829.33333333333303</v>
      </c>
      <c r="H4919" s="152">
        <v>487.36246407954502</v>
      </c>
      <c r="I4919" s="152">
        <v>475.36378581181998</v>
      </c>
      <c r="J4919" s="152">
        <v>456.76409071054502</v>
      </c>
      <c r="K4919" s="152">
        <v>494.52329551979602</v>
      </c>
      <c r="L4919" s="152">
        <v>18.599695101274801</v>
      </c>
      <c r="M4919" s="152">
        <v>19.159509707976301</v>
      </c>
    </row>
    <row r="4920" spans="1:13">
      <c r="A4920" s="150" t="str">
        <f t="shared" si="153"/>
        <v>2008-2010Males7A2</v>
      </c>
      <c r="B4920" s="151" t="str">
        <f t="shared" si="152"/>
        <v>2008-2010_Males_7A2_&lt;75</v>
      </c>
      <c r="C4920" s="152" t="s">
        <v>6</v>
      </c>
      <c r="D4920" s="152" t="s">
        <v>2</v>
      </c>
      <c r="E4920" s="152" t="s">
        <v>11</v>
      </c>
      <c r="F4920" s="152">
        <v>2443</v>
      </c>
      <c r="G4920" s="152">
        <v>814.33333333333303</v>
      </c>
      <c r="H4920" s="152">
        <v>477.08134793544701</v>
      </c>
      <c r="I4920" s="152">
        <v>460.109669150424</v>
      </c>
      <c r="J4920" s="152">
        <v>441.93962628592402</v>
      </c>
      <c r="K4920" s="152">
        <v>478.831692373485</v>
      </c>
      <c r="L4920" s="152">
        <v>18.170042864499699</v>
      </c>
      <c r="M4920" s="152">
        <v>18.722023223060798</v>
      </c>
    </row>
    <row r="4921" spans="1:13">
      <c r="A4921" s="150" t="str">
        <f t="shared" si="153"/>
        <v>2009-2011Males7A2</v>
      </c>
      <c r="B4921" s="151" t="str">
        <f t="shared" si="152"/>
        <v>2009-2011_Males_7A2_&lt;75</v>
      </c>
      <c r="C4921" s="152" t="s">
        <v>7</v>
      </c>
      <c r="D4921" s="152" t="s">
        <v>2</v>
      </c>
      <c r="E4921" s="152" t="s">
        <v>11</v>
      </c>
      <c r="F4921" s="152">
        <v>2332</v>
      </c>
      <c r="G4921" s="152">
        <v>777.33333333333303</v>
      </c>
      <c r="H4921" s="152">
        <v>454.20637563958002</v>
      </c>
      <c r="I4921" s="152">
        <v>433.44586444843401</v>
      </c>
      <c r="J4921" s="152">
        <v>415.91768428230603</v>
      </c>
      <c r="K4921" s="152">
        <v>451.51926538031501</v>
      </c>
      <c r="L4921" s="152">
        <v>17.528180166128301</v>
      </c>
      <c r="M4921" s="152">
        <v>18.073400931880599</v>
      </c>
    </row>
    <row r="4922" spans="1:13">
      <c r="A4922" s="150" t="str">
        <f t="shared" si="153"/>
        <v>2010-2012Males7A2</v>
      </c>
      <c r="B4922" s="151" t="str">
        <f t="shared" si="152"/>
        <v>2010-2012_Males_7A2_&lt;75</v>
      </c>
      <c r="C4922" s="152" t="s">
        <v>8</v>
      </c>
      <c r="D4922" s="152" t="s">
        <v>2</v>
      </c>
      <c r="E4922" s="152" t="s">
        <v>11</v>
      </c>
      <c r="F4922" s="152">
        <v>2296</v>
      </c>
      <c r="G4922" s="152">
        <v>765.33333333333303</v>
      </c>
      <c r="H4922" s="152">
        <v>445.81831738536101</v>
      </c>
      <c r="I4922" s="152">
        <v>423.79579852938701</v>
      </c>
      <c r="J4922" s="152">
        <v>406.51414539268802</v>
      </c>
      <c r="K4922" s="152">
        <v>441.61927423202798</v>
      </c>
      <c r="L4922" s="152">
        <v>17.2816531366995</v>
      </c>
      <c r="M4922" s="152">
        <v>17.823475702641002</v>
      </c>
    </row>
    <row r="4923" spans="1:13">
      <c r="A4923" s="150" t="str">
        <f t="shared" si="153"/>
        <v>2011-2013Males7A2</v>
      </c>
      <c r="B4923" s="151" t="str">
        <f t="shared" si="152"/>
        <v>2011-2013_Males_7A2_&lt;75</v>
      </c>
      <c r="C4923" s="152" t="s">
        <v>9</v>
      </c>
      <c r="D4923" s="152" t="s">
        <v>2</v>
      </c>
      <c r="E4923" s="152" t="s">
        <v>11</v>
      </c>
      <c r="F4923" s="152">
        <v>2318</v>
      </c>
      <c r="G4923" s="152">
        <v>772.66666666666697</v>
      </c>
      <c r="H4923" s="152">
        <v>448.88292443933199</v>
      </c>
      <c r="I4923" s="152">
        <v>423.50743929521502</v>
      </c>
      <c r="J4923" s="152">
        <v>406.29992637603698</v>
      </c>
      <c r="K4923" s="152">
        <v>441.25184007299703</v>
      </c>
      <c r="L4923" s="152">
        <v>17.207512919177901</v>
      </c>
      <c r="M4923" s="152">
        <v>17.744400777781799</v>
      </c>
    </row>
    <row r="4924" spans="1:13">
      <c r="A4924" s="150" t="str">
        <f t="shared" si="153"/>
        <v>2012-2014Males7A2</v>
      </c>
      <c r="B4924" s="151" t="str">
        <f t="shared" si="152"/>
        <v>2012-2014_Males_7A2_&lt;75</v>
      </c>
      <c r="C4924" s="152" t="s">
        <v>216</v>
      </c>
      <c r="D4924" s="152" t="s">
        <v>2</v>
      </c>
      <c r="E4924" s="152" t="s">
        <v>11</v>
      </c>
      <c r="F4924" s="152">
        <v>2289</v>
      </c>
      <c r="G4924" s="152">
        <v>763</v>
      </c>
      <c r="H4924" s="152">
        <v>443.044834821118</v>
      </c>
      <c r="I4924" s="152">
        <v>412.55361228011799</v>
      </c>
      <c r="J4924" s="152">
        <v>395.67011503885902</v>
      </c>
      <c r="K4924" s="152">
        <v>429.96727162501202</v>
      </c>
      <c r="L4924" s="152">
        <v>16.883497241258599</v>
      </c>
      <c r="M4924" s="152">
        <v>17.4136593448948</v>
      </c>
    </row>
    <row r="4925" spans="1:13">
      <c r="A4925" s="150" t="str">
        <f t="shared" si="153"/>
        <v>2004-2006Males7A3</v>
      </c>
      <c r="B4925" s="151" t="str">
        <f t="shared" si="152"/>
        <v>2004-2006_Males_7A3_&lt;75</v>
      </c>
      <c r="C4925" s="152" t="s">
        <v>1</v>
      </c>
      <c r="D4925" s="152" t="s">
        <v>2</v>
      </c>
      <c r="E4925" s="152" t="s">
        <v>12</v>
      </c>
      <c r="F4925" s="152">
        <v>3418</v>
      </c>
      <c r="G4925" s="152">
        <v>1139.3333333333301</v>
      </c>
      <c r="H4925" s="152">
        <v>500.70828688328902</v>
      </c>
      <c r="I4925" s="152">
        <v>565.60673386480505</v>
      </c>
      <c r="J4925" s="152">
        <v>546.71510449775303</v>
      </c>
      <c r="K4925" s="152">
        <v>584.98230510187602</v>
      </c>
      <c r="L4925" s="152">
        <v>18.891629367052001</v>
      </c>
      <c r="M4925" s="152">
        <v>19.375571237071401</v>
      </c>
    </row>
    <row r="4926" spans="1:13">
      <c r="A4926" s="150" t="str">
        <f t="shared" si="153"/>
        <v>2005-2007Males7A3</v>
      </c>
      <c r="B4926" s="151" t="str">
        <f t="shared" si="152"/>
        <v>2005-2007_Males_7A3_&lt;75</v>
      </c>
      <c r="C4926" s="152" t="s">
        <v>3</v>
      </c>
      <c r="D4926" s="152" t="s">
        <v>2</v>
      </c>
      <c r="E4926" s="152" t="s">
        <v>12</v>
      </c>
      <c r="F4926" s="152">
        <v>3377</v>
      </c>
      <c r="G4926" s="152">
        <v>1125.6666666666699</v>
      </c>
      <c r="H4926" s="152">
        <v>490.81377417915502</v>
      </c>
      <c r="I4926" s="152">
        <v>551.438402454369</v>
      </c>
      <c r="J4926" s="152">
        <v>532.90744659695599</v>
      </c>
      <c r="K4926" s="152">
        <v>570.44697462677902</v>
      </c>
      <c r="L4926" s="152">
        <v>18.5309558574133</v>
      </c>
      <c r="M4926" s="152">
        <v>19.008572172409998</v>
      </c>
    </row>
    <row r="4927" spans="1:13">
      <c r="A4927" s="150" t="str">
        <f t="shared" si="153"/>
        <v>2006-2008Males7A3</v>
      </c>
      <c r="B4927" s="151" t="str">
        <f t="shared" ref="B4927:B4990" si="154">CONCATENATE(C4927,"_",D4927,"_",E4927,"_","&lt;75")</f>
        <v>2006-2008_Males_7A3_&lt;75</v>
      </c>
      <c r="C4927" s="152" t="s">
        <v>4</v>
      </c>
      <c r="D4927" s="152" t="s">
        <v>2</v>
      </c>
      <c r="E4927" s="152" t="s">
        <v>12</v>
      </c>
      <c r="F4927" s="152">
        <v>3335</v>
      </c>
      <c r="G4927" s="152">
        <v>1111.6666666666699</v>
      </c>
      <c r="H4927" s="152">
        <v>480.62303733583502</v>
      </c>
      <c r="I4927" s="152">
        <v>536.38714640501598</v>
      </c>
      <c r="J4927" s="152">
        <v>518.24962827437798</v>
      </c>
      <c r="K4927" s="152">
        <v>554.99511669342701</v>
      </c>
      <c r="L4927" s="152">
        <v>18.137518130637499</v>
      </c>
      <c r="M4927" s="152">
        <v>18.6079702884116</v>
      </c>
    </row>
    <row r="4928" spans="1:13">
      <c r="A4928" s="150" t="str">
        <f t="shared" si="153"/>
        <v>2007-2009Males7A3</v>
      </c>
      <c r="B4928" s="151" t="str">
        <f t="shared" si="154"/>
        <v>2007-2009_Males_7A3_&lt;75</v>
      </c>
      <c r="C4928" s="152" t="s">
        <v>5</v>
      </c>
      <c r="D4928" s="152" t="s">
        <v>2</v>
      </c>
      <c r="E4928" s="152" t="s">
        <v>12</v>
      </c>
      <c r="F4928" s="152">
        <v>3457</v>
      </c>
      <c r="G4928" s="152">
        <v>1152.3333333333301</v>
      </c>
      <c r="H4928" s="152">
        <v>494.26809147033703</v>
      </c>
      <c r="I4928" s="152">
        <v>548.69023885595402</v>
      </c>
      <c r="J4928" s="152">
        <v>530.46254818556599</v>
      </c>
      <c r="K4928" s="152">
        <v>567.38218511560694</v>
      </c>
      <c r="L4928" s="152">
        <v>18.227690670388402</v>
      </c>
      <c r="M4928" s="152">
        <v>18.6919462596525</v>
      </c>
    </row>
    <row r="4929" spans="1:13">
      <c r="A4929" s="150" t="str">
        <f t="shared" si="153"/>
        <v>2008-2010Males7A3</v>
      </c>
      <c r="B4929" s="151" t="str">
        <f t="shared" si="154"/>
        <v>2008-2010_Males_7A3_&lt;75</v>
      </c>
      <c r="C4929" s="152" t="s">
        <v>6</v>
      </c>
      <c r="D4929" s="152" t="s">
        <v>2</v>
      </c>
      <c r="E4929" s="152" t="s">
        <v>12</v>
      </c>
      <c r="F4929" s="152">
        <v>3391</v>
      </c>
      <c r="G4929" s="152">
        <v>1130.3333333333301</v>
      </c>
      <c r="H4929" s="152">
        <v>481.743881596986</v>
      </c>
      <c r="I4929" s="152">
        <v>531.23942266457505</v>
      </c>
      <c r="J4929" s="152">
        <v>513.42214296150905</v>
      </c>
      <c r="K4929" s="152">
        <v>549.51496203752595</v>
      </c>
      <c r="L4929" s="152">
        <v>17.817279703065399</v>
      </c>
      <c r="M4929" s="152">
        <v>18.275539372950998</v>
      </c>
    </row>
    <row r="4930" spans="1:13">
      <c r="A4930" s="150" t="str">
        <f t="shared" si="153"/>
        <v>2009-2011Males7A3</v>
      </c>
      <c r="B4930" s="151" t="str">
        <f t="shared" si="154"/>
        <v>2009-2011_Males_7A3_&lt;75</v>
      </c>
      <c r="C4930" s="152" t="s">
        <v>7</v>
      </c>
      <c r="D4930" s="152" t="s">
        <v>2</v>
      </c>
      <c r="E4930" s="152" t="s">
        <v>12</v>
      </c>
      <c r="F4930" s="152">
        <v>3449</v>
      </c>
      <c r="G4930" s="152">
        <v>1149.6666666666699</v>
      </c>
      <c r="H4930" s="152">
        <v>487.06709070265299</v>
      </c>
      <c r="I4930" s="152">
        <v>534.29798920175597</v>
      </c>
      <c r="J4930" s="152">
        <v>516.52369974170301</v>
      </c>
      <c r="K4930" s="152">
        <v>552.52551830384698</v>
      </c>
      <c r="L4930" s="152">
        <v>17.774289460052799</v>
      </c>
      <c r="M4930" s="152">
        <v>18.2275291020906</v>
      </c>
    </row>
    <row r="4931" spans="1:13">
      <c r="A4931" s="150" t="str">
        <f t="shared" ref="A4931:A4994" si="155">C4931&amp;D4931&amp;E4931</f>
        <v>2010-2012Males7A3</v>
      </c>
      <c r="B4931" s="151" t="str">
        <f t="shared" si="154"/>
        <v>2010-2012_Males_7A3_&lt;75</v>
      </c>
      <c r="C4931" s="152" t="s">
        <v>8</v>
      </c>
      <c r="D4931" s="152" t="s">
        <v>2</v>
      </c>
      <c r="E4931" s="152" t="s">
        <v>12</v>
      </c>
      <c r="F4931" s="152">
        <v>3364</v>
      </c>
      <c r="G4931" s="152">
        <v>1121.3333333333301</v>
      </c>
      <c r="H4931" s="152">
        <v>472.78466513662801</v>
      </c>
      <c r="I4931" s="152">
        <v>514.33231147361198</v>
      </c>
      <c r="J4931" s="152">
        <v>497.01029807890598</v>
      </c>
      <c r="K4931" s="152">
        <v>532.10165600470805</v>
      </c>
      <c r="L4931" s="152">
        <v>17.322013394706499</v>
      </c>
      <c r="M4931" s="152">
        <v>17.769344531095602</v>
      </c>
    </row>
    <row r="4932" spans="1:13">
      <c r="A4932" s="150" t="str">
        <f t="shared" si="155"/>
        <v>2011-2013Males7A3</v>
      </c>
      <c r="B4932" s="151" t="str">
        <f t="shared" si="154"/>
        <v>2011-2013_Males_7A3_&lt;75</v>
      </c>
      <c r="C4932" s="152" t="s">
        <v>9</v>
      </c>
      <c r="D4932" s="152" t="s">
        <v>2</v>
      </c>
      <c r="E4932" s="152" t="s">
        <v>12</v>
      </c>
      <c r="F4932" s="152">
        <v>3427</v>
      </c>
      <c r="G4932" s="152">
        <v>1142.3333333333301</v>
      </c>
      <c r="H4932" s="152">
        <v>479.85034606073202</v>
      </c>
      <c r="I4932" s="152">
        <v>518.433374837786</v>
      </c>
      <c r="J4932" s="152">
        <v>501.138317676599</v>
      </c>
      <c r="K4932" s="152">
        <v>536.17088456319505</v>
      </c>
      <c r="L4932" s="152">
        <v>17.295057161187099</v>
      </c>
      <c r="M4932" s="152">
        <v>17.7375097254093</v>
      </c>
    </row>
    <row r="4933" spans="1:13">
      <c r="A4933" s="150" t="str">
        <f t="shared" si="155"/>
        <v>2012-2014Males7A3</v>
      </c>
      <c r="B4933" s="151" t="str">
        <f t="shared" si="154"/>
        <v>2012-2014_Males_7A3_&lt;75</v>
      </c>
      <c r="C4933" s="152" t="s">
        <v>216</v>
      </c>
      <c r="D4933" s="152" t="s">
        <v>2</v>
      </c>
      <c r="E4933" s="152" t="s">
        <v>12</v>
      </c>
      <c r="F4933" s="152">
        <v>3370</v>
      </c>
      <c r="G4933" s="152">
        <v>1123.3333333333301</v>
      </c>
      <c r="H4933" s="152">
        <v>470.44174060652102</v>
      </c>
      <c r="I4933" s="152">
        <v>502.84392461748502</v>
      </c>
      <c r="J4933" s="152">
        <v>485.93905324548803</v>
      </c>
      <c r="K4933" s="152">
        <v>520.184960349883</v>
      </c>
      <c r="L4933" s="152">
        <v>16.9048713719971</v>
      </c>
      <c r="M4933" s="152">
        <v>17.341035732398598</v>
      </c>
    </row>
    <row r="4934" spans="1:13">
      <c r="A4934" s="150" t="str">
        <f t="shared" si="155"/>
        <v>2004-2006Males7A4</v>
      </c>
      <c r="B4934" s="151" t="str">
        <f t="shared" si="154"/>
        <v>2004-2006_Males_7A4_&lt;75</v>
      </c>
      <c r="C4934" s="152" t="s">
        <v>1</v>
      </c>
      <c r="D4934" s="152" t="s">
        <v>2</v>
      </c>
      <c r="E4934" s="152" t="s">
        <v>13</v>
      </c>
      <c r="F4934" s="152">
        <v>2461</v>
      </c>
      <c r="G4934" s="152">
        <v>820.33333333333303</v>
      </c>
      <c r="H4934" s="152">
        <v>403.13267340356401</v>
      </c>
      <c r="I4934" s="152">
        <v>543.68819367834203</v>
      </c>
      <c r="J4934" s="152">
        <v>522.08170739745003</v>
      </c>
      <c r="K4934" s="152">
        <v>565.94860986877904</v>
      </c>
      <c r="L4934" s="152">
        <v>21.606486280891399</v>
      </c>
      <c r="M4934" s="152">
        <v>22.260416190436899</v>
      </c>
    </row>
    <row r="4935" spans="1:13">
      <c r="A4935" s="150" t="str">
        <f t="shared" si="155"/>
        <v>2005-2007Males7A4</v>
      </c>
      <c r="B4935" s="151" t="str">
        <f t="shared" si="154"/>
        <v>2005-2007_Males_7A4_&lt;75</v>
      </c>
      <c r="C4935" s="152" t="s">
        <v>3</v>
      </c>
      <c r="D4935" s="152" t="s">
        <v>2</v>
      </c>
      <c r="E4935" s="152" t="s">
        <v>13</v>
      </c>
      <c r="F4935" s="152">
        <v>2481</v>
      </c>
      <c r="G4935" s="152">
        <v>827</v>
      </c>
      <c r="H4935" s="152">
        <v>401.46345646929001</v>
      </c>
      <c r="I4935" s="152">
        <v>538.36601214626398</v>
      </c>
      <c r="J4935" s="152">
        <v>517.02147292701204</v>
      </c>
      <c r="K4935" s="152">
        <v>560.35390107752505</v>
      </c>
      <c r="L4935" s="152">
        <v>21.3445392192518</v>
      </c>
      <c r="M4935" s="152">
        <v>21.987888931261502</v>
      </c>
    </row>
    <row r="4936" spans="1:13">
      <c r="A4936" s="150" t="str">
        <f t="shared" si="155"/>
        <v>2006-2008Males7A4</v>
      </c>
      <c r="B4936" s="151" t="str">
        <f t="shared" si="154"/>
        <v>2006-2008_Males_7A4_&lt;75</v>
      </c>
      <c r="C4936" s="152" t="s">
        <v>4</v>
      </c>
      <c r="D4936" s="152" t="s">
        <v>2</v>
      </c>
      <c r="E4936" s="152" t="s">
        <v>13</v>
      </c>
      <c r="F4936" s="152">
        <v>2501</v>
      </c>
      <c r="G4936" s="152">
        <v>833.66666666666697</v>
      </c>
      <c r="H4936" s="152">
        <v>400.22403584573499</v>
      </c>
      <c r="I4936" s="152">
        <v>534.84642061724298</v>
      </c>
      <c r="J4936" s="152">
        <v>513.71026667156298</v>
      </c>
      <c r="K4936" s="152">
        <v>556.61704884726498</v>
      </c>
      <c r="L4936" s="152">
        <v>21.13615394568</v>
      </c>
      <c r="M4936" s="152">
        <v>21.770628230022101</v>
      </c>
    </row>
    <row r="4937" spans="1:13">
      <c r="A4937" s="150" t="str">
        <f t="shared" si="155"/>
        <v>2007-2009Males7A4</v>
      </c>
      <c r="B4937" s="151" t="str">
        <f t="shared" si="154"/>
        <v>2007-2009_Males_7A4_&lt;75</v>
      </c>
      <c r="C4937" s="152" t="s">
        <v>5</v>
      </c>
      <c r="D4937" s="152" t="s">
        <v>2</v>
      </c>
      <c r="E4937" s="152" t="s">
        <v>13</v>
      </c>
      <c r="F4937" s="152">
        <v>2463</v>
      </c>
      <c r="G4937" s="152">
        <v>821</v>
      </c>
      <c r="H4937" s="152">
        <v>388.83661600055598</v>
      </c>
      <c r="I4937" s="152">
        <v>516.67943323593499</v>
      </c>
      <c r="J4937" s="152">
        <v>496.10104682421098</v>
      </c>
      <c r="K4937" s="152">
        <v>537.88037653636002</v>
      </c>
      <c r="L4937" s="152">
        <v>20.578386411724502</v>
      </c>
      <c r="M4937" s="152">
        <v>21.200943300424299</v>
      </c>
    </row>
    <row r="4938" spans="1:13">
      <c r="A4938" s="150" t="str">
        <f t="shared" si="155"/>
        <v>2008-2010Males7A4</v>
      </c>
      <c r="B4938" s="151" t="str">
        <f t="shared" si="154"/>
        <v>2008-2010_Males_7A4_&lt;75</v>
      </c>
      <c r="C4938" s="152" t="s">
        <v>6</v>
      </c>
      <c r="D4938" s="152" t="s">
        <v>2</v>
      </c>
      <c r="E4938" s="152" t="s">
        <v>13</v>
      </c>
      <c r="F4938" s="152">
        <v>2398</v>
      </c>
      <c r="G4938" s="152">
        <v>799.33333333333303</v>
      </c>
      <c r="H4938" s="152">
        <v>374.05978093012698</v>
      </c>
      <c r="I4938" s="152">
        <v>498.22470106005397</v>
      </c>
      <c r="J4938" s="152">
        <v>478.12494626175601</v>
      </c>
      <c r="K4938" s="152">
        <v>518.94085672268102</v>
      </c>
      <c r="L4938" s="152">
        <v>20.099754798297798</v>
      </c>
      <c r="M4938" s="152">
        <v>20.716155662626999</v>
      </c>
    </row>
    <row r="4939" spans="1:13">
      <c r="A4939" s="150" t="str">
        <f t="shared" si="155"/>
        <v>2009-2011Males7A4</v>
      </c>
      <c r="B4939" s="151" t="str">
        <f t="shared" si="154"/>
        <v>2009-2011_Males_7A4_&lt;75</v>
      </c>
      <c r="C4939" s="152" t="s">
        <v>7</v>
      </c>
      <c r="D4939" s="152" t="s">
        <v>2</v>
      </c>
      <c r="E4939" s="152" t="s">
        <v>13</v>
      </c>
      <c r="F4939" s="152">
        <v>2294</v>
      </c>
      <c r="G4939" s="152">
        <v>764.66666666666697</v>
      </c>
      <c r="H4939" s="152">
        <v>353.79559128126698</v>
      </c>
      <c r="I4939" s="152">
        <v>465.75275408446998</v>
      </c>
      <c r="J4939" s="152">
        <v>446.544291933301</v>
      </c>
      <c r="K4939" s="152">
        <v>485.56371601643701</v>
      </c>
      <c r="L4939" s="152">
        <v>19.208462151169101</v>
      </c>
      <c r="M4939" s="152">
        <v>19.810961931966901</v>
      </c>
    </row>
    <row r="4940" spans="1:13">
      <c r="A4940" s="150" t="str">
        <f t="shared" si="155"/>
        <v>2010-2012Males7A4</v>
      </c>
      <c r="B4940" s="151" t="str">
        <f t="shared" si="154"/>
        <v>2010-2012_Males_7A4_&lt;75</v>
      </c>
      <c r="C4940" s="152" t="s">
        <v>8</v>
      </c>
      <c r="D4940" s="152" t="s">
        <v>2</v>
      </c>
      <c r="E4940" s="152" t="s">
        <v>13</v>
      </c>
      <c r="F4940" s="152">
        <v>2267</v>
      </c>
      <c r="G4940" s="152">
        <v>755.66666666666697</v>
      </c>
      <c r="H4940" s="152">
        <v>346.612766113595</v>
      </c>
      <c r="I4940" s="152">
        <v>454.978784050797</v>
      </c>
      <c r="J4940" s="152">
        <v>436.120780699124</v>
      </c>
      <c r="K4940" s="152">
        <v>474.43186739444502</v>
      </c>
      <c r="L4940" s="152">
        <v>18.858003351672998</v>
      </c>
      <c r="M4940" s="152">
        <v>19.453083343648</v>
      </c>
    </row>
    <row r="4941" spans="1:13">
      <c r="A4941" s="150" t="str">
        <f t="shared" si="155"/>
        <v>2011-2013Males7A4</v>
      </c>
      <c r="B4941" s="151" t="str">
        <f t="shared" si="154"/>
        <v>2011-2013_Males_7A4_&lt;75</v>
      </c>
      <c r="C4941" s="152" t="s">
        <v>9</v>
      </c>
      <c r="D4941" s="152" t="s">
        <v>2</v>
      </c>
      <c r="E4941" s="152" t="s">
        <v>13</v>
      </c>
      <c r="F4941" s="152">
        <v>2269</v>
      </c>
      <c r="G4941" s="152">
        <v>756.33333333333303</v>
      </c>
      <c r="H4941" s="152">
        <v>344.29858836061402</v>
      </c>
      <c r="I4941" s="152">
        <v>448.80244029829697</v>
      </c>
      <c r="J4941" s="152">
        <v>430.226115253611</v>
      </c>
      <c r="K4941" s="152">
        <v>467.96469386315903</v>
      </c>
      <c r="L4941" s="152">
        <v>18.576325044686101</v>
      </c>
      <c r="M4941" s="152">
        <v>19.1622535648618</v>
      </c>
    </row>
    <row r="4942" spans="1:13">
      <c r="A4942" s="150" t="str">
        <f t="shared" si="155"/>
        <v>2012-2014Males7A4</v>
      </c>
      <c r="B4942" s="151" t="str">
        <f t="shared" si="154"/>
        <v>2012-2014_Males_7A4_&lt;75</v>
      </c>
      <c r="C4942" s="152" t="s">
        <v>216</v>
      </c>
      <c r="D4942" s="152" t="s">
        <v>2</v>
      </c>
      <c r="E4942" s="152" t="s">
        <v>13</v>
      </c>
      <c r="F4942" s="152">
        <v>2335</v>
      </c>
      <c r="G4942" s="152">
        <v>778.33333333333303</v>
      </c>
      <c r="H4942" s="152">
        <v>352.13763378590897</v>
      </c>
      <c r="I4942" s="152">
        <v>454.70476997613599</v>
      </c>
      <c r="J4942" s="152">
        <v>436.17384119677803</v>
      </c>
      <c r="K4942" s="152">
        <v>473.81173367566203</v>
      </c>
      <c r="L4942" s="152">
        <v>18.5309287793586</v>
      </c>
      <c r="M4942" s="152">
        <v>19.1069636995256</v>
      </c>
    </row>
    <row r="4943" spans="1:13">
      <c r="A4943" s="150" t="str">
        <f t="shared" si="155"/>
        <v>2004-2006Males7A5</v>
      </c>
      <c r="B4943" s="151" t="str">
        <f t="shared" si="154"/>
        <v>2004-2006_Males_7A5_&lt;75</v>
      </c>
      <c r="C4943" s="152" t="s">
        <v>1</v>
      </c>
      <c r="D4943" s="152" t="s">
        <v>2</v>
      </c>
      <c r="E4943" s="152" t="s">
        <v>14</v>
      </c>
      <c r="F4943" s="152">
        <v>2105</v>
      </c>
      <c r="G4943" s="152">
        <v>701.66666666666697</v>
      </c>
      <c r="H4943" s="152">
        <v>525.78862048552401</v>
      </c>
      <c r="I4943" s="152">
        <v>619.25791620459404</v>
      </c>
      <c r="J4943" s="152">
        <v>592.86745628534197</v>
      </c>
      <c r="K4943" s="152">
        <v>646.51316561361796</v>
      </c>
      <c r="L4943" s="152">
        <v>26.390459919252301</v>
      </c>
      <c r="M4943" s="152">
        <v>27.255249409024302</v>
      </c>
    </row>
    <row r="4944" spans="1:13">
      <c r="A4944" s="150" t="str">
        <f t="shared" si="155"/>
        <v>2005-2007Males7A5</v>
      </c>
      <c r="B4944" s="151" t="str">
        <f t="shared" si="154"/>
        <v>2005-2007_Males_7A5_&lt;75</v>
      </c>
      <c r="C4944" s="152" t="s">
        <v>3</v>
      </c>
      <c r="D4944" s="152" t="s">
        <v>2</v>
      </c>
      <c r="E4944" s="152" t="s">
        <v>14</v>
      </c>
      <c r="F4944" s="152">
        <v>2181</v>
      </c>
      <c r="G4944" s="152">
        <v>727</v>
      </c>
      <c r="H4944" s="152">
        <v>543.60694799967098</v>
      </c>
      <c r="I4944" s="152">
        <v>629.90270981895105</v>
      </c>
      <c r="J4944" s="152">
        <v>603.50961848564498</v>
      </c>
      <c r="K4944" s="152">
        <v>657.14520592702002</v>
      </c>
      <c r="L4944" s="152">
        <v>26.393091333305801</v>
      </c>
      <c r="M4944" s="152">
        <v>27.242496108069101</v>
      </c>
    </row>
    <row r="4945" spans="1:13">
      <c r="A4945" s="150" t="str">
        <f t="shared" si="155"/>
        <v>2006-2008Males7A5</v>
      </c>
      <c r="B4945" s="151" t="str">
        <f t="shared" si="154"/>
        <v>2006-2008_Males_7A5_&lt;75</v>
      </c>
      <c r="C4945" s="152" t="s">
        <v>4</v>
      </c>
      <c r="D4945" s="152" t="s">
        <v>2</v>
      </c>
      <c r="E4945" s="152" t="s">
        <v>14</v>
      </c>
      <c r="F4945" s="152">
        <v>2149</v>
      </c>
      <c r="G4945" s="152">
        <v>716.33333333333303</v>
      </c>
      <c r="H4945" s="152">
        <v>534.34051589097396</v>
      </c>
      <c r="I4945" s="152">
        <v>614.276381150769</v>
      </c>
      <c r="J4945" s="152">
        <v>588.35255605516704</v>
      </c>
      <c r="K4945" s="152">
        <v>641.040807502711</v>
      </c>
      <c r="L4945" s="152">
        <v>25.923825095601799</v>
      </c>
      <c r="M4945" s="152">
        <v>26.764426351942799</v>
      </c>
    </row>
    <row r="4946" spans="1:13">
      <c r="A4946" s="150" t="str">
        <f t="shared" si="155"/>
        <v>2007-2009Males7A5</v>
      </c>
      <c r="B4946" s="151" t="str">
        <f t="shared" si="154"/>
        <v>2007-2009_Males_7A5_&lt;75</v>
      </c>
      <c r="C4946" s="152" t="s">
        <v>5</v>
      </c>
      <c r="D4946" s="152" t="s">
        <v>2</v>
      </c>
      <c r="E4946" s="152" t="s">
        <v>14</v>
      </c>
      <c r="F4946" s="152">
        <v>2174</v>
      </c>
      <c r="G4946" s="152">
        <v>724.66666666666697</v>
      </c>
      <c r="H4946" s="152">
        <v>539.28548394298605</v>
      </c>
      <c r="I4946" s="152">
        <v>610.22438387581894</v>
      </c>
      <c r="J4946" s="152">
        <v>584.62731954722506</v>
      </c>
      <c r="K4946" s="152">
        <v>636.64658318182398</v>
      </c>
      <c r="L4946" s="152">
        <v>25.5970643285943</v>
      </c>
      <c r="M4946" s="152">
        <v>26.422199306005002</v>
      </c>
    </row>
    <row r="4947" spans="1:13">
      <c r="A4947" s="150" t="str">
        <f t="shared" si="155"/>
        <v>2008-2010Males7A5</v>
      </c>
      <c r="B4947" s="151" t="str">
        <f t="shared" si="154"/>
        <v>2008-2010_Males_7A5_&lt;75</v>
      </c>
      <c r="C4947" s="152" t="s">
        <v>6</v>
      </c>
      <c r="D4947" s="152" t="s">
        <v>2</v>
      </c>
      <c r="E4947" s="152" t="s">
        <v>14</v>
      </c>
      <c r="F4947" s="152">
        <v>2079</v>
      </c>
      <c r="G4947" s="152">
        <v>693</v>
      </c>
      <c r="H4947" s="152">
        <v>515.35530761431903</v>
      </c>
      <c r="I4947" s="152">
        <v>578.06594222956403</v>
      </c>
      <c r="J4947" s="152">
        <v>553.29822605807601</v>
      </c>
      <c r="K4947" s="152">
        <v>603.65042294607701</v>
      </c>
      <c r="L4947" s="152">
        <v>24.767716171487901</v>
      </c>
      <c r="M4947" s="152">
        <v>25.584480716513099</v>
      </c>
    </row>
    <row r="4948" spans="1:13">
      <c r="A4948" s="150" t="str">
        <f t="shared" si="155"/>
        <v>2009-2011Males7A5</v>
      </c>
      <c r="B4948" s="151" t="str">
        <f t="shared" si="154"/>
        <v>2009-2011_Males_7A5_&lt;75</v>
      </c>
      <c r="C4948" s="152" t="s">
        <v>7</v>
      </c>
      <c r="D4948" s="152" t="s">
        <v>2</v>
      </c>
      <c r="E4948" s="152" t="s">
        <v>14</v>
      </c>
      <c r="F4948" s="152">
        <v>2107</v>
      </c>
      <c r="G4948" s="152">
        <v>702.33333333333303</v>
      </c>
      <c r="H4948" s="152">
        <v>522.33107907105898</v>
      </c>
      <c r="I4948" s="152">
        <v>575.85882048446797</v>
      </c>
      <c r="J4948" s="152">
        <v>551.35799362093496</v>
      </c>
      <c r="K4948" s="152">
        <v>601.16212742919402</v>
      </c>
      <c r="L4948" s="152">
        <v>24.500826863532701</v>
      </c>
      <c r="M4948" s="152">
        <v>25.3033069447266</v>
      </c>
    </row>
    <row r="4949" spans="1:13">
      <c r="A4949" s="150" t="str">
        <f t="shared" si="155"/>
        <v>2010-2012Males7A5</v>
      </c>
      <c r="B4949" s="151" t="str">
        <f t="shared" si="154"/>
        <v>2010-2012_Males_7A5_&lt;75</v>
      </c>
      <c r="C4949" s="152" t="s">
        <v>8</v>
      </c>
      <c r="D4949" s="152" t="s">
        <v>2</v>
      </c>
      <c r="E4949" s="152" t="s">
        <v>14</v>
      </c>
      <c r="F4949" s="152">
        <v>2027</v>
      </c>
      <c r="G4949" s="152">
        <v>675.66666666666697</v>
      </c>
      <c r="H4949" s="152">
        <v>502.10676766600898</v>
      </c>
      <c r="I4949" s="152">
        <v>547.21500308605903</v>
      </c>
      <c r="J4949" s="152">
        <v>523.50218016563701</v>
      </c>
      <c r="K4949" s="152">
        <v>571.71995274357096</v>
      </c>
      <c r="L4949" s="152">
        <v>23.712822920421299</v>
      </c>
      <c r="M4949" s="152">
        <v>24.504949657512199</v>
      </c>
    </row>
    <row r="4950" spans="1:13">
      <c r="A4950" s="150" t="str">
        <f t="shared" si="155"/>
        <v>2011-2013Males7A5</v>
      </c>
      <c r="B4950" s="151" t="str">
        <f t="shared" si="154"/>
        <v>2011-2013_Males_7A5_&lt;75</v>
      </c>
      <c r="C4950" s="152" t="s">
        <v>9</v>
      </c>
      <c r="D4950" s="152" t="s">
        <v>2</v>
      </c>
      <c r="E4950" s="152" t="s">
        <v>14</v>
      </c>
      <c r="F4950" s="152">
        <v>2049</v>
      </c>
      <c r="G4950" s="152">
        <v>683</v>
      </c>
      <c r="H4950" s="152">
        <v>506.81942980959002</v>
      </c>
      <c r="I4950" s="152">
        <v>546.83085595866896</v>
      </c>
      <c r="J4950" s="152">
        <v>523.27167959510405</v>
      </c>
      <c r="K4950" s="152">
        <v>571.17271295047999</v>
      </c>
      <c r="L4950" s="152">
        <v>23.5591763635653</v>
      </c>
      <c r="M4950" s="152">
        <v>24.341856991810801</v>
      </c>
    </row>
    <row r="4951" spans="1:13">
      <c r="A4951" s="150" t="str">
        <f t="shared" si="155"/>
        <v>2012-2014Males7A5</v>
      </c>
      <c r="B4951" s="151" t="str">
        <f t="shared" si="154"/>
        <v>2012-2014_Males_7A5_&lt;75</v>
      </c>
      <c r="C4951" s="152" t="s">
        <v>216</v>
      </c>
      <c r="D4951" s="152" t="s">
        <v>2</v>
      </c>
      <c r="E4951" s="152" t="s">
        <v>14</v>
      </c>
      <c r="F4951" s="152">
        <v>2042</v>
      </c>
      <c r="G4951" s="152">
        <v>680.66666666666697</v>
      </c>
      <c r="H4951" s="152">
        <v>503.90514146112798</v>
      </c>
      <c r="I4951" s="152">
        <v>539.66751743133204</v>
      </c>
      <c r="J4951" s="152">
        <v>516.39197143962394</v>
      </c>
      <c r="K4951" s="152">
        <v>563.71766971645695</v>
      </c>
      <c r="L4951" s="152">
        <v>23.275545991707499</v>
      </c>
      <c r="M4951" s="152">
        <v>24.050152285125701</v>
      </c>
    </row>
    <row r="4952" spans="1:13">
      <c r="A4952" s="150" t="str">
        <f t="shared" si="155"/>
        <v>2004-2006Males7A6</v>
      </c>
      <c r="B4952" s="151" t="str">
        <f t="shared" si="154"/>
        <v>2004-2006_Males_7A6_&lt;75</v>
      </c>
      <c r="C4952" s="152" t="s">
        <v>1</v>
      </c>
      <c r="D4952" s="152" t="s">
        <v>2</v>
      </c>
      <c r="E4952" s="152" t="s">
        <v>15</v>
      </c>
      <c r="F4952" s="152">
        <v>3767</v>
      </c>
      <c r="G4952" s="152">
        <v>1255.6666666666699</v>
      </c>
      <c r="H4952" s="152">
        <v>488.30251682550198</v>
      </c>
      <c r="I4952" s="152">
        <v>560.69119921100503</v>
      </c>
      <c r="J4952" s="152">
        <v>542.79360616914005</v>
      </c>
      <c r="K4952" s="152">
        <v>579.02522383201403</v>
      </c>
      <c r="L4952" s="152">
        <v>17.897593041864798</v>
      </c>
      <c r="M4952" s="152">
        <v>18.334024621009299</v>
      </c>
    </row>
    <row r="4953" spans="1:13">
      <c r="A4953" s="150" t="str">
        <f t="shared" si="155"/>
        <v>2005-2007Males7A6</v>
      </c>
      <c r="B4953" s="151" t="str">
        <f t="shared" si="154"/>
        <v>2005-2007_Males_7A6_&lt;75</v>
      </c>
      <c r="C4953" s="152" t="s">
        <v>3</v>
      </c>
      <c r="D4953" s="152" t="s">
        <v>2</v>
      </c>
      <c r="E4953" s="152" t="s">
        <v>15</v>
      </c>
      <c r="F4953" s="152">
        <v>3765</v>
      </c>
      <c r="G4953" s="152">
        <v>1255</v>
      </c>
      <c r="H4953" s="152">
        <v>486.04288795969097</v>
      </c>
      <c r="I4953" s="152">
        <v>553.12059551083098</v>
      </c>
      <c r="J4953" s="152">
        <v>535.46297019390499</v>
      </c>
      <c r="K4953" s="152">
        <v>571.20891669469597</v>
      </c>
      <c r="L4953" s="152">
        <v>17.6576253169262</v>
      </c>
      <c r="M4953" s="152">
        <v>18.088321183864799</v>
      </c>
    </row>
    <row r="4954" spans="1:13">
      <c r="A4954" s="150" t="str">
        <f t="shared" si="155"/>
        <v>2006-2008Males7A6</v>
      </c>
      <c r="B4954" s="151" t="str">
        <f t="shared" si="154"/>
        <v>2006-2008_Males_7A6_&lt;75</v>
      </c>
      <c r="C4954" s="152" t="s">
        <v>4</v>
      </c>
      <c r="D4954" s="152" t="s">
        <v>2</v>
      </c>
      <c r="E4954" s="152" t="s">
        <v>15</v>
      </c>
      <c r="F4954" s="152">
        <v>3764</v>
      </c>
      <c r="G4954" s="152">
        <v>1254.6666666666699</v>
      </c>
      <c r="H4954" s="152">
        <v>483.51439431600801</v>
      </c>
      <c r="I4954" s="152">
        <v>543.55366311868102</v>
      </c>
      <c r="J4954" s="152">
        <v>526.20147811406798</v>
      </c>
      <c r="K4954" s="152">
        <v>561.32915081881504</v>
      </c>
      <c r="L4954" s="152">
        <v>17.352185004612899</v>
      </c>
      <c r="M4954" s="152">
        <v>17.7754877001348</v>
      </c>
    </row>
    <row r="4955" spans="1:13">
      <c r="A4955" s="150" t="str">
        <f t="shared" si="155"/>
        <v>2007-2009Males7A6</v>
      </c>
      <c r="B4955" s="151" t="str">
        <f t="shared" si="154"/>
        <v>2007-2009_Males_7A6_&lt;75</v>
      </c>
      <c r="C4955" s="152" t="s">
        <v>5</v>
      </c>
      <c r="D4955" s="152" t="s">
        <v>2</v>
      </c>
      <c r="E4955" s="152" t="s">
        <v>15</v>
      </c>
      <c r="F4955" s="152">
        <v>3715</v>
      </c>
      <c r="G4955" s="152">
        <v>1238.3333333333301</v>
      </c>
      <c r="H4955" s="152">
        <v>474.700325454032</v>
      </c>
      <c r="I4955" s="152">
        <v>529.287742382891</v>
      </c>
      <c r="J4955" s="152">
        <v>512.28932900631503</v>
      </c>
      <c r="K4955" s="152">
        <v>546.70359088644602</v>
      </c>
      <c r="L4955" s="152">
        <v>16.9984133765753</v>
      </c>
      <c r="M4955" s="152">
        <v>17.4158485035559</v>
      </c>
    </row>
    <row r="4956" spans="1:13">
      <c r="A4956" s="150" t="str">
        <f t="shared" si="155"/>
        <v>2008-2010Males7A6</v>
      </c>
      <c r="B4956" s="151" t="str">
        <f t="shared" si="154"/>
        <v>2008-2010_Males_7A6_&lt;75</v>
      </c>
      <c r="C4956" s="152" t="s">
        <v>6</v>
      </c>
      <c r="D4956" s="152" t="s">
        <v>2</v>
      </c>
      <c r="E4956" s="152" t="s">
        <v>15</v>
      </c>
      <c r="F4956" s="152">
        <v>3627</v>
      </c>
      <c r="G4956" s="152">
        <v>1209</v>
      </c>
      <c r="H4956" s="152">
        <v>461.34473021445501</v>
      </c>
      <c r="I4956" s="152">
        <v>509.049723989803</v>
      </c>
      <c r="J4956" s="152">
        <v>492.51328511643902</v>
      </c>
      <c r="K4956" s="152">
        <v>525.99721700566101</v>
      </c>
      <c r="L4956" s="152">
        <v>16.536438873363899</v>
      </c>
      <c r="M4956" s="152">
        <v>16.947493015858399</v>
      </c>
    </row>
    <row r="4957" spans="1:13">
      <c r="A4957" s="150" t="str">
        <f t="shared" si="155"/>
        <v>2009-2011Males7A6</v>
      </c>
      <c r="B4957" s="151" t="str">
        <f t="shared" si="154"/>
        <v>2009-2011_Males_7A6_&lt;75</v>
      </c>
      <c r="C4957" s="152" t="s">
        <v>7</v>
      </c>
      <c r="D4957" s="152" t="s">
        <v>2</v>
      </c>
      <c r="E4957" s="152" t="s">
        <v>15</v>
      </c>
      <c r="F4957" s="152">
        <v>3589</v>
      </c>
      <c r="G4957" s="152">
        <v>1196.3333333333301</v>
      </c>
      <c r="H4957" s="152">
        <v>454.86056983675002</v>
      </c>
      <c r="I4957" s="152">
        <v>497.72718177374901</v>
      </c>
      <c r="J4957" s="152">
        <v>481.480449999097</v>
      </c>
      <c r="K4957" s="152">
        <v>514.37992798423295</v>
      </c>
      <c r="L4957" s="152">
        <v>16.246731774651899</v>
      </c>
      <c r="M4957" s="152">
        <v>16.652746210483901</v>
      </c>
    </row>
    <row r="4958" spans="1:13">
      <c r="A4958" s="150" t="str">
        <f t="shared" si="155"/>
        <v>2010-2012Males7A6</v>
      </c>
      <c r="B4958" s="151" t="str">
        <f t="shared" si="154"/>
        <v>2010-2012_Males_7A6_&lt;75</v>
      </c>
      <c r="C4958" s="152" t="s">
        <v>8</v>
      </c>
      <c r="D4958" s="152" t="s">
        <v>2</v>
      </c>
      <c r="E4958" s="152" t="s">
        <v>15</v>
      </c>
      <c r="F4958" s="152">
        <v>3653</v>
      </c>
      <c r="G4958" s="152">
        <v>1217.6666666666699</v>
      </c>
      <c r="H4958" s="152">
        <v>462.12544814656502</v>
      </c>
      <c r="I4958" s="152">
        <v>499.70180654959</v>
      </c>
      <c r="J4958" s="152">
        <v>483.53912393174801</v>
      </c>
      <c r="K4958" s="152">
        <v>516.26480082799299</v>
      </c>
      <c r="L4958" s="152">
        <v>16.162682617842101</v>
      </c>
      <c r="M4958" s="152">
        <v>16.562994278402801</v>
      </c>
    </row>
    <row r="4959" spans="1:13">
      <c r="A4959" s="150" t="str">
        <f t="shared" si="155"/>
        <v>2011-2013Males7A6</v>
      </c>
      <c r="B4959" s="151" t="str">
        <f t="shared" si="154"/>
        <v>2011-2013_Males_7A6_&lt;75</v>
      </c>
      <c r="C4959" s="152" t="s">
        <v>9</v>
      </c>
      <c r="D4959" s="152" t="s">
        <v>2</v>
      </c>
      <c r="E4959" s="152" t="s">
        <v>15</v>
      </c>
      <c r="F4959" s="152">
        <v>3645</v>
      </c>
      <c r="G4959" s="152">
        <v>1215</v>
      </c>
      <c r="H4959" s="152">
        <v>460.59307202310902</v>
      </c>
      <c r="I4959" s="152">
        <v>491.21675978288698</v>
      </c>
      <c r="J4959" s="152">
        <v>475.31703495625999</v>
      </c>
      <c r="K4959" s="152">
        <v>507.51072123441202</v>
      </c>
      <c r="L4959" s="152">
        <v>15.899724826627301</v>
      </c>
      <c r="M4959" s="152">
        <v>16.293961451525401</v>
      </c>
    </row>
    <row r="4960" spans="1:13">
      <c r="A4960" s="150" t="str">
        <f t="shared" si="155"/>
        <v>2012-2014Males7A6</v>
      </c>
      <c r="B4960" s="151" t="str">
        <f t="shared" si="154"/>
        <v>2012-2014_Males_7A6_&lt;75</v>
      </c>
      <c r="C4960" s="152" t="s">
        <v>216</v>
      </c>
      <c r="D4960" s="152" t="s">
        <v>2</v>
      </c>
      <c r="E4960" s="152" t="s">
        <v>15</v>
      </c>
      <c r="F4960" s="152">
        <v>3506</v>
      </c>
      <c r="G4960" s="152">
        <v>1168.6666666666699</v>
      </c>
      <c r="H4960" s="152">
        <v>442.94298088245</v>
      </c>
      <c r="I4960" s="152">
        <v>464.896578476657</v>
      </c>
      <c r="J4960" s="152">
        <v>449.56388747996999</v>
      </c>
      <c r="K4960" s="152">
        <v>480.61701332617298</v>
      </c>
      <c r="L4960" s="152">
        <v>15.332690996687001</v>
      </c>
      <c r="M4960" s="152">
        <v>15.7204348495157</v>
      </c>
    </row>
    <row r="4961" spans="1:13">
      <c r="A4961" s="150" t="str">
        <f t="shared" si="155"/>
        <v>2004-2006Males7A7</v>
      </c>
      <c r="B4961" s="151" t="str">
        <f t="shared" si="154"/>
        <v>2004-2006_Males_7A7_&lt;75</v>
      </c>
      <c r="C4961" s="152" t="s">
        <v>1</v>
      </c>
      <c r="D4961" s="152" t="s">
        <v>2</v>
      </c>
      <c r="E4961" s="152" t="s">
        <v>16</v>
      </c>
      <c r="F4961" s="152">
        <v>804</v>
      </c>
      <c r="G4961" s="152">
        <v>268</v>
      </c>
      <c r="H4961" s="152">
        <v>453.04452683894402</v>
      </c>
      <c r="I4961" s="152">
        <v>443.47275211335</v>
      </c>
      <c r="J4961" s="152">
        <v>413.17238693518198</v>
      </c>
      <c r="K4961" s="152">
        <v>475.39769270072202</v>
      </c>
      <c r="L4961" s="152">
        <v>30.300365178168899</v>
      </c>
      <c r="M4961" s="152">
        <v>31.924940587371601</v>
      </c>
    </row>
    <row r="4962" spans="1:13">
      <c r="A4962" s="150" t="str">
        <f t="shared" si="155"/>
        <v>2005-2007Males7A7</v>
      </c>
      <c r="B4962" s="151" t="str">
        <f t="shared" si="154"/>
        <v>2005-2007_Males_7A7_&lt;75</v>
      </c>
      <c r="C4962" s="152" t="s">
        <v>3</v>
      </c>
      <c r="D4962" s="152" t="s">
        <v>2</v>
      </c>
      <c r="E4962" s="152" t="s">
        <v>16</v>
      </c>
      <c r="F4962" s="152">
        <v>778</v>
      </c>
      <c r="G4962" s="152">
        <v>259.33333333333297</v>
      </c>
      <c r="H4962" s="152">
        <v>436.627306604409</v>
      </c>
      <c r="I4962" s="152">
        <v>419.52924702921803</v>
      </c>
      <c r="J4962" s="152">
        <v>390.39176437410202</v>
      </c>
      <c r="K4962" s="152">
        <v>450.25561326976299</v>
      </c>
      <c r="L4962" s="152">
        <v>29.137482655115999</v>
      </c>
      <c r="M4962" s="152">
        <v>30.7263662405446</v>
      </c>
    </row>
    <row r="4963" spans="1:13">
      <c r="A4963" s="150" t="str">
        <f t="shared" si="155"/>
        <v>2006-2008Males7A7</v>
      </c>
      <c r="B4963" s="151" t="str">
        <f t="shared" si="154"/>
        <v>2006-2008_Males_7A7_&lt;75</v>
      </c>
      <c r="C4963" s="152" t="s">
        <v>4</v>
      </c>
      <c r="D4963" s="152" t="s">
        <v>2</v>
      </c>
      <c r="E4963" s="152" t="s">
        <v>16</v>
      </c>
      <c r="F4963" s="152">
        <v>752</v>
      </c>
      <c r="G4963" s="152">
        <v>250.666666666667</v>
      </c>
      <c r="H4963" s="152">
        <v>419.94047120448101</v>
      </c>
      <c r="I4963" s="152">
        <v>395.37133558147502</v>
      </c>
      <c r="J4963" s="152">
        <v>367.42414097677198</v>
      </c>
      <c r="K4963" s="152">
        <v>424.86941581078298</v>
      </c>
      <c r="L4963" s="152">
        <v>27.9471946047024</v>
      </c>
      <c r="M4963" s="152">
        <v>29.498080229308599</v>
      </c>
    </row>
    <row r="4964" spans="1:13">
      <c r="A4964" s="150" t="str">
        <f t="shared" si="155"/>
        <v>2007-2009Males7A7</v>
      </c>
      <c r="B4964" s="151" t="str">
        <f t="shared" si="154"/>
        <v>2007-2009_Males_7A7_&lt;75</v>
      </c>
      <c r="C4964" s="152" t="s">
        <v>5</v>
      </c>
      <c r="D4964" s="152" t="s">
        <v>2</v>
      </c>
      <c r="E4964" s="152" t="s">
        <v>16</v>
      </c>
      <c r="F4964" s="152">
        <v>746</v>
      </c>
      <c r="G4964" s="152">
        <v>248.666666666667</v>
      </c>
      <c r="H4964" s="152">
        <v>414.91237339888897</v>
      </c>
      <c r="I4964" s="152">
        <v>384.78597941316798</v>
      </c>
      <c r="J4964" s="152">
        <v>357.44856019659801</v>
      </c>
      <c r="K4964" s="152">
        <v>413.64671853813002</v>
      </c>
      <c r="L4964" s="152">
        <v>27.337419216570201</v>
      </c>
      <c r="M4964" s="152">
        <v>28.8607391249618</v>
      </c>
    </row>
    <row r="4965" spans="1:13">
      <c r="A4965" s="150" t="str">
        <f t="shared" si="155"/>
        <v>2008-2010Males7A7</v>
      </c>
      <c r="B4965" s="151" t="str">
        <f t="shared" si="154"/>
        <v>2008-2010_Males_7A7_&lt;75</v>
      </c>
      <c r="C4965" s="152" t="s">
        <v>6</v>
      </c>
      <c r="D4965" s="152" t="s">
        <v>2</v>
      </c>
      <c r="E4965" s="152" t="s">
        <v>16</v>
      </c>
      <c r="F4965" s="152">
        <v>731</v>
      </c>
      <c r="G4965" s="152">
        <v>243.666666666667</v>
      </c>
      <c r="H4965" s="152">
        <v>406.31878515685798</v>
      </c>
      <c r="I4965" s="152">
        <v>371.30026943796997</v>
      </c>
      <c r="J4965" s="152">
        <v>344.60427806605702</v>
      </c>
      <c r="K4965" s="152">
        <v>399.49948784109802</v>
      </c>
      <c r="L4965" s="152">
        <v>26.695991371912999</v>
      </c>
      <c r="M4965" s="152">
        <v>28.199218403127499</v>
      </c>
    </row>
    <row r="4966" spans="1:13">
      <c r="A4966" s="150" t="str">
        <f t="shared" si="155"/>
        <v>2009-2011Males7A7</v>
      </c>
      <c r="B4966" s="151" t="str">
        <f t="shared" si="154"/>
        <v>2009-2011_Males_7A7_&lt;75</v>
      </c>
      <c r="C4966" s="152" t="s">
        <v>7</v>
      </c>
      <c r="D4966" s="152" t="s">
        <v>2</v>
      </c>
      <c r="E4966" s="152" t="s">
        <v>16</v>
      </c>
      <c r="F4966" s="152">
        <v>763</v>
      </c>
      <c r="G4966" s="152">
        <v>254.333333333333</v>
      </c>
      <c r="H4966" s="152">
        <v>424.62490539156801</v>
      </c>
      <c r="I4966" s="152">
        <v>381.20522242648798</v>
      </c>
      <c r="J4966" s="152">
        <v>354.34109099780801</v>
      </c>
      <c r="K4966" s="152">
        <v>409.54902868900001</v>
      </c>
      <c r="L4966" s="152">
        <v>26.864131428680398</v>
      </c>
      <c r="M4966" s="152">
        <v>28.343806262511698</v>
      </c>
    </row>
    <row r="4967" spans="1:13">
      <c r="A4967" s="150" t="str">
        <f t="shared" si="155"/>
        <v>2010-2012Males7A7</v>
      </c>
      <c r="B4967" s="151" t="str">
        <f t="shared" si="154"/>
        <v>2010-2012_Males_7A7_&lt;75</v>
      </c>
      <c r="C4967" s="152" t="s">
        <v>8</v>
      </c>
      <c r="D4967" s="152" t="s">
        <v>2</v>
      </c>
      <c r="E4967" s="152" t="s">
        <v>16</v>
      </c>
      <c r="F4967" s="152">
        <v>753</v>
      </c>
      <c r="G4967" s="152">
        <v>251</v>
      </c>
      <c r="H4967" s="152">
        <v>420.412037295517</v>
      </c>
      <c r="I4967" s="152">
        <v>370.76683216497702</v>
      </c>
      <c r="J4967" s="152">
        <v>344.458012692262</v>
      </c>
      <c r="K4967" s="152">
        <v>398.53461923910498</v>
      </c>
      <c r="L4967" s="152">
        <v>26.3088194727146</v>
      </c>
      <c r="M4967" s="152">
        <v>27.767787074128901</v>
      </c>
    </row>
    <row r="4968" spans="1:13">
      <c r="A4968" s="150" t="str">
        <f t="shared" si="155"/>
        <v>2011-2013Males7A7</v>
      </c>
      <c r="B4968" s="151" t="str">
        <f t="shared" si="154"/>
        <v>2011-2013_Males_7A7_&lt;75</v>
      </c>
      <c r="C4968" s="152" t="s">
        <v>9</v>
      </c>
      <c r="D4968" s="152" t="s">
        <v>2</v>
      </c>
      <c r="E4968" s="152" t="s">
        <v>16</v>
      </c>
      <c r="F4968" s="152">
        <v>755</v>
      </c>
      <c r="G4968" s="152">
        <v>251.666666666667</v>
      </c>
      <c r="H4968" s="152">
        <v>422.68502967192899</v>
      </c>
      <c r="I4968" s="152">
        <v>366.20930432577899</v>
      </c>
      <c r="J4968" s="152">
        <v>340.25023631663697</v>
      </c>
      <c r="K4968" s="152">
        <v>393.60597892228202</v>
      </c>
      <c r="L4968" s="152">
        <v>25.959068009141799</v>
      </c>
      <c r="M4968" s="152">
        <v>27.396674596503001</v>
      </c>
    </row>
    <row r="4969" spans="1:13">
      <c r="A4969" s="150" t="str">
        <f t="shared" si="155"/>
        <v>2012-2014Males7A7</v>
      </c>
      <c r="B4969" s="151" t="str">
        <f t="shared" si="154"/>
        <v>2012-2014_Males_7A7_&lt;75</v>
      </c>
      <c r="C4969" s="152" t="s">
        <v>216</v>
      </c>
      <c r="D4969" s="152" t="s">
        <v>2</v>
      </c>
      <c r="E4969" s="152" t="s">
        <v>16</v>
      </c>
      <c r="F4969" s="152">
        <v>743</v>
      </c>
      <c r="G4969" s="152">
        <v>247.666666666667</v>
      </c>
      <c r="H4969" s="152">
        <v>417.716110461455</v>
      </c>
      <c r="I4969" s="152">
        <v>357.45928362180001</v>
      </c>
      <c r="J4969" s="152">
        <v>331.82702364828901</v>
      </c>
      <c r="K4969" s="152">
        <v>384.52281509636299</v>
      </c>
      <c r="L4969" s="152">
        <v>25.632259973511498</v>
      </c>
      <c r="M4969" s="152">
        <v>27.063531474563199</v>
      </c>
    </row>
    <row r="4970" spans="1:13">
      <c r="A4970" s="150" t="str">
        <f t="shared" si="155"/>
        <v>2004-2006MalesAB1</v>
      </c>
      <c r="B4970" s="151" t="str">
        <f t="shared" si="154"/>
        <v>2004-2006_Males_AB1_&lt;75</v>
      </c>
      <c r="C4970" s="152" t="s">
        <v>1</v>
      </c>
      <c r="D4970" s="152" t="s">
        <v>2</v>
      </c>
      <c r="E4970" s="152" t="s">
        <v>17</v>
      </c>
      <c r="F4970" s="152">
        <v>496</v>
      </c>
      <c r="G4970" s="152">
        <v>165.333333333333</v>
      </c>
      <c r="H4970" s="152">
        <v>322.080013506581</v>
      </c>
      <c r="I4970" s="152">
        <v>353.42818635516301</v>
      </c>
      <c r="J4970" s="152">
        <v>322.66816956203598</v>
      </c>
      <c r="K4970" s="152">
        <v>386.30474475024999</v>
      </c>
      <c r="L4970" s="152">
        <v>30.760016793127502</v>
      </c>
      <c r="M4970" s="152">
        <v>32.876558395086803</v>
      </c>
    </row>
    <row r="4971" spans="1:13">
      <c r="A4971" s="150" t="str">
        <f t="shared" si="155"/>
        <v>2005-2007MalesAB1</v>
      </c>
      <c r="B4971" s="151" t="str">
        <f t="shared" si="154"/>
        <v>2005-2007_Males_AB1_&lt;75</v>
      </c>
      <c r="C4971" s="152" t="s">
        <v>3</v>
      </c>
      <c r="D4971" s="152" t="s">
        <v>2</v>
      </c>
      <c r="E4971" s="152" t="s">
        <v>17</v>
      </c>
      <c r="F4971" s="152">
        <v>487</v>
      </c>
      <c r="G4971" s="152">
        <v>162.333333333333</v>
      </c>
      <c r="H4971" s="152">
        <v>315.49624254988299</v>
      </c>
      <c r="I4971" s="152">
        <v>342.56985707059499</v>
      </c>
      <c r="J4971" s="152">
        <v>312.502528026638</v>
      </c>
      <c r="K4971" s="152">
        <v>374.72580856132998</v>
      </c>
      <c r="L4971" s="152">
        <v>30.0673290439568</v>
      </c>
      <c r="M4971" s="152">
        <v>32.155951490734999</v>
      </c>
    </row>
    <row r="4972" spans="1:13">
      <c r="A4972" s="150" t="str">
        <f t="shared" si="155"/>
        <v>2006-2008MalesAB1</v>
      </c>
      <c r="B4972" s="151" t="str">
        <f t="shared" si="154"/>
        <v>2006-2008_Males_AB1_&lt;75</v>
      </c>
      <c r="C4972" s="152" t="s">
        <v>4</v>
      </c>
      <c r="D4972" s="152" t="s">
        <v>2</v>
      </c>
      <c r="E4972" s="152" t="s">
        <v>17</v>
      </c>
      <c r="F4972" s="152">
        <v>514</v>
      </c>
      <c r="G4972" s="152">
        <v>171.333333333333</v>
      </c>
      <c r="H4972" s="152">
        <v>331.77986341513798</v>
      </c>
      <c r="I4972" s="152">
        <v>350.61576302259198</v>
      </c>
      <c r="J4972" s="152">
        <v>320.62275943672199</v>
      </c>
      <c r="K4972" s="152">
        <v>382.63474267252502</v>
      </c>
      <c r="L4972" s="152">
        <v>29.993003585869499</v>
      </c>
      <c r="M4972" s="152">
        <v>32.0189796499332</v>
      </c>
    </row>
    <row r="4973" spans="1:13">
      <c r="A4973" s="150" t="str">
        <f t="shared" si="155"/>
        <v>2007-2009MalesAB1</v>
      </c>
      <c r="B4973" s="151" t="str">
        <f t="shared" si="154"/>
        <v>2007-2009_Males_AB1_&lt;75</v>
      </c>
      <c r="C4973" s="152" t="s">
        <v>5</v>
      </c>
      <c r="D4973" s="152" t="s">
        <v>2</v>
      </c>
      <c r="E4973" s="152" t="s">
        <v>17</v>
      </c>
      <c r="F4973" s="152">
        <v>543</v>
      </c>
      <c r="G4973" s="152">
        <v>181</v>
      </c>
      <c r="H4973" s="152">
        <v>349.51756277477</v>
      </c>
      <c r="I4973" s="152">
        <v>362.03364765681698</v>
      </c>
      <c r="J4973" s="152">
        <v>331.91264951500398</v>
      </c>
      <c r="K4973" s="152">
        <v>394.13223539534698</v>
      </c>
      <c r="L4973" s="152">
        <v>30.120998141813399</v>
      </c>
      <c r="M4973" s="152">
        <v>32.098587738530199</v>
      </c>
    </row>
    <row r="4974" spans="1:13">
      <c r="A4974" s="150" t="str">
        <f t="shared" si="155"/>
        <v>2008-2010MalesAB1</v>
      </c>
      <c r="B4974" s="151" t="str">
        <f t="shared" si="154"/>
        <v>2008-2010_Males_AB1_&lt;75</v>
      </c>
      <c r="C4974" s="152" t="s">
        <v>6</v>
      </c>
      <c r="D4974" s="152" t="s">
        <v>2</v>
      </c>
      <c r="E4974" s="152" t="s">
        <v>17</v>
      </c>
      <c r="F4974" s="152">
        <v>546</v>
      </c>
      <c r="G4974" s="152">
        <v>182</v>
      </c>
      <c r="H4974" s="152">
        <v>350.64960086313698</v>
      </c>
      <c r="I4974" s="152">
        <v>354.64071689237602</v>
      </c>
      <c r="J4974" s="152">
        <v>325.23113980243897</v>
      </c>
      <c r="K4974" s="152">
        <v>385.97567528723403</v>
      </c>
      <c r="L4974" s="152">
        <v>29.409577089936501</v>
      </c>
      <c r="M4974" s="152">
        <v>31.334958394858202</v>
      </c>
    </row>
    <row r="4975" spans="1:13">
      <c r="A4975" s="150" t="str">
        <f t="shared" si="155"/>
        <v>2009-2011MalesAB1</v>
      </c>
      <c r="B4975" s="151" t="str">
        <f t="shared" si="154"/>
        <v>2009-2011_Males_AB1_&lt;75</v>
      </c>
      <c r="C4975" s="152" t="s">
        <v>7</v>
      </c>
      <c r="D4975" s="152" t="s">
        <v>2</v>
      </c>
      <c r="E4975" s="152" t="s">
        <v>17</v>
      </c>
      <c r="F4975" s="152">
        <v>533</v>
      </c>
      <c r="G4975" s="152">
        <v>177.666666666667</v>
      </c>
      <c r="H4975" s="152">
        <v>342.29640428223701</v>
      </c>
      <c r="I4975" s="152">
        <v>341.12313246256502</v>
      </c>
      <c r="J4975" s="152">
        <v>312.50939030381397</v>
      </c>
      <c r="K4975" s="152">
        <v>371.63367576277602</v>
      </c>
      <c r="L4975" s="152">
        <v>28.613742158751201</v>
      </c>
      <c r="M4975" s="152">
        <v>30.5105433002105</v>
      </c>
    </row>
    <row r="4976" spans="1:13">
      <c r="A4976" s="150" t="str">
        <f t="shared" si="155"/>
        <v>2010-2012MalesAB1</v>
      </c>
      <c r="B4976" s="151" t="str">
        <f t="shared" si="154"/>
        <v>2010-2012_Males_AB1_&lt;75</v>
      </c>
      <c r="C4976" s="152" t="s">
        <v>8</v>
      </c>
      <c r="D4976" s="152" t="s">
        <v>2</v>
      </c>
      <c r="E4976" s="152" t="s">
        <v>17</v>
      </c>
      <c r="F4976" s="152">
        <v>537</v>
      </c>
      <c r="G4976" s="152">
        <v>179</v>
      </c>
      <c r="H4976" s="152">
        <v>345.27988889317498</v>
      </c>
      <c r="I4976" s="152">
        <v>336.23819227113597</v>
      </c>
      <c r="J4976" s="152">
        <v>308.14198648677399</v>
      </c>
      <c r="K4976" s="152">
        <v>366.18969396355698</v>
      </c>
      <c r="L4976" s="152">
        <v>28.0962057843624</v>
      </c>
      <c r="M4976" s="152">
        <v>29.9515016924205</v>
      </c>
    </row>
    <row r="4977" spans="1:13">
      <c r="A4977" s="150" t="str">
        <f t="shared" si="155"/>
        <v>2011-2013MalesAB1</v>
      </c>
      <c r="B4977" s="151" t="str">
        <f t="shared" si="154"/>
        <v>2011-2013_Males_AB1_&lt;75</v>
      </c>
      <c r="C4977" s="152" t="s">
        <v>9</v>
      </c>
      <c r="D4977" s="152" t="s">
        <v>2</v>
      </c>
      <c r="E4977" s="152" t="s">
        <v>17</v>
      </c>
      <c r="F4977" s="152">
        <v>552</v>
      </c>
      <c r="G4977" s="152">
        <v>184</v>
      </c>
      <c r="H4977" s="152">
        <v>355.50517801020101</v>
      </c>
      <c r="I4977" s="152">
        <v>339.204264647407</v>
      </c>
      <c r="J4977" s="152">
        <v>311.18817760741302</v>
      </c>
      <c r="K4977" s="152">
        <v>369.04415672411301</v>
      </c>
      <c r="L4977" s="152">
        <v>28.016087039993899</v>
      </c>
      <c r="M4977" s="152">
        <v>29.8398920767061</v>
      </c>
    </row>
    <row r="4978" spans="1:13">
      <c r="A4978" s="150" t="str">
        <f t="shared" si="155"/>
        <v>2012-2014MalesAB1</v>
      </c>
      <c r="B4978" s="151" t="str">
        <f t="shared" si="154"/>
        <v>2012-2014_Males_AB1_&lt;75</v>
      </c>
      <c r="C4978" s="152" t="s">
        <v>216</v>
      </c>
      <c r="D4978" s="152" t="s">
        <v>2</v>
      </c>
      <c r="E4978" s="152" t="s">
        <v>17</v>
      </c>
      <c r="F4978" s="152">
        <v>515</v>
      </c>
      <c r="G4978" s="152">
        <v>171.666666666667</v>
      </c>
      <c r="H4978" s="152">
        <v>332.687338501292</v>
      </c>
      <c r="I4978" s="152">
        <v>306.08419260848501</v>
      </c>
      <c r="J4978" s="152">
        <v>279.957426265104</v>
      </c>
      <c r="K4978" s="152">
        <v>333.97400053237902</v>
      </c>
      <c r="L4978" s="152">
        <v>26.126766343380801</v>
      </c>
      <c r="M4978" s="152">
        <v>27.8898079238941</v>
      </c>
    </row>
    <row r="4979" spans="1:13">
      <c r="A4979" s="150" t="str">
        <f t="shared" si="155"/>
        <v>2004-2006MalesAB2</v>
      </c>
      <c r="B4979" s="151" t="str">
        <f t="shared" si="154"/>
        <v>2004-2006_Males_AB2_&lt;75</v>
      </c>
      <c r="C4979" s="152" t="s">
        <v>1</v>
      </c>
      <c r="D4979" s="152" t="s">
        <v>2</v>
      </c>
      <c r="E4979" s="152" t="s">
        <v>18</v>
      </c>
      <c r="F4979" s="152">
        <v>683</v>
      </c>
      <c r="G4979" s="152">
        <v>227.666666666667</v>
      </c>
      <c r="H4979" s="152">
        <v>444.31722818909799</v>
      </c>
      <c r="I4979" s="152">
        <v>497.37100110585698</v>
      </c>
      <c r="J4979" s="152">
        <v>460.46934805398598</v>
      </c>
      <c r="K4979" s="152">
        <v>536.42460069299398</v>
      </c>
      <c r="L4979" s="152">
        <v>36.901653051871101</v>
      </c>
      <c r="M4979" s="152">
        <v>39.053599587137697</v>
      </c>
    </row>
    <row r="4980" spans="1:13">
      <c r="A4980" s="150" t="str">
        <f t="shared" si="155"/>
        <v>2005-2007MalesAB2</v>
      </c>
      <c r="B4980" s="151" t="str">
        <f t="shared" si="154"/>
        <v>2005-2007_Males_AB2_&lt;75</v>
      </c>
      <c r="C4980" s="152" t="s">
        <v>3</v>
      </c>
      <c r="D4980" s="152" t="s">
        <v>2</v>
      </c>
      <c r="E4980" s="152" t="s">
        <v>18</v>
      </c>
      <c r="F4980" s="152">
        <v>669</v>
      </c>
      <c r="G4980" s="152">
        <v>223</v>
      </c>
      <c r="H4980" s="152">
        <v>432.23755621026498</v>
      </c>
      <c r="I4980" s="152">
        <v>479.611584452062</v>
      </c>
      <c r="J4980" s="152">
        <v>443.67068629326798</v>
      </c>
      <c r="K4980" s="152">
        <v>517.67091655005299</v>
      </c>
      <c r="L4980" s="152">
        <v>35.940898158794099</v>
      </c>
      <c r="M4980" s="152">
        <v>38.059332097991003</v>
      </c>
    </row>
    <row r="4981" spans="1:13">
      <c r="A4981" s="150" t="str">
        <f t="shared" si="155"/>
        <v>2006-2008MalesAB2</v>
      </c>
      <c r="B4981" s="151" t="str">
        <f t="shared" si="154"/>
        <v>2006-2008_Males_AB2_&lt;75</v>
      </c>
      <c r="C4981" s="152" t="s">
        <v>4</v>
      </c>
      <c r="D4981" s="152" t="s">
        <v>2</v>
      </c>
      <c r="E4981" s="152" t="s">
        <v>18</v>
      </c>
      <c r="F4981" s="152">
        <v>657</v>
      </c>
      <c r="G4981" s="152">
        <v>219</v>
      </c>
      <c r="H4981" s="152">
        <v>421.27536789458497</v>
      </c>
      <c r="I4981" s="152">
        <v>461.29424537496999</v>
      </c>
      <c r="J4981" s="152">
        <v>426.42316347796299</v>
      </c>
      <c r="K4981" s="152">
        <v>498.23999255869501</v>
      </c>
      <c r="L4981" s="152">
        <v>34.871081897006498</v>
      </c>
      <c r="M4981" s="152">
        <v>36.945747183725402</v>
      </c>
    </row>
    <row r="4982" spans="1:13">
      <c r="A4982" s="150" t="str">
        <f t="shared" si="155"/>
        <v>2007-2009MalesAB2</v>
      </c>
      <c r="B4982" s="151" t="str">
        <f t="shared" si="154"/>
        <v>2007-2009_Males_AB2_&lt;75</v>
      </c>
      <c r="C4982" s="152" t="s">
        <v>5</v>
      </c>
      <c r="D4982" s="152" t="s">
        <v>2</v>
      </c>
      <c r="E4982" s="152" t="s">
        <v>18</v>
      </c>
      <c r="F4982" s="152">
        <v>621</v>
      </c>
      <c r="G4982" s="152">
        <v>207</v>
      </c>
      <c r="H4982" s="152">
        <v>395.22421496124099</v>
      </c>
      <c r="I4982" s="152">
        <v>428.87816682911603</v>
      </c>
      <c r="J4982" s="152">
        <v>395.59006959426898</v>
      </c>
      <c r="K4982" s="152">
        <v>464.20522530819102</v>
      </c>
      <c r="L4982" s="152">
        <v>33.288097234846802</v>
      </c>
      <c r="M4982" s="152">
        <v>35.327058479075497</v>
      </c>
    </row>
    <row r="4983" spans="1:13">
      <c r="A4983" s="150" t="str">
        <f t="shared" si="155"/>
        <v>2008-2010MalesAB2</v>
      </c>
      <c r="B4983" s="151" t="str">
        <f t="shared" si="154"/>
        <v>2008-2010_Males_AB2_&lt;75</v>
      </c>
      <c r="C4983" s="152" t="s">
        <v>6</v>
      </c>
      <c r="D4983" s="152" t="s">
        <v>2</v>
      </c>
      <c r="E4983" s="152" t="s">
        <v>18</v>
      </c>
      <c r="F4983" s="152">
        <v>602</v>
      </c>
      <c r="G4983" s="152">
        <v>200.666666666667</v>
      </c>
      <c r="H4983" s="152">
        <v>381.058481716156</v>
      </c>
      <c r="I4983" s="152">
        <v>408.18782342512901</v>
      </c>
      <c r="J4983" s="152">
        <v>376.03215535478301</v>
      </c>
      <c r="K4983" s="152">
        <v>442.34496956534099</v>
      </c>
      <c r="L4983" s="152">
        <v>32.155668070345897</v>
      </c>
      <c r="M4983" s="152">
        <v>34.157146140211999</v>
      </c>
    </row>
    <row r="4984" spans="1:13">
      <c r="A4984" s="150" t="str">
        <f t="shared" si="155"/>
        <v>2009-2011MalesAB2</v>
      </c>
      <c r="B4984" s="151" t="str">
        <f t="shared" si="154"/>
        <v>2009-2011_Males_AB2_&lt;75</v>
      </c>
      <c r="C4984" s="152" t="s">
        <v>7</v>
      </c>
      <c r="D4984" s="152" t="s">
        <v>2</v>
      </c>
      <c r="E4984" s="152" t="s">
        <v>18</v>
      </c>
      <c r="F4984" s="152">
        <v>560</v>
      </c>
      <c r="G4984" s="152">
        <v>186.666666666667</v>
      </c>
      <c r="H4984" s="152">
        <v>353.83468338114301</v>
      </c>
      <c r="I4984" s="152">
        <v>374.24262593583501</v>
      </c>
      <c r="J4984" s="152">
        <v>343.71232642024501</v>
      </c>
      <c r="K4984" s="152">
        <v>406.74565645049</v>
      </c>
      <c r="L4984" s="152">
        <v>30.530299515590201</v>
      </c>
      <c r="M4984" s="152">
        <v>32.503030514655102</v>
      </c>
    </row>
    <row r="4985" spans="1:13">
      <c r="A4985" s="150" t="str">
        <f t="shared" si="155"/>
        <v>2010-2012MalesAB2</v>
      </c>
      <c r="B4985" s="151" t="str">
        <f t="shared" si="154"/>
        <v>2010-2012_Males_AB2_&lt;75</v>
      </c>
      <c r="C4985" s="152" t="s">
        <v>8</v>
      </c>
      <c r="D4985" s="152" t="s">
        <v>2</v>
      </c>
      <c r="E4985" s="152" t="s">
        <v>18</v>
      </c>
      <c r="F4985" s="152">
        <v>590</v>
      </c>
      <c r="G4985" s="152">
        <v>196.666666666667</v>
      </c>
      <c r="H4985" s="152">
        <v>373.24763398957401</v>
      </c>
      <c r="I4985" s="152">
        <v>388.43619530229603</v>
      </c>
      <c r="J4985" s="152">
        <v>357.549445137828</v>
      </c>
      <c r="K4985" s="152">
        <v>421.26555684054199</v>
      </c>
      <c r="L4985" s="152">
        <v>30.8867501644683</v>
      </c>
      <c r="M4985" s="152">
        <v>32.829361538246303</v>
      </c>
    </row>
    <row r="4986" spans="1:13">
      <c r="A4986" s="150" t="str">
        <f t="shared" si="155"/>
        <v>2011-2013MalesAB2</v>
      </c>
      <c r="B4986" s="151" t="str">
        <f t="shared" si="154"/>
        <v>2011-2013_Males_AB2_&lt;75</v>
      </c>
      <c r="C4986" s="152" t="s">
        <v>9</v>
      </c>
      <c r="D4986" s="152" t="s">
        <v>2</v>
      </c>
      <c r="E4986" s="152" t="s">
        <v>18</v>
      </c>
      <c r="F4986" s="152">
        <v>574</v>
      </c>
      <c r="G4986" s="152">
        <v>191.333333333333</v>
      </c>
      <c r="H4986" s="152">
        <v>363.70548726397197</v>
      </c>
      <c r="I4986" s="152">
        <v>371.32438915299099</v>
      </c>
      <c r="J4986" s="152">
        <v>341.41892319147001</v>
      </c>
      <c r="K4986" s="152">
        <v>403.13768263118197</v>
      </c>
      <c r="L4986" s="152">
        <v>29.905465961520498</v>
      </c>
      <c r="M4986" s="152">
        <v>31.813293478191401</v>
      </c>
    </row>
    <row r="4987" spans="1:13">
      <c r="A4987" s="150" t="str">
        <f t="shared" si="155"/>
        <v>2012-2014MalesAB2</v>
      </c>
      <c r="B4987" s="151" t="str">
        <f t="shared" si="154"/>
        <v>2012-2014_Males_AB2_&lt;75</v>
      </c>
      <c r="C4987" s="152" t="s">
        <v>216</v>
      </c>
      <c r="D4987" s="152" t="s">
        <v>2</v>
      </c>
      <c r="E4987" s="152" t="s">
        <v>18</v>
      </c>
      <c r="F4987" s="152">
        <v>594</v>
      </c>
      <c r="G4987" s="152">
        <v>198</v>
      </c>
      <c r="H4987" s="152">
        <v>376.30185236804101</v>
      </c>
      <c r="I4987" s="152">
        <v>376.47812020863603</v>
      </c>
      <c r="J4987" s="152">
        <v>346.67855053021202</v>
      </c>
      <c r="K4987" s="152">
        <v>408.14538764379103</v>
      </c>
      <c r="L4987" s="152">
        <v>29.799569678423399</v>
      </c>
      <c r="M4987" s="152">
        <v>31.6672674351559</v>
      </c>
    </row>
    <row r="4988" spans="1:13">
      <c r="A4988" s="150" t="str">
        <f t="shared" si="155"/>
        <v>2004-2006MalesAB3</v>
      </c>
      <c r="B4988" s="151" t="str">
        <f t="shared" si="154"/>
        <v>2004-2006_Males_AB3_&lt;75</v>
      </c>
      <c r="C4988" s="152" t="s">
        <v>1</v>
      </c>
      <c r="D4988" s="152" t="s">
        <v>2</v>
      </c>
      <c r="E4988" s="152" t="s">
        <v>19</v>
      </c>
      <c r="F4988" s="152">
        <v>805</v>
      </c>
      <c r="G4988" s="152">
        <v>268.33333333333297</v>
      </c>
      <c r="H4988" s="152">
        <v>514.97588249593798</v>
      </c>
      <c r="I4988" s="152">
        <v>581.49457692587998</v>
      </c>
      <c r="J4988" s="152">
        <v>541.81417190085904</v>
      </c>
      <c r="K4988" s="152">
        <v>623.30111445714397</v>
      </c>
      <c r="L4988" s="152">
        <v>39.680405025021301</v>
      </c>
      <c r="M4988" s="152">
        <v>41.806537531263899</v>
      </c>
    </row>
    <row r="4989" spans="1:13">
      <c r="A4989" s="150" t="str">
        <f t="shared" si="155"/>
        <v>2005-2007MalesAB3</v>
      </c>
      <c r="B4989" s="151" t="str">
        <f t="shared" si="154"/>
        <v>2005-2007_Males_AB3_&lt;75</v>
      </c>
      <c r="C4989" s="152" t="s">
        <v>3</v>
      </c>
      <c r="D4989" s="152" t="s">
        <v>2</v>
      </c>
      <c r="E4989" s="152" t="s">
        <v>19</v>
      </c>
      <c r="F4989" s="152">
        <v>813</v>
      </c>
      <c r="G4989" s="152">
        <v>271</v>
      </c>
      <c r="H4989" s="152">
        <v>518.27344183288994</v>
      </c>
      <c r="I4989" s="152">
        <v>579.18119652013297</v>
      </c>
      <c r="J4989" s="152">
        <v>539.86659265782998</v>
      </c>
      <c r="K4989" s="152">
        <v>620.591641715695</v>
      </c>
      <c r="L4989" s="152">
        <v>39.314603862302903</v>
      </c>
      <c r="M4989" s="152">
        <v>41.410445195562097</v>
      </c>
    </row>
    <row r="4990" spans="1:13">
      <c r="A4990" s="150" t="str">
        <f t="shared" si="155"/>
        <v>2006-2008MalesAB3</v>
      </c>
      <c r="B4990" s="151" t="str">
        <f t="shared" si="154"/>
        <v>2006-2008_Males_AB3_&lt;75</v>
      </c>
      <c r="C4990" s="152" t="s">
        <v>4</v>
      </c>
      <c r="D4990" s="152" t="s">
        <v>2</v>
      </c>
      <c r="E4990" s="152" t="s">
        <v>19</v>
      </c>
      <c r="F4990" s="152">
        <v>797</v>
      </c>
      <c r="G4990" s="152">
        <v>265.66666666666703</v>
      </c>
      <c r="H4990" s="152">
        <v>505.120924808599</v>
      </c>
      <c r="I4990" s="152">
        <v>560.90364505135301</v>
      </c>
      <c r="J4990" s="152">
        <v>522.46624678933097</v>
      </c>
      <c r="K4990" s="152">
        <v>601.41118625631498</v>
      </c>
      <c r="L4990" s="152">
        <v>38.437398262022199</v>
      </c>
      <c r="M4990" s="152">
        <v>40.507541204961399</v>
      </c>
    </row>
    <row r="4991" spans="1:13">
      <c r="A4991" s="150" t="str">
        <f t="shared" si="155"/>
        <v>2007-2009MalesAB3</v>
      </c>
      <c r="B4991" s="151" t="str">
        <f t="shared" ref="B4991:B5054" si="156">CONCATENATE(C4991,"_",D4991,"_",E4991,"_","&lt;75")</f>
        <v>2007-2009_Males_AB3_&lt;75</v>
      </c>
      <c r="C4991" s="152" t="s">
        <v>5</v>
      </c>
      <c r="D4991" s="152" t="s">
        <v>2</v>
      </c>
      <c r="E4991" s="152" t="s">
        <v>19</v>
      </c>
      <c r="F4991" s="152">
        <v>763</v>
      </c>
      <c r="G4991" s="152">
        <v>254.333333333333</v>
      </c>
      <c r="H4991" s="152">
        <v>480.20945439898298</v>
      </c>
      <c r="I4991" s="152">
        <v>530.187256994687</v>
      </c>
      <c r="J4991" s="152">
        <v>493.06555848279402</v>
      </c>
      <c r="K4991" s="152">
        <v>569.35361655296094</v>
      </c>
      <c r="L4991" s="152">
        <v>37.121698511892099</v>
      </c>
      <c r="M4991" s="152">
        <v>39.1663595582746</v>
      </c>
    </row>
    <row r="4992" spans="1:13">
      <c r="A4992" s="150" t="str">
        <f t="shared" si="155"/>
        <v>2008-2010MalesAB3</v>
      </c>
      <c r="B4992" s="151" t="str">
        <f t="shared" si="156"/>
        <v>2008-2010_Males_AB3_&lt;75</v>
      </c>
      <c r="C4992" s="152" t="s">
        <v>6</v>
      </c>
      <c r="D4992" s="152" t="s">
        <v>2</v>
      </c>
      <c r="E4992" s="152" t="s">
        <v>19</v>
      </c>
      <c r="F4992" s="152">
        <v>720</v>
      </c>
      <c r="G4992" s="152">
        <v>240</v>
      </c>
      <c r="H4992" s="152">
        <v>450.25326746294797</v>
      </c>
      <c r="I4992" s="152">
        <v>493.73615186714801</v>
      </c>
      <c r="J4992" s="152">
        <v>458.15755186401702</v>
      </c>
      <c r="K4992" s="152">
        <v>531.33386608369904</v>
      </c>
      <c r="L4992" s="152">
        <v>35.578600003131598</v>
      </c>
      <c r="M4992" s="152">
        <v>37.5977142165506</v>
      </c>
    </row>
    <row r="4993" spans="1:13">
      <c r="A4993" s="150" t="str">
        <f t="shared" si="155"/>
        <v>2009-2011MalesAB3</v>
      </c>
      <c r="B4993" s="151" t="str">
        <f t="shared" si="156"/>
        <v>2009-2011_Males_AB3_&lt;75</v>
      </c>
      <c r="C4993" s="152" t="s">
        <v>7</v>
      </c>
      <c r="D4993" s="152" t="s">
        <v>2</v>
      </c>
      <c r="E4993" s="152" t="s">
        <v>19</v>
      </c>
      <c r="F4993" s="152">
        <v>733</v>
      </c>
      <c r="G4993" s="152">
        <v>244.333333333333</v>
      </c>
      <c r="H4993" s="152">
        <v>455.15793918394502</v>
      </c>
      <c r="I4993" s="152">
        <v>495.38157509665302</v>
      </c>
      <c r="J4993" s="152">
        <v>459.98095884671301</v>
      </c>
      <c r="K4993" s="152">
        <v>532.772763462993</v>
      </c>
      <c r="L4993" s="152">
        <v>35.4006162499401</v>
      </c>
      <c r="M4993" s="152">
        <v>37.391188366339698</v>
      </c>
    </row>
    <row r="4994" spans="1:13">
      <c r="A4994" s="150" t="str">
        <f t="shared" si="155"/>
        <v>2010-2012MalesAB3</v>
      </c>
      <c r="B4994" s="151" t="str">
        <f t="shared" si="156"/>
        <v>2010-2012_Males_AB3_&lt;75</v>
      </c>
      <c r="C4994" s="152" t="s">
        <v>8</v>
      </c>
      <c r="D4994" s="152" t="s">
        <v>2</v>
      </c>
      <c r="E4994" s="152" t="s">
        <v>19</v>
      </c>
      <c r="F4994" s="152">
        <v>751</v>
      </c>
      <c r="G4994" s="152">
        <v>250.333333333333</v>
      </c>
      <c r="H4994" s="152">
        <v>463.58310853770701</v>
      </c>
      <c r="I4994" s="152">
        <v>502.96869657484399</v>
      </c>
      <c r="J4994" s="152">
        <v>467.46010466929698</v>
      </c>
      <c r="K4994" s="152">
        <v>540.44913300081203</v>
      </c>
      <c r="L4994" s="152">
        <v>35.508591905546197</v>
      </c>
      <c r="M4994" s="152">
        <v>37.480436425968797</v>
      </c>
    </row>
    <row r="4995" spans="1:13">
      <c r="A4995" s="150" t="str">
        <f t="shared" ref="A4995:A5058" si="157">C4995&amp;D4995&amp;E4995</f>
        <v>2011-2013MalesAB3</v>
      </c>
      <c r="B4995" s="151" t="str">
        <f t="shared" si="156"/>
        <v>2011-2013_Males_AB3_&lt;75</v>
      </c>
      <c r="C4995" s="152" t="s">
        <v>9</v>
      </c>
      <c r="D4995" s="152" t="s">
        <v>2</v>
      </c>
      <c r="E4995" s="152" t="s">
        <v>19</v>
      </c>
      <c r="F4995" s="152">
        <v>783</v>
      </c>
      <c r="G4995" s="152">
        <v>261</v>
      </c>
      <c r="H4995" s="152">
        <v>480.695442908975</v>
      </c>
      <c r="I4995" s="152">
        <v>517.194369608388</v>
      </c>
      <c r="J4995" s="152">
        <v>481.42598468011801</v>
      </c>
      <c r="K4995" s="152">
        <v>554.90680322797402</v>
      </c>
      <c r="L4995" s="152">
        <v>35.768384928269498</v>
      </c>
      <c r="M4995" s="152">
        <v>37.712433619586101</v>
      </c>
    </row>
    <row r="4996" spans="1:13">
      <c r="A4996" s="150" t="str">
        <f t="shared" si="157"/>
        <v>2012-2014MalesAB3</v>
      </c>
      <c r="B4996" s="151" t="str">
        <f t="shared" si="156"/>
        <v>2012-2014_Males_AB3_&lt;75</v>
      </c>
      <c r="C4996" s="152" t="s">
        <v>216</v>
      </c>
      <c r="D4996" s="152" t="s">
        <v>2</v>
      </c>
      <c r="E4996" s="152" t="s">
        <v>19</v>
      </c>
      <c r="F4996" s="152">
        <v>763</v>
      </c>
      <c r="G4996" s="152">
        <v>254.333333333333</v>
      </c>
      <c r="H4996" s="152">
        <v>466.84083970166199</v>
      </c>
      <c r="I4996" s="152">
        <v>497.05889881096999</v>
      </c>
      <c r="J4996" s="152">
        <v>462.25885457555898</v>
      </c>
      <c r="K4996" s="152">
        <v>533.775727507032</v>
      </c>
      <c r="L4996" s="152">
        <v>34.800044235411598</v>
      </c>
      <c r="M4996" s="152">
        <v>36.716828696061803</v>
      </c>
    </row>
    <row r="4997" spans="1:13">
      <c r="A4997" s="150" t="str">
        <f t="shared" si="157"/>
        <v>2004-2006MalesAB4</v>
      </c>
      <c r="B4997" s="151" t="str">
        <f t="shared" si="156"/>
        <v>2004-2006_Males_AB4_&lt;75</v>
      </c>
      <c r="C4997" s="152" t="s">
        <v>1</v>
      </c>
      <c r="D4997" s="152" t="s">
        <v>2</v>
      </c>
      <c r="E4997" s="152" t="s">
        <v>20</v>
      </c>
      <c r="F4997" s="152">
        <v>856</v>
      </c>
      <c r="G4997" s="152">
        <v>285.33333333333297</v>
      </c>
      <c r="H4997" s="152">
        <v>551.82016851143896</v>
      </c>
      <c r="I4997" s="152">
        <v>646.44270299928996</v>
      </c>
      <c r="J4997" s="152">
        <v>603.48588653120805</v>
      </c>
      <c r="K4997" s="152">
        <v>691.62962145084998</v>
      </c>
      <c r="L4997" s="152">
        <v>42.956816468082103</v>
      </c>
      <c r="M4997" s="152">
        <v>45.186918451559301</v>
      </c>
    </row>
    <row r="4998" spans="1:13">
      <c r="A4998" s="150" t="str">
        <f t="shared" si="157"/>
        <v>2005-2007MalesAB4</v>
      </c>
      <c r="B4998" s="151" t="str">
        <f t="shared" si="156"/>
        <v>2005-2007_Males_AB4_&lt;75</v>
      </c>
      <c r="C4998" s="152" t="s">
        <v>3</v>
      </c>
      <c r="D4998" s="152" t="s">
        <v>2</v>
      </c>
      <c r="E4998" s="152" t="s">
        <v>20</v>
      </c>
      <c r="F4998" s="152">
        <v>850</v>
      </c>
      <c r="G4998" s="152">
        <v>283.33333333333297</v>
      </c>
      <c r="H4998" s="152">
        <v>546.76795811114198</v>
      </c>
      <c r="I4998" s="152">
        <v>633.95599535090798</v>
      </c>
      <c r="J4998" s="152">
        <v>591.68026426242398</v>
      </c>
      <c r="K4998" s="152">
        <v>678.43442162229906</v>
      </c>
      <c r="L4998" s="152">
        <v>42.275731088483298</v>
      </c>
      <c r="M4998" s="152">
        <v>44.4784262713911</v>
      </c>
    </row>
    <row r="4999" spans="1:13">
      <c r="A4999" s="150" t="str">
        <f t="shared" si="157"/>
        <v>2006-2008MalesAB4</v>
      </c>
      <c r="B4999" s="151" t="str">
        <f t="shared" si="156"/>
        <v>2006-2008_Males_AB4_&lt;75</v>
      </c>
      <c r="C4999" s="152" t="s">
        <v>4</v>
      </c>
      <c r="D4999" s="152" t="s">
        <v>2</v>
      </c>
      <c r="E4999" s="152" t="s">
        <v>20</v>
      </c>
      <c r="F4999" s="152">
        <v>856</v>
      </c>
      <c r="G4999" s="152">
        <v>285.33333333333297</v>
      </c>
      <c r="H4999" s="152">
        <v>549.14741015409504</v>
      </c>
      <c r="I4999" s="152">
        <v>629.57599163461703</v>
      </c>
      <c r="J4999" s="152">
        <v>587.772041382662</v>
      </c>
      <c r="K4999" s="152">
        <v>673.55019285112598</v>
      </c>
      <c r="L4999" s="152">
        <v>41.803950251954603</v>
      </c>
      <c r="M4999" s="152">
        <v>43.974201216509599</v>
      </c>
    </row>
    <row r="5000" spans="1:13">
      <c r="A5000" s="150" t="str">
        <f t="shared" si="157"/>
        <v>2007-2009MalesAB4</v>
      </c>
      <c r="B5000" s="151" t="str">
        <f t="shared" si="156"/>
        <v>2007-2009_Males_AB4_&lt;75</v>
      </c>
      <c r="C5000" s="152" t="s">
        <v>5</v>
      </c>
      <c r="D5000" s="152" t="s">
        <v>2</v>
      </c>
      <c r="E5000" s="152" t="s">
        <v>20</v>
      </c>
      <c r="F5000" s="152">
        <v>850</v>
      </c>
      <c r="G5000" s="152">
        <v>283.33333333333297</v>
      </c>
      <c r="H5000" s="152">
        <v>542.68366649854102</v>
      </c>
      <c r="I5000" s="152">
        <v>617.22117756522903</v>
      </c>
      <c r="J5000" s="152">
        <v>576.107811924506</v>
      </c>
      <c r="K5000" s="152">
        <v>660.47667558588603</v>
      </c>
      <c r="L5000" s="152">
        <v>41.113365640723799</v>
      </c>
      <c r="M5000" s="152">
        <v>43.255498020656098</v>
      </c>
    </row>
    <row r="5001" spans="1:13">
      <c r="A5001" s="150" t="str">
        <f t="shared" si="157"/>
        <v>2008-2010MalesAB4</v>
      </c>
      <c r="B5001" s="151" t="str">
        <f t="shared" si="156"/>
        <v>2008-2010_Males_AB4_&lt;75</v>
      </c>
      <c r="C5001" s="152" t="s">
        <v>6</v>
      </c>
      <c r="D5001" s="152" t="s">
        <v>2</v>
      </c>
      <c r="E5001" s="152" t="s">
        <v>20</v>
      </c>
      <c r="F5001" s="152">
        <v>829</v>
      </c>
      <c r="G5001" s="152">
        <v>276.33333333333297</v>
      </c>
      <c r="H5001" s="152">
        <v>526.58658823977805</v>
      </c>
      <c r="I5001" s="152">
        <v>595.05346979013996</v>
      </c>
      <c r="J5001" s="152">
        <v>554.96209405193201</v>
      </c>
      <c r="K5001" s="152">
        <v>637.260775971974</v>
      </c>
      <c r="L5001" s="152">
        <v>40.0913757382082</v>
      </c>
      <c r="M5001" s="152">
        <v>42.207306181834198</v>
      </c>
    </row>
    <row r="5002" spans="1:13">
      <c r="A5002" s="150" t="str">
        <f t="shared" si="157"/>
        <v>2009-2011MalesAB4</v>
      </c>
      <c r="B5002" s="151" t="str">
        <f t="shared" si="156"/>
        <v>2009-2011_Males_AB4_&lt;75</v>
      </c>
      <c r="C5002" s="152" t="s">
        <v>7</v>
      </c>
      <c r="D5002" s="152" t="s">
        <v>2</v>
      </c>
      <c r="E5002" s="152" t="s">
        <v>20</v>
      </c>
      <c r="F5002" s="152">
        <v>831</v>
      </c>
      <c r="G5002" s="152">
        <v>277</v>
      </c>
      <c r="H5002" s="152">
        <v>525.52362642922196</v>
      </c>
      <c r="I5002" s="152">
        <v>589.08972638660896</v>
      </c>
      <c r="J5002" s="152">
        <v>549.44691992850403</v>
      </c>
      <c r="K5002" s="152">
        <v>630.822197334267</v>
      </c>
      <c r="L5002" s="152">
        <v>39.642806458105198</v>
      </c>
      <c r="M5002" s="152">
        <v>41.732470947657902</v>
      </c>
    </row>
    <row r="5003" spans="1:13">
      <c r="A5003" s="150" t="str">
        <f t="shared" si="157"/>
        <v>2010-2012MalesAB4</v>
      </c>
      <c r="B5003" s="151" t="str">
        <f t="shared" si="156"/>
        <v>2010-2012_Males_AB4_&lt;75</v>
      </c>
      <c r="C5003" s="152" t="s">
        <v>8</v>
      </c>
      <c r="D5003" s="152" t="s">
        <v>2</v>
      </c>
      <c r="E5003" s="152" t="s">
        <v>20</v>
      </c>
      <c r="F5003" s="152">
        <v>837</v>
      </c>
      <c r="G5003" s="152">
        <v>279</v>
      </c>
      <c r="H5003" s="152">
        <v>528.46580756773096</v>
      </c>
      <c r="I5003" s="152">
        <v>585.57545672319202</v>
      </c>
      <c r="J5003" s="152">
        <v>546.35131486782905</v>
      </c>
      <c r="K5003" s="152">
        <v>626.85955814477302</v>
      </c>
      <c r="L5003" s="152">
        <v>39.224141855363499</v>
      </c>
      <c r="M5003" s="152">
        <v>41.284101421581099</v>
      </c>
    </row>
    <row r="5004" spans="1:13">
      <c r="A5004" s="150" t="str">
        <f t="shared" si="157"/>
        <v>2011-2013MalesAB4</v>
      </c>
      <c r="B5004" s="151" t="str">
        <f t="shared" si="156"/>
        <v>2011-2013_Males_AB4_&lt;75</v>
      </c>
      <c r="C5004" s="152" t="s">
        <v>9</v>
      </c>
      <c r="D5004" s="152" t="s">
        <v>2</v>
      </c>
      <c r="E5004" s="152" t="s">
        <v>20</v>
      </c>
      <c r="F5004" s="152">
        <v>831</v>
      </c>
      <c r="G5004" s="152">
        <v>277</v>
      </c>
      <c r="H5004" s="152">
        <v>524.43911520620998</v>
      </c>
      <c r="I5004" s="152">
        <v>574.10906071490103</v>
      </c>
      <c r="J5004" s="152">
        <v>535.55786905610296</v>
      </c>
      <c r="K5004" s="152">
        <v>614.69237530940495</v>
      </c>
      <c r="L5004" s="152">
        <v>38.5511916587973</v>
      </c>
      <c r="M5004" s="152">
        <v>40.583314594504799</v>
      </c>
    </row>
    <row r="5005" spans="1:13">
      <c r="A5005" s="150" t="str">
        <f t="shared" si="157"/>
        <v>2012-2014MalesAB4</v>
      </c>
      <c r="B5005" s="151" t="str">
        <f t="shared" si="156"/>
        <v>2012-2014_Males_AB4_&lt;75</v>
      </c>
      <c r="C5005" s="152" t="s">
        <v>216</v>
      </c>
      <c r="D5005" s="152" t="s">
        <v>2</v>
      </c>
      <c r="E5005" s="152" t="s">
        <v>20</v>
      </c>
      <c r="F5005" s="152">
        <v>753</v>
      </c>
      <c r="G5005" s="152">
        <v>251</v>
      </c>
      <c r="H5005" s="152">
        <v>474.89010677144103</v>
      </c>
      <c r="I5005" s="152">
        <v>512.87029319820897</v>
      </c>
      <c r="J5005" s="152">
        <v>476.76471123959402</v>
      </c>
      <c r="K5005" s="152">
        <v>550.97812669693803</v>
      </c>
      <c r="L5005" s="152">
        <v>36.105581958614898</v>
      </c>
      <c r="M5005" s="152">
        <v>38.1078334987292</v>
      </c>
    </row>
    <row r="5006" spans="1:13">
      <c r="A5006" s="150" t="str">
        <f t="shared" si="157"/>
        <v>2004-2006MalesAB5</v>
      </c>
      <c r="B5006" s="151" t="str">
        <f t="shared" si="156"/>
        <v>2004-2006_Males_AB5_&lt;75</v>
      </c>
      <c r="C5006" s="152" t="s">
        <v>1</v>
      </c>
      <c r="D5006" s="152" t="s">
        <v>2</v>
      </c>
      <c r="E5006" s="152" t="s">
        <v>21</v>
      </c>
      <c r="F5006" s="152">
        <v>927</v>
      </c>
      <c r="G5006" s="152">
        <v>309</v>
      </c>
      <c r="H5006" s="152">
        <v>608.71106908575098</v>
      </c>
      <c r="I5006" s="152">
        <v>760.04757563827195</v>
      </c>
      <c r="J5006" s="152">
        <v>711.47903176621696</v>
      </c>
      <c r="K5006" s="152">
        <v>811.03639972730696</v>
      </c>
      <c r="L5006" s="152">
        <v>48.568543872054398</v>
      </c>
      <c r="M5006" s="152">
        <v>50.988824089035099</v>
      </c>
    </row>
    <row r="5007" spans="1:13">
      <c r="A5007" s="150" t="str">
        <f t="shared" si="157"/>
        <v>2005-2007MalesAB5</v>
      </c>
      <c r="B5007" s="151" t="str">
        <f t="shared" si="156"/>
        <v>2005-2007_Males_AB5_&lt;75</v>
      </c>
      <c r="C5007" s="152" t="s">
        <v>3</v>
      </c>
      <c r="D5007" s="152" t="s">
        <v>2</v>
      </c>
      <c r="E5007" s="152" t="s">
        <v>21</v>
      </c>
      <c r="F5007" s="152">
        <v>946</v>
      </c>
      <c r="G5007" s="152">
        <v>315.33333333333297</v>
      </c>
      <c r="H5007" s="152">
        <v>617.65070742551995</v>
      </c>
      <c r="I5007" s="152">
        <v>772.45046164995097</v>
      </c>
      <c r="J5007" s="152">
        <v>723.53623395715999</v>
      </c>
      <c r="K5007" s="152">
        <v>823.77693269050098</v>
      </c>
      <c r="L5007" s="152">
        <v>48.914227692790902</v>
      </c>
      <c r="M5007" s="152">
        <v>51.326471040550601</v>
      </c>
    </row>
    <row r="5008" spans="1:13">
      <c r="A5008" s="150" t="str">
        <f t="shared" si="157"/>
        <v>2006-2008MalesAB5</v>
      </c>
      <c r="B5008" s="151" t="str">
        <f t="shared" si="156"/>
        <v>2006-2008_Males_AB5_&lt;75</v>
      </c>
      <c r="C5008" s="152" t="s">
        <v>4</v>
      </c>
      <c r="D5008" s="152" t="s">
        <v>2</v>
      </c>
      <c r="E5008" s="152" t="s">
        <v>21</v>
      </c>
      <c r="F5008" s="152">
        <v>940</v>
      </c>
      <c r="G5008" s="152">
        <v>313.33333333333297</v>
      </c>
      <c r="H5008" s="152">
        <v>610.67512083571501</v>
      </c>
      <c r="I5008" s="152">
        <v>760.18190923583199</v>
      </c>
      <c r="J5008" s="152">
        <v>711.83837456893002</v>
      </c>
      <c r="K5008" s="152">
        <v>810.91734452371304</v>
      </c>
      <c r="L5008" s="152">
        <v>48.343534666901697</v>
      </c>
      <c r="M5008" s="152">
        <v>50.735435287881302</v>
      </c>
    </row>
    <row r="5009" spans="1:13">
      <c r="A5009" s="150" t="str">
        <f t="shared" si="157"/>
        <v>2007-2009MalesAB5</v>
      </c>
      <c r="B5009" s="151" t="str">
        <f t="shared" si="156"/>
        <v>2007-2009_Males_AB5_&lt;75</v>
      </c>
      <c r="C5009" s="152" t="s">
        <v>5</v>
      </c>
      <c r="D5009" s="152" t="s">
        <v>2</v>
      </c>
      <c r="E5009" s="152" t="s">
        <v>21</v>
      </c>
      <c r="F5009" s="152">
        <v>938</v>
      </c>
      <c r="G5009" s="152">
        <v>312.66666666666703</v>
      </c>
      <c r="H5009" s="152">
        <v>606.73488660914097</v>
      </c>
      <c r="I5009" s="152">
        <v>756.76882432373202</v>
      </c>
      <c r="J5009" s="152">
        <v>708.60389155690598</v>
      </c>
      <c r="K5009" s="152">
        <v>807.31942872497302</v>
      </c>
      <c r="L5009" s="152">
        <v>48.164932766825203</v>
      </c>
      <c r="M5009" s="152">
        <v>50.550604401241898</v>
      </c>
    </row>
    <row r="5010" spans="1:13">
      <c r="A5010" s="150" t="str">
        <f t="shared" si="157"/>
        <v>2008-2010MalesAB5</v>
      </c>
      <c r="B5010" s="151" t="str">
        <f t="shared" si="156"/>
        <v>2008-2010_Males_AB5_&lt;75</v>
      </c>
      <c r="C5010" s="152" t="s">
        <v>6</v>
      </c>
      <c r="D5010" s="152" t="s">
        <v>2</v>
      </c>
      <c r="E5010" s="152" t="s">
        <v>21</v>
      </c>
      <c r="F5010" s="152">
        <v>930</v>
      </c>
      <c r="G5010" s="152">
        <v>310</v>
      </c>
      <c r="H5010" s="152">
        <v>599.42377972142901</v>
      </c>
      <c r="I5010" s="152">
        <v>743.79513305763703</v>
      </c>
      <c r="J5010" s="152">
        <v>696.31088230635703</v>
      </c>
      <c r="K5010" s="152">
        <v>793.64170815731302</v>
      </c>
      <c r="L5010" s="152">
        <v>47.484250751280101</v>
      </c>
      <c r="M5010" s="152">
        <v>49.846575099676201</v>
      </c>
    </row>
    <row r="5011" spans="1:13">
      <c r="A5011" s="150" t="str">
        <f t="shared" si="157"/>
        <v>2009-2011MalesAB5</v>
      </c>
      <c r="B5011" s="151" t="str">
        <f t="shared" si="156"/>
        <v>2009-2011_Males_AB5_&lt;75</v>
      </c>
      <c r="C5011" s="152" t="s">
        <v>7</v>
      </c>
      <c r="D5011" s="152" t="s">
        <v>2</v>
      </c>
      <c r="E5011" s="152" t="s">
        <v>21</v>
      </c>
      <c r="F5011" s="152">
        <v>932</v>
      </c>
      <c r="G5011" s="152">
        <v>310.66666666666703</v>
      </c>
      <c r="H5011" s="152">
        <v>597.88431066889905</v>
      </c>
      <c r="I5011" s="152">
        <v>744.15958329554303</v>
      </c>
      <c r="J5011" s="152">
        <v>696.78244894624299</v>
      </c>
      <c r="K5011" s="152">
        <v>793.891114188448</v>
      </c>
      <c r="L5011" s="152">
        <v>47.377134349300299</v>
      </c>
      <c r="M5011" s="152">
        <v>49.731530892905198</v>
      </c>
    </row>
    <row r="5012" spans="1:13">
      <c r="A5012" s="150" t="str">
        <f t="shared" si="157"/>
        <v>2010-2012MalesAB5</v>
      </c>
      <c r="B5012" s="151" t="str">
        <f t="shared" si="156"/>
        <v>2010-2012_Males_AB5_&lt;75</v>
      </c>
      <c r="C5012" s="152" t="s">
        <v>8</v>
      </c>
      <c r="D5012" s="152" t="s">
        <v>2</v>
      </c>
      <c r="E5012" s="152" t="s">
        <v>21</v>
      </c>
      <c r="F5012" s="152">
        <v>938</v>
      </c>
      <c r="G5012" s="152">
        <v>312.66666666666703</v>
      </c>
      <c r="H5012" s="152">
        <v>599.36868202788503</v>
      </c>
      <c r="I5012" s="152">
        <v>740.06636633304595</v>
      </c>
      <c r="J5012" s="152">
        <v>693.07679654373896</v>
      </c>
      <c r="K5012" s="152">
        <v>789.38339050295997</v>
      </c>
      <c r="L5012" s="152">
        <v>46.989569789307097</v>
      </c>
      <c r="M5012" s="152">
        <v>49.317024169913999</v>
      </c>
    </row>
    <row r="5013" spans="1:13">
      <c r="A5013" s="150" t="str">
        <f t="shared" si="157"/>
        <v>2011-2013MalesAB5</v>
      </c>
      <c r="B5013" s="151" t="str">
        <f t="shared" si="156"/>
        <v>2011-2013_Males_AB5_&lt;75</v>
      </c>
      <c r="C5013" s="152" t="s">
        <v>9</v>
      </c>
      <c r="D5013" s="152" t="s">
        <v>2</v>
      </c>
      <c r="E5013" s="152" t="s">
        <v>21</v>
      </c>
      <c r="F5013" s="152">
        <v>905</v>
      </c>
      <c r="G5013" s="152">
        <v>301.66666666666703</v>
      </c>
      <c r="H5013" s="152">
        <v>576.67187051964197</v>
      </c>
      <c r="I5013" s="152">
        <v>708.24926468353306</v>
      </c>
      <c r="J5013" s="152">
        <v>662.44192913664097</v>
      </c>
      <c r="K5013" s="152">
        <v>756.36761951556196</v>
      </c>
      <c r="L5013" s="152">
        <v>45.807335546891601</v>
      </c>
      <c r="M5013" s="152">
        <v>48.118354832029098</v>
      </c>
    </row>
    <row r="5014" spans="1:13">
      <c r="A5014" s="150" t="str">
        <f t="shared" si="157"/>
        <v>2012-2014MalesAB5</v>
      </c>
      <c r="B5014" s="151" t="str">
        <f t="shared" si="156"/>
        <v>2012-2014_Males_AB5_&lt;75</v>
      </c>
      <c r="C5014" s="152" t="s">
        <v>216</v>
      </c>
      <c r="D5014" s="152" t="s">
        <v>2</v>
      </c>
      <c r="E5014" s="152" t="s">
        <v>21</v>
      </c>
      <c r="F5014" s="152">
        <v>881</v>
      </c>
      <c r="G5014" s="152">
        <v>293.66666666666703</v>
      </c>
      <c r="H5014" s="152">
        <v>561.611525466947</v>
      </c>
      <c r="I5014" s="152">
        <v>684.55305942098596</v>
      </c>
      <c r="J5014" s="152">
        <v>639.64468876505396</v>
      </c>
      <c r="K5014" s="152">
        <v>731.75860234629499</v>
      </c>
      <c r="L5014" s="152">
        <v>44.908370655931797</v>
      </c>
      <c r="M5014" s="152">
        <v>47.205542925308897</v>
      </c>
    </row>
    <row r="5015" spans="1:13">
      <c r="A5015" s="150" t="str">
        <f t="shared" si="157"/>
        <v>2004-2006MalesABM1</v>
      </c>
      <c r="B5015" s="151" t="str">
        <f t="shared" si="156"/>
        <v>2004-2006_Males_ABM1_&lt;75</v>
      </c>
      <c r="C5015" s="152" t="s">
        <v>1</v>
      </c>
      <c r="D5015" s="152" t="s">
        <v>2</v>
      </c>
      <c r="E5015" s="152" t="s">
        <v>22</v>
      </c>
      <c r="F5015" s="152">
        <v>521</v>
      </c>
      <c r="G5015" s="152">
        <v>173.666666666667</v>
      </c>
      <c r="H5015" s="152">
        <v>384.19562267712797</v>
      </c>
      <c r="I5015" s="152">
        <v>396.96461885961099</v>
      </c>
      <c r="J5015" s="152">
        <v>363.540583711794</v>
      </c>
      <c r="K5015" s="152">
        <v>432.63062015185102</v>
      </c>
      <c r="L5015" s="152">
        <v>33.424035147816397</v>
      </c>
      <c r="M5015" s="152">
        <v>35.666001292240502</v>
      </c>
    </row>
    <row r="5016" spans="1:13">
      <c r="A5016" s="150" t="str">
        <f t="shared" si="157"/>
        <v>2005-2007MalesABM1</v>
      </c>
      <c r="B5016" s="151" t="str">
        <f t="shared" si="156"/>
        <v>2005-2007_Males_ABM1_&lt;75</v>
      </c>
      <c r="C5016" s="152" t="s">
        <v>3</v>
      </c>
      <c r="D5016" s="152" t="s">
        <v>2</v>
      </c>
      <c r="E5016" s="152" t="s">
        <v>22</v>
      </c>
      <c r="F5016" s="152">
        <v>492</v>
      </c>
      <c r="G5016" s="152">
        <v>164</v>
      </c>
      <c r="H5016" s="152">
        <v>362.32684532620499</v>
      </c>
      <c r="I5016" s="152">
        <v>371.87997493420602</v>
      </c>
      <c r="J5016" s="152">
        <v>339.672624415315</v>
      </c>
      <c r="K5016" s="152">
        <v>406.31278149241501</v>
      </c>
      <c r="L5016" s="152">
        <v>32.207350518891197</v>
      </c>
      <c r="M5016" s="152">
        <v>34.432806558208902</v>
      </c>
    </row>
    <row r="5017" spans="1:13">
      <c r="A5017" s="150" t="str">
        <f t="shared" si="157"/>
        <v>2006-2008MalesABM1</v>
      </c>
      <c r="B5017" s="151" t="str">
        <f t="shared" si="156"/>
        <v>2006-2008_Males_ABM1_&lt;75</v>
      </c>
      <c r="C5017" s="152" t="s">
        <v>4</v>
      </c>
      <c r="D5017" s="152" t="s">
        <v>2</v>
      </c>
      <c r="E5017" s="152" t="s">
        <v>22</v>
      </c>
      <c r="F5017" s="152">
        <v>464</v>
      </c>
      <c r="G5017" s="152">
        <v>154.666666666667</v>
      </c>
      <c r="H5017" s="152">
        <v>340.885715125334</v>
      </c>
      <c r="I5017" s="152">
        <v>347.37702509874299</v>
      </c>
      <c r="J5017" s="152">
        <v>316.40633084903197</v>
      </c>
      <c r="K5017" s="152">
        <v>380.55379545056002</v>
      </c>
      <c r="L5017" s="152">
        <v>30.970694249711599</v>
      </c>
      <c r="M5017" s="152">
        <v>33.176770351816202</v>
      </c>
    </row>
    <row r="5018" spans="1:13">
      <c r="A5018" s="150" t="str">
        <f t="shared" si="157"/>
        <v>2007-2009MalesABM1</v>
      </c>
      <c r="B5018" s="151" t="str">
        <f t="shared" si="156"/>
        <v>2007-2009_Males_ABM1_&lt;75</v>
      </c>
      <c r="C5018" s="152" t="s">
        <v>5</v>
      </c>
      <c r="D5018" s="152" t="s">
        <v>2</v>
      </c>
      <c r="E5018" s="152" t="s">
        <v>22</v>
      </c>
      <c r="F5018" s="152">
        <v>474</v>
      </c>
      <c r="G5018" s="152">
        <v>158</v>
      </c>
      <c r="H5018" s="152">
        <v>346.95027777981102</v>
      </c>
      <c r="I5018" s="152">
        <v>349.97106507938298</v>
      </c>
      <c r="J5018" s="152">
        <v>319.08664440468499</v>
      </c>
      <c r="K5018" s="152">
        <v>383.03119966384901</v>
      </c>
      <c r="L5018" s="152">
        <v>30.884420674697999</v>
      </c>
      <c r="M5018" s="152">
        <v>33.060134584466397</v>
      </c>
    </row>
    <row r="5019" spans="1:13">
      <c r="A5019" s="150" t="str">
        <f t="shared" si="157"/>
        <v>2008-2010MalesABM1</v>
      </c>
      <c r="B5019" s="151" t="str">
        <f t="shared" si="156"/>
        <v>2008-2010_Males_ABM1_&lt;75</v>
      </c>
      <c r="C5019" s="152" t="s">
        <v>6</v>
      </c>
      <c r="D5019" s="152" t="s">
        <v>2</v>
      </c>
      <c r="E5019" s="152" t="s">
        <v>22</v>
      </c>
      <c r="F5019" s="152">
        <v>450</v>
      </c>
      <c r="G5019" s="152">
        <v>150</v>
      </c>
      <c r="H5019" s="152">
        <v>328.39044894623203</v>
      </c>
      <c r="I5019" s="152">
        <v>328.40041652675598</v>
      </c>
      <c r="J5019" s="152">
        <v>298.64920019229697</v>
      </c>
      <c r="K5019" s="152">
        <v>360.30483466672598</v>
      </c>
      <c r="L5019" s="152">
        <v>29.751216334458899</v>
      </c>
      <c r="M5019" s="152">
        <v>31.9044181399696</v>
      </c>
    </row>
    <row r="5020" spans="1:13">
      <c r="A5020" s="150" t="str">
        <f t="shared" si="157"/>
        <v>2009-2011MalesABM1</v>
      </c>
      <c r="B5020" s="151" t="str">
        <f t="shared" si="156"/>
        <v>2009-2011_Males_ABM1_&lt;75</v>
      </c>
      <c r="C5020" s="152" t="s">
        <v>7</v>
      </c>
      <c r="D5020" s="152" t="s">
        <v>2</v>
      </c>
      <c r="E5020" s="152" t="s">
        <v>22</v>
      </c>
      <c r="F5020" s="152">
        <v>439</v>
      </c>
      <c r="G5020" s="152">
        <v>146.333333333333</v>
      </c>
      <c r="H5020" s="152">
        <v>319.810008086312</v>
      </c>
      <c r="I5020" s="152">
        <v>316.10687079106202</v>
      </c>
      <c r="J5020" s="152">
        <v>287.11254400197203</v>
      </c>
      <c r="K5020" s="152">
        <v>347.22678097411699</v>
      </c>
      <c r="L5020" s="152">
        <v>28.994326789089602</v>
      </c>
      <c r="M5020" s="152">
        <v>31.1199101830553</v>
      </c>
    </row>
    <row r="5021" spans="1:13">
      <c r="A5021" s="150" t="str">
        <f t="shared" si="157"/>
        <v>2010-2012MalesABM1</v>
      </c>
      <c r="B5021" s="151" t="str">
        <f t="shared" si="156"/>
        <v>2010-2012_Males_ABM1_&lt;75</v>
      </c>
      <c r="C5021" s="152" t="s">
        <v>8</v>
      </c>
      <c r="D5021" s="152" t="s">
        <v>2</v>
      </c>
      <c r="E5021" s="152" t="s">
        <v>22</v>
      </c>
      <c r="F5021" s="152">
        <v>445</v>
      </c>
      <c r="G5021" s="152">
        <v>148.333333333333</v>
      </c>
      <c r="H5021" s="152">
        <v>323.82948376486303</v>
      </c>
      <c r="I5021" s="152">
        <v>316.47993154748002</v>
      </c>
      <c r="J5021" s="152">
        <v>287.61858103772403</v>
      </c>
      <c r="K5021" s="152">
        <v>347.442242605405</v>
      </c>
      <c r="L5021" s="152">
        <v>28.861350509755301</v>
      </c>
      <c r="M5021" s="152">
        <v>30.962311057925401</v>
      </c>
    </row>
    <row r="5022" spans="1:13">
      <c r="A5022" s="150" t="str">
        <f t="shared" si="157"/>
        <v>2011-2013MalesABM1</v>
      </c>
      <c r="B5022" s="151" t="str">
        <f t="shared" si="156"/>
        <v>2011-2013_Males_ABM1_&lt;75</v>
      </c>
      <c r="C5022" s="152" t="s">
        <v>9</v>
      </c>
      <c r="D5022" s="152" t="s">
        <v>2</v>
      </c>
      <c r="E5022" s="152" t="s">
        <v>22</v>
      </c>
      <c r="F5022" s="152">
        <v>476</v>
      </c>
      <c r="G5022" s="152">
        <v>158.666666666667</v>
      </c>
      <c r="H5022" s="152">
        <v>346.95394842339999</v>
      </c>
      <c r="I5022" s="152">
        <v>335.42153530703303</v>
      </c>
      <c r="J5022" s="152">
        <v>305.80393744122</v>
      </c>
      <c r="K5022" s="152">
        <v>367.12104877788101</v>
      </c>
      <c r="L5022" s="152">
        <v>29.617597865813</v>
      </c>
      <c r="M5022" s="152">
        <v>31.6995134708481</v>
      </c>
    </row>
    <row r="5023" spans="1:13">
      <c r="A5023" s="150" t="str">
        <f t="shared" si="157"/>
        <v>2012-2014MalesABM1</v>
      </c>
      <c r="B5023" s="151" t="str">
        <f t="shared" si="156"/>
        <v>2012-2014_Males_ABM1_&lt;75</v>
      </c>
      <c r="C5023" s="152" t="s">
        <v>216</v>
      </c>
      <c r="D5023" s="152" t="s">
        <v>2</v>
      </c>
      <c r="E5023" s="152" t="s">
        <v>22</v>
      </c>
      <c r="F5023" s="152">
        <v>480</v>
      </c>
      <c r="G5023" s="152">
        <v>160</v>
      </c>
      <c r="H5023" s="152">
        <v>349.71913182225501</v>
      </c>
      <c r="I5023" s="152">
        <v>331.94465445977499</v>
      </c>
      <c r="J5023" s="152">
        <v>302.74935134243998</v>
      </c>
      <c r="K5023" s="152">
        <v>363.18329607896402</v>
      </c>
      <c r="L5023" s="152">
        <v>29.195303117335701</v>
      </c>
      <c r="M5023" s="152">
        <v>31.238641619188101</v>
      </c>
    </row>
    <row r="5024" spans="1:13">
      <c r="A5024" s="150" t="str">
        <f t="shared" si="157"/>
        <v>2004-2006MalesABM2</v>
      </c>
      <c r="B5024" s="151" t="str">
        <f t="shared" si="156"/>
        <v>2004-2006_Males_ABM2_&lt;75</v>
      </c>
      <c r="C5024" s="152" t="s">
        <v>1</v>
      </c>
      <c r="D5024" s="152" t="s">
        <v>2</v>
      </c>
      <c r="E5024" s="152" t="s">
        <v>23</v>
      </c>
      <c r="F5024" s="152">
        <v>541</v>
      </c>
      <c r="G5024" s="152">
        <v>180.333333333333</v>
      </c>
      <c r="H5024" s="152">
        <v>383.21232512838702</v>
      </c>
      <c r="I5024" s="152">
        <v>435.10509147395499</v>
      </c>
      <c r="J5024" s="152">
        <v>398.98922104209697</v>
      </c>
      <c r="K5024" s="152">
        <v>473.596678669195</v>
      </c>
      <c r="L5024" s="152">
        <v>36.1158704318578</v>
      </c>
      <c r="M5024" s="152">
        <v>38.491587195240101</v>
      </c>
    </row>
    <row r="5025" spans="1:13">
      <c r="A5025" s="150" t="str">
        <f t="shared" si="157"/>
        <v>2005-2007MalesABM2</v>
      </c>
      <c r="B5025" s="151" t="str">
        <f t="shared" si="156"/>
        <v>2005-2007_Males_ABM2_&lt;75</v>
      </c>
      <c r="C5025" s="152" t="s">
        <v>3</v>
      </c>
      <c r="D5025" s="152" t="s">
        <v>2</v>
      </c>
      <c r="E5025" s="152" t="s">
        <v>23</v>
      </c>
      <c r="F5025" s="152">
        <v>529</v>
      </c>
      <c r="G5025" s="152">
        <v>176.333333333333</v>
      </c>
      <c r="H5025" s="152">
        <v>371.927554980595</v>
      </c>
      <c r="I5025" s="152">
        <v>415.53583373101799</v>
      </c>
      <c r="J5025" s="152">
        <v>380.67564131655502</v>
      </c>
      <c r="K5025" s="152">
        <v>452.71593778368702</v>
      </c>
      <c r="L5025" s="152">
        <v>34.860192414462801</v>
      </c>
      <c r="M5025" s="152">
        <v>37.180104052669101</v>
      </c>
    </row>
    <row r="5026" spans="1:13">
      <c r="A5026" s="150" t="str">
        <f t="shared" si="157"/>
        <v>2006-2008MalesABM2</v>
      </c>
      <c r="B5026" s="151" t="str">
        <f t="shared" si="156"/>
        <v>2006-2008_Males_ABM2_&lt;75</v>
      </c>
      <c r="C5026" s="152" t="s">
        <v>4</v>
      </c>
      <c r="D5026" s="152" t="s">
        <v>2</v>
      </c>
      <c r="E5026" s="152" t="s">
        <v>23</v>
      </c>
      <c r="F5026" s="152">
        <v>548</v>
      </c>
      <c r="G5026" s="152">
        <v>182.666666666667</v>
      </c>
      <c r="H5026" s="152">
        <v>381.97736017398103</v>
      </c>
      <c r="I5026" s="152">
        <v>422.59574846456798</v>
      </c>
      <c r="J5026" s="152">
        <v>387.74768450477501</v>
      </c>
      <c r="K5026" s="152">
        <v>459.72092538355099</v>
      </c>
      <c r="L5026" s="152">
        <v>34.848063959793897</v>
      </c>
      <c r="M5026" s="152">
        <v>37.125176918982199</v>
      </c>
    </row>
    <row r="5027" spans="1:13">
      <c r="A5027" s="150" t="str">
        <f t="shared" si="157"/>
        <v>2007-2009MalesABM2</v>
      </c>
      <c r="B5027" s="151" t="str">
        <f t="shared" si="156"/>
        <v>2007-2009_Males_ABM2_&lt;75</v>
      </c>
      <c r="C5027" s="152" t="s">
        <v>5</v>
      </c>
      <c r="D5027" s="152" t="s">
        <v>2</v>
      </c>
      <c r="E5027" s="152" t="s">
        <v>23</v>
      </c>
      <c r="F5027" s="152">
        <v>577</v>
      </c>
      <c r="G5027" s="152">
        <v>192.333333333333</v>
      </c>
      <c r="H5027" s="152">
        <v>398.57975739824798</v>
      </c>
      <c r="I5027" s="152">
        <v>435.67792738112001</v>
      </c>
      <c r="J5027" s="152">
        <v>400.64021346130198</v>
      </c>
      <c r="K5027" s="152">
        <v>472.94486316679701</v>
      </c>
      <c r="L5027" s="152">
        <v>35.037713919818103</v>
      </c>
      <c r="M5027" s="152">
        <v>37.266935785677298</v>
      </c>
    </row>
    <row r="5028" spans="1:13">
      <c r="A5028" s="150" t="str">
        <f t="shared" si="157"/>
        <v>2008-2010MalesABM2</v>
      </c>
      <c r="B5028" s="151" t="str">
        <f t="shared" si="156"/>
        <v>2008-2010_Males_ABM2_&lt;75</v>
      </c>
      <c r="C5028" s="152" t="s">
        <v>6</v>
      </c>
      <c r="D5028" s="152" t="s">
        <v>2</v>
      </c>
      <c r="E5028" s="152" t="s">
        <v>23</v>
      </c>
      <c r="F5028" s="152">
        <v>565</v>
      </c>
      <c r="G5028" s="152">
        <v>188.333333333333</v>
      </c>
      <c r="H5028" s="152">
        <v>387.68200469335397</v>
      </c>
      <c r="I5028" s="152">
        <v>420.55227429320303</v>
      </c>
      <c r="J5028" s="152">
        <v>386.378831357119</v>
      </c>
      <c r="K5028" s="152">
        <v>456.92371872772202</v>
      </c>
      <c r="L5028" s="152">
        <v>34.173442936084101</v>
      </c>
      <c r="M5028" s="152">
        <v>36.371444434518899</v>
      </c>
    </row>
    <row r="5029" spans="1:13">
      <c r="A5029" s="150" t="str">
        <f t="shared" si="157"/>
        <v>2009-2011MalesABM2</v>
      </c>
      <c r="B5029" s="151" t="str">
        <f t="shared" si="156"/>
        <v>2009-2011_Males_ABM2_&lt;75</v>
      </c>
      <c r="C5029" s="152" t="s">
        <v>7</v>
      </c>
      <c r="D5029" s="152" t="s">
        <v>2</v>
      </c>
      <c r="E5029" s="152" t="s">
        <v>23</v>
      </c>
      <c r="F5029" s="152">
        <v>587</v>
      </c>
      <c r="G5029" s="152">
        <v>195.666666666667</v>
      </c>
      <c r="H5029" s="152">
        <v>399.63508619046303</v>
      </c>
      <c r="I5029" s="152">
        <v>428.07319370886501</v>
      </c>
      <c r="J5029" s="152">
        <v>393.92242712403402</v>
      </c>
      <c r="K5029" s="152">
        <v>464.37752971971003</v>
      </c>
      <c r="L5029" s="152">
        <v>34.150766584830897</v>
      </c>
      <c r="M5029" s="152">
        <v>36.3043360108448</v>
      </c>
    </row>
    <row r="5030" spans="1:13">
      <c r="A5030" s="150" t="str">
        <f t="shared" si="157"/>
        <v>2010-2012MalesABM2</v>
      </c>
      <c r="B5030" s="151" t="str">
        <f t="shared" si="156"/>
        <v>2010-2012_Males_ABM2_&lt;75</v>
      </c>
      <c r="C5030" s="152" t="s">
        <v>8</v>
      </c>
      <c r="D5030" s="152" t="s">
        <v>2</v>
      </c>
      <c r="E5030" s="152" t="s">
        <v>23</v>
      </c>
      <c r="F5030" s="152">
        <v>599</v>
      </c>
      <c r="G5030" s="152">
        <v>199.666666666667</v>
      </c>
      <c r="H5030" s="152">
        <v>404.70785362953399</v>
      </c>
      <c r="I5030" s="152">
        <v>432.488413845134</v>
      </c>
      <c r="J5030" s="152">
        <v>398.32140502585702</v>
      </c>
      <c r="K5030" s="152">
        <v>468.78759212083202</v>
      </c>
      <c r="L5030" s="152">
        <v>34.167008819276901</v>
      </c>
      <c r="M5030" s="152">
        <v>36.299178275697898</v>
      </c>
    </row>
    <row r="5031" spans="1:13">
      <c r="A5031" s="150" t="str">
        <f t="shared" si="157"/>
        <v>2011-2013MalesABM2</v>
      </c>
      <c r="B5031" s="151" t="str">
        <f t="shared" si="156"/>
        <v>2011-2013_Males_ABM2_&lt;75</v>
      </c>
      <c r="C5031" s="152" t="s">
        <v>9</v>
      </c>
      <c r="D5031" s="152" t="s">
        <v>2</v>
      </c>
      <c r="E5031" s="152" t="s">
        <v>23</v>
      </c>
      <c r="F5031" s="152">
        <v>601</v>
      </c>
      <c r="G5031" s="152">
        <v>200.333333333333</v>
      </c>
      <c r="H5031" s="152">
        <v>402.98247260926098</v>
      </c>
      <c r="I5031" s="152">
        <v>426.94932729370601</v>
      </c>
      <c r="J5031" s="152">
        <v>393.290295322367</v>
      </c>
      <c r="K5031" s="152">
        <v>462.70521285654598</v>
      </c>
      <c r="L5031" s="152">
        <v>33.659031971339701</v>
      </c>
      <c r="M5031" s="152">
        <v>35.7558855628399</v>
      </c>
    </row>
    <row r="5032" spans="1:13">
      <c r="A5032" s="150" t="str">
        <f t="shared" si="157"/>
        <v>2012-2014MalesABM2</v>
      </c>
      <c r="B5032" s="151" t="str">
        <f t="shared" si="156"/>
        <v>2012-2014_Males_ABM2_&lt;75</v>
      </c>
      <c r="C5032" s="152" t="s">
        <v>216</v>
      </c>
      <c r="D5032" s="152" t="s">
        <v>2</v>
      </c>
      <c r="E5032" s="152" t="s">
        <v>23</v>
      </c>
      <c r="F5032" s="152">
        <v>560</v>
      </c>
      <c r="G5032" s="152">
        <v>186.666666666667</v>
      </c>
      <c r="H5032" s="152">
        <v>373.68459685437603</v>
      </c>
      <c r="I5032" s="152">
        <v>389.36935875988001</v>
      </c>
      <c r="J5032" s="152">
        <v>357.60862297150101</v>
      </c>
      <c r="K5032" s="152">
        <v>423.18233081966798</v>
      </c>
      <c r="L5032" s="152">
        <v>31.760735788379399</v>
      </c>
      <c r="M5032" s="152">
        <v>33.812972059787398</v>
      </c>
    </row>
    <row r="5033" spans="1:13">
      <c r="A5033" s="150" t="str">
        <f t="shared" si="157"/>
        <v>2004-2006MalesABM3</v>
      </c>
      <c r="B5033" s="151" t="str">
        <f t="shared" si="156"/>
        <v>2004-2006_Males_ABM3_&lt;75</v>
      </c>
      <c r="C5033" s="152" t="s">
        <v>1</v>
      </c>
      <c r="D5033" s="152" t="s">
        <v>2</v>
      </c>
      <c r="E5033" s="152" t="s">
        <v>24</v>
      </c>
      <c r="F5033" s="152">
        <v>739</v>
      </c>
      <c r="G5033" s="152">
        <v>246.333333333333</v>
      </c>
      <c r="H5033" s="152">
        <v>531.88426658989499</v>
      </c>
      <c r="I5033" s="152">
        <v>607.38272140296999</v>
      </c>
      <c r="J5033" s="152">
        <v>564.11425909991794</v>
      </c>
      <c r="K5033" s="152">
        <v>653.07396590965595</v>
      </c>
      <c r="L5033" s="152">
        <v>43.268462303052502</v>
      </c>
      <c r="M5033" s="152">
        <v>45.691244506685997</v>
      </c>
    </row>
    <row r="5034" spans="1:13">
      <c r="A5034" s="150" t="str">
        <f t="shared" si="157"/>
        <v>2005-2007MalesABM3</v>
      </c>
      <c r="B5034" s="151" t="str">
        <f t="shared" si="156"/>
        <v>2005-2007_Males_ABM3_&lt;75</v>
      </c>
      <c r="C5034" s="152" t="s">
        <v>3</v>
      </c>
      <c r="D5034" s="152" t="s">
        <v>2</v>
      </c>
      <c r="E5034" s="152" t="s">
        <v>24</v>
      </c>
      <c r="F5034" s="152">
        <v>727</v>
      </c>
      <c r="G5034" s="152">
        <v>242.333333333333</v>
      </c>
      <c r="H5034" s="152">
        <v>519.44525818644297</v>
      </c>
      <c r="I5034" s="152">
        <v>592.62745159624001</v>
      </c>
      <c r="J5034" s="152">
        <v>550.04811298206505</v>
      </c>
      <c r="K5034" s="152">
        <v>637.61118292566096</v>
      </c>
      <c r="L5034" s="152">
        <v>42.579338614175498</v>
      </c>
      <c r="M5034" s="152">
        <v>44.983731329420699</v>
      </c>
    </row>
    <row r="5035" spans="1:13">
      <c r="A5035" s="150" t="str">
        <f t="shared" si="157"/>
        <v>2006-2008MalesABM3</v>
      </c>
      <c r="B5035" s="151" t="str">
        <f t="shared" si="156"/>
        <v>2006-2008_Males_ABM3_&lt;75</v>
      </c>
      <c r="C5035" s="152" t="s">
        <v>4</v>
      </c>
      <c r="D5035" s="152" t="s">
        <v>2</v>
      </c>
      <c r="E5035" s="152" t="s">
        <v>24</v>
      </c>
      <c r="F5035" s="152">
        <v>682</v>
      </c>
      <c r="G5035" s="152">
        <v>227.333333333333</v>
      </c>
      <c r="H5035" s="152">
        <v>483.660501531828</v>
      </c>
      <c r="I5035" s="152">
        <v>544.782273491978</v>
      </c>
      <c r="J5035" s="152">
        <v>504.36524251198801</v>
      </c>
      <c r="K5035" s="152">
        <v>587.55803484225396</v>
      </c>
      <c r="L5035" s="152">
        <v>40.417030979990301</v>
      </c>
      <c r="M5035" s="152">
        <v>42.775761350275197</v>
      </c>
    </row>
    <row r="5036" spans="1:13">
      <c r="A5036" s="150" t="str">
        <f t="shared" si="157"/>
        <v>2007-2009MalesABM3</v>
      </c>
      <c r="B5036" s="151" t="str">
        <f t="shared" si="156"/>
        <v>2007-2009_Males_ABM3_&lt;75</v>
      </c>
      <c r="C5036" s="152" t="s">
        <v>5</v>
      </c>
      <c r="D5036" s="152" t="s">
        <v>2</v>
      </c>
      <c r="E5036" s="152" t="s">
        <v>24</v>
      </c>
      <c r="F5036" s="152">
        <v>705</v>
      </c>
      <c r="G5036" s="152">
        <v>235</v>
      </c>
      <c r="H5036" s="152">
        <v>496.33207079596201</v>
      </c>
      <c r="I5036" s="152">
        <v>557.66045900577603</v>
      </c>
      <c r="J5036" s="152">
        <v>516.95118652261999</v>
      </c>
      <c r="K5036" s="152">
        <v>600.70522509589796</v>
      </c>
      <c r="L5036" s="152">
        <v>40.709272483156397</v>
      </c>
      <c r="M5036" s="152">
        <v>43.044766090121897</v>
      </c>
    </row>
    <row r="5037" spans="1:13">
      <c r="A5037" s="150" t="str">
        <f t="shared" si="157"/>
        <v>2008-2010MalesABM3</v>
      </c>
      <c r="B5037" s="151" t="str">
        <f t="shared" si="156"/>
        <v>2008-2010_Males_ABM3_&lt;75</v>
      </c>
      <c r="C5037" s="152" t="s">
        <v>6</v>
      </c>
      <c r="D5037" s="152" t="s">
        <v>2</v>
      </c>
      <c r="E5037" s="152" t="s">
        <v>24</v>
      </c>
      <c r="F5037" s="152">
        <v>671</v>
      </c>
      <c r="G5037" s="152">
        <v>223.666666666667</v>
      </c>
      <c r="H5037" s="152">
        <v>469.40474441576202</v>
      </c>
      <c r="I5037" s="152">
        <v>523.661270478598</v>
      </c>
      <c r="J5037" s="152">
        <v>484.51204105535601</v>
      </c>
      <c r="K5037" s="152">
        <v>565.11448839932302</v>
      </c>
      <c r="L5037" s="152">
        <v>39.1492294232417</v>
      </c>
      <c r="M5037" s="152">
        <v>41.4532179207255</v>
      </c>
    </row>
    <row r="5038" spans="1:13">
      <c r="A5038" s="150" t="str">
        <f t="shared" si="157"/>
        <v>2009-2011MalesABM3</v>
      </c>
      <c r="B5038" s="151" t="str">
        <f t="shared" si="156"/>
        <v>2009-2011_Males_ABM3_&lt;75</v>
      </c>
      <c r="C5038" s="152" t="s">
        <v>7</v>
      </c>
      <c r="D5038" s="152" t="s">
        <v>2</v>
      </c>
      <c r="E5038" s="152" t="s">
        <v>24</v>
      </c>
      <c r="F5038" s="152">
        <v>679</v>
      </c>
      <c r="G5038" s="152">
        <v>226.333333333333</v>
      </c>
      <c r="H5038" s="152">
        <v>472.930147033217</v>
      </c>
      <c r="I5038" s="152">
        <v>527.94074248483503</v>
      </c>
      <c r="J5038" s="152">
        <v>488.70682257945998</v>
      </c>
      <c r="K5038" s="152">
        <v>569.46955961442598</v>
      </c>
      <c r="L5038" s="152">
        <v>39.233919905375302</v>
      </c>
      <c r="M5038" s="152">
        <v>41.528817129590401</v>
      </c>
    </row>
    <row r="5039" spans="1:13">
      <c r="A5039" s="150" t="str">
        <f t="shared" si="157"/>
        <v>2010-2012MalesABM3</v>
      </c>
      <c r="B5039" s="151" t="str">
        <f t="shared" si="156"/>
        <v>2010-2012_Males_ABM3_&lt;75</v>
      </c>
      <c r="C5039" s="152" t="s">
        <v>8</v>
      </c>
      <c r="D5039" s="152" t="s">
        <v>2</v>
      </c>
      <c r="E5039" s="152" t="s">
        <v>24</v>
      </c>
      <c r="F5039" s="152">
        <v>631</v>
      </c>
      <c r="G5039" s="152">
        <v>210.333333333333</v>
      </c>
      <c r="H5039" s="152">
        <v>438.021061107756</v>
      </c>
      <c r="I5039" s="152">
        <v>481.90730388839899</v>
      </c>
      <c r="J5039" s="152">
        <v>444.78744755973599</v>
      </c>
      <c r="K5039" s="152">
        <v>521.28214034631503</v>
      </c>
      <c r="L5039" s="152">
        <v>37.119856328662898</v>
      </c>
      <c r="M5039" s="152">
        <v>39.374836457916203</v>
      </c>
    </row>
    <row r="5040" spans="1:13">
      <c r="A5040" s="150" t="str">
        <f t="shared" si="157"/>
        <v>2011-2013MalesABM3</v>
      </c>
      <c r="B5040" s="151" t="str">
        <f t="shared" si="156"/>
        <v>2011-2013_Males_ABM3_&lt;75</v>
      </c>
      <c r="C5040" s="152" t="s">
        <v>9</v>
      </c>
      <c r="D5040" s="152" t="s">
        <v>2</v>
      </c>
      <c r="E5040" s="152" t="s">
        <v>24</v>
      </c>
      <c r="F5040" s="152">
        <v>670</v>
      </c>
      <c r="G5040" s="152">
        <v>223.333333333333</v>
      </c>
      <c r="H5040" s="152">
        <v>464.08533628870299</v>
      </c>
      <c r="I5040" s="152">
        <v>508.63890816458201</v>
      </c>
      <c r="J5040" s="152">
        <v>470.59893158216101</v>
      </c>
      <c r="K5040" s="152">
        <v>548.91931553163499</v>
      </c>
      <c r="L5040" s="152">
        <v>38.039976582421303</v>
      </c>
      <c r="M5040" s="152">
        <v>40.2804073670534</v>
      </c>
    </row>
    <row r="5041" spans="1:13">
      <c r="A5041" s="150" t="str">
        <f t="shared" si="157"/>
        <v>2012-2014MalesABM3</v>
      </c>
      <c r="B5041" s="151" t="str">
        <f t="shared" si="156"/>
        <v>2012-2014_Males_ABM3_&lt;75</v>
      </c>
      <c r="C5041" s="152" t="s">
        <v>216</v>
      </c>
      <c r="D5041" s="152" t="s">
        <v>2</v>
      </c>
      <c r="E5041" s="152" t="s">
        <v>24</v>
      </c>
      <c r="F5041" s="152">
        <v>679</v>
      </c>
      <c r="G5041" s="152">
        <v>226.333333333333</v>
      </c>
      <c r="H5041" s="152">
        <v>469.50304589236703</v>
      </c>
      <c r="I5041" s="152">
        <v>507.90354471140699</v>
      </c>
      <c r="J5041" s="152">
        <v>470.20687433526001</v>
      </c>
      <c r="K5041" s="152">
        <v>547.80519446297797</v>
      </c>
      <c r="L5041" s="152">
        <v>37.696670376147303</v>
      </c>
      <c r="M5041" s="152">
        <v>39.901649751570702</v>
      </c>
    </row>
    <row r="5042" spans="1:13">
      <c r="A5042" s="150" t="str">
        <f t="shared" si="157"/>
        <v>2004-2006MalesABM4</v>
      </c>
      <c r="B5042" s="151" t="str">
        <f t="shared" si="156"/>
        <v>2004-2006_Males_ABM4_&lt;75</v>
      </c>
      <c r="C5042" s="152" t="s">
        <v>1</v>
      </c>
      <c r="D5042" s="152" t="s">
        <v>2</v>
      </c>
      <c r="E5042" s="152" t="s">
        <v>25</v>
      </c>
      <c r="F5042" s="152">
        <v>770</v>
      </c>
      <c r="G5042" s="152">
        <v>256.66666666666703</v>
      </c>
      <c r="H5042" s="152">
        <v>579.55306673892301</v>
      </c>
      <c r="I5042" s="152">
        <v>662.40877150379697</v>
      </c>
      <c r="J5042" s="152">
        <v>616.23332517109998</v>
      </c>
      <c r="K5042" s="152">
        <v>711.11562659536196</v>
      </c>
      <c r="L5042" s="152">
        <v>46.175446332697099</v>
      </c>
      <c r="M5042" s="152">
        <v>48.7068550915656</v>
      </c>
    </row>
    <row r="5043" spans="1:13">
      <c r="A5043" s="150" t="str">
        <f t="shared" si="157"/>
        <v>2005-2007MalesABM4</v>
      </c>
      <c r="B5043" s="151" t="str">
        <f t="shared" si="156"/>
        <v>2005-2007_Males_ABM4_&lt;75</v>
      </c>
      <c r="C5043" s="152" t="s">
        <v>3</v>
      </c>
      <c r="D5043" s="152" t="s">
        <v>2</v>
      </c>
      <c r="E5043" s="152" t="s">
        <v>25</v>
      </c>
      <c r="F5043" s="152">
        <v>748</v>
      </c>
      <c r="G5043" s="152">
        <v>249.333333333333</v>
      </c>
      <c r="H5043" s="152">
        <v>557.18606140965096</v>
      </c>
      <c r="I5043" s="152">
        <v>631.37685027272403</v>
      </c>
      <c r="J5043" s="152">
        <v>586.72610009671098</v>
      </c>
      <c r="K5043" s="152">
        <v>678.51223999773902</v>
      </c>
      <c r="L5043" s="152">
        <v>44.650750176014</v>
      </c>
      <c r="M5043" s="152">
        <v>47.135389725015003</v>
      </c>
    </row>
    <row r="5044" spans="1:13">
      <c r="A5044" s="150" t="str">
        <f t="shared" si="157"/>
        <v>2006-2008MalesABM4</v>
      </c>
      <c r="B5044" s="151" t="str">
        <f t="shared" si="156"/>
        <v>2006-2008_Males_ABM4_&lt;75</v>
      </c>
      <c r="C5044" s="152" t="s">
        <v>4</v>
      </c>
      <c r="D5044" s="152" t="s">
        <v>2</v>
      </c>
      <c r="E5044" s="152" t="s">
        <v>25</v>
      </c>
      <c r="F5044" s="152">
        <v>756</v>
      </c>
      <c r="G5044" s="152">
        <v>252</v>
      </c>
      <c r="H5044" s="152">
        <v>557.23446598363705</v>
      </c>
      <c r="I5044" s="152">
        <v>629.21749141717601</v>
      </c>
      <c r="J5044" s="152">
        <v>584.96056173870102</v>
      </c>
      <c r="K5044" s="152">
        <v>675.92368832989905</v>
      </c>
      <c r="L5044" s="152">
        <v>44.256929678475601</v>
      </c>
      <c r="M5044" s="152">
        <v>46.706196912722604</v>
      </c>
    </row>
    <row r="5045" spans="1:13">
      <c r="A5045" s="150" t="str">
        <f t="shared" si="157"/>
        <v>2007-2009MalesABM4</v>
      </c>
      <c r="B5045" s="151" t="str">
        <f t="shared" si="156"/>
        <v>2007-2009_Males_ABM4_&lt;75</v>
      </c>
      <c r="C5045" s="152" t="s">
        <v>5</v>
      </c>
      <c r="D5045" s="152" t="s">
        <v>2</v>
      </c>
      <c r="E5045" s="152" t="s">
        <v>25</v>
      </c>
      <c r="F5045" s="152">
        <v>761</v>
      </c>
      <c r="G5045" s="152">
        <v>253.666666666667</v>
      </c>
      <c r="H5045" s="152">
        <v>555.22723458897894</v>
      </c>
      <c r="I5045" s="152">
        <v>624.40968664414595</v>
      </c>
      <c r="J5045" s="152">
        <v>580.61490121007705</v>
      </c>
      <c r="K5045" s="152">
        <v>670.61994901888795</v>
      </c>
      <c r="L5045" s="152">
        <v>43.794785434068999</v>
      </c>
      <c r="M5045" s="152">
        <v>46.2102623747422</v>
      </c>
    </row>
    <row r="5046" spans="1:13">
      <c r="A5046" s="150" t="str">
        <f t="shared" si="157"/>
        <v>2008-2010MalesABM4</v>
      </c>
      <c r="B5046" s="151" t="str">
        <f t="shared" si="156"/>
        <v>2008-2010_Males_ABM4_&lt;75</v>
      </c>
      <c r="C5046" s="152" t="s">
        <v>6</v>
      </c>
      <c r="D5046" s="152" t="s">
        <v>2</v>
      </c>
      <c r="E5046" s="152" t="s">
        <v>25</v>
      </c>
      <c r="F5046" s="152">
        <v>765</v>
      </c>
      <c r="G5046" s="152">
        <v>255</v>
      </c>
      <c r="H5046" s="152">
        <v>553.03336996125199</v>
      </c>
      <c r="I5046" s="152">
        <v>618.81614130781895</v>
      </c>
      <c r="J5046" s="152">
        <v>575.51973390079399</v>
      </c>
      <c r="K5046" s="152">
        <v>664.49409976596996</v>
      </c>
      <c r="L5046" s="152">
        <v>43.296407407025796</v>
      </c>
      <c r="M5046" s="152">
        <v>45.677958458151103</v>
      </c>
    </row>
    <row r="5047" spans="1:13">
      <c r="A5047" s="150" t="str">
        <f t="shared" si="157"/>
        <v>2009-2011MalesABM4</v>
      </c>
      <c r="B5047" s="151" t="str">
        <f t="shared" si="156"/>
        <v>2009-2011_Males_ABM4_&lt;75</v>
      </c>
      <c r="C5047" s="152" t="s">
        <v>7</v>
      </c>
      <c r="D5047" s="152" t="s">
        <v>2</v>
      </c>
      <c r="E5047" s="152" t="s">
        <v>25</v>
      </c>
      <c r="F5047" s="152">
        <v>816</v>
      </c>
      <c r="G5047" s="152">
        <v>272</v>
      </c>
      <c r="H5047" s="152">
        <v>584.41418923274102</v>
      </c>
      <c r="I5047" s="152">
        <v>650.37611675086998</v>
      </c>
      <c r="J5047" s="152">
        <v>606.27966395788803</v>
      </c>
      <c r="K5047" s="152">
        <v>696.81887841528101</v>
      </c>
      <c r="L5047" s="152">
        <v>44.0964527929818</v>
      </c>
      <c r="M5047" s="152">
        <v>46.4427616644114</v>
      </c>
    </row>
    <row r="5048" spans="1:13">
      <c r="A5048" s="150" t="str">
        <f t="shared" si="157"/>
        <v>2010-2012MalesABM4</v>
      </c>
      <c r="B5048" s="151" t="str">
        <f t="shared" si="156"/>
        <v>2010-2012_Males_ABM4_&lt;75</v>
      </c>
      <c r="C5048" s="152" t="s">
        <v>8</v>
      </c>
      <c r="D5048" s="152" t="s">
        <v>2</v>
      </c>
      <c r="E5048" s="152" t="s">
        <v>25</v>
      </c>
      <c r="F5048" s="152">
        <v>781</v>
      </c>
      <c r="G5048" s="152">
        <v>260.33333333333297</v>
      </c>
      <c r="H5048" s="152">
        <v>555.259322455654</v>
      </c>
      <c r="I5048" s="152">
        <v>611.56503124442497</v>
      </c>
      <c r="J5048" s="152">
        <v>569.21144132795598</v>
      </c>
      <c r="K5048" s="152">
        <v>656.22361524752603</v>
      </c>
      <c r="L5048" s="152">
        <v>42.353589916469303</v>
      </c>
      <c r="M5048" s="152">
        <v>44.6585840031006</v>
      </c>
    </row>
    <row r="5049" spans="1:13">
      <c r="A5049" s="150" t="str">
        <f t="shared" si="157"/>
        <v>2011-2013MalesABM4</v>
      </c>
      <c r="B5049" s="151" t="str">
        <f t="shared" si="156"/>
        <v>2011-2013_Males_ABM4_&lt;75</v>
      </c>
      <c r="C5049" s="152" t="s">
        <v>9</v>
      </c>
      <c r="D5049" s="152" t="s">
        <v>2</v>
      </c>
      <c r="E5049" s="152" t="s">
        <v>25</v>
      </c>
      <c r="F5049" s="152">
        <v>807</v>
      </c>
      <c r="G5049" s="152">
        <v>269</v>
      </c>
      <c r="H5049" s="152">
        <v>570.48735313661996</v>
      </c>
      <c r="I5049" s="152">
        <v>622.28649684357504</v>
      </c>
      <c r="J5049" s="152">
        <v>579.91745217703101</v>
      </c>
      <c r="K5049" s="152">
        <v>666.92283837779996</v>
      </c>
      <c r="L5049" s="152">
        <v>42.369044666544099</v>
      </c>
      <c r="M5049" s="152">
        <v>44.636341534224997</v>
      </c>
    </row>
    <row r="5050" spans="1:13">
      <c r="A5050" s="150" t="str">
        <f t="shared" si="157"/>
        <v>2012-2014MalesABM4</v>
      </c>
      <c r="B5050" s="151" t="str">
        <f t="shared" si="156"/>
        <v>2012-2014_Males_ABM4_&lt;75</v>
      </c>
      <c r="C5050" s="152" t="s">
        <v>216</v>
      </c>
      <c r="D5050" s="152" t="s">
        <v>2</v>
      </c>
      <c r="E5050" s="152" t="s">
        <v>25</v>
      </c>
      <c r="F5050" s="152">
        <v>771</v>
      </c>
      <c r="G5050" s="152">
        <v>257</v>
      </c>
      <c r="H5050" s="152">
        <v>543.09543264489605</v>
      </c>
      <c r="I5050" s="152">
        <v>590.24779038140605</v>
      </c>
      <c r="J5050" s="152">
        <v>549.176098039772</v>
      </c>
      <c r="K5050" s="152">
        <v>633.56959171409403</v>
      </c>
      <c r="L5050" s="152">
        <v>41.0716923416336</v>
      </c>
      <c r="M5050" s="152">
        <v>43.321801332688601</v>
      </c>
    </row>
    <row r="5051" spans="1:13">
      <c r="A5051" s="150" t="str">
        <f t="shared" si="157"/>
        <v>2004-2006MalesABM5</v>
      </c>
      <c r="B5051" s="151" t="str">
        <f t="shared" si="156"/>
        <v>2004-2006_Males_ABM5_&lt;75</v>
      </c>
      <c r="C5051" s="152" t="s">
        <v>1</v>
      </c>
      <c r="D5051" s="152" t="s">
        <v>2</v>
      </c>
      <c r="E5051" s="152" t="s">
        <v>26</v>
      </c>
      <c r="F5051" s="152">
        <v>847</v>
      </c>
      <c r="G5051" s="152">
        <v>282.33333333333297</v>
      </c>
      <c r="H5051" s="152">
        <v>631.85849950391298</v>
      </c>
      <c r="I5051" s="152">
        <v>770.37639411169903</v>
      </c>
      <c r="J5051" s="152">
        <v>718.89719400064496</v>
      </c>
      <c r="K5051" s="152">
        <v>824.54269902804401</v>
      </c>
      <c r="L5051" s="152">
        <v>51.479200111054098</v>
      </c>
      <c r="M5051" s="152">
        <v>54.166304916344799</v>
      </c>
    </row>
    <row r="5052" spans="1:13">
      <c r="A5052" s="150" t="str">
        <f t="shared" si="157"/>
        <v>2005-2007MalesABM5</v>
      </c>
      <c r="B5052" s="151" t="str">
        <f t="shared" si="156"/>
        <v>2005-2007_Males_ABM5_&lt;75</v>
      </c>
      <c r="C5052" s="152" t="s">
        <v>3</v>
      </c>
      <c r="D5052" s="152" t="s">
        <v>2</v>
      </c>
      <c r="E5052" s="152" t="s">
        <v>26</v>
      </c>
      <c r="F5052" s="152">
        <v>881</v>
      </c>
      <c r="G5052" s="152">
        <v>293.66666666666703</v>
      </c>
      <c r="H5052" s="152">
        <v>648.66695627204297</v>
      </c>
      <c r="I5052" s="152">
        <v>793.73562756680997</v>
      </c>
      <c r="J5052" s="152">
        <v>741.686547764333</v>
      </c>
      <c r="K5052" s="152">
        <v>848.44714426072801</v>
      </c>
      <c r="L5052" s="152">
        <v>52.049079802477301</v>
      </c>
      <c r="M5052" s="152">
        <v>54.711516693917901</v>
      </c>
    </row>
    <row r="5053" spans="1:13">
      <c r="A5053" s="150" t="str">
        <f t="shared" si="157"/>
        <v>2006-2008MalesABM5</v>
      </c>
      <c r="B5053" s="151" t="str">
        <f t="shared" si="156"/>
        <v>2006-2008_Males_ABM5_&lt;75</v>
      </c>
      <c r="C5053" s="152" t="s">
        <v>4</v>
      </c>
      <c r="D5053" s="152" t="s">
        <v>2</v>
      </c>
      <c r="E5053" s="152" t="s">
        <v>26</v>
      </c>
      <c r="F5053" s="152">
        <v>885</v>
      </c>
      <c r="G5053" s="152">
        <v>295</v>
      </c>
      <c r="H5053" s="152">
        <v>643.01439335043199</v>
      </c>
      <c r="I5053" s="152">
        <v>788.26883818969895</v>
      </c>
      <c r="J5053" s="152">
        <v>736.69332061318698</v>
      </c>
      <c r="K5053" s="152">
        <v>842.47643419229905</v>
      </c>
      <c r="L5053" s="152">
        <v>51.575517576512802</v>
      </c>
      <c r="M5053" s="152">
        <v>54.207596002599203</v>
      </c>
    </row>
    <row r="5054" spans="1:13">
      <c r="A5054" s="150" t="str">
        <f t="shared" si="157"/>
        <v>2007-2009MalesABM5</v>
      </c>
      <c r="B5054" s="151" t="str">
        <f t="shared" si="156"/>
        <v>2007-2009_Males_ABM5_&lt;75</v>
      </c>
      <c r="C5054" s="152" t="s">
        <v>5</v>
      </c>
      <c r="D5054" s="152" t="s">
        <v>2</v>
      </c>
      <c r="E5054" s="152" t="s">
        <v>26</v>
      </c>
      <c r="F5054" s="152">
        <v>940</v>
      </c>
      <c r="G5054" s="152">
        <v>313.33333333333297</v>
      </c>
      <c r="H5054" s="152">
        <v>676.58998646819998</v>
      </c>
      <c r="I5054" s="152">
        <v>826.50726322077503</v>
      </c>
      <c r="J5054" s="152">
        <v>773.96931386717301</v>
      </c>
      <c r="K5054" s="152">
        <v>881.64464090641297</v>
      </c>
      <c r="L5054" s="152">
        <v>52.537949353602201</v>
      </c>
      <c r="M5054" s="152">
        <v>55.137377685637702</v>
      </c>
    </row>
    <row r="5055" spans="1:13">
      <c r="A5055" s="150" t="str">
        <f t="shared" si="157"/>
        <v>2008-2010MalesABM5</v>
      </c>
      <c r="B5055" s="151" t="str">
        <f t="shared" ref="B5055:B5118" si="158">CONCATENATE(C5055,"_",D5055,"_",E5055,"_","&lt;75")</f>
        <v>2008-2010_Males_ABM5_&lt;75</v>
      </c>
      <c r="C5055" s="152" t="s">
        <v>6</v>
      </c>
      <c r="D5055" s="152" t="s">
        <v>2</v>
      </c>
      <c r="E5055" s="152" t="s">
        <v>26</v>
      </c>
      <c r="F5055" s="152">
        <v>940</v>
      </c>
      <c r="G5055" s="152">
        <v>313.33333333333297</v>
      </c>
      <c r="H5055" s="152">
        <v>672.11989474888503</v>
      </c>
      <c r="I5055" s="152">
        <v>822.78149000838005</v>
      </c>
      <c r="J5055" s="152">
        <v>770.43777941422002</v>
      </c>
      <c r="K5055" s="152">
        <v>877.71501855311499</v>
      </c>
      <c r="L5055" s="152">
        <v>52.343710594160498</v>
      </c>
      <c r="M5055" s="152">
        <v>54.933528544734799</v>
      </c>
    </row>
    <row r="5056" spans="1:13">
      <c r="A5056" s="150" t="str">
        <f t="shared" si="157"/>
        <v>2009-2011MalesABM5</v>
      </c>
      <c r="B5056" s="151" t="str">
        <f t="shared" si="158"/>
        <v>2009-2011_Males_ABM5_&lt;75</v>
      </c>
      <c r="C5056" s="152" t="s">
        <v>7</v>
      </c>
      <c r="D5056" s="152" t="s">
        <v>2</v>
      </c>
      <c r="E5056" s="152" t="s">
        <v>26</v>
      </c>
      <c r="F5056" s="152">
        <v>928</v>
      </c>
      <c r="G5056" s="152">
        <v>309.33333333333297</v>
      </c>
      <c r="H5056" s="152">
        <v>659.264153222083</v>
      </c>
      <c r="I5056" s="152">
        <v>805.46610976317004</v>
      </c>
      <c r="J5056" s="152">
        <v>753.83030526230402</v>
      </c>
      <c r="K5056" s="152">
        <v>859.67361863493704</v>
      </c>
      <c r="L5056" s="152">
        <v>51.635804500866399</v>
      </c>
      <c r="M5056" s="152">
        <v>54.207508871766301</v>
      </c>
    </row>
    <row r="5057" spans="1:13">
      <c r="A5057" s="150" t="str">
        <f t="shared" si="157"/>
        <v>2010-2012MalesABM5</v>
      </c>
      <c r="B5057" s="151" t="str">
        <f t="shared" si="158"/>
        <v>2010-2012_Males_ABM5_&lt;75</v>
      </c>
      <c r="C5057" s="152" t="s">
        <v>8</v>
      </c>
      <c r="D5057" s="152" t="s">
        <v>2</v>
      </c>
      <c r="E5057" s="152" t="s">
        <v>26</v>
      </c>
      <c r="F5057" s="152">
        <v>908</v>
      </c>
      <c r="G5057" s="152">
        <v>302.66666666666703</v>
      </c>
      <c r="H5057" s="152">
        <v>642.19080422374805</v>
      </c>
      <c r="I5057" s="152">
        <v>786.06906066488705</v>
      </c>
      <c r="J5057" s="152">
        <v>735.14316037595597</v>
      </c>
      <c r="K5057" s="152">
        <v>839.55985185622205</v>
      </c>
      <c r="L5057" s="152">
        <v>50.925900288931501</v>
      </c>
      <c r="M5057" s="152">
        <v>53.4907911913348</v>
      </c>
    </row>
    <row r="5058" spans="1:13">
      <c r="A5058" s="150" t="str">
        <f t="shared" si="157"/>
        <v>2011-2013MalesABM5</v>
      </c>
      <c r="B5058" s="151" t="str">
        <f t="shared" si="158"/>
        <v>2011-2013_Males_ABM5_&lt;75</v>
      </c>
      <c r="C5058" s="152" t="s">
        <v>9</v>
      </c>
      <c r="D5058" s="152" t="s">
        <v>2</v>
      </c>
      <c r="E5058" s="152" t="s">
        <v>26</v>
      </c>
      <c r="F5058" s="152">
        <v>873</v>
      </c>
      <c r="G5058" s="152">
        <v>291</v>
      </c>
      <c r="H5058" s="152">
        <v>614.69782637778906</v>
      </c>
      <c r="I5058" s="152">
        <v>755.90518473149302</v>
      </c>
      <c r="J5058" s="152">
        <v>705.99337932486401</v>
      </c>
      <c r="K5058" s="152">
        <v>808.38209811916602</v>
      </c>
      <c r="L5058" s="152">
        <v>49.911805406629199</v>
      </c>
      <c r="M5058" s="152">
        <v>52.4769133876732</v>
      </c>
    </row>
    <row r="5059" spans="1:13">
      <c r="A5059" s="150" t="str">
        <f t="shared" ref="A5059:A5122" si="159">C5059&amp;D5059&amp;E5059</f>
        <v>2012-2014MalesABM5</v>
      </c>
      <c r="B5059" s="151" t="str">
        <f t="shared" si="158"/>
        <v>2012-2014_Males_ABM5_&lt;75</v>
      </c>
      <c r="C5059" s="152" t="s">
        <v>216</v>
      </c>
      <c r="D5059" s="152" t="s">
        <v>2</v>
      </c>
      <c r="E5059" s="152" t="s">
        <v>26</v>
      </c>
      <c r="F5059" s="152">
        <v>880</v>
      </c>
      <c r="G5059" s="152">
        <v>293.33333333333297</v>
      </c>
      <c r="H5059" s="152">
        <v>616.89017251894495</v>
      </c>
      <c r="I5059" s="152">
        <v>756.42423995107197</v>
      </c>
      <c r="J5059" s="152">
        <v>706.71165804469797</v>
      </c>
      <c r="K5059" s="152">
        <v>808.68122587162395</v>
      </c>
      <c r="L5059" s="152">
        <v>49.712581906374702</v>
      </c>
      <c r="M5059" s="152">
        <v>52.256985920551102</v>
      </c>
    </row>
    <row r="5060" spans="1:13">
      <c r="A5060" s="150" t="str">
        <f t="shared" si="159"/>
        <v>2004-2006MalesBCU1</v>
      </c>
      <c r="B5060" s="151" t="str">
        <f t="shared" si="158"/>
        <v>2004-2006_Males_BCU1_&lt;75</v>
      </c>
      <c r="C5060" s="152" t="s">
        <v>1</v>
      </c>
      <c r="D5060" s="152" t="s">
        <v>2</v>
      </c>
      <c r="E5060" s="152" t="s">
        <v>27</v>
      </c>
      <c r="F5060" s="152">
        <v>690</v>
      </c>
      <c r="G5060" s="152">
        <v>230</v>
      </c>
      <c r="H5060" s="152">
        <v>373.831775700935</v>
      </c>
      <c r="I5060" s="152">
        <v>387.67011950238901</v>
      </c>
      <c r="J5060" s="152">
        <v>359.13532841831602</v>
      </c>
      <c r="K5060" s="152">
        <v>417.86020891183603</v>
      </c>
      <c r="L5060" s="152">
        <v>28.5347910840729</v>
      </c>
      <c r="M5060" s="152">
        <v>30.190089409446401</v>
      </c>
    </row>
    <row r="5061" spans="1:13">
      <c r="A5061" s="150" t="str">
        <f t="shared" si="159"/>
        <v>2005-2007MalesBCU1</v>
      </c>
      <c r="B5061" s="151" t="str">
        <f t="shared" si="158"/>
        <v>2005-2007_Males_BCU1_&lt;75</v>
      </c>
      <c r="C5061" s="152" t="s">
        <v>3</v>
      </c>
      <c r="D5061" s="152" t="s">
        <v>2</v>
      </c>
      <c r="E5061" s="152" t="s">
        <v>27</v>
      </c>
      <c r="F5061" s="152">
        <v>692</v>
      </c>
      <c r="G5061" s="152">
        <v>230.666666666667</v>
      </c>
      <c r="H5061" s="152">
        <v>374.177431477406</v>
      </c>
      <c r="I5061" s="152">
        <v>377.66335839142101</v>
      </c>
      <c r="J5061" s="152">
        <v>349.90355848156997</v>
      </c>
      <c r="K5061" s="152">
        <v>407.03109755170698</v>
      </c>
      <c r="L5061" s="152">
        <v>27.7597999098511</v>
      </c>
      <c r="M5061" s="152">
        <v>29.367739160286199</v>
      </c>
    </row>
    <row r="5062" spans="1:13">
      <c r="A5062" s="150" t="str">
        <f t="shared" si="159"/>
        <v>2006-2008MalesBCU1</v>
      </c>
      <c r="B5062" s="151" t="str">
        <f t="shared" si="158"/>
        <v>2006-2008_Males_BCU1_&lt;75</v>
      </c>
      <c r="C5062" s="152" t="s">
        <v>4</v>
      </c>
      <c r="D5062" s="152" t="s">
        <v>2</v>
      </c>
      <c r="E5062" s="152" t="s">
        <v>27</v>
      </c>
      <c r="F5062" s="152">
        <v>713</v>
      </c>
      <c r="G5062" s="152">
        <v>237.666666666667</v>
      </c>
      <c r="H5062" s="152">
        <v>384.98504335806302</v>
      </c>
      <c r="I5062" s="152">
        <v>379.95871555646602</v>
      </c>
      <c r="J5062" s="152">
        <v>352.43092758484102</v>
      </c>
      <c r="K5062" s="152">
        <v>409.05661454651698</v>
      </c>
      <c r="L5062" s="152">
        <v>27.527787971624502</v>
      </c>
      <c r="M5062" s="152">
        <v>29.097898990051199</v>
      </c>
    </row>
    <row r="5063" spans="1:13">
      <c r="A5063" s="150" t="str">
        <f t="shared" si="159"/>
        <v>2007-2009MalesBCU1</v>
      </c>
      <c r="B5063" s="151" t="str">
        <f t="shared" si="158"/>
        <v>2007-2009_Males_BCU1_&lt;75</v>
      </c>
      <c r="C5063" s="152" t="s">
        <v>5</v>
      </c>
      <c r="D5063" s="152" t="s">
        <v>2</v>
      </c>
      <c r="E5063" s="152" t="s">
        <v>27</v>
      </c>
      <c r="F5063" s="152">
        <v>734</v>
      </c>
      <c r="G5063" s="152">
        <v>244.666666666667</v>
      </c>
      <c r="H5063" s="152">
        <v>395.80468602550599</v>
      </c>
      <c r="I5063" s="152">
        <v>383.79012738473699</v>
      </c>
      <c r="J5063" s="152">
        <v>356.356758979056</v>
      </c>
      <c r="K5063" s="152">
        <v>412.76498734493202</v>
      </c>
      <c r="L5063" s="152">
        <v>27.433368405680401</v>
      </c>
      <c r="M5063" s="152">
        <v>28.974859960195701</v>
      </c>
    </row>
    <row r="5064" spans="1:13">
      <c r="A5064" s="150" t="str">
        <f t="shared" si="159"/>
        <v>2008-2010MalesBCU1</v>
      </c>
      <c r="B5064" s="151" t="str">
        <f t="shared" si="158"/>
        <v>2008-2010_Males_BCU1_&lt;75</v>
      </c>
      <c r="C5064" s="152" t="s">
        <v>6</v>
      </c>
      <c r="D5064" s="152" t="s">
        <v>2</v>
      </c>
      <c r="E5064" s="152" t="s">
        <v>27</v>
      </c>
      <c r="F5064" s="152">
        <v>695</v>
      </c>
      <c r="G5064" s="152">
        <v>231.666666666667</v>
      </c>
      <c r="H5064" s="152">
        <v>375.272004708449</v>
      </c>
      <c r="I5064" s="152">
        <v>359.53201567441999</v>
      </c>
      <c r="J5064" s="152">
        <v>333.11135157789897</v>
      </c>
      <c r="K5064" s="152">
        <v>387.47964160864001</v>
      </c>
      <c r="L5064" s="152">
        <v>26.4206640965212</v>
      </c>
      <c r="M5064" s="152">
        <v>27.9476259342192</v>
      </c>
    </row>
    <row r="5065" spans="1:13">
      <c r="A5065" s="150" t="str">
        <f t="shared" si="159"/>
        <v>2009-2011MalesBCU1</v>
      </c>
      <c r="B5065" s="151" t="str">
        <f t="shared" si="158"/>
        <v>2009-2011_Males_BCU1_&lt;75</v>
      </c>
      <c r="C5065" s="152" t="s">
        <v>7</v>
      </c>
      <c r="D5065" s="152" t="s">
        <v>2</v>
      </c>
      <c r="E5065" s="152" t="s">
        <v>27</v>
      </c>
      <c r="F5065" s="152">
        <v>680</v>
      </c>
      <c r="G5065" s="152">
        <v>226.666666666667</v>
      </c>
      <c r="H5065" s="152">
        <v>367.19838432710901</v>
      </c>
      <c r="I5065" s="152">
        <v>344.72203120370898</v>
      </c>
      <c r="J5065" s="152">
        <v>319.107762874466</v>
      </c>
      <c r="K5065" s="152">
        <v>371.83340979349401</v>
      </c>
      <c r="L5065" s="152">
        <v>25.614268329243501</v>
      </c>
      <c r="M5065" s="152">
        <v>27.1113785897846</v>
      </c>
    </row>
    <row r="5066" spans="1:13">
      <c r="A5066" s="150" t="str">
        <f t="shared" si="159"/>
        <v>2010-2012MalesBCU1</v>
      </c>
      <c r="B5066" s="151" t="str">
        <f t="shared" si="158"/>
        <v>2010-2012_Males_BCU1_&lt;75</v>
      </c>
      <c r="C5066" s="152" t="s">
        <v>8</v>
      </c>
      <c r="D5066" s="152" t="s">
        <v>2</v>
      </c>
      <c r="E5066" s="152" t="s">
        <v>27</v>
      </c>
      <c r="F5066" s="152">
        <v>645</v>
      </c>
      <c r="G5066" s="152">
        <v>215</v>
      </c>
      <c r="H5066" s="152">
        <v>348.48853229597199</v>
      </c>
      <c r="I5066" s="152">
        <v>320.93298200037299</v>
      </c>
      <c r="J5066" s="152">
        <v>296.44107400719798</v>
      </c>
      <c r="K5066" s="152">
        <v>346.895975187565</v>
      </c>
      <c r="L5066" s="152">
        <v>24.491907993174301</v>
      </c>
      <c r="M5066" s="152">
        <v>25.9629931871922</v>
      </c>
    </row>
    <row r="5067" spans="1:13">
      <c r="A5067" s="150" t="str">
        <f t="shared" si="159"/>
        <v>2011-2013MalesBCU1</v>
      </c>
      <c r="B5067" s="151" t="str">
        <f t="shared" si="158"/>
        <v>2011-2013_Males_BCU1_&lt;75</v>
      </c>
      <c r="C5067" s="152" t="s">
        <v>9</v>
      </c>
      <c r="D5067" s="152" t="s">
        <v>2</v>
      </c>
      <c r="E5067" s="152" t="s">
        <v>27</v>
      </c>
      <c r="F5067" s="152">
        <v>654</v>
      </c>
      <c r="G5067" s="152">
        <v>218</v>
      </c>
      <c r="H5067" s="152">
        <v>353.70470524607902</v>
      </c>
      <c r="I5067" s="152">
        <v>318.45950817030501</v>
      </c>
      <c r="J5067" s="152">
        <v>294.30349828326001</v>
      </c>
      <c r="K5067" s="152">
        <v>344.05608595289101</v>
      </c>
      <c r="L5067" s="152">
        <v>24.156009887045101</v>
      </c>
      <c r="M5067" s="152">
        <v>25.596577782585701</v>
      </c>
    </row>
    <row r="5068" spans="1:13">
      <c r="A5068" s="150" t="str">
        <f t="shared" si="159"/>
        <v>2012-2014MalesBCU1</v>
      </c>
      <c r="B5068" s="151" t="str">
        <f t="shared" si="158"/>
        <v>2012-2014_Males_BCU1_&lt;75</v>
      </c>
      <c r="C5068" s="152" t="s">
        <v>216</v>
      </c>
      <c r="D5068" s="152" t="s">
        <v>2</v>
      </c>
      <c r="E5068" s="152" t="s">
        <v>27</v>
      </c>
      <c r="F5068" s="152">
        <v>658</v>
      </c>
      <c r="G5068" s="152">
        <v>219.333333333333</v>
      </c>
      <c r="H5068" s="152">
        <v>356.64343244913198</v>
      </c>
      <c r="I5068" s="152">
        <v>315.01710928953599</v>
      </c>
      <c r="J5068" s="152">
        <v>291.16229623679499</v>
      </c>
      <c r="K5068" s="152">
        <v>340.29005781848599</v>
      </c>
      <c r="L5068" s="152">
        <v>23.854813052741399</v>
      </c>
      <c r="M5068" s="152">
        <v>25.272948528949499</v>
      </c>
    </row>
    <row r="5069" spans="1:13">
      <c r="A5069" s="150" t="str">
        <f t="shared" si="159"/>
        <v>2004-2006MalesBCU2</v>
      </c>
      <c r="B5069" s="151" t="str">
        <f t="shared" si="158"/>
        <v>2004-2006_Males_BCU2_&lt;75</v>
      </c>
      <c r="C5069" s="152" t="s">
        <v>1</v>
      </c>
      <c r="D5069" s="152" t="s">
        <v>2</v>
      </c>
      <c r="E5069" s="152" t="s">
        <v>28</v>
      </c>
      <c r="F5069" s="152">
        <v>832</v>
      </c>
      <c r="G5069" s="152">
        <v>277.33333333333297</v>
      </c>
      <c r="H5069" s="152">
        <v>458.42746156813001</v>
      </c>
      <c r="I5069" s="152">
        <v>464.14856731577299</v>
      </c>
      <c r="J5069" s="152">
        <v>432.96818842986897</v>
      </c>
      <c r="K5069" s="152">
        <v>496.97152011920502</v>
      </c>
      <c r="L5069" s="152">
        <v>31.180378885903799</v>
      </c>
      <c r="M5069" s="152">
        <v>32.822952803432699</v>
      </c>
    </row>
    <row r="5070" spans="1:13">
      <c r="A5070" s="150" t="str">
        <f t="shared" si="159"/>
        <v>2005-2007MalesBCU2</v>
      </c>
      <c r="B5070" s="151" t="str">
        <f t="shared" si="158"/>
        <v>2005-2007_Males_BCU2_&lt;75</v>
      </c>
      <c r="C5070" s="152" t="s">
        <v>3</v>
      </c>
      <c r="D5070" s="152" t="s">
        <v>2</v>
      </c>
      <c r="E5070" s="152" t="s">
        <v>28</v>
      </c>
      <c r="F5070" s="152">
        <v>801</v>
      </c>
      <c r="G5070" s="152">
        <v>267</v>
      </c>
      <c r="H5070" s="152">
        <v>440.86808632428301</v>
      </c>
      <c r="I5070" s="152">
        <v>440.28397135179</v>
      </c>
      <c r="J5070" s="152">
        <v>410.15584330120299</v>
      </c>
      <c r="K5070" s="152">
        <v>472.03055061734398</v>
      </c>
      <c r="L5070" s="152">
        <v>30.128128050587101</v>
      </c>
      <c r="M5070" s="152">
        <v>31.7465792655535</v>
      </c>
    </row>
    <row r="5071" spans="1:13">
      <c r="A5071" s="150" t="str">
        <f t="shared" si="159"/>
        <v>2006-2008MalesBCU2</v>
      </c>
      <c r="B5071" s="151" t="str">
        <f t="shared" si="158"/>
        <v>2006-2008_Males_BCU2_&lt;75</v>
      </c>
      <c r="C5071" s="152" t="s">
        <v>4</v>
      </c>
      <c r="D5071" s="152" t="s">
        <v>2</v>
      </c>
      <c r="E5071" s="152" t="s">
        <v>28</v>
      </c>
      <c r="F5071" s="152">
        <v>785</v>
      </c>
      <c r="G5071" s="152">
        <v>261.66666666666703</v>
      </c>
      <c r="H5071" s="152">
        <v>431.02501592321698</v>
      </c>
      <c r="I5071" s="152">
        <v>423.92044131922597</v>
      </c>
      <c r="J5071" s="152">
        <v>394.62365154414999</v>
      </c>
      <c r="K5071" s="152">
        <v>454.80745230280002</v>
      </c>
      <c r="L5071" s="152">
        <v>29.296789775076601</v>
      </c>
      <c r="M5071" s="152">
        <v>30.887010983573099</v>
      </c>
    </row>
    <row r="5072" spans="1:13">
      <c r="A5072" s="150" t="str">
        <f t="shared" si="159"/>
        <v>2007-2009MalesBCU2</v>
      </c>
      <c r="B5072" s="151" t="str">
        <f t="shared" si="158"/>
        <v>2007-2009_Males_BCU2_&lt;75</v>
      </c>
      <c r="C5072" s="152" t="s">
        <v>5</v>
      </c>
      <c r="D5072" s="152" t="s">
        <v>2</v>
      </c>
      <c r="E5072" s="152" t="s">
        <v>28</v>
      </c>
      <c r="F5072" s="152">
        <v>732</v>
      </c>
      <c r="G5072" s="152">
        <v>244</v>
      </c>
      <c r="H5072" s="152">
        <v>400.79501962910001</v>
      </c>
      <c r="I5072" s="152">
        <v>387.17093906434599</v>
      </c>
      <c r="J5072" s="152">
        <v>359.47405542199402</v>
      </c>
      <c r="K5072" s="152">
        <v>416.42631085245802</v>
      </c>
      <c r="L5072" s="152">
        <v>27.6968836423517</v>
      </c>
      <c r="M5072" s="152">
        <v>29.255371788111901</v>
      </c>
    </row>
    <row r="5073" spans="1:13">
      <c r="A5073" s="150" t="str">
        <f t="shared" si="159"/>
        <v>2008-2010MalesBCU2</v>
      </c>
      <c r="B5073" s="151" t="str">
        <f t="shared" si="158"/>
        <v>2008-2010_Males_BCU2_&lt;75</v>
      </c>
      <c r="C5073" s="152" t="s">
        <v>6</v>
      </c>
      <c r="D5073" s="152" t="s">
        <v>2</v>
      </c>
      <c r="E5073" s="152" t="s">
        <v>28</v>
      </c>
      <c r="F5073" s="152">
        <v>762</v>
      </c>
      <c r="G5073" s="152">
        <v>254</v>
      </c>
      <c r="H5073" s="152">
        <v>416.77833627776499</v>
      </c>
      <c r="I5073" s="152">
        <v>395.226217030442</v>
      </c>
      <c r="J5073" s="152">
        <v>367.49135087550297</v>
      </c>
      <c r="K5073" s="152">
        <v>424.48975010445901</v>
      </c>
      <c r="L5073" s="152">
        <v>27.7348661549388</v>
      </c>
      <c r="M5073" s="152">
        <v>29.263533074016301</v>
      </c>
    </row>
    <row r="5074" spans="1:13">
      <c r="A5074" s="150" t="str">
        <f t="shared" si="159"/>
        <v>2009-2011MalesBCU2</v>
      </c>
      <c r="B5074" s="151" t="str">
        <f t="shared" si="158"/>
        <v>2009-2011_Males_BCU2_&lt;75</v>
      </c>
      <c r="C5074" s="152" t="s">
        <v>7</v>
      </c>
      <c r="D5074" s="152" t="s">
        <v>2</v>
      </c>
      <c r="E5074" s="152" t="s">
        <v>28</v>
      </c>
      <c r="F5074" s="152">
        <v>751</v>
      </c>
      <c r="G5074" s="152">
        <v>250.333333333333</v>
      </c>
      <c r="H5074" s="152">
        <v>411.204923508219</v>
      </c>
      <c r="I5074" s="152">
        <v>383.815833340864</v>
      </c>
      <c r="J5074" s="152">
        <v>356.68388074954203</v>
      </c>
      <c r="K5074" s="152">
        <v>412.45446330727998</v>
      </c>
      <c r="L5074" s="152">
        <v>27.131952591321401</v>
      </c>
      <c r="M5074" s="152">
        <v>28.6386299664162</v>
      </c>
    </row>
    <row r="5075" spans="1:13">
      <c r="A5075" s="150" t="str">
        <f t="shared" si="159"/>
        <v>2010-2012MalesBCU2</v>
      </c>
      <c r="B5075" s="151" t="str">
        <f t="shared" si="158"/>
        <v>2010-2012_Males_BCU2_&lt;75</v>
      </c>
      <c r="C5075" s="152" t="s">
        <v>8</v>
      </c>
      <c r="D5075" s="152" t="s">
        <v>2</v>
      </c>
      <c r="E5075" s="152" t="s">
        <v>28</v>
      </c>
      <c r="F5075" s="152">
        <v>760</v>
      </c>
      <c r="G5075" s="152">
        <v>253.333333333333</v>
      </c>
      <c r="H5075" s="152">
        <v>416.125976664093</v>
      </c>
      <c r="I5075" s="152">
        <v>385.48795299970999</v>
      </c>
      <c r="J5075" s="152">
        <v>358.38727265652801</v>
      </c>
      <c r="K5075" s="152">
        <v>414.08436876358297</v>
      </c>
      <c r="L5075" s="152">
        <v>27.1006803431818</v>
      </c>
      <c r="M5075" s="152">
        <v>28.596415763873001</v>
      </c>
    </row>
    <row r="5076" spans="1:13">
      <c r="A5076" s="150" t="str">
        <f t="shared" si="159"/>
        <v>2011-2013MalesBCU2</v>
      </c>
      <c r="B5076" s="151" t="str">
        <f t="shared" si="158"/>
        <v>2011-2013_Males_BCU2_&lt;75</v>
      </c>
      <c r="C5076" s="152" t="s">
        <v>9</v>
      </c>
      <c r="D5076" s="152" t="s">
        <v>2</v>
      </c>
      <c r="E5076" s="152" t="s">
        <v>28</v>
      </c>
      <c r="F5076" s="152">
        <v>718</v>
      </c>
      <c r="G5076" s="152">
        <v>239.333333333333</v>
      </c>
      <c r="H5076" s="152">
        <v>392.82197176934</v>
      </c>
      <c r="I5076" s="152">
        <v>356.07895096066898</v>
      </c>
      <c r="J5076" s="152">
        <v>330.32244407212801</v>
      </c>
      <c r="K5076" s="152">
        <v>383.29925752341001</v>
      </c>
      <c r="L5076" s="152">
        <v>25.7565068885405</v>
      </c>
      <c r="M5076" s="152">
        <v>27.220306562741101</v>
      </c>
    </row>
    <row r="5077" spans="1:13">
      <c r="A5077" s="150" t="str">
        <f t="shared" si="159"/>
        <v>2012-2014MalesBCU2</v>
      </c>
      <c r="B5077" s="151" t="str">
        <f t="shared" si="158"/>
        <v>2012-2014_Males_BCU2_&lt;75</v>
      </c>
      <c r="C5077" s="152" t="s">
        <v>216</v>
      </c>
      <c r="D5077" s="152" t="s">
        <v>2</v>
      </c>
      <c r="E5077" s="152" t="s">
        <v>28</v>
      </c>
      <c r="F5077" s="152">
        <v>715</v>
      </c>
      <c r="G5077" s="152">
        <v>238.333333333333</v>
      </c>
      <c r="H5077" s="152">
        <v>390.20077603566898</v>
      </c>
      <c r="I5077" s="152">
        <v>348.58426798763003</v>
      </c>
      <c r="J5077" s="152">
        <v>323.28552170156502</v>
      </c>
      <c r="K5077" s="152">
        <v>375.32390474236399</v>
      </c>
      <c r="L5077" s="152">
        <v>25.298746286065501</v>
      </c>
      <c r="M5077" s="152">
        <v>26.739636754733802</v>
      </c>
    </row>
    <row r="5078" spans="1:13">
      <c r="A5078" s="150" t="str">
        <f t="shared" si="159"/>
        <v>2004-2006MalesBCU3</v>
      </c>
      <c r="B5078" s="151" t="str">
        <f t="shared" si="158"/>
        <v>2004-2006_Males_BCU3_&lt;75</v>
      </c>
      <c r="C5078" s="152" t="s">
        <v>1</v>
      </c>
      <c r="D5078" s="152" t="s">
        <v>2</v>
      </c>
      <c r="E5078" s="152" t="s">
        <v>29</v>
      </c>
      <c r="F5078" s="152">
        <v>883</v>
      </c>
      <c r="G5078" s="152">
        <v>294.33333333333297</v>
      </c>
      <c r="H5078" s="152">
        <v>479.86783255166898</v>
      </c>
      <c r="I5078" s="152">
        <v>496.55072891680999</v>
      </c>
      <c r="J5078" s="152">
        <v>464.16892667627798</v>
      </c>
      <c r="K5078" s="152">
        <v>530.58700987274995</v>
      </c>
      <c r="L5078" s="152">
        <v>32.381802240531201</v>
      </c>
      <c r="M5078" s="152">
        <v>34.036280955940001</v>
      </c>
    </row>
    <row r="5079" spans="1:13">
      <c r="A5079" s="150" t="str">
        <f t="shared" si="159"/>
        <v>2005-2007MalesBCU3</v>
      </c>
      <c r="B5079" s="151" t="str">
        <f t="shared" si="158"/>
        <v>2005-2007_Males_BCU3_&lt;75</v>
      </c>
      <c r="C5079" s="152" t="s">
        <v>3</v>
      </c>
      <c r="D5079" s="152" t="s">
        <v>2</v>
      </c>
      <c r="E5079" s="152" t="s">
        <v>29</v>
      </c>
      <c r="F5079" s="152">
        <v>868</v>
      </c>
      <c r="G5079" s="152">
        <v>289.33333333333297</v>
      </c>
      <c r="H5079" s="152">
        <v>469.956361195032</v>
      </c>
      <c r="I5079" s="152">
        <v>479.96728148581002</v>
      </c>
      <c r="J5079" s="152">
        <v>448.399750759771</v>
      </c>
      <c r="K5079" s="152">
        <v>513.16195317204995</v>
      </c>
      <c r="L5079" s="152">
        <v>31.5675307260388</v>
      </c>
      <c r="M5079" s="152">
        <v>33.194671686239602</v>
      </c>
    </row>
    <row r="5080" spans="1:13">
      <c r="A5080" s="150" t="str">
        <f t="shared" si="159"/>
        <v>2006-2008MalesBCU3</v>
      </c>
      <c r="B5080" s="151" t="str">
        <f t="shared" si="158"/>
        <v>2006-2008_Males_BCU3_&lt;75</v>
      </c>
      <c r="C5080" s="152" t="s">
        <v>4</v>
      </c>
      <c r="D5080" s="152" t="s">
        <v>2</v>
      </c>
      <c r="E5080" s="152" t="s">
        <v>29</v>
      </c>
      <c r="F5080" s="152">
        <v>871</v>
      </c>
      <c r="G5080" s="152">
        <v>290.33333333333297</v>
      </c>
      <c r="H5080" s="152">
        <v>469.49875213592298</v>
      </c>
      <c r="I5080" s="152">
        <v>478.33648399487998</v>
      </c>
      <c r="J5080" s="152">
        <v>446.938357511329</v>
      </c>
      <c r="K5080" s="152">
        <v>511.35015186805902</v>
      </c>
      <c r="L5080" s="152">
        <v>31.398126483551302</v>
      </c>
      <c r="M5080" s="152">
        <v>33.013667873179202</v>
      </c>
    </row>
    <row r="5081" spans="1:13">
      <c r="A5081" s="150" t="str">
        <f t="shared" si="159"/>
        <v>2007-2009MalesBCU3</v>
      </c>
      <c r="B5081" s="151" t="str">
        <f t="shared" si="158"/>
        <v>2007-2009_Males_BCU3_&lt;75</v>
      </c>
      <c r="C5081" s="152" t="s">
        <v>5</v>
      </c>
      <c r="D5081" s="152" t="s">
        <v>2</v>
      </c>
      <c r="E5081" s="152" t="s">
        <v>29</v>
      </c>
      <c r="F5081" s="152">
        <v>871</v>
      </c>
      <c r="G5081" s="152">
        <v>290.33333333333297</v>
      </c>
      <c r="H5081" s="152">
        <v>467.31729825144998</v>
      </c>
      <c r="I5081" s="152">
        <v>465.85999447969101</v>
      </c>
      <c r="J5081" s="152">
        <v>435.28191584754597</v>
      </c>
      <c r="K5081" s="152">
        <v>498.01142022448499</v>
      </c>
      <c r="L5081" s="152">
        <v>30.578078632144301</v>
      </c>
      <c r="M5081" s="152">
        <v>32.151425744794601</v>
      </c>
    </row>
    <row r="5082" spans="1:13">
      <c r="A5082" s="150" t="str">
        <f t="shared" si="159"/>
        <v>2008-2010MalesBCU3</v>
      </c>
      <c r="B5082" s="151" t="str">
        <f t="shared" si="158"/>
        <v>2008-2010_Males_BCU3_&lt;75</v>
      </c>
      <c r="C5082" s="152" t="s">
        <v>6</v>
      </c>
      <c r="D5082" s="152" t="s">
        <v>2</v>
      </c>
      <c r="E5082" s="152" t="s">
        <v>29</v>
      </c>
      <c r="F5082" s="152">
        <v>876</v>
      </c>
      <c r="G5082" s="152">
        <v>292</v>
      </c>
      <c r="H5082" s="152">
        <v>468.278914619283</v>
      </c>
      <c r="I5082" s="152">
        <v>460.603163291709</v>
      </c>
      <c r="J5082" s="152">
        <v>430.45289674720601</v>
      </c>
      <c r="K5082" s="152">
        <v>492.300207103422</v>
      </c>
      <c r="L5082" s="152">
        <v>30.150266544502401</v>
      </c>
      <c r="M5082" s="152">
        <v>31.697043811713499</v>
      </c>
    </row>
    <row r="5083" spans="1:13">
      <c r="A5083" s="150" t="str">
        <f t="shared" si="159"/>
        <v>2009-2011MalesBCU3</v>
      </c>
      <c r="B5083" s="151" t="str">
        <f t="shared" si="158"/>
        <v>2009-2011_Males_BCU3_&lt;75</v>
      </c>
      <c r="C5083" s="152" t="s">
        <v>7</v>
      </c>
      <c r="D5083" s="152" t="s">
        <v>2</v>
      </c>
      <c r="E5083" s="152" t="s">
        <v>29</v>
      </c>
      <c r="F5083" s="152">
        <v>864</v>
      </c>
      <c r="G5083" s="152">
        <v>288</v>
      </c>
      <c r="H5083" s="152">
        <v>460.44883102487199</v>
      </c>
      <c r="I5083" s="152">
        <v>447.84422767491299</v>
      </c>
      <c r="J5083" s="152">
        <v>418.32325939485202</v>
      </c>
      <c r="K5083" s="152">
        <v>478.89046452481898</v>
      </c>
      <c r="L5083" s="152">
        <v>29.520968280060401</v>
      </c>
      <c r="M5083" s="152">
        <v>31.046236849906201</v>
      </c>
    </row>
    <row r="5084" spans="1:13">
      <c r="A5084" s="150" t="str">
        <f t="shared" si="159"/>
        <v>2010-2012MalesBCU3</v>
      </c>
      <c r="B5084" s="151" t="str">
        <f t="shared" si="158"/>
        <v>2010-2012_Males_BCU3_&lt;75</v>
      </c>
      <c r="C5084" s="152" t="s">
        <v>8</v>
      </c>
      <c r="D5084" s="152" t="s">
        <v>2</v>
      </c>
      <c r="E5084" s="152" t="s">
        <v>29</v>
      </c>
      <c r="F5084" s="152">
        <v>830</v>
      </c>
      <c r="G5084" s="152">
        <v>276.66666666666703</v>
      </c>
      <c r="H5084" s="152">
        <v>441.48231677154098</v>
      </c>
      <c r="I5084" s="152">
        <v>427.06559154401299</v>
      </c>
      <c r="J5084" s="152">
        <v>398.34024261996899</v>
      </c>
      <c r="K5084" s="152">
        <v>457.30605843214801</v>
      </c>
      <c r="L5084" s="152">
        <v>28.7253489240445</v>
      </c>
      <c r="M5084" s="152">
        <v>30.240466888134598</v>
      </c>
    </row>
    <row r="5085" spans="1:13">
      <c r="A5085" s="150" t="str">
        <f t="shared" si="159"/>
        <v>2011-2013MalesBCU3</v>
      </c>
      <c r="B5085" s="151" t="str">
        <f t="shared" si="158"/>
        <v>2011-2013_Males_BCU3_&lt;75</v>
      </c>
      <c r="C5085" s="152" t="s">
        <v>9</v>
      </c>
      <c r="D5085" s="152" t="s">
        <v>2</v>
      </c>
      <c r="E5085" s="152" t="s">
        <v>29</v>
      </c>
      <c r="F5085" s="152">
        <v>805</v>
      </c>
      <c r="G5085" s="152">
        <v>268.33333333333297</v>
      </c>
      <c r="H5085" s="152">
        <v>427.88878080932102</v>
      </c>
      <c r="I5085" s="152">
        <v>410.15098649883703</v>
      </c>
      <c r="J5085" s="152">
        <v>382.12855819090402</v>
      </c>
      <c r="K5085" s="152">
        <v>439.67489634890097</v>
      </c>
      <c r="L5085" s="152">
        <v>28.022428307933101</v>
      </c>
      <c r="M5085" s="152">
        <v>29.523909850064001</v>
      </c>
    </row>
    <row r="5086" spans="1:13">
      <c r="A5086" s="150" t="str">
        <f t="shared" si="159"/>
        <v>2012-2014MalesBCU3</v>
      </c>
      <c r="B5086" s="151" t="str">
        <f t="shared" si="158"/>
        <v>2012-2014_Males_BCU3_&lt;75</v>
      </c>
      <c r="C5086" s="152" t="s">
        <v>216</v>
      </c>
      <c r="D5086" s="152" t="s">
        <v>2</v>
      </c>
      <c r="E5086" s="152" t="s">
        <v>29</v>
      </c>
      <c r="F5086" s="152">
        <v>813</v>
      </c>
      <c r="G5086" s="152">
        <v>271</v>
      </c>
      <c r="H5086" s="152">
        <v>431.60197061071898</v>
      </c>
      <c r="I5086" s="152">
        <v>408.16147468549099</v>
      </c>
      <c r="J5086" s="152">
        <v>380.38081935535098</v>
      </c>
      <c r="K5086" s="152">
        <v>437.42310247843102</v>
      </c>
      <c r="L5086" s="152">
        <v>27.7806553301401</v>
      </c>
      <c r="M5086" s="152">
        <v>29.2616277929395</v>
      </c>
    </row>
    <row r="5087" spans="1:13">
      <c r="A5087" s="150" t="str">
        <f t="shared" si="159"/>
        <v>2004-2006MalesBCU4</v>
      </c>
      <c r="B5087" s="151" t="str">
        <f t="shared" si="158"/>
        <v>2004-2006_Males_BCU4_&lt;75</v>
      </c>
      <c r="C5087" s="152" t="s">
        <v>1</v>
      </c>
      <c r="D5087" s="152" t="s">
        <v>2</v>
      </c>
      <c r="E5087" s="152" t="s">
        <v>30</v>
      </c>
      <c r="F5087" s="152">
        <v>970</v>
      </c>
      <c r="G5087" s="152">
        <v>323.33333333333297</v>
      </c>
      <c r="H5087" s="152">
        <v>524.10051923773096</v>
      </c>
      <c r="I5087" s="152">
        <v>559.75759832853805</v>
      </c>
      <c r="J5087" s="152">
        <v>524.93207061979899</v>
      </c>
      <c r="K5087" s="152">
        <v>596.27862724810302</v>
      </c>
      <c r="L5087" s="152">
        <v>34.825527708739202</v>
      </c>
      <c r="M5087" s="152">
        <v>36.521028919564401</v>
      </c>
    </row>
    <row r="5088" spans="1:13">
      <c r="A5088" s="150" t="str">
        <f t="shared" si="159"/>
        <v>2005-2007MalesBCU4</v>
      </c>
      <c r="B5088" s="151" t="str">
        <f t="shared" si="158"/>
        <v>2005-2007_Males_BCU4_&lt;75</v>
      </c>
      <c r="C5088" s="152" t="s">
        <v>3</v>
      </c>
      <c r="D5088" s="152" t="s">
        <v>2</v>
      </c>
      <c r="E5088" s="152" t="s">
        <v>30</v>
      </c>
      <c r="F5088" s="152">
        <v>968</v>
      </c>
      <c r="G5088" s="152">
        <v>322.66666666666703</v>
      </c>
      <c r="H5088" s="152">
        <v>521.14738564906497</v>
      </c>
      <c r="I5088" s="152">
        <v>549.121344113845</v>
      </c>
      <c r="J5088" s="152">
        <v>514.92550076316195</v>
      </c>
      <c r="K5088" s="152">
        <v>584.98379676211096</v>
      </c>
      <c r="L5088" s="152">
        <v>34.195843350683603</v>
      </c>
      <c r="M5088" s="152">
        <v>35.862452648265197</v>
      </c>
    </row>
    <row r="5089" spans="1:13">
      <c r="A5089" s="150" t="str">
        <f t="shared" si="159"/>
        <v>2006-2008MalesBCU4</v>
      </c>
      <c r="B5089" s="151" t="str">
        <f t="shared" si="158"/>
        <v>2006-2008_Males_BCU4_&lt;75</v>
      </c>
      <c r="C5089" s="152" t="s">
        <v>4</v>
      </c>
      <c r="D5089" s="152" t="s">
        <v>2</v>
      </c>
      <c r="E5089" s="152" t="s">
        <v>30</v>
      </c>
      <c r="F5089" s="152">
        <v>950</v>
      </c>
      <c r="G5089" s="152">
        <v>316.66666666666703</v>
      </c>
      <c r="H5089" s="152">
        <v>508.89494801236401</v>
      </c>
      <c r="I5089" s="152">
        <v>529.002262515815</v>
      </c>
      <c r="J5089" s="152">
        <v>495.76415718537902</v>
      </c>
      <c r="K5089" s="152">
        <v>563.87598386919899</v>
      </c>
      <c r="L5089" s="152">
        <v>33.238105330436198</v>
      </c>
      <c r="M5089" s="152">
        <v>34.8737213533839</v>
      </c>
    </row>
    <row r="5090" spans="1:13">
      <c r="A5090" s="150" t="str">
        <f t="shared" si="159"/>
        <v>2007-2009MalesBCU4</v>
      </c>
      <c r="B5090" s="151" t="str">
        <f t="shared" si="158"/>
        <v>2007-2009_Males_BCU4_&lt;75</v>
      </c>
      <c r="C5090" s="152" t="s">
        <v>5</v>
      </c>
      <c r="D5090" s="152" t="s">
        <v>2</v>
      </c>
      <c r="E5090" s="152" t="s">
        <v>30</v>
      </c>
      <c r="F5090" s="152">
        <v>959</v>
      </c>
      <c r="G5090" s="152">
        <v>319.66666666666703</v>
      </c>
      <c r="H5090" s="152">
        <v>510.78561917443398</v>
      </c>
      <c r="I5090" s="152">
        <v>524.41185410239802</v>
      </c>
      <c r="J5090" s="152">
        <v>491.61606289911401</v>
      </c>
      <c r="K5090" s="152">
        <v>558.81370230892696</v>
      </c>
      <c r="L5090" s="152">
        <v>32.795791203284097</v>
      </c>
      <c r="M5090" s="152">
        <v>34.401848206529202</v>
      </c>
    </row>
    <row r="5091" spans="1:13">
      <c r="A5091" s="150" t="str">
        <f t="shared" si="159"/>
        <v>2008-2010MalesBCU4</v>
      </c>
      <c r="B5091" s="151" t="str">
        <f t="shared" si="158"/>
        <v>2008-2010_Males_BCU4_&lt;75</v>
      </c>
      <c r="C5091" s="152" t="s">
        <v>6</v>
      </c>
      <c r="D5091" s="152" t="s">
        <v>2</v>
      </c>
      <c r="E5091" s="152" t="s">
        <v>30</v>
      </c>
      <c r="F5091" s="152">
        <v>945</v>
      </c>
      <c r="G5091" s="152">
        <v>315</v>
      </c>
      <c r="H5091" s="152">
        <v>500.20113908238199</v>
      </c>
      <c r="I5091" s="152">
        <v>510.20332716415999</v>
      </c>
      <c r="J5091" s="152">
        <v>478.05847984849498</v>
      </c>
      <c r="K5091" s="152">
        <v>543.93428380543605</v>
      </c>
      <c r="L5091" s="152">
        <v>32.1448473156644</v>
      </c>
      <c r="M5091" s="152">
        <v>33.730956641276002</v>
      </c>
    </row>
    <row r="5092" spans="1:13">
      <c r="A5092" s="150" t="str">
        <f t="shared" si="159"/>
        <v>2009-2011MalesBCU4</v>
      </c>
      <c r="B5092" s="151" t="str">
        <f t="shared" si="158"/>
        <v>2009-2011_Males_BCU4_&lt;75</v>
      </c>
      <c r="C5092" s="152" t="s">
        <v>7</v>
      </c>
      <c r="D5092" s="152" t="s">
        <v>2</v>
      </c>
      <c r="E5092" s="152" t="s">
        <v>30</v>
      </c>
      <c r="F5092" s="152">
        <v>909</v>
      </c>
      <c r="G5092" s="152">
        <v>303</v>
      </c>
      <c r="H5092" s="152">
        <v>478.109023584608</v>
      </c>
      <c r="I5092" s="152">
        <v>486.98036281735199</v>
      </c>
      <c r="J5092" s="152">
        <v>455.69978204080599</v>
      </c>
      <c r="K5092" s="152">
        <v>519.83550433904304</v>
      </c>
      <c r="L5092" s="152">
        <v>31.280580776545801</v>
      </c>
      <c r="M5092" s="152">
        <v>32.855141521690797</v>
      </c>
    </row>
    <row r="5093" spans="1:13">
      <c r="A5093" s="150" t="str">
        <f t="shared" si="159"/>
        <v>2010-2012MalesBCU4</v>
      </c>
      <c r="B5093" s="151" t="str">
        <f t="shared" si="158"/>
        <v>2010-2012_Males_BCU4_&lt;75</v>
      </c>
      <c r="C5093" s="152" t="s">
        <v>8</v>
      </c>
      <c r="D5093" s="152" t="s">
        <v>2</v>
      </c>
      <c r="E5093" s="152" t="s">
        <v>30</v>
      </c>
      <c r="F5093" s="152">
        <v>874</v>
      </c>
      <c r="G5093" s="152">
        <v>291.33333333333297</v>
      </c>
      <c r="H5093" s="152">
        <v>457.01975015556502</v>
      </c>
      <c r="I5093" s="152">
        <v>462.86936685853902</v>
      </c>
      <c r="J5093" s="152">
        <v>432.56493837806602</v>
      </c>
      <c r="K5093" s="152">
        <v>494.73030895894198</v>
      </c>
      <c r="L5093" s="152">
        <v>30.304428480472701</v>
      </c>
      <c r="M5093" s="152">
        <v>31.8609421004026</v>
      </c>
    </row>
    <row r="5094" spans="1:13">
      <c r="A5094" s="150" t="str">
        <f t="shared" si="159"/>
        <v>2011-2013MalesBCU4</v>
      </c>
      <c r="B5094" s="151" t="str">
        <f t="shared" si="158"/>
        <v>2011-2013_Males_BCU4_&lt;75</v>
      </c>
      <c r="C5094" s="152" t="s">
        <v>9</v>
      </c>
      <c r="D5094" s="152" t="s">
        <v>2</v>
      </c>
      <c r="E5094" s="152" t="s">
        <v>30</v>
      </c>
      <c r="F5094" s="152">
        <v>867</v>
      </c>
      <c r="G5094" s="152">
        <v>289</v>
      </c>
      <c r="H5094" s="152">
        <v>451.01752049606699</v>
      </c>
      <c r="I5094" s="152">
        <v>452.50541452798097</v>
      </c>
      <c r="J5094" s="152">
        <v>422.763382756363</v>
      </c>
      <c r="K5094" s="152">
        <v>483.78140100550502</v>
      </c>
      <c r="L5094" s="152">
        <v>29.742031771618599</v>
      </c>
      <c r="M5094" s="152">
        <v>31.275986477524</v>
      </c>
    </row>
    <row r="5095" spans="1:13">
      <c r="A5095" s="150" t="str">
        <f t="shared" si="159"/>
        <v>2012-2014MalesBCU4</v>
      </c>
      <c r="B5095" s="151" t="str">
        <f t="shared" si="158"/>
        <v>2012-2014_Males_BCU4_&lt;75</v>
      </c>
      <c r="C5095" s="152" t="s">
        <v>216</v>
      </c>
      <c r="D5095" s="152" t="s">
        <v>2</v>
      </c>
      <c r="E5095" s="152" t="s">
        <v>30</v>
      </c>
      <c r="F5095" s="152">
        <v>902</v>
      </c>
      <c r="G5095" s="152">
        <v>300.66666666666703</v>
      </c>
      <c r="H5095" s="152">
        <v>467.80107563129798</v>
      </c>
      <c r="I5095" s="152">
        <v>464.68458924242299</v>
      </c>
      <c r="J5095" s="152">
        <v>434.71030822509101</v>
      </c>
      <c r="K5095" s="152">
        <v>496.17368022870897</v>
      </c>
      <c r="L5095" s="152">
        <v>29.974281017332601</v>
      </c>
      <c r="M5095" s="152">
        <v>31.4890909862856</v>
      </c>
    </row>
    <row r="5096" spans="1:13">
      <c r="A5096" s="150" t="str">
        <f t="shared" si="159"/>
        <v>2004-2006MalesBCU5</v>
      </c>
      <c r="B5096" s="151" t="str">
        <f t="shared" si="158"/>
        <v>2004-2006_Males_BCU5_&lt;75</v>
      </c>
      <c r="C5096" s="152" t="s">
        <v>1</v>
      </c>
      <c r="D5096" s="152" t="s">
        <v>2</v>
      </c>
      <c r="E5096" s="152" t="s">
        <v>31</v>
      </c>
      <c r="F5096" s="152">
        <v>1198</v>
      </c>
      <c r="G5096" s="152">
        <v>399.33333333333297</v>
      </c>
      <c r="H5096" s="152">
        <v>664.28971459940203</v>
      </c>
      <c r="I5096" s="152">
        <v>784.12415899413202</v>
      </c>
      <c r="J5096" s="152">
        <v>739.97126252721398</v>
      </c>
      <c r="K5096" s="152">
        <v>830.206193641082</v>
      </c>
      <c r="L5096" s="152">
        <v>44.152896466918001</v>
      </c>
      <c r="M5096" s="152">
        <v>46.082034646949602</v>
      </c>
    </row>
    <row r="5097" spans="1:13">
      <c r="A5097" s="150" t="str">
        <f t="shared" si="159"/>
        <v>2005-2007MalesBCU5</v>
      </c>
      <c r="B5097" s="151" t="str">
        <f t="shared" si="158"/>
        <v>2005-2007_Males_BCU5_&lt;75</v>
      </c>
      <c r="C5097" s="152" t="s">
        <v>3</v>
      </c>
      <c r="D5097" s="152" t="s">
        <v>2</v>
      </c>
      <c r="E5097" s="152" t="s">
        <v>31</v>
      </c>
      <c r="F5097" s="152">
        <v>1183</v>
      </c>
      <c r="G5097" s="152">
        <v>394.33333333333297</v>
      </c>
      <c r="H5097" s="152">
        <v>650.64707208817595</v>
      </c>
      <c r="I5097" s="152">
        <v>762.308096041059</v>
      </c>
      <c r="J5097" s="152">
        <v>719.08125900144796</v>
      </c>
      <c r="K5097" s="152">
        <v>807.43583237937503</v>
      </c>
      <c r="L5097" s="152">
        <v>43.226837039611397</v>
      </c>
      <c r="M5097" s="152">
        <v>45.127736338315898</v>
      </c>
    </row>
    <row r="5098" spans="1:13">
      <c r="A5098" s="150" t="str">
        <f t="shared" si="159"/>
        <v>2006-2008MalesBCU5</v>
      </c>
      <c r="B5098" s="151" t="str">
        <f t="shared" si="158"/>
        <v>2006-2008_Males_BCU5_&lt;75</v>
      </c>
      <c r="C5098" s="152" t="s">
        <v>4</v>
      </c>
      <c r="D5098" s="152" t="s">
        <v>2</v>
      </c>
      <c r="E5098" s="152" t="s">
        <v>31</v>
      </c>
      <c r="F5098" s="152">
        <v>1192</v>
      </c>
      <c r="G5098" s="152">
        <v>397.33333333333297</v>
      </c>
      <c r="H5098" s="152">
        <v>649.61252139034502</v>
      </c>
      <c r="I5098" s="152">
        <v>753.66443146157405</v>
      </c>
      <c r="J5098" s="152">
        <v>711.11263002162605</v>
      </c>
      <c r="K5098" s="152">
        <v>798.08020072840998</v>
      </c>
      <c r="L5098" s="152">
        <v>42.5518014399482</v>
      </c>
      <c r="M5098" s="152">
        <v>44.415769266835497</v>
      </c>
    </row>
    <row r="5099" spans="1:13">
      <c r="A5099" s="150" t="str">
        <f t="shared" si="159"/>
        <v>2007-2009MalesBCU5</v>
      </c>
      <c r="B5099" s="151" t="str">
        <f t="shared" si="158"/>
        <v>2007-2009_Males_BCU5_&lt;75</v>
      </c>
      <c r="C5099" s="152" t="s">
        <v>5</v>
      </c>
      <c r="D5099" s="152" t="s">
        <v>2</v>
      </c>
      <c r="E5099" s="152" t="s">
        <v>31</v>
      </c>
      <c r="F5099" s="152">
        <v>1170</v>
      </c>
      <c r="G5099" s="152">
        <v>390</v>
      </c>
      <c r="H5099" s="152">
        <v>632.49397238650204</v>
      </c>
      <c r="I5099" s="152">
        <v>728.96776601970305</v>
      </c>
      <c r="J5099" s="152">
        <v>687.45668860280102</v>
      </c>
      <c r="K5099" s="152">
        <v>772.31464976672601</v>
      </c>
      <c r="L5099" s="152">
        <v>41.511077416901699</v>
      </c>
      <c r="M5099" s="152">
        <v>43.346883747023199</v>
      </c>
    </row>
    <row r="5100" spans="1:13">
      <c r="A5100" s="150" t="str">
        <f t="shared" si="159"/>
        <v>2008-2010MalesBCU5</v>
      </c>
      <c r="B5100" s="151" t="str">
        <f t="shared" si="158"/>
        <v>2008-2010_Males_BCU5_&lt;75</v>
      </c>
      <c r="C5100" s="152" t="s">
        <v>6</v>
      </c>
      <c r="D5100" s="152" t="s">
        <v>2</v>
      </c>
      <c r="E5100" s="152" t="s">
        <v>31</v>
      </c>
      <c r="F5100" s="152">
        <v>1159</v>
      </c>
      <c r="G5100" s="152">
        <v>386.33333333333297</v>
      </c>
      <c r="H5100" s="152">
        <v>622.04141217891595</v>
      </c>
      <c r="I5100" s="152">
        <v>713.29799636437804</v>
      </c>
      <c r="J5100" s="152">
        <v>672.54402313121705</v>
      </c>
      <c r="K5100" s="152">
        <v>755.863033031702</v>
      </c>
      <c r="L5100" s="152">
        <v>40.753973233160501</v>
      </c>
      <c r="M5100" s="152">
        <v>42.565036667324001</v>
      </c>
    </row>
    <row r="5101" spans="1:13">
      <c r="A5101" s="150" t="str">
        <f t="shared" si="159"/>
        <v>2009-2011MalesBCU5</v>
      </c>
      <c r="B5101" s="151" t="str">
        <f t="shared" si="158"/>
        <v>2009-2011_Males_BCU5_&lt;75</v>
      </c>
      <c r="C5101" s="152" t="s">
        <v>7</v>
      </c>
      <c r="D5101" s="152" t="s">
        <v>2</v>
      </c>
      <c r="E5101" s="152" t="s">
        <v>31</v>
      </c>
      <c r="F5101" s="152">
        <v>1111</v>
      </c>
      <c r="G5101" s="152">
        <v>370.33333333333297</v>
      </c>
      <c r="H5101" s="152">
        <v>592.283784432159</v>
      </c>
      <c r="I5101" s="152">
        <v>675.20215230102997</v>
      </c>
      <c r="J5101" s="152">
        <v>635.81499612468599</v>
      </c>
      <c r="K5101" s="152">
        <v>716.37797008729103</v>
      </c>
      <c r="L5101" s="152">
        <v>39.387156176344298</v>
      </c>
      <c r="M5101" s="152">
        <v>41.175817786261099</v>
      </c>
    </row>
    <row r="5102" spans="1:13">
      <c r="A5102" s="150" t="str">
        <f t="shared" si="159"/>
        <v>2010-2012MalesBCU5</v>
      </c>
      <c r="B5102" s="151" t="str">
        <f t="shared" si="158"/>
        <v>2010-2012_Males_BCU5_&lt;75</v>
      </c>
      <c r="C5102" s="152" t="s">
        <v>8</v>
      </c>
      <c r="D5102" s="152" t="s">
        <v>2</v>
      </c>
      <c r="E5102" s="152" t="s">
        <v>31</v>
      </c>
      <c r="F5102" s="152">
        <v>1092</v>
      </c>
      <c r="G5102" s="152">
        <v>364</v>
      </c>
      <c r="H5102" s="152">
        <v>578.50013773812805</v>
      </c>
      <c r="I5102" s="152">
        <v>655.14383149925197</v>
      </c>
      <c r="J5102" s="152">
        <v>616.611849063112</v>
      </c>
      <c r="K5102" s="152">
        <v>695.44117618163898</v>
      </c>
      <c r="L5102" s="152">
        <v>38.531982436139998</v>
      </c>
      <c r="M5102" s="152">
        <v>40.297344682386097</v>
      </c>
    </row>
    <row r="5103" spans="1:13">
      <c r="A5103" s="150" t="str">
        <f t="shared" si="159"/>
        <v>2011-2013MalesBCU5</v>
      </c>
      <c r="B5103" s="151" t="str">
        <f t="shared" si="158"/>
        <v>2011-2013_Males_BCU5_&lt;75</v>
      </c>
      <c r="C5103" s="152" t="s">
        <v>9</v>
      </c>
      <c r="D5103" s="152" t="s">
        <v>2</v>
      </c>
      <c r="E5103" s="152" t="s">
        <v>31</v>
      </c>
      <c r="F5103" s="152">
        <v>1143</v>
      </c>
      <c r="G5103" s="152">
        <v>381</v>
      </c>
      <c r="H5103" s="152">
        <v>602.10182526931305</v>
      </c>
      <c r="I5103" s="152">
        <v>679.96560392911704</v>
      </c>
      <c r="J5103" s="152">
        <v>640.88647386972298</v>
      </c>
      <c r="K5103" s="152">
        <v>720.79377773195404</v>
      </c>
      <c r="L5103" s="152">
        <v>39.0791300593946</v>
      </c>
      <c r="M5103" s="152">
        <v>40.828173802836098</v>
      </c>
    </row>
    <row r="5104" spans="1:13">
      <c r="A5104" s="150" t="str">
        <f t="shared" si="159"/>
        <v>2012-2014MalesBCU5</v>
      </c>
      <c r="B5104" s="151" t="str">
        <f t="shared" si="158"/>
        <v>2012-2014_Males_BCU5_&lt;75</v>
      </c>
      <c r="C5104" s="152" t="s">
        <v>216</v>
      </c>
      <c r="D5104" s="152" t="s">
        <v>2</v>
      </c>
      <c r="E5104" s="152" t="s">
        <v>31</v>
      </c>
      <c r="F5104" s="152">
        <v>1175</v>
      </c>
      <c r="G5104" s="152">
        <v>391.66666666666703</v>
      </c>
      <c r="H5104" s="152">
        <v>617.07647546924102</v>
      </c>
      <c r="I5104" s="152">
        <v>691.04921893820995</v>
      </c>
      <c r="J5104" s="152">
        <v>651.88284016436899</v>
      </c>
      <c r="K5104" s="152">
        <v>731.94393278821701</v>
      </c>
      <c r="L5104" s="152">
        <v>39.166378773840997</v>
      </c>
      <c r="M5104" s="152">
        <v>40.894713850007101</v>
      </c>
    </row>
    <row r="5105" spans="1:13">
      <c r="A5105" s="150" t="str">
        <f t="shared" si="159"/>
        <v>2004-2006MalesCT1</v>
      </c>
      <c r="B5105" s="151" t="str">
        <f t="shared" si="158"/>
        <v>2004-2006_Males_CT1_&lt;75</v>
      </c>
      <c r="C5105" s="152" t="s">
        <v>1</v>
      </c>
      <c r="D5105" s="152" t="s">
        <v>2</v>
      </c>
      <c r="E5105" s="152" t="s">
        <v>32</v>
      </c>
      <c r="F5105" s="152">
        <v>304</v>
      </c>
      <c r="G5105" s="152">
        <v>101.333333333333</v>
      </c>
      <c r="H5105" s="152">
        <v>364.99855921621401</v>
      </c>
      <c r="I5105" s="152">
        <v>470.09112409263298</v>
      </c>
      <c r="J5105" s="152">
        <v>417.686606358684</v>
      </c>
      <c r="K5105" s="152">
        <v>527.14930226776505</v>
      </c>
      <c r="L5105" s="152">
        <v>52.404517733949</v>
      </c>
      <c r="M5105" s="152">
        <v>57.0581781751319</v>
      </c>
    </row>
    <row r="5106" spans="1:13">
      <c r="A5106" s="150" t="str">
        <f t="shared" si="159"/>
        <v>2005-2007MalesCT1</v>
      </c>
      <c r="B5106" s="151" t="str">
        <f t="shared" si="158"/>
        <v>2005-2007_Males_CT1_&lt;75</v>
      </c>
      <c r="C5106" s="152" t="s">
        <v>3</v>
      </c>
      <c r="D5106" s="152" t="s">
        <v>2</v>
      </c>
      <c r="E5106" s="152" t="s">
        <v>32</v>
      </c>
      <c r="F5106" s="152">
        <v>316</v>
      </c>
      <c r="G5106" s="152">
        <v>105.333333333333</v>
      </c>
      <c r="H5106" s="152">
        <v>375.48866998585999</v>
      </c>
      <c r="I5106" s="152">
        <v>471.95580109913197</v>
      </c>
      <c r="J5106" s="152">
        <v>420.37330488543103</v>
      </c>
      <c r="K5106" s="152">
        <v>528.02704794228202</v>
      </c>
      <c r="L5106" s="152">
        <v>51.582496213701504</v>
      </c>
      <c r="M5106" s="152">
        <v>56.071246843149602</v>
      </c>
    </row>
    <row r="5107" spans="1:13">
      <c r="A5107" s="150" t="str">
        <f t="shared" si="159"/>
        <v>2006-2008MalesCT1</v>
      </c>
      <c r="B5107" s="151" t="str">
        <f t="shared" si="158"/>
        <v>2006-2008_Males_CT1_&lt;75</v>
      </c>
      <c r="C5107" s="152" t="s">
        <v>4</v>
      </c>
      <c r="D5107" s="152" t="s">
        <v>2</v>
      </c>
      <c r="E5107" s="152" t="s">
        <v>32</v>
      </c>
      <c r="F5107" s="152">
        <v>295</v>
      </c>
      <c r="G5107" s="152">
        <v>98.3333333333333</v>
      </c>
      <c r="H5107" s="152">
        <v>347.78303054596</v>
      </c>
      <c r="I5107" s="152">
        <v>425.02448481282602</v>
      </c>
      <c r="J5107" s="152">
        <v>377.03142072004999</v>
      </c>
      <c r="K5107" s="152">
        <v>477.34710201115598</v>
      </c>
      <c r="L5107" s="152">
        <v>47.993064092775199</v>
      </c>
      <c r="M5107" s="152">
        <v>52.322617198330803</v>
      </c>
    </row>
    <row r="5108" spans="1:13">
      <c r="A5108" s="150" t="str">
        <f t="shared" si="159"/>
        <v>2007-2009MalesCT1</v>
      </c>
      <c r="B5108" s="151" t="str">
        <f t="shared" si="158"/>
        <v>2007-2009_Males_CT1_&lt;75</v>
      </c>
      <c r="C5108" s="152" t="s">
        <v>5</v>
      </c>
      <c r="D5108" s="152" t="s">
        <v>2</v>
      </c>
      <c r="E5108" s="152" t="s">
        <v>32</v>
      </c>
      <c r="F5108" s="152">
        <v>293</v>
      </c>
      <c r="G5108" s="152">
        <v>97.6666666666667</v>
      </c>
      <c r="H5108" s="152">
        <v>342.425729845967</v>
      </c>
      <c r="I5108" s="152">
        <v>407.58949741133603</v>
      </c>
      <c r="J5108" s="152">
        <v>361.46411508089301</v>
      </c>
      <c r="K5108" s="152">
        <v>457.89081010352498</v>
      </c>
      <c r="L5108" s="152">
        <v>46.125382330442598</v>
      </c>
      <c r="M5108" s="152">
        <v>50.301312692189398</v>
      </c>
    </row>
    <row r="5109" spans="1:13">
      <c r="A5109" s="150" t="str">
        <f t="shared" si="159"/>
        <v>2008-2010MalesCT1</v>
      </c>
      <c r="B5109" s="151" t="str">
        <f t="shared" si="158"/>
        <v>2008-2010_Males_CT1_&lt;75</v>
      </c>
      <c r="C5109" s="152" t="s">
        <v>6</v>
      </c>
      <c r="D5109" s="152" t="s">
        <v>2</v>
      </c>
      <c r="E5109" s="152" t="s">
        <v>32</v>
      </c>
      <c r="F5109" s="152">
        <v>273</v>
      </c>
      <c r="G5109" s="152">
        <v>91</v>
      </c>
      <c r="H5109" s="152">
        <v>317.948359596101</v>
      </c>
      <c r="I5109" s="152">
        <v>375.85992550557</v>
      </c>
      <c r="J5109" s="152">
        <v>331.922137168456</v>
      </c>
      <c r="K5109" s="152">
        <v>423.925921480417</v>
      </c>
      <c r="L5109" s="152">
        <v>43.937788337114</v>
      </c>
      <c r="M5109" s="152">
        <v>48.065995974847901</v>
      </c>
    </row>
    <row r="5110" spans="1:13">
      <c r="A5110" s="150" t="str">
        <f t="shared" si="159"/>
        <v>2009-2011MalesCT1</v>
      </c>
      <c r="B5110" s="151" t="str">
        <f t="shared" si="158"/>
        <v>2009-2011_Males_CT1_&lt;75</v>
      </c>
      <c r="C5110" s="152" t="s">
        <v>7</v>
      </c>
      <c r="D5110" s="152" t="s">
        <v>2</v>
      </c>
      <c r="E5110" s="152" t="s">
        <v>32</v>
      </c>
      <c r="F5110" s="152">
        <v>276</v>
      </c>
      <c r="G5110" s="152">
        <v>92</v>
      </c>
      <c r="H5110" s="152">
        <v>321.28514056224901</v>
      </c>
      <c r="I5110" s="152">
        <v>370.18499645294798</v>
      </c>
      <c r="J5110" s="152">
        <v>327.20855493705602</v>
      </c>
      <c r="K5110" s="152">
        <v>417.17621741891998</v>
      </c>
      <c r="L5110" s="152">
        <v>42.976441515892901</v>
      </c>
      <c r="M5110" s="152">
        <v>46.9912209659715</v>
      </c>
    </row>
    <row r="5111" spans="1:13">
      <c r="A5111" s="150" t="str">
        <f t="shared" si="159"/>
        <v>2010-2012MalesCT1</v>
      </c>
      <c r="B5111" s="151" t="str">
        <f t="shared" si="158"/>
        <v>2010-2012_Males_CT1_&lt;75</v>
      </c>
      <c r="C5111" s="152" t="s">
        <v>8</v>
      </c>
      <c r="D5111" s="152" t="s">
        <v>2</v>
      </c>
      <c r="E5111" s="152" t="s">
        <v>32</v>
      </c>
      <c r="F5111" s="152">
        <v>294</v>
      </c>
      <c r="G5111" s="152">
        <v>98</v>
      </c>
      <c r="H5111" s="152">
        <v>342.16682378408598</v>
      </c>
      <c r="I5111" s="152">
        <v>383.17685014728397</v>
      </c>
      <c r="J5111" s="152">
        <v>340.14287555795801</v>
      </c>
      <c r="K5111" s="152">
        <v>430.09992412787602</v>
      </c>
      <c r="L5111" s="152">
        <v>43.033974589326597</v>
      </c>
      <c r="M5111" s="152">
        <v>46.923073980591802</v>
      </c>
    </row>
    <row r="5112" spans="1:13">
      <c r="A5112" s="150" t="str">
        <f t="shared" si="159"/>
        <v>2011-2013MalesCT1</v>
      </c>
      <c r="B5112" s="151" t="str">
        <f t="shared" si="158"/>
        <v>2011-2013_Males_CT1_&lt;75</v>
      </c>
      <c r="C5112" s="152" t="s">
        <v>9</v>
      </c>
      <c r="D5112" s="152" t="s">
        <v>2</v>
      </c>
      <c r="E5112" s="152" t="s">
        <v>32</v>
      </c>
      <c r="F5112" s="152">
        <v>284</v>
      </c>
      <c r="G5112" s="152">
        <v>94.6666666666667</v>
      </c>
      <c r="H5112" s="152">
        <v>330.4246655032</v>
      </c>
      <c r="I5112" s="152">
        <v>357.54427926576801</v>
      </c>
      <c r="J5112" s="152">
        <v>316.800562197619</v>
      </c>
      <c r="K5112" s="152">
        <v>402.03754959625797</v>
      </c>
      <c r="L5112" s="152">
        <v>40.743717068149401</v>
      </c>
      <c r="M5112" s="152">
        <v>44.493270330490198</v>
      </c>
    </row>
    <row r="5113" spans="1:13">
      <c r="A5113" s="150" t="str">
        <f t="shared" si="159"/>
        <v>2012-2014MalesCT1</v>
      </c>
      <c r="B5113" s="151" t="str">
        <f t="shared" si="158"/>
        <v>2012-2014_Males_CT1_&lt;75</v>
      </c>
      <c r="C5113" s="152" t="s">
        <v>216</v>
      </c>
      <c r="D5113" s="152" t="s">
        <v>2</v>
      </c>
      <c r="E5113" s="152" t="s">
        <v>32</v>
      </c>
      <c r="F5113" s="152">
        <v>289</v>
      </c>
      <c r="G5113" s="152">
        <v>96.3333333333333</v>
      </c>
      <c r="H5113" s="152">
        <v>336.14813780910498</v>
      </c>
      <c r="I5113" s="152">
        <v>360.44130671399199</v>
      </c>
      <c r="J5113" s="152">
        <v>319.77539113740499</v>
      </c>
      <c r="K5113" s="152">
        <v>404.81551404059098</v>
      </c>
      <c r="L5113" s="152">
        <v>40.665915576587103</v>
      </c>
      <c r="M5113" s="152">
        <v>44.3742073265987</v>
      </c>
    </row>
    <row r="5114" spans="1:13">
      <c r="A5114" s="150" t="str">
        <f t="shared" si="159"/>
        <v>2004-2006MalesCT2</v>
      </c>
      <c r="B5114" s="151" t="str">
        <f t="shared" si="158"/>
        <v>2004-2006_Males_CT2_&lt;75</v>
      </c>
      <c r="C5114" s="152" t="s">
        <v>1</v>
      </c>
      <c r="D5114" s="152" t="s">
        <v>2</v>
      </c>
      <c r="E5114" s="152" t="s">
        <v>33</v>
      </c>
      <c r="F5114" s="152">
        <v>388</v>
      </c>
      <c r="G5114" s="152">
        <v>129.333333333333</v>
      </c>
      <c r="H5114" s="152">
        <v>469.78484338487198</v>
      </c>
      <c r="I5114" s="152">
        <v>548.55245742185605</v>
      </c>
      <c r="J5114" s="152">
        <v>494.89632882183901</v>
      </c>
      <c r="K5114" s="152">
        <v>606.40322486787102</v>
      </c>
      <c r="L5114" s="152">
        <v>53.656128600016999</v>
      </c>
      <c r="M5114" s="152">
        <v>57.8507674460147</v>
      </c>
    </row>
    <row r="5115" spans="1:13">
      <c r="A5115" s="150" t="str">
        <f t="shared" si="159"/>
        <v>2005-2007MalesCT2</v>
      </c>
      <c r="B5115" s="151" t="str">
        <f t="shared" si="158"/>
        <v>2005-2007_Males_CT2_&lt;75</v>
      </c>
      <c r="C5115" s="152" t="s">
        <v>3</v>
      </c>
      <c r="D5115" s="152" t="s">
        <v>2</v>
      </c>
      <c r="E5115" s="152" t="s">
        <v>33</v>
      </c>
      <c r="F5115" s="152">
        <v>396</v>
      </c>
      <c r="G5115" s="152">
        <v>132</v>
      </c>
      <c r="H5115" s="152">
        <v>477.55146340581001</v>
      </c>
      <c r="I5115" s="152">
        <v>551.59927386762104</v>
      </c>
      <c r="J5115" s="152">
        <v>498.13688785247001</v>
      </c>
      <c r="K5115" s="152">
        <v>609.19695366298299</v>
      </c>
      <c r="L5115" s="152">
        <v>53.4623860151505</v>
      </c>
      <c r="M5115" s="152">
        <v>57.597679795362303</v>
      </c>
    </row>
    <row r="5116" spans="1:13">
      <c r="A5116" s="150" t="str">
        <f t="shared" si="159"/>
        <v>2006-2008MalesCT2</v>
      </c>
      <c r="B5116" s="151" t="str">
        <f t="shared" si="158"/>
        <v>2006-2008_Males_CT2_&lt;75</v>
      </c>
      <c r="C5116" s="152" t="s">
        <v>4</v>
      </c>
      <c r="D5116" s="152" t="s">
        <v>2</v>
      </c>
      <c r="E5116" s="152" t="s">
        <v>33</v>
      </c>
      <c r="F5116" s="152">
        <v>397</v>
      </c>
      <c r="G5116" s="152">
        <v>132.333333333333</v>
      </c>
      <c r="H5116" s="152">
        <v>476.882605196459</v>
      </c>
      <c r="I5116" s="152">
        <v>542.96443472175599</v>
      </c>
      <c r="J5116" s="152">
        <v>490.41159860621798</v>
      </c>
      <c r="K5116" s="152">
        <v>599.576875477209</v>
      </c>
      <c r="L5116" s="152">
        <v>52.5528361155379</v>
      </c>
      <c r="M5116" s="152">
        <v>56.612440755452603</v>
      </c>
    </row>
    <row r="5117" spans="1:13">
      <c r="A5117" s="150" t="str">
        <f t="shared" si="159"/>
        <v>2007-2009MalesCT2</v>
      </c>
      <c r="B5117" s="151" t="str">
        <f t="shared" si="158"/>
        <v>2007-2009_Males_CT2_&lt;75</v>
      </c>
      <c r="C5117" s="152" t="s">
        <v>5</v>
      </c>
      <c r="D5117" s="152" t="s">
        <v>2</v>
      </c>
      <c r="E5117" s="152" t="s">
        <v>33</v>
      </c>
      <c r="F5117" s="152">
        <v>414</v>
      </c>
      <c r="G5117" s="152">
        <v>138</v>
      </c>
      <c r="H5117" s="152">
        <v>496.09356276661998</v>
      </c>
      <c r="I5117" s="152">
        <v>556.15086074174496</v>
      </c>
      <c r="J5117" s="152">
        <v>503.39286990287201</v>
      </c>
      <c r="K5117" s="152">
        <v>612.89631085416704</v>
      </c>
      <c r="L5117" s="152">
        <v>52.757990838873802</v>
      </c>
      <c r="M5117" s="152">
        <v>56.7454501124217</v>
      </c>
    </row>
    <row r="5118" spans="1:13">
      <c r="A5118" s="150" t="str">
        <f t="shared" si="159"/>
        <v>2008-2010MalesCT2</v>
      </c>
      <c r="B5118" s="151" t="str">
        <f t="shared" si="158"/>
        <v>2008-2010_Males_CT2_&lt;75</v>
      </c>
      <c r="C5118" s="152" t="s">
        <v>6</v>
      </c>
      <c r="D5118" s="152" t="s">
        <v>2</v>
      </c>
      <c r="E5118" s="152" t="s">
        <v>33</v>
      </c>
      <c r="F5118" s="152">
        <v>382</v>
      </c>
      <c r="G5118" s="152">
        <v>127.333333333333</v>
      </c>
      <c r="H5118" s="152">
        <v>457.31524823119599</v>
      </c>
      <c r="I5118" s="152">
        <v>502.19041553794301</v>
      </c>
      <c r="J5118" s="152">
        <v>452.71845483863399</v>
      </c>
      <c r="K5118" s="152">
        <v>555.56145018391601</v>
      </c>
      <c r="L5118" s="152">
        <v>49.471960699308603</v>
      </c>
      <c r="M5118" s="152">
        <v>53.371034645973403</v>
      </c>
    </row>
    <row r="5119" spans="1:13">
      <c r="A5119" s="150" t="str">
        <f t="shared" si="159"/>
        <v>2009-2011MalesCT2</v>
      </c>
      <c r="B5119" s="151" t="str">
        <f t="shared" ref="B5119:B5182" si="160">CONCATENATE(C5119,"_",D5119,"_",E5119,"_","&lt;75")</f>
        <v>2009-2011_Males_CT2_&lt;75</v>
      </c>
      <c r="C5119" s="152" t="s">
        <v>7</v>
      </c>
      <c r="D5119" s="152" t="s">
        <v>2</v>
      </c>
      <c r="E5119" s="152" t="s">
        <v>33</v>
      </c>
      <c r="F5119" s="152">
        <v>388</v>
      </c>
      <c r="G5119" s="152">
        <v>129.333333333333</v>
      </c>
      <c r="H5119" s="152">
        <v>464.05377282893397</v>
      </c>
      <c r="I5119" s="152">
        <v>504.21712610813802</v>
      </c>
      <c r="J5119" s="152">
        <v>454.92250473234401</v>
      </c>
      <c r="K5119" s="152">
        <v>557.36541973194505</v>
      </c>
      <c r="L5119" s="152">
        <v>49.294621375794101</v>
      </c>
      <c r="M5119" s="152">
        <v>53.148293623806097</v>
      </c>
    </row>
    <row r="5120" spans="1:13">
      <c r="A5120" s="150" t="str">
        <f t="shared" si="159"/>
        <v>2010-2012MalesCT2</v>
      </c>
      <c r="B5120" s="151" t="str">
        <f t="shared" si="160"/>
        <v>2010-2012_Males_CT2_&lt;75</v>
      </c>
      <c r="C5120" s="152" t="s">
        <v>8</v>
      </c>
      <c r="D5120" s="152" t="s">
        <v>2</v>
      </c>
      <c r="E5120" s="152" t="s">
        <v>33</v>
      </c>
      <c r="F5120" s="152">
        <v>387</v>
      </c>
      <c r="G5120" s="152">
        <v>129</v>
      </c>
      <c r="H5120" s="152">
        <v>462.57560182639702</v>
      </c>
      <c r="I5120" s="152">
        <v>494.51528779093599</v>
      </c>
      <c r="J5120" s="152">
        <v>446.14300094436697</v>
      </c>
      <c r="K5120" s="152">
        <v>546.67423043135602</v>
      </c>
      <c r="L5120" s="152">
        <v>48.372286846569203</v>
      </c>
      <c r="M5120" s="152">
        <v>52.1589426404203</v>
      </c>
    </row>
    <row r="5121" spans="1:13">
      <c r="A5121" s="150" t="str">
        <f t="shared" si="159"/>
        <v>2011-2013MalesCT2</v>
      </c>
      <c r="B5121" s="151" t="str">
        <f t="shared" si="160"/>
        <v>2011-2013_Males_CT2_&lt;75</v>
      </c>
      <c r="C5121" s="152" t="s">
        <v>9</v>
      </c>
      <c r="D5121" s="152" t="s">
        <v>2</v>
      </c>
      <c r="E5121" s="152" t="s">
        <v>33</v>
      </c>
      <c r="F5121" s="152">
        <v>418</v>
      </c>
      <c r="G5121" s="152">
        <v>139.333333333333</v>
      </c>
      <c r="H5121" s="152">
        <v>497.80868902438999</v>
      </c>
      <c r="I5121" s="152">
        <v>527.12186621393505</v>
      </c>
      <c r="J5121" s="152">
        <v>477.46110538349802</v>
      </c>
      <c r="K5121" s="152">
        <v>580.51726584228697</v>
      </c>
      <c r="L5121" s="152">
        <v>49.660760830437098</v>
      </c>
      <c r="M5121" s="152">
        <v>53.395399628352003</v>
      </c>
    </row>
    <row r="5122" spans="1:13">
      <c r="A5122" s="150" t="str">
        <f t="shared" si="159"/>
        <v>2012-2014MalesCT2</v>
      </c>
      <c r="B5122" s="151" t="str">
        <f t="shared" si="160"/>
        <v>2012-2014_Males_CT2_&lt;75</v>
      </c>
      <c r="C5122" s="152" t="s">
        <v>216</v>
      </c>
      <c r="D5122" s="152" t="s">
        <v>2</v>
      </c>
      <c r="E5122" s="152" t="s">
        <v>33</v>
      </c>
      <c r="F5122" s="152">
        <v>405</v>
      </c>
      <c r="G5122" s="152">
        <v>135</v>
      </c>
      <c r="H5122" s="152">
        <v>480.45554303339497</v>
      </c>
      <c r="I5122" s="152">
        <v>500.44793809408299</v>
      </c>
      <c r="J5122" s="152">
        <v>452.632255776227</v>
      </c>
      <c r="K5122" s="152">
        <v>551.91911737985095</v>
      </c>
      <c r="L5122" s="152">
        <v>47.815682317855597</v>
      </c>
      <c r="M5122" s="152">
        <v>51.471179285768002</v>
      </c>
    </row>
    <row r="5123" spans="1:13">
      <c r="A5123" s="150" t="str">
        <f t="shared" ref="A5123:A5186" si="161">C5123&amp;D5123&amp;E5123</f>
        <v>2004-2006MalesCT3</v>
      </c>
      <c r="B5123" s="151" t="str">
        <f t="shared" si="160"/>
        <v>2004-2006_Males_CT3_&lt;75</v>
      </c>
      <c r="C5123" s="152" t="s">
        <v>1</v>
      </c>
      <c r="D5123" s="152" t="s">
        <v>2</v>
      </c>
      <c r="E5123" s="152" t="s">
        <v>34</v>
      </c>
      <c r="F5123" s="152">
        <v>434</v>
      </c>
      <c r="G5123" s="152">
        <v>144.666666666667</v>
      </c>
      <c r="H5123" s="152">
        <v>533.32022561657504</v>
      </c>
      <c r="I5123" s="152">
        <v>619.72613839281701</v>
      </c>
      <c r="J5123" s="152">
        <v>562.49702895390703</v>
      </c>
      <c r="K5123" s="152">
        <v>681.17578872203001</v>
      </c>
      <c r="L5123" s="152">
        <v>57.229109438909397</v>
      </c>
      <c r="M5123" s="152">
        <v>61.449650329213902</v>
      </c>
    </row>
    <row r="5124" spans="1:13">
      <c r="A5124" s="150" t="str">
        <f t="shared" si="161"/>
        <v>2005-2007MalesCT3</v>
      </c>
      <c r="B5124" s="151" t="str">
        <f t="shared" si="160"/>
        <v>2005-2007_Males_CT3_&lt;75</v>
      </c>
      <c r="C5124" s="152" t="s">
        <v>3</v>
      </c>
      <c r="D5124" s="152" t="s">
        <v>2</v>
      </c>
      <c r="E5124" s="152" t="s">
        <v>34</v>
      </c>
      <c r="F5124" s="152">
        <v>452</v>
      </c>
      <c r="G5124" s="152">
        <v>150.666666666667</v>
      </c>
      <c r="H5124" s="152">
        <v>557.32974932491595</v>
      </c>
      <c r="I5124" s="152">
        <v>641.666709761682</v>
      </c>
      <c r="J5124" s="152">
        <v>583.50701602596598</v>
      </c>
      <c r="K5124" s="152">
        <v>704.02594239324401</v>
      </c>
      <c r="L5124" s="152">
        <v>58.159693735715898</v>
      </c>
      <c r="M5124" s="152">
        <v>62.3592326315622</v>
      </c>
    </row>
    <row r="5125" spans="1:13">
      <c r="A5125" s="150" t="str">
        <f t="shared" si="161"/>
        <v>2006-2008MalesCT3</v>
      </c>
      <c r="B5125" s="151" t="str">
        <f t="shared" si="160"/>
        <v>2006-2008_Males_CT3_&lt;75</v>
      </c>
      <c r="C5125" s="152" t="s">
        <v>4</v>
      </c>
      <c r="D5125" s="152" t="s">
        <v>2</v>
      </c>
      <c r="E5125" s="152" t="s">
        <v>34</v>
      </c>
      <c r="F5125" s="152">
        <v>451</v>
      </c>
      <c r="G5125" s="152">
        <v>150.333333333333</v>
      </c>
      <c r="H5125" s="152">
        <v>557.84382846611504</v>
      </c>
      <c r="I5125" s="152">
        <v>642.86046332024898</v>
      </c>
      <c r="J5125" s="152">
        <v>584.48492002097203</v>
      </c>
      <c r="K5125" s="152">
        <v>705.45598400600102</v>
      </c>
      <c r="L5125" s="152">
        <v>58.375543299276799</v>
      </c>
      <c r="M5125" s="152">
        <v>62.595520685752298</v>
      </c>
    </row>
    <row r="5126" spans="1:13">
      <c r="A5126" s="150" t="str">
        <f t="shared" si="161"/>
        <v>2007-2009MalesCT3</v>
      </c>
      <c r="B5126" s="151" t="str">
        <f t="shared" si="160"/>
        <v>2007-2009_Males_CT3_&lt;75</v>
      </c>
      <c r="C5126" s="152" t="s">
        <v>5</v>
      </c>
      <c r="D5126" s="152" t="s">
        <v>2</v>
      </c>
      <c r="E5126" s="152" t="s">
        <v>34</v>
      </c>
      <c r="F5126" s="152">
        <v>470</v>
      </c>
      <c r="G5126" s="152">
        <v>156.666666666667</v>
      </c>
      <c r="H5126" s="152">
        <v>582.56278043580699</v>
      </c>
      <c r="I5126" s="152">
        <v>659.19240148115398</v>
      </c>
      <c r="J5126" s="152">
        <v>600.50563023098198</v>
      </c>
      <c r="K5126" s="152">
        <v>722.03170411585995</v>
      </c>
      <c r="L5126" s="152">
        <v>58.6867712501722</v>
      </c>
      <c r="M5126" s="152">
        <v>62.839302634705703</v>
      </c>
    </row>
    <row r="5127" spans="1:13">
      <c r="A5127" s="150" t="str">
        <f t="shared" si="161"/>
        <v>2008-2010MalesCT3</v>
      </c>
      <c r="B5127" s="151" t="str">
        <f t="shared" si="160"/>
        <v>2008-2010_Males_CT3_&lt;75</v>
      </c>
      <c r="C5127" s="152" t="s">
        <v>6</v>
      </c>
      <c r="D5127" s="152" t="s">
        <v>2</v>
      </c>
      <c r="E5127" s="152" t="s">
        <v>34</v>
      </c>
      <c r="F5127" s="152">
        <v>454</v>
      </c>
      <c r="G5127" s="152">
        <v>151.333333333333</v>
      </c>
      <c r="H5127" s="152">
        <v>562.87039103374696</v>
      </c>
      <c r="I5127" s="152">
        <v>635.69429768256202</v>
      </c>
      <c r="J5127" s="152">
        <v>578.170483942808</v>
      </c>
      <c r="K5127" s="152">
        <v>697.36222029733096</v>
      </c>
      <c r="L5127" s="152">
        <v>57.523813739754402</v>
      </c>
      <c r="M5127" s="152">
        <v>61.667922614768798</v>
      </c>
    </row>
    <row r="5128" spans="1:13">
      <c r="A5128" s="150" t="str">
        <f t="shared" si="161"/>
        <v>2009-2011MalesCT3</v>
      </c>
      <c r="B5128" s="151" t="str">
        <f t="shared" si="160"/>
        <v>2009-2011_Males_CT3_&lt;75</v>
      </c>
      <c r="C5128" s="152" t="s">
        <v>7</v>
      </c>
      <c r="D5128" s="152" t="s">
        <v>2</v>
      </c>
      <c r="E5128" s="152" t="s">
        <v>34</v>
      </c>
      <c r="F5128" s="152">
        <v>445</v>
      </c>
      <c r="G5128" s="152">
        <v>148.333333333333</v>
      </c>
      <c r="H5128" s="152">
        <v>551.14501925911202</v>
      </c>
      <c r="I5128" s="152">
        <v>610.98751854098498</v>
      </c>
      <c r="J5128" s="152">
        <v>555.20890877610202</v>
      </c>
      <c r="K5128" s="152">
        <v>670.82652937781904</v>
      </c>
      <c r="L5128" s="152">
        <v>55.778609764882603</v>
      </c>
      <c r="M5128" s="152">
        <v>59.839010836834603</v>
      </c>
    </row>
    <row r="5129" spans="1:13">
      <c r="A5129" s="150" t="str">
        <f t="shared" si="161"/>
        <v>2010-2012MalesCT3</v>
      </c>
      <c r="B5129" s="151" t="str">
        <f t="shared" si="160"/>
        <v>2010-2012_Males_CT3_&lt;75</v>
      </c>
      <c r="C5129" s="152" t="s">
        <v>8</v>
      </c>
      <c r="D5129" s="152" t="s">
        <v>2</v>
      </c>
      <c r="E5129" s="152" t="s">
        <v>34</v>
      </c>
      <c r="F5129" s="152">
        <v>403</v>
      </c>
      <c r="G5129" s="152">
        <v>134.333333333333</v>
      </c>
      <c r="H5129" s="152">
        <v>498.23823947579899</v>
      </c>
      <c r="I5129" s="152">
        <v>547.57612995437205</v>
      </c>
      <c r="J5129" s="152">
        <v>495.15039104217698</v>
      </c>
      <c r="K5129" s="152">
        <v>604.02014641194603</v>
      </c>
      <c r="L5129" s="152">
        <v>52.425738912195001</v>
      </c>
      <c r="M5129" s="152">
        <v>56.4440164575742</v>
      </c>
    </row>
    <row r="5130" spans="1:13">
      <c r="A5130" s="150" t="str">
        <f t="shared" si="161"/>
        <v>2011-2013MalesCT3</v>
      </c>
      <c r="B5130" s="151" t="str">
        <f t="shared" si="160"/>
        <v>2011-2013_Males_CT3_&lt;75</v>
      </c>
      <c r="C5130" s="152" t="s">
        <v>9</v>
      </c>
      <c r="D5130" s="152" t="s">
        <v>2</v>
      </c>
      <c r="E5130" s="152" t="s">
        <v>34</v>
      </c>
      <c r="F5130" s="152">
        <v>391</v>
      </c>
      <c r="G5130" s="152">
        <v>130.333333333333</v>
      </c>
      <c r="H5130" s="152">
        <v>483.33065503047101</v>
      </c>
      <c r="I5130" s="152">
        <v>523.88842275805905</v>
      </c>
      <c r="J5130" s="152">
        <v>473.01233616950702</v>
      </c>
      <c r="K5130" s="152">
        <v>578.725886557227</v>
      </c>
      <c r="L5130" s="152">
        <v>50.876086588552504</v>
      </c>
      <c r="M5130" s="152">
        <v>54.8374637991678</v>
      </c>
    </row>
    <row r="5131" spans="1:13">
      <c r="A5131" s="150" t="str">
        <f t="shared" si="161"/>
        <v>2012-2014MalesCT3</v>
      </c>
      <c r="B5131" s="151" t="str">
        <f t="shared" si="160"/>
        <v>2012-2014_Males_CT3_&lt;75</v>
      </c>
      <c r="C5131" s="152" t="s">
        <v>216</v>
      </c>
      <c r="D5131" s="152" t="s">
        <v>2</v>
      </c>
      <c r="E5131" s="152" t="s">
        <v>34</v>
      </c>
      <c r="F5131" s="152">
        <v>409</v>
      </c>
      <c r="G5131" s="152">
        <v>136.333333333333</v>
      </c>
      <c r="H5131" s="152">
        <v>505.025559973329</v>
      </c>
      <c r="I5131" s="152">
        <v>543.58883886292404</v>
      </c>
      <c r="J5131" s="152">
        <v>491.94807355343301</v>
      </c>
      <c r="K5131" s="152">
        <v>599.15738237443497</v>
      </c>
      <c r="L5131" s="152">
        <v>51.6407653094913</v>
      </c>
      <c r="M5131" s="152">
        <v>55.568543511510697</v>
      </c>
    </row>
    <row r="5132" spans="1:13">
      <c r="A5132" s="150" t="str">
        <f t="shared" si="161"/>
        <v>2004-2006MalesCT4</v>
      </c>
      <c r="B5132" s="151" t="str">
        <f t="shared" si="160"/>
        <v>2004-2006_Males_CT4_&lt;75</v>
      </c>
      <c r="C5132" s="152" t="s">
        <v>1</v>
      </c>
      <c r="D5132" s="152" t="s">
        <v>2</v>
      </c>
      <c r="E5132" s="152" t="s">
        <v>35</v>
      </c>
      <c r="F5132" s="152">
        <v>460</v>
      </c>
      <c r="G5132" s="152">
        <v>153.333333333333</v>
      </c>
      <c r="H5132" s="152">
        <v>596.310651923102</v>
      </c>
      <c r="I5132" s="152">
        <v>674.07441853623095</v>
      </c>
      <c r="J5132" s="152">
        <v>613.536267824226</v>
      </c>
      <c r="K5132" s="152">
        <v>738.94419777495898</v>
      </c>
      <c r="L5132" s="152">
        <v>60.5381507120047</v>
      </c>
      <c r="M5132" s="152">
        <v>64.869779238728597</v>
      </c>
    </row>
    <row r="5133" spans="1:13">
      <c r="A5133" s="150" t="str">
        <f t="shared" si="161"/>
        <v>2005-2007MalesCT4</v>
      </c>
      <c r="B5133" s="151" t="str">
        <f t="shared" si="160"/>
        <v>2005-2007_Males_CT4_&lt;75</v>
      </c>
      <c r="C5133" s="152" t="s">
        <v>3</v>
      </c>
      <c r="D5133" s="152" t="s">
        <v>2</v>
      </c>
      <c r="E5133" s="152" t="s">
        <v>35</v>
      </c>
      <c r="F5133" s="152">
        <v>487</v>
      </c>
      <c r="G5133" s="152">
        <v>162.333333333333</v>
      </c>
      <c r="H5133" s="152">
        <v>631.47521427367406</v>
      </c>
      <c r="I5133" s="152">
        <v>702.795292765976</v>
      </c>
      <c r="J5133" s="152">
        <v>641.39238418527702</v>
      </c>
      <c r="K5133" s="152">
        <v>768.46354506814896</v>
      </c>
      <c r="L5133" s="152">
        <v>61.402908580699403</v>
      </c>
      <c r="M5133" s="152">
        <v>65.668252302173002</v>
      </c>
    </row>
    <row r="5134" spans="1:13">
      <c r="A5134" s="150" t="str">
        <f t="shared" si="161"/>
        <v>2006-2008MalesCT4</v>
      </c>
      <c r="B5134" s="151" t="str">
        <f t="shared" si="160"/>
        <v>2006-2008_Males_CT4_&lt;75</v>
      </c>
      <c r="C5134" s="152" t="s">
        <v>4</v>
      </c>
      <c r="D5134" s="152" t="s">
        <v>2</v>
      </c>
      <c r="E5134" s="152" t="s">
        <v>35</v>
      </c>
      <c r="F5134" s="152">
        <v>468</v>
      </c>
      <c r="G5134" s="152">
        <v>156</v>
      </c>
      <c r="H5134" s="152">
        <v>605.71546904120896</v>
      </c>
      <c r="I5134" s="152">
        <v>673.50314547020002</v>
      </c>
      <c r="J5134" s="152">
        <v>613.502212546338</v>
      </c>
      <c r="K5134" s="152">
        <v>737.75900543620901</v>
      </c>
      <c r="L5134" s="152">
        <v>60.000932923861697</v>
      </c>
      <c r="M5134" s="152">
        <v>64.2558599660086</v>
      </c>
    </row>
    <row r="5135" spans="1:13">
      <c r="A5135" s="150" t="str">
        <f t="shared" si="161"/>
        <v>2007-2009MalesCT4</v>
      </c>
      <c r="B5135" s="151" t="str">
        <f t="shared" si="160"/>
        <v>2007-2009_Males_CT4_&lt;75</v>
      </c>
      <c r="C5135" s="152" t="s">
        <v>5</v>
      </c>
      <c r="D5135" s="152" t="s">
        <v>2</v>
      </c>
      <c r="E5135" s="152" t="s">
        <v>35</v>
      </c>
      <c r="F5135" s="152">
        <v>473</v>
      </c>
      <c r="G5135" s="152">
        <v>157.666666666667</v>
      </c>
      <c r="H5135" s="152">
        <v>610.56680736810904</v>
      </c>
      <c r="I5135" s="152">
        <v>667.96499489454197</v>
      </c>
      <c r="J5135" s="152">
        <v>608.79541523467606</v>
      </c>
      <c r="K5135" s="152">
        <v>731.30746385532302</v>
      </c>
      <c r="L5135" s="152">
        <v>59.1695796598665</v>
      </c>
      <c r="M5135" s="152">
        <v>63.342468960780799</v>
      </c>
    </row>
    <row r="5136" spans="1:13">
      <c r="A5136" s="150" t="str">
        <f t="shared" si="161"/>
        <v>2008-2010MalesCT4</v>
      </c>
      <c r="B5136" s="151" t="str">
        <f t="shared" si="160"/>
        <v>2008-2010_Males_CT4_&lt;75</v>
      </c>
      <c r="C5136" s="152" t="s">
        <v>6</v>
      </c>
      <c r="D5136" s="152" t="s">
        <v>2</v>
      </c>
      <c r="E5136" s="152" t="s">
        <v>35</v>
      </c>
      <c r="F5136" s="152">
        <v>474</v>
      </c>
      <c r="G5136" s="152">
        <v>158</v>
      </c>
      <c r="H5136" s="152">
        <v>611.26586196224105</v>
      </c>
      <c r="I5136" s="152">
        <v>663.14432560816999</v>
      </c>
      <c r="J5136" s="152">
        <v>604.49401078924802</v>
      </c>
      <c r="K5136" s="152">
        <v>725.92637749633695</v>
      </c>
      <c r="L5136" s="152">
        <v>58.6503148189217</v>
      </c>
      <c r="M5136" s="152">
        <v>62.782051888167302</v>
      </c>
    </row>
    <row r="5137" spans="1:13">
      <c r="A5137" s="150" t="str">
        <f t="shared" si="161"/>
        <v>2009-2011MalesCT4</v>
      </c>
      <c r="B5137" s="151" t="str">
        <f t="shared" si="160"/>
        <v>2009-2011_Males_CT4_&lt;75</v>
      </c>
      <c r="C5137" s="152" t="s">
        <v>7</v>
      </c>
      <c r="D5137" s="152" t="s">
        <v>2</v>
      </c>
      <c r="E5137" s="152" t="s">
        <v>35</v>
      </c>
      <c r="F5137" s="152">
        <v>492</v>
      </c>
      <c r="G5137" s="152">
        <v>164</v>
      </c>
      <c r="H5137" s="152">
        <v>635.15833774415501</v>
      </c>
      <c r="I5137" s="152">
        <v>678.40351405769695</v>
      </c>
      <c r="J5137" s="152">
        <v>619.47983265845505</v>
      </c>
      <c r="K5137" s="152">
        <v>741.39869033360799</v>
      </c>
      <c r="L5137" s="152">
        <v>58.923681399241403</v>
      </c>
      <c r="M5137" s="152">
        <v>62.995176275911298</v>
      </c>
    </row>
    <row r="5138" spans="1:13">
      <c r="A5138" s="150" t="str">
        <f t="shared" si="161"/>
        <v>2010-2012MalesCT4</v>
      </c>
      <c r="B5138" s="151" t="str">
        <f t="shared" si="160"/>
        <v>2010-2012_Males_CT4_&lt;75</v>
      </c>
      <c r="C5138" s="152" t="s">
        <v>8</v>
      </c>
      <c r="D5138" s="152" t="s">
        <v>2</v>
      </c>
      <c r="E5138" s="152" t="s">
        <v>35</v>
      </c>
      <c r="F5138" s="152">
        <v>477</v>
      </c>
      <c r="G5138" s="152">
        <v>159</v>
      </c>
      <c r="H5138" s="152">
        <v>615.571242369885</v>
      </c>
      <c r="I5138" s="152">
        <v>655.48861590563695</v>
      </c>
      <c r="J5138" s="152">
        <v>597.646188221697</v>
      </c>
      <c r="K5138" s="152">
        <v>717.39254681089506</v>
      </c>
      <c r="L5138" s="152">
        <v>57.8424276839405</v>
      </c>
      <c r="M5138" s="152">
        <v>61.903930905257504</v>
      </c>
    </row>
    <row r="5139" spans="1:13">
      <c r="A5139" s="150" t="str">
        <f t="shared" si="161"/>
        <v>2011-2013MalesCT4</v>
      </c>
      <c r="B5139" s="151" t="str">
        <f t="shared" si="160"/>
        <v>2011-2013_Males_CT4_&lt;75</v>
      </c>
      <c r="C5139" s="152" t="s">
        <v>9</v>
      </c>
      <c r="D5139" s="152" t="s">
        <v>2</v>
      </c>
      <c r="E5139" s="152" t="s">
        <v>35</v>
      </c>
      <c r="F5139" s="152">
        <v>483</v>
      </c>
      <c r="G5139" s="152">
        <v>161</v>
      </c>
      <c r="H5139" s="152">
        <v>623.02483069977404</v>
      </c>
      <c r="I5139" s="152">
        <v>663.74915344291605</v>
      </c>
      <c r="J5139" s="152">
        <v>605.50151479757005</v>
      </c>
      <c r="K5139" s="152">
        <v>726.06030513013604</v>
      </c>
      <c r="L5139" s="152">
        <v>58.2476386453461</v>
      </c>
      <c r="M5139" s="152">
        <v>62.311151687220097</v>
      </c>
    </row>
    <row r="5140" spans="1:13">
      <c r="A5140" s="150" t="str">
        <f t="shared" si="161"/>
        <v>2012-2014MalesCT4</v>
      </c>
      <c r="B5140" s="151" t="str">
        <f t="shared" si="160"/>
        <v>2012-2014_Males_CT4_&lt;75</v>
      </c>
      <c r="C5140" s="152" t="s">
        <v>216</v>
      </c>
      <c r="D5140" s="152" t="s">
        <v>2</v>
      </c>
      <c r="E5140" s="152" t="s">
        <v>35</v>
      </c>
      <c r="F5140" s="152">
        <v>479</v>
      </c>
      <c r="G5140" s="152">
        <v>159.666666666667</v>
      </c>
      <c r="H5140" s="152">
        <v>616.267400869722</v>
      </c>
      <c r="I5140" s="152">
        <v>654.28641873705499</v>
      </c>
      <c r="J5140" s="152">
        <v>596.66435937029303</v>
      </c>
      <c r="K5140" s="152">
        <v>715.94573225969998</v>
      </c>
      <c r="L5140" s="152">
        <v>57.622059366762102</v>
      </c>
      <c r="M5140" s="152">
        <v>61.6593135226451</v>
      </c>
    </row>
    <row r="5141" spans="1:13">
      <c r="A5141" s="150" t="str">
        <f t="shared" si="161"/>
        <v>2004-2006MalesCT5</v>
      </c>
      <c r="B5141" s="151" t="str">
        <f t="shared" si="160"/>
        <v>2004-2006_Males_CT5_&lt;75</v>
      </c>
      <c r="C5141" s="152" t="s">
        <v>1</v>
      </c>
      <c r="D5141" s="152" t="s">
        <v>2</v>
      </c>
      <c r="E5141" s="152" t="s">
        <v>36</v>
      </c>
      <c r="F5141" s="152">
        <v>519</v>
      </c>
      <c r="G5141" s="152">
        <v>173</v>
      </c>
      <c r="H5141" s="152">
        <v>683.30831819259004</v>
      </c>
      <c r="I5141" s="152">
        <v>797.97507248349598</v>
      </c>
      <c r="J5141" s="152">
        <v>730.30415526790102</v>
      </c>
      <c r="K5141" s="152">
        <v>870.19417061622505</v>
      </c>
      <c r="L5141" s="152">
        <v>67.670917215594798</v>
      </c>
      <c r="M5141" s="152">
        <v>72.219098132729101</v>
      </c>
    </row>
    <row r="5142" spans="1:13">
      <c r="A5142" s="150" t="str">
        <f t="shared" si="161"/>
        <v>2005-2007MalesCT5</v>
      </c>
      <c r="B5142" s="151" t="str">
        <f t="shared" si="160"/>
        <v>2005-2007_Males_CT5_&lt;75</v>
      </c>
      <c r="C5142" s="152" t="s">
        <v>3</v>
      </c>
      <c r="D5142" s="152" t="s">
        <v>2</v>
      </c>
      <c r="E5142" s="152" t="s">
        <v>36</v>
      </c>
      <c r="F5142" s="152">
        <v>530</v>
      </c>
      <c r="G5142" s="152">
        <v>176.666666666667</v>
      </c>
      <c r="H5142" s="152">
        <v>698.22282529938002</v>
      </c>
      <c r="I5142" s="152">
        <v>803.63057806220502</v>
      </c>
      <c r="J5142" s="152">
        <v>736.13279544485204</v>
      </c>
      <c r="K5142" s="152">
        <v>875.61587988585904</v>
      </c>
      <c r="L5142" s="152">
        <v>67.497782617353195</v>
      </c>
      <c r="M5142" s="152">
        <v>71.985301823654396</v>
      </c>
    </row>
    <row r="5143" spans="1:13">
      <c r="A5143" s="150" t="str">
        <f t="shared" si="161"/>
        <v>2006-2008MalesCT5</v>
      </c>
      <c r="B5143" s="151" t="str">
        <f t="shared" si="160"/>
        <v>2006-2008_Males_CT5_&lt;75</v>
      </c>
      <c r="C5143" s="152" t="s">
        <v>4</v>
      </c>
      <c r="D5143" s="152" t="s">
        <v>2</v>
      </c>
      <c r="E5143" s="152" t="s">
        <v>36</v>
      </c>
      <c r="F5143" s="152">
        <v>538</v>
      </c>
      <c r="G5143" s="152">
        <v>179.333333333333</v>
      </c>
      <c r="H5143" s="152">
        <v>707.94131192841598</v>
      </c>
      <c r="I5143" s="152">
        <v>810.58320532213997</v>
      </c>
      <c r="J5143" s="152">
        <v>743.01357209422599</v>
      </c>
      <c r="K5143" s="152">
        <v>882.61041352363998</v>
      </c>
      <c r="L5143" s="152">
        <v>67.569633227914593</v>
      </c>
      <c r="M5143" s="152">
        <v>72.027208201499306</v>
      </c>
    </row>
    <row r="5144" spans="1:13">
      <c r="A5144" s="150" t="str">
        <f t="shared" si="161"/>
        <v>2007-2009MalesCT5</v>
      </c>
      <c r="B5144" s="151" t="str">
        <f t="shared" si="160"/>
        <v>2007-2009_Males_CT5_&lt;75</v>
      </c>
      <c r="C5144" s="152" t="s">
        <v>5</v>
      </c>
      <c r="D5144" s="152" t="s">
        <v>2</v>
      </c>
      <c r="E5144" s="152" t="s">
        <v>36</v>
      </c>
      <c r="F5144" s="152">
        <v>524</v>
      </c>
      <c r="G5144" s="152">
        <v>174.666666666667</v>
      </c>
      <c r="H5144" s="152">
        <v>689.82767472782098</v>
      </c>
      <c r="I5144" s="152">
        <v>783.29154554031197</v>
      </c>
      <c r="J5144" s="152">
        <v>717.17410771303798</v>
      </c>
      <c r="K5144" s="152">
        <v>853.83073411831197</v>
      </c>
      <c r="L5144" s="152">
        <v>66.1174378272746</v>
      </c>
      <c r="M5144" s="152">
        <v>70.539188577999795</v>
      </c>
    </row>
    <row r="5145" spans="1:13">
      <c r="A5145" s="150" t="str">
        <f t="shared" si="161"/>
        <v>2008-2010MalesCT5</v>
      </c>
      <c r="B5145" s="151" t="str">
        <f t="shared" si="160"/>
        <v>2008-2010_Males_CT5_&lt;75</v>
      </c>
      <c r="C5145" s="152" t="s">
        <v>6</v>
      </c>
      <c r="D5145" s="152" t="s">
        <v>2</v>
      </c>
      <c r="E5145" s="152" t="s">
        <v>36</v>
      </c>
      <c r="F5145" s="152">
        <v>496</v>
      </c>
      <c r="G5145" s="152">
        <v>165.333333333333</v>
      </c>
      <c r="H5145" s="152">
        <v>654.22409813361503</v>
      </c>
      <c r="I5145" s="152">
        <v>740.43409608235402</v>
      </c>
      <c r="J5145" s="152">
        <v>676.280200142235</v>
      </c>
      <c r="K5145" s="152">
        <v>809.00230657237</v>
      </c>
      <c r="L5145" s="152">
        <v>64.153895940118204</v>
      </c>
      <c r="M5145" s="152">
        <v>68.568210490016696</v>
      </c>
    </row>
    <row r="5146" spans="1:13">
      <c r="A5146" s="150" t="str">
        <f t="shared" si="161"/>
        <v>2009-2011MalesCT5</v>
      </c>
      <c r="B5146" s="151" t="str">
        <f t="shared" si="160"/>
        <v>2009-2011_Males_CT5_&lt;75</v>
      </c>
      <c r="C5146" s="152" t="s">
        <v>7</v>
      </c>
      <c r="D5146" s="152" t="s">
        <v>2</v>
      </c>
      <c r="E5146" s="152" t="s">
        <v>36</v>
      </c>
      <c r="F5146" s="152">
        <v>506</v>
      </c>
      <c r="G5146" s="152">
        <v>168.666666666667</v>
      </c>
      <c r="H5146" s="152">
        <v>668.72835884016604</v>
      </c>
      <c r="I5146" s="152">
        <v>748.88216579579603</v>
      </c>
      <c r="J5146" s="152">
        <v>684.61905631635</v>
      </c>
      <c r="K5146" s="152">
        <v>817.52157688594798</v>
      </c>
      <c r="L5146" s="152">
        <v>64.263109479445802</v>
      </c>
      <c r="M5146" s="152">
        <v>68.639411090151597</v>
      </c>
    </row>
    <row r="5147" spans="1:13">
      <c r="A5147" s="150" t="str">
        <f t="shared" si="161"/>
        <v>2010-2012MalesCT5</v>
      </c>
      <c r="B5147" s="151" t="str">
        <f t="shared" si="160"/>
        <v>2010-2012_Males_CT5_&lt;75</v>
      </c>
      <c r="C5147" s="152" t="s">
        <v>8</v>
      </c>
      <c r="D5147" s="152" t="s">
        <v>2</v>
      </c>
      <c r="E5147" s="152" t="s">
        <v>36</v>
      </c>
      <c r="F5147" s="152">
        <v>466</v>
      </c>
      <c r="G5147" s="152">
        <v>155.333333333333</v>
      </c>
      <c r="H5147" s="152">
        <v>615.26274095590202</v>
      </c>
      <c r="I5147" s="152">
        <v>683.66148659427597</v>
      </c>
      <c r="J5147" s="152">
        <v>622.624287288338</v>
      </c>
      <c r="K5147" s="152">
        <v>749.03673351428199</v>
      </c>
      <c r="L5147" s="152">
        <v>61.037199305937897</v>
      </c>
      <c r="M5147" s="152">
        <v>65.375246920006603</v>
      </c>
    </row>
    <row r="5148" spans="1:13">
      <c r="A5148" s="150" t="str">
        <f t="shared" si="161"/>
        <v>2011-2013MalesCT5</v>
      </c>
      <c r="B5148" s="151" t="str">
        <f t="shared" si="160"/>
        <v>2011-2013_Males_CT5_&lt;75</v>
      </c>
      <c r="C5148" s="152" t="s">
        <v>9</v>
      </c>
      <c r="D5148" s="152" t="s">
        <v>2</v>
      </c>
      <c r="E5148" s="152" t="s">
        <v>36</v>
      </c>
      <c r="F5148" s="152">
        <v>473</v>
      </c>
      <c r="G5148" s="152">
        <v>157.666666666667</v>
      </c>
      <c r="H5148" s="152">
        <v>622.81094461854502</v>
      </c>
      <c r="I5148" s="152">
        <v>690.25669202293</v>
      </c>
      <c r="J5148" s="152">
        <v>629.108069299357</v>
      </c>
      <c r="K5148" s="152">
        <v>755.71777454418304</v>
      </c>
      <c r="L5148" s="152">
        <v>61.148622723572402</v>
      </c>
      <c r="M5148" s="152">
        <v>65.461082521253203</v>
      </c>
    </row>
    <row r="5149" spans="1:13">
      <c r="A5149" s="150" t="str">
        <f t="shared" si="161"/>
        <v>2012-2014MalesCT5</v>
      </c>
      <c r="B5149" s="151" t="str">
        <f t="shared" si="160"/>
        <v>2012-2014_Males_CT5_&lt;75</v>
      </c>
      <c r="C5149" s="152" t="s">
        <v>216</v>
      </c>
      <c r="D5149" s="152" t="s">
        <v>2</v>
      </c>
      <c r="E5149" s="152" t="s">
        <v>36</v>
      </c>
      <c r="F5149" s="152">
        <v>460</v>
      </c>
      <c r="G5149" s="152">
        <v>153.333333333333</v>
      </c>
      <c r="H5149" s="152">
        <v>603.24704277808405</v>
      </c>
      <c r="I5149" s="152">
        <v>668.17281180603197</v>
      </c>
      <c r="J5149" s="152">
        <v>608.19175627297795</v>
      </c>
      <c r="K5149" s="152">
        <v>732.44563456610297</v>
      </c>
      <c r="L5149" s="152">
        <v>59.981055533054203</v>
      </c>
      <c r="M5149" s="152">
        <v>64.272822760071193</v>
      </c>
    </row>
    <row r="5150" spans="1:13">
      <c r="A5150" s="150" t="str">
        <f t="shared" si="161"/>
        <v>2004-2006MalesCV1</v>
      </c>
      <c r="B5150" s="151" t="str">
        <f t="shared" si="160"/>
        <v>2004-2006_Males_CV1_&lt;75</v>
      </c>
      <c r="C5150" s="152" t="s">
        <v>1</v>
      </c>
      <c r="D5150" s="152" t="s">
        <v>2</v>
      </c>
      <c r="E5150" s="152" t="s">
        <v>37</v>
      </c>
      <c r="F5150" s="152">
        <v>399</v>
      </c>
      <c r="G5150" s="152">
        <v>133</v>
      </c>
      <c r="H5150" s="152">
        <v>330.83754135469297</v>
      </c>
      <c r="I5150" s="152">
        <v>367.44542273603599</v>
      </c>
      <c r="J5150" s="152">
        <v>332.00507876643701</v>
      </c>
      <c r="K5150" s="152">
        <v>405.61630955374801</v>
      </c>
      <c r="L5150" s="152">
        <v>35.440343969598601</v>
      </c>
      <c r="M5150" s="152">
        <v>38.170886817712798</v>
      </c>
    </row>
    <row r="5151" spans="1:13">
      <c r="A5151" s="150" t="str">
        <f t="shared" si="161"/>
        <v>2005-2007MalesCV1</v>
      </c>
      <c r="B5151" s="151" t="str">
        <f t="shared" si="160"/>
        <v>2005-2007_Males_CV1_&lt;75</v>
      </c>
      <c r="C5151" s="152" t="s">
        <v>3</v>
      </c>
      <c r="D5151" s="152" t="s">
        <v>2</v>
      </c>
      <c r="E5151" s="152" t="s">
        <v>37</v>
      </c>
      <c r="F5151" s="152">
        <v>364</v>
      </c>
      <c r="G5151" s="152">
        <v>121.333333333333</v>
      </c>
      <c r="H5151" s="152">
        <v>301.65162552105301</v>
      </c>
      <c r="I5151" s="152">
        <v>333.85322662163702</v>
      </c>
      <c r="J5151" s="152">
        <v>300.15758363804298</v>
      </c>
      <c r="K5151" s="152">
        <v>370.27224138432803</v>
      </c>
      <c r="L5151" s="152">
        <v>33.695642983594198</v>
      </c>
      <c r="M5151" s="152">
        <v>36.419014762690999</v>
      </c>
    </row>
    <row r="5152" spans="1:13">
      <c r="A5152" s="150" t="str">
        <f t="shared" si="161"/>
        <v>2006-2008MalesCV1</v>
      </c>
      <c r="B5152" s="151" t="str">
        <f t="shared" si="160"/>
        <v>2006-2008_Males_CV1_&lt;75</v>
      </c>
      <c r="C5152" s="152" t="s">
        <v>4</v>
      </c>
      <c r="D5152" s="152" t="s">
        <v>2</v>
      </c>
      <c r="E5152" s="152" t="s">
        <v>37</v>
      </c>
      <c r="F5152" s="152">
        <v>357</v>
      </c>
      <c r="G5152" s="152">
        <v>119</v>
      </c>
      <c r="H5152" s="152">
        <v>295.980632751874</v>
      </c>
      <c r="I5152" s="152">
        <v>326.34351985469198</v>
      </c>
      <c r="J5152" s="152">
        <v>293.09560222671303</v>
      </c>
      <c r="K5152" s="152">
        <v>362.30599036257399</v>
      </c>
      <c r="L5152" s="152">
        <v>33.247917627978602</v>
      </c>
      <c r="M5152" s="152">
        <v>35.962470507882102</v>
      </c>
    </row>
    <row r="5153" spans="1:13">
      <c r="A5153" s="150" t="str">
        <f t="shared" si="161"/>
        <v>2007-2009MalesCV1</v>
      </c>
      <c r="B5153" s="151" t="str">
        <f t="shared" si="160"/>
        <v>2007-2009_Males_CV1_&lt;75</v>
      </c>
      <c r="C5153" s="152" t="s">
        <v>5</v>
      </c>
      <c r="D5153" s="152" t="s">
        <v>2</v>
      </c>
      <c r="E5153" s="152" t="s">
        <v>37</v>
      </c>
      <c r="F5153" s="152">
        <v>357</v>
      </c>
      <c r="G5153" s="152">
        <v>119</v>
      </c>
      <c r="H5153" s="152">
        <v>295.02181673938901</v>
      </c>
      <c r="I5153" s="152">
        <v>315.19453737541801</v>
      </c>
      <c r="J5153" s="152">
        <v>283.06994045458902</v>
      </c>
      <c r="K5153" s="152">
        <v>349.94197275677698</v>
      </c>
      <c r="L5153" s="152">
        <v>32.124596920829198</v>
      </c>
      <c r="M5153" s="152">
        <v>34.747435381358699</v>
      </c>
    </row>
    <row r="5154" spans="1:13">
      <c r="A5154" s="150" t="str">
        <f t="shared" si="161"/>
        <v>2008-2010MalesCV1</v>
      </c>
      <c r="B5154" s="151" t="str">
        <f t="shared" si="160"/>
        <v>2008-2010_Males_CV1_&lt;75</v>
      </c>
      <c r="C5154" s="152" t="s">
        <v>6</v>
      </c>
      <c r="D5154" s="152" t="s">
        <v>2</v>
      </c>
      <c r="E5154" s="152" t="s">
        <v>37</v>
      </c>
      <c r="F5154" s="152">
        <v>375</v>
      </c>
      <c r="G5154" s="152">
        <v>125</v>
      </c>
      <c r="H5154" s="152">
        <v>309.77654785015102</v>
      </c>
      <c r="I5154" s="152">
        <v>327.096487486076</v>
      </c>
      <c r="J5154" s="152">
        <v>294.53805561703803</v>
      </c>
      <c r="K5154" s="152">
        <v>362.24583308848202</v>
      </c>
      <c r="L5154" s="152">
        <v>32.558431869037904</v>
      </c>
      <c r="M5154" s="152">
        <v>35.1493456024061</v>
      </c>
    </row>
    <row r="5155" spans="1:13">
      <c r="A5155" s="150" t="str">
        <f t="shared" si="161"/>
        <v>2009-2011MalesCV1</v>
      </c>
      <c r="B5155" s="151" t="str">
        <f t="shared" si="160"/>
        <v>2009-2011_Males_CV1_&lt;75</v>
      </c>
      <c r="C5155" s="152" t="s">
        <v>7</v>
      </c>
      <c r="D5155" s="152" t="s">
        <v>2</v>
      </c>
      <c r="E5155" s="152" t="s">
        <v>37</v>
      </c>
      <c r="F5155" s="152">
        <v>341</v>
      </c>
      <c r="G5155" s="152">
        <v>113.666666666667</v>
      </c>
      <c r="H5155" s="152">
        <v>281.85079265369501</v>
      </c>
      <c r="I5155" s="152">
        <v>290.66247705800498</v>
      </c>
      <c r="J5155" s="152">
        <v>260.35540492613501</v>
      </c>
      <c r="K5155" s="152">
        <v>323.50395805611601</v>
      </c>
      <c r="L5155" s="152">
        <v>30.3070721318701</v>
      </c>
      <c r="M5155" s="152">
        <v>32.841480998110697</v>
      </c>
    </row>
    <row r="5156" spans="1:13">
      <c r="A5156" s="150" t="str">
        <f t="shared" si="161"/>
        <v>2010-2012MalesCV1</v>
      </c>
      <c r="B5156" s="151" t="str">
        <f t="shared" si="160"/>
        <v>2010-2012_Males_CV1_&lt;75</v>
      </c>
      <c r="C5156" s="152" t="s">
        <v>8</v>
      </c>
      <c r="D5156" s="152" t="s">
        <v>2</v>
      </c>
      <c r="E5156" s="152" t="s">
        <v>37</v>
      </c>
      <c r="F5156" s="152">
        <v>324</v>
      </c>
      <c r="G5156" s="152">
        <v>108</v>
      </c>
      <c r="H5156" s="152">
        <v>268.01889367756701</v>
      </c>
      <c r="I5156" s="152">
        <v>272.61294125968902</v>
      </c>
      <c r="J5156" s="152">
        <v>243.46315272856299</v>
      </c>
      <c r="K5156" s="152">
        <v>304.26640426307699</v>
      </c>
      <c r="L5156" s="152">
        <v>29.149788531126099</v>
      </c>
      <c r="M5156" s="152">
        <v>31.653463003387198</v>
      </c>
    </row>
    <row r="5157" spans="1:13">
      <c r="A5157" s="150" t="str">
        <f t="shared" si="161"/>
        <v>2011-2013MalesCV1</v>
      </c>
      <c r="B5157" s="151" t="str">
        <f t="shared" si="160"/>
        <v>2011-2013_Males_CV1_&lt;75</v>
      </c>
      <c r="C5157" s="152" t="s">
        <v>9</v>
      </c>
      <c r="D5157" s="152" t="s">
        <v>2</v>
      </c>
      <c r="E5157" s="152" t="s">
        <v>37</v>
      </c>
      <c r="F5157" s="152">
        <v>320</v>
      </c>
      <c r="G5157" s="152">
        <v>106.666666666667</v>
      </c>
      <c r="H5157" s="152">
        <v>264.53714266818798</v>
      </c>
      <c r="I5157" s="152">
        <v>262.32636041692899</v>
      </c>
      <c r="J5157" s="152">
        <v>234.11957444374301</v>
      </c>
      <c r="K5157" s="152">
        <v>292.97162102376097</v>
      </c>
      <c r="L5157" s="152">
        <v>28.206785973186001</v>
      </c>
      <c r="M5157" s="152">
        <v>30.6452606068327</v>
      </c>
    </row>
    <row r="5158" spans="1:13">
      <c r="A5158" s="150" t="str">
        <f t="shared" si="161"/>
        <v>2012-2014MalesCV1</v>
      </c>
      <c r="B5158" s="151" t="str">
        <f t="shared" si="160"/>
        <v>2012-2014_Males_CV1_&lt;75</v>
      </c>
      <c r="C5158" s="152" t="s">
        <v>216</v>
      </c>
      <c r="D5158" s="152" t="s">
        <v>2</v>
      </c>
      <c r="E5158" s="152" t="s">
        <v>37</v>
      </c>
      <c r="F5158" s="152">
        <v>335</v>
      </c>
      <c r="G5158" s="152">
        <v>111.666666666667</v>
      </c>
      <c r="H5158" s="152">
        <v>276.60804227561698</v>
      </c>
      <c r="I5158" s="152">
        <v>270.050300010103</v>
      </c>
      <c r="J5158" s="152">
        <v>241.67878017731101</v>
      </c>
      <c r="K5158" s="152">
        <v>300.81648025983299</v>
      </c>
      <c r="L5158" s="152">
        <v>28.371519832792199</v>
      </c>
      <c r="M5158" s="152">
        <v>30.766180249730201</v>
      </c>
    </row>
    <row r="5159" spans="1:13">
      <c r="A5159" s="150" t="str">
        <f t="shared" si="161"/>
        <v>2004-2006MalesCV2</v>
      </c>
      <c r="B5159" s="151" t="str">
        <f t="shared" si="160"/>
        <v>2004-2006_Males_CV2_&lt;75</v>
      </c>
      <c r="C5159" s="152" t="s">
        <v>1</v>
      </c>
      <c r="D5159" s="152" t="s">
        <v>2</v>
      </c>
      <c r="E5159" s="152" t="s">
        <v>38</v>
      </c>
      <c r="F5159" s="152">
        <v>415</v>
      </c>
      <c r="G5159" s="152">
        <v>138.333333333333</v>
      </c>
      <c r="H5159" s="152">
        <v>348.25077412370899</v>
      </c>
      <c r="I5159" s="152">
        <v>416.26331065772803</v>
      </c>
      <c r="J5159" s="152">
        <v>376.69738141031002</v>
      </c>
      <c r="K5159" s="152">
        <v>458.81588891701699</v>
      </c>
      <c r="L5159" s="152">
        <v>39.565929247418602</v>
      </c>
      <c r="M5159" s="152">
        <v>42.552578259288701</v>
      </c>
    </row>
    <row r="5160" spans="1:13">
      <c r="A5160" s="150" t="str">
        <f t="shared" si="161"/>
        <v>2005-2007MalesCV2</v>
      </c>
      <c r="B5160" s="151" t="str">
        <f t="shared" si="160"/>
        <v>2005-2007_Males_CV2_&lt;75</v>
      </c>
      <c r="C5160" s="152" t="s">
        <v>3</v>
      </c>
      <c r="D5160" s="152" t="s">
        <v>2</v>
      </c>
      <c r="E5160" s="152" t="s">
        <v>38</v>
      </c>
      <c r="F5160" s="152">
        <v>426</v>
      </c>
      <c r="G5160" s="152">
        <v>142</v>
      </c>
      <c r="H5160" s="152">
        <v>352.80964015073101</v>
      </c>
      <c r="I5160" s="152">
        <v>415.317746277418</v>
      </c>
      <c r="J5160" s="152">
        <v>376.34881847907701</v>
      </c>
      <c r="K5160" s="152">
        <v>457.188497808845</v>
      </c>
      <c r="L5160" s="152">
        <v>38.968927798341198</v>
      </c>
      <c r="M5160" s="152">
        <v>41.870751531426798</v>
      </c>
    </row>
    <row r="5161" spans="1:13">
      <c r="A5161" s="150" t="str">
        <f t="shared" si="161"/>
        <v>2006-2008MalesCV2</v>
      </c>
      <c r="B5161" s="151" t="str">
        <f t="shared" si="160"/>
        <v>2006-2008_Males_CV2_&lt;75</v>
      </c>
      <c r="C5161" s="152" t="s">
        <v>4</v>
      </c>
      <c r="D5161" s="152" t="s">
        <v>2</v>
      </c>
      <c r="E5161" s="152" t="s">
        <v>38</v>
      </c>
      <c r="F5161" s="152">
        <v>425</v>
      </c>
      <c r="G5161" s="152">
        <v>141.666666666667</v>
      </c>
      <c r="H5161" s="152">
        <v>346.34504115393997</v>
      </c>
      <c r="I5161" s="152">
        <v>408.23612062887003</v>
      </c>
      <c r="J5161" s="152">
        <v>369.90535466388201</v>
      </c>
      <c r="K5161" s="152">
        <v>449.42468044476198</v>
      </c>
      <c r="L5161" s="152">
        <v>38.3307659649887</v>
      </c>
      <c r="M5161" s="152">
        <v>41.188559815892198</v>
      </c>
    </row>
    <row r="5162" spans="1:13">
      <c r="A5162" s="150" t="str">
        <f t="shared" si="161"/>
        <v>2007-2009MalesCV2</v>
      </c>
      <c r="B5162" s="151" t="str">
        <f t="shared" si="160"/>
        <v>2007-2009_Males_CV2_&lt;75</v>
      </c>
      <c r="C5162" s="152" t="s">
        <v>5</v>
      </c>
      <c r="D5162" s="152" t="s">
        <v>2</v>
      </c>
      <c r="E5162" s="152" t="s">
        <v>38</v>
      </c>
      <c r="F5162" s="152">
        <v>418</v>
      </c>
      <c r="G5162" s="152">
        <v>139.333333333333</v>
      </c>
      <c r="H5162" s="152">
        <v>334.63558345074898</v>
      </c>
      <c r="I5162" s="152">
        <v>393.00653200848598</v>
      </c>
      <c r="J5162" s="152">
        <v>355.81707663203599</v>
      </c>
      <c r="K5162" s="152">
        <v>432.99274644782002</v>
      </c>
      <c r="L5162" s="152">
        <v>37.189455376450603</v>
      </c>
      <c r="M5162" s="152">
        <v>39.986214439334198</v>
      </c>
    </row>
    <row r="5163" spans="1:13">
      <c r="A5163" s="150" t="str">
        <f t="shared" si="161"/>
        <v>2008-2010MalesCV2</v>
      </c>
      <c r="B5163" s="151" t="str">
        <f t="shared" si="160"/>
        <v>2008-2010_Males_CV2_&lt;75</v>
      </c>
      <c r="C5163" s="152" t="s">
        <v>6</v>
      </c>
      <c r="D5163" s="152" t="s">
        <v>2</v>
      </c>
      <c r="E5163" s="152" t="s">
        <v>38</v>
      </c>
      <c r="F5163" s="152">
        <v>401</v>
      </c>
      <c r="G5163" s="152">
        <v>133.666666666667</v>
      </c>
      <c r="H5163" s="152">
        <v>316.803210693886</v>
      </c>
      <c r="I5163" s="152">
        <v>372.43999717989198</v>
      </c>
      <c r="J5163" s="152">
        <v>336.52328324759401</v>
      </c>
      <c r="K5163" s="152">
        <v>411.11676108644298</v>
      </c>
      <c r="L5163" s="152">
        <v>35.916713932297803</v>
      </c>
      <c r="M5163" s="152">
        <v>38.676763906551798</v>
      </c>
    </row>
    <row r="5164" spans="1:13">
      <c r="A5164" s="150" t="str">
        <f t="shared" si="161"/>
        <v>2009-2011MalesCV2</v>
      </c>
      <c r="B5164" s="151" t="str">
        <f t="shared" si="160"/>
        <v>2009-2011_Males_CV2_&lt;75</v>
      </c>
      <c r="C5164" s="152" t="s">
        <v>7</v>
      </c>
      <c r="D5164" s="152" t="s">
        <v>2</v>
      </c>
      <c r="E5164" s="152" t="s">
        <v>38</v>
      </c>
      <c r="F5164" s="152">
        <v>387</v>
      </c>
      <c r="G5164" s="152">
        <v>129</v>
      </c>
      <c r="H5164" s="152">
        <v>301.91917615852702</v>
      </c>
      <c r="I5164" s="152">
        <v>348.48193614390601</v>
      </c>
      <c r="J5164" s="152">
        <v>314.328814213295</v>
      </c>
      <c r="K5164" s="152">
        <v>385.30861612743399</v>
      </c>
      <c r="L5164" s="152">
        <v>34.1531219306111</v>
      </c>
      <c r="M5164" s="152">
        <v>36.826679983527903</v>
      </c>
    </row>
    <row r="5165" spans="1:13">
      <c r="A5165" s="150" t="str">
        <f t="shared" si="161"/>
        <v>2010-2012MalesCV2</v>
      </c>
      <c r="B5165" s="151" t="str">
        <f t="shared" si="160"/>
        <v>2010-2012_Males_CV2_&lt;75</v>
      </c>
      <c r="C5165" s="152" t="s">
        <v>8</v>
      </c>
      <c r="D5165" s="152" t="s">
        <v>2</v>
      </c>
      <c r="E5165" s="152" t="s">
        <v>38</v>
      </c>
      <c r="F5165" s="152">
        <v>376</v>
      </c>
      <c r="G5165" s="152">
        <v>125.333333333333</v>
      </c>
      <c r="H5165" s="152">
        <v>290.614541547832</v>
      </c>
      <c r="I5165" s="152">
        <v>331.34295714047602</v>
      </c>
      <c r="J5165" s="152">
        <v>298.48049692316903</v>
      </c>
      <c r="K5165" s="152">
        <v>366.81689628465898</v>
      </c>
      <c r="L5165" s="152">
        <v>32.862460217306797</v>
      </c>
      <c r="M5165" s="152">
        <v>35.473939144183397</v>
      </c>
    </row>
    <row r="5166" spans="1:13">
      <c r="A5166" s="150" t="str">
        <f t="shared" si="161"/>
        <v>2011-2013MalesCV2</v>
      </c>
      <c r="B5166" s="151" t="str">
        <f t="shared" si="160"/>
        <v>2011-2013_Males_CV2_&lt;75</v>
      </c>
      <c r="C5166" s="152" t="s">
        <v>9</v>
      </c>
      <c r="D5166" s="152" t="s">
        <v>2</v>
      </c>
      <c r="E5166" s="152" t="s">
        <v>38</v>
      </c>
      <c r="F5166" s="152">
        <v>402</v>
      </c>
      <c r="G5166" s="152">
        <v>134</v>
      </c>
      <c r="H5166" s="152">
        <v>307.69937311993402</v>
      </c>
      <c r="I5166" s="152">
        <v>345.98488739796102</v>
      </c>
      <c r="J5166" s="152">
        <v>312.79911012005903</v>
      </c>
      <c r="K5166" s="152">
        <v>381.71754853218903</v>
      </c>
      <c r="L5166" s="152">
        <v>33.185777277902403</v>
      </c>
      <c r="M5166" s="152">
        <v>35.732661134228003</v>
      </c>
    </row>
    <row r="5167" spans="1:13">
      <c r="A5167" s="150" t="str">
        <f t="shared" si="161"/>
        <v>2012-2014MalesCV2</v>
      </c>
      <c r="B5167" s="151" t="str">
        <f t="shared" si="160"/>
        <v>2012-2014_Males_CV2_&lt;75</v>
      </c>
      <c r="C5167" s="152" t="s">
        <v>216</v>
      </c>
      <c r="D5167" s="152" t="s">
        <v>2</v>
      </c>
      <c r="E5167" s="152" t="s">
        <v>38</v>
      </c>
      <c r="F5167" s="152">
        <v>436</v>
      </c>
      <c r="G5167" s="152">
        <v>145.333333333333</v>
      </c>
      <c r="H5167" s="152">
        <v>331.40268466578499</v>
      </c>
      <c r="I5167" s="152">
        <v>365.98193204659702</v>
      </c>
      <c r="J5167" s="152">
        <v>332.286974795871</v>
      </c>
      <c r="K5167" s="152">
        <v>402.15589774239697</v>
      </c>
      <c r="L5167" s="152">
        <v>33.694957250725899</v>
      </c>
      <c r="M5167" s="152">
        <v>36.173965695801002</v>
      </c>
    </row>
    <row r="5168" spans="1:13">
      <c r="A5168" s="150" t="str">
        <f t="shared" si="161"/>
        <v>2004-2006MalesCV3</v>
      </c>
      <c r="B5168" s="151" t="str">
        <f t="shared" si="160"/>
        <v>2004-2006_Males_CV3_&lt;75</v>
      </c>
      <c r="C5168" s="152" t="s">
        <v>1</v>
      </c>
      <c r="D5168" s="152" t="s">
        <v>2</v>
      </c>
      <c r="E5168" s="152" t="s">
        <v>39</v>
      </c>
      <c r="F5168" s="152">
        <v>395</v>
      </c>
      <c r="G5168" s="152">
        <v>131.666666666667</v>
      </c>
      <c r="H5168" s="152">
        <v>307.03936322368003</v>
      </c>
      <c r="I5168" s="152">
        <v>510.81439609632702</v>
      </c>
      <c r="J5168" s="152">
        <v>460.38174194261597</v>
      </c>
      <c r="K5168" s="152">
        <v>565.15313602809601</v>
      </c>
      <c r="L5168" s="152">
        <v>50.432654153710999</v>
      </c>
      <c r="M5168" s="152">
        <v>54.338739931769197</v>
      </c>
    </row>
    <row r="5169" spans="1:13">
      <c r="A5169" s="150" t="str">
        <f t="shared" si="161"/>
        <v>2005-2007MalesCV3</v>
      </c>
      <c r="B5169" s="151" t="str">
        <f t="shared" si="160"/>
        <v>2005-2007_Males_CV3_&lt;75</v>
      </c>
      <c r="C5169" s="152" t="s">
        <v>3</v>
      </c>
      <c r="D5169" s="152" t="s">
        <v>2</v>
      </c>
      <c r="E5169" s="152" t="s">
        <v>39</v>
      </c>
      <c r="F5169" s="152">
        <v>408</v>
      </c>
      <c r="G5169" s="152">
        <v>136</v>
      </c>
      <c r="H5169" s="152">
        <v>312.79468249039797</v>
      </c>
      <c r="I5169" s="152">
        <v>509.97715908364103</v>
      </c>
      <c r="J5169" s="152">
        <v>460.09145156761298</v>
      </c>
      <c r="K5169" s="152">
        <v>563.66199335473402</v>
      </c>
      <c r="L5169" s="152">
        <v>49.885707516028397</v>
      </c>
      <c r="M5169" s="152">
        <v>53.684834271092498</v>
      </c>
    </row>
    <row r="5170" spans="1:13">
      <c r="A5170" s="150" t="str">
        <f t="shared" si="161"/>
        <v>2006-2008MalesCV3</v>
      </c>
      <c r="B5170" s="151" t="str">
        <f t="shared" si="160"/>
        <v>2006-2008_Males_CV3_&lt;75</v>
      </c>
      <c r="C5170" s="152" t="s">
        <v>4</v>
      </c>
      <c r="D5170" s="152" t="s">
        <v>2</v>
      </c>
      <c r="E5170" s="152" t="s">
        <v>39</v>
      </c>
      <c r="F5170" s="152">
        <v>416</v>
      </c>
      <c r="G5170" s="152">
        <v>138.666666666667</v>
      </c>
      <c r="H5170" s="152">
        <v>316.19111320553901</v>
      </c>
      <c r="I5170" s="152">
        <v>518.80992280116595</v>
      </c>
      <c r="J5170" s="152">
        <v>468.627558784244</v>
      </c>
      <c r="K5170" s="152">
        <v>572.775580694979</v>
      </c>
      <c r="L5170" s="152">
        <v>50.1823640169223</v>
      </c>
      <c r="M5170" s="152">
        <v>53.9656578938134</v>
      </c>
    </row>
    <row r="5171" spans="1:13">
      <c r="A5171" s="150" t="str">
        <f t="shared" si="161"/>
        <v>2007-2009MalesCV3</v>
      </c>
      <c r="B5171" s="151" t="str">
        <f t="shared" si="160"/>
        <v>2007-2009_Males_CV3_&lt;75</v>
      </c>
      <c r="C5171" s="152" t="s">
        <v>5</v>
      </c>
      <c r="D5171" s="152" t="s">
        <v>2</v>
      </c>
      <c r="E5171" s="152" t="s">
        <v>39</v>
      </c>
      <c r="F5171" s="152">
        <v>410</v>
      </c>
      <c r="G5171" s="152">
        <v>136.666666666667</v>
      </c>
      <c r="H5171" s="152">
        <v>307.55843610286001</v>
      </c>
      <c r="I5171" s="152">
        <v>507.06349463195602</v>
      </c>
      <c r="J5171" s="152">
        <v>457.76736469003902</v>
      </c>
      <c r="K5171" s="152">
        <v>560.10430816576002</v>
      </c>
      <c r="L5171" s="152">
        <v>49.296129941917599</v>
      </c>
      <c r="M5171" s="152">
        <v>53.040813533804098</v>
      </c>
    </row>
    <row r="5172" spans="1:13">
      <c r="A5172" s="150" t="str">
        <f t="shared" si="161"/>
        <v>2008-2010MalesCV3</v>
      </c>
      <c r="B5172" s="151" t="str">
        <f t="shared" si="160"/>
        <v>2008-2010_Males_CV3_&lt;75</v>
      </c>
      <c r="C5172" s="152" t="s">
        <v>6</v>
      </c>
      <c r="D5172" s="152" t="s">
        <v>2</v>
      </c>
      <c r="E5172" s="152" t="s">
        <v>39</v>
      </c>
      <c r="F5172" s="152">
        <v>412</v>
      </c>
      <c r="G5172" s="152">
        <v>137.333333333333</v>
      </c>
      <c r="H5172" s="152">
        <v>304.49949742801402</v>
      </c>
      <c r="I5172" s="152">
        <v>507.50323223305298</v>
      </c>
      <c r="J5172" s="152">
        <v>458.32562536666302</v>
      </c>
      <c r="K5172" s="152">
        <v>560.40707059473198</v>
      </c>
      <c r="L5172" s="152">
        <v>49.1776068663901</v>
      </c>
      <c r="M5172" s="152">
        <v>52.903838361679199</v>
      </c>
    </row>
    <row r="5173" spans="1:13">
      <c r="A5173" s="150" t="str">
        <f t="shared" si="161"/>
        <v>2009-2011MalesCV3</v>
      </c>
      <c r="B5173" s="151" t="str">
        <f t="shared" si="160"/>
        <v>2009-2011_Males_CV3_&lt;75</v>
      </c>
      <c r="C5173" s="152" t="s">
        <v>7</v>
      </c>
      <c r="D5173" s="152" t="s">
        <v>2</v>
      </c>
      <c r="E5173" s="152" t="s">
        <v>39</v>
      </c>
      <c r="F5173" s="152">
        <v>387</v>
      </c>
      <c r="G5173" s="152">
        <v>129</v>
      </c>
      <c r="H5173" s="152">
        <v>281.759870696245</v>
      </c>
      <c r="I5173" s="152">
        <v>460.51880320688798</v>
      </c>
      <c r="J5173" s="152">
        <v>414.28494554068499</v>
      </c>
      <c r="K5173" s="152">
        <v>510.371917195604</v>
      </c>
      <c r="L5173" s="152">
        <v>46.233857666203399</v>
      </c>
      <c r="M5173" s="152">
        <v>49.853113988715599</v>
      </c>
    </row>
    <row r="5174" spans="1:13">
      <c r="A5174" s="150" t="str">
        <f t="shared" si="161"/>
        <v>2010-2012MalesCV3</v>
      </c>
      <c r="B5174" s="151" t="str">
        <f t="shared" si="160"/>
        <v>2010-2012_Males_CV3_&lt;75</v>
      </c>
      <c r="C5174" s="152" t="s">
        <v>8</v>
      </c>
      <c r="D5174" s="152" t="s">
        <v>2</v>
      </c>
      <c r="E5174" s="152" t="s">
        <v>39</v>
      </c>
      <c r="F5174" s="152">
        <v>398</v>
      </c>
      <c r="G5174" s="152">
        <v>132.666666666667</v>
      </c>
      <c r="H5174" s="152">
        <v>286.91508611056997</v>
      </c>
      <c r="I5174" s="152">
        <v>468.364518308394</v>
      </c>
      <c r="J5174" s="152">
        <v>421.775713556016</v>
      </c>
      <c r="K5174" s="152">
        <v>518.54750588995398</v>
      </c>
      <c r="L5174" s="152">
        <v>46.588804752377797</v>
      </c>
      <c r="M5174" s="152">
        <v>50.182987581560099</v>
      </c>
    </row>
    <row r="5175" spans="1:13">
      <c r="A5175" s="150" t="str">
        <f t="shared" si="161"/>
        <v>2011-2013MalesCV3</v>
      </c>
      <c r="B5175" s="151" t="str">
        <f t="shared" si="160"/>
        <v>2011-2013_Males_CV3_&lt;75</v>
      </c>
      <c r="C5175" s="152" t="s">
        <v>9</v>
      </c>
      <c r="D5175" s="152" t="s">
        <v>2</v>
      </c>
      <c r="E5175" s="152" t="s">
        <v>39</v>
      </c>
      <c r="F5175" s="152">
        <v>373</v>
      </c>
      <c r="G5175" s="152">
        <v>124.333333333333</v>
      </c>
      <c r="H5175" s="152">
        <v>267.72896927935699</v>
      </c>
      <c r="I5175" s="152">
        <v>438.14419991608798</v>
      </c>
      <c r="J5175" s="152">
        <v>393.25764067492901</v>
      </c>
      <c r="K5175" s="152">
        <v>486.61268649439302</v>
      </c>
      <c r="L5175" s="152">
        <v>44.886559241158899</v>
      </c>
      <c r="M5175" s="152">
        <v>48.468486578305701</v>
      </c>
    </row>
    <row r="5176" spans="1:13">
      <c r="A5176" s="150" t="str">
        <f t="shared" si="161"/>
        <v>2012-2014MalesCV3</v>
      </c>
      <c r="B5176" s="151" t="str">
        <f t="shared" si="160"/>
        <v>2012-2014_Males_CV3_&lt;75</v>
      </c>
      <c r="C5176" s="152" t="s">
        <v>216</v>
      </c>
      <c r="D5176" s="152" t="s">
        <v>2</v>
      </c>
      <c r="E5176" s="152" t="s">
        <v>39</v>
      </c>
      <c r="F5176" s="152">
        <v>380</v>
      </c>
      <c r="G5176" s="152">
        <v>126.666666666667</v>
      </c>
      <c r="H5176" s="152">
        <v>272.02703089654398</v>
      </c>
      <c r="I5176" s="152">
        <v>445.864532104592</v>
      </c>
      <c r="J5176" s="152">
        <v>400.80574550894198</v>
      </c>
      <c r="K5176" s="152">
        <v>494.484303496091</v>
      </c>
      <c r="L5176" s="152">
        <v>45.058786595649302</v>
      </c>
      <c r="M5176" s="152">
        <v>48.619771391499697</v>
      </c>
    </row>
    <row r="5177" spans="1:13">
      <c r="A5177" s="150" t="str">
        <f t="shared" si="161"/>
        <v>2004-2006MalesCV4</v>
      </c>
      <c r="B5177" s="151" t="str">
        <f t="shared" si="160"/>
        <v>2004-2006_Males_CV4_&lt;75</v>
      </c>
      <c r="C5177" s="152" t="s">
        <v>1</v>
      </c>
      <c r="D5177" s="152" t="s">
        <v>2</v>
      </c>
      <c r="E5177" s="152" t="s">
        <v>40</v>
      </c>
      <c r="F5177" s="152">
        <v>532</v>
      </c>
      <c r="G5177" s="152">
        <v>177.333333333333</v>
      </c>
      <c r="H5177" s="152">
        <v>444.645036190094</v>
      </c>
      <c r="I5177" s="152">
        <v>657.64457338588795</v>
      </c>
      <c r="J5177" s="152">
        <v>601.55705746105104</v>
      </c>
      <c r="K5177" s="152">
        <v>717.45374132586596</v>
      </c>
      <c r="L5177" s="152">
        <v>56.087515924837</v>
      </c>
      <c r="M5177" s="152">
        <v>59.809167939978501</v>
      </c>
    </row>
    <row r="5178" spans="1:13">
      <c r="A5178" s="150" t="str">
        <f t="shared" si="161"/>
        <v>2005-2007MalesCV4</v>
      </c>
      <c r="B5178" s="151" t="str">
        <f t="shared" si="160"/>
        <v>2005-2007_Males_CV4_&lt;75</v>
      </c>
      <c r="C5178" s="152" t="s">
        <v>3</v>
      </c>
      <c r="D5178" s="152" t="s">
        <v>2</v>
      </c>
      <c r="E5178" s="152" t="s">
        <v>40</v>
      </c>
      <c r="F5178" s="152">
        <v>552</v>
      </c>
      <c r="G5178" s="152">
        <v>184</v>
      </c>
      <c r="H5178" s="152">
        <v>450.11252813203299</v>
      </c>
      <c r="I5178" s="152">
        <v>660.52294227419998</v>
      </c>
      <c r="J5178" s="152">
        <v>605.00270741747704</v>
      </c>
      <c r="K5178" s="152">
        <v>719.65746073257606</v>
      </c>
      <c r="L5178" s="152">
        <v>55.520234856722603</v>
      </c>
      <c r="M5178" s="152">
        <v>59.134518458376</v>
      </c>
    </row>
    <row r="5179" spans="1:13">
      <c r="A5179" s="150" t="str">
        <f t="shared" si="161"/>
        <v>2006-2008MalesCV4</v>
      </c>
      <c r="B5179" s="151" t="str">
        <f t="shared" si="160"/>
        <v>2006-2008_Males_CV4_&lt;75</v>
      </c>
      <c r="C5179" s="152" t="s">
        <v>4</v>
      </c>
      <c r="D5179" s="152" t="s">
        <v>2</v>
      </c>
      <c r="E5179" s="152" t="s">
        <v>40</v>
      </c>
      <c r="F5179" s="152">
        <v>557</v>
      </c>
      <c r="G5179" s="152">
        <v>185.666666666667</v>
      </c>
      <c r="H5179" s="152">
        <v>444.65377676304797</v>
      </c>
      <c r="I5179" s="152">
        <v>654.40358217494997</v>
      </c>
      <c r="J5179" s="152">
        <v>599.561491295878</v>
      </c>
      <c r="K5179" s="152">
        <v>712.79918734866396</v>
      </c>
      <c r="L5179" s="152">
        <v>54.842090879071897</v>
      </c>
      <c r="M5179" s="152">
        <v>58.3956051737146</v>
      </c>
    </row>
    <row r="5180" spans="1:13">
      <c r="A5180" s="150" t="str">
        <f t="shared" si="161"/>
        <v>2007-2009MalesCV4</v>
      </c>
      <c r="B5180" s="151" t="str">
        <f t="shared" si="160"/>
        <v>2007-2009_Males_CV4_&lt;75</v>
      </c>
      <c r="C5180" s="152" t="s">
        <v>5</v>
      </c>
      <c r="D5180" s="152" t="s">
        <v>2</v>
      </c>
      <c r="E5180" s="152" t="s">
        <v>40</v>
      </c>
      <c r="F5180" s="152">
        <v>558</v>
      </c>
      <c r="G5180" s="152">
        <v>186</v>
      </c>
      <c r="H5180" s="152">
        <v>436.21013133208299</v>
      </c>
      <c r="I5180" s="152">
        <v>644.65345688502305</v>
      </c>
      <c r="J5180" s="152">
        <v>590.60515884658696</v>
      </c>
      <c r="K5180" s="152">
        <v>702.20058565664306</v>
      </c>
      <c r="L5180" s="152">
        <v>54.0482980384364</v>
      </c>
      <c r="M5180" s="152">
        <v>57.547128771620201</v>
      </c>
    </row>
    <row r="5181" spans="1:13">
      <c r="A5181" s="150" t="str">
        <f t="shared" si="161"/>
        <v>2008-2010MalesCV4</v>
      </c>
      <c r="B5181" s="151" t="str">
        <f t="shared" si="160"/>
        <v>2008-2010_Males_CV4_&lt;75</v>
      </c>
      <c r="C5181" s="152" t="s">
        <v>6</v>
      </c>
      <c r="D5181" s="152" t="s">
        <v>2</v>
      </c>
      <c r="E5181" s="152" t="s">
        <v>40</v>
      </c>
      <c r="F5181" s="152">
        <v>545</v>
      </c>
      <c r="G5181" s="152">
        <v>181.666666666667</v>
      </c>
      <c r="H5181" s="152">
        <v>418.45180510127301</v>
      </c>
      <c r="I5181" s="152">
        <v>639.48174537199395</v>
      </c>
      <c r="J5181" s="152">
        <v>585.35209731319105</v>
      </c>
      <c r="K5181" s="152">
        <v>697.158509091106</v>
      </c>
      <c r="L5181" s="152">
        <v>54.129648058803497</v>
      </c>
      <c r="M5181" s="152">
        <v>57.676763719111896</v>
      </c>
    </row>
    <row r="5182" spans="1:13">
      <c r="A5182" s="150" t="str">
        <f t="shared" si="161"/>
        <v>2009-2011MalesCV4</v>
      </c>
      <c r="B5182" s="151" t="str">
        <f t="shared" si="160"/>
        <v>2009-2011_Males_CV4_&lt;75</v>
      </c>
      <c r="C5182" s="152" t="s">
        <v>7</v>
      </c>
      <c r="D5182" s="152" t="s">
        <v>2</v>
      </c>
      <c r="E5182" s="152" t="s">
        <v>40</v>
      </c>
      <c r="F5182" s="152">
        <v>530</v>
      </c>
      <c r="G5182" s="152">
        <v>176.666666666667</v>
      </c>
      <c r="H5182" s="152">
        <v>399.44830912777098</v>
      </c>
      <c r="I5182" s="152">
        <v>607.10187344570897</v>
      </c>
      <c r="J5182" s="152">
        <v>554.882821466162</v>
      </c>
      <c r="K5182" s="152">
        <v>662.79265426739505</v>
      </c>
      <c r="L5182" s="152">
        <v>52.219051979547402</v>
      </c>
      <c r="M5182" s="152">
        <v>55.690780821685799</v>
      </c>
    </row>
    <row r="5183" spans="1:13">
      <c r="A5183" s="150" t="str">
        <f t="shared" si="161"/>
        <v>2010-2012MalesCV4</v>
      </c>
      <c r="B5183" s="151" t="str">
        <f t="shared" ref="B5183:B5246" si="162">CONCATENATE(C5183,"_",D5183,"_",E5183,"_","&lt;75")</f>
        <v>2010-2012_Males_CV4_&lt;75</v>
      </c>
      <c r="C5183" s="152" t="s">
        <v>8</v>
      </c>
      <c r="D5183" s="152" t="s">
        <v>2</v>
      </c>
      <c r="E5183" s="152" t="s">
        <v>40</v>
      </c>
      <c r="F5183" s="152">
        <v>530</v>
      </c>
      <c r="G5183" s="152">
        <v>176.666666666667</v>
      </c>
      <c r="H5183" s="152">
        <v>393.60722454920801</v>
      </c>
      <c r="I5183" s="152">
        <v>605.80758383422199</v>
      </c>
      <c r="J5183" s="152">
        <v>553.72714864418197</v>
      </c>
      <c r="K5183" s="152">
        <v>661.350532074694</v>
      </c>
      <c r="L5183" s="152">
        <v>52.080435190040099</v>
      </c>
      <c r="M5183" s="152">
        <v>55.542948240472398</v>
      </c>
    </row>
    <row r="5184" spans="1:13">
      <c r="A5184" s="150" t="str">
        <f t="shared" si="161"/>
        <v>2011-2013MalesCV4</v>
      </c>
      <c r="B5184" s="151" t="str">
        <f t="shared" si="162"/>
        <v>2011-2013_Males_CV4_&lt;75</v>
      </c>
      <c r="C5184" s="152" t="s">
        <v>9</v>
      </c>
      <c r="D5184" s="152" t="s">
        <v>2</v>
      </c>
      <c r="E5184" s="152" t="s">
        <v>40</v>
      </c>
      <c r="F5184" s="152">
        <v>528</v>
      </c>
      <c r="G5184" s="152">
        <v>176</v>
      </c>
      <c r="H5184" s="152">
        <v>386.82452233032501</v>
      </c>
      <c r="I5184" s="152">
        <v>591.75610633144299</v>
      </c>
      <c r="J5184" s="152">
        <v>540.64715657167199</v>
      </c>
      <c r="K5184" s="152">
        <v>646.26964192448997</v>
      </c>
      <c r="L5184" s="152">
        <v>51.108949759770397</v>
      </c>
      <c r="M5184" s="152">
        <v>54.513535593047003</v>
      </c>
    </row>
    <row r="5185" spans="1:13">
      <c r="A5185" s="150" t="str">
        <f t="shared" si="161"/>
        <v>2012-2014MalesCV4</v>
      </c>
      <c r="B5185" s="151" t="str">
        <f t="shared" si="162"/>
        <v>2012-2014_Males_CV4_&lt;75</v>
      </c>
      <c r="C5185" s="152" t="s">
        <v>216</v>
      </c>
      <c r="D5185" s="152" t="s">
        <v>2</v>
      </c>
      <c r="E5185" s="152" t="s">
        <v>40</v>
      </c>
      <c r="F5185" s="152">
        <v>539</v>
      </c>
      <c r="G5185" s="152">
        <v>179.666666666667</v>
      </c>
      <c r="H5185" s="152">
        <v>390.39017288707697</v>
      </c>
      <c r="I5185" s="152">
        <v>595.83493955186395</v>
      </c>
      <c r="J5185" s="152">
        <v>544.89246985023306</v>
      </c>
      <c r="K5185" s="152">
        <v>650.13485856363604</v>
      </c>
      <c r="L5185" s="152">
        <v>50.942469701630998</v>
      </c>
      <c r="M5185" s="152">
        <v>54.299919011771898</v>
      </c>
    </row>
    <row r="5186" spans="1:13">
      <c r="A5186" s="150" t="str">
        <f t="shared" si="161"/>
        <v>2004-2006MalesCV5</v>
      </c>
      <c r="B5186" s="151" t="str">
        <f t="shared" si="162"/>
        <v>2004-2006_Males_CV5_&lt;75</v>
      </c>
      <c r="C5186" s="152" t="s">
        <v>1</v>
      </c>
      <c r="D5186" s="152" t="s">
        <v>2</v>
      </c>
      <c r="E5186" s="152" t="s">
        <v>41</v>
      </c>
      <c r="F5186" s="152">
        <v>720</v>
      </c>
      <c r="G5186" s="152">
        <v>240</v>
      </c>
      <c r="H5186" s="152">
        <v>588.21126587966205</v>
      </c>
      <c r="I5186" s="152">
        <v>864.09304751589605</v>
      </c>
      <c r="J5186" s="152">
        <v>800.93805881993796</v>
      </c>
      <c r="K5186" s="152">
        <v>930.83213269999806</v>
      </c>
      <c r="L5186" s="152">
        <v>63.1549886959574</v>
      </c>
      <c r="M5186" s="152">
        <v>66.739085184101995</v>
      </c>
    </row>
    <row r="5187" spans="1:13">
      <c r="A5187" s="150" t="str">
        <f t="shared" ref="A5187:A5250" si="163">C5187&amp;D5187&amp;E5187</f>
        <v>2005-2007MalesCV5</v>
      </c>
      <c r="B5187" s="151" t="str">
        <f t="shared" si="162"/>
        <v>2005-2007_Males_CV5_&lt;75</v>
      </c>
      <c r="C5187" s="152" t="s">
        <v>3</v>
      </c>
      <c r="D5187" s="152" t="s">
        <v>2</v>
      </c>
      <c r="E5187" s="152" t="s">
        <v>41</v>
      </c>
      <c r="F5187" s="152">
        <v>731</v>
      </c>
      <c r="G5187" s="152">
        <v>243.666666666667</v>
      </c>
      <c r="H5187" s="152">
        <v>591.89324869232905</v>
      </c>
      <c r="I5187" s="152">
        <v>879.61174239019203</v>
      </c>
      <c r="J5187" s="152">
        <v>815.68912493338303</v>
      </c>
      <c r="K5187" s="152">
        <v>947.13378438712903</v>
      </c>
      <c r="L5187" s="152">
        <v>63.922617456809803</v>
      </c>
      <c r="M5187" s="152">
        <v>67.522041996936196</v>
      </c>
    </row>
    <row r="5188" spans="1:13">
      <c r="A5188" s="150" t="str">
        <f t="shared" si="163"/>
        <v>2006-2008MalesCV5</v>
      </c>
      <c r="B5188" s="151" t="str">
        <f t="shared" si="162"/>
        <v>2006-2008_Males_CV5_&lt;75</v>
      </c>
      <c r="C5188" s="152" t="s">
        <v>4</v>
      </c>
      <c r="D5188" s="152" t="s">
        <v>2</v>
      </c>
      <c r="E5188" s="152" t="s">
        <v>41</v>
      </c>
      <c r="F5188" s="152">
        <v>746</v>
      </c>
      <c r="G5188" s="152">
        <v>248.666666666667</v>
      </c>
      <c r="H5188" s="152">
        <v>598.03434288371204</v>
      </c>
      <c r="I5188" s="152">
        <v>883.193857157141</v>
      </c>
      <c r="J5188" s="152">
        <v>819.48420996690697</v>
      </c>
      <c r="K5188" s="152">
        <v>950.45358978714</v>
      </c>
      <c r="L5188" s="152">
        <v>63.709647190234598</v>
      </c>
      <c r="M5188" s="152">
        <v>67.259732629999206</v>
      </c>
    </row>
    <row r="5189" spans="1:13">
      <c r="A5189" s="150" t="str">
        <f t="shared" si="163"/>
        <v>2007-2009MalesCV5</v>
      </c>
      <c r="B5189" s="151" t="str">
        <f t="shared" si="162"/>
        <v>2007-2009_Males_CV5_&lt;75</v>
      </c>
      <c r="C5189" s="152" t="s">
        <v>5</v>
      </c>
      <c r="D5189" s="152" t="s">
        <v>2</v>
      </c>
      <c r="E5189" s="152" t="s">
        <v>41</v>
      </c>
      <c r="F5189" s="152">
        <v>720</v>
      </c>
      <c r="G5189" s="152">
        <v>240</v>
      </c>
      <c r="H5189" s="152">
        <v>570.16154577130203</v>
      </c>
      <c r="I5189" s="152">
        <v>838.84572124559395</v>
      </c>
      <c r="J5189" s="152">
        <v>777.15879163241698</v>
      </c>
      <c r="K5189" s="152">
        <v>904.03343381125296</v>
      </c>
      <c r="L5189" s="152">
        <v>61.686929613177298</v>
      </c>
      <c r="M5189" s="152">
        <v>65.187712565659496</v>
      </c>
    </row>
    <row r="5190" spans="1:13">
      <c r="A5190" s="150" t="str">
        <f t="shared" si="163"/>
        <v>2008-2010MalesCV5</v>
      </c>
      <c r="B5190" s="151" t="str">
        <f t="shared" si="162"/>
        <v>2008-2010_Males_CV5_&lt;75</v>
      </c>
      <c r="C5190" s="152" t="s">
        <v>6</v>
      </c>
      <c r="D5190" s="152" t="s">
        <v>2</v>
      </c>
      <c r="E5190" s="152" t="s">
        <v>41</v>
      </c>
      <c r="F5190" s="152">
        <v>665</v>
      </c>
      <c r="G5190" s="152">
        <v>221.666666666667</v>
      </c>
      <c r="H5190" s="152">
        <v>519.95371239131805</v>
      </c>
      <c r="I5190" s="152">
        <v>757.20894451837296</v>
      </c>
      <c r="J5190" s="152">
        <v>699.27160337858299</v>
      </c>
      <c r="K5190" s="152">
        <v>818.571821354706</v>
      </c>
      <c r="L5190" s="152">
        <v>57.93734113979</v>
      </c>
      <c r="M5190" s="152">
        <v>61.362876836332397</v>
      </c>
    </row>
    <row r="5191" spans="1:13">
      <c r="A5191" s="150" t="str">
        <f t="shared" si="163"/>
        <v>2009-2011MalesCV5</v>
      </c>
      <c r="B5191" s="151" t="str">
        <f t="shared" si="162"/>
        <v>2009-2011_Males_CV5_&lt;75</v>
      </c>
      <c r="C5191" s="152" t="s">
        <v>7</v>
      </c>
      <c r="D5191" s="152" t="s">
        <v>2</v>
      </c>
      <c r="E5191" s="152" t="s">
        <v>41</v>
      </c>
      <c r="F5191" s="152">
        <v>649</v>
      </c>
      <c r="G5191" s="152">
        <v>216.333333333333</v>
      </c>
      <c r="H5191" s="152">
        <v>502.33364551808501</v>
      </c>
      <c r="I5191" s="152">
        <v>732.36179116959295</v>
      </c>
      <c r="J5191" s="152">
        <v>675.62363877338601</v>
      </c>
      <c r="K5191" s="152">
        <v>792.49701164119006</v>
      </c>
      <c r="L5191" s="152">
        <v>56.738152396207198</v>
      </c>
      <c r="M5191" s="152">
        <v>60.135220471597002</v>
      </c>
    </row>
    <row r="5192" spans="1:13">
      <c r="A5192" s="150" t="str">
        <f t="shared" si="163"/>
        <v>2010-2012MalesCV5</v>
      </c>
      <c r="B5192" s="151" t="str">
        <f t="shared" si="162"/>
        <v>2010-2012_Males_CV5_&lt;75</v>
      </c>
      <c r="C5192" s="152" t="s">
        <v>8</v>
      </c>
      <c r="D5192" s="152" t="s">
        <v>2</v>
      </c>
      <c r="E5192" s="152" t="s">
        <v>41</v>
      </c>
      <c r="F5192" s="152">
        <v>639</v>
      </c>
      <c r="G5192" s="152">
        <v>213</v>
      </c>
      <c r="H5192" s="152">
        <v>490.004370931008</v>
      </c>
      <c r="I5192" s="152">
        <v>717.87756391296898</v>
      </c>
      <c r="J5192" s="152">
        <v>661.81103113019003</v>
      </c>
      <c r="K5192" s="152">
        <v>777.32797380109105</v>
      </c>
      <c r="L5192" s="152">
        <v>56.066532782779298</v>
      </c>
      <c r="M5192" s="152">
        <v>59.450409888122302</v>
      </c>
    </row>
    <row r="5193" spans="1:13">
      <c r="A5193" s="150" t="str">
        <f t="shared" si="163"/>
        <v>2011-2013MalesCV5</v>
      </c>
      <c r="B5193" s="151" t="str">
        <f t="shared" si="162"/>
        <v>2011-2013_Males_CV5_&lt;75</v>
      </c>
      <c r="C5193" s="152" t="s">
        <v>9</v>
      </c>
      <c r="D5193" s="152" t="s">
        <v>2</v>
      </c>
      <c r="E5193" s="152" t="s">
        <v>41</v>
      </c>
      <c r="F5193" s="152">
        <v>646</v>
      </c>
      <c r="G5193" s="152">
        <v>215.333333333333</v>
      </c>
      <c r="H5193" s="152">
        <v>490.91130159888098</v>
      </c>
      <c r="I5193" s="152">
        <v>722.58330517085801</v>
      </c>
      <c r="J5193" s="152">
        <v>666.36650533216505</v>
      </c>
      <c r="K5193" s="152">
        <v>782.17401872422397</v>
      </c>
      <c r="L5193" s="152">
        <v>56.2167998386929</v>
      </c>
      <c r="M5193" s="152">
        <v>59.590713553366399</v>
      </c>
    </row>
    <row r="5194" spans="1:13">
      <c r="A5194" s="150" t="str">
        <f t="shared" si="163"/>
        <v>2012-2014MalesCV5</v>
      </c>
      <c r="B5194" s="151" t="str">
        <f t="shared" si="162"/>
        <v>2012-2014_Males_CV5_&lt;75</v>
      </c>
      <c r="C5194" s="152" t="s">
        <v>216</v>
      </c>
      <c r="D5194" s="152" t="s">
        <v>2</v>
      </c>
      <c r="E5194" s="152" t="s">
        <v>41</v>
      </c>
      <c r="F5194" s="152">
        <v>645</v>
      </c>
      <c r="G5194" s="152">
        <v>215</v>
      </c>
      <c r="H5194" s="152">
        <v>486.198006965069</v>
      </c>
      <c r="I5194" s="152">
        <v>714.40224996573204</v>
      </c>
      <c r="J5194" s="152">
        <v>658.68053066679101</v>
      </c>
      <c r="K5194" s="152">
        <v>773.47084596651098</v>
      </c>
      <c r="L5194" s="152">
        <v>55.721719298941103</v>
      </c>
      <c r="M5194" s="152">
        <v>59.068596000778399</v>
      </c>
    </row>
    <row r="5195" spans="1:13">
      <c r="A5195" s="150" t="str">
        <f t="shared" si="163"/>
        <v>2004-2006MalesHD1</v>
      </c>
      <c r="B5195" s="151" t="str">
        <f t="shared" si="162"/>
        <v>2004-2006_Males_HD1_&lt;75</v>
      </c>
      <c r="C5195" s="152" t="s">
        <v>1</v>
      </c>
      <c r="D5195" s="152" t="s">
        <v>2</v>
      </c>
      <c r="E5195" s="152" t="s">
        <v>42</v>
      </c>
      <c r="F5195" s="152">
        <v>423</v>
      </c>
      <c r="G5195" s="152">
        <v>141</v>
      </c>
      <c r="H5195" s="152">
        <v>422.71677975756199</v>
      </c>
      <c r="I5195" s="152">
        <v>424.21283459190403</v>
      </c>
      <c r="J5195" s="152">
        <v>384.53203493235799</v>
      </c>
      <c r="K5195" s="152">
        <v>466.85934848557298</v>
      </c>
      <c r="L5195" s="152">
        <v>39.680799659545698</v>
      </c>
      <c r="M5195" s="152">
        <v>42.646513893669002</v>
      </c>
    </row>
    <row r="5196" spans="1:13">
      <c r="A5196" s="150" t="str">
        <f t="shared" si="163"/>
        <v>2005-2007MalesHD1</v>
      </c>
      <c r="B5196" s="151" t="str">
        <f t="shared" si="162"/>
        <v>2005-2007_Males_HD1_&lt;75</v>
      </c>
      <c r="C5196" s="152" t="s">
        <v>3</v>
      </c>
      <c r="D5196" s="152" t="s">
        <v>2</v>
      </c>
      <c r="E5196" s="152" t="s">
        <v>42</v>
      </c>
      <c r="F5196" s="152">
        <v>423</v>
      </c>
      <c r="G5196" s="152">
        <v>141</v>
      </c>
      <c r="H5196" s="152">
        <v>418.67923034286201</v>
      </c>
      <c r="I5196" s="152">
        <v>414.28218690702403</v>
      </c>
      <c r="J5196" s="152">
        <v>375.491012978561</v>
      </c>
      <c r="K5196" s="152">
        <v>455.97258508663703</v>
      </c>
      <c r="L5196" s="152">
        <v>38.791173928462698</v>
      </c>
      <c r="M5196" s="152">
        <v>41.690398179613098</v>
      </c>
    </row>
    <row r="5197" spans="1:13">
      <c r="A5197" s="150" t="str">
        <f t="shared" si="163"/>
        <v>2006-2008MalesHD1</v>
      </c>
      <c r="B5197" s="151" t="str">
        <f t="shared" si="162"/>
        <v>2006-2008_Males_HD1_&lt;75</v>
      </c>
      <c r="C5197" s="152" t="s">
        <v>4</v>
      </c>
      <c r="D5197" s="152" t="s">
        <v>2</v>
      </c>
      <c r="E5197" s="152" t="s">
        <v>42</v>
      </c>
      <c r="F5197" s="152">
        <v>433</v>
      </c>
      <c r="G5197" s="152">
        <v>144.333333333333</v>
      </c>
      <c r="H5197" s="152">
        <v>425.36888225239198</v>
      </c>
      <c r="I5197" s="152">
        <v>414.93814040163198</v>
      </c>
      <c r="J5197" s="152">
        <v>376.49101780915498</v>
      </c>
      <c r="K5197" s="152">
        <v>456.22406962362697</v>
      </c>
      <c r="L5197" s="152">
        <v>38.447122592477299</v>
      </c>
      <c r="M5197" s="152">
        <v>41.285929221995403</v>
      </c>
    </row>
    <row r="5198" spans="1:13">
      <c r="A5198" s="150" t="str">
        <f t="shared" si="163"/>
        <v>2007-2009MalesHD1</v>
      </c>
      <c r="B5198" s="151" t="str">
        <f t="shared" si="162"/>
        <v>2007-2009_Males_HD1_&lt;75</v>
      </c>
      <c r="C5198" s="152" t="s">
        <v>5</v>
      </c>
      <c r="D5198" s="152" t="s">
        <v>2</v>
      </c>
      <c r="E5198" s="152" t="s">
        <v>42</v>
      </c>
      <c r="F5198" s="152">
        <v>401</v>
      </c>
      <c r="G5198" s="152">
        <v>133.666666666667</v>
      </c>
      <c r="H5198" s="152">
        <v>391.94987733239498</v>
      </c>
      <c r="I5198" s="152">
        <v>375.93184027161601</v>
      </c>
      <c r="J5198" s="152">
        <v>339.73596078754099</v>
      </c>
      <c r="K5198" s="152">
        <v>414.90922244066502</v>
      </c>
      <c r="L5198" s="152">
        <v>36.195879484075199</v>
      </c>
      <c r="M5198" s="152">
        <v>38.977382169049001</v>
      </c>
    </row>
    <row r="5199" spans="1:13">
      <c r="A5199" s="150" t="str">
        <f t="shared" si="163"/>
        <v>2008-2010MalesHD1</v>
      </c>
      <c r="B5199" s="151" t="str">
        <f t="shared" si="162"/>
        <v>2008-2010_Males_HD1_&lt;75</v>
      </c>
      <c r="C5199" s="152" t="s">
        <v>6</v>
      </c>
      <c r="D5199" s="152" t="s">
        <v>2</v>
      </c>
      <c r="E5199" s="152" t="s">
        <v>42</v>
      </c>
      <c r="F5199" s="152">
        <v>391</v>
      </c>
      <c r="G5199" s="152">
        <v>130.333333333333</v>
      </c>
      <c r="H5199" s="152">
        <v>381.05819177655002</v>
      </c>
      <c r="I5199" s="152">
        <v>362.404065372319</v>
      </c>
      <c r="J5199" s="152">
        <v>327.061870086417</v>
      </c>
      <c r="K5199" s="152">
        <v>400.49811867967099</v>
      </c>
      <c r="L5199" s="152">
        <v>35.3421952859021</v>
      </c>
      <c r="M5199" s="152">
        <v>38.094053307352098</v>
      </c>
    </row>
    <row r="5200" spans="1:13">
      <c r="A5200" s="150" t="str">
        <f t="shared" si="163"/>
        <v>2009-2011MalesHD1</v>
      </c>
      <c r="B5200" s="151" t="str">
        <f t="shared" si="162"/>
        <v>2009-2011_Males_HD1_&lt;75</v>
      </c>
      <c r="C5200" s="152" t="s">
        <v>7</v>
      </c>
      <c r="D5200" s="152" t="s">
        <v>2</v>
      </c>
      <c r="E5200" s="152" t="s">
        <v>42</v>
      </c>
      <c r="F5200" s="152">
        <v>362</v>
      </c>
      <c r="G5200" s="152">
        <v>120.666666666667</v>
      </c>
      <c r="H5200" s="152">
        <v>351.57236369286898</v>
      </c>
      <c r="I5200" s="152">
        <v>331.54088127114198</v>
      </c>
      <c r="J5200" s="152">
        <v>297.91893655003202</v>
      </c>
      <c r="K5200" s="152">
        <v>367.88806421061298</v>
      </c>
      <c r="L5200" s="152">
        <v>33.621944721109301</v>
      </c>
      <c r="M5200" s="152">
        <v>36.347182939471502</v>
      </c>
    </row>
    <row r="5201" spans="1:13">
      <c r="A5201" s="150" t="str">
        <f t="shared" si="163"/>
        <v>2010-2012MalesHD1</v>
      </c>
      <c r="B5201" s="151" t="str">
        <f t="shared" si="162"/>
        <v>2010-2012_Males_HD1_&lt;75</v>
      </c>
      <c r="C5201" s="152" t="s">
        <v>8</v>
      </c>
      <c r="D5201" s="152" t="s">
        <v>2</v>
      </c>
      <c r="E5201" s="152" t="s">
        <v>42</v>
      </c>
      <c r="F5201" s="152">
        <v>355</v>
      </c>
      <c r="G5201" s="152">
        <v>118.333333333333</v>
      </c>
      <c r="H5201" s="152">
        <v>343.01836839206499</v>
      </c>
      <c r="I5201" s="152">
        <v>324.39969885939399</v>
      </c>
      <c r="J5201" s="152">
        <v>291.117649536192</v>
      </c>
      <c r="K5201" s="152">
        <v>360.407067814041</v>
      </c>
      <c r="L5201" s="152">
        <v>33.2820493232026</v>
      </c>
      <c r="M5201" s="152">
        <v>36.007368954646999</v>
      </c>
    </row>
    <row r="5202" spans="1:13">
      <c r="A5202" s="150" t="str">
        <f t="shared" si="163"/>
        <v>2011-2013MalesHD1</v>
      </c>
      <c r="B5202" s="151" t="str">
        <f t="shared" si="162"/>
        <v>2011-2013_Males_HD1_&lt;75</v>
      </c>
      <c r="C5202" s="152" t="s">
        <v>9</v>
      </c>
      <c r="D5202" s="152" t="s">
        <v>2</v>
      </c>
      <c r="E5202" s="152" t="s">
        <v>42</v>
      </c>
      <c r="F5202" s="152">
        <v>381</v>
      </c>
      <c r="G5202" s="152">
        <v>127</v>
      </c>
      <c r="H5202" s="152">
        <v>366.23698705193601</v>
      </c>
      <c r="I5202" s="152">
        <v>346.96263772112002</v>
      </c>
      <c r="J5202" s="152">
        <v>312.53525677644501</v>
      </c>
      <c r="K5202" s="152">
        <v>384.10708147142799</v>
      </c>
      <c r="L5202" s="152">
        <v>34.427380944674397</v>
      </c>
      <c r="M5202" s="152">
        <v>37.144443750308596</v>
      </c>
    </row>
    <row r="5203" spans="1:13">
      <c r="A5203" s="150" t="str">
        <f t="shared" si="163"/>
        <v>2012-2014MalesHD1</v>
      </c>
      <c r="B5203" s="151" t="str">
        <f t="shared" si="162"/>
        <v>2012-2014_Males_HD1_&lt;75</v>
      </c>
      <c r="C5203" s="152" t="s">
        <v>216</v>
      </c>
      <c r="D5203" s="152" t="s">
        <v>2</v>
      </c>
      <c r="E5203" s="152" t="s">
        <v>42</v>
      </c>
      <c r="F5203" s="152">
        <v>402</v>
      </c>
      <c r="G5203" s="152">
        <v>134</v>
      </c>
      <c r="H5203" s="152">
        <v>385.86690471391103</v>
      </c>
      <c r="I5203" s="152">
        <v>361.50203669701898</v>
      </c>
      <c r="J5203" s="152">
        <v>326.499809220987</v>
      </c>
      <c r="K5203" s="152">
        <v>399.190553764752</v>
      </c>
      <c r="L5203" s="152">
        <v>35.002227476032097</v>
      </c>
      <c r="M5203" s="152">
        <v>37.6885170677334</v>
      </c>
    </row>
    <row r="5204" spans="1:13">
      <c r="A5204" s="150" t="str">
        <f t="shared" si="163"/>
        <v>2004-2006MalesHD2</v>
      </c>
      <c r="B5204" s="151" t="str">
        <f t="shared" si="162"/>
        <v>2004-2006_Males_HD2_&lt;75</v>
      </c>
      <c r="C5204" s="152" t="s">
        <v>1</v>
      </c>
      <c r="D5204" s="152" t="s">
        <v>2</v>
      </c>
      <c r="E5204" s="152" t="s">
        <v>43</v>
      </c>
      <c r="F5204" s="152">
        <v>501</v>
      </c>
      <c r="G5204" s="152">
        <v>167</v>
      </c>
      <c r="H5204" s="152">
        <v>497.85356546625297</v>
      </c>
      <c r="I5204" s="152">
        <v>483.98163643841701</v>
      </c>
      <c r="J5204" s="152">
        <v>442.33814403361401</v>
      </c>
      <c r="K5204" s="152">
        <v>528.47567845198398</v>
      </c>
      <c r="L5204" s="152">
        <v>41.643492404803503</v>
      </c>
      <c r="M5204" s="152">
        <v>44.494042013567103</v>
      </c>
    </row>
    <row r="5205" spans="1:13">
      <c r="A5205" s="150" t="str">
        <f t="shared" si="163"/>
        <v>2005-2007MalesHD2</v>
      </c>
      <c r="B5205" s="151" t="str">
        <f t="shared" si="162"/>
        <v>2005-2007_Males_HD2_&lt;75</v>
      </c>
      <c r="C5205" s="152" t="s">
        <v>3</v>
      </c>
      <c r="D5205" s="152" t="s">
        <v>2</v>
      </c>
      <c r="E5205" s="152" t="s">
        <v>43</v>
      </c>
      <c r="F5205" s="152">
        <v>512</v>
      </c>
      <c r="G5205" s="152">
        <v>170.666666666667</v>
      </c>
      <c r="H5205" s="152">
        <v>504.95088563651399</v>
      </c>
      <c r="I5205" s="152">
        <v>484.16985368684402</v>
      </c>
      <c r="J5205" s="152">
        <v>442.90077161358101</v>
      </c>
      <c r="K5205" s="152">
        <v>528.23222995087099</v>
      </c>
      <c r="L5205" s="152">
        <v>41.269082073262602</v>
      </c>
      <c r="M5205" s="152">
        <v>44.062376264027399</v>
      </c>
    </row>
    <row r="5206" spans="1:13">
      <c r="A5206" s="150" t="str">
        <f t="shared" si="163"/>
        <v>2006-2008MalesHD2</v>
      </c>
      <c r="B5206" s="151" t="str">
        <f t="shared" si="162"/>
        <v>2006-2008_Males_HD2_&lt;75</v>
      </c>
      <c r="C5206" s="152" t="s">
        <v>4</v>
      </c>
      <c r="D5206" s="152" t="s">
        <v>2</v>
      </c>
      <c r="E5206" s="152" t="s">
        <v>43</v>
      </c>
      <c r="F5206" s="152">
        <v>501</v>
      </c>
      <c r="G5206" s="152">
        <v>167</v>
      </c>
      <c r="H5206" s="152">
        <v>490.77711274159299</v>
      </c>
      <c r="I5206" s="152">
        <v>463.44219820971398</v>
      </c>
      <c r="J5206" s="152">
        <v>423.45457338975399</v>
      </c>
      <c r="K5206" s="152">
        <v>506.167026412567</v>
      </c>
      <c r="L5206" s="152">
        <v>39.987624819959699</v>
      </c>
      <c r="M5206" s="152">
        <v>42.724828202852997</v>
      </c>
    </row>
    <row r="5207" spans="1:13">
      <c r="A5207" s="150" t="str">
        <f t="shared" si="163"/>
        <v>2007-2009MalesHD2</v>
      </c>
      <c r="B5207" s="151" t="str">
        <f t="shared" si="162"/>
        <v>2007-2009_Males_HD2_&lt;75</v>
      </c>
      <c r="C5207" s="152" t="s">
        <v>5</v>
      </c>
      <c r="D5207" s="152" t="s">
        <v>2</v>
      </c>
      <c r="E5207" s="152" t="s">
        <v>43</v>
      </c>
      <c r="F5207" s="152">
        <v>456</v>
      </c>
      <c r="G5207" s="152">
        <v>152</v>
      </c>
      <c r="H5207" s="152">
        <v>444.37947668469502</v>
      </c>
      <c r="I5207" s="152">
        <v>417.23174089002998</v>
      </c>
      <c r="J5207" s="152">
        <v>379.440253649971</v>
      </c>
      <c r="K5207" s="152">
        <v>457.739579316667</v>
      </c>
      <c r="L5207" s="152">
        <v>37.791487240058601</v>
      </c>
      <c r="M5207" s="152">
        <v>40.507838426637299</v>
      </c>
    </row>
    <row r="5208" spans="1:13">
      <c r="A5208" s="150" t="str">
        <f t="shared" si="163"/>
        <v>2008-2010MalesHD2</v>
      </c>
      <c r="B5208" s="151" t="str">
        <f t="shared" si="162"/>
        <v>2008-2010_Males_HD2_&lt;75</v>
      </c>
      <c r="C5208" s="152" t="s">
        <v>6</v>
      </c>
      <c r="D5208" s="152" t="s">
        <v>2</v>
      </c>
      <c r="E5208" s="152" t="s">
        <v>43</v>
      </c>
      <c r="F5208" s="152">
        <v>412</v>
      </c>
      <c r="G5208" s="152">
        <v>137.333333333333</v>
      </c>
      <c r="H5208" s="152">
        <v>399.72446177877401</v>
      </c>
      <c r="I5208" s="152">
        <v>372.44073792760099</v>
      </c>
      <c r="J5208" s="152">
        <v>337.002712325983</v>
      </c>
      <c r="K5208" s="152">
        <v>410.56393459674098</v>
      </c>
      <c r="L5208" s="152">
        <v>35.438025601617703</v>
      </c>
      <c r="M5208" s="152">
        <v>38.123196669139901</v>
      </c>
    </row>
    <row r="5209" spans="1:13">
      <c r="A5209" s="150" t="str">
        <f t="shared" si="163"/>
        <v>2009-2011MalesHD2</v>
      </c>
      <c r="B5209" s="151" t="str">
        <f t="shared" si="162"/>
        <v>2009-2011_Males_HD2_&lt;75</v>
      </c>
      <c r="C5209" s="152" t="s">
        <v>7</v>
      </c>
      <c r="D5209" s="152" t="s">
        <v>2</v>
      </c>
      <c r="E5209" s="152" t="s">
        <v>43</v>
      </c>
      <c r="F5209" s="152">
        <v>390</v>
      </c>
      <c r="G5209" s="152">
        <v>130</v>
      </c>
      <c r="H5209" s="152">
        <v>377.20884796549001</v>
      </c>
      <c r="I5209" s="152">
        <v>347.79801925414102</v>
      </c>
      <c r="J5209" s="152">
        <v>313.80216934158102</v>
      </c>
      <c r="K5209" s="152">
        <v>384.44443012617199</v>
      </c>
      <c r="L5209" s="152">
        <v>33.9958499125595</v>
      </c>
      <c r="M5209" s="152">
        <v>36.646410872030998</v>
      </c>
    </row>
    <row r="5210" spans="1:13">
      <c r="A5210" s="150" t="str">
        <f t="shared" si="163"/>
        <v>2010-2012MalesHD2</v>
      </c>
      <c r="B5210" s="151" t="str">
        <f t="shared" si="162"/>
        <v>2010-2012_Males_HD2_&lt;75</v>
      </c>
      <c r="C5210" s="152" t="s">
        <v>8</v>
      </c>
      <c r="D5210" s="152" t="s">
        <v>2</v>
      </c>
      <c r="E5210" s="152" t="s">
        <v>43</v>
      </c>
      <c r="F5210" s="152">
        <v>397</v>
      </c>
      <c r="G5210" s="152">
        <v>132.333333333333</v>
      </c>
      <c r="H5210" s="152">
        <v>382.433122368966</v>
      </c>
      <c r="I5210" s="152">
        <v>350.26582189251297</v>
      </c>
      <c r="J5210" s="152">
        <v>316.30938779100899</v>
      </c>
      <c r="K5210" s="152">
        <v>386.84532465448598</v>
      </c>
      <c r="L5210" s="152">
        <v>33.9564341015043</v>
      </c>
      <c r="M5210" s="152">
        <v>36.579502761973103</v>
      </c>
    </row>
    <row r="5211" spans="1:13">
      <c r="A5211" s="150" t="str">
        <f t="shared" si="163"/>
        <v>2011-2013MalesHD2</v>
      </c>
      <c r="B5211" s="151" t="str">
        <f t="shared" si="162"/>
        <v>2011-2013_Males_HD2_&lt;75</v>
      </c>
      <c r="C5211" s="152" t="s">
        <v>9</v>
      </c>
      <c r="D5211" s="152" t="s">
        <v>2</v>
      </c>
      <c r="E5211" s="152" t="s">
        <v>43</v>
      </c>
      <c r="F5211" s="152">
        <v>427</v>
      </c>
      <c r="G5211" s="152">
        <v>142.333333333333</v>
      </c>
      <c r="H5211" s="152">
        <v>410.80997873793802</v>
      </c>
      <c r="I5211" s="152">
        <v>370.22856178582703</v>
      </c>
      <c r="J5211" s="152">
        <v>335.55850845818702</v>
      </c>
      <c r="K5211" s="152">
        <v>407.47717678109598</v>
      </c>
      <c r="L5211" s="152">
        <v>34.6700533276396</v>
      </c>
      <c r="M5211" s="152">
        <v>37.248614995269101</v>
      </c>
    </row>
    <row r="5212" spans="1:13">
      <c r="A5212" s="150" t="str">
        <f t="shared" si="163"/>
        <v>2012-2014MalesHD2</v>
      </c>
      <c r="B5212" s="151" t="str">
        <f t="shared" si="162"/>
        <v>2012-2014_Males_HD2_&lt;75</v>
      </c>
      <c r="C5212" s="152" t="s">
        <v>216</v>
      </c>
      <c r="D5212" s="152" t="s">
        <v>2</v>
      </c>
      <c r="E5212" s="152" t="s">
        <v>43</v>
      </c>
      <c r="F5212" s="152">
        <v>412</v>
      </c>
      <c r="G5212" s="152">
        <v>137.333333333333</v>
      </c>
      <c r="H5212" s="152">
        <v>395.423832923833</v>
      </c>
      <c r="I5212" s="152">
        <v>352.00381144254999</v>
      </c>
      <c r="J5212" s="152">
        <v>318.39756178298001</v>
      </c>
      <c r="K5212" s="152">
        <v>388.15643685928598</v>
      </c>
      <c r="L5212" s="152">
        <v>33.606249659569499</v>
      </c>
      <c r="M5212" s="152">
        <v>36.152625416735901</v>
      </c>
    </row>
    <row r="5213" spans="1:13">
      <c r="A5213" s="150" t="str">
        <f t="shared" si="163"/>
        <v>2004-2006MalesHD3</v>
      </c>
      <c r="B5213" s="151" t="str">
        <f t="shared" si="162"/>
        <v>2004-2006_Males_HD3_&lt;75</v>
      </c>
      <c r="C5213" s="152" t="s">
        <v>1</v>
      </c>
      <c r="D5213" s="152" t="s">
        <v>2</v>
      </c>
      <c r="E5213" s="152" t="s">
        <v>44</v>
      </c>
      <c r="F5213" s="152">
        <v>586</v>
      </c>
      <c r="G5213" s="152">
        <v>195.333333333333</v>
      </c>
      <c r="H5213" s="152">
        <v>560.02064239910499</v>
      </c>
      <c r="I5213" s="152">
        <v>537.09202213166702</v>
      </c>
      <c r="J5213" s="152">
        <v>494.12566855253601</v>
      </c>
      <c r="K5213" s="152">
        <v>582.77025159890195</v>
      </c>
      <c r="L5213" s="152">
        <v>42.9663535791315</v>
      </c>
      <c r="M5213" s="152">
        <v>45.678229467234203</v>
      </c>
    </row>
    <row r="5214" spans="1:13">
      <c r="A5214" s="150" t="str">
        <f t="shared" si="163"/>
        <v>2005-2007MalesHD3</v>
      </c>
      <c r="B5214" s="151" t="str">
        <f t="shared" si="162"/>
        <v>2005-2007_Males_HD3_&lt;75</v>
      </c>
      <c r="C5214" s="152" t="s">
        <v>3</v>
      </c>
      <c r="D5214" s="152" t="s">
        <v>2</v>
      </c>
      <c r="E5214" s="152" t="s">
        <v>44</v>
      </c>
      <c r="F5214" s="152">
        <v>549</v>
      </c>
      <c r="G5214" s="152">
        <v>183</v>
      </c>
      <c r="H5214" s="152">
        <v>521.48637866180297</v>
      </c>
      <c r="I5214" s="152">
        <v>494.76384406206802</v>
      </c>
      <c r="J5214" s="152">
        <v>453.88893695386599</v>
      </c>
      <c r="K5214" s="152">
        <v>538.30716274848896</v>
      </c>
      <c r="L5214" s="152">
        <v>40.874907108202201</v>
      </c>
      <c r="M5214" s="152">
        <v>43.543318686420697</v>
      </c>
    </row>
    <row r="5215" spans="1:13">
      <c r="A5215" s="150" t="str">
        <f t="shared" si="163"/>
        <v>2006-2008MalesHD3</v>
      </c>
      <c r="B5215" s="151" t="str">
        <f t="shared" si="162"/>
        <v>2006-2008_Males_HD3_&lt;75</v>
      </c>
      <c r="C5215" s="152" t="s">
        <v>4</v>
      </c>
      <c r="D5215" s="152" t="s">
        <v>2</v>
      </c>
      <c r="E5215" s="152" t="s">
        <v>44</v>
      </c>
      <c r="F5215" s="152">
        <v>523</v>
      </c>
      <c r="G5215" s="152">
        <v>174.333333333333</v>
      </c>
      <c r="H5215" s="152">
        <v>492.90332309200198</v>
      </c>
      <c r="I5215" s="152">
        <v>464.437893441992</v>
      </c>
      <c r="J5215" s="152">
        <v>425.14317499820999</v>
      </c>
      <c r="K5215" s="152">
        <v>506.36313564366202</v>
      </c>
      <c r="L5215" s="152">
        <v>39.294718443781797</v>
      </c>
      <c r="M5215" s="152">
        <v>41.925242201670002</v>
      </c>
    </row>
    <row r="5216" spans="1:13">
      <c r="A5216" s="150" t="str">
        <f t="shared" si="163"/>
        <v>2007-2009MalesHD3</v>
      </c>
      <c r="B5216" s="151" t="str">
        <f t="shared" si="162"/>
        <v>2007-2009_Males_HD3_&lt;75</v>
      </c>
      <c r="C5216" s="152" t="s">
        <v>5</v>
      </c>
      <c r="D5216" s="152" t="s">
        <v>2</v>
      </c>
      <c r="E5216" s="152" t="s">
        <v>44</v>
      </c>
      <c r="F5216" s="152">
        <v>528</v>
      </c>
      <c r="G5216" s="152">
        <v>176</v>
      </c>
      <c r="H5216" s="152">
        <v>494.32648017076701</v>
      </c>
      <c r="I5216" s="152">
        <v>457.090410572927</v>
      </c>
      <c r="J5216" s="152">
        <v>418.61972346362398</v>
      </c>
      <c r="K5216" s="152">
        <v>498.12379476257303</v>
      </c>
      <c r="L5216" s="152">
        <v>38.470687109303199</v>
      </c>
      <c r="M5216" s="152">
        <v>41.033384189646</v>
      </c>
    </row>
    <row r="5217" spans="1:13">
      <c r="A5217" s="150" t="str">
        <f t="shared" si="163"/>
        <v>2008-2010MalesHD3</v>
      </c>
      <c r="B5217" s="151" t="str">
        <f t="shared" si="162"/>
        <v>2008-2010_Males_HD3_&lt;75</v>
      </c>
      <c r="C5217" s="152" t="s">
        <v>6</v>
      </c>
      <c r="D5217" s="152" t="s">
        <v>2</v>
      </c>
      <c r="E5217" s="152" t="s">
        <v>44</v>
      </c>
      <c r="F5217" s="152">
        <v>536</v>
      </c>
      <c r="G5217" s="152">
        <v>178.666666666667</v>
      </c>
      <c r="H5217" s="152">
        <v>501.00013085824298</v>
      </c>
      <c r="I5217" s="152">
        <v>453.43575179657603</v>
      </c>
      <c r="J5217" s="152">
        <v>415.55811064978798</v>
      </c>
      <c r="K5217" s="152">
        <v>493.81700853166001</v>
      </c>
      <c r="L5217" s="152">
        <v>37.877641146787496</v>
      </c>
      <c r="M5217" s="152">
        <v>40.381256735083603</v>
      </c>
    </row>
    <row r="5218" spans="1:13">
      <c r="A5218" s="150" t="str">
        <f t="shared" si="163"/>
        <v>2009-2011MalesHD3</v>
      </c>
      <c r="B5218" s="151" t="str">
        <f t="shared" si="162"/>
        <v>2009-2011_Males_HD3_&lt;75</v>
      </c>
      <c r="C5218" s="152" t="s">
        <v>7</v>
      </c>
      <c r="D5218" s="152" t="s">
        <v>2</v>
      </c>
      <c r="E5218" s="152" t="s">
        <v>44</v>
      </c>
      <c r="F5218" s="152">
        <v>517</v>
      </c>
      <c r="G5218" s="152">
        <v>172.333333333333</v>
      </c>
      <c r="H5218" s="152">
        <v>483.855872718765</v>
      </c>
      <c r="I5218" s="152">
        <v>430.38236688162198</v>
      </c>
      <c r="J5218" s="152">
        <v>393.75142854122799</v>
      </c>
      <c r="K5218" s="152">
        <v>469.48021127834801</v>
      </c>
      <c r="L5218" s="152">
        <v>36.630938340394103</v>
      </c>
      <c r="M5218" s="152">
        <v>39.097844396726302</v>
      </c>
    </row>
    <row r="5219" spans="1:13">
      <c r="A5219" s="150" t="str">
        <f t="shared" si="163"/>
        <v>2010-2012MalesHD3</v>
      </c>
      <c r="B5219" s="151" t="str">
        <f t="shared" si="162"/>
        <v>2010-2012_Males_HD3_&lt;75</v>
      </c>
      <c r="C5219" s="152" t="s">
        <v>8</v>
      </c>
      <c r="D5219" s="152" t="s">
        <v>2</v>
      </c>
      <c r="E5219" s="152" t="s">
        <v>44</v>
      </c>
      <c r="F5219" s="152">
        <v>532</v>
      </c>
      <c r="G5219" s="152">
        <v>177.333333333333</v>
      </c>
      <c r="H5219" s="152">
        <v>498.393337268018</v>
      </c>
      <c r="I5219" s="152">
        <v>438.86671613022202</v>
      </c>
      <c r="J5219" s="152">
        <v>402.00589942504502</v>
      </c>
      <c r="K5219" s="152">
        <v>478.17340925742599</v>
      </c>
      <c r="L5219" s="152">
        <v>36.860816705177598</v>
      </c>
      <c r="M5219" s="152">
        <v>39.3066931272039</v>
      </c>
    </row>
    <row r="5220" spans="1:13">
      <c r="A5220" s="150" t="str">
        <f t="shared" si="163"/>
        <v>2011-2013MalesHD3</v>
      </c>
      <c r="B5220" s="151" t="str">
        <f t="shared" si="162"/>
        <v>2011-2013_Males_HD3_&lt;75</v>
      </c>
      <c r="C5220" s="152" t="s">
        <v>9</v>
      </c>
      <c r="D5220" s="152" t="s">
        <v>2</v>
      </c>
      <c r="E5220" s="152" t="s">
        <v>44</v>
      </c>
      <c r="F5220" s="152">
        <v>507</v>
      </c>
      <c r="G5220" s="152">
        <v>169</v>
      </c>
      <c r="H5220" s="152">
        <v>474.99484719593801</v>
      </c>
      <c r="I5220" s="152">
        <v>417.28103096267603</v>
      </c>
      <c r="J5220" s="152">
        <v>381.30337943000598</v>
      </c>
      <c r="K5220" s="152">
        <v>455.706245219918</v>
      </c>
      <c r="L5220" s="152">
        <v>35.977651532670201</v>
      </c>
      <c r="M5220" s="152">
        <v>38.425214257241699</v>
      </c>
    </row>
    <row r="5221" spans="1:13">
      <c r="A5221" s="150" t="str">
        <f t="shared" si="163"/>
        <v>2012-2014MalesHD3</v>
      </c>
      <c r="B5221" s="151" t="str">
        <f t="shared" si="162"/>
        <v>2012-2014_Males_HD3_&lt;75</v>
      </c>
      <c r="C5221" s="152" t="s">
        <v>216</v>
      </c>
      <c r="D5221" s="152" t="s">
        <v>2</v>
      </c>
      <c r="E5221" s="152" t="s">
        <v>44</v>
      </c>
      <c r="F5221" s="152">
        <v>468</v>
      </c>
      <c r="G5221" s="152">
        <v>156</v>
      </c>
      <c r="H5221" s="152">
        <v>439.77109350773799</v>
      </c>
      <c r="I5221" s="152">
        <v>376.27233470228902</v>
      </c>
      <c r="J5221" s="152">
        <v>342.47581282645598</v>
      </c>
      <c r="K5221" s="152">
        <v>412.46551489412599</v>
      </c>
      <c r="L5221" s="152">
        <v>33.7965218758332</v>
      </c>
      <c r="M5221" s="152">
        <v>36.193180191837399</v>
      </c>
    </row>
    <row r="5222" spans="1:13">
      <c r="A5222" s="150" t="str">
        <f t="shared" si="163"/>
        <v>2004-2006MalesHD4</v>
      </c>
      <c r="B5222" s="151" t="str">
        <f t="shared" si="162"/>
        <v>2004-2006_Males_HD4_&lt;75</v>
      </c>
      <c r="C5222" s="152" t="s">
        <v>1</v>
      </c>
      <c r="D5222" s="152" t="s">
        <v>2</v>
      </c>
      <c r="E5222" s="152" t="s">
        <v>45</v>
      </c>
      <c r="F5222" s="152">
        <v>526</v>
      </c>
      <c r="G5222" s="152">
        <v>175.333333333333</v>
      </c>
      <c r="H5222" s="152">
        <v>530.156426382841</v>
      </c>
      <c r="I5222" s="152">
        <v>514.99756257399997</v>
      </c>
      <c r="J5222" s="152">
        <v>471.68793355715701</v>
      </c>
      <c r="K5222" s="152">
        <v>561.19790871812199</v>
      </c>
      <c r="L5222" s="152">
        <v>43.309629016843203</v>
      </c>
      <c r="M5222" s="152">
        <v>46.200346144121902</v>
      </c>
    </row>
    <row r="5223" spans="1:13">
      <c r="A5223" s="150" t="str">
        <f t="shared" si="163"/>
        <v>2005-2007MalesHD4</v>
      </c>
      <c r="B5223" s="151" t="str">
        <f t="shared" si="162"/>
        <v>2005-2007_Males_HD4_&lt;75</v>
      </c>
      <c r="C5223" s="152" t="s">
        <v>3</v>
      </c>
      <c r="D5223" s="152" t="s">
        <v>2</v>
      </c>
      <c r="E5223" s="152" t="s">
        <v>45</v>
      </c>
      <c r="F5223" s="152">
        <v>491</v>
      </c>
      <c r="G5223" s="152">
        <v>163.666666666667</v>
      </c>
      <c r="H5223" s="152">
        <v>493.36816720257201</v>
      </c>
      <c r="I5223" s="152">
        <v>475.77254312642299</v>
      </c>
      <c r="J5223" s="152">
        <v>434.38265024395901</v>
      </c>
      <c r="K5223" s="152">
        <v>520.02540488045702</v>
      </c>
      <c r="L5223" s="152">
        <v>41.389892882464501</v>
      </c>
      <c r="M5223" s="152">
        <v>44.252861754033802</v>
      </c>
    </row>
    <row r="5224" spans="1:13">
      <c r="A5224" s="150" t="str">
        <f t="shared" si="163"/>
        <v>2006-2008MalesHD4</v>
      </c>
      <c r="B5224" s="151" t="str">
        <f t="shared" si="162"/>
        <v>2006-2008_Males_HD4_&lt;75</v>
      </c>
      <c r="C5224" s="152" t="s">
        <v>4</v>
      </c>
      <c r="D5224" s="152" t="s">
        <v>2</v>
      </c>
      <c r="E5224" s="152" t="s">
        <v>45</v>
      </c>
      <c r="F5224" s="152">
        <v>480</v>
      </c>
      <c r="G5224" s="152">
        <v>160</v>
      </c>
      <c r="H5224" s="152">
        <v>480.86074072589901</v>
      </c>
      <c r="I5224" s="152">
        <v>459.12438491259798</v>
      </c>
      <c r="J5224" s="152">
        <v>418.765294349101</v>
      </c>
      <c r="K5224" s="152">
        <v>502.30815187410002</v>
      </c>
      <c r="L5224" s="152">
        <v>40.359090563496899</v>
      </c>
      <c r="M5224" s="152">
        <v>43.183766961502002</v>
      </c>
    </row>
    <row r="5225" spans="1:13">
      <c r="A5225" s="150" t="str">
        <f t="shared" si="163"/>
        <v>2007-2009MalesHD4</v>
      </c>
      <c r="B5225" s="151" t="str">
        <f t="shared" si="162"/>
        <v>2007-2009_Males_HD4_&lt;75</v>
      </c>
      <c r="C5225" s="152" t="s">
        <v>5</v>
      </c>
      <c r="D5225" s="152" t="s">
        <v>2</v>
      </c>
      <c r="E5225" s="152" t="s">
        <v>45</v>
      </c>
      <c r="F5225" s="152">
        <v>503</v>
      </c>
      <c r="G5225" s="152">
        <v>167.666666666667</v>
      </c>
      <c r="H5225" s="152">
        <v>501.97095953295701</v>
      </c>
      <c r="I5225" s="152">
        <v>474.058722217369</v>
      </c>
      <c r="J5225" s="152">
        <v>433.32668756077101</v>
      </c>
      <c r="K5225" s="152">
        <v>517.57316267452302</v>
      </c>
      <c r="L5225" s="152">
        <v>40.732034656597797</v>
      </c>
      <c r="M5225" s="152">
        <v>43.514440457154102</v>
      </c>
    </row>
    <row r="5226" spans="1:13">
      <c r="A5226" s="150" t="str">
        <f t="shared" si="163"/>
        <v>2008-2010MalesHD4</v>
      </c>
      <c r="B5226" s="151" t="str">
        <f t="shared" si="162"/>
        <v>2008-2010_Males_HD4_&lt;75</v>
      </c>
      <c r="C5226" s="152" t="s">
        <v>6</v>
      </c>
      <c r="D5226" s="152" t="s">
        <v>2</v>
      </c>
      <c r="E5226" s="152" t="s">
        <v>45</v>
      </c>
      <c r="F5226" s="152">
        <v>521</v>
      </c>
      <c r="G5226" s="152">
        <v>173.666666666667</v>
      </c>
      <c r="H5226" s="152">
        <v>519.19838161579298</v>
      </c>
      <c r="I5226" s="152">
        <v>485.40510161243998</v>
      </c>
      <c r="J5226" s="152">
        <v>444.39649294507598</v>
      </c>
      <c r="K5226" s="152">
        <v>529.16442280914305</v>
      </c>
      <c r="L5226" s="152">
        <v>41.008608667363902</v>
      </c>
      <c r="M5226" s="152">
        <v>43.759321196703098</v>
      </c>
    </row>
    <row r="5227" spans="1:13">
      <c r="A5227" s="150" t="str">
        <f t="shared" si="163"/>
        <v>2009-2011MalesHD4</v>
      </c>
      <c r="B5227" s="151" t="str">
        <f t="shared" si="162"/>
        <v>2009-2011_Males_HD4_&lt;75</v>
      </c>
      <c r="C5227" s="152" t="s">
        <v>7</v>
      </c>
      <c r="D5227" s="152" t="s">
        <v>2</v>
      </c>
      <c r="E5227" s="152" t="s">
        <v>45</v>
      </c>
      <c r="F5227" s="152">
        <v>516</v>
      </c>
      <c r="G5227" s="152">
        <v>172</v>
      </c>
      <c r="H5227" s="152">
        <v>512.70841199499205</v>
      </c>
      <c r="I5227" s="152">
        <v>472.69510700773202</v>
      </c>
      <c r="J5227" s="152">
        <v>432.54477916801198</v>
      </c>
      <c r="K5227" s="152">
        <v>515.552067995215</v>
      </c>
      <c r="L5227" s="152">
        <v>40.150327839720198</v>
      </c>
      <c r="M5227" s="152">
        <v>42.856960987483397</v>
      </c>
    </row>
    <row r="5228" spans="1:13">
      <c r="A5228" s="150" t="str">
        <f t="shared" si="163"/>
        <v>2010-2012MalesHD4</v>
      </c>
      <c r="B5228" s="151" t="str">
        <f t="shared" si="162"/>
        <v>2010-2012_Males_HD4_&lt;75</v>
      </c>
      <c r="C5228" s="152" t="s">
        <v>8</v>
      </c>
      <c r="D5228" s="152" t="s">
        <v>2</v>
      </c>
      <c r="E5228" s="152" t="s">
        <v>45</v>
      </c>
      <c r="F5228" s="152">
        <v>486</v>
      </c>
      <c r="G5228" s="152">
        <v>162</v>
      </c>
      <c r="H5228" s="152">
        <v>481.59342020512298</v>
      </c>
      <c r="I5228" s="152">
        <v>441.57278360588799</v>
      </c>
      <c r="J5228" s="152">
        <v>402.92130401399299</v>
      </c>
      <c r="K5228" s="152">
        <v>482.91204688741101</v>
      </c>
      <c r="L5228" s="152">
        <v>38.651479591895203</v>
      </c>
      <c r="M5228" s="152">
        <v>41.339263281523003</v>
      </c>
    </row>
    <row r="5229" spans="1:13">
      <c r="A5229" s="150" t="str">
        <f t="shared" si="163"/>
        <v>2011-2013MalesHD4</v>
      </c>
      <c r="B5229" s="151" t="str">
        <f t="shared" si="162"/>
        <v>2011-2013_Males_HD4_&lt;75</v>
      </c>
      <c r="C5229" s="152" t="s">
        <v>9</v>
      </c>
      <c r="D5229" s="152" t="s">
        <v>2</v>
      </c>
      <c r="E5229" s="152" t="s">
        <v>45</v>
      </c>
      <c r="F5229" s="152">
        <v>487</v>
      </c>
      <c r="G5229" s="152">
        <v>162.333333333333</v>
      </c>
      <c r="H5229" s="152">
        <v>481.28712186348002</v>
      </c>
      <c r="I5229" s="152">
        <v>434.82151797598698</v>
      </c>
      <c r="J5229" s="152">
        <v>396.78660244756901</v>
      </c>
      <c r="K5229" s="152">
        <v>475.49852313657101</v>
      </c>
      <c r="L5229" s="152">
        <v>38.034915528417798</v>
      </c>
      <c r="M5229" s="152">
        <v>40.677005160584002</v>
      </c>
    </row>
    <row r="5230" spans="1:13">
      <c r="A5230" s="150" t="str">
        <f t="shared" si="163"/>
        <v>2012-2014MalesHD4</v>
      </c>
      <c r="B5230" s="151" t="str">
        <f t="shared" si="162"/>
        <v>2012-2014_Males_HD4_&lt;75</v>
      </c>
      <c r="C5230" s="152" t="s">
        <v>216</v>
      </c>
      <c r="D5230" s="152" t="s">
        <v>2</v>
      </c>
      <c r="E5230" s="152" t="s">
        <v>45</v>
      </c>
      <c r="F5230" s="152">
        <v>483</v>
      </c>
      <c r="G5230" s="152">
        <v>161</v>
      </c>
      <c r="H5230" s="152">
        <v>477.80151946818597</v>
      </c>
      <c r="I5230" s="152">
        <v>426.71461179599902</v>
      </c>
      <c r="J5230" s="152">
        <v>389.23497560500101</v>
      </c>
      <c r="K5230" s="152">
        <v>466.80892892529499</v>
      </c>
      <c r="L5230" s="152">
        <v>37.479636190998697</v>
      </c>
      <c r="M5230" s="152">
        <v>40.094317129296002</v>
      </c>
    </row>
    <row r="5231" spans="1:13">
      <c r="A5231" s="150" t="str">
        <f t="shared" si="163"/>
        <v>2004-2006MalesHD5</v>
      </c>
      <c r="B5231" s="151" t="str">
        <f t="shared" si="162"/>
        <v>2004-2006_Males_HD5_&lt;75</v>
      </c>
      <c r="C5231" s="152" t="s">
        <v>1</v>
      </c>
      <c r="D5231" s="152" t="s">
        <v>2</v>
      </c>
      <c r="E5231" s="152" t="s">
        <v>46</v>
      </c>
      <c r="F5231" s="152">
        <v>610</v>
      </c>
      <c r="G5231" s="152">
        <v>203.333333333333</v>
      </c>
      <c r="H5231" s="152">
        <v>633.50953899199305</v>
      </c>
      <c r="I5231" s="152">
        <v>733.90581092864795</v>
      </c>
      <c r="J5231" s="152">
        <v>676.52275077831905</v>
      </c>
      <c r="K5231" s="152">
        <v>794.83630237826401</v>
      </c>
      <c r="L5231" s="152">
        <v>57.383060150329001</v>
      </c>
      <c r="M5231" s="152">
        <v>60.930491449616497</v>
      </c>
    </row>
    <row r="5232" spans="1:13">
      <c r="A5232" s="150" t="str">
        <f t="shared" si="163"/>
        <v>2005-2007MalesHD5</v>
      </c>
      <c r="B5232" s="151" t="str">
        <f t="shared" si="162"/>
        <v>2005-2007_Males_HD5_&lt;75</v>
      </c>
      <c r="C5232" s="152" t="s">
        <v>3</v>
      </c>
      <c r="D5232" s="152" t="s">
        <v>2</v>
      </c>
      <c r="E5232" s="152" t="s">
        <v>46</v>
      </c>
      <c r="F5232" s="152">
        <v>609</v>
      </c>
      <c r="G5232" s="152">
        <v>203</v>
      </c>
      <c r="H5232" s="152">
        <v>627.87388910654295</v>
      </c>
      <c r="I5232" s="152">
        <v>722.13734050296705</v>
      </c>
      <c r="J5232" s="152">
        <v>665.58686608207802</v>
      </c>
      <c r="K5232" s="152">
        <v>782.18674086967303</v>
      </c>
      <c r="L5232" s="152">
        <v>56.550474420888897</v>
      </c>
      <c r="M5232" s="152">
        <v>60.049400366705903</v>
      </c>
    </row>
    <row r="5233" spans="1:13">
      <c r="A5233" s="150" t="str">
        <f t="shared" si="163"/>
        <v>2006-2008MalesHD5</v>
      </c>
      <c r="B5233" s="151" t="str">
        <f t="shared" si="162"/>
        <v>2006-2008_Males_HD5_&lt;75</v>
      </c>
      <c r="C5233" s="152" t="s">
        <v>4</v>
      </c>
      <c r="D5233" s="152" t="s">
        <v>2</v>
      </c>
      <c r="E5233" s="152" t="s">
        <v>46</v>
      </c>
      <c r="F5233" s="152">
        <v>606</v>
      </c>
      <c r="G5233" s="152">
        <v>202</v>
      </c>
      <c r="H5233" s="152">
        <v>619.02427065457198</v>
      </c>
      <c r="I5233" s="152">
        <v>708.06051233446101</v>
      </c>
      <c r="J5233" s="152">
        <v>652.47611630122105</v>
      </c>
      <c r="K5233" s="152">
        <v>767.09284849204005</v>
      </c>
      <c r="L5233" s="152">
        <v>55.5843960332394</v>
      </c>
      <c r="M5233" s="152">
        <v>59.0323361575796</v>
      </c>
    </row>
    <row r="5234" spans="1:13">
      <c r="A5234" s="150" t="str">
        <f t="shared" si="163"/>
        <v>2007-2009MalesHD5</v>
      </c>
      <c r="B5234" s="151" t="str">
        <f t="shared" si="162"/>
        <v>2007-2009_Males_HD5_&lt;75</v>
      </c>
      <c r="C5234" s="152" t="s">
        <v>5</v>
      </c>
      <c r="D5234" s="152" t="s">
        <v>2</v>
      </c>
      <c r="E5234" s="152" t="s">
        <v>46</v>
      </c>
      <c r="F5234" s="152">
        <v>600</v>
      </c>
      <c r="G5234" s="152">
        <v>200</v>
      </c>
      <c r="H5234" s="152">
        <v>608.75388080598998</v>
      </c>
      <c r="I5234" s="152">
        <v>693.20473741025103</v>
      </c>
      <c r="J5234" s="152">
        <v>638.53930993403799</v>
      </c>
      <c r="K5234" s="152">
        <v>751.278584484352</v>
      </c>
      <c r="L5234" s="152">
        <v>54.665427476212699</v>
      </c>
      <c r="M5234" s="152">
        <v>58.073847074101302</v>
      </c>
    </row>
    <row r="5235" spans="1:13">
      <c r="A5235" s="150" t="str">
        <f t="shared" si="163"/>
        <v>2008-2010MalesHD5</v>
      </c>
      <c r="B5235" s="151" t="str">
        <f t="shared" si="162"/>
        <v>2008-2010_Males_HD5_&lt;75</v>
      </c>
      <c r="C5235" s="152" t="s">
        <v>6</v>
      </c>
      <c r="D5235" s="152" t="s">
        <v>2</v>
      </c>
      <c r="E5235" s="152" t="s">
        <v>46</v>
      </c>
      <c r="F5235" s="152">
        <v>583</v>
      </c>
      <c r="G5235" s="152">
        <v>194.333333333333</v>
      </c>
      <c r="H5235" s="152">
        <v>588.53814393442303</v>
      </c>
      <c r="I5235" s="152">
        <v>666.26857337680406</v>
      </c>
      <c r="J5235" s="152">
        <v>612.97389356605402</v>
      </c>
      <c r="K5235" s="152">
        <v>722.93595419051496</v>
      </c>
      <c r="L5235" s="152">
        <v>53.294679810749798</v>
      </c>
      <c r="M5235" s="152">
        <v>56.667380813710899</v>
      </c>
    </row>
    <row r="5236" spans="1:13">
      <c r="A5236" s="150" t="str">
        <f t="shared" si="163"/>
        <v>2009-2011MalesHD5</v>
      </c>
      <c r="B5236" s="151" t="str">
        <f t="shared" si="162"/>
        <v>2009-2011_Males_HD5_&lt;75</v>
      </c>
      <c r="C5236" s="152" t="s">
        <v>7</v>
      </c>
      <c r="D5236" s="152" t="s">
        <v>2</v>
      </c>
      <c r="E5236" s="152" t="s">
        <v>46</v>
      </c>
      <c r="F5236" s="152">
        <v>547</v>
      </c>
      <c r="G5236" s="152">
        <v>182.333333333333</v>
      </c>
      <c r="H5236" s="152">
        <v>549.34018920601795</v>
      </c>
      <c r="I5236" s="152">
        <v>623.03784626226798</v>
      </c>
      <c r="J5236" s="152">
        <v>571.61096656713801</v>
      </c>
      <c r="K5236" s="152">
        <v>677.82834449858296</v>
      </c>
      <c r="L5236" s="152">
        <v>51.426879695129998</v>
      </c>
      <c r="M5236" s="152">
        <v>54.790498236315301</v>
      </c>
    </row>
    <row r="5237" spans="1:13">
      <c r="A5237" s="150" t="str">
        <f t="shared" si="163"/>
        <v>2010-2012MalesHD5</v>
      </c>
      <c r="B5237" s="151" t="str">
        <f t="shared" si="162"/>
        <v>2010-2012_Males_HD5_&lt;75</v>
      </c>
      <c r="C5237" s="152" t="s">
        <v>8</v>
      </c>
      <c r="D5237" s="152" t="s">
        <v>2</v>
      </c>
      <c r="E5237" s="152" t="s">
        <v>46</v>
      </c>
      <c r="F5237" s="152">
        <v>526</v>
      </c>
      <c r="G5237" s="152">
        <v>175.333333333333</v>
      </c>
      <c r="H5237" s="152">
        <v>525.74764113225604</v>
      </c>
      <c r="I5237" s="152">
        <v>594.69260172161398</v>
      </c>
      <c r="J5237" s="152">
        <v>544.67450518837097</v>
      </c>
      <c r="K5237" s="152">
        <v>648.04917451532594</v>
      </c>
      <c r="L5237" s="152">
        <v>50.018096533242101</v>
      </c>
      <c r="M5237" s="152">
        <v>53.3565727937129</v>
      </c>
    </row>
    <row r="5238" spans="1:13">
      <c r="A5238" s="150" t="str">
        <f t="shared" si="163"/>
        <v>2011-2013MalesHD5</v>
      </c>
      <c r="B5238" s="151" t="str">
        <f t="shared" si="162"/>
        <v>2011-2013_Males_HD5_&lt;75</v>
      </c>
      <c r="C5238" s="152" t="s">
        <v>9</v>
      </c>
      <c r="D5238" s="152" t="s">
        <v>2</v>
      </c>
      <c r="E5238" s="152" t="s">
        <v>46</v>
      </c>
      <c r="F5238" s="152">
        <v>516</v>
      </c>
      <c r="G5238" s="152">
        <v>172</v>
      </c>
      <c r="H5238" s="152">
        <v>513.45327177201102</v>
      </c>
      <c r="I5238" s="152">
        <v>574.24952985157699</v>
      </c>
      <c r="J5238" s="152">
        <v>525.49804562738495</v>
      </c>
      <c r="K5238" s="152">
        <v>626.28747250098104</v>
      </c>
      <c r="L5238" s="152">
        <v>48.751484224192197</v>
      </c>
      <c r="M5238" s="152">
        <v>52.037942649403597</v>
      </c>
    </row>
    <row r="5239" spans="1:13">
      <c r="A5239" s="150" t="str">
        <f t="shared" si="163"/>
        <v>2012-2014MalesHD5</v>
      </c>
      <c r="B5239" s="151" t="str">
        <f t="shared" si="162"/>
        <v>2012-2014_Males_HD5_&lt;75</v>
      </c>
      <c r="C5239" s="152" t="s">
        <v>216</v>
      </c>
      <c r="D5239" s="152" t="s">
        <v>2</v>
      </c>
      <c r="E5239" s="152" t="s">
        <v>46</v>
      </c>
      <c r="F5239" s="152">
        <v>524</v>
      </c>
      <c r="G5239" s="152">
        <v>174.666666666667</v>
      </c>
      <c r="H5239" s="152">
        <v>519.98571031635799</v>
      </c>
      <c r="I5239" s="152">
        <v>578.06740050345297</v>
      </c>
      <c r="J5239" s="152">
        <v>529.40059917279302</v>
      </c>
      <c r="K5239" s="152">
        <v>629.98890244549204</v>
      </c>
      <c r="L5239" s="152">
        <v>48.666801330660199</v>
      </c>
      <c r="M5239" s="152">
        <v>51.9215019420392</v>
      </c>
    </row>
    <row r="5240" spans="1:13">
      <c r="A5240" s="150" t="str">
        <f t="shared" si="163"/>
        <v>2004-2006MalesNA</v>
      </c>
      <c r="B5240" s="151" t="str">
        <f t="shared" si="162"/>
        <v>2004-2006_Males_NA_&lt;75</v>
      </c>
      <c r="C5240" s="152" t="s">
        <v>1</v>
      </c>
      <c r="D5240" s="152" t="s">
        <v>2</v>
      </c>
      <c r="E5240" s="152" t="s">
        <v>47</v>
      </c>
      <c r="F5240" s="152">
        <v>481</v>
      </c>
      <c r="G5240" s="152">
        <v>160.333333333333</v>
      </c>
      <c r="H5240" s="152">
        <v>511.80013194015902</v>
      </c>
      <c r="I5240" s="152">
        <v>517.150960664639</v>
      </c>
      <c r="J5240" s="152">
        <v>471.64651652692601</v>
      </c>
      <c r="K5240" s="152">
        <v>565.83675995320596</v>
      </c>
      <c r="L5240" s="152">
        <v>45.504444137712902</v>
      </c>
      <c r="M5240" s="152">
        <v>48.685799288566997</v>
      </c>
    </row>
    <row r="5241" spans="1:13">
      <c r="A5241" s="150" t="str">
        <f t="shared" si="163"/>
        <v>2005-2007MalesNA</v>
      </c>
      <c r="B5241" s="151" t="str">
        <f t="shared" si="162"/>
        <v>2005-2007_Males_NA_&lt;75</v>
      </c>
      <c r="C5241" s="152" t="s">
        <v>3</v>
      </c>
      <c r="D5241" s="152" t="s">
        <v>2</v>
      </c>
      <c r="E5241" s="152" t="s">
        <v>47</v>
      </c>
      <c r="F5241" s="152">
        <v>489</v>
      </c>
      <c r="G5241" s="152">
        <v>163</v>
      </c>
      <c r="H5241" s="152">
        <v>517.94812045206595</v>
      </c>
      <c r="I5241" s="152">
        <v>507.71079153223099</v>
      </c>
      <c r="J5241" s="152">
        <v>463.40290995863899</v>
      </c>
      <c r="K5241" s="152">
        <v>555.08997689091802</v>
      </c>
      <c r="L5241" s="152">
        <v>44.307881573591899</v>
      </c>
      <c r="M5241" s="152">
        <v>47.379185358687202</v>
      </c>
    </row>
    <row r="5242" spans="1:13">
      <c r="A5242" s="150" t="str">
        <f t="shared" si="163"/>
        <v>2006-2008MalesNA</v>
      </c>
      <c r="B5242" s="151" t="str">
        <f t="shared" si="162"/>
        <v>2006-2008_Males_NA_&lt;75</v>
      </c>
      <c r="C5242" s="152" t="s">
        <v>4</v>
      </c>
      <c r="D5242" s="152" t="s">
        <v>2</v>
      </c>
      <c r="E5242" s="152" t="s">
        <v>47</v>
      </c>
      <c r="F5242" s="152">
        <v>495</v>
      </c>
      <c r="G5242" s="152">
        <v>165</v>
      </c>
      <c r="H5242" s="152">
        <v>523.12862623252295</v>
      </c>
      <c r="I5242" s="152">
        <v>500.80250621787297</v>
      </c>
      <c r="J5242" s="152">
        <v>457.39394319247299</v>
      </c>
      <c r="K5242" s="152">
        <v>547.20106235359196</v>
      </c>
      <c r="L5242" s="152">
        <v>43.408563025399602</v>
      </c>
      <c r="M5242" s="152">
        <v>46.398556135719602</v>
      </c>
    </row>
    <row r="5243" spans="1:13">
      <c r="A5243" s="150" t="str">
        <f t="shared" si="163"/>
        <v>2007-2009MalesNA</v>
      </c>
      <c r="B5243" s="151" t="str">
        <f t="shared" si="162"/>
        <v>2007-2009_Males_NA_&lt;75</v>
      </c>
      <c r="C5243" s="152" t="s">
        <v>5</v>
      </c>
      <c r="D5243" s="152" t="s">
        <v>2</v>
      </c>
      <c r="E5243" s="152" t="s">
        <v>47</v>
      </c>
      <c r="F5243" s="152">
        <v>505</v>
      </c>
      <c r="G5243" s="152">
        <v>168.333333333333</v>
      </c>
      <c r="H5243" s="152">
        <v>532.818451344707</v>
      </c>
      <c r="I5243" s="152">
        <v>497.41370044942602</v>
      </c>
      <c r="J5243" s="152">
        <v>454.72454470176899</v>
      </c>
      <c r="K5243" s="152">
        <v>543.01295987007904</v>
      </c>
      <c r="L5243" s="152">
        <v>42.689155747656997</v>
      </c>
      <c r="M5243" s="152">
        <v>45.599259420653098</v>
      </c>
    </row>
    <row r="5244" spans="1:13">
      <c r="A5244" s="150" t="str">
        <f t="shared" si="163"/>
        <v>2008-2010MalesNA</v>
      </c>
      <c r="B5244" s="151" t="str">
        <f t="shared" si="162"/>
        <v>2008-2010_Males_NA_&lt;75</v>
      </c>
      <c r="C5244" s="152" t="s">
        <v>6</v>
      </c>
      <c r="D5244" s="152" t="s">
        <v>2</v>
      </c>
      <c r="E5244" s="152" t="s">
        <v>47</v>
      </c>
      <c r="F5244" s="152">
        <v>515</v>
      </c>
      <c r="G5244" s="152">
        <v>171.666666666667</v>
      </c>
      <c r="H5244" s="152">
        <v>543.47252561707899</v>
      </c>
      <c r="I5244" s="152">
        <v>499.46086496466302</v>
      </c>
      <c r="J5244" s="152">
        <v>457.02028626583899</v>
      </c>
      <c r="K5244" s="152">
        <v>544.76534591467498</v>
      </c>
      <c r="L5244" s="152">
        <v>42.440578698823899</v>
      </c>
      <c r="M5244" s="152">
        <v>45.304480950012</v>
      </c>
    </row>
    <row r="5245" spans="1:13">
      <c r="A5245" s="150" t="str">
        <f t="shared" si="163"/>
        <v>2009-2011MalesNA</v>
      </c>
      <c r="B5245" s="151" t="str">
        <f t="shared" si="162"/>
        <v>2009-2011_Males_NA_&lt;75</v>
      </c>
      <c r="C5245" s="152" t="s">
        <v>7</v>
      </c>
      <c r="D5245" s="152" t="s">
        <v>2</v>
      </c>
      <c r="E5245" s="152" t="s">
        <v>47</v>
      </c>
      <c r="F5245" s="152">
        <v>488</v>
      </c>
      <c r="G5245" s="152">
        <v>162.666666666667</v>
      </c>
      <c r="H5245" s="152">
        <v>515.27886300762395</v>
      </c>
      <c r="I5245" s="152">
        <v>466.61633231926999</v>
      </c>
      <c r="J5245" s="152">
        <v>425.91134566587101</v>
      </c>
      <c r="K5245" s="152">
        <v>510.14587747849401</v>
      </c>
      <c r="L5245" s="152">
        <v>40.704986653398898</v>
      </c>
      <c r="M5245" s="152">
        <v>43.529545159224298</v>
      </c>
    </row>
    <row r="5246" spans="1:13">
      <c r="A5246" s="150" t="str">
        <f t="shared" si="163"/>
        <v>2010-2012MalesNA</v>
      </c>
      <c r="B5246" s="151" t="str">
        <f t="shared" si="162"/>
        <v>2010-2012_Males_NA_&lt;75</v>
      </c>
      <c r="C5246" s="152" t="s">
        <v>8</v>
      </c>
      <c r="D5246" s="152" t="s">
        <v>2</v>
      </c>
      <c r="E5246" s="152" t="s">
        <v>47</v>
      </c>
      <c r="F5246" s="152">
        <v>454</v>
      </c>
      <c r="G5246" s="152">
        <v>151.333333333333</v>
      </c>
      <c r="H5246" s="152">
        <v>479.68725236409699</v>
      </c>
      <c r="I5246" s="152">
        <v>431.88133852104801</v>
      </c>
      <c r="J5246" s="152">
        <v>392.804851500616</v>
      </c>
      <c r="K5246" s="152">
        <v>473.77295906858501</v>
      </c>
      <c r="L5246" s="152">
        <v>39.0764870204315</v>
      </c>
      <c r="M5246" s="152">
        <v>41.891620547537002</v>
      </c>
    </row>
    <row r="5247" spans="1:13">
      <c r="A5247" s="150" t="str">
        <f t="shared" si="163"/>
        <v>2011-2013MalesNA</v>
      </c>
      <c r="B5247" s="151" t="str">
        <f t="shared" ref="B5247:B5310" si="164">CONCATENATE(C5247,"_",D5247,"_",E5247,"_","&lt;75")</f>
        <v>2011-2013_Males_NA_&lt;75</v>
      </c>
      <c r="C5247" s="152" t="s">
        <v>9</v>
      </c>
      <c r="D5247" s="152" t="s">
        <v>2</v>
      </c>
      <c r="E5247" s="152" t="s">
        <v>47</v>
      </c>
      <c r="F5247" s="152">
        <v>447</v>
      </c>
      <c r="G5247" s="152">
        <v>149</v>
      </c>
      <c r="H5247" s="152">
        <v>473.12601875568902</v>
      </c>
      <c r="I5247" s="152">
        <v>423.21569397486599</v>
      </c>
      <c r="J5247" s="152">
        <v>384.59336247291202</v>
      </c>
      <c r="K5247" s="152">
        <v>464.64299271154198</v>
      </c>
      <c r="L5247" s="152">
        <v>38.622331501953703</v>
      </c>
      <c r="M5247" s="152">
        <v>41.4272987366762</v>
      </c>
    </row>
    <row r="5248" spans="1:13">
      <c r="A5248" s="150" t="str">
        <f t="shared" si="163"/>
        <v>2012-2014MalesNA</v>
      </c>
      <c r="B5248" s="151" t="str">
        <f t="shared" si="164"/>
        <v>2012-2014_Males_NA_&lt;75</v>
      </c>
      <c r="C5248" s="152" t="s">
        <v>216</v>
      </c>
      <c r="D5248" s="152" t="s">
        <v>2</v>
      </c>
      <c r="E5248" s="152" t="s">
        <v>47</v>
      </c>
      <c r="F5248" s="152">
        <v>450</v>
      </c>
      <c r="G5248" s="152">
        <v>150</v>
      </c>
      <c r="H5248" s="152">
        <v>477.06383114060702</v>
      </c>
      <c r="I5248" s="152">
        <v>423.76194158192999</v>
      </c>
      <c r="J5248" s="152">
        <v>385.13191293543298</v>
      </c>
      <c r="K5248" s="152">
        <v>465.18776339847602</v>
      </c>
      <c r="L5248" s="152">
        <v>38.630028646496399</v>
      </c>
      <c r="M5248" s="152">
        <v>41.425821816546403</v>
      </c>
    </row>
    <row r="5249" spans="1:13">
      <c r="A5249" s="150" t="str">
        <f t="shared" si="163"/>
        <v>2004-2006MalesNA1</v>
      </c>
      <c r="B5249" s="151" t="str">
        <f t="shared" si="164"/>
        <v>2004-2006_Males_NA1_&lt;75</v>
      </c>
      <c r="C5249" s="152" t="s">
        <v>1</v>
      </c>
      <c r="D5249" s="152" t="s">
        <v>2</v>
      </c>
      <c r="E5249" s="152" t="s">
        <v>48</v>
      </c>
      <c r="F5249" s="152">
        <v>75</v>
      </c>
      <c r="G5249" s="152">
        <v>25</v>
      </c>
      <c r="H5249" s="152">
        <v>399.46737683089202</v>
      </c>
      <c r="I5249" s="152">
        <v>387.50146295781502</v>
      </c>
      <c r="J5249" s="152">
        <v>304.30744796875501</v>
      </c>
      <c r="K5249" s="152">
        <v>486.30759970465499</v>
      </c>
      <c r="L5249" s="152">
        <v>83.194014989059497</v>
      </c>
      <c r="M5249" s="152">
        <v>98.806136746840707</v>
      </c>
    </row>
    <row r="5250" spans="1:13">
      <c r="A5250" s="150" t="str">
        <f t="shared" si="163"/>
        <v>2005-2007MalesNA1</v>
      </c>
      <c r="B5250" s="151" t="str">
        <f t="shared" si="164"/>
        <v>2005-2007_Males_NA1_&lt;75</v>
      </c>
      <c r="C5250" s="152" t="s">
        <v>3</v>
      </c>
      <c r="D5250" s="152" t="s">
        <v>2</v>
      </c>
      <c r="E5250" s="152" t="s">
        <v>48</v>
      </c>
      <c r="F5250" s="152">
        <v>72</v>
      </c>
      <c r="G5250" s="152">
        <v>24</v>
      </c>
      <c r="H5250" s="152">
        <v>380.14783526927101</v>
      </c>
      <c r="I5250" s="152">
        <v>354.58063313034199</v>
      </c>
      <c r="J5250" s="152">
        <v>277.04031709550998</v>
      </c>
      <c r="K5250" s="152">
        <v>447.00181065509997</v>
      </c>
      <c r="L5250" s="152">
        <v>77.540316034831605</v>
      </c>
      <c r="M5250" s="152">
        <v>92.421177524757894</v>
      </c>
    </row>
    <row r="5251" spans="1:13">
      <c r="A5251" s="150" t="str">
        <f t="shared" ref="A5251:A5314" si="165">C5251&amp;D5251&amp;E5251</f>
        <v>2006-2008MalesNA1</v>
      </c>
      <c r="B5251" s="151" t="str">
        <f t="shared" si="164"/>
        <v>2006-2008_Males_NA1_&lt;75</v>
      </c>
      <c r="C5251" s="152" t="s">
        <v>4</v>
      </c>
      <c r="D5251" s="152" t="s">
        <v>2</v>
      </c>
      <c r="E5251" s="152" t="s">
        <v>48</v>
      </c>
      <c r="F5251" s="152">
        <v>74</v>
      </c>
      <c r="G5251" s="152">
        <v>24.6666666666667</v>
      </c>
      <c r="H5251" s="152">
        <v>389.71982304613402</v>
      </c>
      <c r="I5251" s="152">
        <v>351.98585560521701</v>
      </c>
      <c r="J5251" s="152">
        <v>276.01657117419097</v>
      </c>
      <c r="K5251" s="152">
        <v>442.31682892129697</v>
      </c>
      <c r="L5251" s="152">
        <v>75.969284431025898</v>
      </c>
      <c r="M5251" s="152">
        <v>90.330973316079906</v>
      </c>
    </row>
    <row r="5252" spans="1:13">
      <c r="A5252" s="150" t="str">
        <f t="shared" si="165"/>
        <v>2007-2009MalesNA1</v>
      </c>
      <c r="B5252" s="151" t="str">
        <f t="shared" si="164"/>
        <v>2007-2009_Males_NA1_&lt;75</v>
      </c>
      <c r="C5252" s="152" t="s">
        <v>5</v>
      </c>
      <c r="D5252" s="152" t="s">
        <v>2</v>
      </c>
      <c r="E5252" s="152" t="s">
        <v>48</v>
      </c>
      <c r="F5252" s="152">
        <v>90</v>
      </c>
      <c r="G5252" s="152">
        <v>30</v>
      </c>
      <c r="H5252" s="152">
        <v>474.93403693931401</v>
      </c>
      <c r="I5252" s="152">
        <v>424.103287857304</v>
      </c>
      <c r="J5252" s="152">
        <v>340.46943975476302</v>
      </c>
      <c r="K5252" s="152">
        <v>521.94421562211801</v>
      </c>
      <c r="L5252" s="152">
        <v>83.633848102540796</v>
      </c>
      <c r="M5252" s="152">
        <v>97.840927764814097</v>
      </c>
    </row>
    <row r="5253" spans="1:13">
      <c r="A5253" s="150" t="str">
        <f t="shared" si="165"/>
        <v>2008-2010MalesNA1</v>
      </c>
      <c r="B5253" s="151" t="str">
        <f t="shared" si="164"/>
        <v>2008-2010_Males_NA1_&lt;75</v>
      </c>
      <c r="C5253" s="152" t="s">
        <v>6</v>
      </c>
      <c r="D5253" s="152" t="s">
        <v>2</v>
      </c>
      <c r="E5253" s="152" t="s">
        <v>48</v>
      </c>
      <c r="F5253" s="152">
        <v>90</v>
      </c>
      <c r="G5253" s="152">
        <v>30</v>
      </c>
      <c r="H5253" s="152">
        <v>476.82119205298</v>
      </c>
      <c r="I5253" s="152">
        <v>425.34532829086902</v>
      </c>
      <c r="J5253" s="152">
        <v>341.43389233656001</v>
      </c>
      <c r="K5253" s="152">
        <v>523.51099841262896</v>
      </c>
      <c r="L5253" s="152">
        <v>83.911435954309496</v>
      </c>
      <c r="M5253" s="152">
        <v>98.165670121760101</v>
      </c>
    </row>
    <row r="5254" spans="1:13">
      <c r="A5254" s="150" t="str">
        <f t="shared" si="165"/>
        <v>2009-2011MalesNA1</v>
      </c>
      <c r="B5254" s="151" t="str">
        <f t="shared" si="164"/>
        <v>2009-2011_Males_NA1_&lt;75</v>
      </c>
      <c r="C5254" s="152" t="s">
        <v>7</v>
      </c>
      <c r="D5254" s="152" t="s">
        <v>2</v>
      </c>
      <c r="E5254" s="152" t="s">
        <v>48</v>
      </c>
      <c r="F5254" s="152">
        <v>89</v>
      </c>
      <c r="G5254" s="152">
        <v>29.6666666666667</v>
      </c>
      <c r="H5254" s="152">
        <v>470.50116303658302</v>
      </c>
      <c r="I5254" s="152">
        <v>416.17385252984798</v>
      </c>
      <c r="J5254" s="152">
        <v>333.32510317298897</v>
      </c>
      <c r="K5254" s="152">
        <v>513.18215011222105</v>
      </c>
      <c r="L5254" s="152">
        <v>82.848749356859003</v>
      </c>
      <c r="M5254" s="152">
        <v>97.008297582373203</v>
      </c>
    </row>
    <row r="5255" spans="1:13">
      <c r="A5255" s="150" t="str">
        <f t="shared" si="165"/>
        <v>2010-2012MalesNA1</v>
      </c>
      <c r="B5255" s="151" t="str">
        <f t="shared" si="164"/>
        <v>2010-2012_Males_NA1_&lt;75</v>
      </c>
      <c r="C5255" s="152" t="s">
        <v>8</v>
      </c>
      <c r="D5255" s="152" t="s">
        <v>2</v>
      </c>
      <c r="E5255" s="152" t="s">
        <v>48</v>
      </c>
      <c r="F5255" s="152">
        <v>69</v>
      </c>
      <c r="G5255" s="152">
        <v>23</v>
      </c>
      <c r="H5255" s="152">
        <v>364.905600507695</v>
      </c>
      <c r="I5255" s="152">
        <v>320.13461437329698</v>
      </c>
      <c r="J5255" s="152">
        <v>248.01602664288799</v>
      </c>
      <c r="K5255" s="152">
        <v>406.42131415275497</v>
      </c>
      <c r="L5255" s="152">
        <v>72.118587730408507</v>
      </c>
      <c r="M5255" s="152">
        <v>86.286699779458303</v>
      </c>
    </row>
    <row r="5256" spans="1:13">
      <c r="A5256" s="150" t="str">
        <f t="shared" si="165"/>
        <v>2011-2013MalesNA1</v>
      </c>
      <c r="B5256" s="151" t="str">
        <f t="shared" si="164"/>
        <v>2011-2013_Males_NA1_&lt;75</v>
      </c>
      <c r="C5256" s="152" t="s">
        <v>9</v>
      </c>
      <c r="D5256" s="152" t="s">
        <v>2</v>
      </c>
      <c r="E5256" s="152" t="s">
        <v>48</v>
      </c>
      <c r="F5256" s="152">
        <v>68</v>
      </c>
      <c r="G5256" s="152">
        <v>22.6666666666667</v>
      </c>
      <c r="H5256" s="152">
        <v>360.666171634666</v>
      </c>
      <c r="I5256" s="152">
        <v>298.62792209026497</v>
      </c>
      <c r="J5256" s="152">
        <v>230.840052480124</v>
      </c>
      <c r="K5256" s="152">
        <v>379.84059531540402</v>
      </c>
      <c r="L5256" s="152">
        <v>67.787869610141598</v>
      </c>
      <c r="M5256" s="152">
        <v>81.212673225138502</v>
      </c>
    </row>
    <row r="5257" spans="1:13">
      <c r="A5257" s="150" t="str">
        <f t="shared" si="165"/>
        <v>2012-2014MalesNA1</v>
      </c>
      <c r="B5257" s="151" t="str">
        <f t="shared" si="164"/>
        <v>2012-2014_Males_NA1_&lt;75</v>
      </c>
      <c r="C5257" s="152" t="s">
        <v>216</v>
      </c>
      <c r="D5257" s="152" t="s">
        <v>2</v>
      </c>
      <c r="E5257" s="152" t="s">
        <v>48</v>
      </c>
      <c r="F5257" s="152">
        <v>72</v>
      </c>
      <c r="G5257" s="152">
        <v>24</v>
      </c>
      <c r="H5257" s="152">
        <v>382.79547025360199</v>
      </c>
      <c r="I5257" s="152">
        <v>310.56877634441798</v>
      </c>
      <c r="J5257" s="152">
        <v>242.058902744931</v>
      </c>
      <c r="K5257" s="152">
        <v>392.22646764519402</v>
      </c>
      <c r="L5257" s="152">
        <v>68.509873599486596</v>
      </c>
      <c r="M5257" s="152">
        <v>81.657691300775696</v>
      </c>
    </row>
    <row r="5258" spans="1:13">
      <c r="A5258" s="150" t="str">
        <f t="shared" si="165"/>
        <v>2004-2006MalesNA2</v>
      </c>
      <c r="B5258" s="151" t="str">
        <f t="shared" si="164"/>
        <v>2004-2006_Males_NA2_&lt;75</v>
      </c>
      <c r="C5258" s="152" t="s">
        <v>1</v>
      </c>
      <c r="D5258" s="152" t="s">
        <v>2</v>
      </c>
      <c r="E5258" s="152" t="s">
        <v>49</v>
      </c>
      <c r="F5258" s="152">
        <v>81</v>
      </c>
      <c r="G5258" s="152">
        <v>27</v>
      </c>
      <c r="H5258" s="152">
        <v>450.776337024876</v>
      </c>
      <c r="I5258" s="152">
        <v>394.97538878440503</v>
      </c>
      <c r="J5258" s="152">
        <v>312.590598389832</v>
      </c>
      <c r="K5258" s="152">
        <v>492.18263085629599</v>
      </c>
      <c r="L5258" s="152">
        <v>82.384790394572207</v>
      </c>
      <c r="M5258" s="152">
        <v>97.207242071891002</v>
      </c>
    </row>
    <row r="5259" spans="1:13">
      <c r="A5259" s="150" t="str">
        <f t="shared" si="165"/>
        <v>2005-2007MalesNA2</v>
      </c>
      <c r="B5259" s="151" t="str">
        <f t="shared" si="164"/>
        <v>2005-2007_Males_NA2_&lt;75</v>
      </c>
      <c r="C5259" s="152" t="s">
        <v>3</v>
      </c>
      <c r="D5259" s="152" t="s">
        <v>2</v>
      </c>
      <c r="E5259" s="152" t="s">
        <v>49</v>
      </c>
      <c r="F5259" s="152">
        <v>79</v>
      </c>
      <c r="G5259" s="152">
        <v>26.3333333333333</v>
      </c>
      <c r="H5259" s="152">
        <v>441.83445190156601</v>
      </c>
      <c r="I5259" s="152">
        <v>387.01153689389599</v>
      </c>
      <c r="J5259" s="152">
        <v>304.874520202008</v>
      </c>
      <c r="K5259" s="152">
        <v>484.12983554889001</v>
      </c>
      <c r="L5259" s="152">
        <v>82.137016691888306</v>
      </c>
      <c r="M5259" s="152">
        <v>97.118298654993595</v>
      </c>
    </row>
    <row r="5260" spans="1:13">
      <c r="A5260" s="150" t="str">
        <f t="shared" si="165"/>
        <v>2006-2008MalesNA2</v>
      </c>
      <c r="B5260" s="151" t="str">
        <f t="shared" si="164"/>
        <v>2006-2008_Males_NA2_&lt;75</v>
      </c>
      <c r="C5260" s="152" t="s">
        <v>4</v>
      </c>
      <c r="D5260" s="152" t="s">
        <v>2</v>
      </c>
      <c r="E5260" s="152" t="s">
        <v>49</v>
      </c>
      <c r="F5260" s="152">
        <v>92</v>
      </c>
      <c r="G5260" s="152">
        <v>30.6666666666667</v>
      </c>
      <c r="H5260" s="152">
        <v>517.69737212312202</v>
      </c>
      <c r="I5260" s="152">
        <v>453.18112340329998</v>
      </c>
      <c r="J5260" s="152">
        <v>363.63946913493999</v>
      </c>
      <c r="K5260" s="152">
        <v>557.75270510000405</v>
      </c>
      <c r="L5260" s="152">
        <v>89.541654268359395</v>
      </c>
      <c r="M5260" s="152">
        <v>104.571581696704</v>
      </c>
    </row>
    <row r="5261" spans="1:13">
      <c r="A5261" s="150" t="str">
        <f t="shared" si="165"/>
        <v>2007-2009MalesNA2</v>
      </c>
      <c r="B5261" s="151" t="str">
        <f t="shared" si="164"/>
        <v>2007-2009_Males_NA2_&lt;75</v>
      </c>
      <c r="C5261" s="152" t="s">
        <v>5</v>
      </c>
      <c r="D5261" s="152" t="s">
        <v>2</v>
      </c>
      <c r="E5261" s="152" t="s">
        <v>49</v>
      </c>
      <c r="F5261" s="152">
        <v>98</v>
      </c>
      <c r="G5261" s="152">
        <v>32.6666666666667</v>
      </c>
      <c r="H5261" s="152">
        <v>551.33614627285499</v>
      </c>
      <c r="I5261" s="152">
        <v>462.211164281896</v>
      </c>
      <c r="J5261" s="152">
        <v>373.79021990836702</v>
      </c>
      <c r="K5261" s="152">
        <v>564.97349309400204</v>
      </c>
      <c r="L5261" s="152">
        <v>88.420944373528798</v>
      </c>
      <c r="M5261" s="152">
        <v>102.76232881210601</v>
      </c>
    </row>
    <row r="5262" spans="1:13">
      <c r="A5262" s="150" t="str">
        <f t="shared" si="165"/>
        <v>2008-2010MalesNA2</v>
      </c>
      <c r="B5262" s="151" t="str">
        <f t="shared" si="164"/>
        <v>2008-2010_Males_NA2_&lt;75</v>
      </c>
      <c r="C5262" s="152" t="s">
        <v>6</v>
      </c>
      <c r="D5262" s="152" t="s">
        <v>2</v>
      </c>
      <c r="E5262" s="152" t="s">
        <v>49</v>
      </c>
      <c r="F5262" s="152">
        <v>107</v>
      </c>
      <c r="G5262" s="152">
        <v>35.6666666666667</v>
      </c>
      <c r="H5262" s="152">
        <v>604.75894421522605</v>
      </c>
      <c r="I5262" s="152">
        <v>493.13040209325698</v>
      </c>
      <c r="J5262" s="152">
        <v>402.539431184058</v>
      </c>
      <c r="K5262" s="152">
        <v>597.73230848264097</v>
      </c>
      <c r="L5262" s="152">
        <v>90.590970909199001</v>
      </c>
      <c r="M5262" s="152">
        <v>104.601906389384</v>
      </c>
    </row>
    <row r="5263" spans="1:13">
      <c r="A5263" s="150" t="str">
        <f t="shared" si="165"/>
        <v>2009-2011MalesNA2</v>
      </c>
      <c r="B5263" s="151" t="str">
        <f t="shared" si="164"/>
        <v>2009-2011_Males_NA2_&lt;75</v>
      </c>
      <c r="C5263" s="152" t="s">
        <v>7</v>
      </c>
      <c r="D5263" s="152" t="s">
        <v>2</v>
      </c>
      <c r="E5263" s="152" t="s">
        <v>49</v>
      </c>
      <c r="F5263" s="152">
        <v>89</v>
      </c>
      <c r="G5263" s="152">
        <v>29.6666666666667</v>
      </c>
      <c r="H5263" s="152">
        <v>506.28590932362499</v>
      </c>
      <c r="I5263" s="152">
        <v>402.85685978416302</v>
      </c>
      <c r="J5263" s="152">
        <v>322.290579428115</v>
      </c>
      <c r="K5263" s="152">
        <v>497.19259521234602</v>
      </c>
      <c r="L5263" s="152">
        <v>80.566280356048594</v>
      </c>
      <c r="M5263" s="152">
        <v>94.335735428182801</v>
      </c>
    </row>
    <row r="5264" spans="1:13">
      <c r="A5264" s="150" t="str">
        <f t="shared" si="165"/>
        <v>2010-2012MalesNA2</v>
      </c>
      <c r="B5264" s="151" t="str">
        <f t="shared" si="164"/>
        <v>2010-2012_Males_NA2_&lt;75</v>
      </c>
      <c r="C5264" s="152" t="s">
        <v>8</v>
      </c>
      <c r="D5264" s="152" t="s">
        <v>2</v>
      </c>
      <c r="E5264" s="152" t="s">
        <v>49</v>
      </c>
      <c r="F5264" s="152">
        <v>88</v>
      </c>
      <c r="G5264" s="152">
        <v>29.3333333333333</v>
      </c>
      <c r="H5264" s="152">
        <v>502.56996002284399</v>
      </c>
      <c r="I5264" s="152">
        <v>395.14477484117202</v>
      </c>
      <c r="J5264" s="152">
        <v>315.57734736597803</v>
      </c>
      <c r="K5264" s="152">
        <v>488.394862583193</v>
      </c>
      <c r="L5264" s="152">
        <v>79.567427475193995</v>
      </c>
      <c r="M5264" s="152">
        <v>93.250087742020597</v>
      </c>
    </row>
    <row r="5265" spans="1:13">
      <c r="A5265" s="150" t="str">
        <f t="shared" si="165"/>
        <v>2011-2013MalesNA2</v>
      </c>
      <c r="B5265" s="151" t="str">
        <f t="shared" si="164"/>
        <v>2011-2013_Males_NA2_&lt;75</v>
      </c>
      <c r="C5265" s="152" t="s">
        <v>9</v>
      </c>
      <c r="D5265" s="152" t="s">
        <v>2</v>
      </c>
      <c r="E5265" s="152" t="s">
        <v>49</v>
      </c>
      <c r="F5265" s="152">
        <v>84</v>
      </c>
      <c r="G5265" s="152">
        <v>28</v>
      </c>
      <c r="H5265" s="152">
        <v>482.06599713055999</v>
      </c>
      <c r="I5265" s="152">
        <v>370.91787809689299</v>
      </c>
      <c r="J5265" s="152">
        <v>294.69498005127201</v>
      </c>
      <c r="K5265" s="152">
        <v>460.58493701787</v>
      </c>
      <c r="L5265" s="152">
        <v>76.222898045621307</v>
      </c>
      <c r="M5265" s="152">
        <v>89.667058920976999</v>
      </c>
    </row>
    <row r="5266" spans="1:13">
      <c r="A5266" s="150" t="str">
        <f t="shared" si="165"/>
        <v>2012-2014MalesNA2</v>
      </c>
      <c r="B5266" s="151" t="str">
        <f t="shared" si="164"/>
        <v>2012-2014_Males_NA2_&lt;75</v>
      </c>
      <c r="C5266" s="152" t="s">
        <v>216</v>
      </c>
      <c r="D5266" s="152" t="s">
        <v>2</v>
      </c>
      <c r="E5266" s="152" t="s">
        <v>49</v>
      </c>
      <c r="F5266" s="152">
        <v>86</v>
      </c>
      <c r="G5266" s="152">
        <v>28.6666666666667</v>
      </c>
      <c r="H5266" s="152">
        <v>497.68518518518499</v>
      </c>
      <c r="I5266" s="152">
        <v>384.78546664262399</v>
      </c>
      <c r="J5266" s="152">
        <v>306.40571975260701</v>
      </c>
      <c r="K5266" s="152">
        <v>476.81352296341902</v>
      </c>
      <c r="L5266" s="152">
        <v>78.379746890017501</v>
      </c>
      <c r="M5266" s="152">
        <v>92.028056320794704</v>
      </c>
    </row>
    <row r="5267" spans="1:13">
      <c r="A5267" s="150" t="str">
        <f t="shared" si="165"/>
        <v>2004-2006MalesNA3</v>
      </c>
      <c r="B5267" s="151" t="str">
        <f t="shared" si="164"/>
        <v>2004-2006_Males_NA3_&lt;75</v>
      </c>
      <c r="C5267" s="152" t="s">
        <v>1</v>
      </c>
      <c r="D5267" s="152" t="s">
        <v>2</v>
      </c>
      <c r="E5267" s="152" t="s">
        <v>50</v>
      </c>
      <c r="F5267" s="152">
        <v>89</v>
      </c>
      <c r="G5267" s="152">
        <v>29.6666666666667</v>
      </c>
      <c r="H5267" s="152">
        <v>521.56586966713598</v>
      </c>
      <c r="I5267" s="152">
        <v>530.77755641346198</v>
      </c>
      <c r="J5267" s="152">
        <v>425.05785488357998</v>
      </c>
      <c r="K5267" s="152">
        <v>654.56564429582102</v>
      </c>
      <c r="L5267" s="152">
        <v>105.71970152988099</v>
      </c>
      <c r="M5267" s="152">
        <v>123.78808788235899</v>
      </c>
    </row>
    <row r="5268" spans="1:13">
      <c r="A5268" s="150" t="str">
        <f t="shared" si="165"/>
        <v>2005-2007MalesNA3</v>
      </c>
      <c r="B5268" s="151" t="str">
        <f t="shared" si="164"/>
        <v>2005-2007_Males_NA3_&lt;75</v>
      </c>
      <c r="C5268" s="152" t="s">
        <v>3</v>
      </c>
      <c r="D5268" s="152" t="s">
        <v>2</v>
      </c>
      <c r="E5268" s="152" t="s">
        <v>50</v>
      </c>
      <c r="F5268" s="152">
        <v>86</v>
      </c>
      <c r="G5268" s="152">
        <v>28.6666666666667</v>
      </c>
      <c r="H5268" s="152">
        <v>497.886875470387</v>
      </c>
      <c r="I5268" s="152">
        <v>495.21061838681101</v>
      </c>
      <c r="J5268" s="152">
        <v>395.08568639214502</v>
      </c>
      <c r="K5268" s="152">
        <v>612.77036113069096</v>
      </c>
      <c r="L5268" s="152">
        <v>100.124931994666</v>
      </c>
      <c r="M5268" s="152">
        <v>117.55974274387999</v>
      </c>
    </row>
    <row r="5269" spans="1:13">
      <c r="A5269" s="150" t="str">
        <f t="shared" si="165"/>
        <v>2006-2008MalesNA3</v>
      </c>
      <c r="B5269" s="151" t="str">
        <f t="shared" si="164"/>
        <v>2006-2008_Males_NA3_&lt;75</v>
      </c>
      <c r="C5269" s="152" t="s">
        <v>4</v>
      </c>
      <c r="D5269" s="152" t="s">
        <v>2</v>
      </c>
      <c r="E5269" s="152" t="s">
        <v>50</v>
      </c>
      <c r="F5269" s="152">
        <v>86</v>
      </c>
      <c r="G5269" s="152">
        <v>28.6666666666667</v>
      </c>
      <c r="H5269" s="152">
        <v>494.08250028725701</v>
      </c>
      <c r="I5269" s="152">
        <v>473.71305484548299</v>
      </c>
      <c r="J5269" s="152">
        <v>378.14020043806198</v>
      </c>
      <c r="K5269" s="152">
        <v>585.92806417036604</v>
      </c>
      <c r="L5269" s="152">
        <v>95.572854407421303</v>
      </c>
      <c r="M5269" s="152">
        <v>112.215009324883</v>
      </c>
    </row>
    <row r="5270" spans="1:13">
      <c r="A5270" s="150" t="str">
        <f t="shared" si="165"/>
        <v>2007-2009MalesNA3</v>
      </c>
      <c r="B5270" s="151" t="str">
        <f t="shared" si="164"/>
        <v>2007-2009_Males_NA3_&lt;75</v>
      </c>
      <c r="C5270" s="152" t="s">
        <v>5</v>
      </c>
      <c r="D5270" s="152" t="s">
        <v>2</v>
      </c>
      <c r="E5270" s="152" t="s">
        <v>50</v>
      </c>
      <c r="F5270" s="152">
        <v>81</v>
      </c>
      <c r="G5270" s="152">
        <v>27</v>
      </c>
      <c r="H5270" s="152">
        <v>461.88059531276701</v>
      </c>
      <c r="I5270" s="152">
        <v>421.65695817350098</v>
      </c>
      <c r="J5270" s="152">
        <v>334.20578944092802</v>
      </c>
      <c r="K5270" s="152">
        <v>524.84210785638504</v>
      </c>
      <c r="L5270" s="152">
        <v>87.451168732572597</v>
      </c>
      <c r="M5270" s="152">
        <v>103.185149682884</v>
      </c>
    </row>
    <row r="5271" spans="1:13">
      <c r="A5271" s="150" t="str">
        <f t="shared" si="165"/>
        <v>2008-2010MalesNA3</v>
      </c>
      <c r="B5271" s="151" t="str">
        <f t="shared" si="164"/>
        <v>2008-2010_Males_NA3_&lt;75</v>
      </c>
      <c r="C5271" s="152" t="s">
        <v>6</v>
      </c>
      <c r="D5271" s="152" t="s">
        <v>2</v>
      </c>
      <c r="E5271" s="152" t="s">
        <v>50</v>
      </c>
      <c r="F5271" s="152">
        <v>92</v>
      </c>
      <c r="G5271" s="152">
        <v>30.6666666666667</v>
      </c>
      <c r="H5271" s="152">
        <v>523.23266791787501</v>
      </c>
      <c r="I5271" s="152">
        <v>467.26164862936099</v>
      </c>
      <c r="J5271" s="152">
        <v>376.09861162489898</v>
      </c>
      <c r="K5271" s="152">
        <v>573.72676868690201</v>
      </c>
      <c r="L5271" s="152">
        <v>91.1630370044617</v>
      </c>
      <c r="M5271" s="152">
        <v>106.465120057541</v>
      </c>
    </row>
    <row r="5272" spans="1:13">
      <c r="A5272" s="150" t="str">
        <f t="shared" si="165"/>
        <v>2009-2011MalesNA3</v>
      </c>
      <c r="B5272" s="151" t="str">
        <f t="shared" si="164"/>
        <v>2009-2011_Males_NA3_&lt;75</v>
      </c>
      <c r="C5272" s="152" t="s">
        <v>7</v>
      </c>
      <c r="D5272" s="152" t="s">
        <v>2</v>
      </c>
      <c r="E5272" s="152" t="s">
        <v>50</v>
      </c>
      <c r="F5272" s="152">
        <v>92</v>
      </c>
      <c r="G5272" s="152">
        <v>30.6666666666667</v>
      </c>
      <c r="H5272" s="152">
        <v>522.90553597817404</v>
      </c>
      <c r="I5272" s="152">
        <v>462.15057938228699</v>
      </c>
      <c r="J5272" s="152">
        <v>371.924117935769</v>
      </c>
      <c r="K5272" s="152">
        <v>567.52191590106202</v>
      </c>
      <c r="L5272" s="152">
        <v>90.226461446517902</v>
      </c>
      <c r="M5272" s="152">
        <v>105.371336518775</v>
      </c>
    </row>
    <row r="5273" spans="1:13">
      <c r="A5273" s="150" t="str">
        <f t="shared" si="165"/>
        <v>2010-2012MalesNA3</v>
      </c>
      <c r="B5273" s="151" t="str">
        <f t="shared" si="164"/>
        <v>2010-2012_Males_NA3_&lt;75</v>
      </c>
      <c r="C5273" s="152" t="s">
        <v>8</v>
      </c>
      <c r="D5273" s="152" t="s">
        <v>2</v>
      </c>
      <c r="E5273" s="152" t="s">
        <v>50</v>
      </c>
      <c r="F5273" s="152">
        <v>91</v>
      </c>
      <c r="G5273" s="152">
        <v>30.3333333333333</v>
      </c>
      <c r="H5273" s="152">
        <v>518.51851851851802</v>
      </c>
      <c r="I5273" s="152">
        <v>454.72284562307698</v>
      </c>
      <c r="J5273" s="152">
        <v>365.252564730318</v>
      </c>
      <c r="K5273" s="152">
        <v>559.30057798998303</v>
      </c>
      <c r="L5273" s="152">
        <v>89.470280892758794</v>
      </c>
      <c r="M5273" s="152">
        <v>104.57773236690601</v>
      </c>
    </row>
    <row r="5274" spans="1:13">
      <c r="A5274" s="150" t="str">
        <f t="shared" si="165"/>
        <v>2011-2013MalesNA3</v>
      </c>
      <c r="B5274" s="151" t="str">
        <f t="shared" si="164"/>
        <v>2011-2013_Males_NA3_&lt;75</v>
      </c>
      <c r="C5274" s="152" t="s">
        <v>9</v>
      </c>
      <c r="D5274" s="152" t="s">
        <v>2</v>
      </c>
      <c r="E5274" s="152" t="s">
        <v>50</v>
      </c>
      <c r="F5274" s="152">
        <v>82</v>
      </c>
      <c r="G5274" s="152">
        <v>27.3333333333333</v>
      </c>
      <c r="H5274" s="152">
        <v>468.57142857142901</v>
      </c>
      <c r="I5274" s="152">
        <v>405.42256943675397</v>
      </c>
      <c r="J5274" s="152">
        <v>321.51088640447699</v>
      </c>
      <c r="K5274" s="152">
        <v>504.33054888018103</v>
      </c>
      <c r="L5274" s="152">
        <v>83.911683032276997</v>
      </c>
      <c r="M5274" s="152">
        <v>98.907979443426399</v>
      </c>
    </row>
    <row r="5275" spans="1:13">
      <c r="A5275" s="150" t="str">
        <f t="shared" si="165"/>
        <v>2012-2014MalesNA3</v>
      </c>
      <c r="B5275" s="151" t="str">
        <f t="shared" si="164"/>
        <v>2012-2014_Males_NA3_&lt;75</v>
      </c>
      <c r="C5275" s="152" t="s">
        <v>216</v>
      </c>
      <c r="D5275" s="152" t="s">
        <v>2</v>
      </c>
      <c r="E5275" s="152" t="s">
        <v>50</v>
      </c>
      <c r="F5275" s="152">
        <v>82</v>
      </c>
      <c r="G5275" s="152">
        <v>27.3333333333333</v>
      </c>
      <c r="H5275" s="152">
        <v>467.422903722282</v>
      </c>
      <c r="I5275" s="152">
        <v>401.55990035974997</v>
      </c>
      <c r="J5275" s="152">
        <v>318.14871511833201</v>
      </c>
      <c r="K5275" s="152">
        <v>499.87793543046399</v>
      </c>
      <c r="L5275" s="152">
        <v>83.411185241418295</v>
      </c>
      <c r="M5275" s="152">
        <v>98.318035070713904</v>
      </c>
    </row>
    <row r="5276" spans="1:13">
      <c r="A5276" s="150" t="str">
        <f t="shared" si="165"/>
        <v>2004-2006MalesNA4</v>
      </c>
      <c r="B5276" s="151" t="str">
        <f t="shared" si="164"/>
        <v>2004-2006_Males_NA4_&lt;75</v>
      </c>
      <c r="C5276" s="152" t="s">
        <v>1</v>
      </c>
      <c r="D5276" s="152" t="s">
        <v>2</v>
      </c>
      <c r="E5276" s="152" t="s">
        <v>51</v>
      </c>
      <c r="F5276" s="152">
        <v>99</v>
      </c>
      <c r="G5276" s="152">
        <v>33</v>
      </c>
      <c r="H5276" s="152">
        <v>505.79880447555303</v>
      </c>
      <c r="I5276" s="152">
        <v>521.50245601122401</v>
      </c>
      <c r="J5276" s="152">
        <v>423.260226123672</v>
      </c>
      <c r="K5276" s="152">
        <v>635.59157401578602</v>
      </c>
      <c r="L5276" s="152">
        <v>98.242229887552099</v>
      </c>
      <c r="M5276" s="152">
        <v>114.089118004562</v>
      </c>
    </row>
    <row r="5277" spans="1:13">
      <c r="A5277" s="150" t="str">
        <f t="shared" si="165"/>
        <v>2005-2007MalesNA4</v>
      </c>
      <c r="B5277" s="151" t="str">
        <f t="shared" si="164"/>
        <v>2005-2007_Males_NA4_&lt;75</v>
      </c>
      <c r="C5277" s="152" t="s">
        <v>3</v>
      </c>
      <c r="D5277" s="152" t="s">
        <v>2</v>
      </c>
      <c r="E5277" s="152" t="s">
        <v>51</v>
      </c>
      <c r="F5277" s="152">
        <v>118</v>
      </c>
      <c r="G5277" s="152">
        <v>39.3333333333333</v>
      </c>
      <c r="H5277" s="152">
        <v>602.13297953768404</v>
      </c>
      <c r="I5277" s="152">
        <v>601.236628493132</v>
      </c>
      <c r="J5277" s="152">
        <v>497.16112975525198</v>
      </c>
      <c r="K5277" s="152">
        <v>720.58104973331797</v>
      </c>
      <c r="L5277" s="152">
        <v>104.07549873788</v>
      </c>
      <c r="M5277" s="152">
        <v>119.34442124018599</v>
      </c>
    </row>
    <row r="5278" spans="1:13">
      <c r="A5278" s="150" t="str">
        <f t="shared" si="165"/>
        <v>2006-2008MalesNA4</v>
      </c>
      <c r="B5278" s="151" t="str">
        <f t="shared" si="164"/>
        <v>2006-2008_Males_NA4_&lt;75</v>
      </c>
      <c r="C5278" s="152" t="s">
        <v>4</v>
      </c>
      <c r="D5278" s="152" t="s">
        <v>2</v>
      </c>
      <c r="E5278" s="152" t="s">
        <v>51</v>
      </c>
      <c r="F5278" s="152">
        <v>115</v>
      </c>
      <c r="G5278" s="152">
        <v>38.3333333333333</v>
      </c>
      <c r="H5278" s="152">
        <v>587.57408542816302</v>
      </c>
      <c r="I5278" s="152">
        <v>570.41715252120696</v>
      </c>
      <c r="J5278" s="152">
        <v>470.55248626221601</v>
      </c>
      <c r="K5278" s="152">
        <v>685.13762190714795</v>
      </c>
      <c r="L5278" s="152">
        <v>99.864666258991306</v>
      </c>
      <c r="M5278" s="152">
        <v>114.72046938594001</v>
      </c>
    </row>
    <row r="5279" spans="1:13">
      <c r="A5279" s="150" t="str">
        <f t="shared" si="165"/>
        <v>2007-2009MalesNA4</v>
      </c>
      <c r="B5279" s="151" t="str">
        <f t="shared" si="164"/>
        <v>2007-2009_Males_NA4_&lt;75</v>
      </c>
      <c r="C5279" s="152" t="s">
        <v>5</v>
      </c>
      <c r="D5279" s="152" t="s">
        <v>2</v>
      </c>
      <c r="E5279" s="152" t="s">
        <v>51</v>
      </c>
      <c r="F5279" s="152">
        <v>108</v>
      </c>
      <c r="G5279" s="152">
        <v>36</v>
      </c>
      <c r="H5279" s="152">
        <v>553.22200594201399</v>
      </c>
      <c r="I5279" s="152">
        <v>525.55060190859103</v>
      </c>
      <c r="J5279" s="152">
        <v>430.70653216424301</v>
      </c>
      <c r="K5279" s="152">
        <v>634.98986158480295</v>
      </c>
      <c r="L5279" s="152">
        <v>94.844069744348403</v>
      </c>
      <c r="M5279" s="152">
        <v>109.439259676212</v>
      </c>
    </row>
    <row r="5280" spans="1:13">
      <c r="A5280" s="150" t="str">
        <f t="shared" si="165"/>
        <v>2008-2010MalesNA4</v>
      </c>
      <c r="B5280" s="151" t="str">
        <f t="shared" si="164"/>
        <v>2008-2010_Males_NA4_&lt;75</v>
      </c>
      <c r="C5280" s="152" t="s">
        <v>6</v>
      </c>
      <c r="D5280" s="152" t="s">
        <v>2</v>
      </c>
      <c r="E5280" s="152" t="s">
        <v>51</v>
      </c>
      <c r="F5280" s="152">
        <v>95</v>
      </c>
      <c r="G5280" s="152">
        <v>31.6666666666667</v>
      </c>
      <c r="H5280" s="152">
        <v>486.78007788481199</v>
      </c>
      <c r="I5280" s="152">
        <v>455.52240765161298</v>
      </c>
      <c r="J5280" s="152">
        <v>368.12777767885501</v>
      </c>
      <c r="K5280" s="152">
        <v>557.33308678666504</v>
      </c>
      <c r="L5280" s="152">
        <v>87.394629972757997</v>
      </c>
      <c r="M5280" s="152">
        <v>101.810679135052</v>
      </c>
    </row>
    <row r="5281" spans="1:13">
      <c r="A5281" s="150" t="str">
        <f t="shared" si="165"/>
        <v>2009-2011MalesNA4</v>
      </c>
      <c r="B5281" s="151" t="str">
        <f t="shared" si="164"/>
        <v>2009-2011_Males_NA4_&lt;75</v>
      </c>
      <c r="C5281" s="152" t="s">
        <v>7</v>
      </c>
      <c r="D5281" s="152" t="s">
        <v>2</v>
      </c>
      <c r="E5281" s="152" t="s">
        <v>51</v>
      </c>
      <c r="F5281" s="152">
        <v>89</v>
      </c>
      <c r="G5281" s="152">
        <v>29.6666666666667</v>
      </c>
      <c r="H5281" s="152">
        <v>456.26986568235401</v>
      </c>
      <c r="I5281" s="152">
        <v>422.55224368638102</v>
      </c>
      <c r="J5281" s="152">
        <v>338.90013035546002</v>
      </c>
      <c r="K5281" s="152">
        <v>520.50120690423898</v>
      </c>
      <c r="L5281" s="152">
        <v>83.652113330921594</v>
      </c>
      <c r="M5281" s="152">
        <v>97.948963217857397</v>
      </c>
    </row>
    <row r="5282" spans="1:13">
      <c r="A5282" s="150" t="str">
        <f t="shared" si="165"/>
        <v>2010-2012MalesNA4</v>
      </c>
      <c r="B5282" s="151" t="str">
        <f t="shared" si="164"/>
        <v>2010-2012_Males_NA4_&lt;75</v>
      </c>
      <c r="C5282" s="152" t="s">
        <v>8</v>
      </c>
      <c r="D5282" s="152" t="s">
        <v>2</v>
      </c>
      <c r="E5282" s="152" t="s">
        <v>51</v>
      </c>
      <c r="F5282" s="152">
        <v>82</v>
      </c>
      <c r="G5282" s="152">
        <v>27.3333333333333</v>
      </c>
      <c r="H5282" s="152">
        <v>420.318827207955</v>
      </c>
      <c r="I5282" s="152">
        <v>387.75083173642702</v>
      </c>
      <c r="J5282" s="152">
        <v>307.773234990052</v>
      </c>
      <c r="K5282" s="152">
        <v>482.02164372672399</v>
      </c>
      <c r="L5282" s="152">
        <v>79.977596746375198</v>
      </c>
      <c r="M5282" s="152">
        <v>94.270811990296394</v>
      </c>
    </row>
    <row r="5283" spans="1:13">
      <c r="A5283" s="150" t="str">
        <f t="shared" si="165"/>
        <v>2011-2013MalesNA4</v>
      </c>
      <c r="B5283" s="151" t="str">
        <f t="shared" si="164"/>
        <v>2011-2013_Males_NA4_&lt;75</v>
      </c>
      <c r="C5283" s="152" t="s">
        <v>9</v>
      </c>
      <c r="D5283" s="152" t="s">
        <v>2</v>
      </c>
      <c r="E5283" s="152" t="s">
        <v>51</v>
      </c>
      <c r="F5283" s="152">
        <v>88</v>
      </c>
      <c r="G5283" s="152">
        <v>29.3333333333333</v>
      </c>
      <c r="H5283" s="152">
        <v>452.39564055109997</v>
      </c>
      <c r="I5283" s="152">
        <v>425.09237001825699</v>
      </c>
      <c r="J5283" s="152">
        <v>340.18367800245198</v>
      </c>
      <c r="K5283" s="152">
        <v>524.60222262725995</v>
      </c>
      <c r="L5283" s="152">
        <v>84.908692015805599</v>
      </c>
      <c r="M5283" s="152">
        <v>99.509852609002806</v>
      </c>
    </row>
    <row r="5284" spans="1:13">
      <c r="A5284" s="150" t="str">
        <f t="shared" si="165"/>
        <v>2012-2014MalesNA4</v>
      </c>
      <c r="B5284" s="151" t="str">
        <f t="shared" si="164"/>
        <v>2012-2014_Males_NA4_&lt;75</v>
      </c>
      <c r="C5284" s="152" t="s">
        <v>216</v>
      </c>
      <c r="D5284" s="152" t="s">
        <v>2</v>
      </c>
      <c r="E5284" s="152" t="s">
        <v>51</v>
      </c>
      <c r="F5284" s="152">
        <v>91</v>
      </c>
      <c r="G5284" s="152">
        <v>30.3333333333333</v>
      </c>
      <c r="H5284" s="152">
        <v>469.07216494845397</v>
      </c>
      <c r="I5284" s="152">
        <v>436.22558607263397</v>
      </c>
      <c r="J5284" s="152">
        <v>350.23091914224602</v>
      </c>
      <c r="K5284" s="152">
        <v>536.740831732885</v>
      </c>
      <c r="L5284" s="152">
        <v>85.994666930387694</v>
      </c>
      <c r="M5284" s="152">
        <v>100.515245660251</v>
      </c>
    </row>
    <row r="5285" spans="1:13">
      <c r="A5285" s="150" t="str">
        <f t="shared" si="165"/>
        <v>2004-2006MalesNA5</v>
      </c>
      <c r="B5285" s="151" t="str">
        <f t="shared" si="164"/>
        <v>2004-2006_Males_NA5_&lt;75</v>
      </c>
      <c r="C5285" s="152" t="s">
        <v>1</v>
      </c>
      <c r="D5285" s="152" t="s">
        <v>2</v>
      </c>
      <c r="E5285" s="152" t="s">
        <v>52</v>
      </c>
      <c r="F5285" s="152">
        <v>137</v>
      </c>
      <c r="G5285" s="152">
        <v>45.6666666666667</v>
      </c>
      <c r="H5285" s="152">
        <v>665.01626134653702</v>
      </c>
      <c r="I5285" s="152">
        <v>798.96287030411202</v>
      </c>
      <c r="J5285" s="152">
        <v>668.54265679575099</v>
      </c>
      <c r="K5285" s="152">
        <v>947.04295805877302</v>
      </c>
      <c r="L5285" s="152">
        <v>130.420213508361</v>
      </c>
      <c r="M5285" s="152">
        <v>148.08008775466101</v>
      </c>
    </row>
    <row r="5286" spans="1:13">
      <c r="A5286" s="150" t="str">
        <f t="shared" si="165"/>
        <v>2005-2007MalesNA5</v>
      </c>
      <c r="B5286" s="151" t="str">
        <f t="shared" si="164"/>
        <v>2005-2007_Males_NA5_&lt;75</v>
      </c>
      <c r="C5286" s="152" t="s">
        <v>3</v>
      </c>
      <c r="D5286" s="152" t="s">
        <v>2</v>
      </c>
      <c r="E5286" s="152" t="s">
        <v>52</v>
      </c>
      <c r="F5286" s="152">
        <v>134</v>
      </c>
      <c r="G5286" s="152">
        <v>44.6666666666667</v>
      </c>
      <c r="H5286" s="152">
        <v>646.68693595868899</v>
      </c>
      <c r="I5286" s="152">
        <v>742.60942898687995</v>
      </c>
      <c r="J5286" s="152">
        <v>619.76755159199104</v>
      </c>
      <c r="K5286" s="152">
        <v>882.28352180189097</v>
      </c>
      <c r="L5286" s="152">
        <v>122.84187739489001</v>
      </c>
      <c r="M5286" s="152">
        <v>139.67409281501099</v>
      </c>
    </row>
    <row r="5287" spans="1:13">
      <c r="A5287" s="150" t="str">
        <f t="shared" si="165"/>
        <v>2006-2008MalesNA5</v>
      </c>
      <c r="B5287" s="151" t="str">
        <f t="shared" si="164"/>
        <v>2006-2008_Males_NA5_&lt;75</v>
      </c>
      <c r="C5287" s="152" t="s">
        <v>4</v>
      </c>
      <c r="D5287" s="152" t="s">
        <v>2</v>
      </c>
      <c r="E5287" s="152" t="s">
        <v>52</v>
      </c>
      <c r="F5287" s="152">
        <v>128</v>
      </c>
      <c r="G5287" s="152">
        <v>42.6666666666667</v>
      </c>
      <c r="H5287" s="152">
        <v>612.85071339653405</v>
      </c>
      <c r="I5287" s="152">
        <v>676.751433266003</v>
      </c>
      <c r="J5287" s="152">
        <v>562.91323281750999</v>
      </c>
      <c r="K5287" s="152">
        <v>806.57618967565804</v>
      </c>
      <c r="L5287" s="152">
        <v>113.838200448492</v>
      </c>
      <c r="M5287" s="152">
        <v>129.82475640965501</v>
      </c>
    </row>
    <row r="5288" spans="1:13">
      <c r="A5288" s="150" t="str">
        <f t="shared" si="165"/>
        <v>2007-2009MalesNA5</v>
      </c>
      <c r="B5288" s="151" t="str">
        <f t="shared" si="164"/>
        <v>2007-2009_Males_NA5_&lt;75</v>
      </c>
      <c r="C5288" s="152" t="s">
        <v>5</v>
      </c>
      <c r="D5288" s="152" t="s">
        <v>2</v>
      </c>
      <c r="E5288" s="152" t="s">
        <v>52</v>
      </c>
      <c r="F5288" s="152">
        <v>128</v>
      </c>
      <c r="G5288" s="152">
        <v>42.6666666666667</v>
      </c>
      <c r="H5288" s="152">
        <v>609.66896880209595</v>
      </c>
      <c r="I5288" s="152">
        <v>654.24771947309205</v>
      </c>
      <c r="J5288" s="152">
        <v>544.50525885470802</v>
      </c>
      <c r="K5288" s="152">
        <v>779.40156204480604</v>
      </c>
      <c r="L5288" s="152">
        <v>109.742460618384</v>
      </c>
      <c r="M5288" s="152">
        <v>125.15384257171399</v>
      </c>
    </row>
    <row r="5289" spans="1:13">
      <c r="A5289" s="150" t="str">
        <f t="shared" si="165"/>
        <v>2008-2010MalesNA5</v>
      </c>
      <c r="B5289" s="151" t="str">
        <f t="shared" si="164"/>
        <v>2008-2010_Males_NA5_&lt;75</v>
      </c>
      <c r="C5289" s="152" t="s">
        <v>6</v>
      </c>
      <c r="D5289" s="152" t="s">
        <v>2</v>
      </c>
      <c r="E5289" s="152" t="s">
        <v>52</v>
      </c>
      <c r="F5289" s="152">
        <v>131</v>
      </c>
      <c r="G5289" s="152">
        <v>43.6666666666667</v>
      </c>
      <c r="H5289" s="152">
        <v>621.02967668531301</v>
      </c>
      <c r="I5289" s="152">
        <v>672.668157038191</v>
      </c>
      <c r="J5289" s="152">
        <v>561.48189200173601</v>
      </c>
      <c r="K5289" s="152">
        <v>799.27564429635697</v>
      </c>
      <c r="L5289" s="152">
        <v>111.186265036455</v>
      </c>
      <c r="M5289" s="152">
        <v>126.607487258166</v>
      </c>
    </row>
    <row r="5290" spans="1:13">
      <c r="A5290" s="150" t="str">
        <f t="shared" si="165"/>
        <v>2009-2011MalesNA5</v>
      </c>
      <c r="B5290" s="151" t="str">
        <f t="shared" si="164"/>
        <v>2009-2011_Males_NA5_&lt;75</v>
      </c>
      <c r="C5290" s="152" t="s">
        <v>7</v>
      </c>
      <c r="D5290" s="152" t="s">
        <v>2</v>
      </c>
      <c r="E5290" s="152" t="s">
        <v>52</v>
      </c>
      <c r="F5290" s="152">
        <v>129</v>
      </c>
      <c r="G5290" s="152">
        <v>43</v>
      </c>
      <c r="H5290" s="152">
        <v>611.05584766235597</v>
      </c>
      <c r="I5290" s="152">
        <v>656.82023235381803</v>
      </c>
      <c r="J5290" s="152">
        <v>547.55325624673003</v>
      </c>
      <c r="K5290" s="152">
        <v>781.36785225521305</v>
      </c>
      <c r="L5290" s="152">
        <v>109.266976107088</v>
      </c>
      <c r="M5290" s="152">
        <v>124.547619901395</v>
      </c>
    </row>
    <row r="5291" spans="1:13">
      <c r="A5291" s="150" t="str">
        <f t="shared" si="165"/>
        <v>2010-2012MalesNA5</v>
      </c>
      <c r="B5291" s="151" t="str">
        <f t="shared" si="164"/>
        <v>2010-2012_Males_NA5_&lt;75</v>
      </c>
      <c r="C5291" s="152" t="s">
        <v>8</v>
      </c>
      <c r="D5291" s="152" t="s">
        <v>2</v>
      </c>
      <c r="E5291" s="152" t="s">
        <v>52</v>
      </c>
      <c r="F5291" s="152">
        <v>124</v>
      </c>
      <c r="G5291" s="152">
        <v>41.3333333333333</v>
      </c>
      <c r="H5291" s="152">
        <v>585.81754618037496</v>
      </c>
      <c r="I5291" s="152">
        <v>628.80218160387096</v>
      </c>
      <c r="J5291" s="152">
        <v>522.18637950088396</v>
      </c>
      <c r="K5291" s="152">
        <v>750.64780479464696</v>
      </c>
      <c r="L5291" s="152">
        <v>106.615802102988</v>
      </c>
      <c r="M5291" s="152">
        <v>121.845623190776</v>
      </c>
    </row>
    <row r="5292" spans="1:13">
      <c r="A5292" s="150" t="str">
        <f t="shared" si="165"/>
        <v>2011-2013MalesNA5</v>
      </c>
      <c r="B5292" s="151" t="str">
        <f t="shared" si="164"/>
        <v>2011-2013_Males_NA5_&lt;75</v>
      </c>
      <c r="C5292" s="152" t="s">
        <v>9</v>
      </c>
      <c r="D5292" s="152" t="s">
        <v>2</v>
      </c>
      <c r="E5292" s="152" t="s">
        <v>52</v>
      </c>
      <c r="F5292" s="152">
        <v>125</v>
      </c>
      <c r="G5292" s="152">
        <v>41.6666666666667</v>
      </c>
      <c r="H5292" s="152">
        <v>588.318350825999</v>
      </c>
      <c r="I5292" s="152">
        <v>630.83849658814097</v>
      </c>
      <c r="J5292" s="152">
        <v>524.43766385045797</v>
      </c>
      <c r="K5292" s="152">
        <v>752.372980700271</v>
      </c>
      <c r="L5292" s="152">
        <v>106.400832737684</v>
      </c>
      <c r="M5292" s="152">
        <v>121.53448411213</v>
      </c>
    </row>
    <row r="5293" spans="1:13">
      <c r="A5293" s="150" t="str">
        <f t="shared" si="165"/>
        <v>2012-2014MalesNA5</v>
      </c>
      <c r="B5293" s="151" t="str">
        <f t="shared" si="164"/>
        <v>2012-2014_Males_NA5_&lt;75</v>
      </c>
      <c r="C5293" s="152" t="s">
        <v>216</v>
      </c>
      <c r="D5293" s="152" t="s">
        <v>2</v>
      </c>
      <c r="E5293" s="152" t="s">
        <v>52</v>
      </c>
      <c r="F5293" s="152">
        <v>119</v>
      </c>
      <c r="G5293" s="152">
        <v>39.6666666666667</v>
      </c>
      <c r="H5293" s="152">
        <v>558.81662362056795</v>
      </c>
      <c r="I5293" s="152">
        <v>592.16051944896003</v>
      </c>
      <c r="J5293" s="152">
        <v>489.96449672050898</v>
      </c>
      <c r="K5293" s="152">
        <v>709.28177000267999</v>
      </c>
      <c r="L5293" s="152">
        <v>102.196022728451</v>
      </c>
      <c r="M5293" s="152">
        <v>117.12125055372</v>
      </c>
    </row>
    <row r="5294" spans="1:13">
      <c r="A5294" s="150" t="str">
        <f t="shared" si="165"/>
        <v>2004-2006MalesNC</v>
      </c>
      <c r="B5294" s="151" t="str">
        <f t="shared" si="164"/>
        <v>2004-2006_Males_NC_&lt;75</v>
      </c>
      <c r="C5294" s="152" t="s">
        <v>1</v>
      </c>
      <c r="D5294" s="152" t="s">
        <v>2</v>
      </c>
      <c r="E5294" s="152" t="s">
        <v>53</v>
      </c>
      <c r="F5294" s="152">
        <v>805</v>
      </c>
      <c r="G5294" s="152">
        <v>268.33333333333297</v>
      </c>
      <c r="H5294" s="152">
        <v>502.61296304389901</v>
      </c>
      <c r="I5294" s="152">
        <v>523.80370371256197</v>
      </c>
      <c r="J5294" s="152">
        <v>488.086074661792</v>
      </c>
      <c r="K5294" s="152">
        <v>561.43513409985701</v>
      </c>
      <c r="L5294" s="152">
        <v>35.717629050769901</v>
      </c>
      <c r="M5294" s="152">
        <v>37.631430387295303</v>
      </c>
    </row>
    <row r="5295" spans="1:13">
      <c r="A5295" s="150" t="str">
        <f t="shared" si="165"/>
        <v>2005-2007MalesNC</v>
      </c>
      <c r="B5295" s="151" t="str">
        <f t="shared" si="164"/>
        <v>2005-2007_Males_NC_&lt;75</v>
      </c>
      <c r="C5295" s="152" t="s">
        <v>3</v>
      </c>
      <c r="D5295" s="152" t="s">
        <v>2</v>
      </c>
      <c r="E5295" s="152" t="s">
        <v>53</v>
      </c>
      <c r="F5295" s="152">
        <v>798</v>
      </c>
      <c r="G5295" s="152">
        <v>266</v>
      </c>
      <c r="H5295" s="152">
        <v>497.53725294594398</v>
      </c>
      <c r="I5295" s="152">
        <v>514.54461416558797</v>
      </c>
      <c r="J5295" s="152">
        <v>479.29842137789302</v>
      </c>
      <c r="K5295" s="152">
        <v>551.68785490424102</v>
      </c>
      <c r="L5295" s="152">
        <v>35.246192787694397</v>
      </c>
      <c r="M5295" s="152">
        <v>37.143240738652999</v>
      </c>
    </row>
    <row r="5296" spans="1:13">
      <c r="A5296" s="150" t="str">
        <f t="shared" si="165"/>
        <v>2006-2008MalesNC</v>
      </c>
      <c r="B5296" s="151" t="str">
        <f t="shared" si="164"/>
        <v>2006-2008_Males_NC_&lt;75</v>
      </c>
      <c r="C5296" s="152" t="s">
        <v>4</v>
      </c>
      <c r="D5296" s="152" t="s">
        <v>2</v>
      </c>
      <c r="E5296" s="152" t="s">
        <v>53</v>
      </c>
      <c r="F5296" s="152">
        <v>790</v>
      </c>
      <c r="G5296" s="152">
        <v>263.33333333333297</v>
      </c>
      <c r="H5296" s="152">
        <v>491.08280650715801</v>
      </c>
      <c r="I5296" s="152">
        <v>502.23681925567098</v>
      </c>
      <c r="J5296" s="152">
        <v>467.64769630052803</v>
      </c>
      <c r="K5296" s="152">
        <v>538.69730387196</v>
      </c>
      <c r="L5296" s="152">
        <v>34.589122955142201</v>
      </c>
      <c r="M5296" s="152">
        <v>36.460484616289797</v>
      </c>
    </row>
    <row r="5297" spans="1:13">
      <c r="A5297" s="150" t="str">
        <f t="shared" si="165"/>
        <v>2007-2009MalesNC</v>
      </c>
      <c r="B5297" s="151" t="str">
        <f t="shared" si="164"/>
        <v>2007-2009_Males_NC_&lt;75</v>
      </c>
      <c r="C5297" s="152" t="s">
        <v>5</v>
      </c>
      <c r="D5297" s="152" t="s">
        <v>2</v>
      </c>
      <c r="E5297" s="152" t="s">
        <v>53</v>
      </c>
      <c r="F5297" s="152">
        <v>792</v>
      </c>
      <c r="G5297" s="152">
        <v>264</v>
      </c>
      <c r="H5297" s="152">
        <v>490.36300483552401</v>
      </c>
      <c r="I5297" s="152">
        <v>495.86225193430499</v>
      </c>
      <c r="J5297" s="152">
        <v>461.74373895153002</v>
      </c>
      <c r="K5297" s="152">
        <v>531.82426469865595</v>
      </c>
      <c r="L5297" s="152">
        <v>34.118512982774597</v>
      </c>
      <c r="M5297" s="152">
        <v>35.962012764350497</v>
      </c>
    </row>
    <row r="5298" spans="1:13">
      <c r="A5298" s="150" t="str">
        <f t="shared" si="165"/>
        <v>2008-2010MalesNC</v>
      </c>
      <c r="B5298" s="151" t="str">
        <f t="shared" si="164"/>
        <v>2008-2010_Males_NC_&lt;75</v>
      </c>
      <c r="C5298" s="152" t="s">
        <v>6</v>
      </c>
      <c r="D5298" s="152" t="s">
        <v>2</v>
      </c>
      <c r="E5298" s="152" t="s">
        <v>53</v>
      </c>
      <c r="F5298" s="152">
        <v>794</v>
      </c>
      <c r="G5298" s="152">
        <v>264.66666666666703</v>
      </c>
      <c r="H5298" s="152">
        <v>488.34491666154099</v>
      </c>
      <c r="I5298" s="152">
        <v>492.40370837224702</v>
      </c>
      <c r="J5298" s="152">
        <v>458.55561322060998</v>
      </c>
      <c r="K5298" s="152">
        <v>528.07831957487497</v>
      </c>
      <c r="L5298" s="152">
        <v>33.848095151637096</v>
      </c>
      <c r="M5298" s="152">
        <v>35.674611202627503</v>
      </c>
    </row>
    <row r="5299" spans="1:13">
      <c r="A5299" s="150" t="str">
        <f t="shared" si="165"/>
        <v>2009-2011MalesNC</v>
      </c>
      <c r="B5299" s="151" t="str">
        <f t="shared" si="164"/>
        <v>2009-2011_Males_NC_&lt;75</v>
      </c>
      <c r="C5299" s="152" t="s">
        <v>7</v>
      </c>
      <c r="D5299" s="152" t="s">
        <v>2</v>
      </c>
      <c r="E5299" s="152" t="s">
        <v>53</v>
      </c>
      <c r="F5299" s="152">
        <v>767</v>
      </c>
      <c r="G5299" s="152">
        <v>255.666666666667</v>
      </c>
      <c r="H5299" s="152">
        <v>468.39122575602102</v>
      </c>
      <c r="I5299" s="152">
        <v>471.448245040144</v>
      </c>
      <c r="J5299" s="152">
        <v>438.47588826858401</v>
      </c>
      <c r="K5299" s="152">
        <v>506.23183399047798</v>
      </c>
      <c r="L5299" s="152">
        <v>32.972356771560001</v>
      </c>
      <c r="M5299" s="152">
        <v>34.783588950334497</v>
      </c>
    </row>
    <row r="5300" spans="1:13">
      <c r="A5300" s="150" t="str">
        <f t="shared" si="165"/>
        <v>2010-2012MalesNC</v>
      </c>
      <c r="B5300" s="151" t="str">
        <f t="shared" si="164"/>
        <v>2010-2012_Males_NC_&lt;75</v>
      </c>
      <c r="C5300" s="152" t="s">
        <v>8</v>
      </c>
      <c r="D5300" s="152" t="s">
        <v>2</v>
      </c>
      <c r="E5300" s="152" t="s">
        <v>53</v>
      </c>
      <c r="F5300" s="152">
        <v>723</v>
      </c>
      <c r="G5300" s="152">
        <v>241</v>
      </c>
      <c r="H5300" s="152">
        <v>438.24025021518003</v>
      </c>
      <c r="I5300" s="152">
        <v>440.23853369647099</v>
      </c>
      <c r="J5300" s="152">
        <v>408.52558015395402</v>
      </c>
      <c r="K5300" s="152">
        <v>473.74737019642799</v>
      </c>
      <c r="L5300" s="152">
        <v>31.7129535425168</v>
      </c>
      <c r="M5300" s="152">
        <v>33.5088364999568</v>
      </c>
    </row>
    <row r="5301" spans="1:13">
      <c r="A5301" s="150" t="str">
        <f t="shared" si="165"/>
        <v>2011-2013MalesNC</v>
      </c>
      <c r="B5301" s="151" t="str">
        <f t="shared" si="164"/>
        <v>2011-2013_Males_NC_&lt;75</v>
      </c>
      <c r="C5301" s="152" t="s">
        <v>9</v>
      </c>
      <c r="D5301" s="152" t="s">
        <v>2</v>
      </c>
      <c r="E5301" s="152" t="s">
        <v>53</v>
      </c>
      <c r="F5301" s="152">
        <v>671</v>
      </c>
      <c r="G5301" s="152">
        <v>223.666666666667</v>
      </c>
      <c r="H5301" s="152">
        <v>405.45766562734201</v>
      </c>
      <c r="I5301" s="152">
        <v>403.39056225506403</v>
      </c>
      <c r="J5301" s="152">
        <v>373.22137554573999</v>
      </c>
      <c r="K5301" s="152">
        <v>435.33524902353901</v>
      </c>
      <c r="L5301" s="152">
        <v>30.169186709323402</v>
      </c>
      <c r="M5301" s="152">
        <v>31.9446867684754</v>
      </c>
    </row>
    <row r="5302" spans="1:13">
      <c r="A5302" s="150" t="str">
        <f t="shared" si="165"/>
        <v>2012-2014MalesNC</v>
      </c>
      <c r="B5302" s="151" t="str">
        <f t="shared" si="164"/>
        <v>2012-2014_Males_NC_&lt;75</v>
      </c>
      <c r="C5302" s="152" t="s">
        <v>216</v>
      </c>
      <c r="D5302" s="152" t="s">
        <v>2</v>
      </c>
      <c r="E5302" s="152" t="s">
        <v>53</v>
      </c>
      <c r="F5302" s="152">
        <v>669</v>
      </c>
      <c r="G5302" s="152">
        <v>223</v>
      </c>
      <c r="H5302" s="152">
        <v>403.391138660428</v>
      </c>
      <c r="I5302" s="152">
        <v>395.75483254078699</v>
      </c>
      <c r="J5302" s="152">
        <v>366.06740907605803</v>
      </c>
      <c r="K5302" s="152">
        <v>427.19209667886702</v>
      </c>
      <c r="L5302" s="152">
        <v>29.6874234647299</v>
      </c>
      <c r="M5302" s="152">
        <v>31.43726413808</v>
      </c>
    </row>
    <row r="5303" spans="1:13">
      <c r="A5303" s="150" t="str">
        <f t="shared" si="165"/>
        <v>2004-2006MalesNC1</v>
      </c>
      <c r="B5303" s="151" t="str">
        <f t="shared" si="164"/>
        <v>2004-2006_Males_NC1_&lt;75</v>
      </c>
      <c r="C5303" s="152" t="s">
        <v>1</v>
      </c>
      <c r="D5303" s="152" t="s">
        <v>2</v>
      </c>
      <c r="E5303" s="152" t="s">
        <v>54</v>
      </c>
      <c r="F5303" s="152">
        <v>128</v>
      </c>
      <c r="G5303" s="152">
        <v>42.6666666666667</v>
      </c>
      <c r="H5303" s="152">
        <v>387.65559223477402</v>
      </c>
      <c r="I5303" s="152">
        <v>405.00434827760699</v>
      </c>
      <c r="J5303" s="152">
        <v>337.58376656301601</v>
      </c>
      <c r="K5303" s="152">
        <v>481.892954770068</v>
      </c>
      <c r="L5303" s="152">
        <v>67.420581714590895</v>
      </c>
      <c r="M5303" s="152">
        <v>76.888606492460795</v>
      </c>
    </row>
    <row r="5304" spans="1:13">
      <c r="A5304" s="150" t="str">
        <f t="shared" si="165"/>
        <v>2005-2007MalesNC1</v>
      </c>
      <c r="B5304" s="151" t="str">
        <f t="shared" si="164"/>
        <v>2005-2007_Males_NC1_&lt;75</v>
      </c>
      <c r="C5304" s="152" t="s">
        <v>3</v>
      </c>
      <c r="D5304" s="152" t="s">
        <v>2</v>
      </c>
      <c r="E5304" s="152" t="s">
        <v>54</v>
      </c>
      <c r="F5304" s="152">
        <v>126</v>
      </c>
      <c r="G5304" s="152">
        <v>42</v>
      </c>
      <c r="H5304" s="152">
        <v>381.24054462934902</v>
      </c>
      <c r="I5304" s="152">
        <v>393.639006467054</v>
      </c>
      <c r="J5304" s="152">
        <v>327.55444033153799</v>
      </c>
      <c r="K5304" s="152">
        <v>469.08279305630799</v>
      </c>
      <c r="L5304" s="152">
        <v>66.084566135516198</v>
      </c>
      <c r="M5304" s="152">
        <v>75.443786589253904</v>
      </c>
    </row>
    <row r="5305" spans="1:13">
      <c r="A5305" s="150" t="str">
        <f t="shared" si="165"/>
        <v>2006-2008MalesNC1</v>
      </c>
      <c r="B5305" s="151" t="str">
        <f t="shared" si="164"/>
        <v>2006-2008_Males_NC1_&lt;75</v>
      </c>
      <c r="C5305" s="152" t="s">
        <v>4</v>
      </c>
      <c r="D5305" s="152" t="s">
        <v>2</v>
      </c>
      <c r="E5305" s="152" t="s">
        <v>54</v>
      </c>
      <c r="F5305" s="152">
        <v>133</v>
      </c>
      <c r="G5305" s="152">
        <v>44.3333333333333</v>
      </c>
      <c r="H5305" s="152">
        <v>400.42149631190699</v>
      </c>
      <c r="I5305" s="152">
        <v>415.22899598205498</v>
      </c>
      <c r="J5305" s="152">
        <v>347.30197053730802</v>
      </c>
      <c r="K5305" s="152">
        <v>492.50106550912301</v>
      </c>
      <c r="L5305" s="152">
        <v>67.927025444746604</v>
      </c>
      <c r="M5305" s="152">
        <v>77.272069527067998</v>
      </c>
    </row>
    <row r="5306" spans="1:13">
      <c r="A5306" s="150" t="str">
        <f t="shared" si="165"/>
        <v>2007-2009MalesNC1</v>
      </c>
      <c r="B5306" s="151" t="str">
        <f t="shared" si="164"/>
        <v>2007-2009_Males_NC1_&lt;75</v>
      </c>
      <c r="C5306" s="152" t="s">
        <v>5</v>
      </c>
      <c r="D5306" s="152" t="s">
        <v>2</v>
      </c>
      <c r="E5306" s="152" t="s">
        <v>54</v>
      </c>
      <c r="F5306" s="152">
        <v>146</v>
      </c>
      <c r="G5306" s="152">
        <v>48.6666666666667</v>
      </c>
      <c r="H5306" s="152">
        <v>435.61284162787899</v>
      </c>
      <c r="I5306" s="152">
        <v>452.75248295283598</v>
      </c>
      <c r="J5306" s="152">
        <v>381.80417148371203</v>
      </c>
      <c r="K5306" s="152">
        <v>532.98619413790902</v>
      </c>
      <c r="L5306" s="152">
        <v>70.948311469124306</v>
      </c>
      <c r="M5306" s="152">
        <v>80.233711185072806</v>
      </c>
    </row>
    <row r="5307" spans="1:13">
      <c r="A5307" s="150" t="str">
        <f t="shared" si="165"/>
        <v>2008-2010MalesNC1</v>
      </c>
      <c r="B5307" s="151" t="str">
        <f t="shared" si="164"/>
        <v>2008-2010_Males_NC1_&lt;75</v>
      </c>
      <c r="C5307" s="152" t="s">
        <v>6</v>
      </c>
      <c r="D5307" s="152" t="s">
        <v>2</v>
      </c>
      <c r="E5307" s="152" t="s">
        <v>54</v>
      </c>
      <c r="F5307" s="152">
        <v>144</v>
      </c>
      <c r="G5307" s="152">
        <v>48</v>
      </c>
      <c r="H5307" s="152">
        <v>423.61662695260799</v>
      </c>
      <c r="I5307" s="152">
        <v>445.31849271793601</v>
      </c>
      <c r="J5307" s="152">
        <v>375.08090926599101</v>
      </c>
      <c r="K5307" s="152">
        <v>524.81649213678202</v>
      </c>
      <c r="L5307" s="152">
        <v>70.237583451944701</v>
      </c>
      <c r="M5307" s="152">
        <v>79.497999418846604</v>
      </c>
    </row>
    <row r="5308" spans="1:13">
      <c r="A5308" s="150" t="str">
        <f t="shared" si="165"/>
        <v>2009-2011MalesNC1</v>
      </c>
      <c r="B5308" s="151" t="str">
        <f t="shared" si="164"/>
        <v>2009-2011_Males_NC1_&lt;75</v>
      </c>
      <c r="C5308" s="152" t="s">
        <v>7</v>
      </c>
      <c r="D5308" s="152" t="s">
        <v>2</v>
      </c>
      <c r="E5308" s="152" t="s">
        <v>54</v>
      </c>
      <c r="F5308" s="152">
        <v>139</v>
      </c>
      <c r="G5308" s="152">
        <v>46.3333333333333</v>
      </c>
      <c r="H5308" s="152">
        <v>402.57182576459701</v>
      </c>
      <c r="I5308" s="152">
        <v>424.84954000407998</v>
      </c>
      <c r="J5308" s="152">
        <v>356.67721898687802</v>
      </c>
      <c r="K5308" s="152">
        <v>502.18154330159399</v>
      </c>
      <c r="L5308" s="152">
        <v>68.172321017201796</v>
      </c>
      <c r="M5308" s="152">
        <v>77.332003297513694</v>
      </c>
    </row>
    <row r="5309" spans="1:13">
      <c r="A5309" s="150" t="str">
        <f t="shared" si="165"/>
        <v>2010-2012MalesNC1</v>
      </c>
      <c r="B5309" s="151" t="str">
        <f t="shared" si="164"/>
        <v>2010-2012_Males_NC1_&lt;75</v>
      </c>
      <c r="C5309" s="152" t="s">
        <v>8</v>
      </c>
      <c r="D5309" s="152" t="s">
        <v>2</v>
      </c>
      <c r="E5309" s="152" t="s">
        <v>54</v>
      </c>
      <c r="F5309" s="152">
        <v>128</v>
      </c>
      <c r="G5309" s="152">
        <v>42.6666666666667</v>
      </c>
      <c r="H5309" s="152">
        <v>365.21342159324399</v>
      </c>
      <c r="I5309" s="152">
        <v>383.53760693982599</v>
      </c>
      <c r="J5309" s="152">
        <v>319.159417597237</v>
      </c>
      <c r="K5309" s="152">
        <v>456.95657101838998</v>
      </c>
      <c r="L5309" s="152">
        <v>64.378189342588996</v>
      </c>
      <c r="M5309" s="152">
        <v>73.4189640785644</v>
      </c>
    </row>
    <row r="5310" spans="1:13">
      <c r="A5310" s="150" t="str">
        <f t="shared" si="165"/>
        <v>2011-2013MalesNC1</v>
      </c>
      <c r="B5310" s="151" t="str">
        <f t="shared" si="164"/>
        <v>2011-2013_Males_NC1_&lt;75</v>
      </c>
      <c r="C5310" s="152" t="s">
        <v>9</v>
      </c>
      <c r="D5310" s="152" t="s">
        <v>2</v>
      </c>
      <c r="E5310" s="152" t="s">
        <v>54</v>
      </c>
      <c r="F5310" s="152">
        <v>130</v>
      </c>
      <c r="G5310" s="152">
        <v>43.3333333333333</v>
      </c>
      <c r="H5310" s="152">
        <v>368.11553164377699</v>
      </c>
      <c r="I5310" s="152">
        <v>386.59264576010901</v>
      </c>
      <c r="J5310" s="152">
        <v>322.20512573777398</v>
      </c>
      <c r="K5310" s="152">
        <v>459.94732241698398</v>
      </c>
      <c r="L5310" s="152">
        <v>64.387520022335394</v>
      </c>
      <c r="M5310" s="152">
        <v>73.354676656874204</v>
      </c>
    </row>
    <row r="5311" spans="1:13">
      <c r="A5311" s="150" t="str">
        <f t="shared" si="165"/>
        <v>2012-2014MalesNC1</v>
      </c>
      <c r="B5311" s="151" t="str">
        <f t="shared" ref="B5311:B5374" si="166">CONCATENATE(C5311,"_",D5311,"_",E5311,"_","&lt;75")</f>
        <v>2012-2014_Males_NC1_&lt;75</v>
      </c>
      <c r="C5311" s="152" t="s">
        <v>216</v>
      </c>
      <c r="D5311" s="152" t="s">
        <v>2</v>
      </c>
      <c r="E5311" s="152" t="s">
        <v>54</v>
      </c>
      <c r="F5311" s="152">
        <v>123</v>
      </c>
      <c r="G5311" s="152">
        <v>41</v>
      </c>
      <c r="H5311" s="152">
        <v>347.811333559552</v>
      </c>
      <c r="I5311" s="152">
        <v>361.55423780084499</v>
      </c>
      <c r="J5311" s="152">
        <v>299.69386207332701</v>
      </c>
      <c r="K5311" s="152">
        <v>432.28976999942302</v>
      </c>
      <c r="L5311" s="152">
        <v>61.8603757275174</v>
      </c>
      <c r="M5311" s="152">
        <v>70.735532198578298</v>
      </c>
    </row>
    <row r="5312" spans="1:13">
      <c r="A5312" s="150" t="str">
        <f t="shared" si="165"/>
        <v>2004-2006MalesNC2</v>
      </c>
      <c r="B5312" s="151" t="str">
        <f t="shared" si="166"/>
        <v>2004-2006_Males_NC2_&lt;75</v>
      </c>
      <c r="C5312" s="152" t="s">
        <v>1</v>
      </c>
      <c r="D5312" s="152" t="s">
        <v>2</v>
      </c>
      <c r="E5312" s="152" t="s">
        <v>55</v>
      </c>
      <c r="F5312" s="152">
        <v>145</v>
      </c>
      <c r="G5312" s="152">
        <v>48.3333333333333</v>
      </c>
      <c r="H5312" s="152">
        <v>476.36256118795001</v>
      </c>
      <c r="I5312" s="152">
        <v>466.85557400285501</v>
      </c>
      <c r="J5312" s="152">
        <v>393.43577391133601</v>
      </c>
      <c r="K5312" s="152">
        <v>549.91959683436596</v>
      </c>
      <c r="L5312" s="152">
        <v>73.419800091518695</v>
      </c>
      <c r="M5312" s="152">
        <v>83.064022831510698</v>
      </c>
    </row>
    <row r="5313" spans="1:13">
      <c r="A5313" s="150" t="str">
        <f t="shared" si="165"/>
        <v>2005-2007MalesNC2</v>
      </c>
      <c r="B5313" s="151" t="str">
        <f t="shared" si="166"/>
        <v>2005-2007_Males_NC2_&lt;75</v>
      </c>
      <c r="C5313" s="152" t="s">
        <v>3</v>
      </c>
      <c r="D5313" s="152" t="s">
        <v>2</v>
      </c>
      <c r="E5313" s="152" t="s">
        <v>55</v>
      </c>
      <c r="F5313" s="152">
        <v>156</v>
      </c>
      <c r="G5313" s="152">
        <v>52</v>
      </c>
      <c r="H5313" s="152">
        <v>510.82222731589098</v>
      </c>
      <c r="I5313" s="152">
        <v>497.36148500797998</v>
      </c>
      <c r="J5313" s="152">
        <v>421.79300566521101</v>
      </c>
      <c r="K5313" s="152">
        <v>582.47632963984802</v>
      </c>
      <c r="L5313" s="152">
        <v>75.568479342768498</v>
      </c>
      <c r="M5313" s="152">
        <v>85.114844631868394</v>
      </c>
    </row>
    <row r="5314" spans="1:13">
      <c r="A5314" s="150" t="str">
        <f t="shared" si="165"/>
        <v>2006-2008MalesNC2</v>
      </c>
      <c r="B5314" s="151" t="str">
        <f t="shared" si="166"/>
        <v>2006-2008_Males_NC2_&lt;75</v>
      </c>
      <c r="C5314" s="152" t="s">
        <v>4</v>
      </c>
      <c r="D5314" s="152" t="s">
        <v>2</v>
      </c>
      <c r="E5314" s="152" t="s">
        <v>55</v>
      </c>
      <c r="F5314" s="152">
        <v>148</v>
      </c>
      <c r="G5314" s="152">
        <v>49.3333333333333</v>
      </c>
      <c r="H5314" s="152">
        <v>484.11893624676998</v>
      </c>
      <c r="I5314" s="152">
        <v>466.637648141971</v>
      </c>
      <c r="J5314" s="152">
        <v>393.89219660620103</v>
      </c>
      <c r="K5314" s="152">
        <v>548.83473540817795</v>
      </c>
      <c r="L5314" s="152">
        <v>72.745451535769604</v>
      </c>
      <c r="M5314" s="152">
        <v>82.197087266207802</v>
      </c>
    </row>
    <row r="5315" spans="1:13">
      <c r="A5315" s="150" t="str">
        <f t="shared" ref="A5315:A5378" si="167">C5315&amp;D5315&amp;E5315</f>
        <v>2007-2009MalesNC2</v>
      </c>
      <c r="B5315" s="151" t="str">
        <f t="shared" si="166"/>
        <v>2007-2009_Males_NC2_&lt;75</v>
      </c>
      <c r="C5315" s="152" t="s">
        <v>5</v>
      </c>
      <c r="D5315" s="152" t="s">
        <v>2</v>
      </c>
      <c r="E5315" s="152" t="s">
        <v>55</v>
      </c>
      <c r="F5315" s="152">
        <v>145</v>
      </c>
      <c r="G5315" s="152">
        <v>48.3333333333333</v>
      </c>
      <c r="H5315" s="152">
        <v>474.39882218223499</v>
      </c>
      <c r="I5315" s="152">
        <v>444.34721256827498</v>
      </c>
      <c r="J5315" s="152">
        <v>374.40473419377201</v>
      </c>
      <c r="K5315" s="152">
        <v>523.47714227865595</v>
      </c>
      <c r="L5315" s="152">
        <v>69.942478374502898</v>
      </c>
      <c r="M5315" s="152">
        <v>79.129929710381703</v>
      </c>
    </row>
    <row r="5316" spans="1:13">
      <c r="A5316" s="150" t="str">
        <f t="shared" si="167"/>
        <v>2008-2010MalesNC2</v>
      </c>
      <c r="B5316" s="151" t="str">
        <f t="shared" si="166"/>
        <v>2008-2010_Males_NC2_&lt;75</v>
      </c>
      <c r="C5316" s="152" t="s">
        <v>6</v>
      </c>
      <c r="D5316" s="152" t="s">
        <v>2</v>
      </c>
      <c r="E5316" s="152" t="s">
        <v>55</v>
      </c>
      <c r="F5316" s="152">
        <v>144</v>
      </c>
      <c r="G5316" s="152">
        <v>48</v>
      </c>
      <c r="H5316" s="152">
        <v>471.71356504078398</v>
      </c>
      <c r="I5316" s="152">
        <v>434.94410517962098</v>
      </c>
      <c r="J5316" s="152">
        <v>366.15533790615899</v>
      </c>
      <c r="K5316" s="152">
        <v>512.80227045192703</v>
      </c>
      <c r="L5316" s="152">
        <v>68.788767273462696</v>
      </c>
      <c r="M5316" s="152">
        <v>77.858165272306195</v>
      </c>
    </row>
    <row r="5317" spans="1:13">
      <c r="A5317" s="150" t="str">
        <f t="shared" si="167"/>
        <v>2009-2011MalesNC2</v>
      </c>
      <c r="B5317" s="151" t="str">
        <f t="shared" si="166"/>
        <v>2009-2011_Males_NC2_&lt;75</v>
      </c>
      <c r="C5317" s="152" t="s">
        <v>7</v>
      </c>
      <c r="D5317" s="152" t="s">
        <v>2</v>
      </c>
      <c r="E5317" s="152" t="s">
        <v>55</v>
      </c>
      <c r="F5317" s="152">
        <v>142</v>
      </c>
      <c r="G5317" s="152">
        <v>47.3333333333333</v>
      </c>
      <c r="H5317" s="152">
        <v>464.310237713763</v>
      </c>
      <c r="I5317" s="152">
        <v>423.34573255489198</v>
      </c>
      <c r="J5317" s="152">
        <v>355.98800346502998</v>
      </c>
      <c r="K5317" s="152">
        <v>499.650865484588</v>
      </c>
      <c r="L5317" s="152">
        <v>67.357729089862104</v>
      </c>
      <c r="M5317" s="152">
        <v>76.305132929695802</v>
      </c>
    </row>
    <row r="5318" spans="1:13">
      <c r="A5318" s="150" t="str">
        <f t="shared" si="167"/>
        <v>2010-2012MalesNC2</v>
      </c>
      <c r="B5318" s="151" t="str">
        <f t="shared" si="166"/>
        <v>2010-2012_Males_NC2_&lt;75</v>
      </c>
      <c r="C5318" s="152" t="s">
        <v>8</v>
      </c>
      <c r="D5318" s="152" t="s">
        <v>2</v>
      </c>
      <c r="E5318" s="152" t="s">
        <v>55</v>
      </c>
      <c r="F5318" s="152">
        <v>132</v>
      </c>
      <c r="G5318" s="152">
        <v>44</v>
      </c>
      <c r="H5318" s="152">
        <v>429.63155839083498</v>
      </c>
      <c r="I5318" s="152">
        <v>393.642635796082</v>
      </c>
      <c r="J5318" s="152">
        <v>328.63724368413602</v>
      </c>
      <c r="K5318" s="152">
        <v>467.62739393126299</v>
      </c>
      <c r="L5318" s="152">
        <v>65.005392111946307</v>
      </c>
      <c r="M5318" s="152">
        <v>73.984758135180797</v>
      </c>
    </row>
    <row r="5319" spans="1:13">
      <c r="A5319" s="150" t="str">
        <f t="shared" si="167"/>
        <v>2011-2013MalesNC2</v>
      </c>
      <c r="B5319" s="151" t="str">
        <f t="shared" si="166"/>
        <v>2011-2013_Males_NC2_&lt;75</v>
      </c>
      <c r="C5319" s="152" t="s">
        <v>9</v>
      </c>
      <c r="D5319" s="152" t="s">
        <v>2</v>
      </c>
      <c r="E5319" s="152" t="s">
        <v>55</v>
      </c>
      <c r="F5319" s="152">
        <v>104</v>
      </c>
      <c r="G5319" s="152">
        <v>34.6666666666667</v>
      </c>
      <c r="H5319" s="152">
        <v>338.24438156568101</v>
      </c>
      <c r="I5319" s="152">
        <v>302.92911921784298</v>
      </c>
      <c r="J5319" s="152">
        <v>246.74677928645099</v>
      </c>
      <c r="K5319" s="152">
        <v>367.93533353425499</v>
      </c>
      <c r="L5319" s="152">
        <v>56.182339931392796</v>
      </c>
      <c r="M5319" s="152">
        <v>65.006214316411999</v>
      </c>
    </row>
    <row r="5320" spans="1:13">
      <c r="A5320" s="150" t="str">
        <f t="shared" si="167"/>
        <v>2012-2014MalesNC2</v>
      </c>
      <c r="B5320" s="151" t="str">
        <f t="shared" si="166"/>
        <v>2012-2014_Males_NC2_&lt;75</v>
      </c>
      <c r="C5320" s="152" t="s">
        <v>216</v>
      </c>
      <c r="D5320" s="152" t="s">
        <v>2</v>
      </c>
      <c r="E5320" s="152" t="s">
        <v>55</v>
      </c>
      <c r="F5320" s="152">
        <v>107</v>
      </c>
      <c r="G5320" s="152">
        <v>35.6666666666667</v>
      </c>
      <c r="H5320" s="152">
        <v>347.132104853361</v>
      </c>
      <c r="I5320" s="152">
        <v>304.05757773429099</v>
      </c>
      <c r="J5320" s="152">
        <v>248.177822379655</v>
      </c>
      <c r="K5320" s="152">
        <v>368.57977989200998</v>
      </c>
      <c r="L5320" s="152">
        <v>55.8797553546366</v>
      </c>
      <c r="M5320" s="152">
        <v>64.522202157719207</v>
      </c>
    </row>
    <row r="5321" spans="1:13">
      <c r="A5321" s="150" t="str">
        <f t="shared" si="167"/>
        <v>2004-2006MalesNC3</v>
      </c>
      <c r="B5321" s="151" t="str">
        <f t="shared" si="166"/>
        <v>2004-2006_Males_NC3_&lt;75</v>
      </c>
      <c r="C5321" s="152" t="s">
        <v>1</v>
      </c>
      <c r="D5321" s="152" t="s">
        <v>2</v>
      </c>
      <c r="E5321" s="152" t="s">
        <v>56</v>
      </c>
      <c r="F5321" s="152">
        <v>165</v>
      </c>
      <c r="G5321" s="152">
        <v>55</v>
      </c>
      <c r="H5321" s="152">
        <v>544.23114981199296</v>
      </c>
      <c r="I5321" s="152">
        <v>540.22937496591601</v>
      </c>
      <c r="J5321" s="152">
        <v>460.51520862045902</v>
      </c>
      <c r="K5321" s="152">
        <v>629.71709889713702</v>
      </c>
      <c r="L5321" s="152">
        <v>79.714166345457301</v>
      </c>
      <c r="M5321" s="152">
        <v>89.487723931220899</v>
      </c>
    </row>
    <row r="5322" spans="1:13">
      <c r="A5322" s="150" t="str">
        <f t="shared" si="167"/>
        <v>2005-2007MalesNC3</v>
      </c>
      <c r="B5322" s="151" t="str">
        <f t="shared" si="166"/>
        <v>2005-2007_Males_NC3_&lt;75</v>
      </c>
      <c r="C5322" s="152" t="s">
        <v>3</v>
      </c>
      <c r="D5322" s="152" t="s">
        <v>2</v>
      </c>
      <c r="E5322" s="152" t="s">
        <v>56</v>
      </c>
      <c r="F5322" s="152">
        <v>159</v>
      </c>
      <c r="G5322" s="152">
        <v>53</v>
      </c>
      <c r="H5322" s="152">
        <v>525.02971866332098</v>
      </c>
      <c r="I5322" s="152">
        <v>517.31801614655797</v>
      </c>
      <c r="J5322" s="152">
        <v>439.650638962556</v>
      </c>
      <c r="K5322" s="152">
        <v>604.69776573555998</v>
      </c>
      <c r="L5322" s="152">
        <v>77.667377184001197</v>
      </c>
      <c r="M5322" s="152">
        <v>87.3797495890026</v>
      </c>
    </row>
    <row r="5323" spans="1:13">
      <c r="A5323" s="150" t="str">
        <f t="shared" si="167"/>
        <v>2006-2008MalesNC3</v>
      </c>
      <c r="B5323" s="151" t="str">
        <f t="shared" si="166"/>
        <v>2006-2008_Males_NC3_&lt;75</v>
      </c>
      <c r="C5323" s="152" t="s">
        <v>4</v>
      </c>
      <c r="D5323" s="152" t="s">
        <v>2</v>
      </c>
      <c r="E5323" s="152" t="s">
        <v>56</v>
      </c>
      <c r="F5323" s="152">
        <v>156</v>
      </c>
      <c r="G5323" s="152">
        <v>52</v>
      </c>
      <c r="H5323" s="152">
        <v>512.73623664749402</v>
      </c>
      <c r="I5323" s="152">
        <v>499.31461709930898</v>
      </c>
      <c r="J5323" s="152">
        <v>423.68808986565199</v>
      </c>
      <c r="K5323" s="152">
        <v>584.49484265795002</v>
      </c>
      <c r="L5323" s="152">
        <v>75.626527233657697</v>
      </c>
      <c r="M5323" s="152">
        <v>85.180225558641197</v>
      </c>
    </row>
    <row r="5324" spans="1:13">
      <c r="A5324" s="150" t="str">
        <f t="shared" si="167"/>
        <v>2007-2009MalesNC3</v>
      </c>
      <c r="B5324" s="151" t="str">
        <f t="shared" si="166"/>
        <v>2007-2009_Males_NC3_&lt;75</v>
      </c>
      <c r="C5324" s="152" t="s">
        <v>5</v>
      </c>
      <c r="D5324" s="152" t="s">
        <v>2</v>
      </c>
      <c r="E5324" s="152" t="s">
        <v>56</v>
      </c>
      <c r="F5324" s="152">
        <v>151</v>
      </c>
      <c r="G5324" s="152">
        <v>50.3333333333333</v>
      </c>
      <c r="H5324" s="152">
        <v>494.30404609139703</v>
      </c>
      <c r="I5324" s="152">
        <v>475.26342291159898</v>
      </c>
      <c r="J5324" s="152">
        <v>402.18213717761</v>
      </c>
      <c r="K5324" s="152">
        <v>557.73875839569803</v>
      </c>
      <c r="L5324" s="152">
        <v>73.081285733989105</v>
      </c>
      <c r="M5324" s="152">
        <v>82.475335484098693</v>
      </c>
    </row>
    <row r="5325" spans="1:13">
      <c r="A5325" s="150" t="str">
        <f t="shared" si="167"/>
        <v>2008-2010MalesNC3</v>
      </c>
      <c r="B5325" s="151" t="str">
        <f t="shared" si="166"/>
        <v>2008-2010_Males_NC3_&lt;75</v>
      </c>
      <c r="C5325" s="152" t="s">
        <v>6</v>
      </c>
      <c r="D5325" s="152" t="s">
        <v>2</v>
      </c>
      <c r="E5325" s="152" t="s">
        <v>56</v>
      </c>
      <c r="F5325" s="152">
        <v>156</v>
      </c>
      <c r="G5325" s="152">
        <v>52</v>
      </c>
      <c r="H5325" s="152">
        <v>507.38307422103702</v>
      </c>
      <c r="I5325" s="152">
        <v>480.65402959798001</v>
      </c>
      <c r="J5325" s="152">
        <v>407.842253660837</v>
      </c>
      <c r="K5325" s="152">
        <v>562.66392380466198</v>
      </c>
      <c r="L5325" s="152">
        <v>72.811775937142698</v>
      </c>
      <c r="M5325" s="152">
        <v>82.009894206682503</v>
      </c>
    </row>
    <row r="5326" spans="1:13">
      <c r="A5326" s="150" t="str">
        <f t="shared" si="167"/>
        <v>2009-2011MalesNC3</v>
      </c>
      <c r="B5326" s="151" t="str">
        <f t="shared" si="166"/>
        <v>2009-2011_Males_NC3_&lt;75</v>
      </c>
      <c r="C5326" s="152" t="s">
        <v>7</v>
      </c>
      <c r="D5326" s="152" t="s">
        <v>2</v>
      </c>
      <c r="E5326" s="152" t="s">
        <v>56</v>
      </c>
      <c r="F5326" s="152">
        <v>145</v>
      </c>
      <c r="G5326" s="152">
        <v>48.3333333333333</v>
      </c>
      <c r="H5326" s="152">
        <v>471.65208340109899</v>
      </c>
      <c r="I5326" s="152">
        <v>437.64617812195399</v>
      </c>
      <c r="J5326" s="152">
        <v>368.93516142136298</v>
      </c>
      <c r="K5326" s="152">
        <v>515.38288474441799</v>
      </c>
      <c r="L5326" s="152">
        <v>68.711016700591799</v>
      </c>
      <c r="M5326" s="152">
        <v>77.736706622463103</v>
      </c>
    </row>
    <row r="5327" spans="1:13">
      <c r="A5327" s="150" t="str">
        <f t="shared" si="167"/>
        <v>2010-2012MalesNC3</v>
      </c>
      <c r="B5327" s="151" t="str">
        <f t="shared" si="166"/>
        <v>2010-2012_Males_NC3_&lt;75</v>
      </c>
      <c r="C5327" s="152" t="s">
        <v>8</v>
      </c>
      <c r="D5327" s="152" t="s">
        <v>2</v>
      </c>
      <c r="E5327" s="152" t="s">
        <v>56</v>
      </c>
      <c r="F5327" s="152">
        <v>133</v>
      </c>
      <c r="G5327" s="152">
        <v>44.3333333333333</v>
      </c>
      <c r="H5327" s="152">
        <v>432.000519699873</v>
      </c>
      <c r="I5327" s="152">
        <v>396.22372519474698</v>
      </c>
      <c r="J5327" s="152">
        <v>331.34861598479102</v>
      </c>
      <c r="K5327" s="152">
        <v>470.02401184980602</v>
      </c>
      <c r="L5327" s="152">
        <v>64.875109209955596</v>
      </c>
      <c r="M5327" s="152">
        <v>73.800286655059395</v>
      </c>
    </row>
    <row r="5328" spans="1:13">
      <c r="A5328" s="150" t="str">
        <f t="shared" si="167"/>
        <v>2011-2013MalesNC3</v>
      </c>
      <c r="B5328" s="151" t="str">
        <f t="shared" si="166"/>
        <v>2011-2013_Males_NC3_&lt;75</v>
      </c>
      <c r="C5328" s="152" t="s">
        <v>9</v>
      </c>
      <c r="D5328" s="152" t="s">
        <v>2</v>
      </c>
      <c r="E5328" s="152" t="s">
        <v>56</v>
      </c>
      <c r="F5328" s="152">
        <v>107</v>
      </c>
      <c r="G5328" s="152">
        <v>35.6666666666667</v>
      </c>
      <c r="H5328" s="152">
        <v>347.990113178093</v>
      </c>
      <c r="I5328" s="152">
        <v>324.411090639446</v>
      </c>
      <c r="J5328" s="152">
        <v>265.40030046526101</v>
      </c>
      <c r="K5328" s="152">
        <v>392.54857815959599</v>
      </c>
      <c r="L5328" s="152">
        <v>59.010790174185601</v>
      </c>
      <c r="M5328" s="152">
        <v>68.137487520149406</v>
      </c>
    </row>
    <row r="5329" spans="1:13">
      <c r="A5329" s="150" t="str">
        <f t="shared" si="167"/>
        <v>2012-2014MalesNC3</v>
      </c>
      <c r="B5329" s="151" t="str">
        <f t="shared" si="166"/>
        <v>2012-2014_Males_NC3_&lt;75</v>
      </c>
      <c r="C5329" s="152" t="s">
        <v>216</v>
      </c>
      <c r="D5329" s="152" t="s">
        <v>2</v>
      </c>
      <c r="E5329" s="152" t="s">
        <v>56</v>
      </c>
      <c r="F5329" s="152">
        <v>115</v>
      </c>
      <c r="G5329" s="152">
        <v>38.3333333333333</v>
      </c>
      <c r="H5329" s="152">
        <v>373.47362951416</v>
      </c>
      <c r="I5329" s="152">
        <v>345.56677512985698</v>
      </c>
      <c r="J5329" s="152">
        <v>284.62394609644701</v>
      </c>
      <c r="K5329" s="152">
        <v>415.57541997214997</v>
      </c>
      <c r="L5329" s="152">
        <v>60.94282903341</v>
      </c>
      <c r="M5329" s="152">
        <v>70.008644842293705</v>
      </c>
    </row>
    <row r="5330" spans="1:13">
      <c r="A5330" s="150" t="str">
        <f t="shared" si="167"/>
        <v>2004-2006MalesNC4</v>
      </c>
      <c r="B5330" s="151" t="str">
        <f t="shared" si="166"/>
        <v>2004-2006_Males_NC4_&lt;75</v>
      </c>
      <c r="C5330" s="152" t="s">
        <v>1</v>
      </c>
      <c r="D5330" s="152" t="s">
        <v>2</v>
      </c>
      <c r="E5330" s="152" t="s">
        <v>57</v>
      </c>
      <c r="F5330" s="152">
        <v>175</v>
      </c>
      <c r="G5330" s="152">
        <v>58.3333333333333</v>
      </c>
      <c r="H5330" s="152">
        <v>539.29121725731898</v>
      </c>
      <c r="I5330" s="152">
        <v>589.56279831236895</v>
      </c>
      <c r="J5330" s="152">
        <v>505.14122974739303</v>
      </c>
      <c r="K5330" s="152">
        <v>684.016142910025</v>
      </c>
      <c r="L5330" s="152">
        <v>84.4215685649759</v>
      </c>
      <c r="M5330" s="152">
        <v>94.453344597656596</v>
      </c>
    </row>
    <row r="5331" spans="1:13">
      <c r="A5331" s="150" t="str">
        <f t="shared" si="167"/>
        <v>2005-2007MalesNC4</v>
      </c>
      <c r="B5331" s="151" t="str">
        <f t="shared" si="166"/>
        <v>2005-2007_Males_NC4_&lt;75</v>
      </c>
      <c r="C5331" s="152" t="s">
        <v>3</v>
      </c>
      <c r="D5331" s="152" t="s">
        <v>2</v>
      </c>
      <c r="E5331" s="152" t="s">
        <v>57</v>
      </c>
      <c r="F5331" s="152">
        <v>175</v>
      </c>
      <c r="G5331" s="152">
        <v>58.3333333333333</v>
      </c>
      <c r="H5331" s="152">
        <v>539.24136443472105</v>
      </c>
      <c r="I5331" s="152">
        <v>593.32330592767903</v>
      </c>
      <c r="J5331" s="152">
        <v>508.445937142285</v>
      </c>
      <c r="K5331" s="152">
        <v>688.28661327559701</v>
      </c>
      <c r="L5331" s="152">
        <v>84.877368785393699</v>
      </c>
      <c r="M5331" s="152">
        <v>94.963307347918402</v>
      </c>
    </row>
    <row r="5332" spans="1:13">
      <c r="A5332" s="150" t="str">
        <f t="shared" si="167"/>
        <v>2006-2008MalesNC4</v>
      </c>
      <c r="B5332" s="151" t="str">
        <f t="shared" si="166"/>
        <v>2006-2008_Males_NC4_&lt;75</v>
      </c>
      <c r="C5332" s="152" t="s">
        <v>4</v>
      </c>
      <c r="D5332" s="152" t="s">
        <v>2</v>
      </c>
      <c r="E5332" s="152" t="s">
        <v>57</v>
      </c>
      <c r="F5332" s="152">
        <v>169</v>
      </c>
      <c r="G5332" s="152">
        <v>56.3333333333333</v>
      </c>
      <c r="H5332" s="152">
        <v>519.40867320281495</v>
      </c>
      <c r="I5332" s="152">
        <v>572.88947970424999</v>
      </c>
      <c r="J5332" s="152">
        <v>489.473741814032</v>
      </c>
      <c r="K5332" s="152">
        <v>666.40306455582697</v>
      </c>
      <c r="L5332" s="152">
        <v>83.4157378902175</v>
      </c>
      <c r="M5332" s="152">
        <v>93.513584851577505</v>
      </c>
    </row>
    <row r="5333" spans="1:13">
      <c r="A5333" s="150" t="str">
        <f t="shared" si="167"/>
        <v>2007-2009MalesNC4</v>
      </c>
      <c r="B5333" s="151" t="str">
        <f t="shared" si="166"/>
        <v>2007-2009_Males_NC4_&lt;75</v>
      </c>
      <c r="C5333" s="152" t="s">
        <v>5</v>
      </c>
      <c r="D5333" s="152" t="s">
        <v>2</v>
      </c>
      <c r="E5333" s="152" t="s">
        <v>57</v>
      </c>
      <c r="F5333" s="152">
        <v>164</v>
      </c>
      <c r="G5333" s="152">
        <v>54.6666666666667</v>
      </c>
      <c r="H5333" s="152">
        <v>500</v>
      </c>
      <c r="I5333" s="152">
        <v>552.09195736326399</v>
      </c>
      <c r="J5333" s="152">
        <v>470.53767619793098</v>
      </c>
      <c r="K5333" s="152">
        <v>643.67782559740897</v>
      </c>
      <c r="L5333" s="152">
        <v>81.554281165333506</v>
      </c>
      <c r="M5333" s="152">
        <v>91.585868234144996</v>
      </c>
    </row>
    <row r="5334" spans="1:13">
      <c r="A5334" s="150" t="str">
        <f t="shared" si="167"/>
        <v>2008-2010MalesNC4</v>
      </c>
      <c r="B5334" s="151" t="str">
        <f t="shared" si="166"/>
        <v>2008-2010_Males_NC4_&lt;75</v>
      </c>
      <c r="C5334" s="152" t="s">
        <v>6</v>
      </c>
      <c r="D5334" s="152" t="s">
        <v>2</v>
      </c>
      <c r="E5334" s="152" t="s">
        <v>57</v>
      </c>
      <c r="F5334" s="152">
        <v>163</v>
      </c>
      <c r="G5334" s="152">
        <v>54.3333333333333</v>
      </c>
      <c r="H5334" s="152">
        <v>490.60919816999802</v>
      </c>
      <c r="I5334" s="152">
        <v>543.34032118122502</v>
      </c>
      <c r="J5334" s="152">
        <v>462.88688600377299</v>
      </c>
      <c r="K5334" s="152">
        <v>633.72222011025804</v>
      </c>
      <c r="L5334" s="152">
        <v>80.453435177451794</v>
      </c>
      <c r="M5334" s="152">
        <v>90.381898929033795</v>
      </c>
    </row>
    <row r="5335" spans="1:13">
      <c r="A5335" s="150" t="str">
        <f t="shared" si="167"/>
        <v>2009-2011MalesNC4</v>
      </c>
      <c r="B5335" s="151" t="str">
        <f t="shared" si="166"/>
        <v>2009-2011_Males_NC4_&lt;75</v>
      </c>
      <c r="C5335" s="152" t="s">
        <v>7</v>
      </c>
      <c r="D5335" s="152" t="s">
        <v>2</v>
      </c>
      <c r="E5335" s="152" t="s">
        <v>57</v>
      </c>
      <c r="F5335" s="152">
        <v>164</v>
      </c>
      <c r="G5335" s="152">
        <v>54.6666666666667</v>
      </c>
      <c r="H5335" s="152">
        <v>488.10976517158201</v>
      </c>
      <c r="I5335" s="152">
        <v>546.85818525779598</v>
      </c>
      <c r="J5335" s="152">
        <v>466.15278916440798</v>
      </c>
      <c r="K5335" s="152">
        <v>637.49075128347204</v>
      </c>
      <c r="L5335" s="152">
        <v>80.7053960933887</v>
      </c>
      <c r="M5335" s="152">
        <v>90.632566025675303</v>
      </c>
    </row>
    <row r="5336" spans="1:13">
      <c r="A5336" s="150" t="str">
        <f t="shared" si="167"/>
        <v>2010-2012MalesNC4</v>
      </c>
      <c r="B5336" s="151" t="str">
        <f t="shared" si="166"/>
        <v>2010-2012_Males_NC4_&lt;75</v>
      </c>
      <c r="C5336" s="152" t="s">
        <v>8</v>
      </c>
      <c r="D5336" s="152" t="s">
        <v>2</v>
      </c>
      <c r="E5336" s="152" t="s">
        <v>57</v>
      </c>
      <c r="F5336" s="152">
        <v>165</v>
      </c>
      <c r="G5336" s="152">
        <v>55</v>
      </c>
      <c r="H5336" s="152">
        <v>487.48781280468</v>
      </c>
      <c r="I5336" s="152">
        <v>546.01521942407999</v>
      </c>
      <c r="J5336" s="152">
        <v>465.66210339365301</v>
      </c>
      <c r="K5336" s="152">
        <v>636.22023308730195</v>
      </c>
      <c r="L5336" s="152">
        <v>80.353116030427699</v>
      </c>
      <c r="M5336" s="152">
        <v>90.205013663221393</v>
      </c>
    </row>
    <row r="5337" spans="1:13">
      <c r="A5337" s="150" t="str">
        <f t="shared" si="167"/>
        <v>2011-2013MalesNC4</v>
      </c>
      <c r="B5337" s="151" t="str">
        <f t="shared" si="166"/>
        <v>2011-2013_Males_NC4_&lt;75</v>
      </c>
      <c r="C5337" s="152" t="s">
        <v>9</v>
      </c>
      <c r="D5337" s="152" t="s">
        <v>2</v>
      </c>
      <c r="E5337" s="152" t="s">
        <v>57</v>
      </c>
      <c r="F5337" s="152">
        <v>156</v>
      </c>
      <c r="G5337" s="152">
        <v>52</v>
      </c>
      <c r="H5337" s="152">
        <v>460.01415428167002</v>
      </c>
      <c r="I5337" s="152">
        <v>508.48712451798502</v>
      </c>
      <c r="J5337" s="152">
        <v>431.54671606188299</v>
      </c>
      <c r="K5337" s="152">
        <v>595.14721042429699</v>
      </c>
      <c r="L5337" s="152">
        <v>76.940408456102404</v>
      </c>
      <c r="M5337" s="152">
        <v>86.660085906311707</v>
      </c>
    </row>
    <row r="5338" spans="1:13">
      <c r="A5338" s="150" t="str">
        <f t="shared" si="167"/>
        <v>2012-2014MalesNC4</v>
      </c>
      <c r="B5338" s="151" t="str">
        <f t="shared" si="166"/>
        <v>2012-2014_Males_NC4_&lt;75</v>
      </c>
      <c r="C5338" s="152" t="s">
        <v>216</v>
      </c>
      <c r="D5338" s="152" t="s">
        <v>2</v>
      </c>
      <c r="E5338" s="152" t="s">
        <v>57</v>
      </c>
      <c r="F5338" s="152">
        <v>146</v>
      </c>
      <c r="G5338" s="152">
        <v>48.6666666666667</v>
      </c>
      <c r="H5338" s="152">
        <v>429.715093006828</v>
      </c>
      <c r="I5338" s="152">
        <v>468.96247011403398</v>
      </c>
      <c r="J5338" s="152">
        <v>395.70910165438102</v>
      </c>
      <c r="K5338" s="152">
        <v>551.80291390504897</v>
      </c>
      <c r="L5338" s="152">
        <v>73.253368459652293</v>
      </c>
      <c r="M5338" s="152">
        <v>82.840443791015602</v>
      </c>
    </row>
    <row r="5339" spans="1:13">
      <c r="A5339" s="150" t="str">
        <f t="shared" si="167"/>
        <v>2004-2006MalesNC5</v>
      </c>
      <c r="B5339" s="151" t="str">
        <f t="shared" si="166"/>
        <v>2004-2006_Males_NC5_&lt;75</v>
      </c>
      <c r="C5339" s="152" t="s">
        <v>1</v>
      </c>
      <c r="D5339" s="152" t="s">
        <v>2</v>
      </c>
      <c r="E5339" s="152" t="s">
        <v>58</v>
      </c>
      <c r="F5339" s="152">
        <v>192</v>
      </c>
      <c r="G5339" s="152">
        <v>64</v>
      </c>
      <c r="H5339" s="152">
        <v>565.75419159030002</v>
      </c>
      <c r="I5339" s="152">
        <v>627.02584680950997</v>
      </c>
      <c r="J5339" s="152">
        <v>540.65191107412898</v>
      </c>
      <c r="K5339" s="152">
        <v>723.17077315987206</v>
      </c>
      <c r="L5339" s="152">
        <v>86.373935735380897</v>
      </c>
      <c r="M5339" s="152">
        <v>96.144926350361501</v>
      </c>
    </row>
    <row r="5340" spans="1:13">
      <c r="A5340" s="150" t="str">
        <f t="shared" si="167"/>
        <v>2005-2007MalesNC5</v>
      </c>
      <c r="B5340" s="151" t="str">
        <f t="shared" si="166"/>
        <v>2005-2007_Males_NC5_&lt;75</v>
      </c>
      <c r="C5340" s="152" t="s">
        <v>3</v>
      </c>
      <c r="D5340" s="152" t="s">
        <v>2</v>
      </c>
      <c r="E5340" s="152" t="s">
        <v>58</v>
      </c>
      <c r="F5340" s="152">
        <v>182</v>
      </c>
      <c r="G5340" s="152">
        <v>60.6666666666667</v>
      </c>
      <c r="H5340" s="152">
        <v>534.28839830906497</v>
      </c>
      <c r="I5340" s="152">
        <v>583.74155816381801</v>
      </c>
      <c r="J5340" s="152">
        <v>501.11121775077601</v>
      </c>
      <c r="K5340" s="152">
        <v>675.98839572666202</v>
      </c>
      <c r="L5340" s="152">
        <v>82.630340413042106</v>
      </c>
      <c r="M5340" s="152">
        <v>92.246837562843893</v>
      </c>
    </row>
    <row r="5341" spans="1:13">
      <c r="A5341" s="150" t="str">
        <f t="shared" si="167"/>
        <v>2006-2008MalesNC5</v>
      </c>
      <c r="B5341" s="151" t="str">
        <f t="shared" si="166"/>
        <v>2006-2008_Males_NC5_&lt;75</v>
      </c>
      <c r="C5341" s="152" t="s">
        <v>4</v>
      </c>
      <c r="D5341" s="152" t="s">
        <v>2</v>
      </c>
      <c r="E5341" s="152" t="s">
        <v>58</v>
      </c>
      <c r="F5341" s="152">
        <v>184</v>
      </c>
      <c r="G5341" s="152">
        <v>61.3333333333333</v>
      </c>
      <c r="H5341" s="152">
        <v>539.25734884675103</v>
      </c>
      <c r="I5341" s="152">
        <v>569.90895577540198</v>
      </c>
      <c r="J5341" s="152">
        <v>489.61881415837502</v>
      </c>
      <c r="K5341" s="152">
        <v>659.48919860696299</v>
      </c>
      <c r="L5341" s="152">
        <v>80.290141617027203</v>
      </c>
      <c r="M5341" s="152">
        <v>89.580242831560298</v>
      </c>
    </row>
    <row r="5342" spans="1:13">
      <c r="A5342" s="150" t="str">
        <f t="shared" si="167"/>
        <v>2007-2009MalesNC5</v>
      </c>
      <c r="B5342" s="151" t="str">
        <f t="shared" si="166"/>
        <v>2007-2009_Males_NC5_&lt;75</v>
      </c>
      <c r="C5342" s="152" t="s">
        <v>5</v>
      </c>
      <c r="D5342" s="152" t="s">
        <v>2</v>
      </c>
      <c r="E5342" s="152" t="s">
        <v>58</v>
      </c>
      <c r="F5342" s="152">
        <v>186</v>
      </c>
      <c r="G5342" s="152">
        <v>62</v>
      </c>
      <c r="H5342" s="152">
        <v>545.71059734772905</v>
      </c>
      <c r="I5342" s="152">
        <v>567.01059700265398</v>
      </c>
      <c r="J5342" s="152">
        <v>487.59793096061497</v>
      </c>
      <c r="K5342" s="152">
        <v>655.55927966222896</v>
      </c>
      <c r="L5342" s="152">
        <v>79.412666042038694</v>
      </c>
      <c r="M5342" s="152">
        <v>88.548682659574595</v>
      </c>
    </row>
    <row r="5343" spans="1:13">
      <c r="A5343" s="150" t="str">
        <f t="shared" si="167"/>
        <v>2008-2010MalesNC5</v>
      </c>
      <c r="B5343" s="151" t="str">
        <f t="shared" si="166"/>
        <v>2008-2010_Males_NC5_&lt;75</v>
      </c>
      <c r="C5343" s="152" t="s">
        <v>6</v>
      </c>
      <c r="D5343" s="152" t="s">
        <v>2</v>
      </c>
      <c r="E5343" s="152" t="s">
        <v>58</v>
      </c>
      <c r="F5343" s="152">
        <v>187</v>
      </c>
      <c r="G5343" s="152">
        <v>62.3333333333333</v>
      </c>
      <c r="H5343" s="152">
        <v>548.38709677419399</v>
      </c>
      <c r="I5343" s="152">
        <v>571.58110094333904</v>
      </c>
      <c r="J5343" s="152">
        <v>491.72977215869201</v>
      </c>
      <c r="K5343" s="152">
        <v>660.59282072264898</v>
      </c>
      <c r="L5343" s="152">
        <v>79.851328784647905</v>
      </c>
      <c r="M5343" s="152">
        <v>89.011719779309402</v>
      </c>
    </row>
    <row r="5344" spans="1:13">
      <c r="A5344" s="150" t="str">
        <f t="shared" si="167"/>
        <v>2009-2011MalesNC5</v>
      </c>
      <c r="B5344" s="151" t="str">
        <f t="shared" si="166"/>
        <v>2009-2011_Males_NC5_&lt;75</v>
      </c>
      <c r="C5344" s="152" t="s">
        <v>7</v>
      </c>
      <c r="D5344" s="152" t="s">
        <v>2</v>
      </c>
      <c r="E5344" s="152" t="s">
        <v>58</v>
      </c>
      <c r="F5344" s="152">
        <v>177</v>
      </c>
      <c r="G5344" s="152">
        <v>59</v>
      </c>
      <c r="H5344" s="152">
        <v>516.05003061313698</v>
      </c>
      <c r="I5344" s="152">
        <v>537.97770676610696</v>
      </c>
      <c r="J5344" s="152">
        <v>460.884258688964</v>
      </c>
      <c r="K5344" s="152">
        <v>624.17698439689502</v>
      </c>
      <c r="L5344" s="152">
        <v>77.093448077143094</v>
      </c>
      <c r="M5344" s="152">
        <v>86.199277630787194</v>
      </c>
    </row>
    <row r="5345" spans="1:13">
      <c r="A5345" s="150" t="str">
        <f t="shared" si="167"/>
        <v>2010-2012MalesNC5</v>
      </c>
      <c r="B5345" s="151" t="str">
        <f t="shared" si="166"/>
        <v>2010-2012_Males_NC5_&lt;75</v>
      </c>
      <c r="C5345" s="152" t="s">
        <v>8</v>
      </c>
      <c r="D5345" s="152" t="s">
        <v>2</v>
      </c>
      <c r="E5345" s="152" t="s">
        <v>58</v>
      </c>
      <c r="F5345" s="152">
        <v>165</v>
      </c>
      <c r="G5345" s="152">
        <v>55</v>
      </c>
      <c r="H5345" s="152">
        <v>477.264838597709</v>
      </c>
      <c r="I5345" s="152">
        <v>496.05300243656399</v>
      </c>
      <c r="J5345" s="152">
        <v>422.597004736651</v>
      </c>
      <c r="K5345" s="152">
        <v>578.51525907956795</v>
      </c>
      <c r="L5345" s="152">
        <v>73.455997699913397</v>
      </c>
      <c r="M5345" s="152">
        <v>82.462256643004494</v>
      </c>
    </row>
    <row r="5346" spans="1:13">
      <c r="A5346" s="150" t="str">
        <f t="shared" si="167"/>
        <v>2011-2013MalesNC5</v>
      </c>
      <c r="B5346" s="151" t="str">
        <f t="shared" si="166"/>
        <v>2011-2013_Males_NC5_&lt;75</v>
      </c>
      <c r="C5346" s="152" t="s">
        <v>9</v>
      </c>
      <c r="D5346" s="152" t="s">
        <v>2</v>
      </c>
      <c r="E5346" s="152" t="s">
        <v>58</v>
      </c>
      <c r="F5346" s="152">
        <v>174</v>
      </c>
      <c r="G5346" s="152">
        <v>58</v>
      </c>
      <c r="H5346" s="152">
        <v>500.43140638481401</v>
      </c>
      <c r="I5346" s="152">
        <v>508.08783522530302</v>
      </c>
      <c r="J5346" s="152">
        <v>434.897894300139</v>
      </c>
      <c r="K5346" s="152">
        <v>590.00143327599596</v>
      </c>
      <c r="L5346" s="152">
        <v>73.189940925163995</v>
      </c>
      <c r="M5346" s="152">
        <v>81.913598050693096</v>
      </c>
    </row>
    <row r="5347" spans="1:13">
      <c r="A5347" s="150" t="str">
        <f t="shared" si="167"/>
        <v>2012-2014MalesNC5</v>
      </c>
      <c r="B5347" s="151" t="str">
        <f t="shared" si="166"/>
        <v>2012-2014_Males_NC5_&lt;75</v>
      </c>
      <c r="C5347" s="152" t="s">
        <v>216</v>
      </c>
      <c r="D5347" s="152" t="s">
        <v>2</v>
      </c>
      <c r="E5347" s="152" t="s">
        <v>58</v>
      </c>
      <c r="F5347" s="152">
        <v>178</v>
      </c>
      <c r="G5347" s="152">
        <v>59.3333333333333</v>
      </c>
      <c r="H5347" s="152">
        <v>510.20408163265301</v>
      </c>
      <c r="I5347" s="152">
        <v>510.07091590983202</v>
      </c>
      <c r="J5347" s="152">
        <v>437.27327944015002</v>
      </c>
      <c r="K5347" s="152">
        <v>591.44129063647597</v>
      </c>
      <c r="L5347" s="152">
        <v>72.797636469682502</v>
      </c>
      <c r="M5347" s="152">
        <v>81.370374726644101</v>
      </c>
    </row>
    <row r="5348" spans="1:13">
      <c r="A5348" s="150" t="str">
        <f t="shared" si="167"/>
        <v>2004-2006MalesNE</v>
      </c>
      <c r="B5348" s="151" t="str">
        <f t="shared" si="166"/>
        <v>2004-2006_Males_NE_&lt;75</v>
      </c>
      <c r="C5348" s="152" t="s">
        <v>1</v>
      </c>
      <c r="D5348" s="152" t="s">
        <v>2</v>
      </c>
      <c r="E5348" s="152" t="s">
        <v>59</v>
      </c>
      <c r="F5348" s="152">
        <v>846</v>
      </c>
      <c r="G5348" s="152">
        <v>282</v>
      </c>
      <c r="H5348" s="152">
        <v>575.66293098168899</v>
      </c>
      <c r="I5348" s="152">
        <v>549.11321654668495</v>
      </c>
      <c r="J5348" s="152">
        <v>512.57721668872898</v>
      </c>
      <c r="K5348" s="152">
        <v>587.55747673689496</v>
      </c>
      <c r="L5348" s="152">
        <v>36.535999857956099</v>
      </c>
      <c r="M5348" s="152">
        <v>38.444260190210699</v>
      </c>
    </row>
    <row r="5349" spans="1:13">
      <c r="A5349" s="150" t="str">
        <f t="shared" si="167"/>
        <v>2005-2007MalesNE</v>
      </c>
      <c r="B5349" s="151" t="str">
        <f t="shared" si="166"/>
        <v>2005-2007_Males_NE_&lt;75</v>
      </c>
      <c r="C5349" s="152" t="s">
        <v>3</v>
      </c>
      <c r="D5349" s="152" t="s">
        <v>2</v>
      </c>
      <c r="E5349" s="152" t="s">
        <v>59</v>
      </c>
      <c r="F5349" s="152">
        <v>840</v>
      </c>
      <c r="G5349" s="152">
        <v>280</v>
      </c>
      <c r="H5349" s="152">
        <v>568.68187665019298</v>
      </c>
      <c r="I5349" s="152">
        <v>535.74816068790005</v>
      </c>
      <c r="J5349" s="152">
        <v>499.96685622797798</v>
      </c>
      <c r="K5349" s="152">
        <v>573.40516060425296</v>
      </c>
      <c r="L5349" s="152">
        <v>35.781304459921998</v>
      </c>
      <c r="M5349" s="152">
        <v>37.6569999163532</v>
      </c>
    </row>
    <row r="5350" spans="1:13">
      <c r="A5350" s="150" t="str">
        <f t="shared" si="167"/>
        <v>2006-2008MalesNE</v>
      </c>
      <c r="B5350" s="151" t="str">
        <f t="shared" si="166"/>
        <v>2006-2008_Males_NE_&lt;75</v>
      </c>
      <c r="C5350" s="152" t="s">
        <v>4</v>
      </c>
      <c r="D5350" s="152" t="s">
        <v>2</v>
      </c>
      <c r="E5350" s="152" t="s">
        <v>59</v>
      </c>
      <c r="F5350" s="152">
        <v>821</v>
      </c>
      <c r="G5350" s="152">
        <v>273.66666666666703</v>
      </c>
      <c r="H5350" s="152">
        <v>552.56799413106796</v>
      </c>
      <c r="I5350" s="152">
        <v>517.23996248008996</v>
      </c>
      <c r="J5350" s="152">
        <v>482.27546092557401</v>
      </c>
      <c r="K5350" s="152">
        <v>554.05903752409995</v>
      </c>
      <c r="L5350" s="152">
        <v>34.964501554516097</v>
      </c>
      <c r="M5350" s="152">
        <v>36.819075044009303</v>
      </c>
    </row>
    <row r="5351" spans="1:13">
      <c r="A5351" s="150" t="str">
        <f t="shared" si="167"/>
        <v>2007-2009MalesNE</v>
      </c>
      <c r="B5351" s="151" t="str">
        <f t="shared" si="166"/>
        <v>2007-2009_Males_NE_&lt;75</v>
      </c>
      <c r="C5351" s="152" t="s">
        <v>5</v>
      </c>
      <c r="D5351" s="152" t="s">
        <v>2</v>
      </c>
      <c r="E5351" s="152" t="s">
        <v>59</v>
      </c>
      <c r="F5351" s="152">
        <v>810</v>
      </c>
      <c r="G5351" s="152">
        <v>270</v>
      </c>
      <c r="H5351" s="152">
        <v>542.42645433907705</v>
      </c>
      <c r="I5351" s="152">
        <v>504.41845248923403</v>
      </c>
      <c r="J5351" s="152">
        <v>470.06443974299901</v>
      </c>
      <c r="K5351" s="152">
        <v>540.60734674739797</v>
      </c>
      <c r="L5351" s="152">
        <v>34.354012746235</v>
      </c>
      <c r="M5351" s="152">
        <v>36.188894258163998</v>
      </c>
    </row>
    <row r="5352" spans="1:13">
      <c r="A5352" s="150" t="str">
        <f t="shared" si="167"/>
        <v>2008-2010MalesNE</v>
      </c>
      <c r="B5352" s="151" t="str">
        <f t="shared" si="166"/>
        <v>2008-2010_Males_NE_&lt;75</v>
      </c>
      <c r="C5352" s="152" t="s">
        <v>6</v>
      </c>
      <c r="D5352" s="152" t="s">
        <v>2</v>
      </c>
      <c r="E5352" s="152" t="s">
        <v>59</v>
      </c>
      <c r="F5352" s="152">
        <v>774</v>
      </c>
      <c r="G5352" s="152">
        <v>258</v>
      </c>
      <c r="H5352" s="152">
        <v>517.58726762070296</v>
      </c>
      <c r="I5352" s="152">
        <v>477.42923692290799</v>
      </c>
      <c r="J5352" s="152">
        <v>444.15579192433898</v>
      </c>
      <c r="K5352" s="152">
        <v>512.52192341297098</v>
      </c>
      <c r="L5352" s="152">
        <v>33.273444998569197</v>
      </c>
      <c r="M5352" s="152">
        <v>35.092686490062803</v>
      </c>
    </row>
    <row r="5353" spans="1:13">
      <c r="A5353" s="150" t="str">
        <f t="shared" si="167"/>
        <v>2009-2011MalesNE</v>
      </c>
      <c r="B5353" s="151" t="str">
        <f t="shared" si="166"/>
        <v>2009-2011_Males_NE_&lt;75</v>
      </c>
      <c r="C5353" s="152" t="s">
        <v>7</v>
      </c>
      <c r="D5353" s="152" t="s">
        <v>2</v>
      </c>
      <c r="E5353" s="152" t="s">
        <v>59</v>
      </c>
      <c r="F5353" s="152">
        <v>772</v>
      </c>
      <c r="G5353" s="152">
        <v>257.33333333333297</v>
      </c>
      <c r="H5353" s="152">
        <v>515.26437333974104</v>
      </c>
      <c r="I5353" s="152">
        <v>469.764982965657</v>
      </c>
      <c r="J5353" s="152">
        <v>436.95754807975499</v>
      </c>
      <c r="K5353" s="152">
        <v>504.36857112670401</v>
      </c>
      <c r="L5353" s="152">
        <v>32.807434885902097</v>
      </c>
      <c r="M5353" s="152">
        <v>34.603588161047199</v>
      </c>
    </row>
    <row r="5354" spans="1:13">
      <c r="A5354" s="150" t="str">
        <f t="shared" si="167"/>
        <v>2010-2012MalesNE</v>
      </c>
      <c r="B5354" s="151" t="str">
        <f t="shared" si="166"/>
        <v>2010-2012_Males_NE_&lt;75</v>
      </c>
      <c r="C5354" s="152" t="s">
        <v>8</v>
      </c>
      <c r="D5354" s="152" t="s">
        <v>2</v>
      </c>
      <c r="E5354" s="152" t="s">
        <v>59</v>
      </c>
      <c r="F5354" s="152">
        <v>755</v>
      </c>
      <c r="G5354" s="152">
        <v>251.666666666667</v>
      </c>
      <c r="H5354" s="152">
        <v>503.37695933647598</v>
      </c>
      <c r="I5354" s="152">
        <v>451.14856396213901</v>
      </c>
      <c r="J5354" s="152">
        <v>419.26425243208098</v>
      </c>
      <c r="K5354" s="152">
        <v>484.79862055950503</v>
      </c>
      <c r="L5354" s="152">
        <v>31.884311530057399</v>
      </c>
      <c r="M5354" s="152">
        <v>33.6500565973665</v>
      </c>
    </row>
    <row r="5355" spans="1:13">
      <c r="A5355" s="150" t="str">
        <f t="shared" si="167"/>
        <v>2011-2013MalesNE</v>
      </c>
      <c r="B5355" s="151" t="str">
        <f t="shared" si="166"/>
        <v>2011-2013_Males_NE_&lt;75</v>
      </c>
      <c r="C5355" s="152" t="s">
        <v>9</v>
      </c>
      <c r="D5355" s="152" t="s">
        <v>2</v>
      </c>
      <c r="E5355" s="152" t="s">
        <v>59</v>
      </c>
      <c r="F5355" s="152">
        <v>753</v>
      </c>
      <c r="G5355" s="152">
        <v>251</v>
      </c>
      <c r="H5355" s="152">
        <v>500.548409612125</v>
      </c>
      <c r="I5355" s="152">
        <v>440.55949871815301</v>
      </c>
      <c r="J5355" s="152">
        <v>409.338299238405</v>
      </c>
      <c r="K5355" s="152">
        <v>473.512084076522</v>
      </c>
      <c r="L5355" s="152">
        <v>31.221199479748101</v>
      </c>
      <c r="M5355" s="152">
        <v>32.952585358368999</v>
      </c>
    </row>
    <row r="5356" spans="1:13">
      <c r="A5356" s="150" t="str">
        <f t="shared" si="167"/>
        <v>2012-2014MalesNE</v>
      </c>
      <c r="B5356" s="151" t="str">
        <f t="shared" si="166"/>
        <v>2012-2014_Males_NE_&lt;75</v>
      </c>
      <c r="C5356" s="152" t="s">
        <v>216</v>
      </c>
      <c r="D5356" s="152" t="s">
        <v>2</v>
      </c>
      <c r="E5356" s="152" t="s">
        <v>59</v>
      </c>
      <c r="F5356" s="152">
        <v>763</v>
      </c>
      <c r="G5356" s="152">
        <v>254.333333333333</v>
      </c>
      <c r="H5356" s="152">
        <v>506.08227319156799</v>
      </c>
      <c r="I5356" s="152">
        <v>441.85093961564002</v>
      </c>
      <c r="J5356" s="152">
        <v>410.71434489246599</v>
      </c>
      <c r="K5356" s="152">
        <v>474.70253620832898</v>
      </c>
      <c r="L5356" s="152">
        <v>31.136594723173602</v>
      </c>
      <c r="M5356" s="152">
        <v>32.851596592688701</v>
      </c>
    </row>
    <row r="5357" spans="1:13">
      <c r="A5357" s="150" t="str">
        <f t="shared" si="167"/>
        <v>2004-2006MalesNE1</v>
      </c>
      <c r="B5357" s="151" t="str">
        <f t="shared" si="166"/>
        <v>2004-2006_Males_NE1_&lt;75</v>
      </c>
      <c r="C5357" s="152" t="s">
        <v>1</v>
      </c>
      <c r="D5357" s="152" t="s">
        <v>2</v>
      </c>
      <c r="E5357" s="152" t="s">
        <v>60</v>
      </c>
      <c r="F5357" s="152">
        <v>152</v>
      </c>
      <c r="G5357" s="152">
        <v>50.6666666666667</v>
      </c>
      <c r="H5357" s="152">
        <v>478.95134862616601</v>
      </c>
      <c r="I5357" s="152">
        <v>389.07805974931398</v>
      </c>
      <c r="J5357" s="152">
        <v>328.53510985635302</v>
      </c>
      <c r="K5357" s="152">
        <v>457.37597664914801</v>
      </c>
      <c r="L5357" s="152">
        <v>60.5429498929606</v>
      </c>
      <c r="M5357" s="152">
        <v>68.297916899833794</v>
      </c>
    </row>
    <row r="5358" spans="1:13">
      <c r="A5358" s="150" t="str">
        <f t="shared" si="167"/>
        <v>2005-2007MalesNE1</v>
      </c>
      <c r="B5358" s="151" t="str">
        <f t="shared" si="166"/>
        <v>2005-2007_Males_NE1_&lt;75</v>
      </c>
      <c r="C5358" s="152" t="s">
        <v>3</v>
      </c>
      <c r="D5358" s="152" t="s">
        <v>2</v>
      </c>
      <c r="E5358" s="152" t="s">
        <v>60</v>
      </c>
      <c r="F5358" s="152">
        <v>149</v>
      </c>
      <c r="G5358" s="152">
        <v>49.6666666666667</v>
      </c>
      <c r="H5358" s="152">
        <v>469.06973083582602</v>
      </c>
      <c r="I5358" s="152">
        <v>370.202285505904</v>
      </c>
      <c r="J5358" s="152">
        <v>312.28509541228198</v>
      </c>
      <c r="K5358" s="152">
        <v>435.61749210453701</v>
      </c>
      <c r="L5358" s="152">
        <v>57.917190093622402</v>
      </c>
      <c r="M5358" s="152">
        <v>65.415206598633105</v>
      </c>
    </row>
    <row r="5359" spans="1:13">
      <c r="A5359" s="150" t="str">
        <f t="shared" si="167"/>
        <v>2006-2008MalesNE1</v>
      </c>
      <c r="B5359" s="151" t="str">
        <f t="shared" si="166"/>
        <v>2006-2008_Males_NE1_&lt;75</v>
      </c>
      <c r="C5359" s="152" t="s">
        <v>4</v>
      </c>
      <c r="D5359" s="152" t="s">
        <v>2</v>
      </c>
      <c r="E5359" s="152" t="s">
        <v>60</v>
      </c>
      <c r="F5359" s="152">
        <v>155</v>
      </c>
      <c r="G5359" s="152">
        <v>51.6666666666667</v>
      </c>
      <c r="H5359" s="152">
        <v>487.34475711366099</v>
      </c>
      <c r="I5359" s="152">
        <v>387.87456586402902</v>
      </c>
      <c r="J5359" s="152">
        <v>327.938182711862</v>
      </c>
      <c r="K5359" s="152">
        <v>455.40856944774498</v>
      </c>
      <c r="L5359" s="152">
        <v>59.936383152166599</v>
      </c>
      <c r="M5359" s="152">
        <v>67.534003583716697</v>
      </c>
    </row>
    <row r="5360" spans="1:13">
      <c r="A5360" s="150" t="str">
        <f t="shared" si="167"/>
        <v>2007-2009MalesNE1</v>
      </c>
      <c r="B5360" s="151" t="str">
        <f t="shared" si="166"/>
        <v>2007-2009_Males_NE1_&lt;75</v>
      </c>
      <c r="C5360" s="152" t="s">
        <v>5</v>
      </c>
      <c r="D5360" s="152" t="s">
        <v>2</v>
      </c>
      <c r="E5360" s="152" t="s">
        <v>60</v>
      </c>
      <c r="F5360" s="152">
        <v>158</v>
      </c>
      <c r="G5360" s="152">
        <v>52.6666666666667</v>
      </c>
      <c r="H5360" s="152">
        <v>496.15324226723197</v>
      </c>
      <c r="I5360" s="152">
        <v>403.055613279591</v>
      </c>
      <c r="J5360" s="152">
        <v>341.289180265146</v>
      </c>
      <c r="K5360" s="152">
        <v>472.57201281843601</v>
      </c>
      <c r="L5360" s="152">
        <v>61.766433014444502</v>
      </c>
      <c r="M5360" s="152">
        <v>69.516399538844993</v>
      </c>
    </row>
    <row r="5361" spans="1:13">
      <c r="A5361" s="150" t="str">
        <f t="shared" si="167"/>
        <v>2008-2010MalesNE1</v>
      </c>
      <c r="B5361" s="151" t="str">
        <f t="shared" si="166"/>
        <v>2008-2010_Males_NE1_&lt;75</v>
      </c>
      <c r="C5361" s="152" t="s">
        <v>6</v>
      </c>
      <c r="D5361" s="152" t="s">
        <v>2</v>
      </c>
      <c r="E5361" s="152" t="s">
        <v>60</v>
      </c>
      <c r="F5361" s="152">
        <v>150</v>
      </c>
      <c r="G5361" s="152">
        <v>50</v>
      </c>
      <c r="H5361" s="152">
        <v>473.36531178995199</v>
      </c>
      <c r="I5361" s="152">
        <v>391.77831616199302</v>
      </c>
      <c r="J5361" s="152">
        <v>330.12935291843399</v>
      </c>
      <c r="K5361" s="152">
        <v>461.37995468545802</v>
      </c>
      <c r="L5361" s="152">
        <v>61.648963243559599</v>
      </c>
      <c r="M5361" s="152">
        <v>69.601638523464899</v>
      </c>
    </row>
    <row r="5362" spans="1:13">
      <c r="A5362" s="150" t="str">
        <f t="shared" si="167"/>
        <v>2009-2011MalesNE1</v>
      </c>
      <c r="B5362" s="151" t="str">
        <f t="shared" si="166"/>
        <v>2009-2011_Males_NE1_&lt;75</v>
      </c>
      <c r="C5362" s="152" t="s">
        <v>7</v>
      </c>
      <c r="D5362" s="152" t="s">
        <v>2</v>
      </c>
      <c r="E5362" s="152" t="s">
        <v>60</v>
      </c>
      <c r="F5362" s="152">
        <v>155</v>
      </c>
      <c r="G5362" s="152">
        <v>51.6666666666667</v>
      </c>
      <c r="H5362" s="152">
        <v>490.16507494782098</v>
      </c>
      <c r="I5362" s="152">
        <v>391.135892724825</v>
      </c>
      <c r="J5362" s="152">
        <v>330.79117677630097</v>
      </c>
      <c r="K5362" s="152">
        <v>459.12998994586599</v>
      </c>
      <c r="L5362" s="152">
        <v>60.344715948523998</v>
      </c>
      <c r="M5362" s="152">
        <v>67.994097221041002</v>
      </c>
    </row>
    <row r="5363" spans="1:13">
      <c r="A5363" s="150" t="str">
        <f t="shared" si="167"/>
        <v>2010-2012MalesNE1</v>
      </c>
      <c r="B5363" s="151" t="str">
        <f t="shared" si="166"/>
        <v>2010-2012_Males_NE1_&lt;75</v>
      </c>
      <c r="C5363" s="152" t="s">
        <v>8</v>
      </c>
      <c r="D5363" s="152" t="s">
        <v>2</v>
      </c>
      <c r="E5363" s="152" t="s">
        <v>60</v>
      </c>
      <c r="F5363" s="152">
        <v>149</v>
      </c>
      <c r="G5363" s="152">
        <v>49.6666666666667</v>
      </c>
      <c r="H5363" s="152">
        <v>472.25127571233901</v>
      </c>
      <c r="I5363" s="152">
        <v>365.64760641868997</v>
      </c>
      <c r="J5363" s="152">
        <v>307.65524047116003</v>
      </c>
      <c r="K5363" s="152">
        <v>431.14772121136099</v>
      </c>
      <c r="L5363" s="152">
        <v>57.992365947530203</v>
      </c>
      <c r="M5363" s="152">
        <v>65.500114792671098</v>
      </c>
    </row>
    <row r="5364" spans="1:13">
      <c r="A5364" s="150" t="str">
        <f t="shared" si="167"/>
        <v>2011-2013MalesNE1</v>
      </c>
      <c r="B5364" s="151" t="str">
        <f t="shared" si="166"/>
        <v>2011-2013_Males_NE1_&lt;75</v>
      </c>
      <c r="C5364" s="152" t="s">
        <v>9</v>
      </c>
      <c r="D5364" s="152" t="s">
        <v>2</v>
      </c>
      <c r="E5364" s="152" t="s">
        <v>60</v>
      </c>
      <c r="F5364" s="152">
        <v>151</v>
      </c>
      <c r="G5364" s="152">
        <v>50.3333333333333</v>
      </c>
      <c r="H5364" s="152">
        <v>478.19615542958502</v>
      </c>
      <c r="I5364" s="152">
        <v>354.089056627285</v>
      </c>
      <c r="J5364" s="152">
        <v>298.20710369522601</v>
      </c>
      <c r="K5364" s="152">
        <v>417.15421440726902</v>
      </c>
      <c r="L5364" s="152">
        <v>55.881952932058198</v>
      </c>
      <c r="M5364" s="152">
        <v>63.065157779983998</v>
      </c>
    </row>
    <row r="5365" spans="1:13">
      <c r="A5365" s="150" t="str">
        <f t="shared" si="167"/>
        <v>2012-2014MalesNE1</v>
      </c>
      <c r="B5365" s="151" t="str">
        <f t="shared" si="166"/>
        <v>2012-2014_Males_NE1_&lt;75</v>
      </c>
      <c r="C5365" s="152" t="s">
        <v>216</v>
      </c>
      <c r="D5365" s="152" t="s">
        <v>2</v>
      </c>
      <c r="E5365" s="152" t="s">
        <v>60</v>
      </c>
      <c r="F5365" s="152">
        <v>141</v>
      </c>
      <c r="G5365" s="152">
        <v>47</v>
      </c>
      <c r="H5365" s="152">
        <v>446.69729130365897</v>
      </c>
      <c r="I5365" s="152">
        <v>336.58557216053202</v>
      </c>
      <c r="J5365" s="152">
        <v>281.110051259388</v>
      </c>
      <c r="K5365" s="152">
        <v>399.45805011186798</v>
      </c>
      <c r="L5365" s="152">
        <v>55.475520901143497</v>
      </c>
      <c r="M5365" s="152">
        <v>62.872477951336101</v>
      </c>
    </row>
    <row r="5366" spans="1:13">
      <c r="A5366" s="150" t="str">
        <f t="shared" si="167"/>
        <v>2004-2006MalesNE2</v>
      </c>
      <c r="B5366" s="151" t="str">
        <f t="shared" si="166"/>
        <v>2004-2006_Males_NE2_&lt;75</v>
      </c>
      <c r="C5366" s="152" t="s">
        <v>1</v>
      </c>
      <c r="D5366" s="152" t="s">
        <v>2</v>
      </c>
      <c r="E5366" s="152" t="s">
        <v>61</v>
      </c>
      <c r="F5366" s="152">
        <v>168</v>
      </c>
      <c r="G5366" s="152">
        <v>56</v>
      </c>
      <c r="H5366" s="152">
        <v>594.96405425505498</v>
      </c>
      <c r="I5366" s="152">
        <v>557.15982854722301</v>
      </c>
      <c r="J5366" s="152">
        <v>475.555995473265</v>
      </c>
      <c r="K5366" s="152">
        <v>648.673411223725</v>
      </c>
      <c r="L5366" s="152">
        <v>81.6038330739581</v>
      </c>
      <c r="M5366" s="152">
        <v>91.513582676502295</v>
      </c>
    </row>
    <row r="5367" spans="1:13">
      <c r="A5367" s="150" t="str">
        <f t="shared" si="167"/>
        <v>2005-2007MalesNE2</v>
      </c>
      <c r="B5367" s="151" t="str">
        <f t="shared" si="166"/>
        <v>2005-2007_Males_NE2_&lt;75</v>
      </c>
      <c r="C5367" s="152" t="s">
        <v>3</v>
      </c>
      <c r="D5367" s="152" t="s">
        <v>2</v>
      </c>
      <c r="E5367" s="152" t="s">
        <v>61</v>
      </c>
      <c r="F5367" s="152">
        <v>158</v>
      </c>
      <c r="G5367" s="152">
        <v>52.6666666666667</v>
      </c>
      <c r="H5367" s="152">
        <v>556.86744440136704</v>
      </c>
      <c r="I5367" s="152">
        <v>513.56546154631201</v>
      </c>
      <c r="J5367" s="152">
        <v>436.11578933660797</v>
      </c>
      <c r="K5367" s="152">
        <v>600.73290986283098</v>
      </c>
      <c r="L5367" s="152">
        <v>77.449672209703394</v>
      </c>
      <c r="M5367" s="152">
        <v>87.167448316519</v>
      </c>
    </row>
    <row r="5368" spans="1:13">
      <c r="A5368" s="150" t="str">
        <f t="shared" si="167"/>
        <v>2006-2008MalesNE2</v>
      </c>
      <c r="B5368" s="151" t="str">
        <f t="shared" si="166"/>
        <v>2006-2008_Males_NE2_&lt;75</v>
      </c>
      <c r="C5368" s="152" t="s">
        <v>4</v>
      </c>
      <c r="D5368" s="152" t="s">
        <v>2</v>
      </c>
      <c r="E5368" s="152" t="s">
        <v>61</v>
      </c>
      <c r="F5368" s="152">
        <v>167</v>
      </c>
      <c r="G5368" s="152">
        <v>55.6666666666667</v>
      </c>
      <c r="H5368" s="152">
        <v>584.79532163742704</v>
      </c>
      <c r="I5368" s="152">
        <v>538.81754478476796</v>
      </c>
      <c r="J5368" s="152">
        <v>459.61494017550802</v>
      </c>
      <c r="K5368" s="152">
        <v>627.66890613974795</v>
      </c>
      <c r="L5368" s="152">
        <v>79.202604609259694</v>
      </c>
      <c r="M5368" s="152">
        <v>88.851361354980696</v>
      </c>
    </row>
    <row r="5369" spans="1:13">
      <c r="A5369" s="150" t="str">
        <f t="shared" si="167"/>
        <v>2007-2009MalesNE2</v>
      </c>
      <c r="B5369" s="151" t="str">
        <f t="shared" si="166"/>
        <v>2007-2009_Males_NE2_&lt;75</v>
      </c>
      <c r="C5369" s="152" t="s">
        <v>5</v>
      </c>
      <c r="D5369" s="152" t="s">
        <v>2</v>
      </c>
      <c r="E5369" s="152" t="s">
        <v>61</v>
      </c>
      <c r="F5369" s="152">
        <v>141</v>
      </c>
      <c r="G5369" s="152">
        <v>47</v>
      </c>
      <c r="H5369" s="152">
        <v>492.26687148692503</v>
      </c>
      <c r="I5369" s="152">
        <v>449.71257099222299</v>
      </c>
      <c r="J5369" s="152">
        <v>377.90364358746399</v>
      </c>
      <c r="K5369" s="152">
        <v>531.09630802842196</v>
      </c>
      <c r="L5369" s="152">
        <v>71.808927404759302</v>
      </c>
      <c r="M5369" s="152">
        <v>81.383737036199093</v>
      </c>
    </row>
    <row r="5370" spans="1:13">
      <c r="A5370" s="150" t="str">
        <f t="shared" si="167"/>
        <v>2008-2010MalesNE2</v>
      </c>
      <c r="B5370" s="151" t="str">
        <f t="shared" si="166"/>
        <v>2008-2010_Males_NE2_&lt;75</v>
      </c>
      <c r="C5370" s="152" t="s">
        <v>6</v>
      </c>
      <c r="D5370" s="152" t="s">
        <v>2</v>
      </c>
      <c r="E5370" s="152" t="s">
        <v>61</v>
      </c>
      <c r="F5370" s="152">
        <v>136</v>
      </c>
      <c r="G5370" s="152">
        <v>45.3333333333333</v>
      </c>
      <c r="H5370" s="152">
        <v>474.34690104984099</v>
      </c>
      <c r="I5370" s="152">
        <v>425.81284843127003</v>
      </c>
      <c r="J5370" s="152">
        <v>356.69930916252002</v>
      </c>
      <c r="K5370" s="152">
        <v>504.32167663966499</v>
      </c>
      <c r="L5370" s="152">
        <v>69.113539268750202</v>
      </c>
      <c r="M5370" s="152">
        <v>78.508828208395101</v>
      </c>
    </row>
    <row r="5371" spans="1:13">
      <c r="A5371" s="150" t="str">
        <f t="shared" si="167"/>
        <v>2009-2011MalesNE2</v>
      </c>
      <c r="B5371" s="151" t="str">
        <f t="shared" si="166"/>
        <v>2009-2011_Males_NE2_&lt;75</v>
      </c>
      <c r="C5371" s="152" t="s">
        <v>7</v>
      </c>
      <c r="D5371" s="152" t="s">
        <v>2</v>
      </c>
      <c r="E5371" s="152" t="s">
        <v>61</v>
      </c>
      <c r="F5371" s="152">
        <v>124</v>
      </c>
      <c r="G5371" s="152">
        <v>41.3333333333333</v>
      </c>
      <c r="H5371" s="152">
        <v>433.157508645684</v>
      </c>
      <c r="I5371" s="152">
        <v>389.38552464470001</v>
      </c>
      <c r="J5371" s="152">
        <v>323.21893947301101</v>
      </c>
      <c r="K5371" s="152">
        <v>465.00385368810203</v>
      </c>
      <c r="L5371" s="152">
        <v>66.166585171688993</v>
      </c>
      <c r="M5371" s="152">
        <v>75.618329043402795</v>
      </c>
    </row>
    <row r="5372" spans="1:13">
      <c r="A5372" s="150" t="str">
        <f t="shared" si="167"/>
        <v>2010-2012MalesNE2</v>
      </c>
      <c r="B5372" s="151" t="str">
        <f t="shared" si="166"/>
        <v>2010-2012_Males_NE2_&lt;75</v>
      </c>
      <c r="C5372" s="152" t="s">
        <v>8</v>
      </c>
      <c r="D5372" s="152" t="s">
        <v>2</v>
      </c>
      <c r="E5372" s="152" t="s">
        <v>61</v>
      </c>
      <c r="F5372" s="152">
        <v>140</v>
      </c>
      <c r="G5372" s="152">
        <v>46.6666666666667</v>
      </c>
      <c r="H5372" s="152">
        <v>489.95590396864299</v>
      </c>
      <c r="I5372" s="152">
        <v>433.67555147404801</v>
      </c>
      <c r="J5372" s="152">
        <v>364.167255871007</v>
      </c>
      <c r="K5372" s="152">
        <v>512.48726500197995</v>
      </c>
      <c r="L5372" s="152">
        <v>69.508295603040693</v>
      </c>
      <c r="M5372" s="152">
        <v>78.811713527932298</v>
      </c>
    </row>
    <row r="5373" spans="1:13">
      <c r="A5373" s="150" t="str">
        <f t="shared" si="167"/>
        <v>2011-2013MalesNE2</v>
      </c>
      <c r="B5373" s="151" t="str">
        <f t="shared" si="166"/>
        <v>2011-2013_Males_NE2_&lt;75</v>
      </c>
      <c r="C5373" s="152" t="s">
        <v>9</v>
      </c>
      <c r="D5373" s="152" t="s">
        <v>2</v>
      </c>
      <c r="E5373" s="152" t="s">
        <v>61</v>
      </c>
      <c r="F5373" s="152">
        <v>137</v>
      </c>
      <c r="G5373" s="152">
        <v>45.6666666666667</v>
      </c>
      <c r="H5373" s="152">
        <v>479.17176733937299</v>
      </c>
      <c r="I5373" s="152">
        <v>412.54349144817598</v>
      </c>
      <c r="J5373" s="152">
        <v>345.52677583224198</v>
      </c>
      <c r="K5373" s="152">
        <v>488.634772565427</v>
      </c>
      <c r="L5373" s="152">
        <v>67.016715615933805</v>
      </c>
      <c r="M5373" s="152">
        <v>76.091281117251199</v>
      </c>
    </row>
    <row r="5374" spans="1:13">
      <c r="A5374" s="150" t="str">
        <f t="shared" si="167"/>
        <v>2012-2014MalesNE2</v>
      </c>
      <c r="B5374" s="151" t="str">
        <f t="shared" si="166"/>
        <v>2012-2014_Males_NE2_&lt;75</v>
      </c>
      <c r="C5374" s="152" t="s">
        <v>216</v>
      </c>
      <c r="D5374" s="152" t="s">
        <v>2</v>
      </c>
      <c r="E5374" s="152" t="s">
        <v>61</v>
      </c>
      <c r="F5374" s="152">
        <v>130</v>
      </c>
      <c r="G5374" s="152">
        <v>43.3333333333333</v>
      </c>
      <c r="H5374" s="152">
        <v>455.277719408839</v>
      </c>
      <c r="I5374" s="152">
        <v>375.65672652952497</v>
      </c>
      <c r="J5374" s="152">
        <v>313.08708935029</v>
      </c>
      <c r="K5374" s="152">
        <v>446.94034643332901</v>
      </c>
      <c r="L5374" s="152">
        <v>62.5696371792354</v>
      </c>
      <c r="M5374" s="152">
        <v>71.283619903804293</v>
      </c>
    </row>
    <row r="5375" spans="1:13">
      <c r="A5375" s="150" t="str">
        <f t="shared" si="167"/>
        <v>2004-2006MalesNE3</v>
      </c>
      <c r="B5375" s="151" t="str">
        <f t="shared" ref="B5375:B5438" si="168">CONCATENATE(C5375,"_",D5375,"_",E5375,"_","&lt;75")</f>
        <v>2004-2006_Males_NE3_&lt;75</v>
      </c>
      <c r="C5375" s="152" t="s">
        <v>1</v>
      </c>
      <c r="D5375" s="152" t="s">
        <v>2</v>
      </c>
      <c r="E5375" s="152" t="s">
        <v>62</v>
      </c>
      <c r="F5375" s="152">
        <v>139</v>
      </c>
      <c r="G5375" s="152">
        <v>46.3333333333333</v>
      </c>
      <c r="H5375" s="152">
        <v>463.27156379149397</v>
      </c>
      <c r="I5375" s="152">
        <v>455.64404669779498</v>
      </c>
      <c r="J5375" s="152">
        <v>382.5010481667</v>
      </c>
      <c r="K5375" s="152">
        <v>538.61459132938296</v>
      </c>
      <c r="L5375" s="152">
        <v>73.142998531095103</v>
      </c>
      <c r="M5375" s="152">
        <v>82.970544631587998</v>
      </c>
    </row>
    <row r="5376" spans="1:13">
      <c r="A5376" s="150" t="str">
        <f t="shared" si="167"/>
        <v>2005-2007MalesNE3</v>
      </c>
      <c r="B5376" s="151" t="str">
        <f t="shared" si="168"/>
        <v>2005-2007_Males_NE3_&lt;75</v>
      </c>
      <c r="C5376" s="152" t="s">
        <v>3</v>
      </c>
      <c r="D5376" s="152" t="s">
        <v>2</v>
      </c>
      <c r="E5376" s="152" t="s">
        <v>62</v>
      </c>
      <c r="F5376" s="152">
        <v>139</v>
      </c>
      <c r="G5376" s="152">
        <v>46.3333333333333</v>
      </c>
      <c r="H5376" s="152">
        <v>460.18871047839798</v>
      </c>
      <c r="I5376" s="152">
        <v>445.55744600202598</v>
      </c>
      <c r="J5376" s="152">
        <v>373.96684176623199</v>
      </c>
      <c r="K5376" s="152">
        <v>526.76701551978397</v>
      </c>
      <c r="L5376" s="152">
        <v>71.590604235793506</v>
      </c>
      <c r="M5376" s="152">
        <v>81.209569517758297</v>
      </c>
    </row>
    <row r="5377" spans="1:13">
      <c r="A5377" s="150" t="str">
        <f t="shared" si="167"/>
        <v>2006-2008MalesNE3</v>
      </c>
      <c r="B5377" s="151" t="str">
        <f t="shared" si="168"/>
        <v>2006-2008_Males_NE3_&lt;75</v>
      </c>
      <c r="C5377" s="152" t="s">
        <v>4</v>
      </c>
      <c r="D5377" s="152" t="s">
        <v>2</v>
      </c>
      <c r="E5377" s="152" t="s">
        <v>62</v>
      </c>
      <c r="F5377" s="152">
        <v>130</v>
      </c>
      <c r="G5377" s="152">
        <v>43.3333333333333</v>
      </c>
      <c r="H5377" s="152">
        <v>428.43489437431998</v>
      </c>
      <c r="I5377" s="152">
        <v>418.05020490740498</v>
      </c>
      <c r="J5377" s="152">
        <v>348.7919870293</v>
      </c>
      <c r="K5377" s="152">
        <v>496.95391445418397</v>
      </c>
      <c r="L5377" s="152">
        <v>69.258217878105498</v>
      </c>
      <c r="M5377" s="152">
        <v>78.903709546778998</v>
      </c>
    </row>
    <row r="5378" spans="1:13">
      <c r="A5378" s="150" t="str">
        <f t="shared" si="167"/>
        <v>2007-2009MalesNE3</v>
      </c>
      <c r="B5378" s="151" t="str">
        <f t="shared" si="168"/>
        <v>2007-2009_Males_NE3_&lt;75</v>
      </c>
      <c r="C5378" s="152" t="s">
        <v>5</v>
      </c>
      <c r="D5378" s="152" t="s">
        <v>2</v>
      </c>
      <c r="E5378" s="152" t="s">
        <v>62</v>
      </c>
      <c r="F5378" s="152">
        <v>133</v>
      </c>
      <c r="G5378" s="152">
        <v>44.3333333333333</v>
      </c>
      <c r="H5378" s="152">
        <v>437.60076333366197</v>
      </c>
      <c r="I5378" s="152">
        <v>419.81731162883199</v>
      </c>
      <c r="J5378" s="152">
        <v>351.07776840002799</v>
      </c>
      <c r="K5378" s="152">
        <v>498.01368087741099</v>
      </c>
      <c r="L5378" s="152">
        <v>68.739543228804095</v>
      </c>
      <c r="M5378" s="152">
        <v>78.196369248579302</v>
      </c>
    </row>
    <row r="5379" spans="1:13">
      <c r="A5379" s="150" t="str">
        <f t="shared" ref="A5379:A5442" si="169">C5379&amp;D5379&amp;E5379</f>
        <v>2008-2010MalesNE3</v>
      </c>
      <c r="B5379" s="151" t="str">
        <f t="shared" si="168"/>
        <v>2008-2010_Males_NE3_&lt;75</v>
      </c>
      <c r="C5379" s="152" t="s">
        <v>6</v>
      </c>
      <c r="D5379" s="152" t="s">
        <v>2</v>
      </c>
      <c r="E5379" s="152" t="s">
        <v>62</v>
      </c>
      <c r="F5379" s="152">
        <v>122</v>
      </c>
      <c r="G5379" s="152">
        <v>40.6666666666667</v>
      </c>
      <c r="H5379" s="152">
        <v>403.172504957039</v>
      </c>
      <c r="I5379" s="152">
        <v>382.59336367982598</v>
      </c>
      <c r="J5379" s="152">
        <v>317.33407895279498</v>
      </c>
      <c r="K5379" s="152">
        <v>457.25663491231001</v>
      </c>
      <c r="L5379" s="152">
        <v>65.259284727030902</v>
      </c>
      <c r="M5379" s="152">
        <v>74.663271232483595</v>
      </c>
    </row>
    <row r="5380" spans="1:13">
      <c r="A5380" s="150" t="str">
        <f t="shared" si="169"/>
        <v>2009-2011MalesNE3</v>
      </c>
      <c r="B5380" s="151" t="str">
        <f t="shared" si="168"/>
        <v>2009-2011_Males_NE3_&lt;75</v>
      </c>
      <c r="C5380" s="152" t="s">
        <v>7</v>
      </c>
      <c r="D5380" s="152" t="s">
        <v>2</v>
      </c>
      <c r="E5380" s="152" t="s">
        <v>62</v>
      </c>
      <c r="F5380" s="152">
        <v>125</v>
      </c>
      <c r="G5380" s="152">
        <v>41.6666666666667</v>
      </c>
      <c r="H5380" s="152">
        <v>413.277788798519</v>
      </c>
      <c r="I5380" s="152">
        <v>376.91562081517799</v>
      </c>
      <c r="J5380" s="152">
        <v>313.24013540701498</v>
      </c>
      <c r="K5380" s="152">
        <v>449.64782666876698</v>
      </c>
      <c r="L5380" s="152">
        <v>63.6754854081628</v>
      </c>
      <c r="M5380" s="152">
        <v>72.732205853589207</v>
      </c>
    </row>
    <row r="5381" spans="1:13">
      <c r="A5381" s="150" t="str">
        <f t="shared" si="169"/>
        <v>2010-2012MalesNE3</v>
      </c>
      <c r="B5381" s="151" t="str">
        <f t="shared" si="168"/>
        <v>2010-2012_Males_NE3_&lt;75</v>
      </c>
      <c r="C5381" s="152" t="s">
        <v>8</v>
      </c>
      <c r="D5381" s="152" t="s">
        <v>2</v>
      </c>
      <c r="E5381" s="152" t="s">
        <v>62</v>
      </c>
      <c r="F5381" s="152">
        <v>112</v>
      </c>
      <c r="G5381" s="152">
        <v>37.3333333333333</v>
      </c>
      <c r="H5381" s="152">
        <v>371.18048651156602</v>
      </c>
      <c r="I5381" s="152">
        <v>331.47803172434902</v>
      </c>
      <c r="J5381" s="152">
        <v>272.34530095514998</v>
      </c>
      <c r="K5381" s="152">
        <v>399.53357520625099</v>
      </c>
      <c r="L5381" s="152">
        <v>59.132730769198702</v>
      </c>
      <c r="M5381" s="152">
        <v>68.055543481902404</v>
      </c>
    </row>
    <row r="5382" spans="1:13">
      <c r="A5382" s="150" t="str">
        <f t="shared" si="169"/>
        <v>2011-2013MalesNE3</v>
      </c>
      <c r="B5382" s="151" t="str">
        <f t="shared" si="168"/>
        <v>2011-2013_Males_NE3_&lt;75</v>
      </c>
      <c r="C5382" s="152" t="s">
        <v>9</v>
      </c>
      <c r="D5382" s="152" t="s">
        <v>2</v>
      </c>
      <c r="E5382" s="152" t="s">
        <v>62</v>
      </c>
      <c r="F5382" s="152">
        <v>114</v>
      </c>
      <c r="G5382" s="152">
        <v>38</v>
      </c>
      <c r="H5382" s="152">
        <v>378.05929561583901</v>
      </c>
      <c r="I5382" s="152">
        <v>327.63269043667498</v>
      </c>
      <c r="J5382" s="152">
        <v>269.62646976886799</v>
      </c>
      <c r="K5382" s="152">
        <v>394.30859465546098</v>
      </c>
      <c r="L5382" s="152">
        <v>58.006220667807298</v>
      </c>
      <c r="M5382" s="152">
        <v>66.675904218785504</v>
      </c>
    </row>
    <row r="5383" spans="1:13">
      <c r="A5383" s="150" t="str">
        <f t="shared" si="169"/>
        <v>2012-2014MalesNE3</v>
      </c>
      <c r="B5383" s="151" t="str">
        <f t="shared" si="168"/>
        <v>2012-2014_Males_NE3_&lt;75</v>
      </c>
      <c r="C5383" s="152" t="s">
        <v>216</v>
      </c>
      <c r="D5383" s="152" t="s">
        <v>2</v>
      </c>
      <c r="E5383" s="152" t="s">
        <v>62</v>
      </c>
      <c r="F5383" s="152">
        <v>123</v>
      </c>
      <c r="G5383" s="152">
        <v>41</v>
      </c>
      <c r="H5383" s="152">
        <v>409.29056302409202</v>
      </c>
      <c r="I5383" s="152">
        <v>356.52442734800098</v>
      </c>
      <c r="J5383" s="152">
        <v>295.67827015417998</v>
      </c>
      <c r="K5383" s="152">
        <v>426.10023028688897</v>
      </c>
      <c r="L5383" s="152">
        <v>60.846157193821497</v>
      </c>
      <c r="M5383" s="152">
        <v>69.575802938887904</v>
      </c>
    </row>
    <row r="5384" spans="1:13">
      <c r="A5384" s="150" t="str">
        <f t="shared" si="169"/>
        <v>2004-2006MalesNE4</v>
      </c>
      <c r="B5384" s="151" t="str">
        <f t="shared" si="168"/>
        <v>2004-2006_Males_NE4_&lt;75</v>
      </c>
      <c r="C5384" s="152" t="s">
        <v>1</v>
      </c>
      <c r="D5384" s="152" t="s">
        <v>2</v>
      </c>
      <c r="E5384" s="152" t="s">
        <v>63</v>
      </c>
      <c r="F5384" s="152">
        <v>170</v>
      </c>
      <c r="G5384" s="152">
        <v>56.6666666666667</v>
      </c>
      <c r="H5384" s="152">
        <v>604.63792858159104</v>
      </c>
      <c r="I5384" s="152">
        <v>616.39893310681498</v>
      </c>
      <c r="J5384" s="152">
        <v>527.03759130402602</v>
      </c>
      <c r="K5384" s="152">
        <v>716.54396684081701</v>
      </c>
      <c r="L5384" s="152">
        <v>89.361341802789397</v>
      </c>
      <c r="M5384" s="152">
        <v>100.145033734002</v>
      </c>
    </row>
    <row r="5385" spans="1:13">
      <c r="A5385" s="150" t="str">
        <f t="shared" si="169"/>
        <v>2005-2007MalesNE4</v>
      </c>
      <c r="B5385" s="151" t="str">
        <f t="shared" si="168"/>
        <v>2005-2007_Males_NE4_&lt;75</v>
      </c>
      <c r="C5385" s="152" t="s">
        <v>3</v>
      </c>
      <c r="D5385" s="152" t="s">
        <v>2</v>
      </c>
      <c r="E5385" s="152" t="s">
        <v>63</v>
      </c>
      <c r="F5385" s="152">
        <v>176</v>
      </c>
      <c r="G5385" s="152">
        <v>58.6666666666667</v>
      </c>
      <c r="H5385" s="152">
        <v>623.98071332340601</v>
      </c>
      <c r="I5385" s="152">
        <v>627.45945602510005</v>
      </c>
      <c r="J5385" s="152">
        <v>538.01897575950295</v>
      </c>
      <c r="K5385" s="152">
        <v>727.495974477564</v>
      </c>
      <c r="L5385" s="152">
        <v>89.440480265596307</v>
      </c>
      <c r="M5385" s="152">
        <v>100.03651845246399</v>
      </c>
    </row>
    <row r="5386" spans="1:13">
      <c r="A5386" s="150" t="str">
        <f t="shared" si="169"/>
        <v>2006-2008MalesNE4</v>
      </c>
      <c r="B5386" s="151" t="str">
        <f t="shared" si="168"/>
        <v>2006-2008_Males_NE4_&lt;75</v>
      </c>
      <c r="C5386" s="152" t="s">
        <v>4</v>
      </c>
      <c r="D5386" s="152" t="s">
        <v>2</v>
      </c>
      <c r="E5386" s="152" t="s">
        <v>63</v>
      </c>
      <c r="F5386" s="152">
        <v>158</v>
      </c>
      <c r="G5386" s="152">
        <v>52.6666666666667</v>
      </c>
      <c r="H5386" s="152">
        <v>557.16200014105402</v>
      </c>
      <c r="I5386" s="152">
        <v>557.55761976858901</v>
      </c>
      <c r="J5386" s="152">
        <v>473.79995886867999</v>
      </c>
      <c r="K5386" s="152">
        <v>651.82453361474802</v>
      </c>
      <c r="L5386" s="152">
        <v>83.757660899909098</v>
      </c>
      <c r="M5386" s="152">
        <v>94.266913846158801</v>
      </c>
    </row>
    <row r="5387" spans="1:13">
      <c r="A5387" s="150" t="str">
        <f t="shared" si="169"/>
        <v>2007-2009MalesNE4</v>
      </c>
      <c r="B5387" s="151" t="str">
        <f t="shared" si="168"/>
        <v>2007-2009_Males_NE4_&lt;75</v>
      </c>
      <c r="C5387" s="152" t="s">
        <v>5</v>
      </c>
      <c r="D5387" s="152" t="s">
        <v>2</v>
      </c>
      <c r="E5387" s="152" t="s">
        <v>63</v>
      </c>
      <c r="F5387" s="152">
        <v>150</v>
      </c>
      <c r="G5387" s="152">
        <v>50</v>
      </c>
      <c r="H5387" s="152">
        <v>526.09427609427598</v>
      </c>
      <c r="I5387" s="152">
        <v>523.08664097443898</v>
      </c>
      <c r="J5387" s="152">
        <v>442.441258232846</v>
      </c>
      <c r="K5387" s="152">
        <v>614.13522448412505</v>
      </c>
      <c r="L5387" s="152">
        <v>80.6453827415924</v>
      </c>
      <c r="M5387" s="152">
        <v>91.048583509685798</v>
      </c>
    </row>
    <row r="5388" spans="1:13">
      <c r="A5388" s="150" t="str">
        <f t="shared" si="169"/>
        <v>2008-2010MalesNE4</v>
      </c>
      <c r="B5388" s="151" t="str">
        <f t="shared" si="168"/>
        <v>2008-2010_Males_NE4_&lt;75</v>
      </c>
      <c r="C5388" s="152" t="s">
        <v>6</v>
      </c>
      <c r="D5388" s="152" t="s">
        <v>2</v>
      </c>
      <c r="E5388" s="152" t="s">
        <v>63</v>
      </c>
      <c r="F5388" s="152">
        <v>132</v>
      </c>
      <c r="G5388" s="152">
        <v>44</v>
      </c>
      <c r="H5388" s="152">
        <v>460.57222609909297</v>
      </c>
      <c r="I5388" s="152">
        <v>455.49972239663902</v>
      </c>
      <c r="J5388" s="152">
        <v>380.83131866255502</v>
      </c>
      <c r="K5388" s="152">
        <v>540.48226939970505</v>
      </c>
      <c r="L5388" s="152">
        <v>74.668403734083896</v>
      </c>
      <c r="M5388" s="152">
        <v>84.982547003066202</v>
      </c>
    </row>
    <row r="5389" spans="1:13">
      <c r="A5389" s="150" t="str">
        <f t="shared" si="169"/>
        <v>2009-2011MalesNE4</v>
      </c>
      <c r="B5389" s="151" t="str">
        <f t="shared" si="168"/>
        <v>2009-2011_Males_NE4_&lt;75</v>
      </c>
      <c r="C5389" s="152" t="s">
        <v>7</v>
      </c>
      <c r="D5389" s="152" t="s">
        <v>2</v>
      </c>
      <c r="E5389" s="152" t="s">
        <v>63</v>
      </c>
      <c r="F5389" s="152">
        <v>136</v>
      </c>
      <c r="G5389" s="152">
        <v>45.3333333333333</v>
      </c>
      <c r="H5389" s="152">
        <v>471.46918116896597</v>
      </c>
      <c r="I5389" s="152">
        <v>458.30059283832901</v>
      </c>
      <c r="J5389" s="152">
        <v>384.20674566728201</v>
      </c>
      <c r="K5389" s="152">
        <v>542.46675160254995</v>
      </c>
      <c r="L5389" s="152">
        <v>74.093847171047202</v>
      </c>
      <c r="M5389" s="152">
        <v>84.166158764220597</v>
      </c>
    </row>
    <row r="5390" spans="1:13">
      <c r="A5390" s="150" t="str">
        <f t="shared" si="169"/>
        <v>2010-2012MalesNE4</v>
      </c>
      <c r="B5390" s="151" t="str">
        <f t="shared" si="168"/>
        <v>2010-2012_Males_NE4_&lt;75</v>
      </c>
      <c r="C5390" s="152" t="s">
        <v>8</v>
      </c>
      <c r="D5390" s="152" t="s">
        <v>2</v>
      </c>
      <c r="E5390" s="152" t="s">
        <v>63</v>
      </c>
      <c r="F5390" s="152">
        <v>135</v>
      </c>
      <c r="G5390" s="152">
        <v>45</v>
      </c>
      <c r="H5390" s="152">
        <v>464.52412084509001</v>
      </c>
      <c r="I5390" s="152">
        <v>452.082070106728</v>
      </c>
      <c r="J5390" s="152">
        <v>378.80167834878102</v>
      </c>
      <c r="K5390" s="152">
        <v>535.36366163277899</v>
      </c>
      <c r="L5390" s="152">
        <v>73.280391757947498</v>
      </c>
      <c r="M5390" s="152">
        <v>83.281591526051102</v>
      </c>
    </row>
    <row r="5391" spans="1:13">
      <c r="A5391" s="150" t="str">
        <f t="shared" si="169"/>
        <v>2011-2013MalesNE4</v>
      </c>
      <c r="B5391" s="151" t="str">
        <f t="shared" si="168"/>
        <v>2011-2013_Males_NE4_&lt;75</v>
      </c>
      <c r="C5391" s="152" t="s">
        <v>9</v>
      </c>
      <c r="D5391" s="152" t="s">
        <v>2</v>
      </c>
      <c r="E5391" s="152" t="s">
        <v>63</v>
      </c>
      <c r="F5391" s="152">
        <v>134</v>
      </c>
      <c r="G5391" s="152">
        <v>44.6666666666667</v>
      </c>
      <c r="H5391" s="152">
        <v>455.39507221750199</v>
      </c>
      <c r="I5391" s="152">
        <v>441.37673149421101</v>
      </c>
      <c r="J5391" s="152">
        <v>369.61181139482898</v>
      </c>
      <c r="K5391" s="152">
        <v>522.97512711788295</v>
      </c>
      <c r="L5391" s="152">
        <v>71.764920099381598</v>
      </c>
      <c r="M5391" s="152">
        <v>81.598395623672204</v>
      </c>
    </row>
    <row r="5392" spans="1:13">
      <c r="A5392" s="150" t="str">
        <f t="shared" si="169"/>
        <v>2012-2014MalesNE4</v>
      </c>
      <c r="B5392" s="151" t="str">
        <f t="shared" si="168"/>
        <v>2012-2014_Males_NE4_&lt;75</v>
      </c>
      <c r="C5392" s="152" t="s">
        <v>216</v>
      </c>
      <c r="D5392" s="152" t="s">
        <v>2</v>
      </c>
      <c r="E5392" s="152" t="s">
        <v>63</v>
      </c>
      <c r="F5392" s="152">
        <v>140</v>
      </c>
      <c r="G5392" s="152">
        <v>46.6666666666667</v>
      </c>
      <c r="H5392" s="152">
        <v>470.77812899320702</v>
      </c>
      <c r="I5392" s="152">
        <v>464.62474109506701</v>
      </c>
      <c r="J5392" s="152">
        <v>390.57526588782099</v>
      </c>
      <c r="K5392" s="152">
        <v>548.58545364448901</v>
      </c>
      <c r="L5392" s="152">
        <v>74.049475207245493</v>
      </c>
      <c r="M5392" s="152">
        <v>83.960712549421999</v>
      </c>
    </row>
    <row r="5393" spans="1:13">
      <c r="A5393" s="150" t="str">
        <f t="shared" si="169"/>
        <v>2004-2006MalesNE5</v>
      </c>
      <c r="B5393" s="151" t="str">
        <f t="shared" si="168"/>
        <v>2004-2006_Males_NE5_&lt;75</v>
      </c>
      <c r="C5393" s="152" t="s">
        <v>1</v>
      </c>
      <c r="D5393" s="152" t="s">
        <v>2</v>
      </c>
      <c r="E5393" s="152" t="s">
        <v>64</v>
      </c>
      <c r="F5393" s="152">
        <v>217</v>
      </c>
      <c r="G5393" s="152">
        <v>72.3333333333333</v>
      </c>
      <c r="H5393" s="152">
        <v>751.69738118331702</v>
      </c>
      <c r="I5393" s="152">
        <v>777.37227118995895</v>
      </c>
      <c r="J5393" s="152">
        <v>676.859565344006</v>
      </c>
      <c r="K5393" s="152">
        <v>888.54236772662296</v>
      </c>
      <c r="L5393" s="152">
        <v>100.51270584595299</v>
      </c>
      <c r="M5393" s="152">
        <v>111.170096536664</v>
      </c>
    </row>
    <row r="5394" spans="1:13">
      <c r="A5394" s="150" t="str">
        <f t="shared" si="169"/>
        <v>2005-2007MalesNE5</v>
      </c>
      <c r="B5394" s="151" t="str">
        <f t="shared" si="168"/>
        <v>2005-2007_Males_NE5_&lt;75</v>
      </c>
      <c r="C5394" s="152" t="s">
        <v>3</v>
      </c>
      <c r="D5394" s="152" t="s">
        <v>2</v>
      </c>
      <c r="E5394" s="152" t="s">
        <v>64</v>
      </c>
      <c r="F5394" s="152">
        <v>218</v>
      </c>
      <c r="G5394" s="152">
        <v>72.6666666666667</v>
      </c>
      <c r="H5394" s="152">
        <v>747.57381434107197</v>
      </c>
      <c r="I5394" s="152">
        <v>769.26976398519798</v>
      </c>
      <c r="J5394" s="152">
        <v>669.96204954691302</v>
      </c>
      <c r="K5394" s="152">
        <v>879.08156459758402</v>
      </c>
      <c r="L5394" s="152">
        <v>99.307714438285402</v>
      </c>
      <c r="M5394" s="152">
        <v>109.81180061238599</v>
      </c>
    </row>
    <row r="5395" spans="1:13">
      <c r="A5395" s="150" t="str">
        <f t="shared" si="169"/>
        <v>2006-2008MalesNE5</v>
      </c>
      <c r="B5395" s="151" t="str">
        <f t="shared" si="168"/>
        <v>2006-2008_Males_NE5_&lt;75</v>
      </c>
      <c r="C5395" s="152" t="s">
        <v>4</v>
      </c>
      <c r="D5395" s="152" t="s">
        <v>2</v>
      </c>
      <c r="E5395" s="152" t="s">
        <v>64</v>
      </c>
      <c r="F5395" s="152">
        <v>211</v>
      </c>
      <c r="G5395" s="152">
        <v>70.3333333333333</v>
      </c>
      <c r="H5395" s="152">
        <v>714.86651307765305</v>
      </c>
      <c r="I5395" s="152">
        <v>721.45118290878304</v>
      </c>
      <c r="J5395" s="152">
        <v>626.821532791697</v>
      </c>
      <c r="K5395" s="152">
        <v>826.264207222246</v>
      </c>
      <c r="L5395" s="152">
        <v>94.6296501170863</v>
      </c>
      <c r="M5395" s="152">
        <v>104.813024313463</v>
      </c>
    </row>
    <row r="5396" spans="1:13">
      <c r="A5396" s="150" t="str">
        <f t="shared" si="169"/>
        <v>2007-2009MalesNE5</v>
      </c>
      <c r="B5396" s="151" t="str">
        <f t="shared" si="168"/>
        <v>2007-2009_Males_NE5_&lt;75</v>
      </c>
      <c r="C5396" s="152" t="s">
        <v>5</v>
      </c>
      <c r="D5396" s="152" t="s">
        <v>2</v>
      </c>
      <c r="E5396" s="152" t="s">
        <v>64</v>
      </c>
      <c r="F5396" s="152">
        <v>228</v>
      </c>
      <c r="G5396" s="152">
        <v>76</v>
      </c>
      <c r="H5396" s="152">
        <v>761.62479957242101</v>
      </c>
      <c r="I5396" s="152">
        <v>769.40590191848798</v>
      </c>
      <c r="J5396" s="152">
        <v>672.13379458532495</v>
      </c>
      <c r="K5396" s="152">
        <v>876.72607555428999</v>
      </c>
      <c r="L5396" s="152">
        <v>97.272107333162793</v>
      </c>
      <c r="M5396" s="152">
        <v>107.32017363580201</v>
      </c>
    </row>
    <row r="5397" spans="1:13">
      <c r="A5397" s="150" t="str">
        <f t="shared" si="169"/>
        <v>2008-2010MalesNE5</v>
      </c>
      <c r="B5397" s="151" t="str">
        <f t="shared" si="168"/>
        <v>2008-2010_Males_NE5_&lt;75</v>
      </c>
      <c r="C5397" s="152" t="s">
        <v>6</v>
      </c>
      <c r="D5397" s="152" t="s">
        <v>2</v>
      </c>
      <c r="E5397" s="152" t="s">
        <v>64</v>
      </c>
      <c r="F5397" s="152">
        <v>234</v>
      </c>
      <c r="G5397" s="152">
        <v>78</v>
      </c>
      <c r="H5397" s="152">
        <v>773.27252899771997</v>
      </c>
      <c r="I5397" s="152">
        <v>775.63871642307504</v>
      </c>
      <c r="J5397" s="152">
        <v>678.82521130235102</v>
      </c>
      <c r="K5397" s="152">
        <v>882.31686306805796</v>
      </c>
      <c r="L5397" s="152">
        <v>96.8135051207244</v>
      </c>
      <c r="M5397" s="152">
        <v>106.67814664498199</v>
      </c>
    </row>
    <row r="5398" spans="1:13">
      <c r="A5398" s="150" t="str">
        <f t="shared" si="169"/>
        <v>2009-2011MalesNE5</v>
      </c>
      <c r="B5398" s="151" t="str">
        <f t="shared" si="168"/>
        <v>2009-2011_Males_NE5_&lt;75</v>
      </c>
      <c r="C5398" s="152" t="s">
        <v>7</v>
      </c>
      <c r="D5398" s="152" t="s">
        <v>2</v>
      </c>
      <c r="E5398" s="152" t="s">
        <v>64</v>
      </c>
      <c r="F5398" s="152">
        <v>232</v>
      </c>
      <c r="G5398" s="152">
        <v>77.3333333333333</v>
      </c>
      <c r="H5398" s="152">
        <v>761.03001476135796</v>
      </c>
      <c r="I5398" s="152">
        <v>761.08433650202301</v>
      </c>
      <c r="J5398" s="152">
        <v>665.64858749364396</v>
      </c>
      <c r="K5398" s="152">
        <v>866.28844914013405</v>
      </c>
      <c r="L5398" s="152">
        <v>95.435749008379403</v>
      </c>
      <c r="M5398" s="152">
        <v>105.20411263811</v>
      </c>
    </row>
    <row r="5399" spans="1:13">
      <c r="A5399" s="150" t="str">
        <f t="shared" si="169"/>
        <v>2010-2012MalesNE5</v>
      </c>
      <c r="B5399" s="151" t="str">
        <f t="shared" si="168"/>
        <v>2010-2012_Males_NE5_&lt;75</v>
      </c>
      <c r="C5399" s="152" t="s">
        <v>8</v>
      </c>
      <c r="D5399" s="152" t="s">
        <v>2</v>
      </c>
      <c r="E5399" s="152" t="s">
        <v>64</v>
      </c>
      <c r="F5399" s="152">
        <v>219</v>
      </c>
      <c r="G5399" s="152">
        <v>73</v>
      </c>
      <c r="H5399" s="152">
        <v>715.07869130803897</v>
      </c>
      <c r="I5399" s="152">
        <v>699.90780678091198</v>
      </c>
      <c r="J5399" s="152">
        <v>609.68260549061495</v>
      </c>
      <c r="K5399" s="152">
        <v>799.65337028942804</v>
      </c>
      <c r="L5399" s="152">
        <v>90.225201290297207</v>
      </c>
      <c r="M5399" s="152">
        <v>99.745563508516298</v>
      </c>
    </row>
    <row r="5400" spans="1:13">
      <c r="A5400" s="150" t="str">
        <f t="shared" si="169"/>
        <v>2011-2013MalesNE5</v>
      </c>
      <c r="B5400" s="151" t="str">
        <f t="shared" si="168"/>
        <v>2011-2013_Males_NE5_&lt;75</v>
      </c>
      <c r="C5400" s="152" t="s">
        <v>9</v>
      </c>
      <c r="D5400" s="152" t="s">
        <v>2</v>
      </c>
      <c r="E5400" s="152" t="s">
        <v>64</v>
      </c>
      <c r="F5400" s="152">
        <v>217</v>
      </c>
      <c r="G5400" s="152">
        <v>72.3333333333333</v>
      </c>
      <c r="H5400" s="152">
        <v>707.11678832116797</v>
      </c>
      <c r="I5400" s="152">
        <v>680.96065772311795</v>
      </c>
      <c r="J5400" s="152">
        <v>592.72644691560697</v>
      </c>
      <c r="K5400" s="152">
        <v>778.55036691213104</v>
      </c>
      <c r="L5400" s="152">
        <v>88.234210807511403</v>
      </c>
      <c r="M5400" s="152">
        <v>97.589709189013405</v>
      </c>
    </row>
    <row r="5401" spans="1:13">
      <c r="A5401" s="150" t="str">
        <f t="shared" si="169"/>
        <v>2012-2014MalesNE5</v>
      </c>
      <c r="B5401" s="151" t="str">
        <f t="shared" si="168"/>
        <v>2012-2014_Males_NE5_&lt;75</v>
      </c>
      <c r="C5401" s="152" t="s">
        <v>216</v>
      </c>
      <c r="D5401" s="152" t="s">
        <v>2</v>
      </c>
      <c r="E5401" s="152" t="s">
        <v>64</v>
      </c>
      <c r="F5401" s="152">
        <v>229</v>
      </c>
      <c r="G5401" s="152">
        <v>76.3333333333333</v>
      </c>
      <c r="H5401" s="152">
        <v>742.13306543085901</v>
      </c>
      <c r="I5401" s="152">
        <v>704.25413256320701</v>
      </c>
      <c r="J5401" s="152">
        <v>615.36250246116595</v>
      </c>
      <c r="K5401" s="152">
        <v>802.30696539573398</v>
      </c>
      <c r="L5401" s="152">
        <v>88.891630102041404</v>
      </c>
      <c r="M5401" s="152">
        <v>98.052832832526903</v>
      </c>
    </row>
    <row r="5402" spans="1:13">
      <c r="A5402" s="150" t="str">
        <f t="shared" si="169"/>
        <v>2004-2006MalesNG</v>
      </c>
      <c r="B5402" s="151" t="str">
        <f t="shared" si="168"/>
        <v>2004-2006_Males_NG_&lt;75</v>
      </c>
      <c r="C5402" s="152" t="s">
        <v>1</v>
      </c>
      <c r="D5402" s="152" t="s">
        <v>2</v>
      </c>
      <c r="E5402" s="152" t="s">
        <v>65</v>
      </c>
      <c r="F5402" s="152">
        <v>663</v>
      </c>
      <c r="G5402" s="152">
        <v>221</v>
      </c>
      <c r="H5402" s="152">
        <v>527.52184083639702</v>
      </c>
      <c r="I5402" s="152">
        <v>535.88816095014602</v>
      </c>
      <c r="J5402" s="152">
        <v>495.68795712634102</v>
      </c>
      <c r="K5402" s="152">
        <v>578.46889249129197</v>
      </c>
      <c r="L5402" s="152">
        <v>40.200203823805197</v>
      </c>
      <c r="M5402" s="152">
        <v>42.580731541145198</v>
      </c>
    </row>
    <row r="5403" spans="1:13">
      <c r="A5403" s="150" t="str">
        <f t="shared" si="169"/>
        <v>2005-2007MalesNG</v>
      </c>
      <c r="B5403" s="151" t="str">
        <f t="shared" si="168"/>
        <v>2005-2007_Males_NG_&lt;75</v>
      </c>
      <c r="C5403" s="152" t="s">
        <v>3</v>
      </c>
      <c r="D5403" s="152" t="s">
        <v>2</v>
      </c>
      <c r="E5403" s="152" t="s">
        <v>65</v>
      </c>
      <c r="F5403" s="152">
        <v>637</v>
      </c>
      <c r="G5403" s="152">
        <v>212.333333333333</v>
      </c>
      <c r="H5403" s="152">
        <v>505.46729936042902</v>
      </c>
      <c r="I5403" s="152">
        <v>507.07408767463198</v>
      </c>
      <c r="J5403" s="152">
        <v>468.28732495221499</v>
      </c>
      <c r="K5403" s="152">
        <v>548.20560512302598</v>
      </c>
      <c r="L5403" s="152">
        <v>38.786762722416903</v>
      </c>
      <c r="M5403" s="152">
        <v>41.131517448393403</v>
      </c>
    </row>
    <row r="5404" spans="1:13">
      <c r="A5404" s="150" t="str">
        <f t="shared" si="169"/>
        <v>2006-2008MalesNG</v>
      </c>
      <c r="B5404" s="151" t="str">
        <f t="shared" si="168"/>
        <v>2006-2008_Males_NG_&lt;75</v>
      </c>
      <c r="C5404" s="152" t="s">
        <v>4</v>
      </c>
      <c r="D5404" s="152" t="s">
        <v>2</v>
      </c>
      <c r="E5404" s="152" t="s">
        <v>65</v>
      </c>
      <c r="F5404" s="152">
        <v>629</v>
      </c>
      <c r="G5404" s="152">
        <v>209.666666666667</v>
      </c>
      <c r="H5404" s="152">
        <v>496.94250003950299</v>
      </c>
      <c r="I5404" s="152">
        <v>490.83939581908498</v>
      </c>
      <c r="J5404" s="152">
        <v>453.04830628365801</v>
      </c>
      <c r="K5404" s="152">
        <v>530.93000921654595</v>
      </c>
      <c r="L5404" s="152">
        <v>37.791089535427098</v>
      </c>
      <c r="M5404" s="152">
        <v>40.0906133974607</v>
      </c>
    </row>
    <row r="5405" spans="1:13">
      <c r="A5405" s="150" t="str">
        <f t="shared" si="169"/>
        <v>2007-2009MalesNG</v>
      </c>
      <c r="B5405" s="151" t="str">
        <f t="shared" si="168"/>
        <v>2007-2009_Males_NG_&lt;75</v>
      </c>
      <c r="C5405" s="152" t="s">
        <v>5</v>
      </c>
      <c r="D5405" s="152" t="s">
        <v>2</v>
      </c>
      <c r="E5405" s="152" t="s">
        <v>65</v>
      </c>
      <c r="F5405" s="152">
        <v>620</v>
      </c>
      <c r="G5405" s="152">
        <v>206.666666666667</v>
      </c>
      <c r="H5405" s="152">
        <v>487.83174525740998</v>
      </c>
      <c r="I5405" s="152">
        <v>477.66612047233502</v>
      </c>
      <c r="J5405" s="152">
        <v>440.60823605864499</v>
      </c>
      <c r="K5405" s="152">
        <v>516.99576357996295</v>
      </c>
      <c r="L5405" s="152">
        <v>37.057884413689898</v>
      </c>
      <c r="M5405" s="152">
        <v>39.329643107627597</v>
      </c>
    </row>
    <row r="5406" spans="1:13">
      <c r="A5406" s="150" t="str">
        <f t="shared" si="169"/>
        <v>2008-2010MalesNG</v>
      </c>
      <c r="B5406" s="151" t="str">
        <f t="shared" si="168"/>
        <v>2008-2010_Males_NG_&lt;75</v>
      </c>
      <c r="C5406" s="152" t="s">
        <v>6</v>
      </c>
      <c r="D5406" s="152" t="s">
        <v>2</v>
      </c>
      <c r="E5406" s="152" t="s">
        <v>65</v>
      </c>
      <c r="F5406" s="152">
        <v>623</v>
      </c>
      <c r="G5406" s="152">
        <v>207.666666666667</v>
      </c>
      <c r="H5406" s="152">
        <v>489.98018057696498</v>
      </c>
      <c r="I5406" s="152">
        <v>475.01653536002902</v>
      </c>
      <c r="J5406" s="152">
        <v>438.20676816896002</v>
      </c>
      <c r="K5406" s="152">
        <v>514.07723099071598</v>
      </c>
      <c r="L5406" s="152">
        <v>36.809767191069497</v>
      </c>
      <c r="M5406" s="152">
        <v>39.060695630686801</v>
      </c>
    </row>
    <row r="5407" spans="1:13">
      <c r="A5407" s="150" t="str">
        <f t="shared" si="169"/>
        <v>2009-2011MalesNG</v>
      </c>
      <c r="B5407" s="151" t="str">
        <f t="shared" si="168"/>
        <v>2009-2011_Males_NG_&lt;75</v>
      </c>
      <c r="C5407" s="152" t="s">
        <v>7</v>
      </c>
      <c r="D5407" s="152" t="s">
        <v>2</v>
      </c>
      <c r="E5407" s="152" t="s">
        <v>65</v>
      </c>
      <c r="F5407" s="152">
        <v>613</v>
      </c>
      <c r="G5407" s="152">
        <v>204.333333333333</v>
      </c>
      <c r="H5407" s="152">
        <v>483.29746052019499</v>
      </c>
      <c r="I5407" s="152">
        <v>466.62456950382102</v>
      </c>
      <c r="J5407" s="152">
        <v>430.14283310900697</v>
      </c>
      <c r="K5407" s="152">
        <v>505.35590345334498</v>
      </c>
      <c r="L5407" s="152">
        <v>36.481736394814398</v>
      </c>
      <c r="M5407" s="152">
        <v>38.731333949523801</v>
      </c>
    </row>
    <row r="5408" spans="1:13">
      <c r="A5408" s="150" t="str">
        <f t="shared" si="169"/>
        <v>2010-2012MalesNG</v>
      </c>
      <c r="B5408" s="151" t="str">
        <f t="shared" si="168"/>
        <v>2010-2012_Males_NG_&lt;75</v>
      </c>
      <c r="C5408" s="152" t="s">
        <v>8</v>
      </c>
      <c r="D5408" s="152" t="s">
        <v>2</v>
      </c>
      <c r="E5408" s="152" t="s">
        <v>65</v>
      </c>
      <c r="F5408" s="152">
        <v>604</v>
      </c>
      <c r="G5408" s="152">
        <v>201.333333333333</v>
      </c>
      <c r="H5408" s="152">
        <v>476.59252128490601</v>
      </c>
      <c r="I5408" s="152">
        <v>453.560896756533</v>
      </c>
      <c r="J5408" s="152">
        <v>417.81851412506398</v>
      </c>
      <c r="K5408" s="152">
        <v>491.52419629731497</v>
      </c>
      <c r="L5408" s="152">
        <v>35.742382631468303</v>
      </c>
      <c r="M5408" s="152">
        <v>37.963299540782501</v>
      </c>
    </row>
    <row r="5409" spans="1:13">
      <c r="A5409" s="150" t="str">
        <f t="shared" si="169"/>
        <v>2011-2013MalesNG</v>
      </c>
      <c r="B5409" s="151" t="str">
        <f t="shared" si="168"/>
        <v>2011-2013_Males_NG_&lt;75</v>
      </c>
      <c r="C5409" s="152" t="s">
        <v>9</v>
      </c>
      <c r="D5409" s="152" t="s">
        <v>2</v>
      </c>
      <c r="E5409" s="152" t="s">
        <v>65</v>
      </c>
      <c r="F5409" s="152">
        <v>631</v>
      </c>
      <c r="G5409" s="152">
        <v>210.333333333333</v>
      </c>
      <c r="H5409" s="152">
        <v>496.95995967614903</v>
      </c>
      <c r="I5409" s="152">
        <v>465.46534728389003</v>
      </c>
      <c r="J5409" s="152">
        <v>429.55839222553698</v>
      </c>
      <c r="K5409" s="152">
        <v>503.55360039042699</v>
      </c>
      <c r="L5409" s="152">
        <v>35.906955058353098</v>
      </c>
      <c r="M5409" s="152">
        <v>38.088253106537003</v>
      </c>
    </row>
    <row r="5410" spans="1:13">
      <c r="A5410" s="150" t="str">
        <f t="shared" si="169"/>
        <v>2012-2014MalesNG</v>
      </c>
      <c r="B5410" s="151" t="str">
        <f t="shared" si="168"/>
        <v>2012-2014_Males_NG_&lt;75</v>
      </c>
      <c r="C5410" s="152" t="s">
        <v>216</v>
      </c>
      <c r="D5410" s="152" t="s">
        <v>2</v>
      </c>
      <c r="E5410" s="152" t="s">
        <v>65</v>
      </c>
      <c r="F5410" s="152">
        <v>663</v>
      </c>
      <c r="G5410" s="152">
        <v>221</v>
      </c>
      <c r="H5410" s="152">
        <v>520.45310034618399</v>
      </c>
      <c r="I5410" s="152">
        <v>477.15374391165398</v>
      </c>
      <c r="J5410" s="152">
        <v>441.17659492707702</v>
      </c>
      <c r="K5410" s="152">
        <v>515.26134478955998</v>
      </c>
      <c r="L5410" s="152">
        <v>35.977148984576701</v>
      </c>
      <c r="M5410" s="152">
        <v>38.107600877906101</v>
      </c>
    </row>
    <row r="5411" spans="1:13">
      <c r="A5411" s="150" t="str">
        <f t="shared" si="169"/>
        <v>2004-2006MalesNG1</v>
      </c>
      <c r="B5411" s="151" t="str">
        <f t="shared" si="168"/>
        <v>2004-2006_Males_NG1_&lt;75</v>
      </c>
      <c r="C5411" s="152" t="s">
        <v>1</v>
      </c>
      <c r="D5411" s="152" t="s">
        <v>2</v>
      </c>
      <c r="E5411" s="152" t="s">
        <v>66</v>
      </c>
      <c r="F5411" s="152">
        <v>114</v>
      </c>
      <c r="G5411" s="152">
        <v>38</v>
      </c>
      <c r="H5411" s="152">
        <v>432.44063424626398</v>
      </c>
      <c r="I5411" s="152">
        <v>440.48999155041901</v>
      </c>
      <c r="J5411" s="152">
        <v>362.912252360754</v>
      </c>
      <c r="K5411" s="152">
        <v>529.66259835310098</v>
      </c>
      <c r="L5411" s="152">
        <v>77.5777391896643</v>
      </c>
      <c r="M5411" s="152">
        <v>89.172606802681997</v>
      </c>
    </row>
    <row r="5412" spans="1:13">
      <c r="A5412" s="150" t="str">
        <f t="shared" si="169"/>
        <v>2005-2007MalesNG1</v>
      </c>
      <c r="B5412" s="151" t="str">
        <f t="shared" si="168"/>
        <v>2005-2007_Males_NG1_&lt;75</v>
      </c>
      <c r="C5412" s="152" t="s">
        <v>3</v>
      </c>
      <c r="D5412" s="152" t="s">
        <v>2</v>
      </c>
      <c r="E5412" s="152" t="s">
        <v>66</v>
      </c>
      <c r="F5412" s="152">
        <v>116</v>
      </c>
      <c r="G5412" s="152">
        <v>38.6666666666667</v>
      </c>
      <c r="H5412" s="152">
        <v>439.244197054035</v>
      </c>
      <c r="I5412" s="152">
        <v>440.58785164248599</v>
      </c>
      <c r="J5412" s="152">
        <v>363.60229300356599</v>
      </c>
      <c r="K5412" s="152">
        <v>528.972429807602</v>
      </c>
      <c r="L5412" s="152">
        <v>76.985558638920097</v>
      </c>
      <c r="M5412" s="152">
        <v>88.384578165115798</v>
      </c>
    </row>
    <row r="5413" spans="1:13">
      <c r="A5413" s="150" t="str">
        <f t="shared" si="169"/>
        <v>2006-2008MalesNG1</v>
      </c>
      <c r="B5413" s="151" t="str">
        <f t="shared" si="168"/>
        <v>2006-2008_Males_NG1_&lt;75</v>
      </c>
      <c r="C5413" s="152" t="s">
        <v>4</v>
      </c>
      <c r="D5413" s="152" t="s">
        <v>2</v>
      </c>
      <c r="E5413" s="152" t="s">
        <v>66</v>
      </c>
      <c r="F5413" s="152">
        <v>105</v>
      </c>
      <c r="G5413" s="152">
        <v>35</v>
      </c>
      <c r="H5413" s="152">
        <v>397.02045600635199</v>
      </c>
      <c r="I5413" s="152">
        <v>388.77351331667302</v>
      </c>
      <c r="J5413" s="152">
        <v>317.48177231699401</v>
      </c>
      <c r="K5413" s="152">
        <v>471.20437683781302</v>
      </c>
      <c r="L5413" s="152">
        <v>71.291740999679007</v>
      </c>
      <c r="M5413" s="152">
        <v>82.430863521139401</v>
      </c>
    </row>
    <row r="5414" spans="1:13">
      <c r="A5414" s="150" t="str">
        <f t="shared" si="169"/>
        <v>2007-2009MalesNG1</v>
      </c>
      <c r="B5414" s="151" t="str">
        <f t="shared" si="168"/>
        <v>2007-2009_Males_NG1_&lt;75</v>
      </c>
      <c r="C5414" s="152" t="s">
        <v>5</v>
      </c>
      <c r="D5414" s="152" t="s">
        <v>2</v>
      </c>
      <c r="E5414" s="152" t="s">
        <v>66</v>
      </c>
      <c r="F5414" s="152">
        <v>104</v>
      </c>
      <c r="G5414" s="152">
        <v>34.6666666666667</v>
      </c>
      <c r="H5414" s="152">
        <v>391.713747645951</v>
      </c>
      <c r="I5414" s="152">
        <v>376.72069544682802</v>
      </c>
      <c r="J5414" s="152">
        <v>307.35058797045201</v>
      </c>
      <c r="K5414" s="152">
        <v>456.98591898982301</v>
      </c>
      <c r="L5414" s="152">
        <v>69.370107476375594</v>
      </c>
      <c r="M5414" s="152">
        <v>80.265223542995699</v>
      </c>
    </row>
    <row r="5415" spans="1:13">
      <c r="A5415" s="150" t="str">
        <f t="shared" si="169"/>
        <v>2008-2010MalesNG1</v>
      </c>
      <c r="B5415" s="151" t="str">
        <f t="shared" si="168"/>
        <v>2008-2010_Males_NG1_&lt;75</v>
      </c>
      <c r="C5415" s="152" t="s">
        <v>6</v>
      </c>
      <c r="D5415" s="152" t="s">
        <v>2</v>
      </c>
      <c r="E5415" s="152" t="s">
        <v>66</v>
      </c>
      <c r="F5415" s="152">
        <v>91</v>
      </c>
      <c r="G5415" s="152">
        <v>30.3333333333333</v>
      </c>
      <c r="H5415" s="152">
        <v>342.98205939997001</v>
      </c>
      <c r="I5415" s="152">
        <v>332.99695113094998</v>
      </c>
      <c r="J5415" s="152">
        <v>267.52393868279802</v>
      </c>
      <c r="K5415" s="152">
        <v>409.52537045339602</v>
      </c>
      <c r="L5415" s="152">
        <v>65.473012448152502</v>
      </c>
      <c r="M5415" s="152">
        <v>76.528419322445203</v>
      </c>
    </row>
    <row r="5416" spans="1:13">
      <c r="A5416" s="150" t="str">
        <f t="shared" si="169"/>
        <v>2009-2011MalesNG1</v>
      </c>
      <c r="B5416" s="151" t="str">
        <f t="shared" si="168"/>
        <v>2009-2011_Males_NG1_&lt;75</v>
      </c>
      <c r="C5416" s="152" t="s">
        <v>7</v>
      </c>
      <c r="D5416" s="152" t="s">
        <v>2</v>
      </c>
      <c r="E5416" s="152" t="s">
        <v>66</v>
      </c>
      <c r="F5416" s="152">
        <v>91</v>
      </c>
      <c r="G5416" s="152">
        <v>30.3333333333333</v>
      </c>
      <c r="H5416" s="152">
        <v>342.066684208548</v>
      </c>
      <c r="I5416" s="152">
        <v>324.47969210600201</v>
      </c>
      <c r="J5416" s="152">
        <v>260.402226983915</v>
      </c>
      <c r="K5416" s="152">
        <v>399.37691978229998</v>
      </c>
      <c r="L5416" s="152">
        <v>64.077465122086295</v>
      </c>
      <c r="M5416" s="152">
        <v>74.897227676298201</v>
      </c>
    </row>
    <row r="5417" spans="1:13">
      <c r="A5417" s="150" t="str">
        <f t="shared" si="169"/>
        <v>2010-2012MalesNG1</v>
      </c>
      <c r="B5417" s="151" t="str">
        <f t="shared" si="168"/>
        <v>2010-2012_Males_NG1_&lt;75</v>
      </c>
      <c r="C5417" s="152" t="s">
        <v>8</v>
      </c>
      <c r="D5417" s="152" t="s">
        <v>2</v>
      </c>
      <c r="E5417" s="152" t="s">
        <v>66</v>
      </c>
      <c r="F5417" s="152">
        <v>87</v>
      </c>
      <c r="G5417" s="152">
        <v>29</v>
      </c>
      <c r="H5417" s="152">
        <v>326.16030591587298</v>
      </c>
      <c r="I5417" s="152">
        <v>302.26084810360402</v>
      </c>
      <c r="J5417" s="152">
        <v>241.02502399573601</v>
      </c>
      <c r="K5417" s="152">
        <v>374.09273188592402</v>
      </c>
      <c r="L5417" s="152">
        <v>61.235824107868602</v>
      </c>
      <c r="M5417" s="152">
        <v>71.831883782319593</v>
      </c>
    </row>
    <row r="5418" spans="1:13">
      <c r="A5418" s="150" t="str">
        <f t="shared" si="169"/>
        <v>2011-2013MalesNG1</v>
      </c>
      <c r="B5418" s="151" t="str">
        <f t="shared" si="168"/>
        <v>2011-2013_Males_NG1_&lt;75</v>
      </c>
      <c r="C5418" s="152" t="s">
        <v>9</v>
      </c>
      <c r="D5418" s="152" t="s">
        <v>2</v>
      </c>
      <c r="E5418" s="152" t="s">
        <v>66</v>
      </c>
      <c r="F5418" s="152">
        <v>91</v>
      </c>
      <c r="G5418" s="152">
        <v>30.3333333333333</v>
      </c>
      <c r="H5418" s="152">
        <v>340.04708344232301</v>
      </c>
      <c r="I5418" s="152">
        <v>304.48629954330102</v>
      </c>
      <c r="J5418" s="152">
        <v>244.415047933008</v>
      </c>
      <c r="K5418" s="152">
        <v>374.700846889768</v>
      </c>
      <c r="L5418" s="152">
        <v>60.071251610292997</v>
      </c>
      <c r="M5418" s="152">
        <v>70.214547346466802</v>
      </c>
    </row>
    <row r="5419" spans="1:13">
      <c r="A5419" s="150" t="str">
        <f t="shared" si="169"/>
        <v>2012-2014MalesNG1</v>
      </c>
      <c r="B5419" s="151" t="str">
        <f t="shared" si="168"/>
        <v>2012-2014_Males_NG1_&lt;75</v>
      </c>
      <c r="C5419" s="152" t="s">
        <v>216</v>
      </c>
      <c r="D5419" s="152" t="s">
        <v>2</v>
      </c>
      <c r="E5419" s="152" t="s">
        <v>66</v>
      </c>
      <c r="F5419" s="152">
        <v>88</v>
      </c>
      <c r="G5419" s="152">
        <v>29.3333333333333</v>
      </c>
      <c r="H5419" s="152">
        <v>327.50279121697099</v>
      </c>
      <c r="I5419" s="152">
        <v>289.64254336411699</v>
      </c>
      <c r="J5419" s="152">
        <v>231.65691161049401</v>
      </c>
      <c r="K5419" s="152">
        <v>357.59956321985698</v>
      </c>
      <c r="L5419" s="152">
        <v>57.9856317536238</v>
      </c>
      <c r="M5419" s="152">
        <v>67.9570198557401</v>
      </c>
    </row>
    <row r="5420" spans="1:13">
      <c r="A5420" s="150" t="str">
        <f t="shared" si="169"/>
        <v>2004-2006MalesNG2</v>
      </c>
      <c r="B5420" s="151" t="str">
        <f t="shared" si="168"/>
        <v>2004-2006_Males_NG2_&lt;75</v>
      </c>
      <c r="C5420" s="152" t="s">
        <v>1</v>
      </c>
      <c r="D5420" s="152" t="s">
        <v>2</v>
      </c>
      <c r="E5420" s="152" t="s">
        <v>67</v>
      </c>
      <c r="F5420" s="152">
        <v>110</v>
      </c>
      <c r="G5420" s="152">
        <v>36.6666666666667</v>
      </c>
      <c r="H5420" s="152">
        <v>429.51971885981999</v>
      </c>
      <c r="I5420" s="152">
        <v>413.65888365267102</v>
      </c>
      <c r="J5420" s="152">
        <v>339.304135795148</v>
      </c>
      <c r="K5420" s="152">
        <v>499.34298700690999</v>
      </c>
      <c r="L5420" s="152">
        <v>74.354747857523293</v>
      </c>
      <c r="M5420" s="152">
        <v>85.684103354239298</v>
      </c>
    </row>
    <row r="5421" spans="1:13">
      <c r="A5421" s="150" t="str">
        <f t="shared" si="169"/>
        <v>2005-2007MalesNG2</v>
      </c>
      <c r="B5421" s="151" t="str">
        <f t="shared" si="168"/>
        <v>2005-2007_Males_NG2_&lt;75</v>
      </c>
      <c r="C5421" s="152" t="s">
        <v>3</v>
      </c>
      <c r="D5421" s="152" t="s">
        <v>2</v>
      </c>
      <c r="E5421" s="152" t="s">
        <v>67</v>
      </c>
      <c r="F5421" s="152">
        <v>108</v>
      </c>
      <c r="G5421" s="152">
        <v>36</v>
      </c>
      <c r="H5421" s="152">
        <v>422.61788299745598</v>
      </c>
      <c r="I5421" s="152">
        <v>395.278128851627</v>
      </c>
      <c r="J5421" s="152">
        <v>323.63524895536301</v>
      </c>
      <c r="K5421" s="152">
        <v>477.94585660785799</v>
      </c>
      <c r="L5421" s="152">
        <v>71.642879896263494</v>
      </c>
      <c r="M5421" s="152">
        <v>82.667727756231201</v>
      </c>
    </row>
    <row r="5422" spans="1:13">
      <c r="A5422" s="150" t="str">
        <f t="shared" si="169"/>
        <v>2006-2008MalesNG2</v>
      </c>
      <c r="B5422" s="151" t="str">
        <f t="shared" si="168"/>
        <v>2006-2008_Males_NG2_&lt;75</v>
      </c>
      <c r="C5422" s="152" t="s">
        <v>4</v>
      </c>
      <c r="D5422" s="152" t="s">
        <v>2</v>
      </c>
      <c r="E5422" s="152" t="s">
        <v>67</v>
      </c>
      <c r="F5422" s="152">
        <v>98</v>
      </c>
      <c r="G5422" s="152">
        <v>32.6666666666667</v>
      </c>
      <c r="H5422" s="152">
        <v>384.31372549019602</v>
      </c>
      <c r="I5422" s="152">
        <v>354.65910124998697</v>
      </c>
      <c r="J5422" s="152">
        <v>287.361673533729</v>
      </c>
      <c r="K5422" s="152">
        <v>432.871796716939</v>
      </c>
      <c r="L5422" s="152">
        <v>67.297427716258696</v>
      </c>
      <c r="M5422" s="152">
        <v>78.212695466951999</v>
      </c>
    </row>
    <row r="5423" spans="1:13">
      <c r="A5423" s="150" t="str">
        <f t="shared" si="169"/>
        <v>2007-2009MalesNG2</v>
      </c>
      <c r="B5423" s="151" t="str">
        <f t="shared" si="168"/>
        <v>2007-2009_Males_NG2_&lt;75</v>
      </c>
      <c r="C5423" s="152" t="s">
        <v>5</v>
      </c>
      <c r="D5423" s="152" t="s">
        <v>2</v>
      </c>
      <c r="E5423" s="152" t="s">
        <v>67</v>
      </c>
      <c r="F5423" s="152">
        <v>87</v>
      </c>
      <c r="G5423" s="152">
        <v>29</v>
      </c>
      <c r="H5423" s="152">
        <v>341.20323162600999</v>
      </c>
      <c r="I5423" s="152">
        <v>312.01623806992399</v>
      </c>
      <c r="J5423" s="152">
        <v>249.337436823269</v>
      </c>
      <c r="K5423" s="152">
        <v>385.54078734085101</v>
      </c>
      <c r="L5423" s="152">
        <v>62.6788012466548</v>
      </c>
      <c r="M5423" s="152">
        <v>73.524549270927196</v>
      </c>
    </row>
    <row r="5424" spans="1:13">
      <c r="A5424" s="150" t="str">
        <f t="shared" si="169"/>
        <v>2008-2010MalesNG2</v>
      </c>
      <c r="B5424" s="151" t="str">
        <f t="shared" si="168"/>
        <v>2008-2010_Males_NG2_&lt;75</v>
      </c>
      <c r="C5424" s="152" t="s">
        <v>6</v>
      </c>
      <c r="D5424" s="152" t="s">
        <v>2</v>
      </c>
      <c r="E5424" s="152" t="s">
        <v>67</v>
      </c>
      <c r="F5424" s="152">
        <v>95</v>
      </c>
      <c r="G5424" s="152">
        <v>31.6666666666667</v>
      </c>
      <c r="H5424" s="152">
        <v>375.00493427545098</v>
      </c>
      <c r="I5424" s="152">
        <v>341.47843679575402</v>
      </c>
      <c r="J5424" s="152">
        <v>275.54853224640402</v>
      </c>
      <c r="K5424" s="152">
        <v>418.28370915139902</v>
      </c>
      <c r="L5424" s="152">
        <v>65.929904549350098</v>
      </c>
      <c r="M5424" s="152">
        <v>76.805272355644505</v>
      </c>
    </row>
    <row r="5425" spans="1:13">
      <c r="A5425" s="150" t="str">
        <f t="shared" si="169"/>
        <v>2009-2011MalesNG2</v>
      </c>
      <c r="B5425" s="151" t="str">
        <f t="shared" si="168"/>
        <v>2009-2011_Males_NG2_&lt;75</v>
      </c>
      <c r="C5425" s="152" t="s">
        <v>7</v>
      </c>
      <c r="D5425" s="152" t="s">
        <v>2</v>
      </c>
      <c r="E5425" s="152" t="s">
        <v>67</v>
      </c>
      <c r="F5425" s="152">
        <v>101</v>
      </c>
      <c r="G5425" s="152">
        <v>33.6666666666667</v>
      </c>
      <c r="H5425" s="152">
        <v>401.89407504675501</v>
      </c>
      <c r="I5425" s="152">
        <v>357.39848698603498</v>
      </c>
      <c r="J5425" s="152">
        <v>290.36226177646898</v>
      </c>
      <c r="K5425" s="152">
        <v>435.13140227258401</v>
      </c>
      <c r="L5425" s="152">
        <v>67.036225209565899</v>
      </c>
      <c r="M5425" s="152">
        <v>77.732915286548703</v>
      </c>
    </row>
    <row r="5426" spans="1:13">
      <c r="A5426" s="150" t="str">
        <f t="shared" si="169"/>
        <v>2010-2012MalesNG2</v>
      </c>
      <c r="B5426" s="151" t="str">
        <f t="shared" si="168"/>
        <v>2010-2012_Males_NG2_&lt;75</v>
      </c>
      <c r="C5426" s="152" t="s">
        <v>8</v>
      </c>
      <c r="D5426" s="152" t="s">
        <v>2</v>
      </c>
      <c r="E5426" s="152" t="s">
        <v>67</v>
      </c>
      <c r="F5426" s="152">
        <v>110</v>
      </c>
      <c r="G5426" s="152">
        <v>36.6666666666667</v>
      </c>
      <c r="H5426" s="152">
        <v>439.77131891416502</v>
      </c>
      <c r="I5426" s="152">
        <v>387.58343105407602</v>
      </c>
      <c r="J5426" s="152">
        <v>317.48624247147097</v>
      </c>
      <c r="K5426" s="152">
        <v>468.36125526057498</v>
      </c>
      <c r="L5426" s="152">
        <v>70.0971885826049</v>
      </c>
      <c r="M5426" s="152">
        <v>80.777824206498295</v>
      </c>
    </row>
    <row r="5427" spans="1:13">
      <c r="A5427" s="150" t="str">
        <f t="shared" si="169"/>
        <v>2011-2013MalesNG2</v>
      </c>
      <c r="B5427" s="151" t="str">
        <f t="shared" si="168"/>
        <v>2011-2013_Males_NG2_&lt;75</v>
      </c>
      <c r="C5427" s="152" t="s">
        <v>9</v>
      </c>
      <c r="D5427" s="152" t="s">
        <v>2</v>
      </c>
      <c r="E5427" s="152" t="s">
        <v>67</v>
      </c>
      <c r="F5427" s="152">
        <v>107</v>
      </c>
      <c r="G5427" s="152">
        <v>35.6666666666667</v>
      </c>
      <c r="H5427" s="152">
        <v>428.49705658563897</v>
      </c>
      <c r="I5427" s="152">
        <v>360.44705695782301</v>
      </c>
      <c r="J5427" s="152">
        <v>294.28088133770598</v>
      </c>
      <c r="K5427" s="152">
        <v>436.84659257265002</v>
      </c>
      <c r="L5427" s="152">
        <v>66.166175620117698</v>
      </c>
      <c r="M5427" s="152">
        <v>76.399535614827101</v>
      </c>
    </row>
    <row r="5428" spans="1:13">
      <c r="A5428" s="150" t="str">
        <f t="shared" si="169"/>
        <v>2012-2014MalesNG2</v>
      </c>
      <c r="B5428" s="151" t="str">
        <f t="shared" si="168"/>
        <v>2012-2014_Males_NG2_&lt;75</v>
      </c>
      <c r="C5428" s="152" t="s">
        <v>216</v>
      </c>
      <c r="D5428" s="152" t="s">
        <v>2</v>
      </c>
      <c r="E5428" s="152" t="s">
        <v>67</v>
      </c>
      <c r="F5428" s="152">
        <v>115</v>
      </c>
      <c r="G5428" s="152">
        <v>38.3333333333333</v>
      </c>
      <c r="H5428" s="152">
        <v>460.202489095202</v>
      </c>
      <c r="I5428" s="152">
        <v>379.21672049420101</v>
      </c>
      <c r="J5428" s="152">
        <v>311.87884151676502</v>
      </c>
      <c r="K5428" s="152">
        <v>456.57173877174398</v>
      </c>
      <c r="L5428" s="152">
        <v>67.337878977435807</v>
      </c>
      <c r="M5428" s="152">
        <v>77.355018277543707</v>
      </c>
    </row>
    <row r="5429" spans="1:13">
      <c r="A5429" s="150" t="str">
        <f t="shared" si="169"/>
        <v>2004-2006MalesNG3</v>
      </c>
      <c r="B5429" s="151" t="str">
        <f t="shared" si="168"/>
        <v>2004-2006_Males_NG3_&lt;75</v>
      </c>
      <c r="C5429" s="152" t="s">
        <v>1</v>
      </c>
      <c r="D5429" s="152" t="s">
        <v>2</v>
      </c>
      <c r="E5429" s="152" t="s">
        <v>68</v>
      </c>
      <c r="F5429" s="152">
        <v>128</v>
      </c>
      <c r="G5429" s="152">
        <v>42.6666666666667</v>
      </c>
      <c r="H5429" s="152">
        <v>504.83139420232698</v>
      </c>
      <c r="I5429" s="152">
        <v>485.60952182685901</v>
      </c>
      <c r="J5429" s="152">
        <v>404.82479669191503</v>
      </c>
      <c r="K5429" s="152">
        <v>577.73902862638499</v>
      </c>
      <c r="L5429" s="152">
        <v>80.784725134944594</v>
      </c>
      <c r="M5429" s="152">
        <v>92.129506799525302</v>
      </c>
    </row>
    <row r="5430" spans="1:13">
      <c r="A5430" s="150" t="str">
        <f t="shared" si="169"/>
        <v>2005-2007MalesNG3</v>
      </c>
      <c r="B5430" s="151" t="str">
        <f t="shared" si="168"/>
        <v>2005-2007_Males_NG3_&lt;75</v>
      </c>
      <c r="C5430" s="152" t="s">
        <v>3</v>
      </c>
      <c r="D5430" s="152" t="s">
        <v>2</v>
      </c>
      <c r="E5430" s="152" t="s">
        <v>68</v>
      </c>
      <c r="F5430" s="152">
        <v>124</v>
      </c>
      <c r="G5430" s="152">
        <v>41.3333333333333</v>
      </c>
      <c r="H5430" s="152">
        <v>485.47490407955502</v>
      </c>
      <c r="I5430" s="152">
        <v>462.891289385954</v>
      </c>
      <c r="J5430" s="152">
        <v>384.71209150824802</v>
      </c>
      <c r="K5430" s="152">
        <v>552.23820511578799</v>
      </c>
      <c r="L5430" s="152">
        <v>78.179197877706898</v>
      </c>
      <c r="M5430" s="152">
        <v>89.3469157298331</v>
      </c>
    </row>
    <row r="5431" spans="1:13">
      <c r="A5431" s="150" t="str">
        <f t="shared" si="169"/>
        <v>2006-2008MalesNG3</v>
      </c>
      <c r="B5431" s="151" t="str">
        <f t="shared" si="168"/>
        <v>2006-2008_Males_NG3_&lt;75</v>
      </c>
      <c r="C5431" s="152" t="s">
        <v>4</v>
      </c>
      <c r="D5431" s="152" t="s">
        <v>2</v>
      </c>
      <c r="E5431" s="152" t="s">
        <v>68</v>
      </c>
      <c r="F5431" s="152">
        <v>131</v>
      </c>
      <c r="G5431" s="152">
        <v>43.6666666666667</v>
      </c>
      <c r="H5431" s="152">
        <v>507.47656310529197</v>
      </c>
      <c r="I5431" s="152">
        <v>482.02233807728902</v>
      </c>
      <c r="J5431" s="152">
        <v>402.69899776199497</v>
      </c>
      <c r="K5431" s="152">
        <v>572.34760257781795</v>
      </c>
      <c r="L5431" s="152">
        <v>79.323340315294004</v>
      </c>
      <c r="M5431" s="152">
        <v>90.325264500528704</v>
      </c>
    </row>
    <row r="5432" spans="1:13">
      <c r="A5432" s="150" t="str">
        <f t="shared" si="169"/>
        <v>2007-2009MalesNG3</v>
      </c>
      <c r="B5432" s="151" t="str">
        <f t="shared" si="168"/>
        <v>2007-2009_Males_NG3_&lt;75</v>
      </c>
      <c r="C5432" s="152" t="s">
        <v>5</v>
      </c>
      <c r="D5432" s="152" t="s">
        <v>2</v>
      </c>
      <c r="E5432" s="152" t="s">
        <v>68</v>
      </c>
      <c r="F5432" s="152">
        <v>126</v>
      </c>
      <c r="G5432" s="152">
        <v>42</v>
      </c>
      <c r="H5432" s="152">
        <v>484.410441736189</v>
      </c>
      <c r="I5432" s="152">
        <v>458.53302418097701</v>
      </c>
      <c r="J5432" s="152">
        <v>381.56047695159799</v>
      </c>
      <c r="K5432" s="152">
        <v>546.40680116085696</v>
      </c>
      <c r="L5432" s="152">
        <v>76.972547229378094</v>
      </c>
      <c r="M5432" s="152">
        <v>87.873776979880006</v>
      </c>
    </row>
    <row r="5433" spans="1:13">
      <c r="A5433" s="150" t="str">
        <f t="shared" si="169"/>
        <v>2008-2010MalesNG3</v>
      </c>
      <c r="B5433" s="151" t="str">
        <f t="shared" si="168"/>
        <v>2008-2010_Males_NG3_&lt;75</v>
      </c>
      <c r="C5433" s="152" t="s">
        <v>6</v>
      </c>
      <c r="D5433" s="152" t="s">
        <v>2</v>
      </c>
      <c r="E5433" s="152" t="s">
        <v>68</v>
      </c>
      <c r="F5433" s="152">
        <v>126</v>
      </c>
      <c r="G5433" s="152">
        <v>42</v>
      </c>
      <c r="H5433" s="152">
        <v>481.743452494743</v>
      </c>
      <c r="I5433" s="152">
        <v>448.65276280701102</v>
      </c>
      <c r="J5433" s="152">
        <v>373.27813337528102</v>
      </c>
      <c r="K5433" s="152">
        <v>534.70231703167497</v>
      </c>
      <c r="L5433" s="152">
        <v>75.3746294317299</v>
      </c>
      <c r="M5433" s="152">
        <v>86.049554224664604</v>
      </c>
    </row>
    <row r="5434" spans="1:13">
      <c r="A5434" s="150" t="str">
        <f t="shared" si="169"/>
        <v>2009-2011MalesNG3</v>
      </c>
      <c r="B5434" s="151" t="str">
        <f t="shared" si="168"/>
        <v>2009-2011_Males_NG3_&lt;75</v>
      </c>
      <c r="C5434" s="152" t="s">
        <v>7</v>
      </c>
      <c r="D5434" s="152" t="s">
        <v>2</v>
      </c>
      <c r="E5434" s="152" t="s">
        <v>68</v>
      </c>
      <c r="F5434" s="152">
        <v>120</v>
      </c>
      <c r="G5434" s="152">
        <v>40</v>
      </c>
      <c r="H5434" s="152">
        <v>460.45815586508598</v>
      </c>
      <c r="I5434" s="152">
        <v>431.591244216652</v>
      </c>
      <c r="J5434" s="152">
        <v>357.17460383099399</v>
      </c>
      <c r="K5434" s="152">
        <v>516.82723588931105</v>
      </c>
      <c r="L5434" s="152">
        <v>74.416640385657303</v>
      </c>
      <c r="M5434" s="152">
        <v>85.235991672659296</v>
      </c>
    </row>
    <row r="5435" spans="1:13">
      <c r="A5435" s="150" t="str">
        <f t="shared" si="169"/>
        <v>2010-2012MalesNG3</v>
      </c>
      <c r="B5435" s="151" t="str">
        <f t="shared" si="168"/>
        <v>2010-2012_Males_NG3_&lt;75</v>
      </c>
      <c r="C5435" s="152" t="s">
        <v>8</v>
      </c>
      <c r="D5435" s="152" t="s">
        <v>2</v>
      </c>
      <c r="E5435" s="152" t="s">
        <v>68</v>
      </c>
      <c r="F5435" s="152">
        <v>113</v>
      </c>
      <c r="G5435" s="152">
        <v>37.6666666666667</v>
      </c>
      <c r="H5435" s="152">
        <v>434.381486891674</v>
      </c>
      <c r="I5435" s="152">
        <v>404.20583114754697</v>
      </c>
      <c r="J5435" s="152">
        <v>332.51677797387998</v>
      </c>
      <c r="K5435" s="152">
        <v>486.66064182873703</v>
      </c>
      <c r="L5435" s="152">
        <v>71.689053173666295</v>
      </c>
      <c r="M5435" s="152">
        <v>82.454810681189898</v>
      </c>
    </row>
    <row r="5436" spans="1:13">
      <c r="A5436" s="150" t="str">
        <f t="shared" si="169"/>
        <v>2011-2013MalesNG3</v>
      </c>
      <c r="B5436" s="151" t="str">
        <f t="shared" si="168"/>
        <v>2011-2013_Males_NG3_&lt;75</v>
      </c>
      <c r="C5436" s="152" t="s">
        <v>9</v>
      </c>
      <c r="D5436" s="152" t="s">
        <v>2</v>
      </c>
      <c r="E5436" s="152" t="s">
        <v>68</v>
      </c>
      <c r="F5436" s="152">
        <v>119</v>
      </c>
      <c r="G5436" s="152">
        <v>39.6666666666667</v>
      </c>
      <c r="H5436" s="152">
        <v>457.85079450579099</v>
      </c>
      <c r="I5436" s="152">
        <v>425.04071589822701</v>
      </c>
      <c r="J5436" s="152">
        <v>351.52264826931003</v>
      </c>
      <c r="K5436" s="152">
        <v>509.29573668187402</v>
      </c>
      <c r="L5436" s="152">
        <v>73.518067628916697</v>
      </c>
      <c r="M5436" s="152">
        <v>84.255020783646799</v>
      </c>
    </row>
    <row r="5437" spans="1:13">
      <c r="A5437" s="150" t="str">
        <f t="shared" si="169"/>
        <v>2012-2014MalesNG3</v>
      </c>
      <c r="B5437" s="151" t="str">
        <f t="shared" si="168"/>
        <v>2012-2014_Males_NG3_&lt;75</v>
      </c>
      <c r="C5437" s="152" t="s">
        <v>216</v>
      </c>
      <c r="D5437" s="152" t="s">
        <v>2</v>
      </c>
      <c r="E5437" s="152" t="s">
        <v>68</v>
      </c>
      <c r="F5437" s="152">
        <v>141</v>
      </c>
      <c r="G5437" s="152">
        <v>47</v>
      </c>
      <c r="H5437" s="152">
        <v>539.75423955900897</v>
      </c>
      <c r="I5437" s="152">
        <v>482.73565342994402</v>
      </c>
      <c r="J5437" s="152">
        <v>405.41896153072798</v>
      </c>
      <c r="K5437" s="152">
        <v>570.36154549441198</v>
      </c>
      <c r="L5437" s="152">
        <v>77.316691899216394</v>
      </c>
      <c r="M5437" s="152">
        <v>87.625892064467806</v>
      </c>
    </row>
    <row r="5438" spans="1:13">
      <c r="A5438" s="150" t="str">
        <f t="shared" si="169"/>
        <v>2004-2006MalesNG4</v>
      </c>
      <c r="B5438" s="151" t="str">
        <f t="shared" si="168"/>
        <v>2004-2006_Males_NG4_&lt;75</v>
      </c>
      <c r="C5438" s="152" t="s">
        <v>1</v>
      </c>
      <c r="D5438" s="152" t="s">
        <v>2</v>
      </c>
      <c r="E5438" s="152" t="s">
        <v>69</v>
      </c>
      <c r="F5438" s="152">
        <v>119</v>
      </c>
      <c r="G5438" s="152">
        <v>39.6666666666667</v>
      </c>
      <c r="H5438" s="152">
        <v>489.18852256844502</v>
      </c>
      <c r="I5438" s="152">
        <v>504.20824434087598</v>
      </c>
      <c r="J5438" s="152">
        <v>417.22343072176801</v>
      </c>
      <c r="K5438" s="152">
        <v>603.89676330919701</v>
      </c>
      <c r="L5438" s="152">
        <v>86.984813619107996</v>
      </c>
      <c r="M5438" s="152">
        <v>99.688518968321105</v>
      </c>
    </row>
    <row r="5439" spans="1:13">
      <c r="A5439" s="150" t="str">
        <f t="shared" si="169"/>
        <v>2005-2007MalesNG4</v>
      </c>
      <c r="B5439" s="151" t="str">
        <f t="shared" ref="B5439:B5502" si="170">CONCATENATE(C5439,"_",D5439,"_",E5439,"_","&lt;75")</f>
        <v>2005-2007_Males_NG4_&lt;75</v>
      </c>
      <c r="C5439" s="152" t="s">
        <v>3</v>
      </c>
      <c r="D5439" s="152" t="s">
        <v>2</v>
      </c>
      <c r="E5439" s="152" t="s">
        <v>69</v>
      </c>
      <c r="F5439" s="152">
        <v>112</v>
      </c>
      <c r="G5439" s="152">
        <v>37.3333333333333</v>
      </c>
      <c r="H5439" s="152">
        <v>460.26136270239198</v>
      </c>
      <c r="I5439" s="152">
        <v>467.05334474805699</v>
      </c>
      <c r="J5439" s="152">
        <v>384.16661096551002</v>
      </c>
      <c r="K5439" s="152">
        <v>562.44724321400099</v>
      </c>
      <c r="L5439" s="152">
        <v>82.8867337825465</v>
      </c>
      <c r="M5439" s="152">
        <v>95.393898465944304</v>
      </c>
    </row>
    <row r="5440" spans="1:13">
      <c r="A5440" s="150" t="str">
        <f t="shared" si="169"/>
        <v>2006-2008MalesNG4</v>
      </c>
      <c r="B5440" s="151" t="str">
        <f t="shared" si="170"/>
        <v>2006-2008_Males_NG4_&lt;75</v>
      </c>
      <c r="C5440" s="152" t="s">
        <v>4</v>
      </c>
      <c r="D5440" s="152" t="s">
        <v>2</v>
      </c>
      <c r="E5440" s="152" t="s">
        <v>69</v>
      </c>
      <c r="F5440" s="152">
        <v>119</v>
      </c>
      <c r="G5440" s="152">
        <v>39.6666666666667</v>
      </c>
      <c r="H5440" s="152">
        <v>487.34540093373698</v>
      </c>
      <c r="I5440" s="152">
        <v>489.82519236955301</v>
      </c>
      <c r="J5440" s="152">
        <v>405.46965088545898</v>
      </c>
      <c r="K5440" s="152">
        <v>586.50044690470497</v>
      </c>
      <c r="L5440" s="152">
        <v>84.355541484093806</v>
      </c>
      <c r="M5440" s="152">
        <v>96.675254535152604</v>
      </c>
    </row>
    <row r="5441" spans="1:13">
      <c r="A5441" s="150" t="str">
        <f t="shared" si="169"/>
        <v>2007-2009MalesNG4</v>
      </c>
      <c r="B5441" s="151" t="str">
        <f t="shared" si="170"/>
        <v>2007-2009_Males_NG4_&lt;75</v>
      </c>
      <c r="C5441" s="152" t="s">
        <v>5</v>
      </c>
      <c r="D5441" s="152" t="s">
        <v>2</v>
      </c>
      <c r="E5441" s="152" t="s">
        <v>69</v>
      </c>
      <c r="F5441" s="152">
        <v>111</v>
      </c>
      <c r="G5441" s="152">
        <v>37</v>
      </c>
      <c r="H5441" s="152">
        <v>453.33877884419002</v>
      </c>
      <c r="I5441" s="152">
        <v>447.88937066812701</v>
      </c>
      <c r="J5441" s="152">
        <v>368.16140432314103</v>
      </c>
      <c r="K5441" s="152">
        <v>539.70621493492501</v>
      </c>
      <c r="L5441" s="152">
        <v>79.7279663449861</v>
      </c>
      <c r="M5441" s="152">
        <v>91.816844266797702</v>
      </c>
    </row>
    <row r="5442" spans="1:13">
      <c r="A5442" s="150" t="str">
        <f t="shared" si="169"/>
        <v>2008-2010MalesNG4</v>
      </c>
      <c r="B5442" s="151" t="str">
        <f t="shared" si="170"/>
        <v>2008-2010_Males_NG4_&lt;75</v>
      </c>
      <c r="C5442" s="152" t="s">
        <v>6</v>
      </c>
      <c r="D5442" s="152" t="s">
        <v>2</v>
      </c>
      <c r="E5442" s="152" t="s">
        <v>69</v>
      </c>
      <c r="F5442" s="152">
        <v>116</v>
      </c>
      <c r="G5442" s="152">
        <v>38.6666666666667</v>
      </c>
      <c r="H5442" s="152">
        <v>474.22427537713099</v>
      </c>
      <c r="I5442" s="152">
        <v>466.29671817076098</v>
      </c>
      <c r="J5442" s="152">
        <v>384.97611874872899</v>
      </c>
      <c r="K5442" s="152">
        <v>559.65821353590604</v>
      </c>
      <c r="L5442" s="152">
        <v>81.320599422031506</v>
      </c>
      <c r="M5442" s="152">
        <v>93.361495365144805</v>
      </c>
    </row>
    <row r="5443" spans="1:13">
      <c r="A5443" s="150" t="str">
        <f t="shared" ref="A5443:A5506" si="171">C5443&amp;D5443&amp;E5443</f>
        <v>2009-2011MalesNG4</v>
      </c>
      <c r="B5443" s="151" t="str">
        <f t="shared" si="170"/>
        <v>2009-2011_Males_NG4_&lt;75</v>
      </c>
      <c r="C5443" s="152" t="s">
        <v>7</v>
      </c>
      <c r="D5443" s="152" t="s">
        <v>2</v>
      </c>
      <c r="E5443" s="152" t="s">
        <v>69</v>
      </c>
      <c r="F5443" s="152">
        <v>112</v>
      </c>
      <c r="G5443" s="152">
        <v>37.3333333333333</v>
      </c>
      <c r="H5443" s="152">
        <v>459.67576441617098</v>
      </c>
      <c r="I5443" s="152">
        <v>455.13393891694</v>
      </c>
      <c r="J5443" s="152">
        <v>374.44259335618898</v>
      </c>
      <c r="K5443" s="152">
        <v>548.00117682375696</v>
      </c>
      <c r="L5443" s="152">
        <v>80.691345560751401</v>
      </c>
      <c r="M5443" s="152">
        <v>92.867237906816896</v>
      </c>
    </row>
    <row r="5444" spans="1:13">
      <c r="A5444" s="150" t="str">
        <f t="shared" si="171"/>
        <v>2010-2012MalesNG4</v>
      </c>
      <c r="B5444" s="151" t="str">
        <f t="shared" si="170"/>
        <v>2010-2012_Males_NG4_&lt;75</v>
      </c>
      <c r="C5444" s="152" t="s">
        <v>8</v>
      </c>
      <c r="D5444" s="152" t="s">
        <v>2</v>
      </c>
      <c r="E5444" s="152" t="s">
        <v>69</v>
      </c>
      <c r="F5444" s="152">
        <v>119</v>
      </c>
      <c r="G5444" s="152">
        <v>39.6666666666667</v>
      </c>
      <c r="H5444" s="152">
        <v>490.13550805222599</v>
      </c>
      <c r="I5444" s="152">
        <v>482.31572818464502</v>
      </c>
      <c r="J5444" s="152">
        <v>399.16274724980201</v>
      </c>
      <c r="K5444" s="152">
        <v>577.61279410115606</v>
      </c>
      <c r="L5444" s="152">
        <v>83.1529809348431</v>
      </c>
      <c r="M5444" s="152">
        <v>95.297065916511102</v>
      </c>
    </row>
    <row r="5445" spans="1:13">
      <c r="A5445" s="150" t="str">
        <f t="shared" si="171"/>
        <v>2011-2013MalesNG4</v>
      </c>
      <c r="B5445" s="151" t="str">
        <f t="shared" si="170"/>
        <v>2011-2013_Males_NG4_&lt;75</v>
      </c>
      <c r="C5445" s="152" t="s">
        <v>9</v>
      </c>
      <c r="D5445" s="152" t="s">
        <v>2</v>
      </c>
      <c r="E5445" s="152" t="s">
        <v>69</v>
      </c>
      <c r="F5445" s="152">
        <v>129</v>
      </c>
      <c r="G5445" s="152">
        <v>43</v>
      </c>
      <c r="H5445" s="152">
        <v>532.83767038413896</v>
      </c>
      <c r="I5445" s="152">
        <v>516.43126443174697</v>
      </c>
      <c r="J5445" s="152">
        <v>430.65746626692101</v>
      </c>
      <c r="K5445" s="152">
        <v>614.20025916316297</v>
      </c>
      <c r="L5445" s="152">
        <v>85.773798164826005</v>
      </c>
      <c r="M5445" s="152">
        <v>97.768994731416001</v>
      </c>
    </row>
    <row r="5446" spans="1:13">
      <c r="A5446" s="150" t="str">
        <f t="shared" si="171"/>
        <v>2012-2014MalesNG4</v>
      </c>
      <c r="B5446" s="151" t="str">
        <f t="shared" si="170"/>
        <v>2012-2014_Males_NG4_&lt;75</v>
      </c>
      <c r="C5446" s="152" t="s">
        <v>216</v>
      </c>
      <c r="D5446" s="152" t="s">
        <v>2</v>
      </c>
      <c r="E5446" s="152" t="s">
        <v>69</v>
      </c>
      <c r="F5446" s="152">
        <v>131</v>
      </c>
      <c r="G5446" s="152">
        <v>43.6666666666667</v>
      </c>
      <c r="H5446" s="152">
        <v>542.78019473793199</v>
      </c>
      <c r="I5446" s="152">
        <v>516.25731222347099</v>
      </c>
      <c r="J5446" s="152">
        <v>430.91937902661698</v>
      </c>
      <c r="K5446" s="152">
        <v>613.43137672070395</v>
      </c>
      <c r="L5446" s="152">
        <v>85.337933196854493</v>
      </c>
      <c r="M5446" s="152">
        <v>97.174064497232806</v>
      </c>
    </row>
    <row r="5447" spans="1:13">
      <c r="A5447" s="150" t="str">
        <f t="shared" si="171"/>
        <v>2004-2006MalesNG5</v>
      </c>
      <c r="B5447" s="151" t="str">
        <f t="shared" si="170"/>
        <v>2004-2006_Males_NG5_&lt;75</v>
      </c>
      <c r="C5447" s="152" t="s">
        <v>1</v>
      </c>
      <c r="D5447" s="152" t="s">
        <v>2</v>
      </c>
      <c r="E5447" s="152" t="s">
        <v>70</v>
      </c>
      <c r="F5447" s="152">
        <v>192</v>
      </c>
      <c r="G5447" s="152">
        <v>64</v>
      </c>
      <c r="H5447" s="152">
        <v>799.03449997919199</v>
      </c>
      <c r="I5447" s="152">
        <v>915.09765393660598</v>
      </c>
      <c r="J5447" s="152">
        <v>788.73000703530704</v>
      </c>
      <c r="K5447" s="152">
        <v>1055.7605518461801</v>
      </c>
      <c r="L5447" s="152">
        <v>126.367646901299</v>
      </c>
      <c r="M5447" s="152">
        <v>140.66289790957299</v>
      </c>
    </row>
    <row r="5448" spans="1:13">
      <c r="A5448" s="150" t="str">
        <f t="shared" si="171"/>
        <v>2005-2007MalesNG5</v>
      </c>
      <c r="B5448" s="151" t="str">
        <f t="shared" si="170"/>
        <v>2005-2007_Males_NG5_&lt;75</v>
      </c>
      <c r="C5448" s="152" t="s">
        <v>3</v>
      </c>
      <c r="D5448" s="152" t="s">
        <v>2</v>
      </c>
      <c r="E5448" s="152" t="s">
        <v>70</v>
      </c>
      <c r="F5448" s="152">
        <v>177</v>
      </c>
      <c r="G5448" s="152">
        <v>59</v>
      </c>
      <c r="H5448" s="152">
        <v>731.94938383921897</v>
      </c>
      <c r="I5448" s="152">
        <v>836.46330649058302</v>
      </c>
      <c r="J5448" s="152">
        <v>716.14443136166301</v>
      </c>
      <c r="K5448" s="152">
        <v>970.99354712897798</v>
      </c>
      <c r="L5448" s="152">
        <v>120.31887512892</v>
      </c>
      <c r="M5448" s="152">
        <v>134.53024063839601</v>
      </c>
    </row>
    <row r="5449" spans="1:13">
      <c r="A5449" s="150" t="str">
        <f t="shared" si="171"/>
        <v>2006-2008MalesNG5</v>
      </c>
      <c r="B5449" s="151" t="str">
        <f t="shared" si="170"/>
        <v>2006-2008_Males_NG5_&lt;75</v>
      </c>
      <c r="C5449" s="152" t="s">
        <v>4</v>
      </c>
      <c r="D5449" s="152" t="s">
        <v>2</v>
      </c>
      <c r="E5449" s="152" t="s">
        <v>70</v>
      </c>
      <c r="F5449" s="152">
        <v>176</v>
      </c>
      <c r="G5449" s="152">
        <v>58.6666666666667</v>
      </c>
      <c r="H5449" s="152">
        <v>721.45931543349002</v>
      </c>
      <c r="I5449" s="152">
        <v>810.95647416996303</v>
      </c>
      <c r="J5449" s="152">
        <v>694.01559015029295</v>
      </c>
      <c r="K5449" s="152">
        <v>941.75137673916504</v>
      </c>
      <c r="L5449" s="152">
        <v>116.94088401966999</v>
      </c>
      <c r="M5449" s="152">
        <v>130.79490256920101</v>
      </c>
    </row>
    <row r="5450" spans="1:13">
      <c r="A5450" s="150" t="str">
        <f t="shared" si="171"/>
        <v>2007-2009MalesNG5</v>
      </c>
      <c r="B5450" s="151" t="str">
        <f t="shared" si="170"/>
        <v>2007-2009_Males_NG5_&lt;75</v>
      </c>
      <c r="C5450" s="152" t="s">
        <v>5</v>
      </c>
      <c r="D5450" s="152" t="s">
        <v>2</v>
      </c>
      <c r="E5450" s="152" t="s">
        <v>70</v>
      </c>
      <c r="F5450" s="152">
        <v>192</v>
      </c>
      <c r="G5450" s="152">
        <v>64</v>
      </c>
      <c r="H5450" s="152">
        <v>782.10925088598299</v>
      </c>
      <c r="I5450" s="152">
        <v>881.27788572969803</v>
      </c>
      <c r="J5450" s="152">
        <v>759.50913789556603</v>
      </c>
      <c r="K5450" s="152">
        <v>1016.82163735583</v>
      </c>
      <c r="L5450" s="152">
        <v>121.768747834132</v>
      </c>
      <c r="M5450" s="152">
        <v>135.54375162613701</v>
      </c>
    </row>
    <row r="5451" spans="1:13">
      <c r="A5451" s="150" t="str">
        <f t="shared" si="171"/>
        <v>2008-2010MalesNG5</v>
      </c>
      <c r="B5451" s="151" t="str">
        <f t="shared" si="170"/>
        <v>2008-2010_Males_NG5_&lt;75</v>
      </c>
      <c r="C5451" s="152" t="s">
        <v>6</v>
      </c>
      <c r="D5451" s="152" t="s">
        <v>2</v>
      </c>
      <c r="E5451" s="152" t="s">
        <v>70</v>
      </c>
      <c r="F5451" s="152">
        <v>195</v>
      </c>
      <c r="G5451" s="152">
        <v>65</v>
      </c>
      <c r="H5451" s="152">
        <v>790.52985770462601</v>
      </c>
      <c r="I5451" s="152">
        <v>872.61746221154306</v>
      </c>
      <c r="J5451" s="152">
        <v>753.05852348507904</v>
      </c>
      <c r="K5451" s="152">
        <v>1005.59076206823</v>
      </c>
      <c r="L5451" s="152">
        <v>119.55893872646401</v>
      </c>
      <c r="M5451" s="152">
        <v>132.97329985668799</v>
      </c>
    </row>
    <row r="5452" spans="1:13">
      <c r="A5452" s="150" t="str">
        <f t="shared" si="171"/>
        <v>2009-2011MalesNG5</v>
      </c>
      <c r="B5452" s="151" t="str">
        <f t="shared" si="170"/>
        <v>2009-2011_Males_NG5_&lt;75</v>
      </c>
      <c r="C5452" s="152" t="s">
        <v>7</v>
      </c>
      <c r="D5452" s="152" t="s">
        <v>2</v>
      </c>
      <c r="E5452" s="152" t="s">
        <v>70</v>
      </c>
      <c r="F5452" s="152">
        <v>189</v>
      </c>
      <c r="G5452" s="152">
        <v>63</v>
      </c>
      <c r="H5452" s="152">
        <v>765.895368156583</v>
      </c>
      <c r="I5452" s="152">
        <v>840.610507570094</v>
      </c>
      <c r="J5452" s="152">
        <v>724.01317931345795</v>
      </c>
      <c r="K5452" s="152">
        <v>970.508405523021</v>
      </c>
      <c r="L5452" s="152">
        <v>116.597328256635</v>
      </c>
      <c r="M5452" s="152">
        <v>129.897897952927</v>
      </c>
    </row>
    <row r="5453" spans="1:13">
      <c r="A5453" s="150" t="str">
        <f t="shared" si="171"/>
        <v>2010-2012MalesNG5</v>
      </c>
      <c r="B5453" s="151" t="str">
        <f t="shared" si="170"/>
        <v>2010-2012_Males_NG5_&lt;75</v>
      </c>
      <c r="C5453" s="152" t="s">
        <v>8</v>
      </c>
      <c r="D5453" s="152" t="s">
        <v>2</v>
      </c>
      <c r="E5453" s="152" t="s">
        <v>70</v>
      </c>
      <c r="F5453" s="152">
        <v>175</v>
      </c>
      <c r="G5453" s="152">
        <v>58.3333333333333</v>
      </c>
      <c r="H5453" s="152">
        <v>706.98501191774699</v>
      </c>
      <c r="I5453" s="152">
        <v>757.56032310589205</v>
      </c>
      <c r="J5453" s="152">
        <v>648.59549603804999</v>
      </c>
      <c r="K5453" s="152">
        <v>879.47339028778697</v>
      </c>
      <c r="L5453" s="152">
        <v>108.964827067841</v>
      </c>
      <c r="M5453" s="152">
        <v>121.913067181895</v>
      </c>
    </row>
    <row r="5454" spans="1:13">
      <c r="A5454" s="150" t="str">
        <f t="shared" si="171"/>
        <v>2011-2013MalesNG5</v>
      </c>
      <c r="B5454" s="151" t="str">
        <f t="shared" si="170"/>
        <v>2011-2013_Males_NG5_&lt;75</v>
      </c>
      <c r="C5454" s="152" t="s">
        <v>9</v>
      </c>
      <c r="D5454" s="152" t="s">
        <v>2</v>
      </c>
      <c r="E5454" s="152" t="s">
        <v>70</v>
      </c>
      <c r="F5454" s="152">
        <v>185</v>
      </c>
      <c r="G5454" s="152">
        <v>61.6666666666667</v>
      </c>
      <c r="H5454" s="152">
        <v>738.84739805902802</v>
      </c>
      <c r="I5454" s="152">
        <v>798.92532692927102</v>
      </c>
      <c r="J5454" s="152">
        <v>687.039676588357</v>
      </c>
      <c r="K5454" s="152">
        <v>923.71970940759104</v>
      </c>
      <c r="L5454" s="152">
        <v>111.885650340914</v>
      </c>
      <c r="M5454" s="152">
        <v>124.79438247832</v>
      </c>
    </row>
    <row r="5455" spans="1:13">
      <c r="A5455" s="150" t="str">
        <f t="shared" si="171"/>
        <v>2012-2014MalesNG5</v>
      </c>
      <c r="B5455" s="151" t="str">
        <f t="shared" si="170"/>
        <v>2012-2014_Males_NG5_&lt;75</v>
      </c>
      <c r="C5455" s="152" t="s">
        <v>216</v>
      </c>
      <c r="D5455" s="152" t="s">
        <v>2</v>
      </c>
      <c r="E5455" s="152" t="s">
        <v>70</v>
      </c>
      <c r="F5455" s="152">
        <v>188</v>
      </c>
      <c r="G5455" s="152">
        <v>62.6666666666667</v>
      </c>
      <c r="H5455" s="152">
        <v>743.90629946185504</v>
      </c>
      <c r="I5455" s="152">
        <v>792.79942993253405</v>
      </c>
      <c r="J5455" s="152">
        <v>682.51539603686001</v>
      </c>
      <c r="K5455" s="152">
        <v>915.699300110232</v>
      </c>
      <c r="L5455" s="152">
        <v>110.284033895674</v>
      </c>
      <c r="M5455" s="152">
        <v>122.899870177697</v>
      </c>
    </row>
    <row r="5456" spans="1:13">
      <c r="A5456" s="150" t="str">
        <f t="shared" si="171"/>
        <v>2004-2006MalesNJ</v>
      </c>
      <c r="B5456" s="151" t="str">
        <f t="shared" si="170"/>
        <v>2004-2006_Males_NJ_&lt;75</v>
      </c>
      <c r="C5456" s="152" t="s">
        <v>1</v>
      </c>
      <c r="D5456" s="152" t="s">
        <v>2</v>
      </c>
      <c r="E5456" s="152" t="s">
        <v>71</v>
      </c>
      <c r="F5456" s="152">
        <v>985</v>
      </c>
      <c r="G5456" s="152">
        <v>328.33333333333297</v>
      </c>
      <c r="H5456" s="152">
        <v>471.97611848756799</v>
      </c>
      <c r="I5456" s="152">
        <v>541.55025704202001</v>
      </c>
      <c r="J5456" s="152">
        <v>507.82974827637298</v>
      </c>
      <c r="K5456" s="152">
        <v>576.89959002929197</v>
      </c>
      <c r="L5456" s="152">
        <v>33.720508765646699</v>
      </c>
      <c r="M5456" s="152">
        <v>35.349332987272099</v>
      </c>
    </row>
    <row r="5457" spans="1:13">
      <c r="A5457" s="150" t="str">
        <f t="shared" si="171"/>
        <v>2005-2007MalesNJ</v>
      </c>
      <c r="B5457" s="151" t="str">
        <f t="shared" si="170"/>
        <v>2005-2007_Males_NJ_&lt;75</v>
      </c>
      <c r="C5457" s="152" t="s">
        <v>3</v>
      </c>
      <c r="D5457" s="152" t="s">
        <v>2</v>
      </c>
      <c r="E5457" s="152" t="s">
        <v>71</v>
      </c>
      <c r="F5457" s="152">
        <v>960</v>
      </c>
      <c r="G5457" s="152">
        <v>320</v>
      </c>
      <c r="H5457" s="152">
        <v>458.98754996270702</v>
      </c>
      <c r="I5457" s="152">
        <v>519.83258425076394</v>
      </c>
      <c r="J5457" s="152">
        <v>487.11024208638798</v>
      </c>
      <c r="K5457" s="152">
        <v>554.15652942144902</v>
      </c>
      <c r="L5457" s="152">
        <v>32.722342164375597</v>
      </c>
      <c r="M5457" s="152">
        <v>34.323945170685001</v>
      </c>
    </row>
    <row r="5458" spans="1:13">
      <c r="A5458" s="150" t="str">
        <f t="shared" si="171"/>
        <v>2006-2008MalesNJ</v>
      </c>
      <c r="B5458" s="151" t="str">
        <f t="shared" si="170"/>
        <v>2006-2008_Males_NJ_&lt;75</v>
      </c>
      <c r="C5458" s="152" t="s">
        <v>4</v>
      </c>
      <c r="D5458" s="152" t="s">
        <v>2</v>
      </c>
      <c r="E5458" s="152" t="s">
        <v>71</v>
      </c>
      <c r="F5458" s="152">
        <v>929</v>
      </c>
      <c r="G5458" s="152">
        <v>309.66666666666703</v>
      </c>
      <c r="H5458" s="152">
        <v>442.91667063972602</v>
      </c>
      <c r="I5458" s="152">
        <v>491.65656115161102</v>
      </c>
      <c r="J5458" s="152">
        <v>460.25747463422999</v>
      </c>
      <c r="K5458" s="152">
        <v>524.61860419573804</v>
      </c>
      <c r="L5458" s="152">
        <v>31.3990865173818</v>
      </c>
      <c r="M5458" s="152">
        <v>32.962043044126403</v>
      </c>
    </row>
    <row r="5459" spans="1:13">
      <c r="A5459" s="150" t="str">
        <f t="shared" si="171"/>
        <v>2007-2009MalesNJ</v>
      </c>
      <c r="B5459" s="151" t="str">
        <f t="shared" si="170"/>
        <v>2007-2009_Males_NJ_&lt;75</v>
      </c>
      <c r="C5459" s="152" t="s">
        <v>5</v>
      </c>
      <c r="D5459" s="152" t="s">
        <v>2</v>
      </c>
      <c r="E5459" s="152" t="s">
        <v>71</v>
      </c>
      <c r="F5459" s="152">
        <v>889</v>
      </c>
      <c r="G5459" s="152">
        <v>296.33333333333297</v>
      </c>
      <c r="H5459" s="152">
        <v>422.72139379184398</v>
      </c>
      <c r="I5459" s="152">
        <v>458.77338546342702</v>
      </c>
      <c r="J5459" s="152">
        <v>428.88366906470998</v>
      </c>
      <c r="K5459" s="152">
        <v>490.18494752206601</v>
      </c>
      <c r="L5459" s="152">
        <v>29.8897163987167</v>
      </c>
      <c r="M5459" s="152">
        <v>31.411562058638999</v>
      </c>
    </row>
    <row r="5460" spans="1:13">
      <c r="A5460" s="150" t="str">
        <f t="shared" si="171"/>
        <v>2008-2010MalesNJ</v>
      </c>
      <c r="B5460" s="151" t="str">
        <f t="shared" si="170"/>
        <v>2008-2010_Males_NJ_&lt;75</v>
      </c>
      <c r="C5460" s="152" t="s">
        <v>6</v>
      </c>
      <c r="D5460" s="152" t="s">
        <v>2</v>
      </c>
      <c r="E5460" s="152" t="s">
        <v>71</v>
      </c>
      <c r="F5460" s="152">
        <v>876</v>
      </c>
      <c r="G5460" s="152">
        <v>292</v>
      </c>
      <c r="H5460" s="152">
        <v>415.85963313205002</v>
      </c>
      <c r="I5460" s="152">
        <v>441.49208229483099</v>
      </c>
      <c r="J5460" s="152">
        <v>412.557412102341</v>
      </c>
      <c r="K5460" s="152">
        <v>471.91116689612699</v>
      </c>
      <c r="L5460" s="152">
        <v>28.934670192490099</v>
      </c>
      <c r="M5460" s="152">
        <v>30.4190846012959</v>
      </c>
    </row>
    <row r="5461" spans="1:13">
      <c r="A5461" s="150" t="str">
        <f t="shared" si="171"/>
        <v>2009-2011MalesNJ</v>
      </c>
      <c r="B5461" s="151" t="str">
        <f t="shared" si="170"/>
        <v>2009-2011_Males_NJ_&lt;75</v>
      </c>
      <c r="C5461" s="152" t="s">
        <v>7</v>
      </c>
      <c r="D5461" s="152" t="s">
        <v>2</v>
      </c>
      <c r="E5461" s="152" t="s">
        <v>71</v>
      </c>
      <c r="F5461" s="152">
        <v>888</v>
      </c>
      <c r="G5461" s="152">
        <v>296</v>
      </c>
      <c r="H5461" s="152">
        <v>421.12052203769201</v>
      </c>
      <c r="I5461" s="152">
        <v>441.16152376073399</v>
      </c>
      <c r="J5461" s="152">
        <v>412.45738487927599</v>
      </c>
      <c r="K5461" s="152">
        <v>471.327989683905</v>
      </c>
      <c r="L5461" s="152">
        <v>28.704138881458299</v>
      </c>
      <c r="M5461" s="152">
        <v>30.166465923170801</v>
      </c>
    </row>
    <row r="5462" spans="1:13">
      <c r="A5462" s="150" t="str">
        <f t="shared" si="171"/>
        <v>2010-2012MalesNJ</v>
      </c>
      <c r="B5462" s="151" t="str">
        <f t="shared" si="170"/>
        <v>2010-2012_Males_NJ_&lt;75</v>
      </c>
      <c r="C5462" s="152" t="s">
        <v>8</v>
      </c>
      <c r="D5462" s="152" t="s">
        <v>2</v>
      </c>
      <c r="E5462" s="152" t="s">
        <v>71</v>
      </c>
      <c r="F5462" s="152">
        <v>874</v>
      </c>
      <c r="G5462" s="152">
        <v>291.33333333333297</v>
      </c>
      <c r="H5462" s="152">
        <v>414.42423955048702</v>
      </c>
      <c r="I5462" s="152">
        <v>428.25311192803798</v>
      </c>
      <c r="J5462" s="152">
        <v>400.18765567044397</v>
      </c>
      <c r="K5462" s="152">
        <v>457.76008241655302</v>
      </c>
      <c r="L5462" s="152">
        <v>28.0654562575948</v>
      </c>
      <c r="M5462" s="152">
        <v>29.506970488514501</v>
      </c>
    </row>
    <row r="5463" spans="1:13">
      <c r="A5463" s="150" t="str">
        <f t="shared" si="171"/>
        <v>2011-2013MalesNJ</v>
      </c>
      <c r="B5463" s="151" t="str">
        <f t="shared" si="170"/>
        <v>2011-2013_Males_NJ_&lt;75</v>
      </c>
      <c r="C5463" s="152" t="s">
        <v>9</v>
      </c>
      <c r="D5463" s="152" t="s">
        <v>2</v>
      </c>
      <c r="E5463" s="152" t="s">
        <v>71</v>
      </c>
      <c r="F5463" s="152">
        <v>882</v>
      </c>
      <c r="G5463" s="152">
        <v>294</v>
      </c>
      <c r="H5463" s="152">
        <v>418.21363035036097</v>
      </c>
      <c r="I5463" s="152">
        <v>427.66803742777898</v>
      </c>
      <c r="J5463" s="152">
        <v>399.76694969867401</v>
      </c>
      <c r="K5463" s="152">
        <v>456.99550176046199</v>
      </c>
      <c r="L5463" s="152">
        <v>27.901087729104301</v>
      </c>
      <c r="M5463" s="152">
        <v>29.3274643326831</v>
      </c>
    </row>
    <row r="5464" spans="1:13">
      <c r="A5464" s="150" t="str">
        <f t="shared" si="171"/>
        <v>2012-2014MalesNJ</v>
      </c>
      <c r="B5464" s="151" t="str">
        <f t="shared" si="170"/>
        <v>2012-2014_Males_NJ_&lt;75</v>
      </c>
      <c r="C5464" s="152" t="s">
        <v>216</v>
      </c>
      <c r="D5464" s="152" t="s">
        <v>2</v>
      </c>
      <c r="E5464" s="152" t="s">
        <v>71</v>
      </c>
      <c r="F5464" s="152">
        <v>895</v>
      </c>
      <c r="G5464" s="152">
        <v>298.33333333333297</v>
      </c>
      <c r="H5464" s="152">
        <v>424.52472204303098</v>
      </c>
      <c r="I5464" s="152">
        <v>425.47426874637603</v>
      </c>
      <c r="J5464" s="152">
        <v>397.91069765126701</v>
      </c>
      <c r="K5464" s="152">
        <v>454.43640675625898</v>
      </c>
      <c r="L5464" s="152">
        <v>27.5635710951092</v>
      </c>
      <c r="M5464" s="152">
        <v>28.962138009883699</v>
      </c>
    </row>
    <row r="5465" spans="1:13">
      <c r="A5465" s="150" t="str">
        <f t="shared" si="171"/>
        <v>2004-2006MalesNJ1</v>
      </c>
      <c r="B5465" s="151" t="str">
        <f t="shared" si="170"/>
        <v>2004-2006_Males_NJ1_&lt;75</v>
      </c>
      <c r="C5465" s="152" t="s">
        <v>1</v>
      </c>
      <c r="D5465" s="152" t="s">
        <v>2</v>
      </c>
      <c r="E5465" s="152" t="s">
        <v>72</v>
      </c>
      <c r="F5465" s="152">
        <v>129</v>
      </c>
      <c r="G5465" s="152">
        <v>43</v>
      </c>
      <c r="H5465" s="152">
        <v>294.25182481751801</v>
      </c>
      <c r="I5465" s="152">
        <v>346.51540642033302</v>
      </c>
      <c r="J5465" s="152">
        <v>287.766621144353</v>
      </c>
      <c r="K5465" s="152">
        <v>413.48002499868801</v>
      </c>
      <c r="L5465" s="152">
        <v>58.748785275979699</v>
      </c>
      <c r="M5465" s="152">
        <v>66.964618578354902</v>
      </c>
    </row>
    <row r="5466" spans="1:13">
      <c r="A5466" s="150" t="str">
        <f t="shared" si="171"/>
        <v>2005-2007MalesNJ1</v>
      </c>
      <c r="B5466" s="151" t="str">
        <f t="shared" si="170"/>
        <v>2005-2007_Males_NJ1_&lt;75</v>
      </c>
      <c r="C5466" s="152" t="s">
        <v>3</v>
      </c>
      <c r="D5466" s="152" t="s">
        <v>2</v>
      </c>
      <c r="E5466" s="152" t="s">
        <v>72</v>
      </c>
      <c r="F5466" s="152">
        <v>141</v>
      </c>
      <c r="G5466" s="152">
        <v>47</v>
      </c>
      <c r="H5466" s="152">
        <v>320.19984103553998</v>
      </c>
      <c r="I5466" s="152">
        <v>367.432893585258</v>
      </c>
      <c r="J5466" s="152">
        <v>308.02514135592997</v>
      </c>
      <c r="K5466" s="152">
        <v>434.76191603522801</v>
      </c>
      <c r="L5466" s="152">
        <v>59.407752229328104</v>
      </c>
      <c r="M5466" s="152">
        <v>67.329022449969798</v>
      </c>
    </row>
    <row r="5467" spans="1:13">
      <c r="A5467" s="150" t="str">
        <f t="shared" si="171"/>
        <v>2006-2008MalesNJ1</v>
      </c>
      <c r="B5467" s="151" t="str">
        <f t="shared" si="170"/>
        <v>2006-2008_Males_NJ1_&lt;75</v>
      </c>
      <c r="C5467" s="152" t="s">
        <v>4</v>
      </c>
      <c r="D5467" s="152" t="s">
        <v>2</v>
      </c>
      <c r="E5467" s="152" t="s">
        <v>72</v>
      </c>
      <c r="F5467" s="152">
        <v>156</v>
      </c>
      <c r="G5467" s="152">
        <v>52</v>
      </c>
      <c r="H5467" s="152">
        <v>352.35922571318901</v>
      </c>
      <c r="I5467" s="152">
        <v>389.54509698697399</v>
      </c>
      <c r="J5467" s="152">
        <v>329.86571982914199</v>
      </c>
      <c r="K5467" s="152">
        <v>456.76361135558</v>
      </c>
      <c r="L5467" s="152">
        <v>59.679377157831901</v>
      </c>
      <c r="M5467" s="152">
        <v>67.218514368605398</v>
      </c>
    </row>
    <row r="5468" spans="1:13">
      <c r="A5468" s="150" t="str">
        <f t="shared" si="171"/>
        <v>2007-2009MalesNJ1</v>
      </c>
      <c r="B5468" s="151" t="str">
        <f t="shared" si="170"/>
        <v>2007-2009_Males_NJ1_&lt;75</v>
      </c>
      <c r="C5468" s="152" t="s">
        <v>5</v>
      </c>
      <c r="D5468" s="152" t="s">
        <v>2</v>
      </c>
      <c r="E5468" s="152" t="s">
        <v>72</v>
      </c>
      <c r="F5468" s="152">
        <v>150</v>
      </c>
      <c r="G5468" s="152">
        <v>50</v>
      </c>
      <c r="H5468" s="152">
        <v>338.24922202678903</v>
      </c>
      <c r="I5468" s="152">
        <v>367.52736581767402</v>
      </c>
      <c r="J5468" s="152">
        <v>310.35782988903998</v>
      </c>
      <c r="K5468" s="152">
        <v>432.07173388009699</v>
      </c>
      <c r="L5468" s="152">
        <v>57.169535928634303</v>
      </c>
      <c r="M5468" s="152">
        <v>64.544368062422194</v>
      </c>
    </row>
    <row r="5469" spans="1:13">
      <c r="A5469" s="150" t="str">
        <f t="shared" si="171"/>
        <v>2008-2010MalesNJ1</v>
      </c>
      <c r="B5469" s="151" t="str">
        <f t="shared" si="170"/>
        <v>2008-2010_Males_NJ1_&lt;75</v>
      </c>
      <c r="C5469" s="152" t="s">
        <v>6</v>
      </c>
      <c r="D5469" s="152" t="s">
        <v>2</v>
      </c>
      <c r="E5469" s="152" t="s">
        <v>72</v>
      </c>
      <c r="F5469" s="152">
        <v>135</v>
      </c>
      <c r="G5469" s="152">
        <v>45</v>
      </c>
      <c r="H5469" s="152">
        <v>305.16060489613199</v>
      </c>
      <c r="I5469" s="152">
        <v>324.50911325086798</v>
      </c>
      <c r="J5469" s="152">
        <v>271.495826311401</v>
      </c>
      <c r="K5469" s="152">
        <v>384.75757538968003</v>
      </c>
      <c r="L5469" s="152">
        <v>53.013286939466902</v>
      </c>
      <c r="M5469" s="152">
        <v>60.248462138812201</v>
      </c>
    </row>
    <row r="5470" spans="1:13">
      <c r="A5470" s="150" t="str">
        <f t="shared" si="171"/>
        <v>2009-2011MalesNJ1</v>
      </c>
      <c r="B5470" s="151" t="str">
        <f t="shared" si="170"/>
        <v>2009-2011_Males_NJ1_&lt;75</v>
      </c>
      <c r="C5470" s="152" t="s">
        <v>7</v>
      </c>
      <c r="D5470" s="152" t="s">
        <v>2</v>
      </c>
      <c r="E5470" s="152" t="s">
        <v>72</v>
      </c>
      <c r="F5470" s="152">
        <v>134</v>
      </c>
      <c r="G5470" s="152">
        <v>44.6666666666667</v>
      </c>
      <c r="H5470" s="152">
        <v>304.43475099963598</v>
      </c>
      <c r="I5470" s="152">
        <v>315.07778902524899</v>
      </c>
      <c r="J5470" s="152">
        <v>263.47331209201798</v>
      </c>
      <c r="K5470" s="152">
        <v>373.75328840460003</v>
      </c>
      <c r="L5470" s="152">
        <v>51.604476933231197</v>
      </c>
      <c r="M5470" s="152">
        <v>58.6754993793515</v>
      </c>
    </row>
    <row r="5471" spans="1:13">
      <c r="A5471" s="150" t="str">
        <f t="shared" si="171"/>
        <v>2010-2012MalesNJ1</v>
      </c>
      <c r="B5471" s="151" t="str">
        <f t="shared" si="170"/>
        <v>2010-2012_Males_NJ1_&lt;75</v>
      </c>
      <c r="C5471" s="152" t="s">
        <v>8</v>
      </c>
      <c r="D5471" s="152" t="s">
        <v>2</v>
      </c>
      <c r="E5471" s="152" t="s">
        <v>72</v>
      </c>
      <c r="F5471" s="152">
        <v>133</v>
      </c>
      <c r="G5471" s="152">
        <v>44.3333333333333</v>
      </c>
      <c r="H5471" s="152">
        <v>303.79862491148702</v>
      </c>
      <c r="I5471" s="152">
        <v>306.73201227329201</v>
      </c>
      <c r="J5471" s="152">
        <v>256.39364597929</v>
      </c>
      <c r="K5471" s="152">
        <v>363.995667124676</v>
      </c>
      <c r="L5471" s="152">
        <v>50.338366294002</v>
      </c>
      <c r="M5471" s="152">
        <v>57.263654851383897</v>
      </c>
    </row>
    <row r="5472" spans="1:13">
      <c r="A5472" s="150" t="str">
        <f t="shared" si="171"/>
        <v>2011-2013MalesNJ1</v>
      </c>
      <c r="B5472" s="151" t="str">
        <f t="shared" si="170"/>
        <v>2011-2013_Males_NJ1_&lt;75</v>
      </c>
      <c r="C5472" s="152" t="s">
        <v>9</v>
      </c>
      <c r="D5472" s="152" t="s">
        <v>2</v>
      </c>
      <c r="E5472" s="152" t="s">
        <v>72</v>
      </c>
      <c r="F5472" s="152">
        <v>142</v>
      </c>
      <c r="G5472" s="152">
        <v>47.3333333333333</v>
      </c>
      <c r="H5472" s="152">
        <v>326.15935870638799</v>
      </c>
      <c r="I5472" s="152">
        <v>320.69466687088999</v>
      </c>
      <c r="J5472" s="152">
        <v>269.69938857260701</v>
      </c>
      <c r="K5472" s="152">
        <v>378.46385745844702</v>
      </c>
      <c r="L5472" s="152">
        <v>50.9952782982825</v>
      </c>
      <c r="M5472" s="152">
        <v>57.769190587556999</v>
      </c>
    </row>
    <row r="5473" spans="1:13">
      <c r="A5473" s="150" t="str">
        <f t="shared" si="171"/>
        <v>2012-2014MalesNJ1</v>
      </c>
      <c r="B5473" s="151" t="str">
        <f t="shared" si="170"/>
        <v>2012-2014_Males_NJ1_&lt;75</v>
      </c>
      <c r="C5473" s="152" t="s">
        <v>216</v>
      </c>
      <c r="D5473" s="152" t="s">
        <v>2</v>
      </c>
      <c r="E5473" s="152" t="s">
        <v>72</v>
      </c>
      <c r="F5473" s="152">
        <v>133</v>
      </c>
      <c r="G5473" s="152">
        <v>44.3333333333333</v>
      </c>
      <c r="H5473" s="152">
        <v>306.975026542953</v>
      </c>
      <c r="I5473" s="152">
        <v>290.32891778470599</v>
      </c>
      <c r="J5473" s="152">
        <v>242.716861568582</v>
      </c>
      <c r="K5473" s="152">
        <v>344.49119110921299</v>
      </c>
      <c r="L5473" s="152">
        <v>47.612056216124699</v>
      </c>
      <c r="M5473" s="152">
        <v>54.162273324506302</v>
      </c>
    </row>
    <row r="5474" spans="1:13">
      <c r="A5474" s="150" t="str">
        <f t="shared" si="171"/>
        <v>2004-2006MalesNJ2</v>
      </c>
      <c r="B5474" s="151" t="str">
        <f t="shared" si="170"/>
        <v>2004-2006_Males_NJ2_&lt;75</v>
      </c>
      <c r="C5474" s="152" t="s">
        <v>1</v>
      </c>
      <c r="D5474" s="152" t="s">
        <v>2</v>
      </c>
      <c r="E5474" s="152" t="s">
        <v>73</v>
      </c>
      <c r="F5474" s="152">
        <v>173</v>
      </c>
      <c r="G5474" s="152">
        <v>57.6666666666667</v>
      </c>
      <c r="H5474" s="152">
        <v>433.79052681728098</v>
      </c>
      <c r="I5474" s="152">
        <v>482.80418780257702</v>
      </c>
      <c r="J5474" s="152">
        <v>411.94961100568401</v>
      </c>
      <c r="K5474" s="152">
        <v>562.12998017864595</v>
      </c>
      <c r="L5474" s="152">
        <v>70.854576796892303</v>
      </c>
      <c r="M5474" s="152">
        <v>79.325792376068804</v>
      </c>
    </row>
    <row r="5475" spans="1:13">
      <c r="A5475" s="150" t="str">
        <f t="shared" si="171"/>
        <v>2005-2007MalesNJ2</v>
      </c>
      <c r="B5475" s="151" t="str">
        <f t="shared" si="170"/>
        <v>2005-2007_Males_NJ2_&lt;75</v>
      </c>
      <c r="C5475" s="152" t="s">
        <v>3</v>
      </c>
      <c r="D5475" s="152" t="s">
        <v>2</v>
      </c>
      <c r="E5475" s="152" t="s">
        <v>73</v>
      </c>
      <c r="F5475" s="152">
        <v>155</v>
      </c>
      <c r="G5475" s="152">
        <v>51.6666666666667</v>
      </c>
      <c r="H5475" s="152">
        <v>388.42250344568401</v>
      </c>
      <c r="I5475" s="152">
        <v>424.27441996447499</v>
      </c>
      <c r="J5475" s="152">
        <v>358.83151845643198</v>
      </c>
      <c r="K5475" s="152">
        <v>498.01295593439602</v>
      </c>
      <c r="L5475" s="152">
        <v>65.442901508043207</v>
      </c>
      <c r="M5475" s="152">
        <v>73.738535969921102</v>
      </c>
    </row>
    <row r="5476" spans="1:13">
      <c r="A5476" s="150" t="str">
        <f t="shared" si="171"/>
        <v>2006-2008MalesNJ2</v>
      </c>
      <c r="B5476" s="151" t="str">
        <f t="shared" si="170"/>
        <v>2006-2008_Males_NJ2_&lt;75</v>
      </c>
      <c r="C5476" s="152" t="s">
        <v>4</v>
      </c>
      <c r="D5476" s="152" t="s">
        <v>2</v>
      </c>
      <c r="E5476" s="152" t="s">
        <v>73</v>
      </c>
      <c r="F5476" s="152">
        <v>154</v>
      </c>
      <c r="G5476" s="152">
        <v>51.3333333333333</v>
      </c>
      <c r="H5476" s="152">
        <v>386.11006644101798</v>
      </c>
      <c r="I5476" s="152">
        <v>401.57739603611202</v>
      </c>
      <c r="J5476" s="152">
        <v>339.64694001103499</v>
      </c>
      <c r="K5476" s="152">
        <v>471.38539871046697</v>
      </c>
      <c r="L5476" s="152">
        <v>61.930456025077099</v>
      </c>
      <c r="M5476" s="152">
        <v>69.808002674354199</v>
      </c>
    </row>
    <row r="5477" spans="1:13">
      <c r="A5477" s="150" t="str">
        <f t="shared" si="171"/>
        <v>2007-2009MalesNJ2</v>
      </c>
      <c r="B5477" s="151" t="str">
        <f t="shared" si="170"/>
        <v>2007-2009_Males_NJ2_&lt;75</v>
      </c>
      <c r="C5477" s="152" t="s">
        <v>5</v>
      </c>
      <c r="D5477" s="152" t="s">
        <v>2</v>
      </c>
      <c r="E5477" s="152" t="s">
        <v>73</v>
      </c>
      <c r="F5477" s="152">
        <v>140</v>
      </c>
      <c r="G5477" s="152">
        <v>46.6666666666667</v>
      </c>
      <c r="H5477" s="152">
        <v>350.52578868302498</v>
      </c>
      <c r="I5477" s="152">
        <v>352.436221530159</v>
      </c>
      <c r="J5477" s="152">
        <v>295.70810869442198</v>
      </c>
      <c r="K5477" s="152">
        <v>416.75717400068402</v>
      </c>
      <c r="L5477" s="152">
        <v>56.728112835737598</v>
      </c>
      <c r="M5477" s="152">
        <v>64.320952470524901</v>
      </c>
    </row>
    <row r="5478" spans="1:13">
      <c r="A5478" s="150" t="str">
        <f t="shared" si="171"/>
        <v>2008-2010MalesNJ2</v>
      </c>
      <c r="B5478" s="151" t="str">
        <f t="shared" si="170"/>
        <v>2008-2010_Males_NJ2_&lt;75</v>
      </c>
      <c r="C5478" s="152" t="s">
        <v>6</v>
      </c>
      <c r="D5478" s="152" t="s">
        <v>2</v>
      </c>
      <c r="E5478" s="152" t="s">
        <v>73</v>
      </c>
      <c r="F5478" s="152">
        <v>160</v>
      </c>
      <c r="G5478" s="152">
        <v>53.3333333333333</v>
      </c>
      <c r="H5478" s="152">
        <v>401.55602961475699</v>
      </c>
      <c r="I5478" s="152">
        <v>390.24155456314497</v>
      </c>
      <c r="J5478" s="152">
        <v>331.48418373184097</v>
      </c>
      <c r="K5478" s="152">
        <v>456.32207434454</v>
      </c>
      <c r="L5478" s="152">
        <v>58.757370831303298</v>
      </c>
      <c r="M5478" s="152">
        <v>66.080519781395296</v>
      </c>
    </row>
    <row r="5479" spans="1:13">
      <c r="A5479" s="150" t="str">
        <f t="shared" si="171"/>
        <v>2009-2011MalesNJ2</v>
      </c>
      <c r="B5479" s="151" t="str">
        <f t="shared" si="170"/>
        <v>2009-2011_Males_NJ2_&lt;75</v>
      </c>
      <c r="C5479" s="152" t="s">
        <v>7</v>
      </c>
      <c r="D5479" s="152" t="s">
        <v>2</v>
      </c>
      <c r="E5479" s="152" t="s">
        <v>73</v>
      </c>
      <c r="F5479" s="152">
        <v>155</v>
      </c>
      <c r="G5479" s="152">
        <v>51.6666666666667</v>
      </c>
      <c r="H5479" s="152">
        <v>389.48638054075798</v>
      </c>
      <c r="I5479" s="152">
        <v>376.23012416162999</v>
      </c>
      <c r="J5479" s="152">
        <v>318.78229317048499</v>
      </c>
      <c r="K5479" s="152">
        <v>440.96012320383102</v>
      </c>
      <c r="L5479" s="152">
        <v>57.447830991144897</v>
      </c>
      <c r="M5479" s="152">
        <v>64.729999042200902</v>
      </c>
    </row>
    <row r="5480" spans="1:13">
      <c r="A5480" s="150" t="str">
        <f t="shared" si="171"/>
        <v>2010-2012MalesNJ2</v>
      </c>
      <c r="B5480" s="151" t="str">
        <f t="shared" si="170"/>
        <v>2010-2012_Males_NJ2_&lt;75</v>
      </c>
      <c r="C5480" s="152" t="s">
        <v>8</v>
      </c>
      <c r="D5480" s="152" t="s">
        <v>2</v>
      </c>
      <c r="E5480" s="152" t="s">
        <v>73</v>
      </c>
      <c r="F5480" s="152">
        <v>150</v>
      </c>
      <c r="G5480" s="152">
        <v>50</v>
      </c>
      <c r="H5480" s="152">
        <v>377.98609011188398</v>
      </c>
      <c r="I5480" s="152">
        <v>359.96622477023402</v>
      </c>
      <c r="J5480" s="152">
        <v>304.20942025409602</v>
      </c>
      <c r="K5480" s="152">
        <v>422.91562000699997</v>
      </c>
      <c r="L5480" s="152">
        <v>55.756804516137699</v>
      </c>
      <c r="M5480" s="152">
        <v>62.9493952367662</v>
      </c>
    </row>
    <row r="5481" spans="1:13">
      <c r="A5481" s="150" t="str">
        <f t="shared" si="171"/>
        <v>2011-2013MalesNJ2</v>
      </c>
      <c r="B5481" s="151" t="str">
        <f t="shared" si="170"/>
        <v>2011-2013_Males_NJ2_&lt;75</v>
      </c>
      <c r="C5481" s="152" t="s">
        <v>9</v>
      </c>
      <c r="D5481" s="152" t="s">
        <v>2</v>
      </c>
      <c r="E5481" s="152" t="s">
        <v>73</v>
      </c>
      <c r="F5481" s="152">
        <v>132</v>
      </c>
      <c r="G5481" s="152">
        <v>44</v>
      </c>
      <c r="H5481" s="152">
        <v>332.94657720829298</v>
      </c>
      <c r="I5481" s="152">
        <v>311.33150030133697</v>
      </c>
      <c r="J5481" s="152">
        <v>260.07728914208502</v>
      </c>
      <c r="K5481" s="152">
        <v>369.66559064105002</v>
      </c>
      <c r="L5481" s="152">
        <v>51.254211159252002</v>
      </c>
      <c r="M5481" s="152">
        <v>58.334090339713001</v>
      </c>
    </row>
    <row r="5482" spans="1:13">
      <c r="A5482" s="150" t="str">
        <f t="shared" si="171"/>
        <v>2012-2014MalesNJ2</v>
      </c>
      <c r="B5482" s="151" t="str">
        <f t="shared" si="170"/>
        <v>2012-2014_Males_NJ2_&lt;75</v>
      </c>
      <c r="C5482" s="152" t="s">
        <v>216</v>
      </c>
      <c r="D5482" s="152" t="s">
        <v>2</v>
      </c>
      <c r="E5482" s="152" t="s">
        <v>73</v>
      </c>
      <c r="F5482" s="152">
        <v>137</v>
      </c>
      <c r="G5482" s="152">
        <v>45.6666666666667</v>
      </c>
      <c r="H5482" s="152">
        <v>346.35317911768402</v>
      </c>
      <c r="I5482" s="152">
        <v>312.678773454733</v>
      </c>
      <c r="J5482" s="152">
        <v>261.99797045268298</v>
      </c>
      <c r="K5482" s="152">
        <v>370.22213697283502</v>
      </c>
      <c r="L5482" s="152">
        <v>50.680803002049501</v>
      </c>
      <c r="M5482" s="152">
        <v>57.543363518102502</v>
      </c>
    </row>
    <row r="5483" spans="1:13">
      <c r="A5483" s="150" t="str">
        <f t="shared" si="171"/>
        <v>2004-2006MalesNJ3</v>
      </c>
      <c r="B5483" s="151" t="str">
        <f t="shared" si="170"/>
        <v>2004-2006_Males_NJ3_&lt;75</v>
      </c>
      <c r="C5483" s="152" t="s">
        <v>1</v>
      </c>
      <c r="D5483" s="152" t="s">
        <v>2</v>
      </c>
      <c r="E5483" s="152" t="s">
        <v>74</v>
      </c>
      <c r="F5483" s="152">
        <v>181</v>
      </c>
      <c r="G5483" s="152">
        <v>60.3333333333333</v>
      </c>
      <c r="H5483" s="152">
        <v>446.90254561615802</v>
      </c>
      <c r="I5483" s="152">
        <v>506.47768691997402</v>
      </c>
      <c r="J5483" s="152">
        <v>434.646632935399</v>
      </c>
      <c r="K5483" s="152">
        <v>586.692907183476</v>
      </c>
      <c r="L5483" s="152">
        <v>71.831053984574595</v>
      </c>
      <c r="M5483" s="152">
        <v>80.215220263502601</v>
      </c>
    </row>
    <row r="5484" spans="1:13">
      <c r="A5484" s="150" t="str">
        <f t="shared" si="171"/>
        <v>2005-2007MalesNJ3</v>
      </c>
      <c r="B5484" s="151" t="str">
        <f t="shared" si="170"/>
        <v>2005-2007_Males_NJ3_&lt;75</v>
      </c>
      <c r="C5484" s="152" t="s">
        <v>3</v>
      </c>
      <c r="D5484" s="152" t="s">
        <v>2</v>
      </c>
      <c r="E5484" s="152" t="s">
        <v>74</v>
      </c>
      <c r="F5484" s="152">
        <v>169</v>
      </c>
      <c r="G5484" s="152">
        <v>56.3333333333333</v>
      </c>
      <c r="H5484" s="152">
        <v>418.71066845052297</v>
      </c>
      <c r="I5484" s="152">
        <v>471.916229903881</v>
      </c>
      <c r="J5484" s="152">
        <v>402.83846475940697</v>
      </c>
      <c r="K5484" s="152">
        <v>549.35616648631196</v>
      </c>
      <c r="L5484" s="152">
        <v>69.077765144474398</v>
      </c>
      <c r="M5484" s="152">
        <v>77.4399365824314</v>
      </c>
    </row>
    <row r="5485" spans="1:13">
      <c r="A5485" s="150" t="str">
        <f t="shared" si="171"/>
        <v>2006-2008MalesNJ3</v>
      </c>
      <c r="B5485" s="151" t="str">
        <f t="shared" si="170"/>
        <v>2006-2008_Males_NJ3_&lt;75</v>
      </c>
      <c r="C5485" s="152" t="s">
        <v>4</v>
      </c>
      <c r="D5485" s="152" t="s">
        <v>2</v>
      </c>
      <c r="E5485" s="152" t="s">
        <v>74</v>
      </c>
      <c r="F5485" s="152">
        <v>144</v>
      </c>
      <c r="G5485" s="152">
        <v>48</v>
      </c>
      <c r="H5485" s="152">
        <v>358.00412699202002</v>
      </c>
      <c r="I5485" s="152">
        <v>395.92379465278299</v>
      </c>
      <c r="J5485" s="152">
        <v>333.44010490853401</v>
      </c>
      <c r="K5485" s="152">
        <v>466.64559467561901</v>
      </c>
      <c r="L5485" s="152">
        <v>62.4836897442487</v>
      </c>
      <c r="M5485" s="152">
        <v>70.721800022835694</v>
      </c>
    </row>
    <row r="5486" spans="1:13">
      <c r="A5486" s="150" t="str">
        <f t="shared" si="171"/>
        <v>2007-2009MalesNJ3</v>
      </c>
      <c r="B5486" s="151" t="str">
        <f t="shared" si="170"/>
        <v>2007-2009_Males_NJ3_&lt;75</v>
      </c>
      <c r="C5486" s="152" t="s">
        <v>5</v>
      </c>
      <c r="D5486" s="152" t="s">
        <v>2</v>
      </c>
      <c r="E5486" s="152" t="s">
        <v>74</v>
      </c>
      <c r="F5486" s="152">
        <v>133</v>
      </c>
      <c r="G5486" s="152">
        <v>44.3333333333333</v>
      </c>
      <c r="H5486" s="152">
        <v>330.85400134331701</v>
      </c>
      <c r="I5486" s="152">
        <v>353.576654114218</v>
      </c>
      <c r="J5486" s="152">
        <v>295.689860339505</v>
      </c>
      <c r="K5486" s="152">
        <v>419.42720952970802</v>
      </c>
      <c r="L5486" s="152">
        <v>57.886793774712999</v>
      </c>
      <c r="M5486" s="152">
        <v>65.850555415489893</v>
      </c>
    </row>
    <row r="5487" spans="1:13">
      <c r="A5487" s="150" t="str">
        <f t="shared" si="171"/>
        <v>2008-2010MalesNJ3</v>
      </c>
      <c r="B5487" s="151" t="str">
        <f t="shared" si="170"/>
        <v>2008-2010_Males_NJ3_&lt;75</v>
      </c>
      <c r="C5487" s="152" t="s">
        <v>6</v>
      </c>
      <c r="D5487" s="152" t="s">
        <v>2</v>
      </c>
      <c r="E5487" s="152" t="s">
        <v>74</v>
      </c>
      <c r="F5487" s="152">
        <v>133</v>
      </c>
      <c r="G5487" s="152">
        <v>44.3333333333333</v>
      </c>
      <c r="H5487" s="152">
        <v>330.53332670609899</v>
      </c>
      <c r="I5487" s="152">
        <v>343.70426691176198</v>
      </c>
      <c r="J5487" s="152">
        <v>287.56177854275802</v>
      </c>
      <c r="K5487" s="152">
        <v>407.570544527599</v>
      </c>
      <c r="L5487" s="152">
        <v>56.1424883690038</v>
      </c>
      <c r="M5487" s="152">
        <v>63.866277615837902</v>
      </c>
    </row>
    <row r="5488" spans="1:13">
      <c r="A5488" s="150" t="str">
        <f t="shared" si="171"/>
        <v>2009-2011MalesNJ3</v>
      </c>
      <c r="B5488" s="151" t="str">
        <f t="shared" si="170"/>
        <v>2009-2011_Males_NJ3_&lt;75</v>
      </c>
      <c r="C5488" s="152" t="s">
        <v>7</v>
      </c>
      <c r="D5488" s="152" t="s">
        <v>2</v>
      </c>
      <c r="E5488" s="152" t="s">
        <v>74</v>
      </c>
      <c r="F5488" s="152">
        <v>156</v>
      </c>
      <c r="G5488" s="152">
        <v>52</v>
      </c>
      <c r="H5488" s="152">
        <v>388.330180225032</v>
      </c>
      <c r="I5488" s="152">
        <v>391.80732922855202</v>
      </c>
      <c r="J5488" s="152">
        <v>332.49506413607497</v>
      </c>
      <c r="K5488" s="152">
        <v>458.61235523961801</v>
      </c>
      <c r="L5488" s="152">
        <v>59.3122650924767</v>
      </c>
      <c r="M5488" s="152">
        <v>66.805026011065905</v>
      </c>
    </row>
    <row r="5489" spans="1:13">
      <c r="A5489" s="150" t="str">
        <f t="shared" si="171"/>
        <v>2010-2012MalesNJ3</v>
      </c>
      <c r="B5489" s="151" t="str">
        <f t="shared" si="170"/>
        <v>2010-2012_Males_NJ3_&lt;75</v>
      </c>
      <c r="C5489" s="152" t="s">
        <v>8</v>
      </c>
      <c r="D5489" s="152" t="s">
        <v>2</v>
      </c>
      <c r="E5489" s="152" t="s">
        <v>74</v>
      </c>
      <c r="F5489" s="152">
        <v>169</v>
      </c>
      <c r="G5489" s="152">
        <v>56.3333333333333</v>
      </c>
      <c r="H5489" s="152">
        <v>421.33080701054598</v>
      </c>
      <c r="I5489" s="152">
        <v>418.81339218689402</v>
      </c>
      <c r="J5489" s="152">
        <v>357.76377850428901</v>
      </c>
      <c r="K5489" s="152">
        <v>487.25333378134201</v>
      </c>
      <c r="L5489" s="152">
        <v>61.049613682604601</v>
      </c>
      <c r="M5489" s="152">
        <v>68.4399415944482</v>
      </c>
    </row>
    <row r="5490" spans="1:13">
      <c r="A5490" s="150" t="str">
        <f t="shared" si="171"/>
        <v>2011-2013MalesNJ3</v>
      </c>
      <c r="B5490" s="151" t="str">
        <f t="shared" si="170"/>
        <v>2011-2013_Males_NJ3_&lt;75</v>
      </c>
      <c r="C5490" s="152" t="s">
        <v>9</v>
      </c>
      <c r="D5490" s="152" t="s">
        <v>2</v>
      </c>
      <c r="E5490" s="152" t="s">
        <v>74</v>
      </c>
      <c r="F5490" s="152">
        <v>180</v>
      </c>
      <c r="G5490" s="152">
        <v>60</v>
      </c>
      <c r="H5490" s="152">
        <v>449.75263605017199</v>
      </c>
      <c r="I5490" s="152">
        <v>444.10361443401899</v>
      </c>
      <c r="J5490" s="152">
        <v>381.23235868614802</v>
      </c>
      <c r="K5490" s="152">
        <v>514.33486151482396</v>
      </c>
      <c r="L5490" s="152">
        <v>62.8712557478717</v>
      </c>
      <c r="M5490" s="152">
        <v>70.231247080804295</v>
      </c>
    </row>
    <row r="5491" spans="1:13">
      <c r="A5491" s="150" t="str">
        <f t="shared" si="171"/>
        <v>2012-2014MalesNJ3</v>
      </c>
      <c r="B5491" s="151" t="str">
        <f t="shared" si="170"/>
        <v>2012-2014_Males_NJ3_&lt;75</v>
      </c>
      <c r="C5491" s="152" t="s">
        <v>216</v>
      </c>
      <c r="D5491" s="152" t="s">
        <v>2</v>
      </c>
      <c r="E5491" s="152" t="s">
        <v>74</v>
      </c>
      <c r="F5491" s="152">
        <v>166</v>
      </c>
      <c r="G5491" s="152">
        <v>55.3333333333333</v>
      </c>
      <c r="H5491" s="152">
        <v>414.32671908149302</v>
      </c>
      <c r="I5491" s="152">
        <v>408.05102178774001</v>
      </c>
      <c r="J5491" s="152">
        <v>347.96161016595102</v>
      </c>
      <c r="K5491" s="152">
        <v>475.48418805419499</v>
      </c>
      <c r="L5491" s="152">
        <v>60.0894116217884</v>
      </c>
      <c r="M5491" s="152">
        <v>67.433166266455302</v>
      </c>
    </row>
    <row r="5492" spans="1:13">
      <c r="A5492" s="150" t="str">
        <f t="shared" si="171"/>
        <v>2004-2006MalesNJ4</v>
      </c>
      <c r="B5492" s="151" t="str">
        <f t="shared" si="170"/>
        <v>2004-2006_Males_NJ4_&lt;75</v>
      </c>
      <c r="C5492" s="152" t="s">
        <v>1</v>
      </c>
      <c r="D5492" s="152" t="s">
        <v>2</v>
      </c>
      <c r="E5492" s="152" t="s">
        <v>75</v>
      </c>
      <c r="F5492" s="152">
        <v>207</v>
      </c>
      <c r="G5492" s="152">
        <v>69</v>
      </c>
      <c r="H5492" s="152">
        <v>476.848652384243</v>
      </c>
      <c r="I5492" s="152">
        <v>548.485716298287</v>
      </c>
      <c r="J5492" s="152">
        <v>475.81575384049103</v>
      </c>
      <c r="K5492" s="152">
        <v>629.05544797287098</v>
      </c>
      <c r="L5492" s="152">
        <v>72.669962457796103</v>
      </c>
      <c r="M5492" s="152">
        <v>80.569731674583906</v>
      </c>
    </row>
    <row r="5493" spans="1:13">
      <c r="A5493" s="150" t="str">
        <f t="shared" si="171"/>
        <v>2005-2007MalesNJ4</v>
      </c>
      <c r="B5493" s="151" t="str">
        <f t="shared" si="170"/>
        <v>2005-2007_Males_NJ4_&lt;75</v>
      </c>
      <c r="C5493" s="152" t="s">
        <v>3</v>
      </c>
      <c r="D5493" s="152" t="s">
        <v>2</v>
      </c>
      <c r="E5493" s="152" t="s">
        <v>75</v>
      </c>
      <c r="F5493" s="152">
        <v>198</v>
      </c>
      <c r="G5493" s="152">
        <v>66</v>
      </c>
      <c r="H5493" s="152">
        <v>455.03642589570899</v>
      </c>
      <c r="I5493" s="152">
        <v>512.70968856214597</v>
      </c>
      <c r="J5493" s="152">
        <v>443.30663323854299</v>
      </c>
      <c r="K5493" s="152">
        <v>589.83696324992297</v>
      </c>
      <c r="L5493" s="152">
        <v>69.403055323602999</v>
      </c>
      <c r="M5493" s="152">
        <v>77.127274687777501</v>
      </c>
    </row>
    <row r="5494" spans="1:13">
      <c r="A5494" s="150" t="str">
        <f t="shared" si="171"/>
        <v>2006-2008MalesNJ4</v>
      </c>
      <c r="B5494" s="151" t="str">
        <f t="shared" si="170"/>
        <v>2006-2008_Males_NJ4_&lt;75</v>
      </c>
      <c r="C5494" s="152" t="s">
        <v>4</v>
      </c>
      <c r="D5494" s="152" t="s">
        <v>2</v>
      </c>
      <c r="E5494" s="152" t="s">
        <v>75</v>
      </c>
      <c r="F5494" s="152">
        <v>190</v>
      </c>
      <c r="G5494" s="152">
        <v>63.3333333333333</v>
      </c>
      <c r="H5494" s="152">
        <v>434.42473019937802</v>
      </c>
      <c r="I5494" s="152">
        <v>490.29500783276001</v>
      </c>
      <c r="J5494" s="152">
        <v>422.66217452410899</v>
      </c>
      <c r="K5494" s="152">
        <v>565.62134368203999</v>
      </c>
      <c r="L5494" s="152">
        <v>67.632833308650902</v>
      </c>
      <c r="M5494" s="152">
        <v>75.326335849280099</v>
      </c>
    </row>
    <row r="5495" spans="1:13">
      <c r="A5495" s="150" t="str">
        <f t="shared" si="171"/>
        <v>2007-2009MalesNJ4</v>
      </c>
      <c r="B5495" s="151" t="str">
        <f t="shared" si="170"/>
        <v>2007-2009_Males_NJ4_&lt;75</v>
      </c>
      <c r="C5495" s="152" t="s">
        <v>5</v>
      </c>
      <c r="D5495" s="152" t="s">
        <v>2</v>
      </c>
      <c r="E5495" s="152" t="s">
        <v>75</v>
      </c>
      <c r="F5495" s="152">
        <v>218</v>
      </c>
      <c r="G5495" s="152">
        <v>72.6666666666667</v>
      </c>
      <c r="H5495" s="152">
        <v>495.28569805747998</v>
      </c>
      <c r="I5495" s="152">
        <v>556.07988766156495</v>
      </c>
      <c r="J5495" s="152">
        <v>484.30076317929701</v>
      </c>
      <c r="K5495" s="152">
        <v>635.45131364153599</v>
      </c>
      <c r="L5495" s="152">
        <v>71.779124482268301</v>
      </c>
      <c r="M5495" s="152">
        <v>79.371425979970894</v>
      </c>
    </row>
    <row r="5496" spans="1:13">
      <c r="A5496" s="150" t="str">
        <f t="shared" si="171"/>
        <v>2008-2010MalesNJ4</v>
      </c>
      <c r="B5496" s="151" t="str">
        <f t="shared" si="170"/>
        <v>2008-2010_Males_NJ4_&lt;75</v>
      </c>
      <c r="C5496" s="152" t="s">
        <v>6</v>
      </c>
      <c r="D5496" s="152" t="s">
        <v>2</v>
      </c>
      <c r="E5496" s="152" t="s">
        <v>75</v>
      </c>
      <c r="F5496" s="152">
        <v>220</v>
      </c>
      <c r="G5496" s="152">
        <v>73.3333333333333</v>
      </c>
      <c r="H5496" s="152">
        <v>496.277915632754</v>
      </c>
      <c r="I5496" s="152">
        <v>558.21255513094695</v>
      </c>
      <c r="J5496" s="152">
        <v>486.510009642981</v>
      </c>
      <c r="K5496" s="152">
        <v>637.46281434894797</v>
      </c>
      <c r="L5496" s="152">
        <v>71.702545487965693</v>
      </c>
      <c r="M5496" s="152">
        <v>79.250259218001702</v>
      </c>
    </row>
    <row r="5497" spans="1:13">
      <c r="A5497" s="150" t="str">
        <f t="shared" si="171"/>
        <v>2009-2011MalesNJ4</v>
      </c>
      <c r="B5497" s="151" t="str">
        <f t="shared" si="170"/>
        <v>2009-2011_Males_NJ4_&lt;75</v>
      </c>
      <c r="C5497" s="152" t="s">
        <v>7</v>
      </c>
      <c r="D5497" s="152" t="s">
        <v>2</v>
      </c>
      <c r="E5497" s="152" t="s">
        <v>75</v>
      </c>
      <c r="F5497" s="152">
        <v>219</v>
      </c>
      <c r="G5497" s="152">
        <v>73</v>
      </c>
      <c r="H5497" s="152">
        <v>489.82330574815501</v>
      </c>
      <c r="I5497" s="152">
        <v>549.96939686395501</v>
      </c>
      <c r="J5497" s="152">
        <v>479.157215985307</v>
      </c>
      <c r="K5497" s="152">
        <v>628.25352129923294</v>
      </c>
      <c r="L5497" s="152">
        <v>70.812180878647396</v>
      </c>
      <c r="M5497" s="152">
        <v>78.284124435278699</v>
      </c>
    </row>
    <row r="5498" spans="1:13">
      <c r="A5498" s="150" t="str">
        <f t="shared" si="171"/>
        <v>2010-2012MalesNJ4</v>
      </c>
      <c r="B5498" s="151" t="str">
        <f t="shared" si="170"/>
        <v>2010-2012_Males_NJ4_&lt;75</v>
      </c>
      <c r="C5498" s="152" t="s">
        <v>8</v>
      </c>
      <c r="D5498" s="152" t="s">
        <v>2</v>
      </c>
      <c r="E5498" s="152" t="s">
        <v>75</v>
      </c>
      <c r="F5498" s="152">
        <v>188</v>
      </c>
      <c r="G5498" s="152">
        <v>62.6666666666667</v>
      </c>
      <c r="H5498" s="152">
        <v>417.42528531462301</v>
      </c>
      <c r="I5498" s="152">
        <v>462.75734817223503</v>
      </c>
      <c r="J5498" s="152">
        <v>398.65664919666398</v>
      </c>
      <c r="K5498" s="152">
        <v>534.19078512694102</v>
      </c>
      <c r="L5498" s="152">
        <v>64.100698975571007</v>
      </c>
      <c r="M5498" s="152">
        <v>71.433436954706394</v>
      </c>
    </row>
    <row r="5499" spans="1:13">
      <c r="A5499" s="150" t="str">
        <f t="shared" si="171"/>
        <v>2011-2013MalesNJ4</v>
      </c>
      <c r="B5499" s="151" t="str">
        <f t="shared" si="170"/>
        <v>2011-2013_Males_NJ4_&lt;75</v>
      </c>
      <c r="C5499" s="152" t="s">
        <v>9</v>
      </c>
      <c r="D5499" s="152" t="s">
        <v>2</v>
      </c>
      <c r="E5499" s="152" t="s">
        <v>75</v>
      </c>
      <c r="F5499" s="152">
        <v>171</v>
      </c>
      <c r="G5499" s="152">
        <v>57</v>
      </c>
      <c r="H5499" s="152">
        <v>376.64368626241702</v>
      </c>
      <c r="I5499" s="152">
        <v>416.46476031082199</v>
      </c>
      <c r="J5499" s="152">
        <v>356.131650847392</v>
      </c>
      <c r="K5499" s="152">
        <v>484.05589943538803</v>
      </c>
      <c r="L5499" s="152">
        <v>60.333109463430397</v>
      </c>
      <c r="M5499" s="152">
        <v>67.591139124565601</v>
      </c>
    </row>
    <row r="5500" spans="1:13">
      <c r="A5500" s="150" t="str">
        <f t="shared" si="171"/>
        <v>2012-2014MalesNJ4</v>
      </c>
      <c r="B5500" s="151" t="str">
        <f t="shared" si="170"/>
        <v>2012-2014_Males_NJ4_&lt;75</v>
      </c>
      <c r="C5500" s="152" t="s">
        <v>216</v>
      </c>
      <c r="D5500" s="152" t="s">
        <v>2</v>
      </c>
      <c r="E5500" s="152" t="s">
        <v>75</v>
      </c>
      <c r="F5500" s="152">
        <v>180</v>
      </c>
      <c r="G5500" s="152">
        <v>60</v>
      </c>
      <c r="H5500" s="152">
        <v>395.25691699604698</v>
      </c>
      <c r="I5500" s="152">
        <v>429.54991839409399</v>
      </c>
      <c r="J5500" s="152">
        <v>368.845002774904</v>
      </c>
      <c r="K5500" s="152">
        <v>497.361223849292</v>
      </c>
      <c r="L5500" s="152">
        <v>60.7049156191907</v>
      </c>
      <c r="M5500" s="152">
        <v>67.811305455197299</v>
      </c>
    </row>
    <row r="5501" spans="1:13">
      <c r="A5501" s="150" t="str">
        <f t="shared" si="171"/>
        <v>2004-2006MalesNJ5</v>
      </c>
      <c r="B5501" s="151" t="str">
        <f t="shared" si="170"/>
        <v>2004-2006_Males_NJ5_&lt;75</v>
      </c>
      <c r="C5501" s="152" t="s">
        <v>1</v>
      </c>
      <c r="D5501" s="152" t="s">
        <v>2</v>
      </c>
      <c r="E5501" s="152" t="s">
        <v>76</v>
      </c>
      <c r="F5501" s="152">
        <v>295</v>
      </c>
      <c r="G5501" s="152">
        <v>98.3333333333333</v>
      </c>
      <c r="H5501" s="152">
        <v>718.37331060513804</v>
      </c>
      <c r="I5501" s="152">
        <v>827.87519536019101</v>
      </c>
      <c r="J5501" s="152">
        <v>735.41301417896</v>
      </c>
      <c r="K5501" s="152">
        <v>928.67858023922702</v>
      </c>
      <c r="L5501" s="152">
        <v>92.462181181230903</v>
      </c>
      <c r="M5501" s="152">
        <v>100.803384879036</v>
      </c>
    </row>
    <row r="5502" spans="1:13">
      <c r="A5502" s="150" t="str">
        <f t="shared" si="171"/>
        <v>2005-2007MalesNJ5</v>
      </c>
      <c r="B5502" s="151" t="str">
        <f t="shared" si="170"/>
        <v>2005-2007_Males_NJ5_&lt;75</v>
      </c>
      <c r="C5502" s="152" t="s">
        <v>3</v>
      </c>
      <c r="D5502" s="152" t="s">
        <v>2</v>
      </c>
      <c r="E5502" s="152" t="s">
        <v>76</v>
      </c>
      <c r="F5502" s="152">
        <v>297</v>
      </c>
      <c r="G5502" s="152">
        <v>99</v>
      </c>
      <c r="H5502" s="152">
        <v>718.41513267700304</v>
      </c>
      <c r="I5502" s="152">
        <v>829.77160450786198</v>
      </c>
      <c r="J5502" s="152">
        <v>737.52795505961001</v>
      </c>
      <c r="K5502" s="152">
        <v>930.30732664255595</v>
      </c>
      <c r="L5502" s="152">
        <v>92.243649448251901</v>
      </c>
      <c r="M5502" s="152">
        <v>100.535722134694</v>
      </c>
    </row>
    <row r="5503" spans="1:13">
      <c r="A5503" s="150" t="str">
        <f t="shared" si="171"/>
        <v>2006-2008MalesNJ5</v>
      </c>
      <c r="B5503" s="151" t="str">
        <f t="shared" ref="B5503:B5566" si="172">CONCATENATE(C5503,"_",D5503,"_",E5503,"_","&lt;75")</f>
        <v>2006-2008_Males_NJ5_&lt;75</v>
      </c>
      <c r="C5503" s="152" t="s">
        <v>4</v>
      </c>
      <c r="D5503" s="152" t="s">
        <v>2</v>
      </c>
      <c r="E5503" s="152" t="s">
        <v>76</v>
      </c>
      <c r="F5503" s="152">
        <v>285</v>
      </c>
      <c r="G5503" s="152">
        <v>95</v>
      </c>
      <c r="H5503" s="152">
        <v>684.61889548151498</v>
      </c>
      <c r="I5503" s="152">
        <v>787.770815613526</v>
      </c>
      <c r="J5503" s="152">
        <v>698.41245488270999</v>
      </c>
      <c r="K5503" s="152">
        <v>885.33747714531</v>
      </c>
      <c r="L5503" s="152">
        <v>89.358360730816798</v>
      </c>
      <c r="M5503" s="152">
        <v>97.566661531783595</v>
      </c>
    </row>
    <row r="5504" spans="1:13">
      <c r="A5504" s="150" t="str">
        <f t="shared" si="171"/>
        <v>2007-2009MalesNJ5</v>
      </c>
      <c r="B5504" s="151" t="str">
        <f t="shared" si="172"/>
        <v>2007-2009_Males_NJ5_&lt;75</v>
      </c>
      <c r="C5504" s="152" t="s">
        <v>5</v>
      </c>
      <c r="D5504" s="152" t="s">
        <v>2</v>
      </c>
      <c r="E5504" s="152" t="s">
        <v>76</v>
      </c>
      <c r="F5504" s="152">
        <v>248</v>
      </c>
      <c r="G5504" s="152">
        <v>82.6666666666667</v>
      </c>
      <c r="H5504" s="152">
        <v>593.24466558224105</v>
      </c>
      <c r="I5504" s="152">
        <v>676.40693136731102</v>
      </c>
      <c r="J5504" s="152">
        <v>594.42282356022599</v>
      </c>
      <c r="K5504" s="152">
        <v>766.49284696981601</v>
      </c>
      <c r="L5504" s="152">
        <v>81.9841078070843</v>
      </c>
      <c r="M5504" s="152">
        <v>90.085915602505693</v>
      </c>
    </row>
    <row r="5505" spans="1:13">
      <c r="A5505" s="150" t="str">
        <f t="shared" si="171"/>
        <v>2008-2010MalesNJ5</v>
      </c>
      <c r="B5505" s="151" t="str">
        <f t="shared" si="172"/>
        <v>2008-2010_Males_NJ5_&lt;75</v>
      </c>
      <c r="C5505" s="152" t="s">
        <v>6</v>
      </c>
      <c r="D5505" s="152" t="s">
        <v>2</v>
      </c>
      <c r="E5505" s="152" t="s">
        <v>76</v>
      </c>
      <c r="F5505" s="152">
        <v>228</v>
      </c>
      <c r="G5505" s="152">
        <v>76</v>
      </c>
      <c r="H5505" s="152">
        <v>542.908848461758</v>
      </c>
      <c r="I5505" s="152">
        <v>610.33104177982705</v>
      </c>
      <c r="J5505" s="152">
        <v>533.26209112487095</v>
      </c>
      <c r="K5505" s="152">
        <v>695.36110222552202</v>
      </c>
      <c r="L5505" s="152">
        <v>77.068950654955799</v>
      </c>
      <c r="M5505" s="152">
        <v>85.030060445694701</v>
      </c>
    </row>
    <row r="5506" spans="1:13">
      <c r="A5506" s="150" t="str">
        <f t="shared" si="171"/>
        <v>2009-2011MalesNJ5</v>
      </c>
      <c r="B5506" s="151" t="str">
        <f t="shared" si="172"/>
        <v>2009-2011_Males_NJ5_&lt;75</v>
      </c>
      <c r="C5506" s="152" t="s">
        <v>7</v>
      </c>
      <c r="D5506" s="152" t="s">
        <v>2</v>
      </c>
      <c r="E5506" s="152" t="s">
        <v>76</v>
      </c>
      <c r="F5506" s="152">
        <v>224</v>
      </c>
      <c r="G5506" s="152">
        <v>74.6666666666667</v>
      </c>
      <c r="H5506" s="152">
        <v>531.158114388694</v>
      </c>
      <c r="I5506" s="152">
        <v>595.29881827493296</v>
      </c>
      <c r="J5506" s="152">
        <v>519.48233548640201</v>
      </c>
      <c r="K5506" s="152">
        <v>679.02051483723199</v>
      </c>
      <c r="L5506" s="152">
        <v>75.816482788530493</v>
      </c>
      <c r="M5506" s="152">
        <v>83.721696562299897</v>
      </c>
    </row>
    <row r="5507" spans="1:13">
      <c r="A5507" s="150" t="str">
        <f t="shared" ref="A5507:A5570" si="173">C5507&amp;D5507&amp;E5507</f>
        <v>2010-2012MalesNJ5</v>
      </c>
      <c r="B5507" s="151" t="str">
        <f t="shared" si="172"/>
        <v>2010-2012_Males_NJ5_&lt;75</v>
      </c>
      <c r="C5507" s="152" t="s">
        <v>8</v>
      </c>
      <c r="D5507" s="152" t="s">
        <v>2</v>
      </c>
      <c r="E5507" s="152" t="s">
        <v>76</v>
      </c>
      <c r="F5507" s="152">
        <v>234</v>
      </c>
      <c r="G5507" s="152">
        <v>78</v>
      </c>
      <c r="H5507" s="152">
        <v>553.41390156800605</v>
      </c>
      <c r="I5507" s="152">
        <v>618.14105329567701</v>
      </c>
      <c r="J5507" s="152">
        <v>541.01894690872302</v>
      </c>
      <c r="K5507" s="152">
        <v>703.12138082806098</v>
      </c>
      <c r="L5507" s="152">
        <v>77.122106386953504</v>
      </c>
      <c r="M5507" s="152">
        <v>84.980327532384393</v>
      </c>
    </row>
    <row r="5508" spans="1:13">
      <c r="A5508" s="150" t="str">
        <f t="shared" si="173"/>
        <v>2011-2013MalesNJ5</v>
      </c>
      <c r="B5508" s="151" t="str">
        <f t="shared" si="172"/>
        <v>2011-2013_Males_NJ5_&lt;75</v>
      </c>
      <c r="C5508" s="152" t="s">
        <v>9</v>
      </c>
      <c r="D5508" s="152" t="s">
        <v>2</v>
      </c>
      <c r="E5508" s="152" t="s">
        <v>76</v>
      </c>
      <c r="F5508" s="152">
        <v>257</v>
      </c>
      <c r="G5508" s="152">
        <v>85.6666666666667</v>
      </c>
      <c r="H5508" s="152">
        <v>607.69430848170998</v>
      </c>
      <c r="I5508" s="152">
        <v>678.648514704587</v>
      </c>
      <c r="J5508" s="152">
        <v>597.69292837981902</v>
      </c>
      <c r="K5508" s="152">
        <v>767.45562310491505</v>
      </c>
      <c r="L5508" s="152">
        <v>80.955586324768106</v>
      </c>
      <c r="M5508" s="152">
        <v>88.807108400327607</v>
      </c>
    </row>
    <row r="5509" spans="1:13">
      <c r="A5509" s="150" t="str">
        <f t="shared" si="173"/>
        <v>2012-2014MalesNJ5</v>
      </c>
      <c r="B5509" s="151" t="str">
        <f t="shared" si="172"/>
        <v>2012-2014_Males_NJ5_&lt;75</v>
      </c>
      <c r="C5509" s="152" t="s">
        <v>216</v>
      </c>
      <c r="D5509" s="152" t="s">
        <v>2</v>
      </c>
      <c r="E5509" s="152" t="s">
        <v>76</v>
      </c>
      <c r="F5509" s="152">
        <v>279</v>
      </c>
      <c r="G5509" s="152">
        <v>93</v>
      </c>
      <c r="H5509" s="152">
        <v>658.98247437290399</v>
      </c>
      <c r="I5509" s="152">
        <v>727.69104300643903</v>
      </c>
      <c r="J5509" s="152">
        <v>644.27118854842502</v>
      </c>
      <c r="K5509" s="152">
        <v>818.85972781280805</v>
      </c>
      <c r="L5509" s="152">
        <v>83.419854458013205</v>
      </c>
      <c r="M5509" s="152">
        <v>91.168684806369498</v>
      </c>
    </row>
    <row r="5510" spans="1:13">
      <c r="A5510" s="150" t="str">
        <f t="shared" si="173"/>
        <v>2004-2006MalesNL</v>
      </c>
      <c r="B5510" s="151" t="str">
        <f t="shared" si="172"/>
        <v>2004-2006_Males_NL_&lt;75</v>
      </c>
      <c r="C5510" s="152" t="s">
        <v>1</v>
      </c>
      <c r="D5510" s="152" t="s">
        <v>2</v>
      </c>
      <c r="E5510" s="152" t="s">
        <v>77</v>
      </c>
      <c r="F5510" s="152">
        <v>793</v>
      </c>
      <c r="G5510" s="152">
        <v>264.33333333333297</v>
      </c>
      <c r="H5510" s="152">
        <v>440.52863436123403</v>
      </c>
      <c r="I5510" s="152">
        <v>518.51335153214302</v>
      </c>
      <c r="J5510" s="152">
        <v>482.60683552377799</v>
      </c>
      <c r="K5510" s="152">
        <v>556.35871755998903</v>
      </c>
      <c r="L5510" s="152">
        <v>35.906516008364797</v>
      </c>
      <c r="M5510" s="152">
        <v>37.845366027845998</v>
      </c>
    </row>
    <row r="5511" spans="1:13">
      <c r="A5511" s="150" t="str">
        <f t="shared" si="173"/>
        <v>2005-2007MalesNL</v>
      </c>
      <c r="B5511" s="151" t="str">
        <f t="shared" si="172"/>
        <v>2005-2007_Males_NL_&lt;75</v>
      </c>
      <c r="C5511" s="152" t="s">
        <v>3</v>
      </c>
      <c r="D5511" s="152" t="s">
        <v>2</v>
      </c>
      <c r="E5511" s="152" t="s">
        <v>77</v>
      </c>
      <c r="F5511" s="152">
        <v>788</v>
      </c>
      <c r="G5511" s="152">
        <v>262.66666666666703</v>
      </c>
      <c r="H5511" s="152">
        <v>434.88338723385499</v>
      </c>
      <c r="I5511" s="152">
        <v>503.01430125473701</v>
      </c>
      <c r="J5511" s="152">
        <v>468.054504082481</v>
      </c>
      <c r="K5511" s="152">
        <v>539.86798391833702</v>
      </c>
      <c r="L5511" s="152">
        <v>34.959797172256103</v>
      </c>
      <c r="M5511" s="152">
        <v>36.853682663599997</v>
      </c>
    </row>
    <row r="5512" spans="1:13">
      <c r="A5512" s="150" t="str">
        <f t="shared" si="173"/>
        <v>2006-2008MalesNL</v>
      </c>
      <c r="B5512" s="151" t="str">
        <f t="shared" si="172"/>
        <v>2006-2008_Males_NL_&lt;75</v>
      </c>
      <c r="C5512" s="152" t="s">
        <v>4</v>
      </c>
      <c r="D5512" s="152" t="s">
        <v>2</v>
      </c>
      <c r="E5512" s="152" t="s">
        <v>77</v>
      </c>
      <c r="F5512" s="152">
        <v>847</v>
      </c>
      <c r="G5512" s="152">
        <v>282.33333333333297</v>
      </c>
      <c r="H5512" s="152">
        <v>463.79192334017802</v>
      </c>
      <c r="I5512" s="152">
        <v>532.95315733109896</v>
      </c>
      <c r="J5512" s="152">
        <v>497.24379650340501</v>
      </c>
      <c r="K5512" s="152">
        <v>570.52647087886203</v>
      </c>
      <c r="L5512" s="152">
        <v>35.709360827694198</v>
      </c>
      <c r="M5512" s="152">
        <v>37.573313547762702</v>
      </c>
    </row>
    <row r="5513" spans="1:13">
      <c r="A5513" s="150" t="str">
        <f t="shared" si="173"/>
        <v>2007-2009MalesNL</v>
      </c>
      <c r="B5513" s="151" t="str">
        <f t="shared" si="172"/>
        <v>2007-2009_Males_NL_&lt;75</v>
      </c>
      <c r="C5513" s="152" t="s">
        <v>5</v>
      </c>
      <c r="D5513" s="152" t="s">
        <v>2</v>
      </c>
      <c r="E5513" s="152" t="s">
        <v>77</v>
      </c>
      <c r="F5513" s="152">
        <v>850</v>
      </c>
      <c r="G5513" s="152">
        <v>283.33333333333297</v>
      </c>
      <c r="H5513" s="152">
        <v>461.507555150153</v>
      </c>
      <c r="I5513" s="152">
        <v>518.56117427894401</v>
      </c>
      <c r="J5513" s="152">
        <v>483.91384409265402</v>
      </c>
      <c r="K5513" s="152">
        <v>555.01373657682495</v>
      </c>
      <c r="L5513" s="152">
        <v>34.647330186289601</v>
      </c>
      <c r="M5513" s="152">
        <v>36.4525622978814</v>
      </c>
    </row>
    <row r="5514" spans="1:13">
      <c r="A5514" s="150" t="str">
        <f t="shared" si="173"/>
        <v>2008-2010MalesNL</v>
      </c>
      <c r="B5514" s="151" t="str">
        <f t="shared" si="172"/>
        <v>2008-2010_Males_NL_&lt;75</v>
      </c>
      <c r="C5514" s="152" t="s">
        <v>6</v>
      </c>
      <c r="D5514" s="152" t="s">
        <v>2</v>
      </c>
      <c r="E5514" s="152" t="s">
        <v>77</v>
      </c>
      <c r="F5514" s="152">
        <v>855</v>
      </c>
      <c r="G5514" s="152">
        <v>285</v>
      </c>
      <c r="H5514" s="152">
        <v>460.52667014979198</v>
      </c>
      <c r="I5514" s="152">
        <v>509.69448377467103</v>
      </c>
      <c r="J5514" s="152">
        <v>475.766228198379</v>
      </c>
      <c r="K5514" s="152">
        <v>545.38518268822304</v>
      </c>
      <c r="L5514" s="152">
        <v>33.928255576291598</v>
      </c>
      <c r="M5514" s="152">
        <v>35.690698913552197</v>
      </c>
    </row>
    <row r="5515" spans="1:13">
      <c r="A5515" s="150" t="str">
        <f t="shared" si="173"/>
        <v>2009-2011MalesNL</v>
      </c>
      <c r="B5515" s="151" t="str">
        <f t="shared" si="172"/>
        <v>2009-2011_Males_NL_&lt;75</v>
      </c>
      <c r="C5515" s="152" t="s">
        <v>7</v>
      </c>
      <c r="D5515" s="152" t="s">
        <v>2</v>
      </c>
      <c r="E5515" s="152" t="s">
        <v>77</v>
      </c>
      <c r="F5515" s="152">
        <v>787</v>
      </c>
      <c r="G5515" s="152">
        <v>262.33333333333297</v>
      </c>
      <c r="H5515" s="152">
        <v>420.45314912463499</v>
      </c>
      <c r="I5515" s="152">
        <v>461.75586621900197</v>
      </c>
      <c r="J5515" s="152">
        <v>429.76061008582701</v>
      </c>
      <c r="K5515" s="152">
        <v>495.48554233589402</v>
      </c>
      <c r="L5515" s="152">
        <v>31.995256133175399</v>
      </c>
      <c r="M5515" s="152">
        <v>33.729676116892399</v>
      </c>
    </row>
    <row r="5516" spans="1:13">
      <c r="A5516" s="150" t="str">
        <f t="shared" si="173"/>
        <v>2010-2012MalesNL</v>
      </c>
      <c r="B5516" s="151" t="str">
        <f t="shared" si="172"/>
        <v>2010-2012_Males_NL_&lt;75</v>
      </c>
      <c r="C5516" s="152" t="s">
        <v>8</v>
      </c>
      <c r="D5516" s="152" t="s">
        <v>2</v>
      </c>
      <c r="E5516" s="152" t="s">
        <v>77</v>
      </c>
      <c r="F5516" s="152">
        <v>791</v>
      </c>
      <c r="G5516" s="152">
        <v>263.66666666666703</v>
      </c>
      <c r="H5516" s="152">
        <v>419.65090986259202</v>
      </c>
      <c r="I5516" s="152">
        <v>459.75026443271003</v>
      </c>
      <c r="J5516" s="152">
        <v>428.009201507608</v>
      </c>
      <c r="K5516" s="152">
        <v>493.20748378673699</v>
      </c>
      <c r="L5516" s="152">
        <v>31.741062925102302</v>
      </c>
      <c r="M5516" s="152">
        <v>33.457219354027202</v>
      </c>
    </row>
    <row r="5517" spans="1:13">
      <c r="A5517" s="150" t="str">
        <f t="shared" si="173"/>
        <v>2011-2013MalesNL</v>
      </c>
      <c r="B5517" s="151" t="str">
        <f t="shared" si="172"/>
        <v>2011-2013_Males_NL_&lt;75</v>
      </c>
      <c r="C5517" s="152" t="s">
        <v>9</v>
      </c>
      <c r="D5517" s="152" t="s">
        <v>2</v>
      </c>
      <c r="E5517" s="152" t="s">
        <v>77</v>
      </c>
      <c r="F5517" s="152">
        <v>803</v>
      </c>
      <c r="G5517" s="152">
        <v>267.66666666666703</v>
      </c>
      <c r="H5517" s="152">
        <v>423.50980454205001</v>
      </c>
      <c r="I5517" s="152">
        <v>460.01914304600098</v>
      </c>
      <c r="J5517" s="152">
        <v>428.55512696170098</v>
      </c>
      <c r="K5517" s="152">
        <v>493.171205219397</v>
      </c>
      <c r="L5517" s="152">
        <v>31.4640160842998</v>
      </c>
      <c r="M5517" s="152">
        <v>33.152062173395997</v>
      </c>
    </row>
    <row r="5518" spans="1:13">
      <c r="A5518" s="150" t="str">
        <f t="shared" si="173"/>
        <v>2012-2014MalesNL</v>
      </c>
      <c r="B5518" s="151" t="str">
        <f t="shared" si="172"/>
        <v>2012-2014_Males_NL_&lt;75</v>
      </c>
      <c r="C5518" s="152" t="s">
        <v>216</v>
      </c>
      <c r="D5518" s="152" t="s">
        <v>2</v>
      </c>
      <c r="E5518" s="152" t="s">
        <v>77</v>
      </c>
      <c r="F5518" s="152">
        <v>823</v>
      </c>
      <c r="G5518" s="152">
        <v>274.33333333333297</v>
      </c>
      <c r="H5518" s="152">
        <v>432.73427066135298</v>
      </c>
      <c r="I5518" s="152">
        <v>463.40806077580498</v>
      </c>
      <c r="J5518" s="152">
        <v>432.14180197941499</v>
      </c>
      <c r="K5518" s="152">
        <v>496.330657910789</v>
      </c>
      <c r="L5518" s="152">
        <v>31.266258796390701</v>
      </c>
      <c r="M5518" s="152">
        <v>32.922597134983398</v>
      </c>
    </row>
    <row r="5519" spans="1:13">
      <c r="A5519" s="150" t="str">
        <f t="shared" si="173"/>
        <v>2004-2006MalesNL1</v>
      </c>
      <c r="B5519" s="151" t="str">
        <f t="shared" si="172"/>
        <v>2004-2006_Males_NL1_&lt;75</v>
      </c>
      <c r="C5519" s="152" t="s">
        <v>1</v>
      </c>
      <c r="D5519" s="152" t="s">
        <v>2</v>
      </c>
      <c r="E5519" s="152" t="s">
        <v>78</v>
      </c>
      <c r="F5519" s="152">
        <v>101</v>
      </c>
      <c r="G5519" s="152">
        <v>33.6666666666667</v>
      </c>
      <c r="H5519" s="152">
        <v>308.538261799297</v>
      </c>
      <c r="I5519" s="152">
        <v>326.00634783567301</v>
      </c>
      <c r="J5519" s="152">
        <v>265.00226007250097</v>
      </c>
      <c r="K5519" s="152">
        <v>396.74460273298303</v>
      </c>
      <c r="L5519" s="152">
        <v>61.004087763171597</v>
      </c>
      <c r="M5519" s="152">
        <v>70.738254897310497</v>
      </c>
    </row>
    <row r="5520" spans="1:13">
      <c r="A5520" s="150" t="str">
        <f t="shared" si="173"/>
        <v>2005-2007MalesNL1</v>
      </c>
      <c r="B5520" s="151" t="str">
        <f t="shared" si="172"/>
        <v>2005-2007_Males_NL1_&lt;75</v>
      </c>
      <c r="C5520" s="152" t="s">
        <v>3</v>
      </c>
      <c r="D5520" s="152" t="s">
        <v>2</v>
      </c>
      <c r="E5520" s="152" t="s">
        <v>78</v>
      </c>
      <c r="F5520" s="152">
        <v>96</v>
      </c>
      <c r="G5520" s="152">
        <v>32</v>
      </c>
      <c r="H5520" s="152">
        <v>295.34826482894402</v>
      </c>
      <c r="I5520" s="152">
        <v>302.936084139657</v>
      </c>
      <c r="J5520" s="152">
        <v>244.87584199413999</v>
      </c>
      <c r="K5520" s="152">
        <v>370.519288962654</v>
      </c>
      <c r="L5520" s="152">
        <v>58.060242145517499</v>
      </c>
      <c r="M5520" s="152">
        <v>67.583204822996706</v>
      </c>
    </row>
    <row r="5521" spans="1:13">
      <c r="A5521" s="150" t="str">
        <f t="shared" si="173"/>
        <v>2006-2008MalesNL1</v>
      </c>
      <c r="B5521" s="151" t="str">
        <f t="shared" si="172"/>
        <v>2006-2008_Males_NL1_&lt;75</v>
      </c>
      <c r="C5521" s="152" t="s">
        <v>4</v>
      </c>
      <c r="D5521" s="152" t="s">
        <v>2</v>
      </c>
      <c r="E5521" s="152" t="s">
        <v>78</v>
      </c>
      <c r="F5521" s="152">
        <v>107</v>
      </c>
      <c r="G5521" s="152">
        <v>35.6666666666667</v>
      </c>
      <c r="H5521" s="152">
        <v>332.12279231461702</v>
      </c>
      <c r="I5521" s="152">
        <v>326.87272882300999</v>
      </c>
      <c r="J5521" s="152">
        <v>267.35942598866598</v>
      </c>
      <c r="K5521" s="152">
        <v>395.59044836529102</v>
      </c>
      <c r="L5521" s="152">
        <v>59.5133028343446</v>
      </c>
      <c r="M5521" s="152">
        <v>68.717719542280307</v>
      </c>
    </row>
    <row r="5522" spans="1:13">
      <c r="A5522" s="150" t="str">
        <f t="shared" si="173"/>
        <v>2007-2009MalesNL1</v>
      </c>
      <c r="B5522" s="151" t="str">
        <f t="shared" si="172"/>
        <v>2007-2009_Males_NL1_&lt;75</v>
      </c>
      <c r="C5522" s="152" t="s">
        <v>5</v>
      </c>
      <c r="D5522" s="152" t="s">
        <v>2</v>
      </c>
      <c r="E5522" s="152" t="s">
        <v>78</v>
      </c>
      <c r="F5522" s="152">
        <v>110</v>
      </c>
      <c r="G5522" s="152">
        <v>36.6666666666667</v>
      </c>
      <c r="H5522" s="152">
        <v>344.687118102341</v>
      </c>
      <c r="I5522" s="152">
        <v>329.48618581078699</v>
      </c>
      <c r="J5522" s="152">
        <v>270.294455266706</v>
      </c>
      <c r="K5522" s="152">
        <v>397.69689869456698</v>
      </c>
      <c r="L5522" s="152">
        <v>59.191730544081501</v>
      </c>
      <c r="M5522" s="152">
        <v>68.210712883779607</v>
      </c>
    </row>
    <row r="5523" spans="1:13">
      <c r="A5523" s="150" t="str">
        <f t="shared" si="173"/>
        <v>2008-2010MalesNL1</v>
      </c>
      <c r="B5523" s="151" t="str">
        <f t="shared" si="172"/>
        <v>2008-2010_Males_NL1_&lt;75</v>
      </c>
      <c r="C5523" s="152" t="s">
        <v>6</v>
      </c>
      <c r="D5523" s="152" t="s">
        <v>2</v>
      </c>
      <c r="E5523" s="152" t="s">
        <v>78</v>
      </c>
      <c r="F5523" s="152">
        <v>111</v>
      </c>
      <c r="G5523" s="152">
        <v>37</v>
      </c>
      <c r="H5523" s="152">
        <v>351.51054531635901</v>
      </c>
      <c r="I5523" s="152">
        <v>329.045690137929</v>
      </c>
      <c r="J5523" s="152">
        <v>269.99925821589102</v>
      </c>
      <c r="K5523" s="152">
        <v>397.04512989332102</v>
      </c>
      <c r="L5523" s="152">
        <v>59.046431922038003</v>
      </c>
      <c r="M5523" s="152">
        <v>67.999439755392402</v>
      </c>
    </row>
    <row r="5524" spans="1:13">
      <c r="A5524" s="150" t="str">
        <f t="shared" si="173"/>
        <v>2009-2011MalesNL1</v>
      </c>
      <c r="B5524" s="151" t="str">
        <f t="shared" si="172"/>
        <v>2009-2011_Males_NL1_&lt;75</v>
      </c>
      <c r="C5524" s="152" t="s">
        <v>7</v>
      </c>
      <c r="D5524" s="152" t="s">
        <v>2</v>
      </c>
      <c r="E5524" s="152" t="s">
        <v>78</v>
      </c>
      <c r="F5524" s="152">
        <v>99</v>
      </c>
      <c r="G5524" s="152">
        <v>33</v>
      </c>
      <c r="H5524" s="152">
        <v>316.38490300725402</v>
      </c>
      <c r="I5524" s="152">
        <v>294.13898880844101</v>
      </c>
      <c r="J5524" s="152">
        <v>238.39469538052899</v>
      </c>
      <c r="K5524" s="152">
        <v>358.87507305914897</v>
      </c>
      <c r="L5524" s="152">
        <v>55.744293427912098</v>
      </c>
      <c r="M5524" s="152">
        <v>64.736084250707805</v>
      </c>
    </row>
    <row r="5525" spans="1:13">
      <c r="A5525" s="150" t="str">
        <f t="shared" si="173"/>
        <v>2010-2012MalesNL1</v>
      </c>
      <c r="B5525" s="151" t="str">
        <f t="shared" si="172"/>
        <v>2010-2012_Males_NL1_&lt;75</v>
      </c>
      <c r="C5525" s="152" t="s">
        <v>8</v>
      </c>
      <c r="D5525" s="152" t="s">
        <v>2</v>
      </c>
      <c r="E5525" s="152" t="s">
        <v>78</v>
      </c>
      <c r="F5525" s="152">
        <v>95</v>
      </c>
      <c r="G5525" s="152">
        <v>31.6666666666667</v>
      </c>
      <c r="H5525" s="152">
        <v>306.53071760454299</v>
      </c>
      <c r="I5525" s="152">
        <v>280.31090392995901</v>
      </c>
      <c r="J5525" s="152">
        <v>226.12632517287599</v>
      </c>
      <c r="K5525" s="152">
        <v>343.43341802063998</v>
      </c>
      <c r="L5525" s="152">
        <v>54.184578757082598</v>
      </c>
      <c r="M5525" s="152">
        <v>63.122514090681001</v>
      </c>
    </row>
    <row r="5526" spans="1:13">
      <c r="A5526" s="150" t="str">
        <f t="shared" si="173"/>
        <v>2011-2013MalesNL1</v>
      </c>
      <c r="B5526" s="151" t="str">
        <f t="shared" si="172"/>
        <v>2011-2013_Males_NL1_&lt;75</v>
      </c>
      <c r="C5526" s="152" t="s">
        <v>9</v>
      </c>
      <c r="D5526" s="152" t="s">
        <v>2</v>
      </c>
      <c r="E5526" s="152" t="s">
        <v>78</v>
      </c>
      <c r="F5526" s="152">
        <v>90</v>
      </c>
      <c r="G5526" s="152">
        <v>30</v>
      </c>
      <c r="H5526" s="152">
        <v>292.81624154086398</v>
      </c>
      <c r="I5526" s="152">
        <v>255.85561507236699</v>
      </c>
      <c r="J5526" s="152">
        <v>205.37379616671899</v>
      </c>
      <c r="K5526" s="152">
        <v>314.912899999974</v>
      </c>
      <c r="L5526" s="152">
        <v>50.481818905647799</v>
      </c>
      <c r="M5526" s="152">
        <v>59.057284927606503</v>
      </c>
    </row>
    <row r="5527" spans="1:13">
      <c r="A5527" s="150" t="str">
        <f t="shared" si="173"/>
        <v>2012-2014MalesNL1</v>
      </c>
      <c r="B5527" s="151" t="str">
        <f t="shared" si="172"/>
        <v>2012-2014_Males_NL1_&lt;75</v>
      </c>
      <c r="C5527" s="152" t="s">
        <v>216</v>
      </c>
      <c r="D5527" s="152" t="s">
        <v>2</v>
      </c>
      <c r="E5527" s="152" t="s">
        <v>78</v>
      </c>
      <c r="F5527" s="152">
        <v>111</v>
      </c>
      <c r="G5527" s="152">
        <v>37</v>
      </c>
      <c r="H5527" s="152">
        <v>363.231781144671</v>
      </c>
      <c r="I5527" s="152">
        <v>308.48648987245099</v>
      </c>
      <c r="J5527" s="152">
        <v>253.432292412603</v>
      </c>
      <c r="K5527" s="152">
        <v>371.88836635493402</v>
      </c>
      <c r="L5527" s="152">
        <v>55.054197459848197</v>
      </c>
      <c r="M5527" s="152">
        <v>63.401876482483502</v>
      </c>
    </row>
    <row r="5528" spans="1:13">
      <c r="A5528" s="150" t="str">
        <f t="shared" si="173"/>
        <v>2004-2006MalesNL2</v>
      </c>
      <c r="B5528" s="151" t="str">
        <f t="shared" si="172"/>
        <v>2004-2006_Males_NL2_&lt;75</v>
      </c>
      <c r="C5528" s="152" t="s">
        <v>1</v>
      </c>
      <c r="D5528" s="152" t="s">
        <v>2</v>
      </c>
      <c r="E5528" s="152" t="s">
        <v>79</v>
      </c>
      <c r="F5528" s="152">
        <v>143</v>
      </c>
      <c r="G5528" s="152">
        <v>47.6666666666667</v>
      </c>
      <c r="H5528" s="152">
        <v>381.44522393235297</v>
      </c>
      <c r="I5528" s="152">
        <v>444.21612443725598</v>
      </c>
      <c r="J5528" s="152">
        <v>372.99748616054802</v>
      </c>
      <c r="K5528" s="152">
        <v>524.85958276416704</v>
      </c>
      <c r="L5528" s="152">
        <v>71.218638276708603</v>
      </c>
      <c r="M5528" s="152">
        <v>80.643458326910405</v>
      </c>
    </row>
    <row r="5529" spans="1:13">
      <c r="A5529" s="150" t="str">
        <f t="shared" si="173"/>
        <v>2005-2007MalesNL2</v>
      </c>
      <c r="B5529" s="151" t="str">
        <f t="shared" si="172"/>
        <v>2005-2007_Males_NL2_&lt;75</v>
      </c>
      <c r="C5529" s="152" t="s">
        <v>3</v>
      </c>
      <c r="D5529" s="152" t="s">
        <v>2</v>
      </c>
      <c r="E5529" s="152" t="s">
        <v>79</v>
      </c>
      <c r="F5529" s="152">
        <v>144</v>
      </c>
      <c r="G5529" s="152">
        <v>48</v>
      </c>
      <c r="H5529" s="152">
        <v>380.88184727695898</v>
      </c>
      <c r="I5529" s="152">
        <v>429.38491319878801</v>
      </c>
      <c r="J5529" s="152">
        <v>360.729906063756</v>
      </c>
      <c r="K5529" s="152">
        <v>507.09168283809203</v>
      </c>
      <c r="L5529" s="152">
        <v>68.655007135031497</v>
      </c>
      <c r="M5529" s="152">
        <v>77.706769639303801</v>
      </c>
    </row>
    <row r="5530" spans="1:13">
      <c r="A5530" s="150" t="str">
        <f t="shared" si="173"/>
        <v>2006-2008MalesNL2</v>
      </c>
      <c r="B5530" s="151" t="str">
        <f t="shared" si="172"/>
        <v>2006-2008_Males_NL2_&lt;75</v>
      </c>
      <c r="C5530" s="152" t="s">
        <v>4</v>
      </c>
      <c r="D5530" s="152" t="s">
        <v>2</v>
      </c>
      <c r="E5530" s="152" t="s">
        <v>79</v>
      </c>
      <c r="F5530" s="152">
        <v>149</v>
      </c>
      <c r="G5530" s="152">
        <v>49.6666666666667</v>
      </c>
      <c r="H5530" s="152">
        <v>389.38978178492101</v>
      </c>
      <c r="I5530" s="152">
        <v>434.95964821701801</v>
      </c>
      <c r="J5530" s="152">
        <v>366.81360413648002</v>
      </c>
      <c r="K5530" s="152">
        <v>511.927946319912</v>
      </c>
      <c r="L5530" s="152">
        <v>68.146044080537806</v>
      </c>
      <c r="M5530" s="152">
        <v>76.968298102894394</v>
      </c>
    </row>
    <row r="5531" spans="1:13">
      <c r="A5531" s="150" t="str">
        <f t="shared" si="173"/>
        <v>2007-2009MalesNL2</v>
      </c>
      <c r="B5531" s="151" t="str">
        <f t="shared" si="172"/>
        <v>2007-2009_Males_NL2_&lt;75</v>
      </c>
      <c r="C5531" s="152" t="s">
        <v>5</v>
      </c>
      <c r="D5531" s="152" t="s">
        <v>2</v>
      </c>
      <c r="E5531" s="152" t="s">
        <v>79</v>
      </c>
      <c r="F5531" s="152">
        <v>143</v>
      </c>
      <c r="G5531" s="152">
        <v>47.6666666666667</v>
      </c>
      <c r="H5531" s="152">
        <v>368.95608648537097</v>
      </c>
      <c r="I5531" s="152">
        <v>396.31273056388301</v>
      </c>
      <c r="J5531" s="152">
        <v>333.19884908362201</v>
      </c>
      <c r="K5531" s="152">
        <v>467.778877546751</v>
      </c>
      <c r="L5531" s="152">
        <v>63.113881480260503</v>
      </c>
      <c r="M5531" s="152">
        <v>71.466146982867798</v>
      </c>
    </row>
    <row r="5532" spans="1:13">
      <c r="A5532" s="150" t="str">
        <f t="shared" si="173"/>
        <v>2008-2010MalesNL2</v>
      </c>
      <c r="B5532" s="151" t="str">
        <f t="shared" si="172"/>
        <v>2008-2010_Males_NL2_&lt;75</v>
      </c>
      <c r="C5532" s="152" t="s">
        <v>6</v>
      </c>
      <c r="D5532" s="152" t="s">
        <v>2</v>
      </c>
      <c r="E5532" s="152" t="s">
        <v>79</v>
      </c>
      <c r="F5532" s="152">
        <v>151</v>
      </c>
      <c r="G5532" s="152">
        <v>50.3333333333333</v>
      </c>
      <c r="H5532" s="152">
        <v>385.37120690095202</v>
      </c>
      <c r="I5532" s="152">
        <v>399.403681913512</v>
      </c>
      <c r="J5532" s="152">
        <v>337.496946356058</v>
      </c>
      <c r="K5532" s="152">
        <v>469.26806282234099</v>
      </c>
      <c r="L5532" s="152">
        <v>61.906735557453999</v>
      </c>
      <c r="M5532" s="152">
        <v>69.864380908829204</v>
      </c>
    </row>
    <row r="5533" spans="1:13">
      <c r="A5533" s="150" t="str">
        <f t="shared" si="173"/>
        <v>2009-2011MalesNL2</v>
      </c>
      <c r="B5533" s="151" t="str">
        <f t="shared" si="172"/>
        <v>2009-2011_Males_NL2_&lt;75</v>
      </c>
      <c r="C5533" s="152" t="s">
        <v>7</v>
      </c>
      <c r="D5533" s="152" t="s">
        <v>2</v>
      </c>
      <c r="E5533" s="152" t="s">
        <v>79</v>
      </c>
      <c r="F5533" s="152">
        <v>139</v>
      </c>
      <c r="G5533" s="152">
        <v>46.3333333333333</v>
      </c>
      <c r="H5533" s="152">
        <v>352.43407707910802</v>
      </c>
      <c r="I5533" s="152">
        <v>359.23745212868101</v>
      </c>
      <c r="J5533" s="152">
        <v>301.43182523076098</v>
      </c>
      <c r="K5533" s="152">
        <v>424.80988479907302</v>
      </c>
      <c r="L5533" s="152">
        <v>57.805626897920099</v>
      </c>
      <c r="M5533" s="152">
        <v>65.572432670391805</v>
      </c>
    </row>
    <row r="5534" spans="1:13">
      <c r="A5534" s="150" t="str">
        <f t="shared" si="173"/>
        <v>2010-2012MalesNL2</v>
      </c>
      <c r="B5534" s="151" t="str">
        <f t="shared" si="172"/>
        <v>2010-2012_Males_NL2_&lt;75</v>
      </c>
      <c r="C5534" s="152" t="s">
        <v>8</v>
      </c>
      <c r="D5534" s="152" t="s">
        <v>2</v>
      </c>
      <c r="E5534" s="152" t="s">
        <v>79</v>
      </c>
      <c r="F5534" s="152">
        <v>145</v>
      </c>
      <c r="G5534" s="152">
        <v>48.3333333333333</v>
      </c>
      <c r="H5534" s="152">
        <v>365.38655377482098</v>
      </c>
      <c r="I5534" s="152">
        <v>370.019512186523</v>
      </c>
      <c r="J5534" s="152">
        <v>311.70544312685502</v>
      </c>
      <c r="K5534" s="152">
        <v>435.99355675941399</v>
      </c>
      <c r="L5534" s="152">
        <v>58.314069059668398</v>
      </c>
      <c r="M5534" s="152">
        <v>65.974044572890904</v>
      </c>
    </row>
    <row r="5535" spans="1:13">
      <c r="A5535" s="150" t="str">
        <f t="shared" si="173"/>
        <v>2011-2013MalesNL2</v>
      </c>
      <c r="B5535" s="151" t="str">
        <f t="shared" si="172"/>
        <v>2011-2013_Males_NL2_&lt;75</v>
      </c>
      <c r="C5535" s="152" t="s">
        <v>9</v>
      </c>
      <c r="D5535" s="152" t="s">
        <v>2</v>
      </c>
      <c r="E5535" s="152" t="s">
        <v>79</v>
      </c>
      <c r="F5535" s="152">
        <v>141</v>
      </c>
      <c r="G5535" s="152">
        <v>47</v>
      </c>
      <c r="H5535" s="152">
        <v>352.99419186861599</v>
      </c>
      <c r="I5535" s="152">
        <v>355.02798640060399</v>
      </c>
      <c r="J5535" s="152">
        <v>298.462830251284</v>
      </c>
      <c r="K5535" s="152">
        <v>419.135388639322</v>
      </c>
      <c r="L5535" s="152">
        <v>56.565156149320103</v>
      </c>
      <c r="M5535" s="152">
        <v>64.107402238717896</v>
      </c>
    </row>
    <row r="5536" spans="1:13">
      <c r="A5536" s="150" t="str">
        <f t="shared" si="173"/>
        <v>2012-2014MalesNL2</v>
      </c>
      <c r="B5536" s="151" t="str">
        <f t="shared" si="172"/>
        <v>2012-2014_Males_NL2_&lt;75</v>
      </c>
      <c r="C5536" s="152" t="s">
        <v>216</v>
      </c>
      <c r="D5536" s="152" t="s">
        <v>2</v>
      </c>
      <c r="E5536" s="152" t="s">
        <v>79</v>
      </c>
      <c r="F5536" s="152">
        <v>140</v>
      </c>
      <c r="G5536" s="152">
        <v>46.6666666666667</v>
      </c>
      <c r="H5536" s="152">
        <v>347.42040350398298</v>
      </c>
      <c r="I5536" s="152">
        <v>346.18686383766601</v>
      </c>
      <c r="J5536" s="152">
        <v>290.98765282810598</v>
      </c>
      <c r="K5536" s="152">
        <v>408.77427685521297</v>
      </c>
      <c r="L5536" s="152">
        <v>55.199211009559399</v>
      </c>
      <c r="M5536" s="152">
        <v>62.587413017547497</v>
      </c>
    </row>
    <row r="5537" spans="1:13">
      <c r="A5537" s="150" t="str">
        <f t="shared" si="173"/>
        <v>2004-2006MalesNL3</v>
      </c>
      <c r="B5537" s="151" t="str">
        <f t="shared" si="172"/>
        <v>2004-2006_Males_NL3_&lt;75</v>
      </c>
      <c r="C5537" s="152" t="s">
        <v>1</v>
      </c>
      <c r="D5537" s="152" t="s">
        <v>2</v>
      </c>
      <c r="E5537" s="152" t="s">
        <v>80</v>
      </c>
      <c r="F5537" s="152">
        <v>181</v>
      </c>
      <c r="G5537" s="152">
        <v>60.3333333333333</v>
      </c>
      <c r="H5537" s="152">
        <v>453.58861267040902</v>
      </c>
      <c r="I5537" s="152">
        <v>523.85312353134896</v>
      </c>
      <c r="J5537" s="152">
        <v>449.36698194865198</v>
      </c>
      <c r="K5537" s="152">
        <v>607.03333490507498</v>
      </c>
      <c r="L5537" s="152">
        <v>74.486141582696703</v>
      </c>
      <c r="M5537" s="152">
        <v>83.180211373726294</v>
      </c>
    </row>
    <row r="5538" spans="1:13">
      <c r="A5538" s="150" t="str">
        <f t="shared" si="173"/>
        <v>2005-2007MalesNL3</v>
      </c>
      <c r="B5538" s="151" t="str">
        <f t="shared" si="172"/>
        <v>2005-2007_Males_NL3_&lt;75</v>
      </c>
      <c r="C5538" s="152" t="s">
        <v>3</v>
      </c>
      <c r="D5538" s="152" t="s">
        <v>2</v>
      </c>
      <c r="E5538" s="152" t="s">
        <v>80</v>
      </c>
      <c r="F5538" s="152">
        <v>185</v>
      </c>
      <c r="G5538" s="152">
        <v>61.6666666666667</v>
      </c>
      <c r="H5538" s="152">
        <v>460.06167313239803</v>
      </c>
      <c r="I5538" s="152">
        <v>519.94623329890499</v>
      </c>
      <c r="J5538" s="152">
        <v>446.67044028959799</v>
      </c>
      <c r="K5538" s="152">
        <v>601.67617195808702</v>
      </c>
      <c r="L5538" s="152">
        <v>73.275793009306994</v>
      </c>
      <c r="M5538" s="152">
        <v>81.729938659182594</v>
      </c>
    </row>
    <row r="5539" spans="1:13">
      <c r="A5539" s="150" t="str">
        <f t="shared" si="173"/>
        <v>2006-2008MalesNL3</v>
      </c>
      <c r="B5539" s="151" t="str">
        <f t="shared" si="172"/>
        <v>2006-2008_Males_NL3_&lt;75</v>
      </c>
      <c r="C5539" s="152" t="s">
        <v>4</v>
      </c>
      <c r="D5539" s="152" t="s">
        <v>2</v>
      </c>
      <c r="E5539" s="152" t="s">
        <v>80</v>
      </c>
      <c r="F5539" s="152">
        <v>192</v>
      </c>
      <c r="G5539" s="152">
        <v>64</v>
      </c>
      <c r="H5539" s="152">
        <v>474.81267156317199</v>
      </c>
      <c r="I5539" s="152">
        <v>544.35933530711804</v>
      </c>
      <c r="J5539" s="152">
        <v>469.058153779961</v>
      </c>
      <c r="K5539" s="152">
        <v>628.17890993208403</v>
      </c>
      <c r="L5539" s="152">
        <v>75.301181527157496</v>
      </c>
      <c r="M5539" s="152">
        <v>83.819574624965895</v>
      </c>
    </row>
    <row r="5540" spans="1:13">
      <c r="A5540" s="150" t="str">
        <f t="shared" si="173"/>
        <v>2007-2009MalesNL3</v>
      </c>
      <c r="B5540" s="151" t="str">
        <f t="shared" si="172"/>
        <v>2007-2009_Males_NL3_&lt;75</v>
      </c>
      <c r="C5540" s="152" t="s">
        <v>5</v>
      </c>
      <c r="D5540" s="152" t="s">
        <v>2</v>
      </c>
      <c r="E5540" s="152" t="s">
        <v>80</v>
      </c>
      <c r="F5540" s="152">
        <v>196</v>
      </c>
      <c r="G5540" s="152">
        <v>65.3333333333333</v>
      </c>
      <c r="H5540" s="152">
        <v>480.309750778053</v>
      </c>
      <c r="I5540" s="152">
        <v>528.66202362588399</v>
      </c>
      <c r="J5540" s="152">
        <v>456.35880772233202</v>
      </c>
      <c r="K5540" s="152">
        <v>609.05561682561404</v>
      </c>
      <c r="L5540" s="152">
        <v>72.303215903552299</v>
      </c>
      <c r="M5540" s="152">
        <v>80.393593199730006</v>
      </c>
    </row>
    <row r="5541" spans="1:13">
      <c r="A5541" s="150" t="str">
        <f t="shared" si="173"/>
        <v>2008-2010MalesNL3</v>
      </c>
      <c r="B5541" s="151" t="str">
        <f t="shared" si="172"/>
        <v>2008-2010_Males_NL3_&lt;75</v>
      </c>
      <c r="C5541" s="152" t="s">
        <v>6</v>
      </c>
      <c r="D5541" s="152" t="s">
        <v>2</v>
      </c>
      <c r="E5541" s="152" t="s">
        <v>80</v>
      </c>
      <c r="F5541" s="152">
        <v>190</v>
      </c>
      <c r="G5541" s="152">
        <v>63.3333333333333</v>
      </c>
      <c r="H5541" s="152">
        <v>460.13755691174998</v>
      </c>
      <c r="I5541" s="152">
        <v>508.37590410125301</v>
      </c>
      <c r="J5541" s="152">
        <v>437.81962742684698</v>
      </c>
      <c r="K5541" s="152">
        <v>586.95823657277003</v>
      </c>
      <c r="L5541" s="152">
        <v>70.556276674406107</v>
      </c>
      <c r="M5541" s="152">
        <v>78.582332471516196</v>
      </c>
    </row>
    <row r="5542" spans="1:13">
      <c r="A5542" s="150" t="str">
        <f t="shared" si="173"/>
        <v>2009-2011MalesNL3</v>
      </c>
      <c r="B5542" s="151" t="str">
        <f t="shared" si="172"/>
        <v>2009-2011_Males_NL3_&lt;75</v>
      </c>
      <c r="C5542" s="152" t="s">
        <v>7</v>
      </c>
      <c r="D5542" s="152" t="s">
        <v>2</v>
      </c>
      <c r="E5542" s="152" t="s">
        <v>80</v>
      </c>
      <c r="F5542" s="152">
        <v>188</v>
      </c>
      <c r="G5542" s="152">
        <v>62.6666666666667</v>
      </c>
      <c r="H5542" s="152">
        <v>448.36632482709302</v>
      </c>
      <c r="I5542" s="152">
        <v>491.741594496674</v>
      </c>
      <c r="J5542" s="152">
        <v>423.279966539111</v>
      </c>
      <c r="K5542" s="152">
        <v>568.03482472161897</v>
      </c>
      <c r="L5542" s="152">
        <v>68.461627957562897</v>
      </c>
      <c r="M5542" s="152">
        <v>76.293230224944907</v>
      </c>
    </row>
    <row r="5543" spans="1:13">
      <c r="A5543" s="150" t="str">
        <f t="shared" si="173"/>
        <v>2010-2012MalesNL3</v>
      </c>
      <c r="B5543" s="151" t="str">
        <f t="shared" si="172"/>
        <v>2010-2012_Males_NL3_&lt;75</v>
      </c>
      <c r="C5543" s="152" t="s">
        <v>8</v>
      </c>
      <c r="D5543" s="152" t="s">
        <v>2</v>
      </c>
      <c r="E5543" s="152" t="s">
        <v>80</v>
      </c>
      <c r="F5543" s="152">
        <v>196</v>
      </c>
      <c r="G5543" s="152">
        <v>65.3333333333333</v>
      </c>
      <c r="H5543" s="152">
        <v>462.39501745777102</v>
      </c>
      <c r="I5543" s="152">
        <v>512.14177806775501</v>
      </c>
      <c r="J5543" s="152">
        <v>442.29044556970501</v>
      </c>
      <c r="K5543" s="152">
        <v>589.80913406472996</v>
      </c>
      <c r="L5543" s="152">
        <v>69.851332498050397</v>
      </c>
      <c r="M5543" s="152">
        <v>77.667355996975104</v>
      </c>
    </row>
    <row r="5544" spans="1:13">
      <c r="A5544" s="150" t="str">
        <f t="shared" si="173"/>
        <v>2011-2013MalesNL3</v>
      </c>
      <c r="B5544" s="151" t="str">
        <f t="shared" si="172"/>
        <v>2011-2013_Males_NL3_&lt;75</v>
      </c>
      <c r="C5544" s="152" t="s">
        <v>9</v>
      </c>
      <c r="D5544" s="152" t="s">
        <v>2</v>
      </c>
      <c r="E5544" s="152" t="s">
        <v>80</v>
      </c>
      <c r="F5544" s="152">
        <v>200</v>
      </c>
      <c r="G5544" s="152">
        <v>66.6666666666667</v>
      </c>
      <c r="H5544" s="152">
        <v>468.25248173815299</v>
      </c>
      <c r="I5544" s="152">
        <v>508.50842477050702</v>
      </c>
      <c r="J5544" s="152">
        <v>439.90161931895898</v>
      </c>
      <c r="K5544" s="152">
        <v>584.710307256953</v>
      </c>
      <c r="L5544" s="152">
        <v>68.606805451548198</v>
      </c>
      <c r="M5544" s="152">
        <v>76.201882486445797</v>
      </c>
    </row>
    <row r="5545" spans="1:13">
      <c r="A5545" s="150" t="str">
        <f t="shared" si="173"/>
        <v>2012-2014MalesNL3</v>
      </c>
      <c r="B5545" s="151" t="str">
        <f t="shared" si="172"/>
        <v>2012-2014_Males_NL3_&lt;75</v>
      </c>
      <c r="C5545" s="152" t="s">
        <v>216</v>
      </c>
      <c r="D5545" s="152" t="s">
        <v>2</v>
      </c>
      <c r="E5545" s="152" t="s">
        <v>80</v>
      </c>
      <c r="F5545" s="152">
        <v>199</v>
      </c>
      <c r="G5545" s="152">
        <v>66.3333333333333</v>
      </c>
      <c r="H5545" s="152">
        <v>464.562517508638</v>
      </c>
      <c r="I5545" s="152">
        <v>494.44890206807202</v>
      </c>
      <c r="J5545" s="152">
        <v>427.66046846252402</v>
      </c>
      <c r="K5545" s="152">
        <v>568.65075849059997</v>
      </c>
      <c r="L5545" s="152">
        <v>66.788433605547297</v>
      </c>
      <c r="M5545" s="152">
        <v>74.201856422528095</v>
      </c>
    </row>
    <row r="5546" spans="1:13">
      <c r="A5546" s="150" t="str">
        <f t="shared" si="173"/>
        <v>2004-2006MalesNL4</v>
      </c>
      <c r="B5546" s="151" t="str">
        <f t="shared" si="172"/>
        <v>2004-2006_Males_NL4_&lt;75</v>
      </c>
      <c r="C5546" s="152" t="s">
        <v>1</v>
      </c>
      <c r="D5546" s="152" t="s">
        <v>2</v>
      </c>
      <c r="E5546" s="152" t="s">
        <v>81</v>
      </c>
      <c r="F5546" s="152">
        <v>169</v>
      </c>
      <c r="G5546" s="152">
        <v>56.3333333333333</v>
      </c>
      <c r="H5546" s="152">
        <v>533.69544621991997</v>
      </c>
      <c r="I5546" s="152">
        <v>633.30611908190997</v>
      </c>
      <c r="J5546" s="152">
        <v>540.79020499851902</v>
      </c>
      <c r="K5546" s="152">
        <v>737.02149702587303</v>
      </c>
      <c r="L5546" s="152">
        <v>92.515914083391195</v>
      </c>
      <c r="M5546" s="152">
        <v>103.71537794396301</v>
      </c>
    </row>
    <row r="5547" spans="1:13">
      <c r="A5547" s="150" t="str">
        <f t="shared" si="173"/>
        <v>2005-2007MalesNL4</v>
      </c>
      <c r="B5547" s="151" t="str">
        <f t="shared" si="172"/>
        <v>2005-2007_Males_NL4_&lt;75</v>
      </c>
      <c r="C5547" s="152" t="s">
        <v>3</v>
      </c>
      <c r="D5547" s="152" t="s">
        <v>2</v>
      </c>
      <c r="E5547" s="152" t="s">
        <v>81</v>
      </c>
      <c r="F5547" s="152">
        <v>151</v>
      </c>
      <c r="G5547" s="152">
        <v>50.3333333333333</v>
      </c>
      <c r="H5547" s="152">
        <v>472.02250703344799</v>
      </c>
      <c r="I5547" s="152">
        <v>558.73986211707404</v>
      </c>
      <c r="J5547" s="152">
        <v>472.50259418900401</v>
      </c>
      <c r="K5547" s="152">
        <v>656.06228238056804</v>
      </c>
      <c r="L5547" s="152">
        <v>86.237267928070693</v>
      </c>
      <c r="M5547" s="152">
        <v>97.322420263493399</v>
      </c>
    </row>
    <row r="5548" spans="1:13">
      <c r="A5548" s="150" t="str">
        <f t="shared" si="173"/>
        <v>2006-2008MalesNL4</v>
      </c>
      <c r="B5548" s="151" t="str">
        <f t="shared" si="172"/>
        <v>2006-2008_Males_NL4_&lt;75</v>
      </c>
      <c r="C5548" s="152" t="s">
        <v>4</v>
      </c>
      <c r="D5548" s="152" t="s">
        <v>2</v>
      </c>
      <c r="E5548" s="152" t="s">
        <v>81</v>
      </c>
      <c r="F5548" s="152">
        <v>164</v>
      </c>
      <c r="G5548" s="152">
        <v>54.6666666666667</v>
      </c>
      <c r="H5548" s="152">
        <v>503.22184719238999</v>
      </c>
      <c r="I5548" s="152">
        <v>597.40188729792305</v>
      </c>
      <c r="J5548" s="152">
        <v>508.81256531459201</v>
      </c>
      <c r="K5548" s="152">
        <v>696.88814178000496</v>
      </c>
      <c r="L5548" s="152">
        <v>88.589321983331402</v>
      </c>
      <c r="M5548" s="152">
        <v>99.486254482081904</v>
      </c>
    </row>
    <row r="5549" spans="1:13">
      <c r="A5549" s="150" t="str">
        <f t="shared" si="173"/>
        <v>2007-2009MalesNL4</v>
      </c>
      <c r="B5549" s="151" t="str">
        <f t="shared" si="172"/>
        <v>2007-2009_Males_NL4_&lt;75</v>
      </c>
      <c r="C5549" s="152" t="s">
        <v>5</v>
      </c>
      <c r="D5549" s="152" t="s">
        <v>2</v>
      </c>
      <c r="E5549" s="152" t="s">
        <v>81</v>
      </c>
      <c r="F5549" s="152">
        <v>177</v>
      </c>
      <c r="G5549" s="152">
        <v>59</v>
      </c>
      <c r="H5549" s="152">
        <v>534.79167296129503</v>
      </c>
      <c r="I5549" s="152">
        <v>630.06618477288305</v>
      </c>
      <c r="J5549" s="152">
        <v>539.90456843315599</v>
      </c>
      <c r="K5549" s="152">
        <v>730.87716667022505</v>
      </c>
      <c r="L5549" s="152">
        <v>90.161616339726606</v>
      </c>
      <c r="M5549" s="152">
        <v>100.810981897343</v>
      </c>
    </row>
    <row r="5550" spans="1:13">
      <c r="A5550" s="150" t="str">
        <f t="shared" si="173"/>
        <v>2008-2010MalesNL4</v>
      </c>
      <c r="B5550" s="151" t="str">
        <f t="shared" si="172"/>
        <v>2008-2010_Males_NL4_&lt;75</v>
      </c>
      <c r="C5550" s="152" t="s">
        <v>6</v>
      </c>
      <c r="D5550" s="152" t="s">
        <v>2</v>
      </c>
      <c r="E5550" s="152" t="s">
        <v>81</v>
      </c>
      <c r="F5550" s="152">
        <v>186</v>
      </c>
      <c r="G5550" s="152">
        <v>62</v>
      </c>
      <c r="H5550" s="152">
        <v>552.04345116196203</v>
      </c>
      <c r="I5550" s="152">
        <v>644.69445954470405</v>
      </c>
      <c r="J5550" s="152">
        <v>554.56743238119896</v>
      </c>
      <c r="K5550" s="152">
        <v>745.190135173165</v>
      </c>
      <c r="L5550" s="152">
        <v>90.127027163504494</v>
      </c>
      <c r="M5550" s="152">
        <v>100.495675628461</v>
      </c>
    </row>
    <row r="5551" spans="1:13">
      <c r="A5551" s="150" t="str">
        <f t="shared" si="173"/>
        <v>2009-2011MalesNL4</v>
      </c>
      <c r="B5551" s="151" t="str">
        <f t="shared" si="172"/>
        <v>2009-2011_Males_NL4_&lt;75</v>
      </c>
      <c r="C5551" s="152" t="s">
        <v>7</v>
      </c>
      <c r="D5551" s="152" t="s">
        <v>2</v>
      </c>
      <c r="E5551" s="152" t="s">
        <v>81</v>
      </c>
      <c r="F5551" s="152">
        <v>167</v>
      </c>
      <c r="G5551" s="152">
        <v>55.6666666666667</v>
      </c>
      <c r="H5551" s="152">
        <v>489.262590454985</v>
      </c>
      <c r="I5551" s="152">
        <v>576.71374917922606</v>
      </c>
      <c r="J5551" s="152">
        <v>491.68522469883197</v>
      </c>
      <c r="K5551" s="152">
        <v>672.10076569667297</v>
      </c>
      <c r="L5551" s="152">
        <v>85.028524480393898</v>
      </c>
      <c r="M5551" s="152">
        <v>95.387016517447407</v>
      </c>
    </row>
    <row r="5552" spans="1:13">
      <c r="A5552" s="150" t="str">
        <f t="shared" si="173"/>
        <v>2010-2012MalesNL4</v>
      </c>
      <c r="B5552" s="151" t="str">
        <f t="shared" si="172"/>
        <v>2010-2012_Males_NL4_&lt;75</v>
      </c>
      <c r="C5552" s="152" t="s">
        <v>8</v>
      </c>
      <c r="D5552" s="152" t="s">
        <v>2</v>
      </c>
      <c r="E5552" s="152" t="s">
        <v>81</v>
      </c>
      <c r="F5552" s="152">
        <v>160</v>
      </c>
      <c r="G5552" s="152">
        <v>53.3333333333333</v>
      </c>
      <c r="H5552" s="152">
        <v>461.907098934727</v>
      </c>
      <c r="I5552" s="152">
        <v>540.84380911267999</v>
      </c>
      <c r="J5552" s="152">
        <v>459.52756262821498</v>
      </c>
      <c r="K5552" s="152">
        <v>632.29480084940997</v>
      </c>
      <c r="L5552" s="152">
        <v>81.316246484464799</v>
      </c>
      <c r="M5552" s="152">
        <v>91.450991736729904</v>
      </c>
    </row>
    <row r="5553" spans="1:13">
      <c r="A5553" s="150" t="str">
        <f t="shared" si="173"/>
        <v>2011-2013MalesNL4</v>
      </c>
      <c r="B5553" s="151" t="str">
        <f t="shared" si="172"/>
        <v>2011-2013_Males_NL4_&lt;75</v>
      </c>
      <c r="C5553" s="152" t="s">
        <v>9</v>
      </c>
      <c r="D5553" s="152" t="s">
        <v>2</v>
      </c>
      <c r="E5553" s="152" t="s">
        <v>81</v>
      </c>
      <c r="F5553" s="152">
        <v>169</v>
      </c>
      <c r="G5553" s="152">
        <v>56.3333333333333</v>
      </c>
      <c r="H5553" s="152">
        <v>482.38853684991699</v>
      </c>
      <c r="I5553" s="152">
        <v>561.15395075611298</v>
      </c>
      <c r="J5553" s="152">
        <v>479.05548559732</v>
      </c>
      <c r="K5553" s="152">
        <v>653.19080113937105</v>
      </c>
      <c r="L5553" s="152">
        <v>82.098465158792195</v>
      </c>
      <c r="M5553" s="152">
        <v>92.036850383257999</v>
      </c>
    </row>
    <row r="5554" spans="1:13">
      <c r="A5554" s="150" t="str">
        <f t="shared" si="173"/>
        <v>2012-2014MalesNL4</v>
      </c>
      <c r="B5554" s="151" t="str">
        <f t="shared" si="172"/>
        <v>2012-2014_Males_NL4_&lt;75</v>
      </c>
      <c r="C5554" s="152" t="s">
        <v>216</v>
      </c>
      <c r="D5554" s="152" t="s">
        <v>2</v>
      </c>
      <c r="E5554" s="152" t="s">
        <v>81</v>
      </c>
      <c r="F5554" s="152">
        <v>166</v>
      </c>
      <c r="G5554" s="152">
        <v>55.3333333333333</v>
      </c>
      <c r="H5554" s="152">
        <v>470.36155502663502</v>
      </c>
      <c r="I5554" s="152">
        <v>541.37744326217398</v>
      </c>
      <c r="J5554" s="152">
        <v>461.59337836197801</v>
      </c>
      <c r="K5554" s="152">
        <v>630.91222099792003</v>
      </c>
      <c r="L5554" s="152">
        <v>79.7840649001961</v>
      </c>
      <c r="M5554" s="152">
        <v>89.534777735746005</v>
      </c>
    </row>
    <row r="5555" spans="1:13">
      <c r="A5555" s="150" t="str">
        <f t="shared" si="173"/>
        <v>2004-2006MalesNL5</v>
      </c>
      <c r="B5555" s="151" t="str">
        <f t="shared" si="172"/>
        <v>2004-2006_Males_NL5_&lt;75</v>
      </c>
      <c r="C5555" s="152" t="s">
        <v>1</v>
      </c>
      <c r="D5555" s="152" t="s">
        <v>2</v>
      </c>
      <c r="E5555" s="152" t="s">
        <v>82</v>
      </c>
      <c r="F5555" s="152">
        <v>199</v>
      </c>
      <c r="G5555" s="152">
        <v>66.3333333333333</v>
      </c>
      <c r="H5555" s="152">
        <v>520.71067849386395</v>
      </c>
      <c r="I5555" s="152">
        <v>726.98964453592703</v>
      </c>
      <c r="J5555" s="152">
        <v>627.02866389608096</v>
      </c>
      <c r="K5555" s="152">
        <v>838.04615436664994</v>
      </c>
      <c r="L5555" s="152">
        <v>99.960980639846795</v>
      </c>
      <c r="M5555" s="152">
        <v>111.05650983072201</v>
      </c>
    </row>
    <row r="5556" spans="1:13">
      <c r="A5556" s="150" t="str">
        <f t="shared" si="173"/>
        <v>2005-2007MalesNL5</v>
      </c>
      <c r="B5556" s="151" t="str">
        <f t="shared" si="172"/>
        <v>2005-2007_Males_NL5_&lt;75</v>
      </c>
      <c r="C5556" s="152" t="s">
        <v>3</v>
      </c>
      <c r="D5556" s="152" t="s">
        <v>2</v>
      </c>
      <c r="E5556" s="152" t="s">
        <v>82</v>
      </c>
      <c r="F5556" s="152">
        <v>212</v>
      </c>
      <c r="G5556" s="152">
        <v>70.6666666666667</v>
      </c>
      <c r="H5556" s="152">
        <v>548.01602688380501</v>
      </c>
      <c r="I5556" s="152">
        <v>751.65907341901004</v>
      </c>
      <c r="J5556" s="152">
        <v>651.14492016419297</v>
      </c>
      <c r="K5556" s="152">
        <v>862.96285067921804</v>
      </c>
      <c r="L5556" s="152">
        <v>100.514153254817</v>
      </c>
      <c r="M5556" s="152">
        <v>111.30377726020799</v>
      </c>
    </row>
    <row r="5557" spans="1:13">
      <c r="A5557" s="150" t="str">
        <f t="shared" si="173"/>
        <v>2006-2008MalesNL5</v>
      </c>
      <c r="B5557" s="151" t="str">
        <f t="shared" si="172"/>
        <v>2006-2008_Males_NL5_&lt;75</v>
      </c>
      <c r="C5557" s="152" t="s">
        <v>4</v>
      </c>
      <c r="D5557" s="152" t="s">
        <v>2</v>
      </c>
      <c r="E5557" s="152" t="s">
        <v>82</v>
      </c>
      <c r="F5557" s="152">
        <v>235</v>
      </c>
      <c r="G5557" s="152">
        <v>78.3333333333333</v>
      </c>
      <c r="H5557" s="152">
        <v>600.77717558032498</v>
      </c>
      <c r="I5557" s="152">
        <v>819.28887900972995</v>
      </c>
      <c r="J5557" s="152">
        <v>715.22755765004695</v>
      </c>
      <c r="K5557" s="152">
        <v>933.92953781502399</v>
      </c>
      <c r="L5557" s="152">
        <v>104.06132135968301</v>
      </c>
      <c r="M5557" s="152">
        <v>114.640658805295</v>
      </c>
    </row>
    <row r="5558" spans="1:13">
      <c r="A5558" s="150" t="str">
        <f t="shared" si="173"/>
        <v>2007-2009MalesNL5</v>
      </c>
      <c r="B5558" s="151" t="str">
        <f t="shared" si="172"/>
        <v>2007-2009_Males_NL5_&lt;75</v>
      </c>
      <c r="C5558" s="152" t="s">
        <v>5</v>
      </c>
      <c r="D5558" s="152" t="s">
        <v>2</v>
      </c>
      <c r="E5558" s="152" t="s">
        <v>82</v>
      </c>
      <c r="F5558" s="152">
        <v>224</v>
      </c>
      <c r="G5558" s="152">
        <v>74.6666666666667</v>
      </c>
      <c r="H5558" s="152">
        <v>565.599434400566</v>
      </c>
      <c r="I5558" s="152">
        <v>771.34044274914697</v>
      </c>
      <c r="J5558" s="152">
        <v>671.73039244089398</v>
      </c>
      <c r="K5558" s="152">
        <v>881.33660848693103</v>
      </c>
      <c r="L5558" s="152">
        <v>99.610050308253903</v>
      </c>
      <c r="M5558" s="152">
        <v>109.996165737784</v>
      </c>
    </row>
    <row r="5559" spans="1:13">
      <c r="A5559" s="150" t="str">
        <f t="shared" si="173"/>
        <v>2008-2010MalesNL5</v>
      </c>
      <c r="B5559" s="151" t="str">
        <f t="shared" si="172"/>
        <v>2008-2010_Males_NL5_&lt;75</v>
      </c>
      <c r="C5559" s="152" t="s">
        <v>6</v>
      </c>
      <c r="D5559" s="152" t="s">
        <v>2</v>
      </c>
      <c r="E5559" s="152" t="s">
        <v>82</v>
      </c>
      <c r="F5559" s="152">
        <v>217</v>
      </c>
      <c r="G5559" s="152">
        <v>72.3333333333333</v>
      </c>
      <c r="H5559" s="152">
        <v>543.70975420310197</v>
      </c>
      <c r="I5559" s="152">
        <v>742.36951448286402</v>
      </c>
      <c r="J5559" s="152">
        <v>645.45227230344994</v>
      </c>
      <c r="K5559" s="152">
        <v>849.56291932130796</v>
      </c>
      <c r="L5559" s="152">
        <v>96.917242179414202</v>
      </c>
      <c r="M5559" s="152">
        <v>107.193404838444</v>
      </c>
    </row>
    <row r="5560" spans="1:13">
      <c r="A5560" s="150" t="str">
        <f t="shared" si="173"/>
        <v>2009-2011MalesNL5</v>
      </c>
      <c r="B5560" s="151" t="str">
        <f t="shared" si="172"/>
        <v>2009-2011_Males_NL5_&lt;75</v>
      </c>
      <c r="C5560" s="152" t="s">
        <v>7</v>
      </c>
      <c r="D5560" s="152" t="s">
        <v>2</v>
      </c>
      <c r="E5560" s="152" t="s">
        <v>82</v>
      </c>
      <c r="F5560" s="152">
        <v>194</v>
      </c>
      <c r="G5560" s="152">
        <v>64.6666666666667</v>
      </c>
      <c r="H5560" s="152">
        <v>480.376377367835</v>
      </c>
      <c r="I5560" s="152">
        <v>639.50372212263903</v>
      </c>
      <c r="J5560" s="152">
        <v>551.09247930604101</v>
      </c>
      <c r="K5560" s="152">
        <v>737.86165171833898</v>
      </c>
      <c r="L5560" s="152">
        <v>88.411242816598701</v>
      </c>
      <c r="M5560" s="152">
        <v>98.357929595699503</v>
      </c>
    </row>
    <row r="5561" spans="1:13">
      <c r="A5561" s="150" t="str">
        <f t="shared" si="173"/>
        <v>2010-2012MalesNL5</v>
      </c>
      <c r="B5561" s="151" t="str">
        <f t="shared" si="172"/>
        <v>2010-2012_Males_NL5_&lt;75</v>
      </c>
      <c r="C5561" s="152" t="s">
        <v>8</v>
      </c>
      <c r="D5561" s="152" t="s">
        <v>2</v>
      </c>
      <c r="E5561" s="152" t="s">
        <v>82</v>
      </c>
      <c r="F5561" s="152">
        <v>195</v>
      </c>
      <c r="G5561" s="152">
        <v>65</v>
      </c>
      <c r="H5561" s="152">
        <v>478.093510187069</v>
      </c>
      <c r="I5561" s="152">
        <v>635.59021237574302</v>
      </c>
      <c r="J5561" s="152">
        <v>547.93417321633399</v>
      </c>
      <c r="K5561" s="152">
        <v>733.08114783863596</v>
      </c>
      <c r="L5561" s="152">
        <v>87.656039159408905</v>
      </c>
      <c r="M5561" s="152">
        <v>97.490935462893304</v>
      </c>
    </row>
    <row r="5562" spans="1:13">
      <c r="A5562" s="150" t="str">
        <f t="shared" si="173"/>
        <v>2011-2013MalesNL5</v>
      </c>
      <c r="B5562" s="151" t="str">
        <f t="shared" si="172"/>
        <v>2011-2013_Males_NL5_&lt;75</v>
      </c>
      <c r="C5562" s="152" t="s">
        <v>9</v>
      </c>
      <c r="D5562" s="152" t="s">
        <v>2</v>
      </c>
      <c r="E5562" s="152" t="s">
        <v>82</v>
      </c>
      <c r="F5562" s="152">
        <v>203</v>
      </c>
      <c r="G5562" s="152">
        <v>67.6666666666667</v>
      </c>
      <c r="H5562" s="152">
        <v>492.95774647887299</v>
      </c>
      <c r="I5562" s="152">
        <v>666.29045786408597</v>
      </c>
      <c r="J5562" s="152">
        <v>576.52571968240295</v>
      </c>
      <c r="K5562" s="152">
        <v>765.91454846807198</v>
      </c>
      <c r="L5562" s="152">
        <v>89.7647381816831</v>
      </c>
      <c r="M5562" s="152">
        <v>99.624090603986005</v>
      </c>
    </row>
    <row r="5563" spans="1:13">
      <c r="A5563" s="150" t="str">
        <f t="shared" si="173"/>
        <v>2012-2014MalesNL5</v>
      </c>
      <c r="B5563" s="151" t="str">
        <f t="shared" si="172"/>
        <v>2012-2014_Males_NL5_&lt;75</v>
      </c>
      <c r="C5563" s="152" t="s">
        <v>216</v>
      </c>
      <c r="D5563" s="152" t="s">
        <v>2</v>
      </c>
      <c r="E5563" s="152" t="s">
        <v>82</v>
      </c>
      <c r="F5563" s="152">
        <v>207</v>
      </c>
      <c r="G5563" s="152">
        <v>69</v>
      </c>
      <c r="H5563" s="152">
        <v>502.40279598077802</v>
      </c>
      <c r="I5563" s="152">
        <v>680.51669900577997</v>
      </c>
      <c r="J5563" s="152">
        <v>589.86151330767996</v>
      </c>
      <c r="K5563" s="152">
        <v>781.02678239611396</v>
      </c>
      <c r="L5563" s="152">
        <v>90.655185698100496</v>
      </c>
      <c r="M5563" s="152">
        <v>100.510083390334</v>
      </c>
    </row>
    <row r="5564" spans="1:13">
      <c r="A5564" s="150" t="str">
        <f t="shared" si="173"/>
        <v>2004-2006MalesNN</v>
      </c>
      <c r="B5564" s="151" t="str">
        <f t="shared" si="172"/>
        <v>2004-2006_Males_NN_&lt;75</v>
      </c>
      <c r="C5564" s="152" t="s">
        <v>1</v>
      </c>
      <c r="D5564" s="152" t="s">
        <v>2</v>
      </c>
      <c r="E5564" s="152" t="s">
        <v>83</v>
      </c>
      <c r="F5564" s="152">
        <v>804</v>
      </c>
      <c r="G5564" s="152">
        <v>268</v>
      </c>
      <c r="H5564" s="152">
        <v>453.04452683894402</v>
      </c>
      <c r="I5564" s="152">
        <v>443.47275211335</v>
      </c>
      <c r="J5564" s="152">
        <v>413.17238693518198</v>
      </c>
      <c r="K5564" s="152">
        <v>475.39769270072202</v>
      </c>
      <c r="L5564" s="152">
        <v>30.300365178168899</v>
      </c>
      <c r="M5564" s="152">
        <v>31.924940587371601</v>
      </c>
    </row>
    <row r="5565" spans="1:13">
      <c r="A5565" s="150" t="str">
        <f t="shared" si="173"/>
        <v>2005-2007MalesNN</v>
      </c>
      <c r="B5565" s="151" t="str">
        <f t="shared" si="172"/>
        <v>2005-2007_Males_NN_&lt;75</v>
      </c>
      <c r="C5565" s="152" t="s">
        <v>3</v>
      </c>
      <c r="D5565" s="152" t="s">
        <v>2</v>
      </c>
      <c r="E5565" s="152" t="s">
        <v>83</v>
      </c>
      <c r="F5565" s="152">
        <v>778</v>
      </c>
      <c r="G5565" s="152">
        <v>259.33333333333297</v>
      </c>
      <c r="H5565" s="152">
        <v>436.627306604409</v>
      </c>
      <c r="I5565" s="152">
        <v>419.52924702921803</v>
      </c>
      <c r="J5565" s="152">
        <v>390.39176437410202</v>
      </c>
      <c r="K5565" s="152">
        <v>450.25561326976299</v>
      </c>
      <c r="L5565" s="152">
        <v>29.137482655115999</v>
      </c>
      <c r="M5565" s="152">
        <v>30.7263662405446</v>
      </c>
    </row>
    <row r="5566" spans="1:13">
      <c r="A5566" s="150" t="str">
        <f t="shared" si="173"/>
        <v>2006-2008MalesNN</v>
      </c>
      <c r="B5566" s="151" t="str">
        <f t="shared" si="172"/>
        <v>2006-2008_Males_NN_&lt;75</v>
      </c>
      <c r="C5566" s="152" t="s">
        <v>4</v>
      </c>
      <c r="D5566" s="152" t="s">
        <v>2</v>
      </c>
      <c r="E5566" s="152" t="s">
        <v>83</v>
      </c>
      <c r="F5566" s="152">
        <v>752</v>
      </c>
      <c r="G5566" s="152">
        <v>250.666666666667</v>
      </c>
      <c r="H5566" s="152">
        <v>419.94047120448101</v>
      </c>
      <c r="I5566" s="152">
        <v>395.37133558147502</v>
      </c>
      <c r="J5566" s="152">
        <v>367.42414097677198</v>
      </c>
      <c r="K5566" s="152">
        <v>424.86941581078298</v>
      </c>
      <c r="L5566" s="152">
        <v>27.9471946047024</v>
      </c>
      <c r="M5566" s="152">
        <v>29.498080229308599</v>
      </c>
    </row>
    <row r="5567" spans="1:13">
      <c r="A5567" s="150" t="str">
        <f t="shared" si="173"/>
        <v>2007-2009MalesNN</v>
      </c>
      <c r="B5567" s="151" t="str">
        <f t="shared" ref="B5567:B5630" si="174">CONCATENATE(C5567,"_",D5567,"_",E5567,"_","&lt;75")</f>
        <v>2007-2009_Males_NN_&lt;75</v>
      </c>
      <c r="C5567" s="152" t="s">
        <v>5</v>
      </c>
      <c r="D5567" s="152" t="s">
        <v>2</v>
      </c>
      <c r="E5567" s="152" t="s">
        <v>83</v>
      </c>
      <c r="F5567" s="152">
        <v>746</v>
      </c>
      <c r="G5567" s="152">
        <v>248.666666666667</v>
      </c>
      <c r="H5567" s="152">
        <v>414.91237339888897</v>
      </c>
      <c r="I5567" s="152">
        <v>384.78597941316798</v>
      </c>
      <c r="J5567" s="152">
        <v>357.44856019659801</v>
      </c>
      <c r="K5567" s="152">
        <v>413.64671853813002</v>
      </c>
      <c r="L5567" s="152">
        <v>27.337419216570201</v>
      </c>
      <c r="M5567" s="152">
        <v>28.8607391249618</v>
      </c>
    </row>
    <row r="5568" spans="1:13">
      <c r="A5568" s="150" t="str">
        <f t="shared" si="173"/>
        <v>2008-2010MalesNN</v>
      </c>
      <c r="B5568" s="151" t="str">
        <f t="shared" si="174"/>
        <v>2008-2010_Males_NN_&lt;75</v>
      </c>
      <c r="C5568" s="152" t="s">
        <v>6</v>
      </c>
      <c r="D5568" s="152" t="s">
        <v>2</v>
      </c>
      <c r="E5568" s="152" t="s">
        <v>83</v>
      </c>
      <c r="F5568" s="152">
        <v>731</v>
      </c>
      <c r="G5568" s="152">
        <v>243.666666666667</v>
      </c>
      <c r="H5568" s="152">
        <v>406.31878515685798</v>
      </c>
      <c r="I5568" s="152">
        <v>371.30026943796997</v>
      </c>
      <c r="J5568" s="152">
        <v>344.60427806605702</v>
      </c>
      <c r="K5568" s="152">
        <v>399.49948784109802</v>
      </c>
      <c r="L5568" s="152">
        <v>26.695991371912999</v>
      </c>
      <c r="M5568" s="152">
        <v>28.199218403127499</v>
      </c>
    </row>
    <row r="5569" spans="1:13">
      <c r="A5569" s="150" t="str">
        <f t="shared" si="173"/>
        <v>2009-2011MalesNN</v>
      </c>
      <c r="B5569" s="151" t="str">
        <f t="shared" si="174"/>
        <v>2009-2011_Males_NN_&lt;75</v>
      </c>
      <c r="C5569" s="152" t="s">
        <v>7</v>
      </c>
      <c r="D5569" s="152" t="s">
        <v>2</v>
      </c>
      <c r="E5569" s="152" t="s">
        <v>83</v>
      </c>
      <c r="F5569" s="152">
        <v>763</v>
      </c>
      <c r="G5569" s="152">
        <v>254.333333333333</v>
      </c>
      <c r="H5569" s="152">
        <v>424.62490539156801</v>
      </c>
      <c r="I5569" s="152">
        <v>381.20522242648798</v>
      </c>
      <c r="J5569" s="152">
        <v>354.34109099780801</v>
      </c>
      <c r="K5569" s="152">
        <v>409.54902868900001</v>
      </c>
      <c r="L5569" s="152">
        <v>26.864131428680398</v>
      </c>
      <c r="M5569" s="152">
        <v>28.343806262511698</v>
      </c>
    </row>
    <row r="5570" spans="1:13">
      <c r="A5570" s="150" t="str">
        <f t="shared" si="173"/>
        <v>2010-2012MalesNN</v>
      </c>
      <c r="B5570" s="151" t="str">
        <f t="shared" si="174"/>
        <v>2010-2012_Males_NN_&lt;75</v>
      </c>
      <c r="C5570" s="152" t="s">
        <v>8</v>
      </c>
      <c r="D5570" s="152" t="s">
        <v>2</v>
      </c>
      <c r="E5570" s="152" t="s">
        <v>83</v>
      </c>
      <c r="F5570" s="152">
        <v>753</v>
      </c>
      <c r="G5570" s="152">
        <v>251</v>
      </c>
      <c r="H5570" s="152">
        <v>420.412037295517</v>
      </c>
      <c r="I5570" s="152">
        <v>370.76683216497702</v>
      </c>
      <c r="J5570" s="152">
        <v>344.458012692262</v>
      </c>
      <c r="K5570" s="152">
        <v>398.53461923910498</v>
      </c>
      <c r="L5570" s="152">
        <v>26.3088194727146</v>
      </c>
      <c r="M5570" s="152">
        <v>27.767787074128901</v>
      </c>
    </row>
    <row r="5571" spans="1:13">
      <c r="A5571" s="150" t="str">
        <f t="shared" ref="A5571:A5634" si="175">C5571&amp;D5571&amp;E5571</f>
        <v>2011-2013MalesNN</v>
      </c>
      <c r="B5571" s="151" t="str">
        <f t="shared" si="174"/>
        <v>2011-2013_Males_NN_&lt;75</v>
      </c>
      <c r="C5571" s="152" t="s">
        <v>9</v>
      </c>
      <c r="D5571" s="152" t="s">
        <v>2</v>
      </c>
      <c r="E5571" s="152" t="s">
        <v>83</v>
      </c>
      <c r="F5571" s="152">
        <v>755</v>
      </c>
      <c r="G5571" s="152">
        <v>251.666666666667</v>
      </c>
      <c r="H5571" s="152">
        <v>422.68502967192899</v>
      </c>
      <c r="I5571" s="152">
        <v>366.20930432577899</v>
      </c>
      <c r="J5571" s="152">
        <v>340.25023631663697</v>
      </c>
      <c r="K5571" s="152">
        <v>393.60597892228202</v>
      </c>
      <c r="L5571" s="152">
        <v>25.959068009141799</v>
      </c>
      <c r="M5571" s="152">
        <v>27.396674596503001</v>
      </c>
    </row>
    <row r="5572" spans="1:13">
      <c r="A5572" s="150" t="str">
        <f t="shared" si="175"/>
        <v>2012-2014MalesNN</v>
      </c>
      <c r="B5572" s="151" t="str">
        <f t="shared" si="174"/>
        <v>2012-2014_Males_NN_&lt;75</v>
      </c>
      <c r="C5572" s="152" t="s">
        <v>216</v>
      </c>
      <c r="D5572" s="152" t="s">
        <v>2</v>
      </c>
      <c r="E5572" s="152" t="s">
        <v>83</v>
      </c>
      <c r="F5572" s="152">
        <v>743</v>
      </c>
      <c r="G5572" s="152">
        <v>247.666666666667</v>
      </c>
      <c r="H5572" s="152">
        <v>417.716110461455</v>
      </c>
      <c r="I5572" s="152">
        <v>357.45928362180001</v>
      </c>
      <c r="J5572" s="152">
        <v>331.82702364828901</v>
      </c>
      <c r="K5572" s="152">
        <v>384.52281509636299</v>
      </c>
      <c r="L5572" s="152">
        <v>25.632259973511498</v>
      </c>
      <c r="M5572" s="152">
        <v>27.063531474563199</v>
      </c>
    </row>
    <row r="5573" spans="1:13">
      <c r="A5573" s="150" t="str">
        <f t="shared" si="175"/>
        <v>2004-2006MalesNN1</v>
      </c>
      <c r="B5573" s="151" t="str">
        <f t="shared" si="174"/>
        <v>2004-2006_Males_NN1_&lt;75</v>
      </c>
      <c r="C5573" s="152" t="s">
        <v>1</v>
      </c>
      <c r="D5573" s="152" t="s">
        <v>2</v>
      </c>
      <c r="E5573" s="152" t="s">
        <v>84</v>
      </c>
      <c r="F5573" s="152">
        <v>127</v>
      </c>
      <c r="G5573" s="152">
        <v>42.3333333333333</v>
      </c>
      <c r="H5573" s="152">
        <v>376.35205215587501</v>
      </c>
      <c r="I5573" s="152">
        <v>360.15025338209102</v>
      </c>
      <c r="J5573" s="152">
        <v>300.00152011517503</v>
      </c>
      <c r="K5573" s="152">
        <v>428.781455336801</v>
      </c>
      <c r="L5573" s="152">
        <v>60.148733266915897</v>
      </c>
      <c r="M5573" s="152">
        <v>68.631201954709994</v>
      </c>
    </row>
    <row r="5574" spans="1:13">
      <c r="A5574" s="150" t="str">
        <f t="shared" si="175"/>
        <v>2005-2007MalesNN1</v>
      </c>
      <c r="B5574" s="151" t="str">
        <f t="shared" si="174"/>
        <v>2005-2007_Males_NN1_&lt;75</v>
      </c>
      <c r="C5574" s="152" t="s">
        <v>3</v>
      </c>
      <c r="D5574" s="152" t="s">
        <v>2</v>
      </c>
      <c r="E5574" s="152" t="s">
        <v>84</v>
      </c>
      <c r="F5574" s="152">
        <v>115</v>
      </c>
      <c r="G5574" s="152">
        <v>38.3333333333333</v>
      </c>
      <c r="H5574" s="152">
        <v>339.45333254619499</v>
      </c>
      <c r="I5574" s="152">
        <v>317.47544338332801</v>
      </c>
      <c r="J5574" s="152">
        <v>261.91860984842702</v>
      </c>
      <c r="K5574" s="152">
        <v>381.29687552220997</v>
      </c>
      <c r="L5574" s="152">
        <v>55.556833534900697</v>
      </c>
      <c r="M5574" s="152">
        <v>63.8214321388825</v>
      </c>
    </row>
    <row r="5575" spans="1:13">
      <c r="A5575" s="150" t="str">
        <f t="shared" si="175"/>
        <v>2006-2008MalesNN1</v>
      </c>
      <c r="B5575" s="151" t="str">
        <f t="shared" si="174"/>
        <v>2006-2008_Males_NN1_&lt;75</v>
      </c>
      <c r="C5575" s="152" t="s">
        <v>4</v>
      </c>
      <c r="D5575" s="152" t="s">
        <v>2</v>
      </c>
      <c r="E5575" s="152" t="s">
        <v>84</v>
      </c>
      <c r="F5575" s="152">
        <v>126</v>
      </c>
      <c r="G5575" s="152">
        <v>42</v>
      </c>
      <c r="H5575" s="152">
        <v>370.250653815639</v>
      </c>
      <c r="I5575" s="152">
        <v>338.61542527269802</v>
      </c>
      <c r="J5575" s="152">
        <v>281.80106937192699</v>
      </c>
      <c r="K5575" s="152">
        <v>403.47610897597002</v>
      </c>
      <c r="L5575" s="152">
        <v>56.814355900770998</v>
      </c>
      <c r="M5575" s="152">
        <v>64.860683703272301</v>
      </c>
    </row>
    <row r="5576" spans="1:13">
      <c r="A5576" s="150" t="str">
        <f t="shared" si="175"/>
        <v>2007-2009MalesNN1</v>
      </c>
      <c r="B5576" s="151" t="str">
        <f t="shared" si="174"/>
        <v>2007-2009_Males_NN1_&lt;75</v>
      </c>
      <c r="C5576" s="152" t="s">
        <v>5</v>
      </c>
      <c r="D5576" s="152" t="s">
        <v>2</v>
      </c>
      <c r="E5576" s="152" t="s">
        <v>84</v>
      </c>
      <c r="F5576" s="152">
        <v>132</v>
      </c>
      <c r="G5576" s="152">
        <v>44</v>
      </c>
      <c r="H5576" s="152">
        <v>385.671711564308</v>
      </c>
      <c r="I5576" s="152">
        <v>350.89869032404698</v>
      </c>
      <c r="J5576" s="152">
        <v>293.20531623958499</v>
      </c>
      <c r="K5576" s="152">
        <v>416.56140212325801</v>
      </c>
      <c r="L5576" s="152">
        <v>57.693374084462</v>
      </c>
      <c r="M5576" s="152">
        <v>65.662711799210896</v>
      </c>
    </row>
    <row r="5577" spans="1:13">
      <c r="A5577" s="150" t="str">
        <f t="shared" si="175"/>
        <v>2008-2010MalesNN1</v>
      </c>
      <c r="B5577" s="151" t="str">
        <f t="shared" si="174"/>
        <v>2008-2010_Males_NN1_&lt;75</v>
      </c>
      <c r="C5577" s="152" t="s">
        <v>6</v>
      </c>
      <c r="D5577" s="152" t="s">
        <v>2</v>
      </c>
      <c r="E5577" s="152" t="s">
        <v>84</v>
      </c>
      <c r="F5577" s="152">
        <v>139</v>
      </c>
      <c r="G5577" s="152">
        <v>46.3333333333333</v>
      </c>
      <c r="H5577" s="152">
        <v>404.57548680036098</v>
      </c>
      <c r="I5577" s="152">
        <v>362.93445173023002</v>
      </c>
      <c r="J5577" s="152">
        <v>304.59932922010597</v>
      </c>
      <c r="K5577" s="152">
        <v>429.10752342564001</v>
      </c>
      <c r="L5577" s="152">
        <v>58.335122510123902</v>
      </c>
      <c r="M5577" s="152">
        <v>66.173071695409405</v>
      </c>
    </row>
    <row r="5578" spans="1:13">
      <c r="A5578" s="150" t="str">
        <f t="shared" si="175"/>
        <v>2009-2011MalesNN1</v>
      </c>
      <c r="B5578" s="151" t="str">
        <f t="shared" si="174"/>
        <v>2009-2011_Males_NN1_&lt;75</v>
      </c>
      <c r="C5578" s="152" t="s">
        <v>7</v>
      </c>
      <c r="D5578" s="152" t="s">
        <v>2</v>
      </c>
      <c r="E5578" s="152" t="s">
        <v>84</v>
      </c>
      <c r="F5578" s="152">
        <v>134</v>
      </c>
      <c r="G5578" s="152">
        <v>44.6666666666667</v>
      </c>
      <c r="H5578" s="152">
        <v>389.29723134133201</v>
      </c>
      <c r="I5578" s="152">
        <v>345.79809096342501</v>
      </c>
      <c r="J5578" s="152">
        <v>289.11649800616198</v>
      </c>
      <c r="K5578" s="152">
        <v>410.246390220244</v>
      </c>
      <c r="L5578" s="152">
        <v>56.6815929572629</v>
      </c>
      <c r="M5578" s="152">
        <v>64.448299256819595</v>
      </c>
    </row>
    <row r="5579" spans="1:13">
      <c r="A5579" s="150" t="str">
        <f t="shared" si="175"/>
        <v>2010-2012MalesNN1</v>
      </c>
      <c r="B5579" s="151" t="str">
        <f t="shared" si="174"/>
        <v>2010-2012_Males_NN1_&lt;75</v>
      </c>
      <c r="C5579" s="152" t="s">
        <v>8</v>
      </c>
      <c r="D5579" s="152" t="s">
        <v>2</v>
      </c>
      <c r="E5579" s="152" t="s">
        <v>84</v>
      </c>
      <c r="F5579" s="152">
        <v>120</v>
      </c>
      <c r="G5579" s="152">
        <v>40</v>
      </c>
      <c r="H5579" s="152">
        <v>347.58428919012903</v>
      </c>
      <c r="I5579" s="152">
        <v>300.38936477112702</v>
      </c>
      <c r="J5579" s="152">
        <v>248.51873967558799</v>
      </c>
      <c r="K5579" s="152">
        <v>359.80140145789898</v>
      </c>
      <c r="L5579" s="152">
        <v>51.870625095539303</v>
      </c>
      <c r="M5579" s="152">
        <v>59.412036686772304</v>
      </c>
    </row>
    <row r="5580" spans="1:13">
      <c r="A5580" s="150" t="str">
        <f t="shared" si="175"/>
        <v>2011-2013MalesNN1</v>
      </c>
      <c r="B5580" s="151" t="str">
        <f t="shared" si="174"/>
        <v>2011-2013_Males_NN1_&lt;75</v>
      </c>
      <c r="C5580" s="152" t="s">
        <v>9</v>
      </c>
      <c r="D5580" s="152" t="s">
        <v>2</v>
      </c>
      <c r="E5580" s="152" t="s">
        <v>84</v>
      </c>
      <c r="F5580" s="152">
        <v>115</v>
      </c>
      <c r="G5580" s="152">
        <v>38.3333333333333</v>
      </c>
      <c r="H5580" s="152">
        <v>332.13955637707897</v>
      </c>
      <c r="I5580" s="152">
        <v>282.53760202968198</v>
      </c>
      <c r="J5580" s="152">
        <v>232.70842800266999</v>
      </c>
      <c r="K5580" s="152">
        <v>339.77933173884099</v>
      </c>
      <c r="L5580" s="152">
        <v>49.829174027012201</v>
      </c>
      <c r="M5580" s="152">
        <v>57.241729709159003</v>
      </c>
    </row>
    <row r="5581" spans="1:13">
      <c r="A5581" s="150" t="str">
        <f t="shared" si="175"/>
        <v>2012-2014MalesNN1</v>
      </c>
      <c r="B5581" s="151" t="str">
        <f t="shared" si="174"/>
        <v>2012-2014_Males_NN1_&lt;75</v>
      </c>
      <c r="C5581" s="152" t="s">
        <v>216</v>
      </c>
      <c r="D5581" s="152" t="s">
        <v>2</v>
      </c>
      <c r="E5581" s="152" t="s">
        <v>84</v>
      </c>
      <c r="F5581" s="152">
        <v>119</v>
      </c>
      <c r="G5581" s="152">
        <v>39.6666666666667</v>
      </c>
      <c r="H5581" s="152">
        <v>345.22773426167703</v>
      </c>
      <c r="I5581" s="152">
        <v>286.30348035504397</v>
      </c>
      <c r="J5581" s="152">
        <v>236.65369721698301</v>
      </c>
      <c r="K5581" s="152">
        <v>343.20437077718901</v>
      </c>
      <c r="L5581" s="152">
        <v>49.649783138060599</v>
      </c>
      <c r="M5581" s="152">
        <v>56.900890422145203</v>
      </c>
    </row>
    <row r="5582" spans="1:13">
      <c r="A5582" s="150" t="str">
        <f t="shared" si="175"/>
        <v>2004-2006MalesNN2</v>
      </c>
      <c r="B5582" s="151" t="str">
        <f t="shared" si="174"/>
        <v>2004-2006_Males_NN2_&lt;75</v>
      </c>
      <c r="C5582" s="152" t="s">
        <v>1</v>
      </c>
      <c r="D5582" s="152" t="s">
        <v>2</v>
      </c>
      <c r="E5582" s="152" t="s">
        <v>85</v>
      </c>
      <c r="F5582" s="152">
        <v>144</v>
      </c>
      <c r="G5582" s="152">
        <v>48</v>
      </c>
      <c r="H5582" s="152">
        <v>395.18098740360603</v>
      </c>
      <c r="I5582" s="152">
        <v>357.15315162314801</v>
      </c>
      <c r="J5582" s="152">
        <v>300.332225201862</v>
      </c>
      <c r="K5582" s="152">
        <v>421.465585986843</v>
      </c>
      <c r="L5582" s="152">
        <v>56.820926421285897</v>
      </c>
      <c r="M5582" s="152">
        <v>64.312434363694607</v>
      </c>
    </row>
    <row r="5583" spans="1:13">
      <c r="A5583" s="150" t="str">
        <f t="shared" si="175"/>
        <v>2005-2007MalesNN2</v>
      </c>
      <c r="B5583" s="151" t="str">
        <f t="shared" si="174"/>
        <v>2005-2007_Males_NN2_&lt;75</v>
      </c>
      <c r="C5583" s="152" t="s">
        <v>3</v>
      </c>
      <c r="D5583" s="152" t="s">
        <v>2</v>
      </c>
      <c r="E5583" s="152" t="s">
        <v>85</v>
      </c>
      <c r="F5583" s="152">
        <v>144</v>
      </c>
      <c r="G5583" s="152">
        <v>48</v>
      </c>
      <c r="H5583" s="152">
        <v>394.56378781236299</v>
      </c>
      <c r="I5583" s="152">
        <v>347.57226303222598</v>
      </c>
      <c r="J5583" s="152">
        <v>292.44198200919402</v>
      </c>
      <c r="K5583" s="152">
        <v>409.97115025659201</v>
      </c>
      <c r="L5583" s="152">
        <v>55.130281023032303</v>
      </c>
      <c r="M5583" s="152">
        <v>62.398887224365602</v>
      </c>
    </row>
    <row r="5584" spans="1:13">
      <c r="A5584" s="150" t="str">
        <f t="shared" si="175"/>
        <v>2006-2008MalesNN2</v>
      </c>
      <c r="B5584" s="151" t="str">
        <f t="shared" si="174"/>
        <v>2006-2008_Males_NN2_&lt;75</v>
      </c>
      <c r="C5584" s="152" t="s">
        <v>4</v>
      </c>
      <c r="D5584" s="152" t="s">
        <v>2</v>
      </c>
      <c r="E5584" s="152" t="s">
        <v>85</v>
      </c>
      <c r="F5584" s="152">
        <v>137</v>
      </c>
      <c r="G5584" s="152">
        <v>45.6666666666667</v>
      </c>
      <c r="H5584" s="152">
        <v>374.40900767948398</v>
      </c>
      <c r="I5584" s="152">
        <v>329.06314588817298</v>
      </c>
      <c r="J5584" s="152">
        <v>275.19884619396498</v>
      </c>
      <c r="K5584" s="152">
        <v>390.22107540690001</v>
      </c>
      <c r="L5584" s="152">
        <v>53.8642996942081</v>
      </c>
      <c r="M5584" s="152">
        <v>61.157929518727101</v>
      </c>
    </row>
    <row r="5585" spans="1:13">
      <c r="A5585" s="150" t="str">
        <f t="shared" si="175"/>
        <v>2007-2009MalesNN2</v>
      </c>
      <c r="B5585" s="151" t="str">
        <f t="shared" si="174"/>
        <v>2007-2009_Males_NN2_&lt;75</v>
      </c>
      <c r="C5585" s="152" t="s">
        <v>5</v>
      </c>
      <c r="D5585" s="152" t="s">
        <v>2</v>
      </c>
      <c r="E5585" s="152" t="s">
        <v>85</v>
      </c>
      <c r="F5585" s="152">
        <v>135</v>
      </c>
      <c r="G5585" s="152">
        <v>45</v>
      </c>
      <c r="H5585" s="152">
        <v>367.99781927218203</v>
      </c>
      <c r="I5585" s="152">
        <v>310.94829537127902</v>
      </c>
      <c r="J5585" s="152">
        <v>259.88181820811701</v>
      </c>
      <c r="K5585" s="152">
        <v>368.98425000733698</v>
      </c>
      <c r="L5585" s="152">
        <v>51.066477163161302</v>
      </c>
      <c r="M5585" s="152">
        <v>58.035954636058101</v>
      </c>
    </row>
    <row r="5586" spans="1:13">
      <c r="A5586" s="150" t="str">
        <f t="shared" si="175"/>
        <v>2008-2010MalesNN2</v>
      </c>
      <c r="B5586" s="151" t="str">
        <f t="shared" si="174"/>
        <v>2008-2010_Males_NN2_&lt;75</v>
      </c>
      <c r="C5586" s="152" t="s">
        <v>6</v>
      </c>
      <c r="D5586" s="152" t="s">
        <v>2</v>
      </c>
      <c r="E5586" s="152" t="s">
        <v>85</v>
      </c>
      <c r="F5586" s="152">
        <v>128</v>
      </c>
      <c r="G5586" s="152">
        <v>42.6666666666667</v>
      </c>
      <c r="H5586" s="152">
        <v>348.73583260679999</v>
      </c>
      <c r="I5586" s="152">
        <v>285.485276509286</v>
      </c>
      <c r="J5586" s="152">
        <v>237.272747323077</v>
      </c>
      <c r="K5586" s="152">
        <v>340.46840021322203</v>
      </c>
      <c r="L5586" s="152">
        <v>48.212529186209103</v>
      </c>
      <c r="M5586" s="152">
        <v>54.983123703936499</v>
      </c>
    </row>
    <row r="5587" spans="1:13">
      <c r="A5587" s="150" t="str">
        <f t="shared" si="175"/>
        <v>2009-2011MalesNN2</v>
      </c>
      <c r="B5587" s="151" t="str">
        <f t="shared" si="174"/>
        <v>2009-2011_Males_NN2_&lt;75</v>
      </c>
      <c r="C5587" s="152" t="s">
        <v>7</v>
      </c>
      <c r="D5587" s="152" t="s">
        <v>2</v>
      </c>
      <c r="E5587" s="152" t="s">
        <v>85</v>
      </c>
      <c r="F5587" s="152">
        <v>142</v>
      </c>
      <c r="G5587" s="152">
        <v>47.3333333333333</v>
      </c>
      <c r="H5587" s="152">
        <v>388.08417600437298</v>
      </c>
      <c r="I5587" s="152">
        <v>312.64967815075801</v>
      </c>
      <c r="J5587" s="152">
        <v>262.27618240343298</v>
      </c>
      <c r="K5587" s="152">
        <v>369.71449225702298</v>
      </c>
      <c r="L5587" s="152">
        <v>50.373495747325101</v>
      </c>
      <c r="M5587" s="152">
        <v>57.064814106264699</v>
      </c>
    </row>
    <row r="5588" spans="1:13">
      <c r="A5588" s="150" t="str">
        <f t="shared" si="175"/>
        <v>2010-2012MalesNN2</v>
      </c>
      <c r="B5588" s="151" t="str">
        <f t="shared" si="174"/>
        <v>2010-2012_Males_NN2_&lt;75</v>
      </c>
      <c r="C5588" s="152" t="s">
        <v>8</v>
      </c>
      <c r="D5588" s="152" t="s">
        <v>2</v>
      </c>
      <c r="E5588" s="152" t="s">
        <v>85</v>
      </c>
      <c r="F5588" s="152">
        <v>152</v>
      </c>
      <c r="G5588" s="152">
        <v>50.6666666666667</v>
      </c>
      <c r="H5588" s="152">
        <v>418.04180418041801</v>
      </c>
      <c r="I5588" s="152">
        <v>335.06312007722698</v>
      </c>
      <c r="J5588" s="152">
        <v>282.40779200064998</v>
      </c>
      <c r="K5588" s="152">
        <v>394.46308700427102</v>
      </c>
      <c r="L5588" s="152">
        <v>52.655328076577298</v>
      </c>
      <c r="M5588" s="152">
        <v>59.399966927044403</v>
      </c>
    </row>
    <row r="5589" spans="1:13">
      <c r="A5589" s="150" t="str">
        <f t="shared" si="175"/>
        <v>2011-2013MalesNN2</v>
      </c>
      <c r="B5589" s="151" t="str">
        <f t="shared" si="174"/>
        <v>2011-2013_Males_NN2_&lt;75</v>
      </c>
      <c r="C5589" s="152" t="s">
        <v>9</v>
      </c>
      <c r="D5589" s="152" t="s">
        <v>2</v>
      </c>
      <c r="E5589" s="152" t="s">
        <v>85</v>
      </c>
      <c r="F5589" s="152">
        <v>148</v>
      </c>
      <c r="G5589" s="152">
        <v>49.3333333333333</v>
      </c>
      <c r="H5589" s="152">
        <v>409.926877908265</v>
      </c>
      <c r="I5589" s="152">
        <v>322.53441930765598</v>
      </c>
      <c r="J5589" s="152">
        <v>271.15723111592598</v>
      </c>
      <c r="K5589" s="152">
        <v>380.58691787812</v>
      </c>
      <c r="L5589" s="152">
        <v>51.3771881917298</v>
      </c>
      <c r="M5589" s="152">
        <v>58.052498570463598</v>
      </c>
    </row>
    <row r="5590" spans="1:13">
      <c r="A5590" s="150" t="str">
        <f t="shared" si="175"/>
        <v>2012-2014MalesNN2</v>
      </c>
      <c r="B5590" s="151" t="str">
        <f t="shared" si="174"/>
        <v>2012-2014_Males_NN2_&lt;75</v>
      </c>
      <c r="C5590" s="152" t="s">
        <v>216</v>
      </c>
      <c r="D5590" s="152" t="s">
        <v>2</v>
      </c>
      <c r="E5590" s="152" t="s">
        <v>85</v>
      </c>
      <c r="F5590" s="152">
        <v>140</v>
      </c>
      <c r="G5590" s="152">
        <v>46.6666666666667</v>
      </c>
      <c r="H5590" s="152">
        <v>390.00473577179201</v>
      </c>
      <c r="I5590" s="152">
        <v>306.95949207816</v>
      </c>
      <c r="J5590" s="152">
        <v>256.35255517330597</v>
      </c>
      <c r="K5590" s="152">
        <v>364.33997277141799</v>
      </c>
      <c r="L5590" s="152">
        <v>50.606936904854301</v>
      </c>
      <c r="M5590" s="152">
        <v>57.380480693257603</v>
      </c>
    </row>
    <row r="5591" spans="1:13">
      <c r="A5591" s="150" t="str">
        <f t="shared" si="175"/>
        <v>2004-2006MalesNN3</v>
      </c>
      <c r="B5591" s="151" t="str">
        <f t="shared" si="174"/>
        <v>2004-2006_Males_NN3_&lt;75</v>
      </c>
      <c r="C5591" s="152" t="s">
        <v>1</v>
      </c>
      <c r="D5591" s="152" t="s">
        <v>2</v>
      </c>
      <c r="E5591" s="152" t="s">
        <v>86</v>
      </c>
      <c r="F5591" s="152">
        <v>128</v>
      </c>
      <c r="G5591" s="152">
        <v>42.6666666666667</v>
      </c>
      <c r="H5591" s="152">
        <v>391.06657297363398</v>
      </c>
      <c r="I5591" s="152">
        <v>367.701636044032</v>
      </c>
      <c r="J5591" s="152">
        <v>306.48914655735803</v>
      </c>
      <c r="K5591" s="152">
        <v>437.510333875931</v>
      </c>
      <c r="L5591" s="152">
        <v>61.212489486673398</v>
      </c>
      <c r="M5591" s="152">
        <v>69.808697831898996</v>
      </c>
    </row>
    <row r="5592" spans="1:13">
      <c r="A5592" s="150" t="str">
        <f t="shared" si="175"/>
        <v>2005-2007MalesNN3</v>
      </c>
      <c r="B5592" s="151" t="str">
        <f t="shared" si="174"/>
        <v>2005-2007_Males_NN3_&lt;75</v>
      </c>
      <c r="C5592" s="152" t="s">
        <v>3</v>
      </c>
      <c r="D5592" s="152" t="s">
        <v>2</v>
      </c>
      <c r="E5592" s="152" t="s">
        <v>86</v>
      </c>
      <c r="F5592" s="152">
        <v>127</v>
      </c>
      <c r="G5592" s="152">
        <v>42.3333333333333</v>
      </c>
      <c r="H5592" s="152">
        <v>386.84130368565297</v>
      </c>
      <c r="I5592" s="152">
        <v>356.48635445510098</v>
      </c>
      <c r="J5592" s="152">
        <v>296.90376969380998</v>
      </c>
      <c r="K5592" s="152">
        <v>424.47156687161902</v>
      </c>
      <c r="L5592" s="152">
        <v>59.582584761291201</v>
      </c>
      <c r="M5592" s="152">
        <v>67.985212416518607</v>
      </c>
    </row>
    <row r="5593" spans="1:13">
      <c r="A5593" s="150" t="str">
        <f t="shared" si="175"/>
        <v>2006-2008MalesNN3</v>
      </c>
      <c r="B5593" s="151" t="str">
        <f t="shared" si="174"/>
        <v>2006-2008_Males_NN3_&lt;75</v>
      </c>
      <c r="C5593" s="152" t="s">
        <v>4</v>
      </c>
      <c r="D5593" s="152" t="s">
        <v>2</v>
      </c>
      <c r="E5593" s="152" t="s">
        <v>86</v>
      </c>
      <c r="F5593" s="152">
        <v>126</v>
      </c>
      <c r="G5593" s="152">
        <v>42</v>
      </c>
      <c r="H5593" s="152">
        <v>381.93391936950599</v>
      </c>
      <c r="I5593" s="152">
        <v>344.22505400500597</v>
      </c>
      <c r="J5593" s="152">
        <v>286.29322714395698</v>
      </c>
      <c r="K5593" s="152">
        <v>410.36147038803801</v>
      </c>
      <c r="L5593" s="152">
        <v>57.931826861048798</v>
      </c>
      <c r="M5593" s="152">
        <v>66.136416383032994</v>
      </c>
    </row>
    <row r="5594" spans="1:13">
      <c r="A5594" s="150" t="str">
        <f t="shared" si="175"/>
        <v>2007-2009MalesNN3</v>
      </c>
      <c r="B5594" s="151" t="str">
        <f t="shared" si="174"/>
        <v>2007-2009_Males_NN3_&lt;75</v>
      </c>
      <c r="C5594" s="152" t="s">
        <v>5</v>
      </c>
      <c r="D5594" s="152" t="s">
        <v>2</v>
      </c>
      <c r="E5594" s="152" t="s">
        <v>86</v>
      </c>
      <c r="F5594" s="152">
        <v>132</v>
      </c>
      <c r="G5594" s="152">
        <v>44</v>
      </c>
      <c r="H5594" s="152">
        <v>398.912058023572</v>
      </c>
      <c r="I5594" s="152">
        <v>354.32339903893001</v>
      </c>
      <c r="J5594" s="152">
        <v>295.90222387213799</v>
      </c>
      <c r="K5594" s="152">
        <v>420.814445000852</v>
      </c>
      <c r="L5594" s="152">
        <v>58.421175166792203</v>
      </c>
      <c r="M5594" s="152">
        <v>66.4910459619215</v>
      </c>
    </row>
    <row r="5595" spans="1:13">
      <c r="A5595" s="150" t="str">
        <f t="shared" si="175"/>
        <v>2008-2010MalesNN3</v>
      </c>
      <c r="B5595" s="151" t="str">
        <f t="shared" si="174"/>
        <v>2008-2010_Males_NN3_&lt;75</v>
      </c>
      <c r="C5595" s="152" t="s">
        <v>6</v>
      </c>
      <c r="D5595" s="152" t="s">
        <v>2</v>
      </c>
      <c r="E5595" s="152" t="s">
        <v>86</v>
      </c>
      <c r="F5595" s="152">
        <v>131</v>
      </c>
      <c r="G5595" s="152">
        <v>43.6666666666667</v>
      </c>
      <c r="H5595" s="152">
        <v>396.15338091206002</v>
      </c>
      <c r="I5595" s="152">
        <v>347.23713968792998</v>
      </c>
      <c r="J5595" s="152">
        <v>289.75035769644097</v>
      </c>
      <c r="K5595" s="152">
        <v>412.69717664585801</v>
      </c>
      <c r="L5595" s="152">
        <v>57.486781991489003</v>
      </c>
      <c r="M5595" s="152">
        <v>65.460036957928395</v>
      </c>
    </row>
    <row r="5596" spans="1:13">
      <c r="A5596" s="150" t="str">
        <f t="shared" si="175"/>
        <v>2009-2011MalesNN3</v>
      </c>
      <c r="B5596" s="151" t="str">
        <f t="shared" si="174"/>
        <v>2009-2011_Males_NN3_&lt;75</v>
      </c>
      <c r="C5596" s="152" t="s">
        <v>7</v>
      </c>
      <c r="D5596" s="152" t="s">
        <v>2</v>
      </c>
      <c r="E5596" s="152" t="s">
        <v>86</v>
      </c>
      <c r="F5596" s="152">
        <v>138</v>
      </c>
      <c r="G5596" s="152">
        <v>46</v>
      </c>
      <c r="H5596" s="152">
        <v>416.85545990031699</v>
      </c>
      <c r="I5596" s="152">
        <v>361.68860565984198</v>
      </c>
      <c r="J5596" s="152">
        <v>303.31945785573902</v>
      </c>
      <c r="K5596" s="152">
        <v>427.93065022182998</v>
      </c>
      <c r="L5596" s="152">
        <v>58.369147804103299</v>
      </c>
      <c r="M5596" s="152">
        <v>66.242044561988294</v>
      </c>
    </row>
    <row r="5597" spans="1:13">
      <c r="A5597" s="150" t="str">
        <f t="shared" si="175"/>
        <v>2010-2012MalesNN3</v>
      </c>
      <c r="B5597" s="151" t="str">
        <f t="shared" si="174"/>
        <v>2010-2012_Males_NN3_&lt;75</v>
      </c>
      <c r="C5597" s="152" t="s">
        <v>8</v>
      </c>
      <c r="D5597" s="152" t="s">
        <v>2</v>
      </c>
      <c r="E5597" s="152" t="s">
        <v>86</v>
      </c>
      <c r="F5597" s="152">
        <v>138</v>
      </c>
      <c r="G5597" s="152">
        <v>46</v>
      </c>
      <c r="H5597" s="152">
        <v>416.65408653120397</v>
      </c>
      <c r="I5597" s="152">
        <v>360.22969691728701</v>
      </c>
      <c r="J5597" s="152">
        <v>302.03176423614701</v>
      </c>
      <c r="K5597" s="152">
        <v>426.27743266662998</v>
      </c>
      <c r="L5597" s="152">
        <v>58.197932681140699</v>
      </c>
      <c r="M5597" s="152">
        <v>66.047735749342294</v>
      </c>
    </row>
    <row r="5598" spans="1:13">
      <c r="A5598" s="150" t="str">
        <f t="shared" si="175"/>
        <v>2011-2013MalesNN3</v>
      </c>
      <c r="B5598" s="151" t="str">
        <f t="shared" si="174"/>
        <v>2011-2013_Males_NN3_&lt;75</v>
      </c>
      <c r="C5598" s="152" t="s">
        <v>9</v>
      </c>
      <c r="D5598" s="152" t="s">
        <v>2</v>
      </c>
      <c r="E5598" s="152" t="s">
        <v>86</v>
      </c>
      <c r="F5598" s="152">
        <v>135</v>
      </c>
      <c r="G5598" s="152">
        <v>45</v>
      </c>
      <c r="H5598" s="152">
        <v>408.03989723439599</v>
      </c>
      <c r="I5598" s="152">
        <v>346.31753799747702</v>
      </c>
      <c r="J5598" s="152">
        <v>289.84179383915802</v>
      </c>
      <c r="K5598" s="152">
        <v>410.501008408752</v>
      </c>
      <c r="L5598" s="152">
        <v>56.475744158318598</v>
      </c>
      <c r="M5598" s="152">
        <v>64.183470411274996</v>
      </c>
    </row>
    <row r="5599" spans="1:13">
      <c r="A5599" s="150" t="str">
        <f t="shared" si="175"/>
        <v>2012-2014MalesNN3</v>
      </c>
      <c r="B5599" s="151" t="str">
        <f t="shared" si="174"/>
        <v>2012-2014_Males_NN3_&lt;75</v>
      </c>
      <c r="C5599" s="152" t="s">
        <v>216</v>
      </c>
      <c r="D5599" s="152" t="s">
        <v>2</v>
      </c>
      <c r="E5599" s="152" t="s">
        <v>86</v>
      </c>
      <c r="F5599" s="152">
        <v>136</v>
      </c>
      <c r="G5599" s="152">
        <v>45.3333333333333</v>
      </c>
      <c r="H5599" s="152">
        <v>413.91484310801297</v>
      </c>
      <c r="I5599" s="152">
        <v>337.20330281758203</v>
      </c>
      <c r="J5599" s="152">
        <v>282.33384696288198</v>
      </c>
      <c r="K5599" s="152">
        <v>399.53170806440397</v>
      </c>
      <c r="L5599" s="152">
        <v>54.869455854700398</v>
      </c>
      <c r="M5599" s="152">
        <v>62.328405246821802</v>
      </c>
    </row>
    <row r="5600" spans="1:13">
      <c r="A5600" s="150" t="str">
        <f t="shared" si="175"/>
        <v>2004-2006MalesNN4</v>
      </c>
      <c r="B5600" s="151" t="str">
        <f t="shared" si="174"/>
        <v>2004-2006_Males_NN4_&lt;75</v>
      </c>
      <c r="C5600" s="152" t="s">
        <v>1</v>
      </c>
      <c r="D5600" s="152" t="s">
        <v>2</v>
      </c>
      <c r="E5600" s="152" t="s">
        <v>87</v>
      </c>
      <c r="F5600" s="152">
        <v>219</v>
      </c>
      <c r="G5600" s="152">
        <v>73</v>
      </c>
      <c r="H5600" s="152">
        <v>535.75360227022497</v>
      </c>
      <c r="I5600" s="152">
        <v>534.71917625325398</v>
      </c>
      <c r="J5600" s="152">
        <v>465.73474859610502</v>
      </c>
      <c r="K5600" s="152">
        <v>610.98268701933898</v>
      </c>
      <c r="L5600" s="152">
        <v>68.984427657148998</v>
      </c>
      <c r="M5600" s="152">
        <v>76.263510766085304</v>
      </c>
    </row>
    <row r="5601" spans="1:13">
      <c r="A5601" s="150" t="str">
        <f t="shared" si="175"/>
        <v>2005-2007MalesNN4</v>
      </c>
      <c r="B5601" s="151" t="str">
        <f t="shared" si="174"/>
        <v>2005-2007_Males_NN4_&lt;75</v>
      </c>
      <c r="C5601" s="152" t="s">
        <v>3</v>
      </c>
      <c r="D5601" s="152" t="s">
        <v>2</v>
      </c>
      <c r="E5601" s="152" t="s">
        <v>87</v>
      </c>
      <c r="F5601" s="152">
        <v>209</v>
      </c>
      <c r="G5601" s="152">
        <v>69.6666666666667</v>
      </c>
      <c r="H5601" s="152">
        <v>509.147604082925</v>
      </c>
      <c r="I5601" s="152">
        <v>499.39771062314298</v>
      </c>
      <c r="J5601" s="152">
        <v>433.48962194324201</v>
      </c>
      <c r="K5601" s="152">
        <v>572.43416352913198</v>
      </c>
      <c r="L5601" s="152">
        <v>65.9080886799008</v>
      </c>
      <c r="M5601" s="152">
        <v>73.036452905988497</v>
      </c>
    </row>
    <row r="5602" spans="1:13">
      <c r="A5602" s="150" t="str">
        <f t="shared" si="175"/>
        <v>2006-2008MalesNN4</v>
      </c>
      <c r="B5602" s="151" t="str">
        <f t="shared" si="174"/>
        <v>2006-2008_Males_NN4_&lt;75</v>
      </c>
      <c r="C5602" s="152" t="s">
        <v>4</v>
      </c>
      <c r="D5602" s="152" t="s">
        <v>2</v>
      </c>
      <c r="E5602" s="152" t="s">
        <v>87</v>
      </c>
      <c r="F5602" s="152">
        <v>191</v>
      </c>
      <c r="G5602" s="152">
        <v>63.6666666666667</v>
      </c>
      <c r="H5602" s="152">
        <v>463.288621534431</v>
      </c>
      <c r="I5602" s="152">
        <v>444.58473241178302</v>
      </c>
      <c r="J5602" s="152">
        <v>383.37563336888797</v>
      </c>
      <c r="K5602" s="152">
        <v>512.73725958536897</v>
      </c>
      <c r="L5602" s="152">
        <v>61.209099042895602</v>
      </c>
      <c r="M5602" s="152">
        <v>68.152527173585298</v>
      </c>
    </row>
    <row r="5603" spans="1:13">
      <c r="A5603" s="150" t="str">
        <f t="shared" si="175"/>
        <v>2007-2009MalesNN4</v>
      </c>
      <c r="B5603" s="151" t="str">
        <f t="shared" si="174"/>
        <v>2007-2009_Males_NN4_&lt;75</v>
      </c>
      <c r="C5603" s="152" t="s">
        <v>5</v>
      </c>
      <c r="D5603" s="152" t="s">
        <v>2</v>
      </c>
      <c r="E5603" s="152" t="s">
        <v>87</v>
      </c>
      <c r="F5603" s="152">
        <v>188</v>
      </c>
      <c r="G5603" s="152">
        <v>62.6666666666667</v>
      </c>
      <c r="H5603" s="152">
        <v>453.71174823824703</v>
      </c>
      <c r="I5603" s="152">
        <v>428.36636925831101</v>
      </c>
      <c r="J5603" s="152">
        <v>368.92582851993501</v>
      </c>
      <c r="K5603" s="152">
        <v>494.60655364392397</v>
      </c>
      <c r="L5603" s="152">
        <v>59.440540738376399</v>
      </c>
      <c r="M5603" s="152">
        <v>66.240184385612494</v>
      </c>
    </row>
    <row r="5604" spans="1:13">
      <c r="A5604" s="150" t="str">
        <f t="shared" si="175"/>
        <v>2008-2010MalesNN4</v>
      </c>
      <c r="B5604" s="151" t="str">
        <f t="shared" si="174"/>
        <v>2008-2010_Males_NN4_&lt;75</v>
      </c>
      <c r="C5604" s="152" t="s">
        <v>6</v>
      </c>
      <c r="D5604" s="152" t="s">
        <v>2</v>
      </c>
      <c r="E5604" s="152" t="s">
        <v>87</v>
      </c>
      <c r="F5604" s="152">
        <v>164</v>
      </c>
      <c r="G5604" s="152">
        <v>54.6666666666667</v>
      </c>
      <c r="H5604" s="152">
        <v>395.17120069395901</v>
      </c>
      <c r="I5604" s="152">
        <v>367.79672783294097</v>
      </c>
      <c r="J5604" s="152">
        <v>313.23905160978899</v>
      </c>
      <c r="K5604" s="152">
        <v>429.06527283556397</v>
      </c>
      <c r="L5604" s="152">
        <v>54.557676223152598</v>
      </c>
      <c r="M5604" s="152">
        <v>61.268545002622901</v>
      </c>
    </row>
    <row r="5605" spans="1:13">
      <c r="A5605" s="150" t="str">
        <f t="shared" si="175"/>
        <v>2009-2011MalesNN4</v>
      </c>
      <c r="B5605" s="151" t="str">
        <f t="shared" si="174"/>
        <v>2009-2011_Males_NN4_&lt;75</v>
      </c>
      <c r="C5605" s="152" t="s">
        <v>7</v>
      </c>
      <c r="D5605" s="152" t="s">
        <v>2</v>
      </c>
      <c r="E5605" s="152" t="s">
        <v>87</v>
      </c>
      <c r="F5605" s="152">
        <v>178</v>
      </c>
      <c r="G5605" s="152">
        <v>59.3333333333333</v>
      </c>
      <c r="H5605" s="152">
        <v>428.71938148799302</v>
      </c>
      <c r="I5605" s="152">
        <v>388.310609663555</v>
      </c>
      <c r="J5605" s="152">
        <v>332.874632348408</v>
      </c>
      <c r="K5605" s="152">
        <v>450.274795126497</v>
      </c>
      <c r="L5605" s="152">
        <v>55.435977315146999</v>
      </c>
      <c r="M5605" s="152">
        <v>61.964185462942297</v>
      </c>
    </row>
    <row r="5606" spans="1:13">
      <c r="A5606" s="150" t="str">
        <f t="shared" si="175"/>
        <v>2010-2012MalesNN4</v>
      </c>
      <c r="B5606" s="151" t="str">
        <f t="shared" si="174"/>
        <v>2010-2012_Males_NN4_&lt;75</v>
      </c>
      <c r="C5606" s="152" t="s">
        <v>8</v>
      </c>
      <c r="D5606" s="152" t="s">
        <v>2</v>
      </c>
      <c r="E5606" s="152" t="s">
        <v>87</v>
      </c>
      <c r="F5606" s="152">
        <v>174</v>
      </c>
      <c r="G5606" s="152">
        <v>58</v>
      </c>
      <c r="H5606" s="152">
        <v>421.07301018803099</v>
      </c>
      <c r="I5606" s="152">
        <v>375.037856092124</v>
      </c>
      <c r="J5606" s="152">
        <v>320.89404781922099</v>
      </c>
      <c r="K5606" s="152">
        <v>435.63517440852002</v>
      </c>
      <c r="L5606" s="152">
        <v>54.143808272902803</v>
      </c>
      <c r="M5606" s="152">
        <v>60.597318316395601</v>
      </c>
    </row>
    <row r="5607" spans="1:13">
      <c r="A5607" s="150" t="str">
        <f t="shared" si="175"/>
        <v>2011-2013MalesNN4</v>
      </c>
      <c r="B5607" s="151" t="str">
        <f t="shared" si="174"/>
        <v>2011-2013_Males_NN4_&lt;75</v>
      </c>
      <c r="C5607" s="152" t="s">
        <v>9</v>
      </c>
      <c r="D5607" s="152" t="s">
        <v>2</v>
      </c>
      <c r="E5607" s="152" t="s">
        <v>87</v>
      </c>
      <c r="F5607" s="152">
        <v>185</v>
      </c>
      <c r="G5607" s="152">
        <v>61.6666666666667</v>
      </c>
      <c r="H5607" s="152">
        <v>449.15994949985401</v>
      </c>
      <c r="I5607" s="152">
        <v>398.65466440534999</v>
      </c>
      <c r="J5607" s="152">
        <v>342.61061556351098</v>
      </c>
      <c r="K5607" s="152">
        <v>461.16475792933198</v>
      </c>
      <c r="L5607" s="152">
        <v>56.044048841838801</v>
      </c>
      <c r="M5607" s="152">
        <v>62.510093523981901</v>
      </c>
    </row>
    <row r="5608" spans="1:13">
      <c r="A5608" s="150" t="str">
        <f t="shared" si="175"/>
        <v>2012-2014MalesNN4</v>
      </c>
      <c r="B5608" s="151" t="str">
        <f t="shared" si="174"/>
        <v>2012-2014_Males_NN4_&lt;75</v>
      </c>
      <c r="C5608" s="152" t="s">
        <v>216</v>
      </c>
      <c r="D5608" s="152" t="s">
        <v>2</v>
      </c>
      <c r="E5608" s="152" t="s">
        <v>87</v>
      </c>
      <c r="F5608" s="152">
        <v>179</v>
      </c>
      <c r="G5608" s="152">
        <v>59.6666666666667</v>
      </c>
      <c r="H5608" s="152">
        <v>435.67151827873198</v>
      </c>
      <c r="I5608" s="152">
        <v>388.73547147398699</v>
      </c>
      <c r="J5608" s="152">
        <v>332.90937160295101</v>
      </c>
      <c r="K5608" s="152">
        <v>451.116188173632</v>
      </c>
      <c r="L5608" s="152">
        <v>55.826099871035503</v>
      </c>
      <c r="M5608" s="152">
        <v>62.380716699644999</v>
      </c>
    </row>
    <row r="5609" spans="1:13">
      <c r="A5609" s="150" t="str">
        <f t="shared" si="175"/>
        <v>2004-2006MalesNN5</v>
      </c>
      <c r="B5609" s="151" t="str">
        <f t="shared" si="174"/>
        <v>2004-2006_Males_NN5_&lt;75</v>
      </c>
      <c r="C5609" s="152" t="s">
        <v>1</v>
      </c>
      <c r="D5609" s="152" t="s">
        <v>2</v>
      </c>
      <c r="E5609" s="152" t="s">
        <v>88</v>
      </c>
      <c r="F5609" s="152">
        <v>186</v>
      </c>
      <c r="G5609" s="152">
        <v>62</v>
      </c>
      <c r="H5609" s="152">
        <v>552.35493258894098</v>
      </c>
      <c r="I5609" s="152">
        <v>615.09266529965998</v>
      </c>
      <c r="J5609" s="152">
        <v>529.381866737579</v>
      </c>
      <c r="K5609" s="152">
        <v>710.66404806062701</v>
      </c>
      <c r="L5609" s="152">
        <v>85.710798562081607</v>
      </c>
      <c r="M5609" s="152">
        <v>95.5713827609666</v>
      </c>
    </row>
    <row r="5610" spans="1:13">
      <c r="A5610" s="150" t="str">
        <f t="shared" si="175"/>
        <v>2005-2007MalesNN5</v>
      </c>
      <c r="B5610" s="151" t="str">
        <f t="shared" si="174"/>
        <v>2005-2007_Males_NN5_&lt;75</v>
      </c>
      <c r="C5610" s="152" t="s">
        <v>3</v>
      </c>
      <c r="D5610" s="152" t="s">
        <v>2</v>
      </c>
      <c r="E5610" s="152" t="s">
        <v>88</v>
      </c>
      <c r="F5610" s="152">
        <v>183</v>
      </c>
      <c r="G5610" s="152">
        <v>61</v>
      </c>
      <c r="H5610" s="152">
        <v>539.32981639209004</v>
      </c>
      <c r="I5610" s="152">
        <v>594.481357245808</v>
      </c>
      <c r="J5610" s="152">
        <v>511.035936380154</v>
      </c>
      <c r="K5610" s="152">
        <v>687.60993036451202</v>
      </c>
      <c r="L5610" s="152">
        <v>83.445420865653304</v>
      </c>
      <c r="M5610" s="152">
        <v>93.128573118704495</v>
      </c>
    </row>
    <row r="5611" spans="1:13">
      <c r="A5611" s="150" t="str">
        <f t="shared" si="175"/>
        <v>2006-2008MalesNN5</v>
      </c>
      <c r="B5611" s="151" t="str">
        <f t="shared" si="174"/>
        <v>2006-2008_Males_NN5_&lt;75</v>
      </c>
      <c r="C5611" s="152" t="s">
        <v>4</v>
      </c>
      <c r="D5611" s="152" t="s">
        <v>2</v>
      </c>
      <c r="E5611" s="152" t="s">
        <v>88</v>
      </c>
      <c r="F5611" s="152">
        <v>172</v>
      </c>
      <c r="G5611" s="152">
        <v>57.3333333333333</v>
      </c>
      <c r="H5611" s="152">
        <v>502.424490272828</v>
      </c>
      <c r="I5611" s="152">
        <v>545.30477463631405</v>
      </c>
      <c r="J5611" s="152">
        <v>466.35673403877399</v>
      </c>
      <c r="K5611" s="152">
        <v>633.72080462746806</v>
      </c>
      <c r="L5611" s="152">
        <v>78.948040597540299</v>
      </c>
      <c r="M5611" s="152">
        <v>88.416029991153195</v>
      </c>
    </row>
    <row r="5612" spans="1:13">
      <c r="A5612" s="150" t="str">
        <f t="shared" si="175"/>
        <v>2007-2009MalesNN5</v>
      </c>
      <c r="B5612" s="151" t="str">
        <f t="shared" si="174"/>
        <v>2007-2009_Males_NN5_&lt;75</v>
      </c>
      <c r="C5612" s="152" t="s">
        <v>5</v>
      </c>
      <c r="D5612" s="152" t="s">
        <v>2</v>
      </c>
      <c r="E5612" s="152" t="s">
        <v>88</v>
      </c>
      <c r="F5612" s="152">
        <v>159</v>
      </c>
      <c r="G5612" s="152">
        <v>53</v>
      </c>
      <c r="H5612" s="152">
        <v>462.747380675204</v>
      </c>
      <c r="I5612" s="152">
        <v>492.96252175018998</v>
      </c>
      <c r="J5612" s="152">
        <v>418.83619405731702</v>
      </c>
      <c r="K5612" s="152">
        <v>576.35841055960304</v>
      </c>
      <c r="L5612" s="152">
        <v>74.126327692873801</v>
      </c>
      <c r="M5612" s="152">
        <v>83.395888809412298</v>
      </c>
    </row>
    <row r="5613" spans="1:13">
      <c r="A5613" s="150" t="str">
        <f t="shared" si="175"/>
        <v>2008-2010MalesNN5</v>
      </c>
      <c r="B5613" s="151" t="str">
        <f t="shared" si="174"/>
        <v>2008-2010_Males_NN5_&lt;75</v>
      </c>
      <c r="C5613" s="152" t="s">
        <v>6</v>
      </c>
      <c r="D5613" s="152" t="s">
        <v>2</v>
      </c>
      <c r="E5613" s="152" t="s">
        <v>88</v>
      </c>
      <c r="F5613" s="152">
        <v>169</v>
      </c>
      <c r="G5613" s="152">
        <v>56.3333333333333</v>
      </c>
      <c r="H5613" s="152">
        <v>493.02759787618902</v>
      </c>
      <c r="I5613" s="152">
        <v>511.87011401709702</v>
      </c>
      <c r="J5613" s="152">
        <v>437.12498553757501</v>
      </c>
      <c r="K5613" s="152">
        <v>595.66347353290996</v>
      </c>
      <c r="L5613" s="152">
        <v>74.745128479521895</v>
      </c>
      <c r="M5613" s="152">
        <v>83.793359515813293</v>
      </c>
    </row>
    <row r="5614" spans="1:13">
      <c r="A5614" s="150" t="str">
        <f t="shared" si="175"/>
        <v>2009-2011MalesNN5</v>
      </c>
      <c r="B5614" s="151" t="str">
        <f t="shared" si="174"/>
        <v>2009-2011_Males_NN5_&lt;75</v>
      </c>
      <c r="C5614" s="152" t="s">
        <v>7</v>
      </c>
      <c r="D5614" s="152" t="s">
        <v>2</v>
      </c>
      <c r="E5614" s="152" t="s">
        <v>88</v>
      </c>
      <c r="F5614" s="152">
        <v>171</v>
      </c>
      <c r="G5614" s="152">
        <v>57</v>
      </c>
      <c r="H5614" s="152">
        <v>502.15840014095699</v>
      </c>
      <c r="I5614" s="152">
        <v>509.61095860553502</v>
      </c>
      <c r="J5614" s="152">
        <v>435.617622061389</v>
      </c>
      <c r="K5614" s="152">
        <v>592.50564030062696</v>
      </c>
      <c r="L5614" s="152">
        <v>73.993336544146104</v>
      </c>
      <c r="M5614" s="152">
        <v>82.894681695091705</v>
      </c>
    </row>
    <row r="5615" spans="1:13">
      <c r="A5615" s="150" t="str">
        <f t="shared" si="175"/>
        <v>2010-2012MalesNN5</v>
      </c>
      <c r="B5615" s="151" t="str">
        <f t="shared" si="174"/>
        <v>2010-2012_Males_NN5_&lt;75</v>
      </c>
      <c r="C5615" s="152" t="s">
        <v>8</v>
      </c>
      <c r="D5615" s="152" t="s">
        <v>2</v>
      </c>
      <c r="E5615" s="152" t="s">
        <v>88</v>
      </c>
      <c r="F5615" s="152">
        <v>169</v>
      </c>
      <c r="G5615" s="152">
        <v>56.3333333333333</v>
      </c>
      <c r="H5615" s="152">
        <v>500.266414066663</v>
      </c>
      <c r="I5615" s="152">
        <v>500.70395430164399</v>
      </c>
      <c r="J5615" s="152">
        <v>427.56142616732899</v>
      </c>
      <c r="K5615" s="152">
        <v>582.70071155564005</v>
      </c>
      <c r="L5615" s="152">
        <v>73.142528134314801</v>
      </c>
      <c r="M5615" s="152">
        <v>81.996757253996407</v>
      </c>
    </row>
    <row r="5616" spans="1:13">
      <c r="A5616" s="150" t="str">
        <f t="shared" si="175"/>
        <v>2011-2013MalesNN5</v>
      </c>
      <c r="B5616" s="151" t="str">
        <f t="shared" si="174"/>
        <v>2011-2013_Males_NN5_&lt;75</v>
      </c>
      <c r="C5616" s="152" t="s">
        <v>9</v>
      </c>
      <c r="D5616" s="152" t="s">
        <v>2</v>
      </c>
      <c r="E5616" s="152" t="s">
        <v>88</v>
      </c>
      <c r="F5616" s="152">
        <v>172</v>
      </c>
      <c r="G5616" s="152">
        <v>57.3333333333333</v>
      </c>
      <c r="H5616" s="152">
        <v>511.61545554597097</v>
      </c>
      <c r="I5616" s="152">
        <v>504.61809249980797</v>
      </c>
      <c r="J5616" s="152">
        <v>431.48633198138299</v>
      </c>
      <c r="K5616" s="152">
        <v>586.52031429483895</v>
      </c>
      <c r="L5616" s="152">
        <v>73.131760518424699</v>
      </c>
      <c r="M5616" s="152">
        <v>81.902221795031096</v>
      </c>
    </row>
    <row r="5617" spans="1:13">
      <c r="A5617" s="150" t="str">
        <f t="shared" si="175"/>
        <v>2012-2014MalesNN5</v>
      </c>
      <c r="B5617" s="151" t="str">
        <f t="shared" si="174"/>
        <v>2012-2014_Males_NN5_&lt;75</v>
      </c>
      <c r="C5617" s="152" t="s">
        <v>216</v>
      </c>
      <c r="D5617" s="152" t="s">
        <v>2</v>
      </c>
      <c r="E5617" s="152" t="s">
        <v>88</v>
      </c>
      <c r="F5617" s="152">
        <v>169</v>
      </c>
      <c r="G5617" s="152">
        <v>56.3333333333333</v>
      </c>
      <c r="H5617" s="152">
        <v>503.54567665812499</v>
      </c>
      <c r="I5617" s="152">
        <v>492.45042665756398</v>
      </c>
      <c r="J5617" s="152">
        <v>420.44374385985998</v>
      </c>
      <c r="K5617" s="152">
        <v>573.17383943304901</v>
      </c>
      <c r="L5617" s="152">
        <v>72.006682797703604</v>
      </c>
      <c r="M5617" s="152">
        <v>80.723412775485002</v>
      </c>
    </row>
    <row r="5618" spans="1:13">
      <c r="A5618" s="150" t="str">
        <f t="shared" si="175"/>
        <v>2004-2006MalesNQ</v>
      </c>
      <c r="B5618" s="151" t="str">
        <f t="shared" si="174"/>
        <v>2004-2006_Males_NQ_&lt;75</v>
      </c>
      <c r="C5618" s="152" t="s">
        <v>1</v>
      </c>
      <c r="D5618" s="152" t="s">
        <v>2</v>
      </c>
      <c r="E5618" s="152" t="s">
        <v>89</v>
      </c>
      <c r="F5618" s="152">
        <v>444</v>
      </c>
      <c r="G5618" s="152">
        <v>148</v>
      </c>
      <c r="H5618" s="152">
        <v>430.50788294839703</v>
      </c>
      <c r="I5618" s="152">
        <v>442.460547055517</v>
      </c>
      <c r="J5618" s="152">
        <v>401.977627911583</v>
      </c>
      <c r="K5618" s="152">
        <v>485.89386538772601</v>
      </c>
      <c r="L5618" s="152">
        <v>40.482919143934197</v>
      </c>
      <c r="M5618" s="152">
        <v>43.433318332209197</v>
      </c>
    </row>
    <row r="5619" spans="1:13">
      <c r="A5619" s="150" t="str">
        <f t="shared" si="175"/>
        <v>2005-2007MalesNQ</v>
      </c>
      <c r="B5619" s="151" t="str">
        <f t="shared" si="174"/>
        <v>2005-2007_Males_NQ_&lt;75</v>
      </c>
      <c r="C5619" s="152" t="s">
        <v>3</v>
      </c>
      <c r="D5619" s="152" t="s">
        <v>2</v>
      </c>
      <c r="E5619" s="152" t="s">
        <v>89</v>
      </c>
      <c r="F5619" s="152">
        <v>414</v>
      </c>
      <c r="G5619" s="152">
        <v>138</v>
      </c>
      <c r="H5619" s="152">
        <v>401.407836179063</v>
      </c>
      <c r="I5619" s="152">
        <v>413.07550857589302</v>
      </c>
      <c r="J5619" s="152">
        <v>373.92378808360598</v>
      </c>
      <c r="K5619" s="152">
        <v>455.18632376587499</v>
      </c>
      <c r="L5619" s="152">
        <v>39.151720492286998</v>
      </c>
      <c r="M5619" s="152">
        <v>42.110815189981601</v>
      </c>
    </row>
    <row r="5620" spans="1:13">
      <c r="A5620" s="150" t="str">
        <f t="shared" si="175"/>
        <v>2006-2008MalesNQ</v>
      </c>
      <c r="B5620" s="151" t="str">
        <f t="shared" si="174"/>
        <v>2006-2008_Males_NQ_&lt;75</v>
      </c>
      <c r="C5620" s="152" t="s">
        <v>4</v>
      </c>
      <c r="D5620" s="152" t="s">
        <v>2</v>
      </c>
      <c r="E5620" s="152" t="s">
        <v>89</v>
      </c>
      <c r="F5620" s="152">
        <v>391</v>
      </c>
      <c r="G5620" s="152">
        <v>130.333333333333</v>
      </c>
      <c r="H5620" s="152">
        <v>380.52046635654102</v>
      </c>
      <c r="I5620" s="152">
        <v>384.31685470730599</v>
      </c>
      <c r="J5620" s="152">
        <v>346.84488656575701</v>
      </c>
      <c r="K5620" s="152">
        <v>424.70651189662698</v>
      </c>
      <c r="L5620" s="152">
        <v>37.471968141549802</v>
      </c>
      <c r="M5620" s="152">
        <v>40.389657189320197</v>
      </c>
    </row>
    <row r="5621" spans="1:13">
      <c r="A5621" s="150" t="str">
        <f t="shared" si="175"/>
        <v>2007-2009MalesNQ</v>
      </c>
      <c r="B5621" s="151" t="str">
        <f t="shared" si="174"/>
        <v>2007-2009_Males_NQ_&lt;75</v>
      </c>
      <c r="C5621" s="152" t="s">
        <v>5</v>
      </c>
      <c r="D5621" s="152" t="s">
        <v>2</v>
      </c>
      <c r="E5621" s="152" t="s">
        <v>89</v>
      </c>
      <c r="F5621" s="152">
        <v>409</v>
      </c>
      <c r="G5621" s="152">
        <v>136.333333333333</v>
      </c>
      <c r="H5621" s="152">
        <v>399.64432632082901</v>
      </c>
      <c r="I5621" s="152">
        <v>400.25114120193302</v>
      </c>
      <c r="J5621" s="152">
        <v>361.98577816796302</v>
      </c>
      <c r="K5621" s="152">
        <v>441.42695410852701</v>
      </c>
      <c r="L5621" s="152">
        <v>38.265363033970097</v>
      </c>
      <c r="M5621" s="152">
        <v>41.175812906593599</v>
      </c>
    </row>
    <row r="5622" spans="1:13">
      <c r="A5622" s="150" t="str">
        <f t="shared" si="175"/>
        <v>2008-2010MalesNQ</v>
      </c>
      <c r="B5622" s="151" t="str">
        <f t="shared" si="174"/>
        <v>2008-2010_Males_NQ_&lt;75</v>
      </c>
      <c r="C5622" s="152" t="s">
        <v>6</v>
      </c>
      <c r="D5622" s="152" t="s">
        <v>2</v>
      </c>
      <c r="E5622" s="152" t="s">
        <v>89</v>
      </c>
      <c r="F5622" s="152">
        <v>408</v>
      </c>
      <c r="G5622" s="152">
        <v>136</v>
      </c>
      <c r="H5622" s="152">
        <v>398.73343497126803</v>
      </c>
      <c r="I5622" s="152">
        <v>392.59542375176102</v>
      </c>
      <c r="J5622" s="152">
        <v>355.01220692493303</v>
      </c>
      <c r="K5622" s="152">
        <v>433.04085125370699</v>
      </c>
      <c r="L5622" s="152">
        <v>37.583216826828199</v>
      </c>
      <c r="M5622" s="152">
        <v>40.445427501946</v>
      </c>
    </row>
    <row r="5623" spans="1:13">
      <c r="A5623" s="150" t="str">
        <f t="shared" si="175"/>
        <v>2009-2011MalesNQ</v>
      </c>
      <c r="B5623" s="151" t="str">
        <f t="shared" si="174"/>
        <v>2009-2011_Males_NQ_&lt;75</v>
      </c>
      <c r="C5623" s="152" t="s">
        <v>7</v>
      </c>
      <c r="D5623" s="152" t="s">
        <v>2</v>
      </c>
      <c r="E5623" s="152" t="s">
        <v>89</v>
      </c>
      <c r="F5623" s="152">
        <v>421</v>
      </c>
      <c r="G5623" s="152">
        <v>140.333333333333</v>
      </c>
      <c r="H5623" s="152">
        <v>409.84803496850702</v>
      </c>
      <c r="I5623" s="152">
        <v>399.97004385073501</v>
      </c>
      <c r="J5623" s="152">
        <v>362.22256402357999</v>
      </c>
      <c r="K5623" s="152">
        <v>440.54570651632503</v>
      </c>
      <c r="L5623" s="152">
        <v>37.747479827154699</v>
      </c>
      <c r="M5623" s="152">
        <v>40.575662665590002</v>
      </c>
    </row>
    <row r="5624" spans="1:13">
      <c r="A5624" s="150" t="str">
        <f t="shared" si="175"/>
        <v>2010-2012MalesNQ</v>
      </c>
      <c r="B5624" s="151" t="str">
        <f t="shared" si="174"/>
        <v>2010-2012_Males_NQ_&lt;75</v>
      </c>
      <c r="C5624" s="152" t="s">
        <v>8</v>
      </c>
      <c r="D5624" s="152" t="s">
        <v>2</v>
      </c>
      <c r="E5624" s="152" t="s">
        <v>89</v>
      </c>
      <c r="F5624" s="152">
        <v>417</v>
      </c>
      <c r="G5624" s="152">
        <v>139</v>
      </c>
      <c r="H5624" s="152">
        <v>402.44749845583698</v>
      </c>
      <c r="I5624" s="152">
        <v>393.96788827845802</v>
      </c>
      <c r="J5624" s="152">
        <v>356.55520075636099</v>
      </c>
      <c r="K5624" s="152">
        <v>434.19763090677202</v>
      </c>
      <c r="L5624" s="152">
        <v>37.412687522097201</v>
      </c>
      <c r="M5624" s="152">
        <v>40.2297426283139</v>
      </c>
    </row>
    <row r="5625" spans="1:13">
      <c r="A5625" s="150" t="str">
        <f t="shared" si="175"/>
        <v>2011-2013MalesNQ</v>
      </c>
      <c r="B5625" s="151" t="str">
        <f t="shared" si="174"/>
        <v>2011-2013_Males_NQ_&lt;75</v>
      </c>
      <c r="C5625" s="152" t="s">
        <v>9</v>
      </c>
      <c r="D5625" s="152" t="s">
        <v>2</v>
      </c>
      <c r="E5625" s="152" t="s">
        <v>89</v>
      </c>
      <c r="F5625" s="152">
        <v>406</v>
      </c>
      <c r="G5625" s="152">
        <v>135.333333333333</v>
      </c>
      <c r="H5625" s="152">
        <v>389.796173084862</v>
      </c>
      <c r="I5625" s="152">
        <v>381.967258354119</v>
      </c>
      <c r="J5625" s="152">
        <v>345.10668190995301</v>
      </c>
      <c r="K5625" s="152">
        <v>421.64220131835901</v>
      </c>
      <c r="L5625" s="152">
        <v>36.860576444165403</v>
      </c>
      <c r="M5625" s="152">
        <v>39.674942964240799</v>
      </c>
    </row>
    <row r="5626" spans="1:13">
      <c r="A5626" s="150" t="str">
        <f t="shared" si="175"/>
        <v>2012-2014MalesNQ</v>
      </c>
      <c r="B5626" s="151" t="str">
        <f t="shared" si="174"/>
        <v>2012-2014_Males_NQ_&lt;75</v>
      </c>
      <c r="C5626" s="152" t="s">
        <v>216</v>
      </c>
      <c r="D5626" s="152" t="s">
        <v>2</v>
      </c>
      <c r="E5626" s="152" t="s">
        <v>89</v>
      </c>
      <c r="F5626" s="152">
        <v>393</v>
      </c>
      <c r="G5626" s="152">
        <v>131</v>
      </c>
      <c r="H5626" s="152">
        <v>376.85912373061802</v>
      </c>
      <c r="I5626" s="152">
        <v>364.567192854204</v>
      </c>
      <c r="J5626" s="152">
        <v>328.804181824701</v>
      </c>
      <c r="K5626" s="152">
        <v>403.10743686544703</v>
      </c>
      <c r="L5626" s="152">
        <v>35.763011029502501</v>
      </c>
      <c r="M5626" s="152">
        <v>38.540244011243502</v>
      </c>
    </row>
    <row r="5627" spans="1:13">
      <c r="A5627" s="150" t="str">
        <f t="shared" si="175"/>
        <v>2004-2006MalesNQ1</v>
      </c>
      <c r="B5627" s="151" t="str">
        <f t="shared" si="174"/>
        <v>2004-2006_Males_NQ1_&lt;75</v>
      </c>
      <c r="C5627" s="152" t="s">
        <v>1</v>
      </c>
      <c r="D5627" s="152" t="s">
        <v>2</v>
      </c>
      <c r="E5627" s="152" t="s">
        <v>90</v>
      </c>
      <c r="F5627" s="152">
        <v>63</v>
      </c>
      <c r="G5627" s="152">
        <v>21</v>
      </c>
      <c r="H5627" s="152">
        <v>268.07369899153201</v>
      </c>
      <c r="I5627" s="152">
        <v>391.53805598924902</v>
      </c>
      <c r="J5627" s="152">
        <v>300.421894359725</v>
      </c>
      <c r="K5627" s="152">
        <v>501.47574723030101</v>
      </c>
      <c r="L5627" s="152">
        <v>91.116161629523603</v>
      </c>
      <c r="M5627" s="152">
        <v>109.937691241053</v>
      </c>
    </row>
    <row r="5628" spans="1:13">
      <c r="A5628" s="150" t="str">
        <f t="shared" si="175"/>
        <v>2005-2007MalesNQ1</v>
      </c>
      <c r="B5628" s="151" t="str">
        <f t="shared" si="174"/>
        <v>2005-2007_Males_NQ1_&lt;75</v>
      </c>
      <c r="C5628" s="152" t="s">
        <v>3</v>
      </c>
      <c r="D5628" s="152" t="s">
        <v>2</v>
      </c>
      <c r="E5628" s="152" t="s">
        <v>90</v>
      </c>
      <c r="F5628" s="152">
        <v>63</v>
      </c>
      <c r="G5628" s="152">
        <v>21</v>
      </c>
      <c r="H5628" s="152">
        <v>263.83014364085602</v>
      </c>
      <c r="I5628" s="152">
        <v>384.838800759072</v>
      </c>
      <c r="J5628" s="152">
        <v>295.400016238158</v>
      </c>
      <c r="K5628" s="152">
        <v>492.75262528577701</v>
      </c>
      <c r="L5628" s="152">
        <v>89.438784520914197</v>
      </c>
      <c r="M5628" s="152">
        <v>107.913824526705</v>
      </c>
    </row>
    <row r="5629" spans="1:13">
      <c r="A5629" s="150" t="str">
        <f t="shared" si="175"/>
        <v>2006-2008MalesNQ1</v>
      </c>
      <c r="B5629" s="151" t="str">
        <f t="shared" si="174"/>
        <v>2006-2008_Males_NQ1_&lt;75</v>
      </c>
      <c r="C5629" s="152" t="s">
        <v>4</v>
      </c>
      <c r="D5629" s="152" t="s">
        <v>2</v>
      </c>
      <c r="E5629" s="152" t="s">
        <v>90</v>
      </c>
      <c r="F5629" s="152">
        <v>67</v>
      </c>
      <c r="G5629" s="152">
        <v>22.3333333333333</v>
      </c>
      <c r="H5629" s="152">
        <v>277.99676361976702</v>
      </c>
      <c r="I5629" s="152">
        <v>391.97597663559299</v>
      </c>
      <c r="J5629" s="152">
        <v>302.64653359444497</v>
      </c>
      <c r="K5629" s="152">
        <v>499.14135735600001</v>
      </c>
      <c r="L5629" s="152">
        <v>89.329443041147599</v>
      </c>
      <c r="M5629" s="152">
        <v>107.165380720407</v>
      </c>
    </row>
    <row r="5630" spans="1:13">
      <c r="A5630" s="150" t="str">
        <f t="shared" si="175"/>
        <v>2007-2009MalesNQ1</v>
      </c>
      <c r="B5630" s="151" t="str">
        <f t="shared" si="174"/>
        <v>2007-2009_Males_NQ1_&lt;75</v>
      </c>
      <c r="C5630" s="152" t="s">
        <v>5</v>
      </c>
      <c r="D5630" s="152" t="s">
        <v>2</v>
      </c>
      <c r="E5630" s="152" t="s">
        <v>90</v>
      </c>
      <c r="F5630" s="152">
        <v>61</v>
      </c>
      <c r="G5630" s="152">
        <v>20.3333333333333</v>
      </c>
      <c r="H5630" s="152">
        <v>252.765922181246</v>
      </c>
      <c r="I5630" s="152">
        <v>348.30328468585702</v>
      </c>
      <c r="J5630" s="152">
        <v>265.20783811992197</v>
      </c>
      <c r="K5630" s="152">
        <v>448.87258696269402</v>
      </c>
      <c r="L5630" s="152">
        <v>83.095446565934793</v>
      </c>
      <c r="M5630" s="152">
        <v>100.56930227683701</v>
      </c>
    </row>
    <row r="5631" spans="1:13">
      <c r="A5631" s="150" t="str">
        <f t="shared" si="175"/>
        <v>2008-2010MalesNQ1</v>
      </c>
      <c r="B5631" s="151" t="str">
        <f t="shared" ref="B5631:B5694" si="176">CONCATENATE(C5631,"_",D5631,"_",E5631,"_","&lt;75")</f>
        <v>2008-2010_Males_NQ1_&lt;75</v>
      </c>
      <c r="C5631" s="152" t="s">
        <v>6</v>
      </c>
      <c r="D5631" s="152" t="s">
        <v>2</v>
      </c>
      <c r="E5631" s="152" t="s">
        <v>90</v>
      </c>
      <c r="F5631" s="152">
        <v>59</v>
      </c>
      <c r="G5631" s="152">
        <v>19.6666666666667</v>
      </c>
      <c r="H5631" s="152">
        <v>243.00836113513699</v>
      </c>
      <c r="I5631" s="152">
        <v>323.09797667893702</v>
      </c>
      <c r="J5631" s="152">
        <v>244.34631459245799</v>
      </c>
      <c r="K5631" s="152">
        <v>418.71884904855301</v>
      </c>
      <c r="L5631" s="152">
        <v>78.751662086478603</v>
      </c>
      <c r="M5631" s="152">
        <v>95.620872369616094</v>
      </c>
    </row>
    <row r="5632" spans="1:13">
      <c r="A5632" s="150" t="str">
        <f t="shared" si="175"/>
        <v>2009-2011MalesNQ1</v>
      </c>
      <c r="B5632" s="151" t="str">
        <f t="shared" si="176"/>
        <v>2009-2011_Males_NQ1_&lt;75</v>
      </c>
      <c r="C5632" s="152" t="s">
        <v>7</v>
      </c>
      <c r="D5632" s="152" t="s">
        <v>2</v>
      </c>
      <c r="E5632" s="152" t="s">
        <v>90</v>
      </c>
      <c r="F5632" s="152">
        <v>56</v>
      </c>
      <c r="G5632" s="152">
        <v>18.6666666666667</v>
      </c>
      <c r="H5632" s="152">
        <v>227.34654108476801</v>
      </c>
      <c r="I5632" s="152">
        <v>300.37689447286903</v>
      </c>
      <c r="J5632" s="152">
        <v>225.759992807976</v>
      </c>
      <c r="K5632" s="152">
        <v>391.44734589169599</v>
      </c>
      <c r="L5632" s="152">
        <v>74.616901664892694</v>
      </c>
      <c r="M5632" s="152">
        <v>91.070451418826906</v>
      </c>
    </row>
    <row r="5633" spans="1:13">
      <c r="A5633" s="150" t="str">
        <f t="shared" si="175"/>
        <v>2010-2012MalesNQ1</v>
      </c>
      <c r="B5633" s="151" t="str">
        <f t="shared" si="176"/>
        <v>2010-2012_Males_NQ1_&lt;75</v>
      </c>
      <c r="C5633" s="152" t="s">
        <v>8</v>
      </c>
      <c r="D5633" s="152" t="s">
        <v>2</v>
      </c>
      <c r="E5633" s="152" t="s">
        <v>90</v>
      </c>
      <c r="F5633" s="152">
        <v>59</v>
      </c>
      <c r="G5633" s="152">
        <v>19.6666666666667</v>
      </c>
      <c r="H5633" s="152">
        <v>233.21079884580399</v>
      </c>
      <c r="I5633" s="152">
        <v>312.23506285614201</v>
      </c>
      <c r="J5633" s="152">
        <v>236.203314806511</v>
      </c>
      <c r="K5633" s="152">
        <v>404.55339473222398</v>
      </c>
      <c r="L5633" s="152">
        <v>76.031748049631105</v>
      </c>
      <c r="M5633" s="152">
        <v>92.318331876081899</v>
      </c>
    </row>
    <row r="5634" spans="1:13">
      <c r="A5634" s="150" t="str">
        <f t="shared" si="175"/>
        <v>2011-2013MalesNQ1</v>
      </c>
      <c r="B5634" s="151" t="str">
        <f t="shared" si="176"/>
        <v>2011-2013_Males_NQ1_&lt;75</v>
      </c>
      <c r="C5634" s="152" t="s">
        <v>9</v>
      </c>
      <c r="D5634" s="152" t="s">
        <v>2</v>
      </c>
      <c r="E5634" s="152" t="s">
        <v>90</v>
      </c>
      <c r="F5634" s="152">
        <v>65</v>
      </c>
      <c r="G5634" s="152">
        <v>21.6666666666667</v>
      </c>
      <c r="H5634" s="152">
        <v>251.256281407035</v>
      </c>
      <c r="I5634" s="152">
        <v>351.51378136066597</v>
      </c>
      <c r="J5634" s="152">
        <v>270.11595215375502</v>
      </c>
      <c r="K5634" s="152">
        <v>449.43785713246302</v>
      </c>
      <c r="L5634" s="152">
        <v>81.397829206910998</v>
      </c>
      <c r="M5634" s="152">
        <v>97.924075771797206</v>
      </c>
    </row>
    <row r="5635" spans="1:13">
      <c r="A5635" s="150" t="str">
        <f t="shared" ref="A5635:A5698" si="177">C5635&amp;D5635&amp;E5635</f>
        <v>2012-2014MalesNQ1</v>
      </c>
      <c r="B5635" s="151" t="str">
        <f t="shared" si="176"/>
        <v>2012-2014_Males_NQ1_&lt;75</v>
      </c>
      <c r="C5635" s="152" t="s">
        <v>216</v>
      </c>
      <c r="D5635" s="152" t="s">
        <v>2</v>
      </c>
      <c r="E5635" s="152" t="s">
        <v>90</v>
      </c>
      <c r="F5635" s="152">
        <v>65</v>
      </c>
      <c r="G5635" s="152">
        <v>21.6666666666667</v>
      </c>
      <c r="H5635" s="152">
        <v>249.644736336752</v>
      </c>
      <c r="I5635" s="152">
        <v>349.498048715837</v>
      </c>
      <c r="J5635" s="152">
        <v>268.44875449729602</v>
      </c>
      <c r="K5635" s="152">
        <v>447.00282624660201</v>
      </c>
      <c r="L5635" s="152">
        <v>81.049294218540496</v>
      </c>
      <c r="M5635" s="152">
        <v>97.504777530764798</v>
      </c>
    </row>
    <row r="5636" spans="1:13">
      <c r="A5636" s="150" t="str">
        <f t="shared" si="177"/>
        <v>2004-2006MalesNQ2</v>
      </c>
      <c r="B5636" s="151" t="str">
        <f t="shared" si="176"/>
        <v>2004-2006_Males_NQ2_&lt;75</v>
      </c>
      <c r="C5636" s="152" t="s">
        <v>1</v>
      </c>
      <c r="D5636" s="152" t="s">
        <v>2</v>
      </c>
      <c r="E5636" s="152" t="s">
        <v>91</v>
      </c>
      <c r="F5636" s="152">
        <v>94</v>
      </c>
      <c r="G5636" s="152">
        <v>31.3333333333333</v>
      </c>
      <c r="H5636" s="152">
        <v>397.07683859248903</v>
      </c>
      <c r="I5636" s="152">
        <v>427.77693238283899</v>
      </c>
      <c r="J5636" s="152">
        <v>345.04825588302299</v>
      </c>
      <c r="K5636" s="152">
        <v>524.23063011972704</v>
      </c>
      <c r="L5636" s="152">
        <v>82.728676499816302</v>
      </c>
      <c r="M5636" s="152">
        <v>96.453697736887904</v>
      </c>
    </row>
    <row r="5637" spans="1:13">
      <c r="A5637" s="150" t="str">
        <f t="shared" si="177"/>
        <v>2005-2007MalesNQ2</v>
      </c>
      <c r="B5637" s="151" t="str">
        <f t="shared" si="176"/>
        <v>2005-2007_Males_NQ2_&lt;75</v>
      </c>
      <c r="C5637" s="152" t="s">
        <v>3</v>
      </c>
      <c r="D5637" s="152" t="s">
        <v>2</v>
      </c>
      <c r="E5637" s="152" t="s">
        <v>91</v>
      </c>
      <c r="F5637" s="152">
        <v>82</v>
      </c>
      <c r="G5637" s="152">
        <v>27.3333333333333</v>
      </c>
      <c r="H5637" s="152">
        <v>347.64912875736599</v>
      </c>
      <c r="I5637" s="152">
        <v>375.66748945862702</v>
      </c>
      <c r="J5637" s="152">
        <v>298.15507256136999</v>
      </c>
      <c r="K5637" s="152">
        <v>467.032556396149</v>
      </c>
      <c r="L5637" s="152">
        <v>77.5124168972566</v>
      </c>
      <c r="M5637" s="152">
        <v>91.3650669375224</v>
      </c>
    </row>
    <row r="5638" spans="1:13">
      <c r="A5638" s="150" t="str">
        <f t="shared" si="177"/>
        <v>2006-2008MalesNQ2</v>
      </c>
      <c r="B5638" s="151" t="str">
        <f t="shared" si="176"/>
        <v>2006-2008_Males_NQ2_&lt;75</v>
      </c>
      <c r="C5638" s="152" t="s">
        <v>4</v>
      </c>
      <c r="D5638" s="152" t="s">
        <v>2</v>
      </c>
      <c r="E5638" s="152" t="s">
        <v>91</v>
      </c>
      <c r="F5638" s="152">
        <v>81</v>
      </c>
      <c r="G5638" s="152">
        <v>27</v>
      </c>
      <c r="H5638" s="152">
        <v>346.82080924855501</v>
      </c>
      <c r="I5638" s="152">
        <v>358.705402618601</v>
      </c>
      <c r="J5638" s="152">
        <v>284.03937453517301</v>
      </c>
      <c r="K5638" s="152">
        <v>446.80514325872002</v>
      </c>
      <c r="L5638" s="152">
        <v>74.666028083428202</v>
      </c>
      <c r="M5638" s="152">
        <v>88.099740640119407</v>
      </c>
    </row>
    <row r="5639" spans="1:13">
      <c r="A5639" s="150" t="str">
        <f t="shared" si="177"/>
        <v>2007-2009MalesNQ2</v>
      </c>
      <c r="B5639" s="151" t="str">
        <f t="shared" si="176"/>
        <v>2007-2009_Males_NQ2_&lt;75</v>
      </c>
      <c r="C5639" s="152" t="s">
        <v>5</v>
      </c>
      <c r="D5639" s="152" t="s">
        <v>2</v>
      </c>
      <c r="E5639" s="152" t="s">
        <v>91</v>
      </c>
      <c r="F5639" s="152">
        <v>79</v>
      </c>
      <c r="G5639" s="152">
        <v>26.3333333333333</v>
      </c>
      <c r="H5639" s="152">
        <v>339.931153184165</v>
      </c>
      <c r="I5639" s="152">
        <v>345.30876672795603</v>
      </c>
      <c r="J5639" s="152">
        <v>272.25326608075898</v>
      </c>
      <c r="K5639" s="152">
        <v>431.68913718698201</v>
      </c>
      <c r="L5639" s="152">
        <v>73.055500647196894</v>
      </c>
      <c r="M5639" s="152">
        <v>86.380370459026395</v>
      </c>
    </row>
    <row r="5640" spans="1:13">
      <c r="A5640" s="150" t="str">
        <f t="shared" si="177"/>
        <v>2008-2010MalesNQ2</v>
      </c>
      <c r="B5640" s="151" t="str">
        <f t="shared" si="176"/>
        <v>2008-2010_Males_NQ2_&lt;75</v>
      </c>
      <c r="C5640" s="152" t="s">
        <v>6</v>
      </c>
      <c r="D5640" s="152" t="s">
        <v>2</v>
      </c>
      <c r="E5640" s="152" t="s">
        <v>91</v>
      </c>
      <c r="F5640" s="152">
        <v>80</v>
      </c>
      <c r="G5640" s="152">
        <v>26.6666666666667</v>
      </c>
      <c r="H5640" s="152">
        <v>343.642611683849</v>
      </c>
      <c r="I5640" s="152">
        <v>350.52254619588899</v>
      </c>
      <c r="J5640" s="152">
        <v>276.98156054886999</v>
      </c>
      <c r="K5640" s="152">
        <v>437.38498528924401</v>
      </c>
      <c r="L5640" s="152">
        <v>73.540985647018701</v>
      </c>
      <c r="M5640" s="152">
        <v>86.862439093355505</v>
      </c>
    </row>
    <row r="5641" spans="1:13">
      <c r="A5641" s="150" t="str">
        <f t="shared" si="177"/>
        <v>2009-2011MalesNQ2</v>
      </c>
      <c r="B5641" s="151" t="str">
        <f t="shared" si="176"/>
        <v>2009-2011_Males_NQ2_&lt;75</v>
      </c>
      <c r="C5641" s="152" t="s">
        <v>7</v>
      </c>
      <c r="D5641" s="152" t="s">
        <v>2</v>
      </c>
      <c r="E5641" s="152" t="s">
        <v>91</v>
      </c>
      <c r="F5641" s="152">
        <v>82</v>
      </c>
      <c r="G5641" s="152">
        <v>27.3333333333333</v>
      </c>
      <c r="H5641" s="152">
        <v>349.94878798224602</v>
      </c>
      <c r="I5641" s="152">
        <v>357.25023185594699</v>
      </c>
      <c r="J5641" s="152">
        <v>283.171385493191</v>
      </c>
      <c r="K5641" s="152">
        <v>444.56809688341798</v>
      </c>
      <c r="L5641" s="152">
        <v>74.078846362756593</v>
      </c>
      <c r="M5641" s="152">
        <v>87.317865027470802</v>
      </c>
    </row>
    <row r="5642" spans="1:13">
      <c r="A5642" s="150" t="str">
        <f t="shared" si="177"/>
        <v>2010-2012MalesNQ2</v>
      </c>
      <c r="B5642" s="151" t="str">
        <f t="shared" si="176"/>
        <v>2010-2012_Males_NQ2_&lt;75</v>
      </c>
      <c r="C5642" s="152" t="s">
        <v>8</v>
      </c>
      <c r="D5642" s="152" t="s">
        <v>2</v>
      </c>
      <c r="E5642" s="152" t="s">
        <v>91</v>
      </c>
      <c r="F5642" s="152">
        <v>85</v>
      </c>
      <c r="G5642" s="152">
        <v>28.3333333333333</v>
      </c>
      <c r="H5642" s="152">
        <v>358.51364460753302</v>
      </c>
      <c r="I5642" s="152">
        <v>368.59162215540601</v>
      </c>
      <c r="J5642" s="152">
        <v>293.01509675980498</v>
      </c>
      <c r="K5642" s="152">
        <v>457.41252224027699</v>
      </c>
      <c r="L5642" s="152">
        <v>75.576525395600896</v>
      </c>
      <c r="M5642" s="152">
        <v>88.8209000848708</v>
      </c>
    </row>
    <row r="5643" spans="1:13">
      <c r="A5643" s="150" t="str">
        <f t="shared" si="177"/>
        <v>2011-2013MalesNQ2</v>
      </c>
      <c r="B5643" s="151" t="str">
        <f t="shared" si="176"/>
        <v>2011-2013_Males_NQ2_&lt;75</v>
      </c>
      <c r="C5643" s="152" t="s">
        <v>9</v>
      </c>
      <c r="D5643" s="152" t="s">
        <v>2</v>
      </c>
      <c r="E5643" s="152" t="s">
        <v>91</v>
      </c>
      <c r="F5643" s="152">
        <v>78</v>
      </c>
      <c r="G5643" s="152">
        <v>26</v>
      </c>
      <c r="H5643" s="152">
        <v>327.09888450893197</v>
      </c>
      <c r="I5643" s="152">
        <v>327.58343877816299</v>
      </c>
      <c r="J5643" s="152">
        <v>257.25024789728201</v>
      </c>
      <c r="K5643" s="152">
        <v>410.83471073059502</v>
      </c>
      <c r="L5643" s="152">
        <v>70.333190880880593</v>
      </c>
      <c r="M5643" s="152">
        <v>83.251271952432305</v>
      </c>
    </row>
    <row r="5644" spans="1:13">
      <c r="A5644" s="150" t="str">
        <f t="shared" si="177"/>
        <v>2012-2014MalesNQ2</v>
      </c>
      <c r="B5644" s="151" t="str">
        <f t="shared" si="176"/>
        <v>2012-2014_Males_NQ2_&lt;75</v>
      </c>
      <c r="C5644" s="152" t="s">
        <v>216</v>
      </c>
      <c r="D5644" s="152" t="s">
        <v>2</v>
      </c>
      <c r="E5644" s="152" t="s">
        <v>91</v>
      </c>
      <c r="F5644" s="152">
        <v>80</v>
      </c>
      <c r="G5644" s="152">
        <v>26.6666666666667</v>
      </c>
      <c r="H5644" s="152">
        <v>332.25350942769302</v>
      </c>
      <c r="I5644" s="152">
        <v>328.72086492896602</v>
      </c>
      <c r="J5644" s="152">
        <v>258.64012415925498</v>
      </c>
      <c r="K5644" s="152">
        <v>411.49625912811899</v>
      </c>
      <c r="L5644" s="152">
        <v>70.080740769710701</v>
      </c>
      <c r="M5644" s="152">
        <v>82.775394199152998</v>
      </c>
    </row>
    <row r="5645" spans="1:13">
      <c r="A5645" s="150" t="str">
        <f t="shared" si="177"/>
        <v>2004-2006MalesNQ3</v>
      </c>
      <c r="B5645" s="151" t="str">
        <f t="shared" si="176"/>
        <v>2004-2006_Males_NQ3_&lt;75</v>
      </c>
      <c r="C5645" s="152" t="s">
        <v>1</v>
      </c>
      <c r="D5645" s="152" t="s">
        <v>2</v>
      </c>
      <c r="E5645" s="152" t="s">
        <v>92</v>
      </c>
      <c r="F5645" s="152">
        <v>115</v>
      </c>
      <c r="G5645" s="152">
        <v>38.3333333333333</v>
      </c>
      <c r="H5645" s="152">
        <v>581.27780024261995</v>
      </c>
      <c r="I5645" s="152">
        <v>512.10174342574896</v>
      </c>
      <c r="J5645" s="152">
        <v>421.93957357859102</v>
      </c>
      <c r="K5645" s="152">
        <v>615.67637931243996</v>
      </c>
      <c r="L5645" s="152">
        <v>90.162169847158594</v>
      </c>
      <c r="M5645" s="152">
        <v>103.574635886691</v>
      </c>
    </row>
    <row r="5646" spans="1:13">
      <c r="A5646" s="150" t="str">
        <f t="shared" si="177"/>
        <v>2005-2007MalesNQ3</v>
      </c>
      <c r="B5646" s="151" t="str">
        <f t="shared" si="176"/>
        <v>2005-2007_Males_NQ3_&lt;75</v>
      </c>
      <c r="C5646" s="152" t="s">
        <v>3</v>
      </c>
      <c r="D5646" s="152" t="s">
        <v>2</v>
      </c>
      <c r="E5646" s="152" t="s">
        <v>92</v>
      </c>
      <c r="F5646" s="152">
        <v>101</v>
      </c>
      <c r="G5646" s="152">
        <v>33.6666666666667</v>
      </c>
      <c r="H5646" s="152">
        <v>509.22658061913899</v>
      </c>
      <c r="I5646" s="152">
        <v>453.76737872589803</v>
      </c>
      <c r="J5646" s="152">
        <v>368.94018829402302</v>
      </c>
      <c r="K5646" s="152">
        <v>552.13008914438296</v>
      </c>
      <c r="L5646" s="152">
        <v>84.827190431875195</v>
      </c>
      <c r="M5646" s="152">
        <v>98.362710418485094</v>
      </c>
    </row>
    <row r="5647" spans="1:13">
      <c r="A5647" s="150" t="str">
        <f t="shared" si="177"/>
        <v>2006-2008MalesNQ3</v>
      </c>
      <c r="B5647" s="151" t="str">
        <f t="shared" si="176"/>
        <v>2006-2008_Males_NQ3_&lt;75</v>
      </c>
      <c r="C5647" s="152" t="s">
        <v>4</v>
      </c>
      <c r="D5647" s="152" t="s">
        <v>2</v>
      </c>
      <c r="E5647" s="152" t="s">
        <v>92</v>
      </c>
      <c r="F5647" s="152">
        <v>94</v>
      </c>
      <c r="G5647" s="152">
        <v>31.3333333333333</v>
      </c>
      <c r="H5647" s="152">
        <v>474.43597637914502</v>
      </c>
      <c r="I5647" s="152">
        <v>419.40525465264898</v>
      </c>
      <c r="J5647" s="152">
        <v>338.19506484387398</v>
      </c>
      <c r="K5647" s="152">
        <v>514.08854262943896</v>
      </c>
      <c r="L5647" s="152">
        <v>81.210189808774203</v>
      </c>
      <c r="M5647" s="152">
        <v>94.683287976789899</v>
      </c>
    </row>
    <row r="5648" spans="1:13">
      <c r="A5648" s="150" t="str">
        <f t="shared" si="177"/>
        <v>2007-2009MalesNQ3</v>
      </c>
      <c r="B5648" s="151" t="str">
        <f t="shared" si="176"/>
        <v>2007-2009_Males_NQ3_&lt;75</v>
      </c>
      <c r="C5648" s="152" t="s">
        <v>5</v>
      </c>
      <c r="D5648" s="152" t="s">
        <v>2</v>
      </c>
      <c r="E5648" s="152" t="s">
        <v>92</v>
      </c>
      <c r="F5648" s="152">
        <v>89</v>
      </c>
      <c r="G5648" s="152">
        <v>29.6666666666667</v>
      </c>
      <c r="H5648" s="152">
        <v>451.24980986665298</v>
      </c>
      <c r="I5648" s="152">
        <v>390.55728514255298</v>
      </c>
      <c r="J5648" s="152">
        <v>312.73673297613999</v>
      </c>
      <c r="K5648" s="152">
        <v>481.678024335207</v>
      </c>
      <c r="L5648" s="152">
        <v>77.820552166412398</v>
      </c>
      <c r="M5648" s="152">
        <v>91.120739192654398</v>
      </c>
    </row>
    <row r="5649" spans="1:13">
      <c r="A5649" s="150" t="str">
        <f t="shared" si="177"/>
        <v>2008-2010MalesNQ3</v>
      </c>
      <c r="B5649" s="151" t="str">
        <f t="shared" si="176"/>
        <v>2008-2010_Males_NQ3_&lt;75</v>
      </c>
      <c r="C5649" s="152" t="s">
        <v>6</v>
      </c>
      <c r="D5649" s="152" t="s">
        <v>2</v>
      </c>
      <c r="E5649" s="152" t="s">
        <v>92</v>
      </c>
      <c r="F5649" s="152">
        <v>89</v>
      </c>
      <c r="G5649" s="152">
        <v>29.6666666666667</v>
      </c>
      <c r="H5649" s="152">
        <v>454.40620851628699</v>
      </c>
      <c r="I5649" s="152">
        <v>380.977857892092</v>
      </c>
      <c r="J5649" s="152">
        <v>304.84318415034801</v>
      </c>
      <c r="K5649" s="152">
        <v>470.12458785494499</v>
      </c>
      <c r="L5649" s="152">
        <v>76.134673741744294</v>
      </c>
      <c r="M5649" s="152">
        <v>89.146729962853499</v>
      </c>
    </row>
    <row r="5650" spans="1:13">
      <c r="A5650" s="150" t="str">
        <f t="shared" si="177"/>
        <v>2009-2011MalesNQ3</v>
      </c>
      <c r="B5650" s="151" t="str">
        <f t="shared" si="176"/>
        <v>2009-2011_Males_NQ3_&lt;75</v>
      </c>
      <c r="C5650" s="152" t="s">
        <v>7</v>
      </c>
      <c r="D5650" s="152" t="s">
        <v>2</v>
      </c>
      <c r="E5650" s="152" t="s">
        <v>92</v>
      </c>
      <c r="F5650" s="152">
        <v>83</v>
      </c>
      <c r="G5650" s="152">
        <v>27.6666666666667</v>
      </c>
      <c r="H5650" s="152">
        <v>427.41644780884701</v>
      </c>
      <c r="I5650" s="152">
        <v>354.290135491912</v>
      </c>
      <c r="J5650" s="152">
        <v>280.54492843502999</v>
      </c>
      <c r="K5650" s="152">
        <v>441.12778781095602</v>
      </c>
      <c r="L5650" s="152">
        <v>73.745207056881796</v>
      </c>
      <c r="M5650" s="152">
        <v>86.837652319044196</v>
      </c>
    </row>
    <row r="5651" spans="1:13">
      <c r="A5651" s="150" t="str">
        <f t="shared" si="177"/>
        <v>2010-2012MalesNQ3</v>
      </c>
      <c r="B5651" s="151" t="str">
        <f t="shared" si="176"/>
        <v>2010-2012_Males_NQ3_&lt;75</v>
      </c>
      <c r="C5651" s="152" t="s">
        <v>8</v>
      </c>
      <c r="D5651" s="152" t="s">
        <v>2</v>
      </c>
      <c r="E5651" s="152" t="s">
        <v>92</v>
      </c>
      <c r="F5651" s="152">
        <v>90</v>
      </c>
      <c r="G5651" s="152">
        <v>30</v>
      </c>
      <c r="H5651" s="152">
        <v>467.21694440118398</v>
      </c>
      <c r="I5651" s="152">
        <v>384.01727332924401</v>
      </c>
      <c r="J5651" s="152">
        <v>306.93658113509099</v>
      </c>
      <c r="K5651" s="152">
        <v>474.19184508616399</v>
      </c>
      <c r="L5651" s="152">
        <v>77.080692194152803</v>
      </c>
      <c r="M5651" s="152">
        <v>90.1745717569205</v>
      </c>
    </row>
    <row r="5652" spans="1:13">
      <c r="A5652" s="150" t="str">
        <f t="shared" si="177"/>
        <v>2011-2013MalesNQ3</v>
      </c>
      <c r="B5652" s="151" t="str">
        <f t="shared" si="176"/>
        <v>2011-2013_Males_NQ3_&lt;75</v>
      </c>
      <c r="C5652" s="152" t="s">
        <v>9</v>
      </c>
      <c r="D5652" s="152" t="s">
        <v>2</v>
      </c>
      <c r="E5652" s="152" t="s">
        <v>92</v>
      </c>
      <c r="F5652" s="152">
        <v>83</v>
      </c>
      <c r="G5652" s="152">
        <v>27.6666666666667</v>
      </c>
      <c r="H5652" s="152">
        <v>434.304850609597</v>
      </c>
      <c r="I5652" s="152">
        <v>349.489761900568</v>
      </c>
      <c r="J5652" s="152">
        <v>276.51429600505298</v>
      </c>
      <c r="K5652" s="152">
        <v>435.421016122514</v>
      </c>
      <c r="L5652" s="152">
        <v>72.975465895514702</v>
      </c>
      <c r="M5652" s="152">
        <v>85.931254221946105</v>
      </c>
    </row>
    <row r="5653" spans="1:13">
      <c r="A5653" s="150" t="str">
        <f t="shared" si="177"/>
        <v>2012-2014MalesNQ3</v>
      </c>
      <c r="B5653" s="151" t="str">
        <f t="shared" si="176"/>
        <v>2012-2014_Males_NQ3_&lt;75</v>
      </c>
      <c r="C5653" s="152" t="s">
        <v>216</v>
      </c>
      <c r="D5653" s="152" t="s">
        <v>2</v>
      </c>
      <c r="E5653" s="152" t="s">
        <v>92</v>
      </c>
      <c r="F5653" s="152">
        <v>80</v>
      </c>
      <c r="G5653" s="152">
        <v>26.6666666666667</v>
      </c>
      <c r="H5653" s="152">
        <v>421.45190180170698</v>
      </c>
      <c r="I5653" s="152">
        <v>328.95004811601899</v>
      </c>
      <c r="J5653" s="152">
        <v>259.48007195147898</v>
      </c>
      <c r="K5653" s="152">
        <v>411.00404182196098</v>
      </c>
      <c r="L5653" s="152">
        <v>69.46997616454</v>
      </c>
      <c r="M5653" s="152">
        <v>82.053993705941494</v>
      </c>
    </row>
    <row r="5654" spans="1:13">
      <c r="A5654" s="150" t="str">
        <f t="shared" si="177"/>
        <v>2004-2006MalesNQ4</v>
      </c>
      <c r="B5654" s="151" t="str">
        <f t="shared" si="176"/>
        <v>2004-2006_Males_NQ4_&lt;75</v>
      </c>
      <c r="C5654" s="152" t="s">
        <v>1</v>
      </c>
      <c r="D5654" s="152" t="s">
        <v>2</v>
      </c>
      <c r="E5654" s="152" t="s">
        <v>93</v>
      </c>
      <c r="F5654" s="152">
        <v>89</v>
      </c>
      <c r="G5654" s="152">
        <v>29.6666666666667</v>
      </c>
      <c r="H5654" s="152">
        <v>511.083036637188</v>
      </c>
      <c r="I5654" s="152">
        <v>444.54498696374901</v>
      </c>
      <c r="J5654" s="152">
        <v>355.73878124042199</v>
      </c>
      <c r="K5654" s="152">
        <v>548.52892032238606</v>
      </c>
      <c r="L5654" s="152">
        <v>88.806205723327295</v>
      </c>
      <c r="M5654" s="152">
        <v>103.98393335863599</v>
      </c>
    </row>
    <row r="5655" spans="1:13">
      <c r="A5655" s="150" t="str">
        <f t="shared" si="177"/>
        <v>2005-2007MalesNQ4</v>
      </c>
      <c r="B5655" s="151" t="str">
        <f t="shared" si="176"/>
        <v>2005-2007_Males_NQ4_&lt;75</v>
      </c>
      <c r="C5655" s="152" t="s">
        <v>3</v>
      </c>
      <c r="D5655" s="152" t="s">
        <v>2</v>
      </c>
      <c r="E5655" s="152" t="s">
        <v>93</v>
      </c>
      <c r="F5655" s="152">
        <v>81</v>
      </c>
      <c r="G5655" s="152">
        <v>27</v>
      </c>
      <c r="H5655" s="152">
        <v>469.67412733387403</v>
      </c>
      <c r="I5655" s="152">
        <v>409.76308199155898</v>
      </c>
      <c r="J5655" s="152">
        <v>323.95503155591399</v>
      </c>
      <c r="K5655" s="152">
        <v>511.00948791753001</v>
      </c>
      <c r="L5655" s="152">
        <v>85.808050435645796</v>
      </c>
      <c r="M5655" s="152">
        <v>101.246405925971</v>
      </c>
    </row>
    <row r="5656" spans="1:13">
      <c r="A5656" s="150" t="str">
        <f t="shared" si="177"/>
        <v>2006-2008MalesNQ4</v>
      </c>
      <c r="B5656" s="151" t="str">
        <f t="shared" si="176"/>
        <v>2006-2008_Males_NQ4_&lt;75</v>
      </c>
      <c r="C5656" s="152" t="s">
        <v>4</v>
      </c>
      <c r="D5656" s="152" t="s">
        <v>2</v>
      </c>
      <c r="E5656" s="152" t="s">
        <v>93</v>
      </c>
      <c r="F5656" s="152">
        <v>65</v>
      </c>
      <c r="G5656" s="152">
        <v>21.6666666666667</v>
      </c>
      <c r="H5656" s="152">
        <v>380.53978104326399</v>
      </c>
      <c r="I5656" s="152">
        <v>318.58290222186002</v>
      </c>
      <c r="J5656" s="152">
        <v>245.01300138088899</v>
      </c>
      <c r="K5656" s="152">
        <v>407.08974097504</v>
      </c>
      <c r="L5656" s="152">
        <v>73.569900840971698</v>
      </c>
      <c r="M5656" s="152">
        <v>88.506838753179494</v>
      </c>
    </row>
    <row r="5657" spans="1:13">
      <c r="A5657" s="150" t="str">
        <f t="shared" si="177"/>
        <v>2007-2009MalesNQ4</v>
      </c>
      <c r="B5657" s="151" t="str">
        <f t="shared" si="176"/>
        <v>2007-2009_Males_NQ4_&lt;75</v>
      </c>
      <c r="C5657" s="152" t="s">
        <v>5</v>
      </c>
      <c r="D5657" s="152" t="s">
        <v>2</v>
      </c>
      <c r="E5657" s="152" t="s">
        <v>93</v>
      </c>
      <c r="F5657" s="152">
        <v>85</v>
      </c>
      <c r="G5657" s="152">
        <v>28.3333333333333</v>
      </c>
      <c r="H5657" s="152">
        <v>502.57198604623699</v>
      </c>
      <c r="I5657" s="152">
        <v>426.45869874193397</v>
      </c>
      <c r="J5657" s="152">
        <v>339.43198772367299</v>
      </c>
      <c r="K5657" s="152">
        <v>528.73636715294697</v>
      </c>
      <c r="L5657" s="152">
        <v>87.0267110182604</v>
      </c>
      <c r="M5657" s="152">
        <v>102.27766841101401</v>
      </c>
    </row>
    <row r="5658" spans="1:13">
      <c r="A5658" s="150" t="str">
        <f t="shared" si="177"/>
        <v>2008-2010MalesNQ4</v>
      </c>
      <c r="B5658" s="151" t="str">
        <f t="shared" si="176"/>
        <v>2008-2010_Males_NQ4_&lt;75</v>
      </c>
      <c r="C5658" s="152" t="s">
        <v>6</v>
      </c>
      <c r="D5658" s="152" t="s">
        <v>2</v>
      </c>
      <c r="E5658" s="152" t="s">
        <v>93</v>
      </c>
      <c r="F5658" s="152">
        <v>81</v>
      </c>
      <c r="G5658" s="152">
        <v>27</v>
      </c>
      <c r="H5658" s="152">
        <v>481.48368305296299</v>
      </c>
      <c r="I5658" s="152">
        <v>402.36711320998802</v>
      </c>
      <c r="J5658" s="152">
        <v>318.51185143257402</v>
      </c>
      <c r="K5658" s="152">
        <v>501.30938995256503</v>
      </c>
      <c r="L5658" s="152">
        <v>83.855261777414597</v>
      </c>
      <c r="M5658" s="152">
        <v>98.942276742576595</v>
      </c>
    </row>
    <row r="5659" spans="1:13">
      <c r="A5659" s="150" t="str">
        <f t="shared" si="177"/>
        <v>2009-2011MalesNQ4</v>
      </c>
      <c r="B5659" s="151" t="str">
        <f t="shared" si="176"/>
        <v>2009-2011_Males_NQ4_&lt;75</v>
      </c>
      <c r="C5659" s="152" t="s">
        <v>7</v>
      </c>
      <c r="D5659" s="152" t="s">
        <v>2</v>
      </c>
      <c r="E5659" s="152" t="s">
        <v>93</v>
      </c>
      <c r="F5659" s="152">
        <v>84</v>
      </c>
      <c r="G5659" s="152">
        <v>28</v>
      </c>
      <c r="H5659" s="152">
        <v>501.88205771643698</v>
      </c>
      <c r="I5659" s="152">
        <v>412.84592121813898</v>
      </c>
      <c r="J5659" s="152">
        <v>328.24286573796201</v>
      </c>
      <c r="K5659" s="152">
        <v>512.37122601690601</v>
      </c>
      <c r="L5659" s="152">
        <v>84.603055480177403</v>
      </c>
      <c r="M5659" s="152">
        <v>99.525304798766498</v>
      </c>
    </row>
    <row r="5660" spans="1:13">
      <c r="A5660" s="150" t="str">
        <f t="shared" si="177"/>
        <v>2010-2012MalesNQ4</v>
      </c>
      <c r="B5660" s="151" t="str">
        <f t="shared" si="176"/>
        <v>2010-2012_Males_NQ4_&lt;75</v>
      </c>
      <c r="C5660" s="152" t="s">
        <v>8</v>
      </c>
      <c r="D5660" s="152" t="s">
        <v>2</v>
      </c>
      <c r="E5660" s="152" t="s">
        <v>93</v>
      </c>
      <c r="F5660" s="152">
        <v>73</v>
      </c>
      <c r="G5660" s="152">
        <v>24.3333333333333</v>
      </c>
      <c r="H5660" s="152">
        <v>435.61284162787899</v>
      </c>
      <c r="I5660" s="152">
        <v>357.25195754797301</v>
      </c>
      <c r="J5660" s="152">
        <v>279.212905457332</v>
      </c>
      <c r="K5660" s="152">
        <v>450.15456092429997</v>
      </c>
      <c r="L5660" s="152">
        <v>78.039052090641107</v>
      </c>
      <c r="M5660" s="152">
        <v>92.902603376326894</v>
      </c>
    </row>
    <row r="5661" spans="1:13">
      <c r="A5661" s="150" t="str">
        <f t="shared" si="177"/>
        <v>2011-2013MalesNQ4</v>
      </c>
      <c r="B5661" s="151" t="str">
        <f t="shared" si="176"/>
        <v>2011-2013_Males_NQ4_&lt;75</v>
      </c>
      <c r="C5661" s="152" t="s">
        <v>9</v>
      </c>
      <c r="D5661" s="152" t="s">
        <v>2</v>
      </c>
      <c r="E5661" s="152" t="s">
        <v>93</v>
      </c>
      <c r="F5661" s="152">
        <v>74</v>
      </c>
      <c r="G5661" s="152">
        <v>24.6666666666667</v>
      </c>
      <c r="H5661" s="152">
        <v>441.39576498657902</v>
      </c>
      <c r="I5661" s="152">
        <v>357.733887315159</v>
      </c>
      <c r="J5661" s="152">
        <v>279.55716412456502</v>
      </c>
      <c r="K5661" s="152">
        <v>450.68960684519698</v>
      </c>
      <c r="L5661" s="152">
        <v>78.176723190594302</v>
      </c>
      <c r="M5661" s="152">
        <v>92.955719530037996</v>
      </c>
    </row>
    <row r="5662" spans="1:13">
      <c r="A5662" s="150" t="str">
        <f t="shared" si="177"/>
        <v>2012-2014MalesNQ4</v>
      </c>
      <c r="B5662" s="151" t="str">
        <f t="shared" si="176"/>
        <v>2012-2014_Males_NQ4_&lt;75</v>
      </c>
      <c r="C5662" s="152" t="s">
        <v>216</v>
      </c>
      <c r="D5662" s="152" t="s">
        <v>2</v>
      </c>
      <c r="E5662" s="152" t="s">
        <v>93</v>
      </c>
      <c r="F5662" s="152">
        <v>75</v>
      </c>
      <c r="G5662" s="152">
        <v>25</v>
      </c>
      <c r="H5662" s="152">
        <v>448.75246813857501</v>
      </c>
      <c r="I5662" s="152">
        <v>362.67032875989901</v>
      </c>
      <c r="J5662" s="152">
        <v>283.693687486356</v>
      </c>
      <c r="K5662" s="152">
        <v>456.46766284103501</v>
      </c>
      <c r="L5662" s="152">
        <v>78.976641273542597</v>
      </c>
      <c r="M5662" s="152">
        <v>93.797334081135901</v>
      </c>
    </row>
    <row r="5663" spans="1:13">
      <c r="A5663" s="150" t="str">
        <f t="shared" si="177"/>
        <v>2004-2006MalesNQ5</v>
      </c>
      <c r="B5663" s="151" t="str">
        <f t="shared" si="176"/>
        <v>2004-2006_Males_NQ5_&lt;75</v>
      </c>
      <c r="C5663" s="152" t="s">
        <v>1</v>
      </c>
      <c r="D5663" s="152" t="s">
        <v>2</v>
      </c>
      <c r="E5663" s="152" t="s">
        <v>94</v>
      </c>
      <c r="F5663" s="152">
        <v>83</v>
      </c>
      <c r="G5663" s="152">
        <v>27.6666666666667</v>
      </c>
      <c r="H5663" s="152">
        <v>442.383541200298</v>
      </c>
      <c r="I5663" s="152">
        <v>441.88556173149902</v>
      </c>
      <c r="J5663" s="152">
        <v>351.262002965872</v>
      </c>
      <c r="K5663" s="152">
        <v>548.59808451191395</v>
      </c>
      <c r="L5663" s="152">
        <v>90.623558765626598</v>
      </c>
      <c r="M5663" s="152">
        <v>106.712522780415</v>
      </c>
    </row>
    <row r="5664" spans="1:13">
      <c r="A5664" s="150" t="str">
        <f t="shared" si="177"/>
        <v>2005-2007MalesNQ5</v>
      </c>
      <c r="B5664" s="151" t="str">
        <f t="shared" si="176"/>
        <v>2005-2007_Males_NQ5_&lt;75</v>
      </c>
      <c r="C5664" s="152" t="s">
        <v>3</v>
      </c>
      <c r="D5664" s="152" t="s">
        <v>2</v>
      </c>
      <c r="E5664" s="152" t="s">
        <v>94</v>
      </c>
      <c r="F5664" s="152">
        <v>87</v>
      </c>
      <c r="G5664" s="152">
        <v>29</v>
      </c>
      <c r="H5664" s="152">
        <v>467.968371792803</v>
      </c>
      <c r="I5664" s="152">
        <v>457.81918430437997</v>
      </c>
      <c r="J5664" s="152">
        <v>365.92421977392098</v>
      </c>
      <c r="K5664" s="152">
        <v>565.61537237730397</v>
      </c>
      <c r="L5664" s="152">
        <v>91.894964530458907</v>
      </c>
      <c r="M5664" s="152">
        <v>107.796188072924</v>
      </c>
    </row>
    <row r="5665" spans="1:13">
      <c r="A5665" s="150" t="str">
        <f t="shared" si="177"/>
        <v>2006-2008MalesNQ5</v>
      </c>
      <c r="B5665" s="151" t="str">
        <f t="shared" si="176"/>
        <v>2006-2008_Males_NQ5_&lt;75</v>
      </c>
      <c r="C5665" s="152" t="s">
        <v>4</v>
      </c>
      <c r="D5665" s="152" t="s">
        <v>2</v>
      </c>
      <c r="E5665" s="152" t="s">
        <v>94</v>
      </c>
      <c r="F5665" s="152">
        <v>84</v>
      </c>
      <c r="G5665" s="152">
        <v>28</v>
      </c>
      <c r="H5665" s="152">
        <v>456.42251684416402</v>
      </c>
      <c r="I5665" s="152">
        <v>438.84147684237098</v>
      </c>
      <c r="J5665" s="152">
        <v>349.47232890589203</v>
      </c>
      <c r="K5665" s="152">
        <v>543.97351536630197</v>
      </c>
      <c r="L5665" s="152">
        <v>89.369147936479905</v>
      </c>
      <c r="M5665" s="152">
        <v>105.13203852393001</v>
      </c>
    </row>
    <row r="5666" spans="1:13">
      <c r="A5666" s="150" t="str">
        <f t="shared" si="177"/>
        <v>2007-2009MalesNQ5</v>
      </c>
      <c r="B5666" s="151" t="str">
        <f t="shared" si="176"/>
        <v>2007-2009_Males_NQ5_&lt;75</v>
      </c>
      <c r="C5666" s="152" t="s">
        <v>5</v>
      </c>
      <c r="D5666" s="152" t="s">
        <v>2</v>
      </c>
      <c r="E5666" s="152" t="s">
        <v>94</v>
      </c>
      <c r="F5666" s="152">
        <v>95</v>
      </c>
      <c r="G5666" s="152">
        <v>31.6666666666667</v>
      </c>
      <c r="H5666" s="152">
        <v>518.21950687322703</v>
      </c>
      <c r="I5666" s="152">
        <v>501.140463293773</v>
      </c>
      <c r="J5666" s="152">
        <v>404.75128700297</v>
      </c>
      <c r="K5666" s="152">
        <v>613.42937054692902</v>
      </c>
      <c r="L5666" s="152">
        <v>96.389176290803206</v>
      </c>
      <c r="M5666" s="152">
        <v>112.288907253156</v>
      </c>
    </row>
    <row r="5667" spans="1:13">
      <c r="A5667" s="150" t="str">
        <f t="shared" si="177"/>
        <v>2008-2010MalesNQ5</v>
      </c>
      <c r="B5667" s="151" t="str">
        <f t="shared" si="176"/>
        <v>2008-2010_Males_NQ5_&lt;75</v>
      </c>
      <c r="C5667" s="152" t="s">
        <v>6</v>
      </c>
      <c r="D5667" s="152" t="s">
        <v>2</v>
      </c>
      <c r="E5667" s="152" t="s">
        <v>94</v>
      </c>
      <c r="F5667" s="152">
        <v>99</v>
      </c>
      <c r="G5667" s="152">
        <v>33</v>
      </c>
      <c r="H5667" s="152">
        <v>539.33318805840099</v>
      </c>
      <c r="I5667" s="152">
        <v>513.47569556632504</v>
      </c>
      <c r="J5667" s="152">
        <v>416.72774157632801</v>
      </c>
      <c r="K5667" s="152">
        <v>625.829504637014</v>
      </c>
      <c r="L5667" s="152">
        <v>96.747953989997796</v>
      </c>
      <c r="M5667" s="152">
        <v>112.353809070689</v>
      </c>
    </row>
    <row r="5668" spans="1:13">
      <c r="A5668" s="150" t="str">
        <f t="shared" si="177"/>
        <v>2009-2011MalesNQ5</v>
      </c>
      <c r="B5668" s="151" t="str">
        <f t="shared" si="176"/>
        <v>2009-2011_Males_NQ5_&lt;75</v>
      </c>
      <c r="C5668" s="152" t="s">
        <v>7</v>
      </c>
      <c r="D5668" s="152" t="s">
        <v>2</v>
      </c>
      <c r="E5668" s="152" t="s">
        <v>94</v>
      </c>
      <c r="F5668" s="152">
        <v>116</v>
      </c>
      <c r="G5668" s="152">
        <v>38.6666666666667</v>
      </c>
      <c r="H5668" s="152">
        <v>626.99313550618899</v>
      </c>
      <c r="I5668" s="152">
        <v>590.43817639260499</v>
      </c>
      <c r="J5668" s="152">
        <v>487.21435690116402</v>
      </c>
      <c r="K5668" s="152">
        <v>708.94603557609003</v>
      </c>
      <c r="L5668" s="152">
        <v>103.22381949144101</v>
      </c>
      <c r="M5668" s="152">
        <v>118.507859183485</v>
      </c>
    </row>
    <row r="5669" spans="1:13">
      <c r="A5669" s="150" t="str">
        <f t="shared" si="177"/>
        <v>2010-2012MalesNQ5</v>
      </c>
      <c r="B5669" s="151" t="str">
        <f t="shared" si="176"/>
        <v>2010-2012_Males_NQ5_&lt;75</v>
      </c>
      <c r="C5669" s="152" t="s">
        <v>8</v>
      </c>
      <c r="D5669" s="152" t="s">
        <v>2</v>
      </c>
      <c r="E5669" s="152" t="s">
        <v>94</v>
      </c>
      <c r="F5669" s="152">
        <v>110</v>
      </c>
      <c r="G5669" s="152">
        <v>36.6666666666667</v>
      </c>
      <c r="H5669" s="152">
        <v>591.81148114273401</v>
      </c>
      <c r="I5669" s="152">
        <v>551.07467893563103</v>
      </c>
      <c r="J5669" s="152">
        <v>452.29874712644101</v>
      </c>
      <c r="K5669" s="152">
        <v>664.90099660760598</v>
      </c>
      <c r="L5669" s="152">
        <v>98.775931809190496</v>
      </c>
      <c r="M5669" s="152">
        <v>113.826317671974</v>
      </c>
    </row>
    <row r="5670" spans="1:13">
      <c r="A5670" s="150" t="str">
        <f t="shared" si="177"/>
        <v>2011-2013MalesNQ5</v>
      </c>
      <c r="B5670" s="151" t="str">
        <f t="shared" si="176"/>
        <v>2011-2013_Males_NQ5_&lt;75</v>
      </c>
      <c r="C5670" s="152" t="s">
        <v>9</v>
      </c>
      <c r="D5670" s="152" t="s">
        <v>2</v>
      </c>
      <c r="E5670" s="152" t="s">
        <v>94</v>
      </c>
      <c r="F5670" s="152">
        <v>106</v>
      </c>
      <c r="G5670" s="152">
        <v>35.3333333333333</v>
      </c>
      <c r="H5670" s="152">
        <v>570.96687314839801</v>
      </c>
      <c r="I5670" s="152">
        <v>537.20324880676901</v>
      </c>
      <c r="J5670" s="152">
        <v>438.953580686755</v>
      </c>
      <c r="K5670" s="152">
        <v>650.72566669444905</v>
      </c>
      <c r="L5670" s="152">
        <v>98.249668120014505</v>
      </c>
      <c r="M5670" s="152">
        <v>113.52241788768001</v>
      </c>
    </row>
    <row r="5671" spans="1:13">
      <c r="A5671" s="150" t="str">
        <f t="shared" si="177"/>
        <v>2012-2014MalesNQ5</v>
      </c>
      <c r="B5671" s="151" t="str">
        <f t="shared" si="176"/>
        <v>2012-2014_Males_NQ5_&lt;75</v>
      </c>
      <c r="C5671" s="152" t="s">
        <v>216</v>
      </c>
      <c r="D5671" s="152" t="s">
        <v>2</v>
      </c>
      <c r="E5671" s="152" t="s">
        <v>94</v>
      </c>
      <c r="F5671" s="152">
        <v>93</v>
      </c>
      <c r="G5671" s="152">
        <v>31</v>
      </c>
      <c r="H5671" s="152">
        <v>503.43744925025698</v>
      </c>
      <c r="I5671" s="152">
        <v>466.44010525956202</v>
      </c>
      <c r="J5671" s="152">
        <v>375.48441692843897</v>
      </c>
      <c r="K5671" s="152">
        <v>572.57363561968498</v>
      </c>
      <c r="L5671" s="152">
        <v>90.955688331123</v>
      </c>
      <c r="M5671" s="152">
        <v>106.133530360124</v>
      </c>
    </row>
    <row r="5672" spans="1:13">
      <c r="A5672" s="150" t="str">
        <f t="shared" si="177"/>
        <v>2004-2006MalesNS</v>
      </c>
      <c r="B5672" s="151" t="str">
        <f t="shared" si="176"/>
        <v>2004-2006_Males_NS_&lt;75</v>
      </c>
      <c r="C5672" s="152" t="s">
        <v>1</v>
      </c>
      <c r="D5672" s="152" t="s">
        <v>2</v>
      </c>
      <c r="E5672" s="152" t="s">
        <v>95</v>
      </c>
      <c r="F5672" s="152">
        <v>885</v>
      </c>
      <c r="G5672" s="152">
        <v>295</v>
      </c>
      <c r="H5672" s="152">
        <v>560.73345202719395</v>
      </c>
      <c r="I5672" s="152">
        <v>547.34827581222203</v>
      </c>
      <c r="J5672" s="152">
        <v>511.70685709268798</v>
      </c>
      <c r="K5672" s="152">
        <v>584.80860035558396</v>
      </c>
      <c r="L5672" s="152">
        <v>35.641418719534599</v>
      </c>
      <c r="M5672" s="152">
        <v>37.460324543361402</v>
      </c>
    </row>
    <row r="5673" spans="1:13">
      <c r="A5673" s="150" t="str">
        <f t="shared" si="177"/>
        <v>2005-2007MalesNS</v>
      </c>
      <c r="B5673" s="151" t="str">
        <f t="shared" si="176"/>
        <v>2005-2007_Males_NS_&lt;75</v>
      </c>
      <c r="C5673" s="152" t="s">
        <v>3</v>
      </c>
      <c r="D5673" s="152" t="s">
        <v>2</v>
      </c>
      <c r="E5673" s="152" t="s">
        <v>95</v>
      </c>
      <c r="F5673" s="152">
        <v>879</v>
      </c>
      <c r="G5673" s="152">
        <v>293</v>
      </c>
      <c r="H5673" s="152">
        <v>551.69903217302897</v>
      </c>
      <c r="I5673" s="152">
        <v>535.84180255449803</v>
      </c>
      <c r="J5673" s="152">
        <v>500.78542694677498</v>
      </c>
      <c r="K5673" s="152">
        <v>572.69349268547103</v>
      </c>
      <c r="L5673" s="152">
        <v>35.056375607722899</v>
      </c>
      <c r="M5673" s="152">
        <v>36.851690130973502</v>
      </c>
    </row>
    <row r="5674" spans="1:13">
      <c r="A5674" s="150" t="str">
        <f t="shared" si="177"/>
        <v>2006-2008MalesNS</v>
      </c>
      <c r="B5674" s="151" t="str">
        <f t="shared" si="176"/>
        <v>2006-2008_Males_NS_&lt;75</v>
      </c>
      <c r="C5674" s="152" t="s">
        <v>4</v>
      </c>
      <c r="D5674" s="152" t="s">
        <v>2</v>
      </c>
      <c r="E5674" s="152" t="s">
        <v>95</v>
      </c>
      <c r="F5674" s="152">
        <v>863</v>
      </c>
      <c r="G5674" s="152">
        <v>287.66666666666703</v>
      </c>
      <c r="H5674" s="152">
        <v>535.57243570648404</v>
      </c>
      <c r="I5674" s="152">
        <v>516.47797507209395</v>
      </c>
      <c r="J5674" s="152">
        <v>482.37712853522402</v>
      </c>
      <c r="K5674" s="152">
        <v>552.34176930952196</v>
      </c>
      <c r="L5674" s="152">
        <v>34.100846536870002</v>
      </c>
      <c r="M5674" s="152">
        <v>35.8637942374273</v>
      </c>
    </row>
    <row r="5675" spans="1:13">
      <c r="A5675" s="150" t="str">
        <f t="shared" si="177"/>
        <v>2007-2009MalesNS</v>
      </c>
      <c r="B5675" s="151" t="str">
        <f t="shared" si="176"/>
        <v>2007-2009_Males_NS_&lt;75</v>
      </c>
      <c r="C5675" s="152" t="s">
        <v>5</v>
      </c>
      <c r="D5675" s="152" t="s">
        <v>2</v>
      </c>
      <c r="E5675" s="152" t="s">
        <v>95</v>
      </c>
      <c r="F5675" s="152">
        <v>852</v>
      </c>
      <c r="G5675" s="152">
        <v>284</v>
      </c>
      <c r="H5675" s="152">
        <v>523.65030976497201</v>
      </c>
      <c r="I5675" s="152">
        <v>498.786462320385</v>
      </c>
      <c r="J5675" s="152">
        <v>465.64271841593097</v>
      </c>
      <c r="K5675" s="152">
        <v>533.655011404986</v>
      </c>
      <c r="L5675" s="152">
        <v>33.143743904454404</v>
      </c>
      <c r="M5675" s="152">
        <v>34.8685490846009</v>
      </c>
    </row>
    <row r="5676" spans="1:13">
      <c r="A5676" s="150" t="str">
        <f t="shared" si="177"/>
        <v>2008-2010MalesNS</v>
      </c>
      <c r="B5676" s="151" t="str">
        <f t="shared" si="176"/>
        <v>2008-2010_Males_NS_&lt;75</v>
      </c>
      <c r="C5676" s="152" t="s">
        <v>6</v>
      </c>
      <c r="D5676" s="152" t="s">
        <v>2</v>
      </c>
      <c r="E5676" s="152" t="s">
        <v>95</v>
      </c>
      <c r="F5676" s="152">
        <v>805</v>
      </c>
      <c r="G5676" s="152">
        <v>268.33333333333297</v>
      </c>
      <c r="H5676" s="152">
        <v>492.28247841295502</v>
      </c>
      <c r="I5676" s="152">
        <v>462.80495442337002</v>
      </c>
      <c r="J5676" s="152">
        <v>431.19599844634899</v>
      </c>
      <c r="K5676" s="152">
        <v>496.10756319321803</v>
      </c>
      <c r="L5676" s="152">
        <v>31.6089559770212</v>
      </c>
      <c r="M5676" s="152">
        <v>33.302608769848199</v>
      </c>
    </row>
    <row r="5677" spans="1:13">
      <c r="A5677" s="150" t="str">
        <f t="shared" si="177"/>
        <v>2009-2011MalesNS</v>
      </c>
      <c r="B5677" s="151" t="str">
        <f t="shared" si="176"/>
        <v>2009-2011_Males_NS_&lt;75</v>
      </c>
      <c r="C5677" s="152" t="s">
        <v>7</v>
      </c>
      <c r="D5677" s="152" t="s">
        <v>2</v>
      </c>
      <c r="E5677" s="152" t="s">
        <v>95</v>
      </c>
      <c r="F5677" s="152">
        <v>742</v>
      </c>
      <c r="G5677" s="152">
        <v>247.333333333333</v>
      </c>
      <c r="H5677" s="152">
        <v>452.67088020693501</v>
      </c>
      <c r="I5677" s="152">
        <v>420.56805371311299</v>
      </c>
      <c r="J5677" s="152">
        <v>390.64536157864097</v>
      </c>
      <c r="K5677" s="152">
        <v>452.16274909431399</v>
      </c>
      <c r="L5677" s="152">
        <v>29.922692134472001</v>
      </c>
      <c r="M5677" s="152">
        <v>31.594695381201099</v>
      </c>
    </row>
    <row r="5678" spans="1:13">
      <c r="A5678" s="150" t="str">
        <f t="shared" si="177"/>
        <v>2010-2012MalesNS</v>
      </c>
      <c r="B5678" s="151" t="str">
        <f t="shared" si="176"/>
        <v>2010-2012_Males_NS_&lt;75</v>
      </c>
      <c r="C5678" s="152" t="s">
        <v>8</v>
      </c>
      <c r="D5678" s="152" t="s">
        <v>2</v>
      </c>
      <c r="E5678" s="152" t="s">
        <v>95</v>
      </c>
      <c r="F5678" s="152">
        <v>717</v>
      </c>
      <c r="G5678" s="152">
        <v>239</v>
      </c>
      <c r="H5678" s="152">
        <v>436.77964862691601</v>
      </c>
      <c r="I5678" s="152">
        <v>404.44486294261202</v>
      </c>
      <c r="J5678" s="152">
        <v>375.13662561684998</v>
      </c>
      <c r="K5678" s="152">
        <v>435.41994968988899</v>
      </c>
      <c r="L5678" s="152">
        <v>29.308237325762299</v>
      </c>
      <c r="M5678" s="152">
        <v>30.975086747277</v>
      </c>
    </row>
    <row r="5679" spans="1:13">
      <c r="A5679" s="150" t="str">
        <f t="shared" si="177"/>
        <v>2011-2013MalesNS</v>
      </c>
      <c r="B5679" s="151" t="str">
        <f t="shared" si="176"/>
        <v>2011-2013_Males_NS_&lt;75</v>
      </c>
      <c r="C5679" s="152" t="s">
        <v>9</v>
      </c>
      <c r="D5679" s="152" t="s">
        <v>2</v>
      </c>
      <c r="E5679" s="152" t="s">
        <v>95</v>
      </c>
      <c r="F5679" s="152">
        <v>755</v>
      </c>
      <c r="G5679" s="152">
        <v>251.666666666667</v>
      </c>
      <c r="H5679" s="152">
        <v>458.91077072696299</v>
      </c>
      <c r="I5679" s="152">
        <v>420.560968591228</v>
      </c>
      <c r="J5679" s="152">
        <v>390.84013455716899</v>
      </c>
      <c r="K5679" s="152">
        <v>451.92773485883998</v>
      </c>
      <c r="L5679" s="152">
        <v>29.720834034059202</v>
      </c>
      <c r="M5679" s="152">
        <v>31.366766267611801</v>
      </c>
    </row>
    <row r="5680" spans="1:13">
      <c r="A5680" s="150" t="str">
        <f t="shared" si="177"/>
        <v>2012-2014MalesNS</v>
      </c>
      <c r="B5680" s="151" t="str">
        <f t="shared" si="176"/>
        <v>2012-2014_Males_NS_&lt;75</v>
      </c>
      <c r="C5680" s="152" t="s">
        <v>216</v>
      </c>
      <c r="D5680" s="152" t="s">
        <v>2</v>
      </c>
      <c r="E5680" s="152" t="s">
        <v>95</v>
      </c>
      <c r="F5680" s="152">
        <v>739</v>
      </c>
      <c r="G5680" s="152">
        <v>246.333333333333</v>
      </c>
      <c r="H5680" s="152">
        <v>448.75998931234699</v>
      </c>
      <c r="I5680" s="152">
        <v>405.15531676573602</v>
      </c>
      <c r="J5680" s="152">
        <v>376.19946861537397</v>
      </c>
      <c r="K5680" s="152">
        <v>435.73252398123998</v>
      </c>
      <c r="L5680" s="152">
        <v>28.955848150361799</v>
      </c>
      <c r="M5680" s="152">
        <v>30.577207215504</v>
      </c>
    </row>
    <row r="5681" spans="1:13">
      <c r="A5681" s="150" t="str">
        <f t="shared" si="177"/>
        <v>2004-2006MalesNS1</v>
      </c>
      <c r="B5681" s="151" t="str">
        <f t="shared" si="176"/>
        <v>2004-2006_Males_NS1_&lt;75</v>
      </c>
      <c r="C5681" s="152" t="s">
        <v>1</v>
      </c>
      <c r="D5681" s="152" t="s">
        <v>2</v>
      </c>
      <c r="E5681" s="152" t="s">
        <v>96</v>
      </c>
      <c r="F5681" s="152">
        <v>161</v>
      </c>
      <c r="G5681" s="152">
        <v>53.6666666666667</v>
      </c>
      <c r="H5681" s="152">
        <v>510.65719360568397</v>
      </c>
      <c r="I5681" s="152">
        <v>448.39378771575099</v>
      </c>
      <c r="J5681" s="152">
        <v>381.13872066442701</v>
      </c>
      <c r="K5681" s="152">
        <v>524.00332032019605</v>
      </c>
      <c r="L5681" s="152">
        <v>67.255067051324005</v>
      </c>
      <c r="M5681" s="152">
        <v>75.609532604445107</v>
      </c>
    </row>
    <row r="5682" spans="1:13">
      <c r="A5682" s="150" t="str">
        <f t="shared" si="177"/>
        <v>2005-2007MalesNS1</v>
      </c>
      <c r="B5682" s="151" t="str">
        <f t="shared" si="176"/>
        <v>2005-2007_Males_NS1_&lt;75</v>
      </c>
      <c r="C5682" s="152" t="s">
        <v>3</v>
      </c>
      <c r="D5682" s="152" t="s">
        <v>2</v>
      </c>
      <c r="E5682" s="152" t="s">
        <v>96</v>
      </c>
      <c r="F5682" s="152">
        <v>163</v>
      </c>
      <c r="G5682" s="152">
        <v>54.3333333333333</v>
      </c>
      <c r="H5682" s="152">
        <v>512.98190401258898</v>
      </c>
      <c r="I5682" s="152">
        <v>445.711992043149</v>
      </c>
      <c r="J5682" s="152">
        <v>378.81312750324298</v>
      </c>
      <c r="K5682" s="152">
        <v>520.86660041974096</v>
      </c>
      <c r="L5682" s="152">
        <v>66.898864539906</v>
      </c>
      <c r="M5682" s="152">
        <v>75.154608376591895</v>
      </c>
    </row>
    <row r="5683" spans="1:13">
      <c r="A5683" s="150" t="str">
        <f t="shared" si="177"/>
        <v>2006-2008MalesNS1</v>
      </c>
      <c r="B5683" s="151" t="str">
        <f t="shared" si="176"/>
        <v>2006-2008_Males_NS1_&lt;75</v>
      </c>
      <c r="C5683" s="152" t="s">
        <v>4</v>
      </c>
      <c r="D5683" s="152" t="s">
        <v>2</v>
      </c>
      <c r="E5683" s="152" t="s">
        <v>96</v>
      </c>
      <c r="F5683" s="152">
        <v>162</v>
      </c>
      <c r="G5683" s="152">
        <v>54</v>
      </c>
      <c r="H5683" s="152">
        <v>505.96539446561297</v>
      </c>
      <c r="I5683" s="152">
        <v>432.31435756833599</v>
      </c>
      <c r="J5683" s="152">
        <v>367.15599071890301</v>
      </c>
      <c r="K5683" s="152">
        <v>505.54008015938302</v>
      </c>
      <c r="L5683" s="152">
        <v>65.158366849432994</v>
      </c>
      <c r="M5683" s="152">
        <v>73.2257225910475</v>
      </c>
    </row>
    <row r="5684" spans="1:13">
      <c r="A5684" s="150" t="str">
        <f t="shared" si="177"/>
        <v>2007-2009MalesNS1</v>
      </c>
      <c r="B5684" s="151" t="str">
        <f t="shared" si="176"/>
        <v>2007-2009_Males_NS1_&lt;75</v>
      </c>
      <c r="C5684" s="152" t="s">
        <v>5</v>
      </c>
      <c r="D5684" s="152" t="s">
        <v>2</v>
      </c>
      <c r="E5684" s="152" t="s">
        <v>96</v>
      </c>
      <c r="F5684" s="152">
        <v>162</v>
      </c>
      <c r="G5684" s="152">
        <v>54</v>
      </c>
      <c r="H5684" s="152">
        <v>502.40347340672997</v>
      </c>
      <c r="I5684" s="152">
        <v>420.08689051428598</v>
      </c>
      <c r="J5684" s="152">
        <v>356.77493096865697</v>
      </c>
      <c r="K5684" s="152">
        <v>491.23759932650597</v>
      </c>
      <c r="L5684" s="152">
        <v>63.311959545628703</v>
      </c>
      <c r="M5684" s="152">
        <v>71.150708812220202</v>
      </c>
    </row>
    <row r="5685" spans="1:13">
      <c r="A5685" s="150" t="str">
        <f t="shared" si="177"/>
        <v>2008-2010MalesNS1</v>
      </c>
      <c r="B5685" s="151" t="str">
        <f t="shared" si="176"/>
        <v>2008-2010_Males_NS1_&lt;75</v>
      </c>
      <c r="C5685" s="152" t="s">
        <v>6</v>
      </c>
      <c r="D5685" s="152" t="s">
        <v>2</v>
      </c>
      <c r="E5685" s="152" t="s">
        <v>96</v>
      </c>
      <c r="F5685" s="152">
        <v>149</v>
      </c>
      <c r="G5685" s="152">
        <v>49.6666666666667</v>
      </c>
      <c r="H5685" s="152">
        <v>461.24318969786998</v>
      </c>
      <c r="I5685" s="152">
        <v>384.817751774312</v>
      </c>
      <c r="J5685" s="152">
        <v>324.476840198959</v>
      </c>
      <c r="K5685" s="152">
        <v>452.97045722619998</v>
      </c>
      <c r="L5685" s="152">
        <v>60.340911575353701</v>
      </c>
      <c r="M5685" s="152">
        <v>68.152705451887201</v>
      </c>
    </row>
    <row r="5686" spans="1:13">
      <c r="A5686" s="150" t="str">
        <f t="shared" si="177"/>
        <v>2009-2011MalesNS1</v>
      </c>
      <c r="B5686" s="151" t="str">
        <f t="shared" si="176"/>
        <v>2009-2011_Males_NS1_&lt;75</v>
      </c>
      <c r="C5686" s="152" t="s">
        <v>7</v>
      </c>
      <c r="D5686" s="152" t="s">
        <v>2</v>
      </c>
      <c r="E5686" s="152" t="s">
        <v>96</v>
      </c>
      <c r="F5686" s="152">
        <v>132</v>
      </c>
      <c r="G5686" s="152">
        <v>44</v>
      </c>
      <c r="H5686" s="152">
        <v>408.78263293177702</v>
      </c>
      <c r="I5686" s="152">
        <v>342.872919356316</v>
      </c>
      <c r="J5686" s="152">
        <v>285.48887846168401</v>
      </c>
      <c r="K5686" s="152">
        <v>408.18356895746501</v>
      </c>
      <c r="L5686" s="152">
        <v>57.384040894631802</v>
      </c>
      <c r="M5686" s="152">
        <v>65.310649601149507</v>
      </c>
    </row>
    <row r="5687" spans="1:13">
      <c r="A5687" s="150" t="str">
        <f t="shared" si="177"/>
        <v>2010-2012MalesNS1</v>
      </c>
      <c r="B5687" s="151" t="str">
        <f t="shared" si="176"/>
        <v>2010-2012_Males_NS1_&lt;75</v>
      </c>
      <c r="C5687" s="152" t="s">
        <v>8</v>
      </c>
      <c r="D5687" s="152" t="s">
        <v>2</v>
      </c>
      <c r="E5687" s="152" t="s">
        <v>96</v>
      </c>
      <c r="F5687" s="152">
        <v>110</v>
      </c>
      <c r="G5687" s="152">
        <v>36.6666666666667</v>
      </c>
      <c r="H5687" s="152">
        <v>342.28459408158801</v>
      </c>
      <c r="I5687" s="152">
        <v>291.942191520861</v>
      </c>
      <c r="J5687" s="152">
        <v>238.55125193968101</v>
      </c>
      <c r="K5687" s="152">
        <v>353.46825296376602</v>
      </c>
      <c r="L5687" s="152">
        <v>53.390939581179403</v>
      </c>
      <c r="M5687" s="152">
        <v>61.526061442905501</v>
      </c>
    </row>
    <row r="5688" spans="1:13">
      <c r="A5688" s="150" t="str">
        <f t="shared" si="177"/>
        <v>2011-2013MalesNS1</v>
      </c>
      <c r="B5688" s="151" t="str">
        <f t="shared" si="176"/>
        <v>2011-2013_Males_NS1_&lt;75</v>
      </c>
      <c r="C5688" s="152" t="s">
        <v>9</v>
      </c>
      <c r="D5688" s="152" t="s">
        <v>2</v>
      </c>
      <c r="E5688" s="152" t="s">
        <v>96</v>
      </c>
      <c r="F5688" s="152">
        <v>123</v>
      </c>
      <c r="G5688" s="152">
        <v>41</v>
      </c>
      <c r="H5688" s="152">
        <v>383.835231705414</v>
      </c>
      <c r="I5688" s="152">
        <v>316.85776524973198</v>
      </c>
      <c r="J5688" s="152">
        <v>262.01628929485298</v>
      </c>
      <c r="K5688" s="152">
        <v>379.56739063757601</v>
      </c>
      <c r="L5688" s="152">
        <v>54.841475954879002</v>
      </c>
      <c r="M5688" s="152">
        <v>62.709625387844099</v>
      </c>
    </row>
    <row r="5689" spans="1:13">
      <c r="A5689" s="150" t="str">
        <f t="shared" si="177"/>
        <v>2012-2014MalesNS1</v>
      </c>
      <c r="B5689" s="151" t="str">
        <f t="shared" si="176"/>
        <v>2012-2014_Males_NS1_&lt;75</v>
      </c>
      <c r="C5689" s="152" t="s">
        <v>216</v>
      </c>
      <c r="D5689" s="152" t="s">
        <v>2</v>
      </c>
      <c r="E5689" s="152" t="s">
        <v>96</v>
      </c>
      <c r="F5689" s="152">
        <v>133</v>
      </c>
      <c r="G5689" s="152">
        <v>44.3333333333333</v>
      </c>
      <c r="H5689" s="152">
        <v>416.54921857872199</v>
      </c>
      <c r="I5689" s="152">
        <v>333.96741569239799</v>
      </c>
      <c r="J5689" s="152">
        <v>278.34996917787998</v>
      </c>
      <c r="K5689" s="152">
        <v>397.23641894771799</v>
      </c>
      <c r="L5689" s="152">
        <v>55.617446514518399</v>
      </c>
      <c r="M5689" s="152">
        <v>63.269003255319703</v>
      </c>
    </row>
    <row r="5690" spans="1:13">
      <c r="A5690" s="150" t="str">
        <f t="shared" si="177"/>
        <v>2004-2006MalesNS2</v>
      </c>
      <c r="B5690" s="151" t="str">
        <f t="shared" si="176"/>
        <v>2004-2006_Males_NS2_&lt;75</v>
      </c>
      <c r="C5690" s="152" t="s">
        <v>1</v>
      </c>
      <c r="D5690" s="152" t="s">
        <v>2</v>
      </c>
      <c r="E5690" s="152" t="s">
        <v>97</v>
      </c>
      <c r="F5690" s="152">
        <v>133</v>
      </c>
      <c r="G5690" s="152">
        <v>44.3333333333333</v>
      </c>
      <c r="H5690" s="152">
        <v>473.95053809422001</v>
      </c>
      <c r="I5690" s="152">
        <v>453.385126312544</v>
      </c>
      <c r="J5690" s="152">
        <v>379.14774262141702</v>
      </c>
      <c r="K5690" s="152">
        <v>537.83570009417599</v>
      </c>
      <c r="L5690" s="152">
        <v>74.237383691126894</v>
      </c>
      <c r="M5690" s="152">
        <v>84.450573781632301</v>
      </c>
    </row>
    <row r="5691" spans="1:13">
      <c r="A5691" s="150" t="str">
        <f t="shared" si="177"/>
        <v>2005-2007MalesNS2</v>
      </c>
      <c r="B5691" s="151" t="str">
        <f t="shared" si="176"/>
        <v>2005-2007_Males_NS2_&lt;75</v>
      </c>
      <c r="C5691" s="152" t="s">
        <v>3</v>
      </c>
      <c r="D5691" s="152" t="s">
        <v>2</v>
      </c>
      <c r="E5691" s="152" t="s">
        <v>97</v>
      </c>
      <c r="F5691" s="152">
        <v>148</v>
      </c>
      <c r="G5691" s="152">
        <v>49.3333333333333</v>
      </c>
      <c r="H5691" s="152">
        <v>520.61347966793301</v>
      </c>
      <c r="I5691" s="152">
        <v>497.24340295427203</v>
      </c>
      <c r="J5691" s="152">
        <v>419.73621557332802</v>
      </c>
      <c r="K5691" s="152">
        <v>584.82090657011202</v>
      </c>
      <c r="L5691" s="152">
        <v>77.507187380944202</v>
      </c>
      <c r="M5691" s="152">
        <v>87.577503615840399</v>
      </c>
    </row>
    <row r="5692" spans="1:13">
      <c r="A5692" s="150" t="str">
        <f t="shared" si="177"/>
        <v>2006-2008MalesNS2</v>
      </c>
      <c r="B5692" s="151" t="str">
        <f t="shared" si="176"/>
        <v>2006-2008_Males_NS2_&lt;75</v>
      </c>
      <c r="C5692" s="152" t="s">
        <v>4</v>
      </c>
      <c r="D5692" s="152" t="s">
        <v>2</v>
      </c>
      <c r="E5692" s="152" t="s">
        <v>97</v>
      </c>
      <c r="F5692" s="152">
        <v>149</v>
      </c>
      <c r="G5692" s="152">
        <v>49.6666666666667</v>
      </c>
      <c r="H5692" s="152">
        <v>515.39259771705304</v>
      </c>
      <c r="I5692" s="152">
        <v>487.264560663184</v>
      </c>
      <c r="J5692" s="152">
        <v>411.54648902730702</v>
      </c>
      <c r="K5692" s="152">
        <v>572.78516847071705</v>
      </c>
      <c r="L5692" s="152">
        <v>75.718071635877195</v>
      </c>
      <c r="M5692" s="152">
        <v>85.520607807532699</v>
      </c>
    </row>
    <row r="5693" spans="1:13">
      <c r="A5693" s="150" t="str">
        <f t="shared" si="177"/>
        <v>2007-2009MalesNS2</v>
      </c>
      <c r="B5693" s="151" t="str">
        <f t="shared" si="176"/>
        <v>2007-2009_Males_NS2_&lt;75</v>
      </c>
      <c r="C5693" s="152" t="s">
        <v>5</v>
      </c>
      <c r="D5693" s="152" t="s">
        <v>2</v>
      </c>
      <c r="E5693" s="152" t="s">
        <v>97</v>
      </c>
      <c r="F5693" s="152">
        <v>134</v>
      </c>
      <c r="G5693" s="152">
        <v>44.6666666666667</v>
      </c>
      <c r="H5693" s="152">
        <v>457.697168425727</v>
      </c>
      <c r="I5693" s="152">
        <v>431.75446179149401</v>
      </c>
      <c r="J5693" s="152">
        <v>361.15157788298097</v>
      </c>
      <c r="K5693" s="152">
        <v>512.03159503933898</v>
      </c>
      <c r="L5693" s="152">
        <v>70.602883908512993</v>
      </c>
      <c r="M5693" s="152">
        <v>80.277133247845597</v>
      </c>
    </row>
    <row r="5694" spans="1:13">
      <c r="A5694" s="150" t="str">
        <f t="shared" si="177"/>
        <v>2008-2010MalesNS2</v>
      </c>
      <c r="B5694" s="151" t="str">
        <f t="shared" si="176"/>
        <v>2008-2010_Males_NS2_&lt;75</v>
      </c>
      <c r="C5694" s="152" t="s">
        <v>6</v>
      </c>
      <c r="D5694" s="152" t="s">
        <v>2</v>
      </c>
      <c r="E5694" s="152" t="s">
        <v>97</v>
      </c>
      <c r="F5694" s="152">
        <v>116</v>
      </c>
      <c r="G5694" s="152">
        <v>38.6666666666667</v>
      </c>
      <c r="H5694" s="152">
        <v>391.71985276736598</v>
      </c>
      <c r="I5694" s="152">
        <v>363.16966177710799</v>
      </c>
      <c r="J5694" s="152">
        <v>299.59714037640202</v>
      </c>
      <c r="K5694" s="152">
        <v>436.15517472568303</v>
      </c>
      <c r="L5694" s="152">
        <v>63.572521400705902</v>
      </c>
      <c r="M5694" s="152">
        <v>72.985512948575007</v>
      </c>
    </row>
    <row r="5695" spans="1:13">
      <c r="A5695" s="150" t="str">
        <f t="shared" si="177"/>
        <v>2009-2011MalesNS2</v>
      </c>
      <c r="B5695" s="151" t="str">
        <f t="shared" ref="B5695:B5758" si="178">CONCATENATE(C5695,"_",D5695,"_",E5695,"_","&lt;75")</f>
        <v>2009-2011_Males_NS2_&lt;75</v>
      </c>
      <c r="C5695" s="152" t="s">
        <v>7</v>
      </c>
      <c r="D5695" s="152" t="s">
        <v>2</v>
      </c>
      <c r="E5695" s="152" t="s">
        <v>97</v>
      </c>
      <c r="F5695" s="152">
        <v>116</v>
      </c>
      <c r="G5695" s="152">
        <v>38.6666666666667</v>
      </c>
      <c r="H5695" s="152">
        <v>390.07330688008602</v>
      </c>
      <c r="I5695" s="152">
        <v>356.12110888349599</v>
      </c>
      <c r="J5695" s="152">
        <v>293.81280177702399</v>
      </c>
      <c r="K5695" s="152">
        <v>427.65521913938898</v>
      </c>
      <c r="L5695" s="152">
        <v>62.308307106472</v>
      </c>
      <c r="M5695" s="152">
        <v>71.534110255892898</v>
      </c>
    </row>
    <row r="5696" spans="1:13">
      <c r="A5696" s="150" t="str">
        <f t="shared" si="177"/>
        <v>2010-2012MalesNS2</v>
      </c>
      <c r="B5696" s="151" t="str">
        <f t="shared" si="178"/>
        <v>2010-2012_Males_NS2_&lt;75</v>
      </c>
      <c r="C5696" s="152" t="s">
        <v>8</v>
      </c>
      <c r="D5696" s="152" t="s">
        <v>2</v>
      </c>
      <c r="E5696" s="152" t="s">
        <v>97</v>
      </c>
      <c r="F5696" s="152">
        <v>110</v>
      </c>
      <c r="G5696" s="152">
        <v>36.6666666666667</v>
      </c>
      <c r="H5696" s="152">
        <v>368.86757654002201</v>
      </c>
      <c r="I5696" s="152">
        <v>335.09030596480699</v>
      </c>
      <c r="J5696" s="152">
        <v>274.76704318022598</v>
      </c>
      <c r="K5696" s="152">
        <v>404.60496147817298</v>
      </c>
      <c r="L5696" s="152">
        <v>60.323262784580599</v>
      </c>
      <c r="M5696" s="152">
        <v>69.514655513366193</v>
      </c>
    </row>
    <row r="5697" spans="1:13">
      <c r="A5697" s="150" t="str">
        <f t="shared" si="177"/>
        <v>2011-2013MalesNS2</v>
      </c>
      <c r="B5697" s="151" t="str">
        <f t="shared" si="178"/>
        <v>2011-2013_Males_NS2_&lt;75</v>
      </c>
      <c r="C5697" s="152" t="s">
        <v>9</v>
      </c>
      <c r="D5697" s="152" t="s">
        <v>2</v>
      </c>
      <c r="E5697" s="152" t="s">
        <v>97</v>
      </c>
      <c r="F5697" s="152">
        <v>126</v>
      </c>
      <c r="G5697" s="152">
        <v>42</v>
      </c>
      <c r="H5697" s="152">
        <v>422.86136188206899</v>
      </c>
      <c r="I5697" s="152">
        <v>374.12786584267502</v>
      </c>
      <c r="J5697" s="152">
        <v>311.17926613823403</v>
      </c>
      <c r="K5697" s="152">
        <v>445.99155505046201</v>
      </c>
      <c r="L5697" s="152">
        <v>62.948599704441101</v>
      </c>
      <c r="M5697" s="152">
        <v>71.863689207787701</v>
      </c>
    </row>
    <row r="5698" spans="1:13">
      <c r="A5698" s="150" t="str">
        <f t="shared" si="177"/>
        <v>2012-2014MalesNS2</v>
      </c>
      <c r="B5698" s="151" t="str">
        <f t="shared" si="178"/>
        <v>2012-2014_Males_NS2_&lt;75</v>
      </c>
      <c r="C5698" s="152" t="s">
        <v>216</v>
      </c>
      <c r="D5698" s="152" t="s">
        <v>2</v>
      </c>
      <c r="E5698" s="152" t="s">
        <v>97</v>
      </c>
      <c r="F5698" s="152">
        <v>121</v>
      </c>
      <c r="G5698" s="152">
        <v>40.3333333333333</v>
      </c>
      <c r="H5698" s="152">
        <v>406.43579322159201</v>
      </c>
      <c r="I5698" s="152">
        <v>357.561870102066</v>
      </c>
      <c r="J5698" s="152">
        <v>296.19647098794297</v>
      </c>
      <c r="K5698" s="152">
        <v>427.80937056850797</v>
      </c>
      <c r="L5698" s="152">
        <v>61.3653991141231</v>
      </c>
      <c r="M5698" s="152">
        <v>70.247500466442105</v>
      </c>
    </row>
    <row r="5699" spans="1:13">
      <c r="A5699" s="150" t="str">
        <f t="shared" ref="A5699:A5762" si="179">C5699&amp;D5699&amp;E5699</f>
        <v>2004-2006MalesNS3</v>
      </c>
      <c r="B5699" s="151" t="str">
        <f t="shared" si="178"/>
        <v>2004-2006_Males_NS3_&lt;75</v>
      </c>
      <c r="C5699" s="152" t="s">
        <v>1</v>
      </c>
      <c r="D5699" s="152" t="s">
        <v>2</v>
      </c>
      <c r="E5699" s="152" t="s">
        <v>98</v>
      </c>
      <c r="F5699" s="152">
        <v>208</v>
      </c>
      <c r="G5699" s="152">
        <v>69.3333333333333</v>
      </c>
      <c r="H5699" s="152">
        <v>616.60688346722804</v>
      </c>
      <c r="I5699" s="152">
        <v>561.26892396561595</v>
      </c>
      <c r="J5699" s="152">
        <v>487.10092771513303</v>
      </c>
      <c r="K5699" s="152">
        <v>643.47901403322101</v>
      </c>
      <c r="L5699" s="152">
        <v>74.167996250482503</v>
      </c>
      <c r="M5699" s="152">
        <v>82.210090067604796</v>
      </c>
    </row>
    <row r="5700" spans="1:13">
      <c r="A5700" s="150" t="str">
        <f t="shared" si="179"/>
        <v>2005-2007MalesNS3</v>
      </c>
      <c r="B5700" s="151" t="str">
        <f t="shared" si="178"/>
        <v>2005-2007_Males_NS3_&lt;75</v>
      </c>
      <c r="C5700" s="152" t="s">
        <v>3</v>
      </c>
      <c r="D5700" s="152" t="s">
        <v>2</v>
      </c>
      <c r="E5700" s="152" t="s">
        <v>98</v>
      </c>
      <c r="F5700" s="152">
        <v>198</v>
      </c>
      <c r="G5700" s="152">
        <v>66</v>
      </c>
      <c r="H5700" s="152">
        <v>579.74409275905498</v>
      </c>
      <c r="I5700" s="152">
        <v>526.43737663362299</v>
      </c>
      <c r="J5700" s="152">
        <v>455.01218730964501</v>
      </c>
      <c r="K5700" s="152">
        <v>605.81183890954503</v>
      </c>
      <c r="L5700" s="152">
        <v>71.425189323978699</v>
      </c>
      <c r="M5700" s="152">
        <v>79.374462275921601</v>
      </c>
    </row>
    <row r="5701" spans="1:13">
      <c r="A5701" s="150" t="str">
        <f t="shared" si="179"/>
        <v>2006-2008MalesNS3</v>
      </c>
      <c r="B5701" s="151" t="str">
        <f t="shared" si="178"/>
        <v>2006-2008_Males_NS3_&lt;75</v>
      </c>
      <c r="C5701" s="152" t="s">
        <v>4</v>
      </c>
      <c r="D5701" s="152" t="s">
        <v>2</v>
      </c>
      <c r="E5701" s="152" t="s">
        <v>98</v>
      </c>
      <c r="F5701" s="152">
        <v>193</v>
      </c>
      <c r="G5701" s="152">
        <v>64.3333333333333</v>
      </c>
      <c r="H5701" s="152">
        <v>558.98282503547898</v>
      </c>
      <c r="I5701" s="152">
        <v>503.50053311236599</v>
      </c>
      <c r="J5701" s="152">
        <v>434.32190440290401</v>
      </c>
      <c r="K5701" s="152">
        <v>580.48343006364701</v>
      </c>
      <c r="L5701" s="152">
        <v>69.178628709461606</v>
      </c>
      <c r="M5701" s="152">
        <v>76.982896951281504</v>
      </c>
    </row>
    <row r="5702" spans="1:13">
      <c r="A5702" s="150" t="str">
        <f t="shared" si="179"/>
        <v>2007-2009MalesNS3</v>
      </c>
      <c r="B5702" s="151" t="str">
        <f t="shared" si="178"/>
        <v>2007-2009_Males_NS3_&lt;75</v>
      </c>
      <c r="C5702" s="152" t="s">
        <v>5</v>
      </c>
      <c r="D5702" s="152" t="s">
        <v>2</v>
      </c>
      <c r="E5702" s="152" t="s">
        <v>98</v>
      </c>
      <c r="F5702" s="152">
        <v>186</v>
      </c>
      <c r="G5702" s="152">
        <v>62</v>
      </c>
      <c r="H5702" s="152">
        <v>533.2874591433</v>
      </c>
      <c r="I5702" s="152">
        <v>478.43837813641699</v>
      </c>
      <c r="J5702" s="152">
        <v>411.41062187486102</v>
      </c>
      <c r="K5702" s="152">
        <v>553.17733118259503</v>
      </c>
      <c r="L5702" s="152">
        <v>67.027756261555297</v>
      </c>
      <c r="M5702" s="152">
        <v>74.738953046178594</v>
      </c>
    </row>
    <row r="5703" spans="1:13">
      <c r="A5703" s="150" t="str">
        <f t="shared" si="179"/>
        <v>2008-2010MalesNS3</v>
      </c>
      <c r="B5703" s="151" t="str">
        <f t="shared" si="178"/>
        <v>2008-2010_Males_NS3_&lt;75</v>
      </c>
      <c r="C5703" s="152" t="s">
        <v>6</v>
      </c>
      <c r="D5703" s="152" t="s">
        <v>2</v>
      </c>
      <c r="E5703" s="152" t="s">
        <v>98</v>
      </c>
      <c r="F5703" s="152">
        <v>188</v>
      </c>
      <c r="G5703" s="152">
        <v>62.6666666666667</v>
      </c>
      <c r="H5703" s="152">
        <v>537.32708357151</v>
      </c>
      <c r="I5703" s="152">
        <v>470.40995868896499</v>
      </c>
      <c r="J5703" s="152">
        <v>404.90257445586701</v>
      </c>
      <c r="K5703" s="152">
        <v>543.41099731205497</v>
      </c>
      <c r="L5703" s="152">
        <v>65.507384233097795</v>
      </c>
      <c r="M5703" s="152">
        <v>73.001038623089897</v>
      </c>
    </row>
    <row r="5704" spans="1:13">
      <c r="A5704" s="150" t="str">
        <f t="shared" si="179"/>
        <v>2009-2011MalesNS3</v>
      </c>
      <c r="B5704" s="151" t="str">
        <f t="shared" si="178"/>
        <v>2009-2011_Males_NS3_&lt;75</v>
      </c>
      <c r="C5704" s="152" t="s">
        <v>7</v>
      </c>
      <c r="D5704" s="152" t="s">
        <v>2</v>
      </c>
      <c r="E5704" s="152" t="s">
        <v>98</v>
      </c>
      <c r="F5704" s="152">
        <v>170</v>
      </c>
      <c r="G5704" s="152">
        <v>56.6666666666667</v>
      </c>
      <c r="H5704" s="152">
        <v>484.33048433048401</v>
      </c>
      <c r="I5704" s="152">
        <v>420.50220594874099</v>
      </c>
      <c r="J5704" s="152">
        <v>358.91599145188201</v>
      </c>
      <c r="K5704" s="152">
        <v>489.52034515650399</v>
      </c>
      <c r="L5704" s="152">
        <v>61.586214496859398</v>
      </c>
      <c r="M5704" s="152">
        <v>69.018139207763298</v>
      </c>
    </row>
    <row r="5705" spans="1:13">
      <c r="A5705" s="150" t="str">
        <f t="shared" si="179"/>
        <v>2010-2012MalesNS3</v>
      </c>
      <c r="B5705" s="151" t="str">
        <f t="shared" si="178"/>
        <v>2010-2012_Males_NS3_&lt;75</v>
      </c>
      <c r="C5705" s="152" t="s">
        <v>8</v>
      </c>
      <c r="D5705" s="152" t="s">
        <v>2</v>
      </c>
      <c r="E5705" s="152" t="s">
        <v>98</v>
      </c>
      <c r="F5705" s="152">
        <v>177</v>
      </c>
      <c r="G5705" s="152">
        <v>59</v>
      </c>
      <c r="H5705" s="152">
        <v>502.31290972557298</v>
      </c>
      <c r="I5705" s="152">
        <v>424.53506475555503</v>
      </c>
      <c r="J5705" s="152">
        <v>363.62705000525199</v>
      </c>
      <c r="K5705" s="152">
        <v>492.637179842531</v>
      </c>
      <c r="L5705" s="152">
        <v>60.908014750302598</v>
      </c>
      <c r="M5705" s="152">
        <v>68.102115086975999</v>
      </c>
    </row>
    <row r="5706" spans="1:13">
      <c r="A5706" s="150" t="str">
        <f t="shared" si="179"/>
        <v>2011-2013MalesNS3</v>
      </c>
      <c r="B5706" s="151" t="str">
        <f t="shared" si="178"/>
        <v>2011-2013_Males_NS3_&lt;75</v>
      </c>
      <c r="C5706" s="152" t="s">
        <v>9</v>
      </c>
      <c r="D5706" s="152" t="s">
        <v>2</v>
      </c>
      <c r="E5706" s="152" t="s">
        <v>98</v>
      </c>
      <c r="F5706" s="152">
        <v>167</v>
      </c>
      <c r="G5706" s="152">
        <v>55.6666666666667</v>
      </c>
      <c r="H5706" s="152">
        <v>472.29842472920598</v>
      </c>
      <c r="I5706" s="152">
        <v>400.82157729590102</v>
      </c>
      <c r="J5706" s="152">
        <v>341.547920364981</v>
      </c>
      <c r="K5706" s="152">
        <v>467.316172224723</v>
      </c>
      <c r="L5706" s="152">
        <v>59.273656930920502</v>
      </c>
      <c r="M5706" s="152">
        <v>66.494594928821897</v>
      </c>
    </row>
    <row r="5707" spans="1:13">
      <c r="A5707" s="150" t="str">
        <f t="shared" si="179"/>
        <v>2012-2014MalesNS3</v>
      </c>
      <c r="B5707" s="151" t="str">
        <f t="shared" si="178"/>
        <v>2012-2014_Males_NS3_&lt;75</v>
      </c>
      <c r="C5707" s="152" t="s">
        <v>216</v>
      </c>
      <c r="D5707" s="152" t="s">
        <v>2</v>
      </c>
      <c r="E5707" s="152" t="s">
        <v>98</v>
      </c>
      <c r="F5707" s="152">
        <v>158</v>
      </c>
      <c r="G5707" s="152">
        <v>52.6666666666667</v>
      </c>
      <c r="H5707" s="152">
        <v>446.25204767553498</v>
      </c>
      <c r="I5707" s="152">
        <v>369.94359748802901</v>
      </c>
      <c r="J5707" s="152">
        <v>313.54633922681501</v>
      </c>
      <c r="K5707" s="152">
        <v>433.41714042784997</v>
      </c>
      <c r="L5707" s="152">
        <v>56.3972582612138</v>
      </c>
      <c r="M5707" s="152">
        <v>63.473542939821598</v>
      </c>
    </row>
    <row r="5708" spans="1:13">
      <c r="A5708" s="150" t="str">
        <f t="shared" si="179"/>
        <v>2004-2006MalesNS4</v>
      </c>
      <c r="B5708" s="151" t="str">
        <f t="shared" si="178"/>
        <v>2004-2006_Males_NS4_&lt;75</v>
      </c>
      <c r="C5708" s="152" t="s">
        <v>1</v>
      </c>
      <c r="D5708" s="152" t="s">
        <v>2</v>
      </c>
      <c r="E5708" s="152" t="s">
        <v>99</v>
      </c>
      <c r="F5708" s="152">
        <v>180</v>
      </c>
      <c r="G5708" s="152">
        <v>60</v>
      </c>
      <c r="H5708" s="152">
        <v>555.86436909394104</v>
      </c>
      <c r="I5708" s="152">
        <v>544.20190352778002</v>
      </c>
      <c r="J5708" s="152">
        <v>467.20610631809501</v>
      </c>
      <c r="K5708" s="152">
        <v>630.21117427787101</v>
      </c>
      <c r="L5708" s="152">
        <v>76.995797209685605</v>
      </c>
      <c r="M5708" s="152">
        <v>86.009270750091204</v>
      </c>
    </row>
    <row r="5709" spans="1:13">
      <c r="A5709" s="150" t="str">
        <f t="shared" si="179"/>
        <v>2005-2007MalesNS4</v>
      </c>
      <c r="B5709" s="151" t="str">
        <f t="shared" si="178"/>
        <v>2005-2007_Males_NS4_&lt;75</v>
      </c>
      <c r="C5709" s="152" t="s">
        <v>3</v>
      </c>
      <c r="D5709" s="152" t="s">
        <v>2</v>
      </c>
      <c r="E5709" s="152" t="s">
        <v>99</v>
      </c>
      <c r="F5709" s="152">
        <v>162</v>
      </c>
      <c r="G5709" s="152">
        <v>54</v>
      </c>
      <c r="H5709" s="152">
        <v>495.86776859504101</v>
      </c>
      <c r="I5709" s="152">
        <v>482.78844599356802</v>
      </c>
      <c r="J5709" s="152">
        <v>410.87754415806302</v>
      </c>
      <c r="K5709" s="152">
        <v>563.602745118754</v>
      </c>
      <c r="L5709" s="152">
        <v>71.910901835504802</v>
      </c>
      <c r="M5709" s="152">
        <v>80.814299125186693</v>
      </c>
    </row>
    <row r="5710" spans="1:13">
      <c r="A5710" s="150" t="str">
        <f t="shared" si="179"/>
        <v>2006-2008MalesNS4</v>
      </c>
      <c r="B5710" s="151" t="str">
        <f t="shared" si="178"/>
        <v>2006-2008_Males_NS4_&lt;75</v>
      </c>
      <c r="C5710" s="152" t="s">
        <v>4</v>
      </c>
      <c r="D5710" s="152" t="s">
        <v>2</v>
      </c>
      <c r="E5710" s="152" t="s">
        <v>99</v>
      </c>
      <c r="F5710" s="152">
        <v>148</v>
      </c>
      <c r="G5710" s="152">
        <v>49.3333333333333</v>
      </c>
      <c r="H5710" s="152">
        <v>446.442037947573</v>
      </c>
      <c r="I5710" s="152">
        <v>435.37784242450601</v>
      </c>
      <c r="J5710" s="152">
        <v>367.67802393280101</v>
      </c>
      <c r="K5710" s="152">
        <v>511.87373008468302</v>
      </c>
      <c r="L5710" s="152">
        <v>67.699818491704804</v>
      </c>
      <c r="M5710" s="152">
        <v>76.495887660177203</v>
      </c>
    </row>
    <row r="5711" spans="1:13">
      <c r="A5711" s="150" t="str">
        <f t="shared" si="179"/>
        <v>2007-2009MalesNS4</v>
      </c>
      <c r="B5711" s="151" t="str">
        <f t="shared" si="178"/>
        <v>2007-2009_Males_NS4_&lt;75</v>
      </c>
      <c r="C5711" s="152" t="s">
        <v>5</v>
      </c>
      <c r="D5711" s="152" t="s">
        <v>2</v>
      </c>
      <c r="E5711" s="152" t="s">
        <v>99</v>
      </c>
      <c r="F5711" s="152">
        <v>165</v>
      </c>
      <c r="G5711" s="152">
        <v>55</v>
      </c>
      <c r="H5711" s="152">
        <v>489.99227890954398</v>
      </c>
      <c r="I5711" s="152">
        <v>466.369480846729</v>
      </c>
      <c r="J5711" s="152">
        <v>397.55791499629402</v>
      </c>
      <c r="K5711" s="152">
        <v>543.61786329123402</v>
      </c>
      <c r="L5711" s="152">
        <v>68.811565850434903</v>
      </c>
      <c r="M5711" s="152">
        <v>77.248382444504799</v>
      </c>
    </row>
    <row r="5712" spans="1:13">
      <c r="A5712" s="150" t="str">
        <f t="shared" si="179"/>
        <v>2008-2010MalesNS4</v>
      </c>
      <c r="B5712" s="151" t="str">
        <f t="shared" si="178"/>
        <v>2008-2010_Males_NS4_&lt;75</v>
      </c>
      <c r="C5712" s="152" t="s">
        <v>6</v>
      </c>
      <c r="D5712" s="152" t="s">
        <v>2</v>
      </c>
      <c r="E5712" s="152" t="s">
        <v>99</v>
      </c>
      <c r="F5712" s="152">
        <v>165</v>
      </c>
      <c r="G5712" s="152">
        <v>55</v>
      </c>
      <c r="H5712" s="152">
        <v>486.36698599852599</v>
      </c>
      <c r="I5712" s="152">
        <v>455.93943847983599</v>
      </c>
      <c r="J5712" s="152">
        <v>388.73093565847</v>
      </c>
      <c r="K5712" s="152">
        <v>531.38821028590098</v>
      </c>
      <c r="L5712" s="152">
        <v>67.208502821366494</v>
      </c>
      <c r="M5712" s="152">
        <v>75.448771806065196</v>
      </c>
    </row>
    <row r="5713" spans="1:13">
      <c r="A5713" s="150" t="str">
        <f t="shared" si="179"/>
        <v>2009-2011MalesNS4</v>
      </c>
      <c r="B5713" s="151" t="str">
        <f t="shared" si="178"/>
        <v>2009-2011_Males_NS4_&lt;75</v>
      </c>
      <c r="C5713" s="152" t="s">
        <v>7</v>
      </c>
      <c r="D5713" s="152" t="s">
        <v>2</v>
      </c>
      <c r="E5713" s="152" t="s">
        <v>99</v>
      </c>
      <c r="F5713" s="152">
        <v>163</v>
      </c>
      <c r="G5713" s="152">
        <v>54.3333333333333</v>
      </c>
      <c r="H5713" s="152">
        <v>478.146083895571</v>
      </c>
      <c r="I5713" s="152">
        <v>442.41735928246499</v>
      </c>
      <c r="J5713" s="152">
        <v>376.77003079043197</v>
      </c>
      <c r="K5713" s="152">
        <v>516.16598413162399</v>
      </c>
      <c r="L5713" s="152">
        <v>65.647328492033097</v>
      </c>
      <c r="M5713" s="152">
        <v>73.748624849158901</v>
      </c>
    </row>
    <row r="5714" spans="1:13">
      <c r="A5714" s="150" t="str">
        <f t="shared" si="179"/>
        <v>2010-2012MalesNS4</v>
      </c>
      <c r="B5714" s="151" t="str">
        <f t="shared" si="178"/>
        <v>2010-2012_Males_NS4_&lt;75</v>
      </c>
      <c r="C5714" s="152" t="s">
        <v>8</v>
      </c>
      <c r="D5714" s="152" t="s">
        <v>2</v>
      </c>
      <c r="E5714" s="152" t="s">
        <v>99</v>
      </c>
      <c r="F5714" s="152">
        <v>167</v>
      </c>
      <c r="G5714" s="152">
        <v>55.6666666666667</v>
      </c>
      <c r="H5714" s="152">
        <v>489.30559624963399</v>
      </c>
      <c r="I5714" s="152">
        <v>456.67183223881602</v>
      </c>
      <c r="J5714" s="152">
        <v>389.55416967312101</v>
      </c>
      <c r="K5714" s="152">
        <v>531.96601882960704</v>
      </c>
      <c r="L5714" s="152">
        <v>67.117662565695497</v>
      </c>
      <c r="M5714" s="152">
        <v>75.294186590791398</v>
      </c>
    </row>
    <row r="5715" spans="1:13">
      <c r="A5715" s="150" t="str">
        <f t="shared" si="179"/>
        <v>2011-2013MalesNS4</v>
      </c>
      <c r="B5715" s="151" t="str">
        <f t="shared" si="178"/>
        <v>2011-2013_Males_NS4_&lt;75</v>
      </c>
      <c r="C5715" s="152" t="s">
        <v>9</v>
      </c>
      <c r="D5715" s="152" t="s">
        <v>2</v>
      </c>
      <c r="E5715" s="152" t="s">
        <v>99</v>
      </c>
      <c r="F5715" s="152">
        <v>174</v>
      </c>
      <c r="G5715" s="152">
        <v>58</v>
      </c>
      <c r="H5715" s="152">
        <v>507.836441642588</v>
      </c>
      <c r="I5715" s="152">
        <v>471.55862661831901</v>
      </c>
      <c r="J5715" s="152">
        <v>403.54558498024198</v>
      </c>
      <c r="K5715" s="152">
        <v>547.67828028278996</v>
      </c>
      <c r="L5715" s="152">
        <v>68.013041638077695</v>
      </c>
      <c r="M5715" s="152">
        <v>76.119653664470604</v>
      </c>
    </row>
    <row r="5716" spans="1:13">
      <c r="A5716" s="150" t="str">
        <f t="shared" si="179"/>
        <v>2012-2014MalesNS4</v>
      </c>
      <c r="B5716" s="151" t="str">
        <f t="shared" si="178"/>
        <v>2012-2014_Males_NS4_&lt;75</v>
      </c>
      <c r="C5716" s="152" t="s">
        <v>216</v>
      </c>
      <c r="D5716" s="152" t="s">
        <v>2</v>
      </c>
      <c r="E5716" s="152" t="s">
        <v>99</v>
      </c>
      <c r="F5716" s="152">
        <v>174</v>
      </c>
      <c r="G5716" s="152">
        <v>58</v>
      </c>
      <c r="H5716" s="152">
        <v>508.66781652878097</v>
      </c>
      <c r="I5716" s="152">
        <v>465.39028868492801</v>
      </c>
      <c r="J5716" s="152">
        <v>398.23308057944803</v>
      </c>
      <c r="K5716" s="152">
        <v>540.55210028665897</v>
      </c>
      <c r="L5716" s="152">
        <v>67.157208105479398</v>
      </c>
      <c r="M5716" s="152">
        <v>75.161811601730804</v>
      </c>
    </row>
    <row r="5717" spans="1:13">
      <c r="A5717" s="150" t="str">
        <f t="shared" si="179"/>
        <v>2004-2006MalesNS5</v>
      </c>
      <c r="B5717" s="151" t="str">
        <f t="shared" si="178"/>
        <v>2004-2006_Males_NS5_&lt;75</v>
      </c>
      <c r="C5717" s="152" t="s">
        <v>1</v>
      </c>
      <c r="D5717" s="152" t="s">
        <v>2</v>
      </c>
      <c r="E5717" s="152" t="s">
        <v>100</v>
      </c>
      <c r="F5717" s="152">
        <v>203</v>
      </c>
      <c r="G5717" s="152">
        <v>67.6666666666667</v>
      </c>
      <c r="H5717" s="152">
        <v>631.92628564313304</v>
      </c>
      <c r="I5717" s="152">
        <v>758.23829980487301</v>
      </c>
      <c r="J5717" s="152">
        <v>656.90237689247795</v>
      </c>
      <c r="K5717" s="152">
        <v>870.70450168060097</v>
      </c>
      <c r="L5717" s="152">
        <v>101.33592291239501</v>
      </c>
      <c r="M5717" s="152">
        <v>112.466201875728</v>
      </c>
    </row>
    <row r="5718" spans="1:13">
      <c r="A5718" s="150" t="str">
        <f t="shared" si="179"/>
        <v>2005-2007MalesNS5</v>
      </c>
      <c r="B5718" s="151" t="str">
        <f t="shared" si="178"/>
        <v>2005-2007_Males_NS5_&lt;75</v>
      </c>
      <c r="C5718" s="152" t="s">
        <v>3</v>
      </c>
      <c r="D5718" s="152" t="s">
        <v>2</v>
      </c>
      <c r="E5718" s="152" t="s">
        <v>100</v>
      </c>
      <c r="F5718" s="152">
        <v>208</v>
      </c>
      <c r="G5718" s="152">
        <v>69.3333333333333</v>
      </c>
      <c r="H5718" s="152">
        <v>643.96284829721401</v>
      </c>
      <c r="I5718" s="152">
        <v>769.18423989758696</v>
      </c>
      <c r="J5718" s="152">
        <v>667.46803776415197</v>
      </c>
      <c r="K5718" s="152">
        <v>881.92960934890198</v>
      </c>
      <c r="L5718" s="152">
        <v>101.716202133435</v>
      </c>
      <c r="M5718" s="152">
        <v>112.745369451315</v>
      </c>
    </row>
    <row r="5719" spans="1:13">
      <c r="A5719" s="150" t="str">
        <f t="shared" si="179"/>
        <v>2006-2008MalesNS5</v>
      </c>
      <c r="B5719" s="151" t="str">
        <f t="shared" si="178"/>
        <v>2006-2008_Males_NS5_&lt;75</v>
      </c>
      <c r="C5719" s="152" t="s">
        <v>4</v>
      </c>
      <c r="D5719" s="152" t="s">
        <v>2</v>
      </c>
      <c r="E5719" s="152" t="s">
        <v>100</v>
      </c>
      <c r="F5719" s="152">
        <v>211</v>
      </c>
      <c r="G5719" s="152">
        <v>70.3333333333333</v>
      </c>
      <c r="H5719" s="152">
        <v>648.63203197048904</v>
      </c>
      <c r="I5719" s="152">
        <v>779.95538692179605</v>
      </c>
      <c r="J5719" s="152">
        <v>677.52560695741499</v>
      </c>
      <c r="K5719" s="152">
        <v>893.40793593308001</v>
      </c>
      <c r="L5719" s="152">
        <v>102.42977996438201</v>
      </c>
      <c r="M5719" s="152">
        <v>113.45254901128401</v>
      </c>
    </row>
    <row r="5720" spans="1:13">
      <c r="A5720" s="150" t="str">
        <f t="shared" si="179"/>
        <v>2007-2009MalesNS5</v>
      </c>
      <c r="B5720" s="151" t="str">
        <f t="shared" si="178"/>
        <v>2007-2009_Males_NS5_&lt;75</v>
      </c>
      <c r="C5720" s="152" t="s">
        <v>5</v>
      </c>
      <c r="D5720" s="152" t="s">
        <v>2</v>
      </c>
      <c r="E5720" s="152" t="s">
        <v>100</v>
      </c>
      <c r="F5720" s="152">
        <v>205</v>
      </c>
      <c r="G5720" s="152">
        <v>68.3333333333333</v>
      </c>
      <c r="H5720" s="152">
        <v>628.25620594544898</v>
      </c>
      <c r="I5720" s="152">
        <v>755.26964413054804</v>
      </c>
      <c r="J5720" s="152">
        <v>654.70181064034898</v>
      </c>
      <c r="K5720" s="152">
        <v>866.826243013257</v>
      </c>
      <c r="L5720" s="152">
        <v>100.56783349019901</v>
      </c>
      <c r="M5720" s="152">
        <v>111.556598882709</v>
      </c>
    </row>
    <row r="5721" spans="1:13">
      <c r="A5721" s="150" t="str">
        <f t="shared" si="179"/>
        <v>2008-2010MalesNS5</v>
      </c>
      <c r="B5721" s="151" t="str">
        <f t="shared" si="178"/>
        <v>2008-2010_Males_NS5_&lt;75</v>
      </c>
      <c r="C5721" s="152" t="s">
        <v>6</v>
      </c>
      <c r="D5721" s="152" t="s">
        <v>2</v>
      </c>
      <c r="E5721" s="152" t="s">
        <v>100</v>
      </c>
      <c r="F5721" s="152">
        <v>187</v>
      </c>
      <c r="G5721" s="152">
        <v>62.3333333333333</v>
      </c>
      <c r="H5721" s="152">
        <v>571.97039212087805</v>
      </c>
      <c r="I5721" s="152">
        <v>677.42056637267501</v>
      </c>
      <c r="J5721" s="152">
        <v>583.05162145579698</v>
      </c>
      <c r="K5721" s="152">
        <v>782.61533530963402</v>
      </c>
      <c r="L5721" s="152">
        <v>94.368944916877595</v>
      </c>
      <c r="M5721" s="152">
        <v>105.19476893695899</v>
      </c>
    </row>
    <row r="5722" spans="1:13">
      <c r="A5722" s="150" t="str">
        <f t="shared" si="179"/>
        <v>2009-2011MalesNS5</v>
      </c>
      <c r="B5722" s="151" t="str">
        <f t="shared" si="178"/>
        <v>2009-2011_Males_NS5_&lt;75</v>
      </c>
      <c r="C5722" s="152" t="s">
        <v>7</v>
      </c>
      <c r="D5722" s="152" t="s">
        <v>2</v>
      </c>
      <c r="E5722" s="152" t="s">
        <v>100</v>
      </c>
      <c r="F5722" s="152">
        <v>161</v>
      </c>
      <c r="G5722" s="152">
        <v>53.6666666666667</v>
      </c>
      <c r="H5722" s="152">
        <v>492.39991436523201</v>
      </c>
      <c r="I5722" s="152">
        <v>581.42386114820204</v>
      </c>
      <c r="J5722" s="152">
        <v>494.34818503308401</v>
      </c>
      <c r="K5722" s="152">
        <v>679.31613099392098</v>
      </c>
      <c r="L5722" s="152">
        <v>87.075676115118299</v>
      </c>
      <c r="M5722" s="152">
        <v>97.8922698457189</v>
      </c>
    </row>
    <row r="5723" spans="1:13">
      <c r="A5723" s="150" t="str">
        <f t="shared" si="179"/>
        <v>2010-2012MalesNS5</v>
      </c>
      <c r="B5723" s="151" t="str">
        <f t="shared" si="178"/>
        <v>2010-2012_Males_NS5_&lt;75</v>
      </c>
      <c r="C5723" s="152" t="s">
        <v>8</v>
      </c>
      <c r="D5723" s="152" t="s">
        <v>2</v>
      </c>
      <c r="E5723" s="152" t="s">
        <v>100</v>
      </c>
      <c r="F5723" s="152">
        <v>153</v>
      </c>
      <c r="G5723" s="152">
        <v>51</v>
      </c>
      <c r="H5723" s="152">
        <v>466.022966099114</v>
      </c>
      <c r="I5723" s="152">
        <v>549.47330018724801</v>
      </c>
      <c r="J5723" s="152">
        <v>465.15901521637301</v>
      </c>
      <c r="K5723" s="152">
        <v>644.54969930141795</v>
      </c>
      <c r="L5723" s="152">
        <v>84.314284970874994</v>
      </c>
      <c r="M5723" s="152">
        <v>95.076399114170201</v>
      </c>
    </row>
    <row r="5724" spans="1:13">
      <c r="A5724" s="150" t="str">
        <f t="shared" si="179"/>
        <v>2011-2013MalesNS5</v>
      </c>
      <c r="B5724" s="151" t="str">
        <f t="shared" si="178"/>
        <v>2011-2013_Males_NS5_&lt;75</v>
      </c>
      <c r="C5724" s="152" t="s">
        <v>9</v>
      </c>
      <c r="D5724" s="152" t="s">
        <v>2</v>
      </c>
      <c r="E5724" s="152" t="s">
        <v>100</v>
      </c>
      <c r="F5724" s="152">
        <v>165</v>
      </c>
      <c r="G5724" s="152">
        <v>55</v>
      </c>
      <c r="H5724" s="152">
        <v>499.15295256534398</v>
      </c>
      <c r="I5724" s="152">
        <v>581.41055635294003</v>
      </c>
      <c r="J5724" s="152">
        <v>495.41679772385203</v>
      </c>
      <c r="K5724" s="152">
        <v>677.94779790996097</v>
      </c>
      <c r="L5724" s="152">
        <v>85.993758629088106</v>
      </c>
      <c r="M5724" s="152">
        <v>96.537241557020096</v>
      </c>
    </row>
    <row r="5725" spans="1:13">
      <c r="A5725" s="150" t="str">
        <f t="shared" si="179"/>
        <v>2012-2014MalesNS5</v>
      </c>
      <c r="B5725" s="151" t="str">
        <f t="shared" si="178"/>
        <v>2012-2014_Males_NS5_&lt;75</v>
      </c>
      <c r="C5725" s="152" t="s">
        <v>216</v>
      </c>
      <c r="D5725" s="152" t="s">
        <v>2</v>
      </c>
      <c r="E5725" s="152" t="s">
        <v>100</v>
      </c>
      <c r="F5725" s="152">
        <v>153</v>
      </c>
      <c r="G5725" s="152">
        <v>51</v>
      </c>
      <c r="H5725" s="152">
        <v>458.59185325060702</v>
      </c>
      <c r="I5725" s="152">
        <v>531.57343474005802</v>
      </c>
      <c r="J5725" s="152">
        <v>450.14497997300998</v>
      </c>
      <c r="K5725" s="152">
        <v>623.395648109435</v>
      </c>
      <c r="L5725" s="152">
        <v>81.428454767048805</v>
      </c>
      <c r="M5725" s="152">
        <v>91.8222133693763</v>
      </c>
    </row>
    <row r="5726" spans="1:13">
      <c r="A5726" s="150" t="str">
        <f t="shared" si="179"/>
        <v>2004-2006MalesNU</v>
      </c>
      <c r="B5726" s="151" t="str">
        <f t="shared" si="178"/>
        <v>2004-2006_Males_NU_&lt;75</v>
      </c>
      <c r="C5726" s="152" t="s">
        <v>1</v>
      </c>
      <c r="D5726" s="152" t="s">
        <v>2</v>
      </c>
      <c r="E5726" s="152" t="s">
        <v>101</v>
      </c>
      <c r="F5726" s="152">
        <v>1317</v>
      </c>
      <c r="G5726" s="152">
        <v>439</v>
      </c>
      <c r="H5726" s="152">
        <v>549.02451225612799</v>
      </c>
      <c r="I5726" s="152">
        <v>559.22079292542696</v>
      </c>
      <c r="J5726" s="152">
        <v>529.27518485718304</v>
      </c>
      <c r="K5726" s="152">
        <v>590.412905054519</v>
      </c>
      <c r="L5726" s="152">
        <v>29.9456080682431</v>
      </c>
      <c r="M5726" s="152">
        <v>31.192112129092799</v>
      </c>
    </row>
    <row r="5727" spans="1:13">
      <c r="A5727" s="150" t="str">
        <f t="shared" si="179"/>
        <v>2005-2007MalesNU</v>
      </c>
      <c r="B5727" s="151" t="str">
        <f t="shared" si="178"/>
        <v>2005-2007_Males_NU_&lt;75</v>
      </c>
      <c r="C5727" s="152" t="s">
        <v>3</v>
      </c>
      <c r="D5727" s="152" t="s">
        <v>2</v>
      </c>
      <c r="E5727" s="152" t="s">
        <v>101</v>
      </c>
      <c r="F5727" s="152">
        <v>1291</v>
      </c>
      <c r="G5727" s="152">
        <v>430.33333333333297</v>
      </c>
      <c r="H5727" s="152">
        <v>534.01170606605899</v>
      </c>
      <c r="I5727" s="152">
        <v>535.63558765931396</v>
      </c>
      <c r="J5727" s="152">
        <v>506.67434748184502</v>
      </c>
      <c r="K5727" s="152">
        <v>565.81471336490495</v>
      </c>
      <c r="L5727" s="152">
        <v>28.9612401774692</v>
      </c>
      <c r="M5727" s="152">
        <v>30.1791257055907</v>
      </c>
    </row>
    <row r="5728" spans="1:13">
      <c r="A5728" s="150" t="str">
        <f t="shared" si="179"/>
        <v>2006-2008MalesNU</v>
      </c>
      <c r="B5728" s="151" t="str">
        <f t="shared" si="178"/>
        <v>2006-2008_Males_NU_&lt;75</v>
      </c>
      <c r="C5728" s="152" t="s">
        <v>4</v>
      </c>
      <c r="D5728" s="152" t="s">
        <v>2</v>
      </c>
      <c r="E5728" s="152" t="s">
        <v>101</v>
      </c>
      <c r="F5728" s="152">
        <v>1289</v>
      </c>
      <c r="G5728" s="152">
        <v>429.66666666666703</v>
      </c>
      <c r="H5728" s="152">
        <v>528.69037365161398</v>
      </c>
      <c r="I5728" s="152">
        <v>526.25936100454203</v>
      </c>
      <c r="J5728" s="152">
        <v>497.78333758476498</v>
      </c>
      <c r="K5728" s="152">
        <v>555.93381548615002</v>
      </c>
      <c r="L5728" s="152">
        <v>28.476023419777199</v>
      </c>
      <c r="M5728" s="152">
        <v>29.674454481607899</v>
      </c>
    </row>
    <row r="5729" spans="1:13">
      <c r="A5729" s="150" t="str">
        <f t="shared" si="179"/>
        <v>2007-2009MalesNU</v>
      </c>
      <c r="B5729" s="151" t="str">
        <f t="shared" si="178"/>
        <v>2007-2009_Males_NU_&lt;75</v>
      </c>
      <c r="C5729" s="152" t="s">
        <v>5</v>
      </c>
      <c r="D5729" s="152" t="s">
        <v>2</v>
      </c>
      <c r="E5729" s="152" t="s">
        <v>101</v>
      </c>
      <c r="F5729" s="152">
        <v>1227</v>
      </c>
      <c r="G5729" s="152">
        <v>409</v>
      </c>
      <c r="H5729" s="152">
        <v>499.88185351465398</v>
      </c>
      <c r="I5729" s="152">
        <v>491.51596002338101</v>
      </c>
      <c r="J5729" s="152">
        <v>464.26501672473898</v>
      </c>
      <c r="K5729" s="152">
        <v>519.94306938002296</v>
      </c>
      <c r="L5729" s="152">
        <v>27.250943298642401</v>
      </c>
      <c r="M5729" s="152">
        <v>28.427109356641001</v>
      </c>
    </row>
    <row r="5730" spans="1:13">
      <c r="A5730" s="150" t="str">
        <f t="shared" si="179"/>
        <v>2008-2010MalesNU</v>
      </c>
      <c r="B5730" s="151" t="str">
        <f t="shared" si="178"/>
        <v>2008-2010_Males_NU_&lt;75</v>
      </c>
      <c r="C5730" s="152" t="s">
        <v>6</v>
      </c>
      <c r="D5730" s="152" t="s">
        <v>2</v>
      </c>
      <c r="E5730" s="152" t="s">
        <v>101</v>
      </c>
      <c r="F5730" s="152">
        <v>1230</v>
      </c>
      <c r="G5730" s="152">
        <v>410</v>
      </c>
      <c r="H5730" s="152">
        <v>499.54512963805303</v>
      </c>
      <c r="I5730" s="152">
        <v>486.613592556588</v>
      </c>
      <c r="J5730" s="152">
        <v>459.65955440446601</v>
      </c>
      <c r="K5730" s="152">
        <v>514.72952916636598</v>
      </c>
      <c r="L5730" s="152">
        <v>26.954038152122099</v>
      </c>
      <c r="M5730" s="152">
        <v>28.115936609777599</v>
      </c>
    </row>
    <row r="5731" spans="1:13">
      <c r="A5731" s="150" t="str">
        <f t="shared" si="179"/>
        <v>2009-2011MalesNU</v>
      </c>
      <c r="B5731" s="151" t="str">
        <f t="shared" si="178"/>
        <v>2009-2011_Males_NU_&lt;75</v>
      </c>
      <c r="C5731" s="152" t="s">
        <v>7</v>
      </c>
      <c r="D5731" s="152" t="s">
        <v>2</v>
      </c>
      <c r="E5731" s="152" t="s">
        <v>101</v>
      </c>
      <c r="F5731" s="152">
        <v>1169</v>
      </c>
      <c r="G5731" s="152">
        <v>389.66666666666703</v>
      </c>
      <c r="H5731" s="152">
        <v>473.68975549666499</v>
      </c>
      <c r="I5731" s="152">
        <v>456.44544770292799</v>
      </c>
      <c r="J5731" s="152">
        <v>430.508535438119</v>
      </c>
      <c r="K5731" s="152">
        <v>483.529909100353</v>
      </c>
      <c r="L5731" s="152">
        <v>25.936912264809401</v>
      </c>
      <c r="M5731" s="152">
        <v>27.084461397425098</v>
      </c>
    </row>
    <row r="5732" spans="1:13">
      <c r="A5732" s="150" t="str">
        <f t="shared" si="179"/>
        <v>2010-2012MalesNU</v>
      </c>
      <c r="B5732" s="151" t="str">
        <f t="shared" si="178"/>
        <v>2010-2012_Males_NU_&lt;75</v>
      </c>
      <c r="C5732" s="152" t="s">
        <v>8</v>
      </c>
      <c r="D5732" s="152" t="s">
        <v>2</v>
      </c>
      <c r="E5732" s="152" t="s">
        <v>101</v>
      </c>
      <c r="F5732" s="152">
        <v>1162</v>
      </c>
      <c r="G5732" s="152">
        <v>387.33333333333297</v>
      </c>
      <c r="H5732" s="152">
        <v>469.99627885906602</v>
      </c>
      <c r="I5732" s="152">
        <v>449.29601835705802</v>
      </c>
      <c r="J5732" s="152">
        <v>423.685967728771</v>
      </c>
      <c r="K5732" s="152">
        <v>476.04264684074701</v>
      </c>
      <c r="L5732" s="152">
        <v>25.610050628287102</v>
      </c>
      <c r="M5732" s="152">
        <v>26.7466284836892</v>
      </c>
    </row>
    <row r="5733" spans="1:13">
      <c r="A5733" s="150" t="str">
        <f t="shared" si="179"/>
        <v>2011-2013MalesNU</v>
      </c>
      <c r="B5733" s="151" t="str">
        <f t="shared" si="178"/>
        <v>2011-2013_Males_NU_&lt;75</v>
      </c>
      <c r="C5733" s="152" t="s">
        <v>9</v>
      </c>
      <c r="D5733" s="152" t="s">
        <v>2</v>
      </c>
      <c r="E5733" s="152" t="s">
        <v>101</v>
      </c>
      <c r="F5733" s="152">
        <v>1157</v>
      </c>
      <c r="G5733" s="152">
        <v>385.66666666666703</v>
      </c>
      <c r="H5733" s="152">
        <v>467.06712525634202</v>
      </c>
      <c r="I5733" s="152">
        <v>441.94537956767101</v>
      </c>
      <c r="J5733" s="152">
        <v>416.67882324347897</v>
      </c>
      <c r="K5733" s="152">
        <v>468.33574849924202</v>
      </c>
      <c r="L5733" s="152">
        <v>25.2665563241912</v>
      </c>
      <c r="M5733" s="152">
        <v>26.3903689315717</v>
      </c>
    </row>
    <row r="5734" spans="1:13">
      <c r="A5734" s="150" t="str">
        <f t="shared" si="179"/>
        <v>2012-2014MalesNU</v>
      </c>
      <c r="B5734" s="151" t="str">
        <f t="shared" si="178"/>
        <v>2012-2014_Males_NU_&lt;75</v>
      </c>
      <c r="C5734" s="152" t="s">
        <v>216</v>
      </c>
      <c r="D5734" s="152" t="s">
        <v>2</v>
      </c>
      <c r="E5734" s="152" t="s">
        <v>101</v>
      </c>
      <c r="F5734" s="152">
        <v>1157</v>
      </c>
      <c r="G5734" s="152">
        <v>385.66666666666703</v>
      </c>
      <c r="H5734" s="152">
        <v>467.11049565389402</v>
      </c>
      <c r="I5734" s="152">
        <v>436.12010778603599</v>
      </c>
      <c r="J5734" s="152">
        <v>411.16472419993801</v>
      </c>
      <c r="K5734" s="152">
        <v>462.18546355576899</v>
      </c>
      <c r="L5734" s="152">
        <v>24.955383586098598</v>
      </c>
      <c r="M5734" s="152">
        <v>26.065355769732601</v>
      </c>
    </row>
    <row r="5735" spans="1:13">
      <c r="A5735" s="150" t="str">
        <f t="shared" si="179"/>
        <v>2004-2006MalesNU1</v>
      </c>
      <c r="B5735" s="151" t="str">
        <f t="shared" si="178"/>
        <v>2004-2006_Males_NU1_&lt;75</v>
      </c>
      <c r="C5735" s="152" t="s">
        <v>1</v>
      </c>
      <c r="D5735" s="152" t="s">
        <v>2</v>
      </c>
      <c r="E5735" s="152" t="s">
        <v>102</v>
      </c>
      <c r="F5735" s="152">
        <v>228</v>
      </c>
      <c r="G5735" s="152">
        <v>76</v>
      </c>
      <c r="H5735" s="152">
        <v>469.31928120046899</v>
      </c>
      <c r="I5735" s="152">
        <v>441.57760982963998</v>
      </c>
      <c r="J5735" s="152">
        <v>385.64301683115502</v>
      </c>
      <c r="K5735" s="152">
        <v>503.29016440898198</v>
      </c>
      <c r="L5735" s="152">
        <v>55.934592998485101</v>
      </c>
      <c r="M5735" s="152">
        <v>61.712554579341401</v>
      </c>
    </row>
    <row r="5736" spans="1:13">
      <c r="A5736" s="150" t="str">
        <f t="shared" si="179"/>
        <v>2005-2007MalesNU1</v>
      </c>
      <c r="B5736" s="151" t="str">
        <f t="shared" si="178"/>
        <v>2005-2007_Males_NU1_&lt;75</v>
      </c>
      <c r="C5736" s="152" t="s">
        <v>3</v>
      </c>
      <c r="D5736" s="152" t="s">
        <v>2</v>
      </c>
      <c r="E5736" s="152" t="s">
        <v>102</v>
      </c>
      <c r="F5736" s="152">
        <v>228</v>
      </c>
      <c r="G5736" s="152">
        <v>76</v>
      </c>
      <c r="H5736" s="152">
        <v>464.48143092875898</v>
      </c>
      <c r="I5736" s="152">
        <v>427.26971813879402</v>
      </c>
      <c r="J5736" s="152">
        <v>373.16881549162798</v>
      </c>
      <c r="K5736" s="152">
        <v>486.95916483764199</v>
      </c>
      <c r="L5736" s="152">
        <v>54.100902647165398</v>
      </c>
      <c r="M5736" s="152">
        <v>59.689446698847902</v>
      </c>
    </row>
    <row r="5737" spans="1:13">
      <c r="A5737" s="150" t="str">
        <f t="shared" si="179"/>
        <v>2006-2008MalesNU1</v>
      </c>
      <c r="B5737" s="151" t="str">
        <f t="shared" si="178"/>
        <v>2006-2008_Males_NU1_&lt;75</v>
      </c>
      <c r="C5737" s="152" t="s">
        <v>4</v>
      </c>
      <c r="D5737" s="152" t="s">
        <v>2</v>
      </c>
      <c r="E5737" s="152" t="s">
        <v>102</v>
      </c>
      <c r="F5737" s="152">
        <v>232</v>
      </c>
      <c r="G5737" s="152">
        <v>77.3333333333333</v>
      </c>
      <c r="H5737" s="152">
        <v>467.94949372705599</v>
      </c>
      <c r="I5737" s="152">
        <v>423.95060178317198</v>
      </c>
      <c r="J5737" s="152">
        <v>370.70951584997499</v>
      </c>
      <c r="K5737" s="152">
        <v>482.641200009626</v>
      </c>
      <c r="L5737" s="152">
        <v>53.241085933197702</v>
      </c>
      <c r="M5737" s="152">
        <v>58.690598226453403</v>
      </c>
    </row>
    <row r="5738" spans="1:13">
      <c r="A5738" s="150" t="str">
        <f t="shared" si="179"/>
        <v>2007-2009MalesNU1</v>
      </c>
      <c r="B5738" s="151" t="str">
        <f t="shared" si="178"/>
        <v>2007-2009_Males_NU1_&lt;75</v>
      </c>
      <c r="C5738" s="152" t="s">
        <v>5</v>
      </c>
      <c r="D5738" s="152" t="s">
        <v>2</v>
      </c>
      <c r="E5738" s="152" t="s">
        <v>102</v>
      </c>
      <c r="F5738" s="152">
        <v>198</v>
      </c>
      <c r="G5738" s="152">
        <v>66</v>
      </c>
      <c r="H5738" s="152">
        <v>396.73793255455098</v>
      </c>
      <c r="I5738" s="152">
        <v>353.60271884118998</v>
      </c>
      <c r="J5738" s="152">
        <v>305.57840778155997</v>
      </c>
      <c r="K5738" s="152">
        <v>406.97189997474402</v>
      </c>
      <c r="L5738" s="152">
        <v>48.024311059630598</v>
      </c>
      <c r="M5738" s="152">
        <v>53.369181133553397</v>
      </c>
    </row>
    <row r="5739" spans="1:13">
      <c r="A5739" s="150" t="str">
        <f t="shared" si="179"/>
        <v>2008-2010MalesNU1</v>
      </c>
      <c r="B5739" s="151" t="str">
        <f t="shared" si="178"/>
        <v>2008-2010_Males_NU1_&lt;75</v>
      </c>
      <c r="C5739" s="152" t="s">
        <v>6</v>
      </c>
      <c r="D5739" s="152" t="s">
        <v>2</v>
      </c>
      <c r="E5739" s="152" t="s">
        <v>102</v>
      </c>
      <c r="F5739" s="152">
        <v>195</v>
      </c>
      <c r="G5739" s="152">
        <v>65</v>
      </c>
      <c r="H5739" s="152">
        <v>390.202905510866</v>
      </c>
      <c r="I5739" s="152">
        <v>341.53011444758903</v>
      </c>
      <c r="J5739" s="152">
        <v>294.82614242769802</v>
      </c>
      <c r="K5739" s="152">
        <v>393.47421283163197</v>
      </c>
      <c r="L5739" s="152">
        <v>46.703972019890301</v>
      </c>
      <c r="M5739" s="152">
        <v>51.9440983840434</v>
      </c>
    </row>
    <row r="5740" spans="1:13">
      <c r="A5740" s="150" t="str">
        <f t="shared" si="179"/>
        <v>2009-2011MalesNU1</v>
      </c>
      <c r="B5740" s="151" t="str">
        <f t="shared" si="178"/>
        <v>2009-2011_Males_NU1_&lt;75</v>
      </c>
      <c r="C5740" s="152" t="s">
        <v>7</v>
      </c>
      <c r="D5740" s="152" t="s">
        <v>2</v>
      </c>
      <c r="E5740" s="152" t="s">
        <v>102</v>
      </c>
      <c r="F5740" s="152">
        <v>182</v>
      </c>
      <c r="G5740" s="152">
        <v>60.6666666666667</v>
      </c>
      <c r="H5740" s="152">
        <v>364.87570168404199</v>
      </c>
      <c r="I5740" s="152">
        <v>315.78018257444</v>
      </c>
      <c r="J5740" s="152">
        <v>271.09808926226799</v>
      </c>
      <c r="K5740" s="152">
        <v>365.66236608151797</v>
      </c>
      <c r="L5740" s="152">
        <v>44.682093312171702</v>
      </c>
      <c r="M5740" s="152">
        <v>49.882183507078501</v>
      </c>
    </row>
    <row r="5741" spans="1:13">
      <c r="A5741" s="150" t="str">
        <f t="shared" si="179"/>
        <v>2010-2012MalesNU1</v>
      </c>
      <c r="B5741" s="151" t="str">
        <f t="shared" si="178"/>
        <v>2010-2012_Males_NU1_&lt;75</v>
      </c>
      <c r="C5741" s="152" t="s">
        <v>8</v>
      </c>
      <c r="D5741" s="152" t="s">
        <v>2</v>
      </c>
      <c r="E5741" s="152" t="s">
        <v>102</v>
      </c>
      <c r="F5741" s="152">
        <v>194</v>
      </c>
      <c r="G5741" s="152">
        <v>64.6666666666667</v>
      </c>
      <c r="H5741" s="152">
        <v>389.581701708938</v>
      </c>
      <c r="I5741" s="152">
        <v>332.16887460926898</v>
      </c>
      <c r="J5741" s="152">
        <v>286.643385549431</v>
      </c>
      <c r="K5741" s="152">
        <v>382.81619846881699</v>
      </c>
      <c r="L5741" s="152">
        <v>45.525489059838499</v>
      </c>
      <c r="M5741" s="152">
        <v>50.647323859547697</v>
      </c>
    </row>
    <row r="5742" spans="1:13">
      <c r="A5742" s="150" t="str">
        <f t="shared" si="179"/>
        <v>2011-2013MalesNU1</v>
      </c>
      <c r="B5742" s="151" t="str">
        <f t="shared" si="178"/>
        <v>2011-2013_Males_NU1_&lt;75</v>
      </c>
      <c r="C5742" s="152" t="s">
        <v>9</v>
      </c>
      <c r="D5742" s="152" t="s">
        <v>2</v>
      </c>
      <c r="E5742" s="152" t="s">
        <v>102</v>
      </c>
      <c r="F5742" s="152">
        <v>209</v>
      </c>
      <c r="G5742" s="152">
        <v>69.6666666666667</v>
      </c>
      <c r="H5742" s="152">
        <v>420.10894691350597</v>
      </c>
      <c r="I5742" s="152">
        <v>357.03862660086401</v>
      </c>
      <c r="J5742" s="152">
        <v>309.69391953805598</v>
      </c>
      <c r="K5742" s="152">
        <v>409.503954256393</v>
      </c>
      <c r="L5742" s="152">
        <v>47.344707062808602</v>
      </c>
      <c r="M5742" s="152">
        <v>52.465327655528803</v>
      </c>
    </row>
    <row r="5743" spans="1:13">
      <c r="A5743" s="150" t="str">
        <f t="shared" si="179"/>
        <v>2012-2014MalesNU1</v>
      </c>
      <c r="B5743" s="151" t="str">
        <f t="shared" si="178"/>
        <v>2012-2014_Males_NU1_&lt;75</v>
      </c>
      <c r="C5743" s="152" t="s">
        <v>216</v>
      </c>
      <c r="D5743" s="152" t="s">
        <v>2</v>
      </c>
      <c r="E5743" s="152" t="s">
        <v>102</v>
      </c>
      <c r="F5743" s="152">
        <v>218</v>
      </c>
      <c r="G5743" s="152">
        <v>72.6666666666667</v>
      </c>
      <c r="H5743" s="152">
        <v>437.812543931878</v>
      </c>
      <c r="I5743" s="152">
        <v>366.887246881343</v>
      </c>
      <c r="J5743" s="152">
        <v>319.11418277012302</v>
      </c>
      <c r="K5743" s="152">
        <v>419.71341673629598</v>
      </c>
      <c r="L5743" s="152">
        <v>47.7730641112203</v>
      </c>
      <c r="M5743" s="152">
        <v>52.8261698549531</v>
      </c>
    </row>
    <row r="5744" spans="1:13">
      <c r="A5744" s="150" t="str">
        <f t="shared" si="179"/>
        <v>2004-2006MalesNU2</v>
      </c>
      <c r="B5744" s="151" t="str">
        <f t="shared" si="178"/>
        <v>2004-2006_Males_NU2_&lt;75</v>
      </c>
      <c r="C5744" s="152" t="s">
        <v>1</v>
      </c>
      <c r="D5744" s="152" t="s">
        <v>2</v>
      </c>
      <c r="E5744" s="152" t="s">
        <v>103</v>
      </c>
      <c r="F5744" s="152">
        <v>229</v>
      </c>
      <c r="G5744" s="152">
        <v>76.3333333333333</v>
      </c>
      <c r="H5744" s="152">
        <v>465.75008135372599</v>
      </c>
      <c r="I5744" s="152">
        <v>476.401048567224</v>
      </c>
      <c r="J5744" s="152">
        <v>416.42132106622199</v>
      </c>
      <c r="K5744" s="152">
        <v>542.56230792589599</v>
      </c>
      <c r="L5744" s="152">
        <v>59.979727501002202</v>
      </c>
      <c r="M5744" s="152">
        <v>66.161259358671799</v>
      </c>
    </row>
    <row r="5745" spans="1:13">
      <c r="A5745" s="150" t="str">
        <f t="shared" si="179"/>
        <v>2005-2007MalesNU2</v>
      </c>
      <c r="B5745" s="151" t="str">
        <f t="shared" si="178"/>
        <v>2005-2007_Males_NU2_&lt;75</v>
      </c>
      <c r="C5745" s="152" t="s">
        <v>3</v>
      </c>
      <c r="D5745" s="152" t="s">
        <v>2</v>
      </c>
      <c r="E5745" s="152" t="s">
        <v>103</v>
      </c>
      <c r="F5745" s="152">
        <v>243</v>
      </c>
      <c r="G5745" s="152">
        <v>81</v>
      </c>
      <c r="H5745" s="152">
        <v>493.59143629014198</v>
      </c>
      <c r="I5745" s="152">
        <v>491.66830188741397</v>
      </c>
      <c r="J5745" s="152">
        <v>431.486960579597</v>
      </c>
      <c r="K5745" s="152">
        <v>557.86098241290199</v>
      </c>
      <c r="L5745" s="152">
        <v>60.1813413078171</v>
      </c>
      <c r="M5745" s="152">
        <v>66.192680525487404</v>
      </c>
    </row>
    <row r="5746" spans="1:13">
      <c r="A5746" s="150" t="str">
        <f t="shared" si="179"/>
        <v>2006-2008MalesNU2</v>
      </c>
      <c r="B5746" s="151" t="str">
        <f t="shared" si="178"/>
        <v>2006-2008_Males_NU2_&lt;75</v>
      </c>
      <c r="C5746" s="152" t="s">
        <v>4</v>
      </c>
      <c r="D5746" s="152" t="s">
        <v>2</v>
      </c>
      <c r="E5746" s="152" t="s">
        <v>103</v>
      </c>
      <c r="F5746" s="152">
        <v>229</v>
      </c>
      <c r="G5746" s="152">
        <v>76.3333333333333</v>
      </c>
      <c r="H5746" s="152">
        <v>463.28140805178998</v>
      </c>
      <c r="I5746" s="152">
        <v>457.085442313035</v>
      </c>
      <c r="J5746" s="152">
        <v>399.44467101514198</v>
      </c>
      <c r="K5746" s="152">
        <v>520.66669181787995</v>
      </c>
      <c r="L5746" s="152">
        <v>57.6407712978937</v>
      </c>
      <c r="M5746" s="152">
        <v>63.581249504844898</v>
      </c>
    </row>
    <row r="5747" spans="1:13">
      <c r="A5747" s="150" t="str">
        <f t="shared" si="179"/>
        <v>2007-2009MalesNU2</v>
      </c>
      <c r="B5747" s="151" t="str">
        <f t="shared" si="178"/>
        <v>2007-2009_Males_NU2_&lt;75</v>
      </c>
      <c r="C5747" s="152" t="s">
        <v>5</v>
      </c>
      <c r="D5747" s="152" t="s">
        <v>2</v>
      </c>
      <c r="E5747" s="152" t="s">
        <v>103</v>
      </c>
      <c r="F5747" s="152">
        <v>230</v>
      </c>
      <c r="G5747" s="152">
        <v>76.6666666666667</v>
      </c>
      <c r="H5747" s="152">
        <v>462.62772548073099</v>
      </c>
      <c r="I5747" s="152">
        <v>453.66518513099601</v>
      </c>
      <c r="J5747" s="152">
        <v>396.53286589463801</v>
      </c>
      <c r="K5747" s="152">
        <v>516.67206535318201</v>
      </c>
      <c r="L5747" s="152">
        <v>57.132319236357901</v>
      </c>
      <c r="M5747" s="152">
        <v>63.006880222185302</v>
      </c>
    </row>
    <row r="5748" spans="1:13">
      <c r="A5748" s="150" t="str">
        <f t="shared" si="179"/>
        <v>2008-2010MalesNU2</v>
      </c>
      <c r="B5748" s="151" t="str">
        <f t="shared" si="178"/>
        <v>2008-2010_Males_NU2_&lt;75</v>
      </c>
      <c r="C5748" s="152" t="s">
        <v>6</v>
      </c>
      <c r="D5748" s="152" t="s">
        <v>2</v>
      </c>
      <c r="E5748" s="152" t="s">
        <v>103</v>
      </c>
      <c r="F5748" s="152">
        <v>224</v>
      </c>
      <c r="G5748" s="152">
        <v>74.6666666666667</v>
      </c>
      <c r="H5748" s="152">
        <v>449.03277538338199</v>
      </c>
      <c r="I5748" s="152">
        <v>435.94972370988501</v>
      </c>
      <c r="J5748" s="152">
        <v>380.37434097116801</v>
      </c>
      <c r="K5748" s="152">
        <v>497.319826342613</v>
      </c>
      <c r="L5748" s="152">
        <v>55.575382738717202</v>
      </c>
      <c r="M5748" s="152">
        <v>61.3701026327279</v>
      </c>
    </row>
    <row r="5749" spans="1:13">
      <c r="A5749" s="150" t="str">
        <f t="shared" si="179"/>
        <v>2009-2011MalesNU2</v>
      </c>
      <c r="B5749" s="151" t="str">
        <f t="shared" si="178"/>
        <v>2009-2011_Males_NU2_&lt;75</v>
      </c>
      <c r="C5749" s="152" t="s">
        <v>7</v>
      </c>
      <c r="D5749" s="152" t="s">
        <v>2</v>
      </c>
      <c r="E5749" s="152" t="s">
        <v>103</v>
      </c>
      <c r="F5749" s="152">
        <v>218</v>
      </c>
      <c r="G5749" s="152">
        <v>72.6666666666667</v>
      </c>
      <c r="H5749" s="152">
        <v>437.07520500431099</v>
      </c>
      <c r="I5749" s="152">
        <v>416.690824759046</v>
      </c>
      <c r="J5749" s="152">
        <v>362.876505661816</v>
      </c>
      <c r="K5749" s="152">
        <v>476.19725195075</v>
      </c>
      <c r="L5749" s="152">
        <v>53.814319097230303</v>
      </c>
      <c r="M5749" s="152">
        <v>59.506427191704098</v>
      </c>
    </row>
    <row r="5750" spans="1:13">
      <c r="A5750" s="150" t="str">
        <f t="shared" si="179"/>
        <v>2010-2012MalesNU2</v>
      </c>
      <c r="B5750" s="151" t="str">
        <f t="shared" si="178"/>
        <v>2010-2012_Males_NU2_&lt;75</v>
      </c>
      <c r="C5750" s="152" t="s">
        <v>8</v>
      </c>
      <c r="D5750" s="152" t="s">
        <v>2</v>
      </c>
      <c r="E5750" s="152" t="s">
        <v>103</v>
      </c>
      <c r="F5750" s="152">
        <v>234</v>
      </c>
      <c r="G5750" s="152">
        <v>78</v>
      </c>
      <c r="H5750" s="152">
        <v>468.46846846846802</v>
      </c>
      <c r="I5750" s="152">
        <v>439.62645017981202</v>
      </c>
      <c r="J5750" s="152">
        <v>384.78344881442399</v>
      </c>
      <c r="K5750" s="152">
        <v>500.05758253900399</v>
      </c>
      <c r="L5750" s="152">
        <v>54.843001365387998</v>
      </c>
      <c r="M5750" s="152">
        <v>60.431132359192098</v>
      </c>
    </row>
    <row r="5751" spans="1:13">
      <c r="A5751" s="150" t="str">
        <f t="shared" si="179"/>
        <v>2011-2013MalesNU2</v>
      </c>
      <c r="B5751" s="151" t="str">
        <f t="shared" si="178"/>
        <v>2011-2013_Males_NU2_&lt;75</v>
      </c>
      <c r="C5751" s="152" t="s">
        <v>9</v>
      </c>
      <c r="D5751" s="152" t="s">
        <v>2</v>
      </c>
      <c r="E5751" s="152" t="s">
        <v>103</v>
      </c>
      <c r="F5751" s="152">
        <v>237</v>
      </c>
      <c r="G5751" s="152">
        <v>79</v>
      </c>
      <c r="H5751" s="152">
        <v>472.86512370311198</v>
      </c>
      <c r="I5751" s="152">
        <v>442.24420401715702</v>
      </c>
      <c r="J5751" s="152">
        <v>387.34963464407798</v>
      </c>
      <c r="K5751" s="152">
        <v>502.69472913314303</v>
      </c>
      <c r="L5751" s="152">
        <v>54.894569373078099</v>
      </c>
      <c r="M5751" s="152">
        <v>60.450525115986302</v>
      </c>
    </row>
    <row r="5752" spans="1:13">
      <c r="A5752" s="150" t="str">
        <f t="shared" si="179"/>
        <v>2012-2014MalesNU2</v>
      </c>
      <c r="B5752" s="151" t="str">
        <f t="shared" si="178"/>
        <v>2012-2014_Males_NU2_&lt;75</v>
      </c>
      <c r="C5752" s="152" t="s">
        <v>216</v>
      </c>
      <c r="D5752" s="152" t="s">
        <v>2</v>
      </c>
      <c r="E5752" s="152" t="s">
        <v>103</v>
      </c>
      <c r="F5752" s="152">
        <v>216</v>
      </c>
      <c r="G5752" s="152">
        <v>72</v>
      </c>
      <c r="H5752" s="152">
        <v>430.16748650747797</v>
      </c>
      <c r="I5752" s="152">
        <v>396.36432542789299</v>
      </c>
      <c r="J5752" s="152">
        <v>344.812759668345</v>
      </c>
      <c r="K5752" s="152">
        <v>453.39527117430902</v>
      </c>
      <c r="L5752" s="152">
        <v>51.551565759548502</v>
      </c>
      <c r="M5752" s="152">
        <v>57.030945746415703</v>
      </c>
    </row>
    <row r="5753" spans="1:13">
      <c r="A5753" s="150" t="str">
        <f t="shared" si="179"/>
        <v>2004-2006MalesNU3</v>
      </c>
      <c r="B5753" s="151" t="str">
        <f t="shared" si="178"/>
        <v>2004-2006_Males_NU3_&lt;75</v>
      </c>
      <c r="C5753" s="152" t="s">
        <v>1</v>
      </c>
      <c r="D5753" s="152" t="s">
        <v>2</v>
      </c>
      <c r="E5753" s="152" t="s">
        <v>104</v>
      </c>
      <c r="F5753" s="152">
        <v>300</v>
      </c>
      <c r="G5753" s="152">
        <v>100</v>
      </c>
      <c r="H5753" s="152">
        <v>603.07568599859303</v>
      </c>
      <c r="I5753" s="152">
        <v>600.81212884882302</v>
      </c>
      <c r="J5753" s="152">
        <v>534.25786969206797</v>
      </c>
      <c r="K5753" s="152">
        <v>673.31773509361597</v>
      </c>
      <c r="L5753" s="152">
        <v>66.554259156754497</v>
      </c>
      <c r="M5753" s="152">
        <v>72.505606244792801</v>
      </c>
    </row>
    <row r="5754" spans="1:13">
      <c r="A5754" s="150" t="str">
        <f t="shared" si="179"/>
        <v>2005-2007MalesNU3</v>
      </c>
      <c r="B5754" s="151" t="str">
        <f t="shared" si="178"/>
        <v>2005-2007_Males_NU3_&lt;75</v>
      </c>
      <c r="C5754" s="152" t="s">
        <v>3</v>
      </c>
      <c r="D5754" s="152" t="s">
        <v>2</v>
      </c>
      <c r="E5754" s="152" t="s">
        <v>104</v>
      </c>
      <c r="F5754" s="152">
        <v>274</v>
      </c>
      <c r="G5754" s="152">
        <v>91.3333333333333</v>
      </c>
      <c r="H5754" s="152">
        <v>546.32823559906706</v>
      </c>
      <c r="I5754" s="152">
        <v>534.85254327636403</v>
      </c>
      <c r="J5754" s="152">
        <v>472.99188737680902</v>
      </c>
      <c r="K5754" s="152">
        <v>602.51421510269302</v>
      </c>
      <c r="L5754" s="152">
        <v>61.860655899554999</v>
      </c>
      <c r="M5754" s="152">
        <v>67.661671826328401</v>
      </c>
    </row>
    <row r="5755" spans="1:13">
      <c r="A5755" s="150" t="str">
        <f t="shared" si="179"/>
        <v>2006-2008MalesNU3</v>
      </c>
      <c r="B5755" s="151" t="str">
        <f t="shared" si="178"/>
        <v>2006-2008_Males_NU3_&lt;75</v>
      </c>
      <c r="C5755" s="152" t="s">
        <v>4</v>
      </c>
      <c r="D5755" s="152" t="s">
        <v>2</v>
      </c>
      <c r="E5755" s="152" t="s">
        <v>104</v>
      </c>
      <c r="F5755" s="152">
        <v>256</v>
      </c>
      <c r="G5755" s="152">
        <v>85.3333333333333</v>
      </c>
      <c r="H5755" s="152">
        <v>506.11889840058501</v>
      </c>
      <c r="I5755" s="152">
        <v>493.49363473086402</v>
      </c>
      <c r="J5755" s="152">
        <v>434.51638012837299</v>
      </c>
      <c r="K5755" s="152">
        <v>558.20257084832394</v>
      </c>
      <c r="L5755" s="152">
        <v>58.977254602490603</v>
      </c>
      <c r="M5755" s="152">
        <v>64.708936117460894</v>
      </c>
    </row>
    <row r="5756" spans="1:13">
      <c r="A5756" s="150" t="str">
        <f t="shared" si="179"/>
        <v>2007-2009MalesNU3</v>
      </c>
      <c r="B5756" s="151" t="str">
        <f t="shared" si="178"/>
        <v>2007-2009_Males_NU3_&lt;75</v>
      </c>
      <c r="C5756" s="152" t="s">
        <v>5</v>
      </c>
      <c r="D5756" s="152" t="s">
        <v>2</v>
      </c>
      <c r="E5756" s="152" t="s">
        <v>104</v>
      </c>
      <c r="F5756" s="152">
        <v>235</v>
      </c>
      <c r="G5756" s="152">
        <v>78.3333333333333</v>
      </c>
      <c r="H5756" s="152">
        <v>461.71680059728499</v>
      </c>
      <c r="I5756" s="152">
        <v>441.24271481854902</v>
      </c>
      <c r="J5756" s="152">
        <v>386.32482113203997</v>
      </c>
      <c r="K5756" s="152">
        <v>501.743806195807</v>
      </c>
      <c r="L5756" s="152">
        <v>54.9178936865083</v>
      </c>
      <c r="M5756" s="152">
        <v>60.501091377258597</v>
      </c>
    </row>
    <row r="5757" spans="1:13">
      <c r="A5757" s="150" t="str">
        <f t="shared" si="179"/>
        <v>2008-2010MalesNU3</v>
      </c>
      <c r="B5757" s="151" t="str">
        <f t="shared" si="178"/>
        <v>2008-2010_Males_NU3_&lt;75</v>
      </c>
      <c r="C5757" s="152" t="s">
        <v>6</v>
      </c>
      <c r="D5757" s="152" t="s">
        <v>2</v>
      </c>
      <c r="E5757" s="152" t="s">
        <v>104</v>
      </c>
      <c r="F5757" s="152">
        <v>243</v>
      </c>
      <c r="G5757" s="152">
        <v>81</v>
      </c>
      <c r="H5757" s="152">
        <v>476.43322092384898</v>
      </c>
      <c r="I5757" s="152">
        <v>449.79078222381099</v>
      </c>
      <c r="J5757" s="152">
        <v>394.67337972291602</v>
      </c>
      <c r="K5757" s="152">
        <v>510.41370181737199</v>
      </c>
      <c r="L5757" s="152">
        <v>55.117402500894897</v>
      </c>
      <c r="M5757" s="152">
        <v>60.622919593560802</v>
      </c>
    </row>
    <row r="5758" spans="1:13">
      <c r="A5758" s="150" t="str">
        <f t="shared" si="179"/>
        <v>2009-2011MalesNU3</v>
      </c>
      <c r="B5758" s="151" t="str">
        <f t="shared" si="178"/>
        <v>2009-2011_Males_NU3_&lt;75</v>
      </c>
      <c r="C5758" s="152" t="s">
        <v>7</v>
      </c>
      <c r="D5758" s="152" t="s">
        <v>2</v>
      </c>
      <c r="E5758" s="152" t="s">
        <v>104</v>
      </c>
      <c r="F5758" s="152">
        <v>244</v>
      </c>
      <c r="G5758" s="152">
        <v>81.3333333333333</v>
      </c>
      <c r="H5758" s="152">
        <v>477.94405703988099</v>
      </c>
      <c r="I5758" s="152">
        <v>442.24425663875002</v>
      </c>
      <c r="J5758" s="152">
        <v>388.09740470450902</v>
      </c>
      <c r="K5758" s="152">
        <v>501.78799587262603</v>
      </c>
      <c r="L5758" s="152">
        <v>54.146851934241603</v>
      </c>
      <c r="M5758" s="152">
        <v>59.543739233875399</v>
      </c>
    </row>
    <row r="5759" spans="1:13">
      <c r="A5759" s="150" t="str">
        <f t="shared" si="179"/>
        <v>2010-2012MalesNU3</v>
      </c>
      <c r="B5759" s="151" t="str">
        <f t="shared" ref="B5759:B5822" si="180">CONCATENATE(C5759,"_",D5759,"_",E5759,"_","&lt;75")</f>
        <v>2010-2012_Males_NU3_&lt;75</v>
      </c>
      <c r="C5759" s="152" t="s">
        <v>8</v>
      </c>
      <c r="D5759" s="152" t="s">
        <v>2</v>
      </c>
      <c r="E5759" s="152" t="s">
        <v>104</v>
      </c>
      <c r="F5759" s="152">
        <v>240</v>
      </c>
      <c r="G5759" s="152">
        <v>80</v>
      </c>
      <c r="H5759" s="152">
        <v>470.70821974228699</v>
      </c>
      <c r="I5759" s="152">
        <v>431.03029446517399</v>
      </c>
      <c r="J5759" s="152">
        <v>377.78843067272197</v>
      </c>
      <c r="K5759" s="152">
        <v>489.62524522201301</v>
      </c>
      <c r="L5759" s="152">
        <v>53.241863792452001</v>
      </c>
      <c r="M5759" s="152">
        <v>58.594950756838699</v>
      </c>
    </row>
    <row r="5760" spans="1:13">
      <c r="A5760" s="150" t="str">
        <f t="shared" si="179"/>
        <v>2011-2013MalesNU3</v>
      </c>
      <c r="B5760" s="151" t="str">
        <f t="shared" si="180"/>
        <v>2011-2013_Males_NU3_&lt;75</v>
      </c>
      <c r="C5760" s="152" t="s">
        <v>9</v>
      </c>
      <c r="D5760" s="152" t="s">
        <v>2</v>
      </c>
      <c r="E5760" s="152" t="s">
        <v>104</v>
      </c>
      <c r="F5760" s="152">
        <v>242</v>
      </c>
      <c r="G5760" s="152">
        <v>80.6666666666667</v>
      </c>
      <c r="H5760" s="152">
        <v>475.26463599049498</v>
      </c>
      <c r="I5760" s="152">
        <v>425.62018633656999</v>
      </c>
      <c r="J5760" s="152">
        <v>373.22240805471398</v>
      </c>
      <c r="K5760" s="152">
        <v>483.26320569731701</v>
      </c>
      <c r="L5760" s="152">
        <v>52.397778281855302</v>
      </c>
      <c r="M5760" s="152">
        <v>57.6430193607478</v>
      </c>
    </row>
    <row r="5761" spans="1:13">
      <c r="A5761" s="150" t="str">
        <f t="shared" si="179"/>
        <v>2012-2014MalesNU3</v>
      </c>
      <c r="B5761" s="151" t="str">
        <f t="shared" si="180"/>
        <v>2012-2014_Males_NU3_&lt;75</v>
      </c>
      <c r="C5761" s="152" t="s">
        <v>216</v>
      </c>
      <c r="D5761" s="152" t="s">
        <v>2</v>
      </c>
      <c r="E5761" s="152" t="s">
        <v>104</v>
      </c>
      <c r="F5761" s="152">
        <v>231</v>
      </c>
      <c r="G5761" s="152">
        <v>77</v>
      </c>
      <c r="H5761" s="152">
        <v>454.634914386932</v>
      </c>
      <c r="I5761" s="152">
        <v>398.37792499529598</v>
      </c>
      <c r="J5761" s="152">
        <v>348.20291637082403</v>
      </c>
      <c r="K5761" s="152">
        <v>453.70032748657502</v>
      </c>
      <c r="L5761" s="152">
        <v>50.175008624471801</v>
      </c>
      <c r="M5761" s="152">
        <v>55.322402491278901</v>
      </c>
    </row>
    <row r="5762" spans="1:13">
      <c r="A5762" s="150" t="str">
        <f t="shared" si="179"/>
        <v>2004-2006MalesNU4</v>
      </c>
      <c r="B5762" s="151" t="str">
        <f t="shared" si="180"/>
        <v>2004-2006_Males_NU4_&lt;75</v>
      </c>
      <c r="C5762" s="152" t="s">
        <v>1</v>
      </c>
      <c r="D5762" s="152" t="s">
        <v>2</v>
      </c>
      <c r="E5762" s="152" t="s">
        <v>105</v>
      </c>
      <c r="F5762" s="152">
        <v>254</v>
      </c>
      <c r="G5762" s="152">
        <v>84.6666666666667</v>
      </c>
      <c r="H5762" s="152">
        <v>535.06351246023905</v>
      </c>
      <c r="I5762" s="152">
        <v>555.50459016856905</v>
      </c>
      <c r="J5762" s="152">
        <v>488.84727161212902</v>
      </c>
      <c r="K5762" s="152">
        <v>628.66675461794398</v>
      </c>
      <c r="L5762" s="152">
        <v>66.657318556439606</v>
      </c>
      <c r="M5762" s="152">
        <v>73.162164449375297</v>
      </c>
    </row>
    <row r="5763" spans="1:13">
      <c r="A5763" s="150" t="str">
        <f t="shared" ref="A5763:A5826" si="181">C5763&amp;D5763&amp;E5763</f>
        <v>2005-2007MalesNU4</v>
      </c>
      <c r="B5763" s="151" t="str">
        <f t="shared" si="180"/>
        <v>2005-2007_Males_NU4_&lt;75</v>
      </c>
      <c r="C5763" s="152" t="s">
        <v>3</v>
      </c>
      <c r="D5763" s="152" t="s">
        <v>2</v>
      </c>
      <c r="E5763" s="152" t="s">
        <v>105</v>
      </c>
      <c r="F5763" s="152">
        <v>232</v>
      </c>
      <c r="G5763" s="152">
        <v>77.3333333333333</v>
      </c>
      <c r="H5763" s="152">
        <v>484.21096570868002</v>
      </c>
      <c r="I5763" s="152">
        <v>504.79248995215499</v>
      </c>
      <c r="J5763" s="152">
        <v>441.54185518565401</v>
      </c>
      <c r="K5763" s="152">
        <v>574.51716832003501</v>
      </c>
      <c r="L5763" s="152">
        <v>63.250634766501101</v>
      </c>
      <c r="M5763" s="152">
        <v>69.724678367879804</v>
      </c>
    </row>
    <row r="5764" spans="1:13">
      <c r="A5764" s="150" t="str">
        <f t="shared" si="181"/>
        <v>2006-2008MalesNU4</v>
      </c>
      <c r="B5764" s="151" t="str">
        <f t="shared" si="180"/>
        <v>2006-2008_Males_NU4_&lt;75</v>
      </c>
      <c r="C5764" s="152" t="s">
        <v>4</v>
      </c>
      <c r="D5764" s="152" t="s">
        <v>2</v>
      </c>
      <c r="E5764" s="152" t="s">
        <v>105</v>
      </c>
      <c r="F5764" s="152">
        <v>263</v>
      </c>
      <c r="G5764" s="152">
        <v>87.6666666666667</v>
      </c>
      <c r="H5764" s="152">
        <v>544.79544277576395</v>
      </c>
      <c r="I5764" s="152">
        <v>558.02282533510595</v>
      </c>
      <c r="J5764" s="152">
        <v>492.20730678260202</v>
      </c>
      <c r="K5764" s="152">
        <v>630.14451876449198</v>
      </c>
      <c r="L5764" s="152">
        <v>65.8155185525044</v>
      </c>
      <c r="M5764" s="152">
        <v>72.121693429385303</v>
      </c>
    </row>
    <row r="5765" spans="1:13">
      <c r="A5765" s="150" t="str">
        <f t="shared" si="181"/>
        <v>2007-2009MalesNU4</v>
      </c>
      <c r="B5765" s="151" t="str">
        <f t="shared" si="180"/>
        <v>2007-2009_Males_NU4_&lt;75</v>
      </c>
      <c r="C5765" s="152" t="s">
        <v>5</v>
      </c>
      <c r="D5765" s="152" t="s">
        <v>2</v>
      </c>
      <c r="E5765" s="152" t="s">
        <v>105</v>
      </c>
      <c r="F5765" s="152">
        <v>262</v>
      </c>
      <c r="G5765" s="152">
        <v>87.3333333333333</v>
      </c>
      <c r="H5765" s="152">
        <v>539.62761575218303</v>
      </c>
      <c r="I5765" s="152">
        <v>543.74961392088699</v>
      </c>
      <c r="J5765" s="152">
        <v>479.50205637486198</v>
      </c>
      <c r="K5765" s="152">
        <v>614.16544945433895</v>
      </c>
      <c r="L5765" s="152">
        <v>64.247557546024495</v>
      </c>
      <c r="M5765" s="152">
        <v>70.415835533451997</v>
      </c>
    </row>
    <row r="5766" spans="1:13">
      <c r="A5766" s="150" t="str">
        <f t="shared" si="181"/>
        <v>2008-2010MalesNU4</v>
      </c>
      <c r="B5766" s="151" t="str">
        <f t="shared" si="180"/>
        <v>2008-2010_Males_NU4_&lt;75</v>
      </c>
      <c r="C5766" s="152" t="s">
        <v>6</v>
      </c>
      <c r="D5766" s="152" t="s">
        <v>2</v>
      </c>
      <c r="E5766" s="152" t="s">
        <v>105</v>
      </c>
      <c r="F5766" s="152">
        <v>272</v>
      </c>
      <c r="G5766" s="152">
        <v>90.6666666666667</v>
      </c>
      <c r="H5766" s="152">
        <v>558.91176591460203</v>
      </c>
      <c r="I5766" s="152">
        <v>554.97620559350605</v>
      </c>
      <c r="J5766" s="152">
        <v>490.55098708622103</v>
      </c>
      <c r="K5766" s="152">
        <v>625.46621983199702</v>
      </c>
      <c r="L5766" s="152">
        <v>64.425218507284598</v>
      </c>
      <c r="M5766" s="152">
        <v>70.4900142384909</v>
      </c>
    </row>
    <row r="5767" spans="1:13">
      <c r="A5767" s="150" t="str">
        <f t="shared" si="181"/>
        <v>2009-2011MalesNU4</v>
      </c>
      <c r="B5767" s="151" t="str">
        <f t="shared" si="180"/>
        <v>2009-2011_Males_NU4_&lt;75</v>
      </c>
      <c r="C5767" s="152" t="s">
        <v>7</v>
      </c>
      <c r="D5767" s="152" t="s">
        <v>2</v>
      </c>
      <c r="E5767" s="152" t="s">
        <v>105</v>
      </c>
      <c r="F5767" s="152">
        <v>234</v>
      </c>
      <c r="G5767" s="152">
        <v>78</v>
      </c>
      <c r="H5767" s="152">
        <v>478.00951933487198</v>
      </c>
      <c r="I5767" s="152">
        <v>469.37270642137503</v>
      </c>
      <c r="J5767" s="152">
        <v>410.78109274060802</v>
      </c>
      <c r="K5767" s="152">
        <v>533.93440934297405</v>
      </c>
      <c r="L5767" s="152">
        <v>58.5916136807664</v>
      </c>
      <c r="M5767" s="152">
        <v>64.561702921599405</v>
      </c>
    </row>
    <row r="5768" spans="1:13">
      <c r="A5768" s="150" t="str">
        <f t="shared" si="181"/>
        <v>2010-2012MalesNU4</v>
      </c>
      <c r="B5768" s="151" t="str">
        <f t="shared" si="180"/>
        <v>2010-2012_Males_NU4_&lt;75</v>
      </c>
      <c r="C5768" s="152" t="s">
        <v>8</v>
      </c>
      <c r="D5768" s="152" t="s">
        <v>2</v>
      </c>
      <c r="E5768" s="152" t="s">
        <v>105</v>
      </c>
      <c r="F5768" s="152">
        <v>223</v>
      </c>
      <c r="G5768" s="152">
        <v>74.3333333333333</v>
      </c>
      <c r="H5768" s="152">
        <v>453.06785859406699</v>
      </c>
      <c r="I5768" s="152">
        <v>441.20837594442298</v>
      </c>
      <c r="J5768" s="152">
        <v>384.84456948096403</v>
      </c>
      <c r="K5768" s="152">
        <v>503.46300404511999</v>
      </c>
      <c r="L5768" s="152">
        <v>56.363806463458303</v>
      </c>
      <c r="M5768" s="152">
        <v>62.254628100697197</v>
      </c>
    </row>
    <row r="5769" spans="1:13">
      <c r="A5769" s="150" t="str">
        <f t="shared" si="181"/>
        <v>2011-2013MalesNU4</v>
      </c>
      <c r="B5769" s="151" t="str">
        <f t="shared" si="180"/>
        <v>2011-2013_Males_NU4_&lt;75</v>
      </c>
      <c r="C5769" s="152" t="s">
        <v>9</v>
      </c>
      <c r="D5769" s="152" t="s">
        <v>2</v>
      </c>
      <c r="E5769" s="152" t="s">
        <v>105</v>
      </c>
      <c r="F5769" s="152">
        <v>225</v>
      </c>
      <c r="G5769" s="152">
        <v>75</v>
      </c>
      <c r="H5769" s="152">
        <v>455.89933742629597</v>
      </c>
      <c r="I5769" s="152">
        <v>436.25335424168998</v>
      </c>
      <c r="J5769" s="152">
        <v>380.778656856694</v>
      </c>
      <c r="K5769" s="152">
        <v>497.49869245282798</v>
      </c>
      <c r="L5769" s="152">
        <v>55.474697384995402</v>
      </c>
      <c r="M5769" s="152">
        <v>61.245338211138602</v>
      </c>
    </row>
    <row r="5770" spans="1:13">
      <c r="A5770" s="150" t="str">
        <f t="shared" si="181"/>
        <v>2012-2014MalesNU4</v>
      </c>
      <c r="B5770" s="151" t="str">
        <f t="shared" si="180"/>
        <v>2012-2014_Males_NU4_&lt;75</v>
      </c>
      <c r="C5770" s="152" t="s">
        <v>216</v>
      </c>
      <c r="D5770" s="152" t="s">
        <v>2</v>
      </c>
      <c r="E5770" s="152" t="s">
        <v>105</v>
      </c>
      <c r="F5770" s="152">
        <v>240</v>
      </c>
      <c r="G5770" s="152">
        <v>80</v>
      </c>
      <c r="H5770" s="152">
        <v>488.23158451492202</v>
      </c>
      <c r="I5770" s="152">
        <v>463.319976920925</v>
      </c>
      <c r="J5770" s="152">
        <v>406.20098331520899</v>
      </c>
      <c r="K5770" s="152">
        <v>526.18187504406205</v>
      </c>
      <c r="L5770" s="152">
        <v>57.118993605715602</v>
      </c>
      <c r="M5770" s="152">
        <v>62.8618981231376</v>
      </c>
    </row>
    <row r="5771" spans="1:13">
      <c r="A5771" s="150" t="str">
        <f t="shared" si="181"/>
        <v>2004-2006MalesNU5</v>
      </c>
      <c r="B5771" s="151" t="str">
        <f t="shared" si="180"/>
        <v>2004-2006_Males_NU5_&lt;75</v>
      </c>
      <c r="C5771" s="152" t="s">
        <v>1</v>
      </c>
      <c r="D5771" s="152" t="s">
        <v>2</v>
      </c>
      <c r="E5771" s="152" t="s">
        <v>106</v>
      </c>
      <c r="F5771" s="152">
        <v>306</v>
      </c>
      <c r="G5771" s="152">
        <v>102</v>
      </c>
      <c r="H5771" s="152">
        <v>681.28687520872802</v>
      </c>
      <c r="I5771" s="152">
        <v>764.42204195641295</v>
      </c>
      <c r="J5771" s="152">
        <v>680.86270203183994</v>
      </c>
      <c r="K5771" s="152">
        <v>855.37623253561901</v>
      </c>
      <c r="L5771" s="152">
        <v>83.559339924572598</v>
      </c>
      <c r="M5771" s="152">
        <v>90.954190579206298</v>
      </c>
    </row>
    <row r="5772" spans="1:13">
      <c r="A5772" s="150" t="str">
        <f t="shared" si="181"/>
        <v>2005-2007MalesNU5</v>
      </c>
      <c r="B5772" s="151" t="str">
        <f t="shared" si="180"/>
        <v>2005-2007_Males_NU5_&lt;75</v>
      </c>
      <c r="C5772" s="152" t="s">
        <v>3</v>
      </c>
      <c r="D5772" s="152" t="s">
        <v>2</v>
      </c>
      <c r="E5772" s="152" t="s">
        <v>106</v>
      </c>
      <c r="F5772" s="152">
        <v>314</v>
      </c>
      <c r="G5772" s="152">
        <v>104.666666666667</v>
      </c>
      <c r="H5772" s="152">
        <v>692.07202838817796</v>
      </c>
      <c r="I5772" s="152">
        <v>773.82918744772098</v>
      </c>
      <c r="J5772" s="152">
        <v>690.26000922094704</v>
      </c>
      <c r="K5772" s="152">
        <v>864.694828980068</v>
      </c>
      <c r="L5772" s="152">
        <v>83.569178226773801</v>
      </c>
      <c r="M5772" s="152">
        <v>90.865641532346601</v>
      </c>
    </row>
    <row r="5773" spans="1:13">
      <c r="A5773" s="150" t="str">
        <f t="shared" si="181"/>
        <v>2006-2008MalesNU5</v>
      </c>
      <c r="B5773" s="151" t="str">
        <f t="shared" si="180"/>
        <v>2006-2008_Males_NU5_&lt;75</v>
      </c>
      <c r="C5773" s="152" t="s">
        <v>4</v>
      </c>
      <c r="D5773" s="152" t="s">
        <v>2</v>
      </c>
      <c r="E5773" s="152" t="s">
        <v>106</v>
      </c>
      <c r="F5773" s="152">
        <v>309</v>
      </c>
      <c r="G5773" s="152">
        <v>103</v>
      </c>
      <c r="H5773" s="152">
        <v>672.52862055456399</v>
      </c>
      <c r="I5773" s="152">
        <v>748.87264555186005</v>
      </c>
      <c r="J5773" s="152">
        <v>667.36468753772101</v>
      </c>
      <c r="K5773" s="152">
        <v>837.55715297853806</v>
      </c>
      <c r="L5773" s="152">
        <v>81.507958014138595</v>
      </c>
      <c r="M5773" s="152">
        <v>88.684507426677996</v>
      </c>
    </row>
    <row r="5774" spans="1:13">
      <c r="A5774" s="150" t="str">
        <f t="shared" si="181"/>
        <v>2007-2009MalesNU5</v>
      </c>
      <c r="B5774" s="151" t="str">
        <f t="shared" si="180"/>
        <v>2007-2009_Males_NU5_&lt;75</v>
      </c>
      <c r="C5774" s="152" t="s">
        <v>5</v>
      </c>
      <c r="D5774" s="152" t="s">
        <v>2</v>
      </c>
      <c r="E5774" s="152" t="s">
        <v>106</v>
      </c>
      <c r="F5774" s="152">
        <v>302</v>
      </c>
      <c r="G5774" s="152">
        <v>100.666666666667</v>
      </c>
      <c r="H5774" s="152">
        <v>651.05850903289797</v>
      </c>
      <c r="I5774" s="152">
        <v>724.280761988736</v>
      </c>
      <c r="J5774" s="152">
        <v>644.59473220574296</v>
      </c>
      <c r="K5774" s="152">
        <v>811.067632635466</v>
      </c>
      <c r="L5774" s="152">
        <v>79.686029782993202</v>
      </c>
      <c r="M5774" s="152">
        <v>86.786870646730804</v>
      </c>
    </row>
    <row r="5775" spans="1:13">
      <c r="A5775" s="150" t="str">
        <f t="shared" si="181"/>
        <v>2008-2010MalesNU5</v>
      </c>
      <c r="B5775" s="151" t="str">
        <f t="shared" si="180"/>
        <v>2008-2010_Males_NU5_&lt;75</v>
      </c>
      <c r="C5775" s="152" t="s">
        <v>6</v>
      </c>
      <c r="D5775" s="152" t="s">
        <v>2</v>
      </c>
      <c r="E5775" s="152" t="s">
        <v>106</v>
      </c>
      <c r="F5775" s="152">
        <v>296</v>
      </c>
      <c r="G5775" s="152">
        <v>98.6666666666667</v>
      </c>
      <c r="H5775" s="152">
        <v>633.90084591497998</v>
      </c>
      <c r="I5775" s="152">
        <v>706.18273378354502</v>
      </c>
      <c r="J5775" s="152">
        <v>627.72155345670501</v>
      </c>
      <c r="K5775" s="152">
        <v>791.70951523139104</v>
      </c>
      <c r="L5775" s="152">
        <v>78.461180326840207</v>
      </c>
      <c r="M5775" s="152">
        <v>85.526781447845295</v>
      </c>
    </row>
    <row r="5776" spans="1:13">
      <c r="A5776" s="150" t="str">
        <f t="shared" si="181"/>
        <v>2009-2011MalesNU5</v>
      </c>
      <c r="B5776" s="151" t="str">
        <f t="shared" si="180"/>
        <v>2009-2011_Males_NU5_&lt;75</v>
      </c>
      <c r="C5776" s="152" t="s">
        <v>7</v>
      </c>
      <c r="D5776" s="152" t="s">
        <v>2</v>
      </c>
      <c r="E5776" s="152" t="s">
        <v>106</v>
      </c>
      <c r="F5776" s="152">
        <v>291</v>
      </c>
      <c r="G5776" s="152">
        <v>97</v>
      </c>
      <c r="H5776" s="152">
        <v>618.83293637291604</v>
      </c>
      <c r="I5776" s="152">
        <v>697.54918037400205</v>
      </c>
      <c r="J5776" s="152">
        <v>619.377669252278</v>
      </c>
      <c r="K5776" s="152">
        <v>782.82335610661096</v>
      </c>
      <c r="L5776" s="152">
        <v>78.171511121724294</v>
      </c>
      <c r="M5776" s="152">
        <v>85.274175732608697</v>
      </c>
    </row>
    <row r="5777" spans="1:13">
      <c r="A5777" s="150" t="str">
        <f t="shared" si="181"/>
        <v>2010-2012MalesNU5</v>
      </c>
      <c r="B5777" s="151" t="str">
        <f t="shared" si="180"/>
        <v>2010-2012_Males_NU5_&lt;75</v>
      </c>
      <c r="C5777" s="152" t="s">
        <v>8</v>
      </c>
      <c r="D5777" s="152" t="s">
        <v>2</v>
      </c>
      <c r="E5777" s="152" t="s">
        <v>106</v>
      </c>
      <c r="F5777" s="152">
        <v>271</v>
      </c>
      <c r="G5777" s="152">
        <v>90.3333333333333</v>
      </c>
      <c r="H5777" s="152">
        <v>573.15680385770497</v>
      </c>
      <c r="I5777" s="152">
        <v>649.47836252876596</v>
      </c>
      <c r="J5777" s="152">
        <v>574.13180115932903</v>
      </c>
      <c r="K5777" s="152">
        <v>731.931555605364</v>
      </c>
      <c r="L5777" s="152">
        <v>75.346561369437396</v>
      </c>
      <c r="M5777" s="152">
        <v>82.4531930765976</v>
      </c>
    </row>
    <row r="5778" spans="1:13">
      <c r="A5778" s="150" t="str">
        <f t="shared" si="181"/>
        <v>2011-2013MalesNU5</v>
      </c>
      <c r="B5778" s="151" t="str">
        <f t="shared" si="180"/>
        <v>2011-2013_Males_NU5_&lt;75</v>
      </c>
      <c r="C5778" s="152" t="s">
        <v>9</v>
      </c>
      <c r="D5778" s="152" t="s">
        <v>2</v>
      </c>
      <c r="E5778" s="152" t="s">
        <v>106</v>
      </c>
      <c r="F5778" s="152">
        <v>244</v>
      </c>
      <c r="G5778" s="152">
        <v>81.3333333333333</v>
      </c>
      <c r="H5778" s="152">
        <v>512.874408828166</v>
      </c>
      <c r="I5778" s="152">
        <v>581.21677693330503</v>
      </c>
      <c r="J5778" s="152">
        <v>510.25847672666799</v>
      </c>
      <c r="K5778" s="152">
        <v>659.247583398551</v>
      </c>
      <c r="L5778" s="152">
        <v>70.958300206637801</v>
      </c>
      <c r="M5778" s="152">
        <v>78.030806465245107</v>
      </c>
    </row>
    <row r="5779" spans="1:13">
      <c r="A5779" s="150" t="str">
        <f t="shared" si="181"/>
        <v>2012-2014MalesNU5</v>
      </c>
      <c r="B5779" s="151" t="str">
        <f t="shared" si="180"/>
        <v>2012-2014_Males_NU5_&lt;75</v>
      </c>
      <c r="C5779" s="152" t="s">
        <v>216</v>
      </c>
      <c r="D5779" s="152" t="s">
        <v>2</v>
      </c>
      <c r="E5779" s="152" t="s">
        <v>106</v>
      </c>
      <c r="F5779" s="152">
        <v>252</v>
      </c>
      <c r="G5779" s="152">
        <v>84</v>
      </c>
      <c r="H5779" s="152">
        <v>528.08046940486201</v>
      </c>
      <c r="I5779" s="152">
        <v>595.45612508509998</v>
      </c>
      <c r="J5779" s="152">
        <v>523.90125743274598</v>
      </c>
      <c r="K5779" s="152">
        <v>674.02287394151199</v>
      </c>
      <c r="L5779" s="152">
        <v>71.554867652353906</v>
      </c>
      <c r="M5779" s="152">
        <v>78.566748856412502</v>
      </c>
    </row>
    <row r="5780" spans="1:13">
      <c r="A5780" s="150" t="str">
        <f t="shared" si="181"/>
        <v>2004-2006MalesNX</v>
      </c>
      <c r="B5780" s="151" t="str">
        <f t="shared" si="180"/>
        <v>2004-2006_Males_NX_&lt;75</v>
      </c>
      <c r="C5780" s="152" t="s">
        <v>1</v>
      </c>
      <c r="D5780" s="152" t="s">
        <v>2</v>
      </c>
      <c r="E5780" s="152" t="s">
        <v>107</v>
      </c>
      <c r="F5780" s="152">
        <v>1553</v>
      </c>
      <c r="G5780" s="152">
        <v>517.66666666666697</v>
      </c>
      <c r="H5780" s="152">
        <v>496.82168484293999</v>
      </c>
      <c r="I5780" s="152">
        <v>565.72168942176495</v>
      </c>
      <c r="J5780" s="152">
        <v>537.82573994028496</v>
      </c>
      <c r="K5780" s="152">
        <v>594.685039530165</v>
      </c>
      <c r="L5780" s="152">
        <v>27.895949481480301</v>
      </c>
      <c r="M5780" s="152">
        <v>28.963350108399801</v>
      </c>
    </row>
    <row r="5781" spans="1:13">
      <c r="A5781" s="150" t="str">
        <f t="shared" si="181"/>
        <v>2005-2007MalesNX</v>
      </c>
      <c r="B5781" s="151" t="str">
        <f t="shared" si="180"/>
        <v>2005-2007_Males_NX_&lt;75</v>
      </c>
      <c r="C5781" s="152" t="s">
        <v>3</v>
      </c>
      <c r="D5781" s="152" t="s">
        <v>2</v>
      </c>
      <c r="E5781" s="152" t="s">
        <v>107</v>
      </c>
      <c r="F5781" s="152">
        <v>1514</v>
      </c>
      <c r="G5781" s="152">
        <v>504.66666666666703</v>
      </c>
      <c r="H5781" s="152">
        <v>480.912781353036</v>
      </c>
      <c r="I5781" s="152">
        <v>547.17760378962896</v>
      </c>
      <c r="J5781" s="152">
        <v>519.84196845661302</v>
      </c>
      <c r="K5781" s="152">
        <v>575.57287013498001</v>
      </c>
      <c r="L5781" s="152">
        <v>27.335635333015802</v>
      </c>
      <c r="M5781" s="152">
        <v>28.395266345351299</v>
      </c>
    </row>
    <row r="5782" spans="1:13">
      <c r="A5782" s="150" t="str">
        <f t="shared" si="181"/>
        <v>2006-2008MalesNX</v>
      </c>
      <c r="B5782" s="151" t="str">
        <f t="shared" si="180"/>
        <v>2006-2008_Males_NX_&lt;75</v>
      </c>
      <c r="C5782" s="152" t="s">
        <v>4</v>
      </c>
      <c r="D5782" s="152" t="s">
        <v>2</v>
      </c>
      <c r="E5782" s="152" t="s">
        <v>107</v>
      </c>
      <c r="F5782" s="152">
        <v>1454</v>
      </c>
      <c r="G5782" s="152">
        <v>484.66666666666703</v>
      </c>
      <c r="H5782" s="152">
        <v>458.25585426581398</v>
      </c>
      <c r="I5782" s="152">
        <v>521.26593684749901</v>
      </c>
      <c r="J5782" s="152">
        <v>494.69062320472</v>
      </c>
      <c r="K5782" s="152">
        <v>548.89290420890904</v>
      </c>
      <c r="L5782" s="152">
        <v>26.575313642778202</v>
      </c>
      <c r="M5782" s="152">
        <v>27.626967361410401</v>
      </c>
    </row>
    <row r="5783" spans="1:13">
      <c r="A5783" s="150" t="str">
        <f t="shared" si="181"/>
        <v>2007-2009MalesNX</v>
      </c>
      <c r="B5783" s="151" t="str">
        <f t="shared" si="180"/>
        <v>2007-2009_Males_NX_&lt;75</v>
      </c>
      <c r="C5783" s="152" t="s">
        <v>5</v>
      </c>
      <c r="D5783" s="152" t="s">
        <v>2</v>
      </c>
      <c r="E5783" s="152" t="s">
        <v>107</v>
      </c>
      <c r="F5783" s="152">
        <v>1501</v>
      </c>
      <c r="G5783" s="152">
        <v>500.33333333333297</v>
      </c>
      <c r="H5783" s="152">
        <v>468.91596376132497</v>
      </c>
      <c r="I5783" s="152">
        <v>533.43324927357799</v>
      </c>
      <c r="J5783" s="152">
        <v>506.65574053008999</v>
      </c>
      <c r="K5783" s="152">
        <v>561.25333480785798</v>
      </c>
      <c r="L5783" s="152">
        <v>26.7775087434872</v>
      </c>
      <c r="M5783" s="152">
        <v>27.820085534280899</v>
      </c>
    </row>
    <row r="5784" spans="1:13">
      <c r="A5784" s="150" t="str">
        <f t="shared" si="181"/>
        <v>2008-2010MalesNX</v>
      </c>
      <c r="B5784" s="151" t="str">
        <f t="shared" si="180"/>
        <v>2008-2010_Males_NX_&lt;75</v>
      </c>
      <c r="C5784" s="152" t="s">
        <v>6</v>
      </c>
      <c r="D5784" s="152" t="s">
        <v>2</v>
      </c>
      <c r="E5784" s="152" t="s">
        <v>107</v>
      </c>
      <c r="F5784" s="152">
        <v>1484</v>
      </c>
      <c r="G5784" s="152">
        <v>494.66666666666703</v>
      </c>
      <c r="H5784" s="152">
        <v>459.41285551094199</v>
      </c>
      <c r="I5784" s="152">
        <v>522.03903637540304</v>
      </c>
      <c r="J5784" s="152">
        <v>495.67510186589902</v>
      </c>
      <c r="K5784" s="152">
        <v>549.43543351501705</v>
      </c>
      <c r="L5784" s="152">
        <v>26.363934509503501</v>
      </c>
      <c r="M5784" s="152">
        <v>27.396397139614201</v>
      </c>
    </row>
    <row r="5785" spans="1:13">
      <c r="A5785" s="150" t="str">
        <f t="shared" si="181"/>
        <v>2009-2011MalesNX</v>
      </c>
      <c r="B5785" s="151" t="str">
        <f t="shared" si="180"/>
        <v>2009-2011_Males_NX_&lt;75</v>
      </c>
      <c r="C5785" s="152" t="s">
        <v>7</v>
      </c>
      <c r="D5785" s="152" t="s">
        <v>2</v>
      </c>
      <c r="E5785" s="152" t="s">
        <v>107</v>
      </c>
      <c r="F5785" s="152">
        <v>1532</v>
      </c>
      <c r="G5785" s="152">
        <v>510.66666666666703</v>
      </c>
      <c r="H5785" s="152">
        <v>470.04678990565299</v>
      </c>
      <c r="I5785" s="152">
        <v>534.71567994269105</v>
      </c>
      <c r="J5785" s="152">
        <v>508.11807232213602</v>
      </c>
      <c r="K5785" s="152">
        <v>562.33810698072602</v>
      </c>
      <c r="L5785" s="152">
        <v>26.597607620554999</v>
      </c>
      <c r="M5785" s="152">
        <v>27.622427038035699</v>
      </c>
    </row>
    <row r="5786" spans="1:13">
      <c r="A5786" s="150" t="str">
        <f t="shared" si="181"/>
        <v>2010-2012MalesNX</v>
      </c>
      <c r="B5786" s="151" t="str">
        <f t="shared" si="180"/>
        <v>2010-2012_Males_NX_&lt;75</v>
      </c>
      <c r="C5786" s="152" t="s">
        <v>8</v>
      </c>
      <c r="D5786" s="152" t="s">
        <v>2</v>
      </c>
      <c r="E5786" s="152" t="s">
        <v>107</v>
      </c>
      <c r="F5786" s="152">
        <v>1486</v>
      </c>
      <c r="G5786" s="152">
        <v>495.33333333333297</v>
      </c>
      <c r="H5786" s="152">
        <v>452.51624612498699</v>
      </c>
      <c r="I5786" s="152">
        <v>513.28617326553001</v>
      </c>
      <c r="J5786" s="152">
        <v>487.36166155773998</v>
      </c>
      <c r="K5786" s="152">
        <v>540.22524088248599</v>
      </c>
      <c r="L5786" s="152">
        <v>25.924511707789399</v>
      </c>
      <c r="M5786" s="152">
        <v>26.9390676169564</v>
      </c>
    </row>
    <row r="5787" spans="1:13">
      <c r="A5787" s="150" t="str">
        <f t="shared" si="181"/>
        <v>2011-2013MalesNX</v>
      </c>
      <c r="B5787" s="151" t="str">
        <f t="shared" si="180"/>
        <v>2011-2013_Males_NX_&lt;75</v>
      </c>
      <c r="C5787" s="152" t="s">
        <v>9</v>
      </c>
      <c r="D5787" s="152" t="s">
        <v>2</v>
      </c>
      <c r="E5787" s="152" t="s">
        <v>107</v>
      </c>
      <c r="F5787" s="152">
        <v>1496</v>
      </c>
      <c r="G5787" s="152">
        <v>498.66666666666703</v>
      </c>
      <c r="H5787" s="152">
        <v>453.02719677309</v>
      </c>
      <c r="I5787" s="152">
        <v>513.32136404879702</v>
      </c>
      <c r="J5787" s="152">
        <v>487.48793895173702</v>
      </c>
      <c r="K5787" s="152">
        <v>540.16232351517294</v>
      </c>
      <c r="L5787" s="152">
        <v>25.833425097060001</v>
      </c>
      <c r="M5787" s="152">
        <v>26.840959466375999</v>
      </c>
    </row>
    <row r="5788" spans="1:13">
      <c r="A5788" s="150" t="str">
        <f t="shared" si="181"/>
        <v>2012-2014MalesNX</v>
      </c>
      <c r="B5788" s="151" t="str">
        <f t="shared" si="180"/>
        <v>2012-2014_Males_NX_&lt;75</v>
      </c>
      <c r="C5788" s="152" t="s">
        <v>216</v>
      </c>
      <c r="D5788" s="152" t="s">
        <v>2</v>
      </c>
      <c r="E5788" s="152" t="s">
        <v>107</v>
      </c>
      <c r="F5788" s="152">
        <v>1443</v>
      </c>
      <c r="G5788" s="152">
        <v>481</v>
      </c>
      <c r="H5788" s="152">
        <v>434.85598220797101</v>
      </c>
      <c r="I5788" s="152">
        <v>489.259336715595</v>
      </c>
      <c r="J5788" s="152">
        <v>464.20604548350701</v>
      </c>
      <c r="K5788" s="152">
        <v>515.30790490374898</v>
      </c>
      <c r="L5788" s="152">
        <v>25.053291232087599</v>
      </c>
      <c r="M5788" s="152">
        <v>26.048568188154398</v>
      </c>
    </row>
    <row r="5789" spans="1:13">
      <c r="A5789" s="150" t="str">
        <f t="shared" si="181"/>
        <v>2004-2006MalesNX1</v>
      </c>
      <c r="B5789" s="151" t="str">
        <f t="shared" si="180"/>
        <v>2004-2006_Males_NX1_&lt;75</v>
      </c>
      <c r="C5789" s="152" t="s">
        <v>1</v>
      </c>
      <c r="D5789" s="152" t="s">
        <v>2</v>
      </c>
      <c r="E5789" s="152" t="s">
        <v>108</v>
      </c>
      <c r="F5789" s="152">
        <v>228</v>
      </c>
      <c r="G5789" s="152">
        <v>76</v>
      </c>
      <c r="H5789" s="152">
        <v>358.08518658122898</v>
      </c>
      <c r="I5789" s="152">
        <v>359.14159793934402</v>
      </c>
      <c r="J5789" s="152">
        <v>313.92615475845901</v>
      </c>
      <c r="K5789" s="152">
        <v>409.02773021539502</v>
      </c>
      <c r="L5789" s="152">
        <v>45.215443180885202</v>
      </c>
      <c r="M5789" s="152">
        <v>49.886132276050802</v>
      </c>
    </row>
    <row r="5790" spans="1:13">
      <c r="A5790" s="150" t="str">
        <f t="shared" si="181"/>
        <v>2005-2007MalesNX1</v>
      </c>
      <c r="B5790" s="151" t="str">
        <f t="shared" si="180"/>
        <v>2005-2007_Males_NX1_&lt;75</v>
      </c>
      <c r="C5790" s="152" t="s">
        <v>3</v>
      </c>
      <c r="D5790" s="152" t="s">
        <v>2</v>
      </c>
      <c r="E5790" s="152" t="s">
        <v>108</v>
      </c>
      <c r="F5790" s="152">
        <v>232</v>
      </c>
      <c r="G5790" s="152">
        <v>77.3333333333333</v>
      </c>
      <c r="H5790" s="152">
        <v>364.84297598641302</v>
      </c>
      <c r="I5790" s="152">
        <v>366.45488003384202</v>
      </c>
      <c r="J5790" s="152">
        <v>320.71206556359903</v>
      </c>
      <c r="K5790" s="152">
        <v>416.87971827227898</v>
      </c>
      <c r="L5790" s="152">
        <v>45.742814470243196</v>
      </c>
      <c r="M5790" s="152">
        <v>50.424838238437502</v>
      </c>
    </row>
    <row r="5791" spans="1:13">
      <c r="A5791" s="150" t="str">
        <f t="shared" si="181"/>
        <v>2006-2008MalesNX1</v>
      </c>
      <c r="B5791" s="151" t="str">
        <f t="shared" si="180"/>
        <v>2006-2008_Males_NX1_&lt;75</v>
      </c>
      <c r="C5791" s="152" t="s">
        <v>4</v>
      </c>
      <c r="D5791" s="152" t="s">
        <v>2</v>
      </c>
      <c r="E5791" s="152" t="s">
        <v>108</v>
      </c>
      <c r="F5791" s="152">
        <v>206</v>
      </c>
      <c r="G5791" s="152">
        <v>68.6666666666667</v>
      </c>
      <c r="H5791" s="152">
        <v>324.04712840760698</v>
      </c>
      <c r="I5791" s="152">
        <v>323.38390534003003</v>
      </c>
      <c r="J5791" s="152">
        <v>280.62262958888402</v>
      </c>
      <c r="K5791" s="152">
        <v>370.80557375088802</v>
      </c>
      <c r="L5791" s="152">
        <v>42.761275751145803</v>
      </c>
      <c r="M5791" s="152">
        <v>47.421668410858302</v>
      </c>
    </row>
    <row r="5792" spans="1:13">
      <c r="A5792" s="150" t="str">
        <f t="shared" si="181"/>
        <v>2007-2009MalesNX1</v>
      </c>
      <c r="B5792" s="151" t="str">
        <f t="shared" si="180"/>
        <v>2007-2009_Males_NX1_&lt;75</v>
      </c>
      <c r="C5792" s="152" t="s">
        <v>5</v>
      </c>
      <c r="D5792" s="152" t="s">
        <v>2</v>
      </c>
      <c r="E5792" s="152" t="s">
        <v>108</v>
      </c>
      <c r="F5792" s="152">
        <v>206</v>
      </c>
      <c r="G5792" s="152">
        <v>68.6666666666667</v>
      </c>
      <c r="H5792" s="152">
        <v>323.16260098831299</v>
      </c>
      <c r="I5792" s="152">
        <v>322.50591329000201</v>
      </c>
      <c r="J5792" s="152">
        <v>279.84113354697502</v>
      </c>
      <c r="K5792" s="152">
        <v>369.820568951133</v>
      </c>
      <c r="L5792" s="152">
        <v>42.664779743027097</v>
      </c>
      <c r="M5792" s="152">
        <v>47.314655661130899</v>
      </c>
    </row>
    <row r="5793" spans="1:13">
      <c r="A5793" s="150" t="str">
        <f t="shared" si="181"/>
        <v>2008-2010MalesNX1</v>
      </c>
      <c r="B5793" s="151" t="str">
        <f t="shared" si="180"/>
        <v>2008-2010_Males_NX1_&lt;75</v>
      </c>
      <c r="C5793" s="152" t="s">
        <v>6</v>
      </c>
      <c r="D5793" s="152" t="s">
        <v>2</v>
      </c>
      <c r="E5793" s="152" t="s">
        <v>108</v>
      </c>
      <c r="F5793" s="152">
        <v>190</v>
      </c>
      <c r="G5793" s="152">
        <v>63.3333333333333</v>
      </c>
      <c r="H5793" s="152">
        <v>297.33028700197201</v>
      </c>
      <c r="I5793" s="152">
        <v>295.30788381992397</v>
      </c>
      <c r="J5793" s="152">
        <v>254.65010387919</v>
      </c>
      <c r="K5793" s="152">
        <v>340.59064718909002</v>
      </c>
      <c r="L5793" s="152">
        <v>40.657779940734599</v>
      </c>
      <c r="M5793" s="152">
        <v>45.282763369166098</v>
      </c>
    </row>
    <row r="5794" spans="1:13">
      <c r="A5794" s="150" t="str">
        <f t="shared" si="181"/>
        <v>2009-2011MalesNX1</v>
      </c>
      <c r="B5794" s="151" t="str">
        <f t="shared" si="180"/>
        <v>2009-2011_Males_NX1_&lt;75</v>
      </c>
      <c r="C5794" s="152" t="s">
        <v>7</v>
      </c>
      <c r="D5794" s="152" t="s">
        <v>2</v>
      </c>
      <c r="E5794" s="152" t="s">
        <v>108</v>
      </c>
      <c r="F5794" s="152">
        <v>198</v>
      </c>
      <c r="G5794" s="152">
        <v>66</v>
      </c>
      <c r="H5794" s="152">
        <v>309.82036677724199</v>
      </c>
      <c r="I5794" s="152">
        <v>306.313842872051</v>
      </c>
      <c r="J5794" s="152">
        <v>264.90091082582001</v>
      </c>
      <c r="K5794" s="152">
        <v>352.33583096267699</v>
      </c>
      <c r="L5794" s="152">
        <v>41.4129320462308</v>
      </c>
      <c r="M5794" s="152">
        <v>46.021988090626003</v>
      </c>
    </row>
    <row r="5795" spans="1:13">
      <c r="A5795" s="150" t="str">
        <f t="shared" si="181"/>
        <v>2010-2012MalesNX1</v>
      </c>
      <c r="B5795" s="151" t="str">
        <f t="shared" si="180"/>
        <v>2010-2012_Males_NX1_&lt;75</v>
      </c>
      <c r="C5795" s="152" t="s">
        <v>8</v>
      </c>
      <c r="D5795" s="152" t="s">
        <v>2</v>
      </c>
      <c r="E5795" s="152" t="s">
        <v>108</v>
      </c>
      <c r="F5795" s="152">
        <v>192</v>
      </c>
      <c r="G5795" s="152">
        <v>64</v>
      </c>
      <c r="H5795" s="152">
        <v>300.164152270773</v>
      </c>
      <c r="I5795" s="152">
        <v>295.03072831087798</v>
      </c>
      <c r="J5795" s="152">
        <v>254.53810996702501</v>
      </c>
      <c r="K5795" s="152">
        <v>340.10404557096302</v>
      </c>
      <c r="L5795" s="152">
        <v>40.492618343853003</v>
      </c>
      <c r="M5795" s="152">
        <v>45.073317260085403</v>
      </c>
    </row>
    <row r="5796" spans="1:13">
      <c r="A5796" s="150" t="str">
        <f t="shared" si="181"/>
        <v>2011-2013MalesNX1</v>
      </c>
      <c r="B5796" s="151" t="str">
        <f t="shared" si="180"/>
        <v>2011-2013_Males_NX1_&lt;75</v>
      </c>
      <c r="C5796" s="152" t="s">
        <v>9</v>
      </c>
      <c r="D5796" s="152" t="s">
        <v>2</v>
      </c>
      <c r="E5796" s="152" t="s">
        <v>108</v>
      </c>
      <c r="F5796" s="152">
        <v>212</v>
      </c>
      <c r="G5796" s="152">
        <v>70.6666666666667</v>
      </c>
      <c r="H5796" s="152">
        <v>332.28840125391798</v>
      </c>
      <c r="I5796" s="152">
        <v>324.495312976077</v>
      </c>
      <c r="J5796" s="152">
        <v>282.01384496124598</v>
      </c>
      <c r="K5796" s="152">
        <v>371.53692553010501</v>
      </c>
      <c r="L5796" s="152">
        <v>42.481468014830497</v>
      </c>
      <c r="M5796" s="152">
        <v>47.041612554028397</v>
      </c>
    </row>
    <row r="5797" spans="1:13">
      <c r="A5797" s="150" t="str">
        <f t="shared" si="181"/>
        <v>2012-2014MalesNX1</v>
      </c>
      <c r="B5797" s="151" t="str">
        <f t="shared" si="180"/>
        <v>2012-2014_Males_NX1_&lt;75</v>
      </c>
      <c r="C5797" s="152" t="s">
        <v>216</v>
      </c>
      <c r="D5797" s="152" t="s">
        <v>2</v>
      </c>
      <c r="E5797" s="152" t="s">
        <v>108</v>
      </c>
      <c r="F5797" s="152">
        <v>206</v>
      </c>
      <c r="G5797" s="152">
        <v>68.6666666666667</v>
      </c>
      <c r="H5797" s="152">
        <v>322.46450542397798</v>
      </c>
      <c r="I5797" s="152">
        <v>310.36395413505397</v>
      </c>
      <c r="J5797" s="152">
        <v>269.18093736207601</v>
      </c>
      <c r="K5797" s="152">
        <v>356.03535498222402</v>
      </c>
      <c r="L5797" s="152">
        <v>41.183016772977602</v>
      </c>
      <c r="M5797" s="152">
        <v>45.671400847170098</v>
      </c>
    </row>
    <row r="5798" spans="1:13">
      <c r="A5798" s="150" t="str">
        <f t="shared" si="181"/>
        <v>2004-2006MalesNX2</v>
      </c>
      <c r="B5798" s="151" t="str">
        <f t="shared" si="180"/>
        <v>2004-2006_Males_NX2_&lt;75</v>
      </c>
      <c r="C5798" s="152" t="s">
        <v>1</v>
      </c>
      <c r="D5798" s="152" t="s">
        <v>2</v>
      </c>
      <c r="E5798" s="152" t="s">
        <v>109</v>
      </c>
      <c r="F5798" s="152">
        <v>237</v>
      </c>
      <c r="G5798" s="152">
        <v>79</v>
      </c>
      <c r="H5798" s="152">
        <v>384.62786847999001</v>
      </c>
      <c r="I5798" s="152">
        <v>418.80783798413898</v>
      </c>
      <c r="J5798" s="152">
        <v>366.97679195040803</v>
      </c>
      <c r="K5798" s="152">
        <v>475.88477630121997</v>
      </c>
      <c r="L5798" s="152">
        <v>51.831046033730999</v>
      </c>
      <c r="M5798" s="152">
        <v>57.076938317080803</v>
      </c>
    </row>
    <row r="5799" spans="1:13">
      <c r="A5799" s="150" t="str">
        <f t="shared" si="181"/>
        <v>2005-2007MalesNX2</v>
      </c>
      <c r="B5799" s="151" t="str">
        <f t="shared" si="180"/>
        <v>2005-2007_Males_NX2_&lt;75</v>
      </c>
      <c r="C5799" s="152" t="s">
        <v>3</v>
      </c>
      <c r="D5799" s="152" t="s">
        <v>2</v>
      </c>
      <c r="E5799" s="152" t="s">
        <v>109</v>
      </c>
      <c r="F5799" s="152">
        <v>220</v>
      </c>
      <c r="G5799" s="152">
        <v>73.3333333333333</v>
      </c>
      <c r="H5799" s="152">
        <v>355.83734998220802</v>
      </c>
      <c r="I5799" s="152">
        <v>381.81215405016297</v>
      </c>
      <c r="J5799" s="152">
        <v>332.86192199909499</v>
      </c>
      <c r="K5799" s="152">
        <v>435.915094921064</v>
      </c>
      <c r="L5799" s="152">
        <v>48.9502320510678</v>
      </c>
      <c r="M5799" s="152">
        <v>54.102940870900497</v>
      </c>
    </row>
    <row r="5800" spans="1:13">
      <c r="A5800" s="150" t="str">
        <f t="shared" si="181"/>
        <v>2006-2008MalesNX2</v>
      </c>
      <c r="B5800" s="151" t="str">
        <f t="shared" si="180"/>
        <v>2006-2008_Males_NX2_&lt;75</v>
      </c>
      <c r="C5800" s="152" t="s">
        <v>4</v>
      </c>
      <c r="D5800" s="152" t="s">
        <v>2</v>
      </c>
      <c r="E5800" s="152" t="s">
        <v>109</v>
      </c>
      <c r="F5800" s="152">
        <v>234</v>
      </c>
      <c r="G5800" s="152">
        <v>78</v>
      </c>
      <c r="H5800" s="152">
        <v>378.21849391456101</v>
      </c>
      <c r="I5800" s="152">
        <v>398.81838413601298</v>
      </c>
      <c r="J5800" s="152">
        <v>349.20657434369701</v>
      </c>
      <c r="K5800" s="152">
        <v>453.48530187386399</v>
      </c>
      <c r="L5800" s="152">
        <v>49.611809792316102</v>
      </c>
      <c r="M5800" s="152">
        <v>54.666917737851101</v>
      </c>
    </row>
    <row r="5801" spans="1:13">
      <c r="A5801" s="150" t="str">
        <f t="shared" si="181"/>
        <v>2007-2009MalesNX2</v>
      </c>
      <c r="B5801" s="151" t="str">
        <f t="shared" si="180"/>
        <v>2007-2009_Males_NX2_&lt;75</v>
      </c>
      <c r="C5801" s="152" t="s">
        <v>5</v>
      </c>
      <c r="D5801" s="152" t="s">
        <v>2</v>
      </c>
      <c r="E5801" s="152" t="s">
        <v>109</v>
      </c>
      <c r="F5801" s="152">
        <v>237</v>
      </c>
      <c r="G5801" s="152">
        <v>79</v>
      </c>
      <c r="H5801" s="152">
        <v>382.98078632257602</v>
      </c>
      <c r="I5801" s="152">
        <v>400.37988565941799</v>
      </c>
      <c r="J5801" s="152">
        <v>350.89232444727401</v>
      </c>
      <c r="K5801" s="152">
        <v>454.87615179555098</v>
      </c>
      <c r="L5801" s="152">
        <v>49.487561212144797</v>
      </c>
      <c r="M5801" s="152">
        <v>54.496266136132803</v>
      </c>
    </row>
    <row r="5802" spans="1:13">
      <c r="A5802" s="150" t="str">
        <f t="shared" si="181"/>
        <v>2008-2010MalesNX2</v>
      </c>
      <c r="B5802" s="151" t="str">
        <f t="shared" si="180"/>
        <v>2008-2010_Males_NX2_&lt;75</v>
      </c>
      <c r="C5802" s="152" t="s">
        <v>6</v>
      </c>
      <c r="D5802" s="152" t="s">
        <v>2</v>
      </c>
      <c r="E5802" s="152" t="s">
        <v>109</v>
      </c>
      <c r="F5802" s="152">
        <v>240</v>
      </c>
      <c r="G5802" s="152">
        <v>80</v>
      </c>
      <c r="H5802" s="152">
        <v>386.96570516437998</v>
      </c>
      <c r="I5802" s="152">
        <v>401.321470961834</v>
      </c>
      <c r="J5802" s="152">
        <v>352.00632000064701</v>
      </c>
      <c r="K5802" s="152">
        <v>455.59490611807098</v>
      </c>
      <c r="L5802" s="152">
        <v>49.315150961187399</v>
      </c>
      <c r="M5802" s="152">
        <v>54.273435156236999</v>
      </c>
    </row>
    <row r="5803" spans="1:13">
      <c r="A5803" s="150" t="str">
        <f t="shared" si="181"/>
        <v>2009-2011MalesNX2</v>
      </c>
      <c r="B5803" s="151" t="str">
        <f t="shared" si="180"/>
        <v>2009-2011_Males_NX2_&lt;75</v>
      </c>
      <c r="C5803" s="152" t="s">
        <v>7</v>
      </c>
      <c r="D5803" s="152" t="s">
        <v>2</v>
      </c>
      <c r="E5803" s="152" t="s">
        <v>109</v>
      </c>
      <c r="F5803" s="152">
        <v>228</v>
      </c>
      <c r="G5803" s="152">
        <v>76</v>
      </c>
      <c r="H5803" s="152">
        <v>365.83604768704998</v>
      </c>
      <c r="I5803" s="152">
        <v>377.198689988289</v>
      </c>
      <c r="J5803" s="152">
        <v>329.65870509365499</v>
      </c>
      <c r="K5803" s="152">
        <v>429.64948573450499</v>
      </c>
      <c r="L5803" s="152">
        <v>47.539984894634799</v>
      </c>
      <c r="M5803" s="152">
        <v>52.4507957462151</v>
      </c>
    </row>
    <row r="5804" spans="1:13">
      <c r="A5804" s="150" t="str">
        <f t="shared" si="181"/>
        <v>2010-2012MalesNX2</v>
      </c>
      <c r="B5804" s="151" t="str">
        <f t="shared" si="180"/>
        <v>2010-2012_Males_NX2_&lt;75</v>
      </c>
      <c r="C5804" s="152" t="s">
        <v>8</v>
      </c>
      <c r="D5804" s="152" t="s">
        <v>2</v>
      </c>
      <c r="E5804" s="152" t="s">
        <v>109</v>
      </c>
      <c r="F5804" s="152">
        <v>235</v>
      </c>
      <c r="G5804" s="152">
        <v>78.3333333333333</v>
      </c>
      <c r="H5804" s="152">
        <v>375.53133689155902</v>
      </c>
      <c r="I5804" s="152">
        <v>385.011755669151</v>
      </c>
      <c r="J5804" s="152">
        <v>337.145057275147</v>
      </c>
      <c r="K5804" s="152">
        <v>437.744795832612</v>
      </c>
      <c r="L5804" s="152">
        <v>47.866698394004203</v>
      </c>
      <c r="M5804" s="152">
        <v>52.733040163460899</v>
      </c>
    </row>
    <row r="5805" spans="1:13">
      <c r="A5805" s="150" t="str">
        <f t="shared" si="181"/>
        <v>2011-2013MalesNX2</v>
      </c>
      <c r="B5805" s="151" t="str">
        <f t="shared" si="180"/>
        <v>2011-2013_Males_NX2_&lt;75</v>
      </c>
      <c r="C5805" s="152" t="s">
        <v>9</v>
      </c>
      <c r="D5805" s="152" t="s">
        <v>2</v>
      </c>
      <c r="E5805" s="152" t="s">
        <v>109</v>
      </c>
      <c r="F5805" s="152">
        <v>229</v>
      </c>
      <c r="G5805" s="152">
        <v>76.3333333333333</v>
      </c>
      <c r="H5805" s="152">
        <v>365.55191954665202</v>
      </c>
      <c r="I5805" s="152">
        <v>371.74203562373901</v>
      </c>
      <c r="J5805" s="152">
        <v>324.919801204024</v>
      </c>
      <c r="K5805" s="152">
        <v>423.38978602646603</v>
      </c>
      <c r="L5805" s="152">
        <v>46.8222344197155</v>
      </c>
      <c r="M5805" s="152">
        <v>51.6477504027268</v>
      </c>
    </row>
    <row r="5806" spans="1:13">
      <c r="A5806" s="150" t="str">
        <f t="shared" si="181"/>
        <v>2012-2014MalesNX2</v>
      </c>
      <c r="B5806" s="151" t="str">
        <f t="shared" si="180"/>
        <v>2012-2014_Males_NX2_&lt;75</v>
      </c>
      <c r="C5806" s="152" t="s">
        <v>216</v>
      </c>
      <c r="D5806" s="152" t="s">
        <v>2</v>
      </c>
      <c r="E5806" s="152" t="s">
        <v>109</v>
      </c>
      <c r="F5806" s="152">
        <v>223</v>
      </c>
      <c r="G5806" s="152">
        <v>74.3333333333333</v>
      </c>
      <c r="H5806" s="152">
        <v>356.087824351297</v>
      </c>
      <c r="I5806" s="152">
        <v>359.32882011600401</v>
      </c>
      <c r="J5806" s="152">
        <v>313.49644406286097</v>
      </c>
      <c r="K5806" s="152">
        <v>409.95133312902198</v>
      </c>
      <c r="L5806" s="152">
        <v>45.832376053142397</v>
      </c>
      <c r="M5806" s="152">
        <v>50.622513013018597</v>
      </c>
    </row>
    <row r="5807" spans="1:13">
      <c r="A5807" s="150" t="str">
        <f t="shared" si="181"/>
        <v>2004-2006MalesNX3</v>
      </c>
      <c r="B5807" s="151" t="str">
        <f t="shared" si="180"/>
        <v>2004-2006_Males_NX3_&lt;75</v>
      </c>
      <c r="C5807" s="152" t="s">
        <v>1</v>
      </c>
      <c r="D5807" s="152" t="s">
        <v>2</v>
      </c>
      <c r="E5807" s="152" t="s">
        <v>110</v>
      </c>
      <c r="F5807" s="152">
        <v>314</v>
      </c>
      <c r="G5807" s="152">
        <v>104.666666666667</v>
      </c>
      <c r="H5807" s="152">
        <v>498.12805381052101</v>
      </c>
      <c r="I5807" s="152">
        <v>578.32971043248199</v>
      </c>
      <c r="J5807" s="152">
        <v>515.80900217859198</v>
      </c>
      <c r="K5807" s="152">
        <v>646.30913041828501</v>
      </c>
      <c r="L5807" s="152">
        <v>62.520708253889303</v>
      </c>
      <c r="M5807" s="152">
        <v>67.979419985803602</v>
      </c>
    </row>
    <row r="5808" spans="1:13">
      <c r="A5808" s="150" t="str">
        <f t="shared" si="181"/>
        <v>2005-2007MalesNX3</v>
      </c>
      <c r="B5808" s="151" t="str">
        <f t="shared" si="180"/>
        <v>2005-2007_Males_NX3_&lt;75</v>
      </c>
      <c r="C5808" s="152" t="s">
        <v>3</v>
      </c>
      <c r="D5808" s="152" t="s">
        <v>2</v>
      </c>
      <c r="E5808" s="152" t="s">
        <v>110</v>
      </c>
      <c r="F5808" s="152">
        <v>295</v>
      </c>
      <c r="G5808" s="152">
        <v>98.3333333333333</v>
      </c>
      <c r="H5808" s="152">
        <v>464.20141620771102</v>
      </c>
      <c r="I5808" s="152">
        <v>537.61756585321905</v>
      </c>
      <c r="J5808" s="152">
        <v>477.70007481312302</v>
      </c>
      <c r="K5808" s="152">
        <v>602.94033710022597</v>
      </c>
      <c r="L5808" s="152">
        <v>59.917491040095399</v>
      </c>
      <c r="M5808" s="152">
        <v>65.322771247007594</v>
      </c>
    </row>
    <row r="5809" spans="1:13">
      <c r="A5809" s="150" t="str">
        <f t="shared" si="181"/>
        <v>2006-2008MalesNX3</v>
      </c>
      <c r="B5809" s="151" t="str">
        <f t="shared" si="180"/>
        <v>2006-2008_Males_NX3_&lt;75</v>
      </c>
      <c r="C5809" s="152" t="s">
        <v>4</v>
      </c>
      <c r="D5809" s="152" t="s">
        <v>2</v>
      </c>
      <c r="E5809" s="152" t="s">
        <v>110</v>
      </c>
      <c r="F5809" s="152">
        <v>280</v>
      </c>
      <c r="G5809" s="152">
        <v>93.3333333333333</v>
      </c>
      <c r="H5809" s="152">
        <v>437.04929291667997</v>
      </c>
      <c r="I5809" s="152">
        <v>508.05273704288498</v>
      </c>
      <c r="J5809" s="152">
        <v>449.91053784378897</v>
      </c>
      <c r="K5809" s="152">
        <v>571.58560566976996</v>
      </c>
      <c r="L5809" s="152">
        <v>58.142199199095998</v>
      </c>
      <c r="M5809" s="152">
        <v>63.5328686268846</v>
      </c>
    </row>
    <row r="5810" spans="1:13">
      <c r="A5810" s="150" t="str">
        <f t="shared" si="181"/>
        <v>2007-2009MalesNX3</v>
      </c>
      <c r="B5810" s="151" t="str">
        <f t="shared" si="180"/>
        <v>2007-2009_Males_NX3_&lt;75</v>
      </c>
      <c r="C5810" s="152" t="s">
        <v>5</v>
      </c>
      <c r="D5810" s="152" t="s">
        <v>2</v>
      </c>
      <c r="E5810" s="152" t="s">
        <v>110</v>
      </c>
      <c r="F5810" s="152">
        <v>283</v>
      </c>
      <c r="G5810" s="152">
        <v>94.3333333333333</v>
      </c>
      <c r="H5810" s="152">
        <v>437.01164334908401</v>
      </c>
      <c r="I5810" s="152">
        <v>511.82342003721101</v>
      </c>
      <c r="J5810" s="152">
        <v>453.62535037256799</v>
      </c>
      <c r="K5810" s="152">
        <v>575.38724868428596</v>
      </c>
      <c r="L5810" s="152">
        <v>58.1980696646431</v>
      </c>
      <c r="M5810" s="152">
        <v>63.5638286470747</v>
      </c>
    </row>
    <row r="5811" spans="1:13">
      <c r="A5811" s="150" t="str">
        <f t="shared" si="181"/>
        <v>2008-2010MalesNX3</v>
      </c>
      <c r="B5811" s="151" t="str">
        <f t="shared" si="180"/>
        <v>2008-2010_Males_NX3_&lt;75</v>
      </c>
      <c r="C5811" s="152" t="s">
        <v>6</v>
      </c>
      <c r="D5811" s="152" t="s">
        <v>2</v>
      </c>
      <c r="E5811" s="152" t="s">
        <v>110</v>
      </c>
      <c r="F5811" s="152">
        <v>279</v>
      </c>
      <c r="G5811" s="152">
        <v>93</v>
      </c>
      <c r="H5811" s="152">
        <v>425.29191183195599</v>
      </c>
      <c r="I5811" s="152">
        <v>501.63355775857201</v>
      </c>
      <c r="J5811" s="152">
        <v>444.13563829245197</v>
      </c>
      <c r="K5811" s="152">
        <v>564.47243144022104</v>
      </c>
      <c r="L5811" s="152">
        <v>57.497919466119399</v>
      </c>
      <c r="M5811" s="152">
        <v>62.838873681649098</v>
      </c>
    </row>
    <row r="5812" spans="1:13">
      <c r="A5812" s="150" t="str">
        <f t="shared" si="181"/>
        <v>2009-2011MalesNX3</v>
      </c>
      <c r="B5812" s="151" t="str">
        <f t="shared" si="180"/>
        <v>2009-2011_Males_NX3_&lt;75</v>
      </c>
      <c r="C5812" s="152" t="s">
        <v>7</v>
      </c>
      <c r="D5812" s="152" t="s">
        <v>2</v>
      </c>
      <c r="E5812" s="152" t="s">
        <v>110</v>
      </c>
      <c r="F5812" s="152">
        <v>300</v>
      </c>
      <c r="G5812" s="152">
        <v>100</v>
      </c>
      <c r="H5812" s="152">
        <v>449.16903728103</v>
      </c>
      <c r="I5812" s="152">
        <v>531.15150152958199</v>
      </c>
      <c r="J5812" s="152">
        <v>472.37529924538899</v>
      </c>
      <c r="K5812" s="152">
        <v>595.18352943247896</v>
      </c>
      <c r="L5812" s="152">
        <v>58.776202284192699</v>
      </c>
      <c r="M5812" s="152">
        <v>64.032027902897497</v>
      </c>
    </row>
    <row r="5813" spans="1:13">
      <c r="A5813" s="150" t="str">
        <f t="shared" si="181"/>
        <v>2010-2012MalesNX3</v>
      </c>
      <c r="B5813" s="151" t="str">
        <f t="shared" si="180"/>
        <v>2010-2012_Males_NX3_&lt;75</v>
      </c>
      <c r="C5813" s="152" t="s">
        <v>8</v>
      </c>
      <c r="D5813" s="152" t="s">
        <v>2</v>
      </c>
      <c r="E5813" s="152" t="s">
        <v>110</v>
      </c>
      <c r="F5813" s="152">
        <v>284</v>
      </c>
      <c r="G5813" s="152">
        <v>94.6666666666667</v>
      </c>
      <c r="H5813" s="152">
        <v>419.404858598538</v>
      </c>
      <c r="I5813" s="152">
        <v>494.45813534186698</v>
      </c>
      <c r="J5813" s="152">
        <v>438.24351821129898</v>
      </c>
      <c r="K5813" s="152">
        <v>555.84605810629603</v>
      </c>
      <c r="L5813" s="152">
        <v>56.214617130567603</v>
      </c>
      <c r="M5813" s="152">
        <v>61.387922764430002</v>
      </c>
    </row>
    <row r="5814" spans="1:13">
      <c r="A5814" s="150" t="str">
        <f t="shared" si="181"/>
        <v>2011-2013MalesNX3</v>
      </c>
      <c r="B5814" s="151" t="str">
        <f t="shared" si="180"/>
        <v>2011-2013_Males_NX3_&lt;75</v>
      </c>
      <c r="C5814" s="152" t="s">
        <v>9</v>
      </c>
      <c r="D5814" s="152" t="s">
        <v>2</v>
      </c>
      <c r="E5814" s="152" t="s">
        <v>110</v>
      </c>
      <c r="F5814" s="152">
        <v>302</v>
      </c>
      <c r="G5814" s="152">
        <v>100.666666666667</v>
      </c>
      <c r="H5814" s="152">
        <v>440.38730751283202</v>
      </c>
      <c r="I5814" s="152">
        <v>518.27784348749196</v>
      </c>
      <c r="J5814" s="152">
        <v>461.07016836294298</v>
      </c>
      <c r="K5814" s="152">
        <v>580.58330800310603</v>
      </c>
      <c r="L5814" s="152">
        <v>57.207675124548899</v>
      </c>
      <c r="M5814" s="152">
        <v>62.305464515613899</v>
      </c>
    </row>
    <row r="5815" spans="1:13">
      <c r="A5815" s="150" t="str">
        <f t="shared" si="181"/>
        <v>2012-2014MalesNX3</v>
      </c>
      <c r="B5815" s="151" t="str">
        <f t="shared" si="180"/>
        <v>2012-2014_Males_NX3_&lt;75</v>
      </c>
      <c r="C5815" s="152" t="s">
        <v>216</v>
      </c>
      <c r="D5815" s="152" t="s">
        <v>2</v>
      </c>
      <c r="E5815" s="152" t="s">
        <v>110</v>
      </c>
      <c r="F5815" s="152">
        <v>294</v>
      </c>
      <c r="G5815" s="152">
        <v>98</v>
      </c>
      <c r="H5815" s="152">
        <v>426.04990870359097</v>
      </c>
      <c r="I5815" s="152">
        <v>498.30257869364698</v>
      </c>
      <c r="J5815" s="152">
        <v>442.541307920625</v>
      </c>
      <c r="K5815" s="152">
        <v>559.10314984013201</v>
      </c>
      <c r="L5815" s="152">
        <v>55.7612707730229</v>
      </c>
      <c r="M5815" s="152">
        <v>60.8005711464846</v>
      </c>
    </row>
    <row r="5816" spans="1:13">
      <c r="A5816" s="150" t="str">
        <f t="shared" si="181"/>
        <v>2004-2006MalesNX4</v>
      </c>
      <c r="B5816" s="151" t="str">
        <f t="shared" si="180"/>
        <v>2004-2006_Males_NX4_&lt;75</v>
      </c>
      <c r="C5816" s="152" t="s">
        <v>1</v>
      </c>
      <c r="D5816" s="152" t="s">
        <v>2</v>
      </c>
      <c r="E5816" s="152" t="s">
        <v>111</v>
      </c>
      <c r="F5816" s="152">
        <v>366</v>
      </c>
      <c r="G5816" s="152">
        <v>122</v>
      </c>
      <c r="H5816" s="152">
        <v>593.93408305340495</v>
      </c>
      <c r="I5816" s="152">
        <v>721.60261376725998</v>
      </c>
      <c r="J5816" s="152">
        <v>649.07953951383899</v>
      </c>
      <c r="K5816" s="152">
        <v>799.97046464772302</v>
      </c>
      <c r="L5816" s="152">
        <v>72.5230742534211</v>
      </c>
      <c r="M5816" s="152">
        <v>78.367850880463394</v>
      </c>
    </row>
    <row r="5817" spans="1:13">
      <c r="A5817" s="150" t="str">
        <f t="shared" si="181"/>
        <v>2005-2007MalesNX4</v>
      </c>
      <c r="B5817" s="151" t="str">
        <f t="shared" si="180"/>
        <v>2005-2007_Males_NX4_&lt;75</v>
      </c>
      <c r="C5817" s="152" t="s">
        <v>3</v>
      </c>
      <c r="D5817" s="152" t="s">
        <v>2</v>
      </c>
      <c r="E5817" s="152" t="s">
        <v>111</v>
      </c>
      <c r="F5817" s="152">
        <v>354</v>
      </c>
      <c r="G5817" s="152">
        <v>118</v>
      </c>
      <c r="H5817" s="152">
        <v>567.23496987565704</v>
      </c>
      <c r="I5817" s="152">
        <v>691.51928236029596</v>
      </c>
      <c r="J5817" s="152">
        <v>620.81061704307797</v>
      </c>
      <c r="K5817" s="152">
        <v>768.02649944872599</v>
      </c>
      <c r="L5817" s="152">
        <v>70.708665317217694</v>
      </c>
      <c r="M5817" s="152">
        <v>76.507217088430707</v>
      </c>
    </row>
    <row r="5818" spans="1:13">
      <c r="A5818" s="150" t="str">
        <f t="shared" si="181"/>
        <v>2006-2008MalesNX4</v>
      </c>
      <c r="B5818" s="151" t="str">
        <f t="shared" si="180"/>
        <v>2006-2008_Males_NX4_&lt;75</v>
      </c>
      <c r="C5818" s="152" t="s">
        <v>4</v>
      </c>
      <c r="D5818" s="152" t="s">
        <v>2</v>
      </c>
      <c r="E5818" s="152" t="s">
        <v>111</v>
      </c>
      <c r="F5818" s="152">
        <v>332</v>
      </c>
      <c r="G5818" s="152">
        <v>110.666666666667</v>
      </c>
      <c r="H5818" s="152">
        <v>524.11397900386805</v>
      </c>
      <c r="I5818" s="152">
        <v>642.71406307959899</v>
      </c>
      <c r="J5818" s="152">
        <v>574.85646886363304</v>
      </c>
      <c r="K5818" s="152">
        <v>716.32608114981099</v>
      </c>
      <c r="L5818" s="152">
        <v>67.857594215965705</v>
      </c>
      <c r="M5818" s="152">
        <v>73.612018070211803</v>
      </c>
    </row>
    <row r="5819" spans="1:13">
      <c r="A5819" s="150" t="str">
        <f t="shared" si="181"/>
        <v>2007-2009MalesNX4</v>
      </c>
      <c r="B5819" s="151" t="str">
        <f t="shared" si="180"/>
        <v>2007-2009_Males_NX4_&lt;75</v>
      </c>
      <c r="C5819" s="152" t="s">
        <v>5</v>
      </c>
      <c r="D5819" s="152" t="s">
        <v>2</v>
      </c>
      <c r="E5819" s="152" t="s">
        <v>111</v>
      </c>
      <c r="F5819" s="152">
        <v>333</v>
      </c>
      <c r="G5819" s="152">
        <v>111</v>
      </c>
      <c r="H5819" s="152">
        <v>516.103034623849</v>
      </c>
      <c r="I5819" s="152">
        <v>633.32561396982896</v>
      </c>
      <c r="J5819" s="152">
        <v>566.479748493177</v>
      </c>
      <c r="K5819" s="152">
        <v>705.83120232535703</v>
      </c>
      <c r="L5819" s="152">
        <v>66.845865476651895</v>
      </c>
      <c r="M5819" s="152">
        <v>72.505588355528303</v>
      </c>
    </row>
    <row r="5820" spans="1:13">
      <c r="A5820" s="150" t="str">
        <f t="shared" si="181"/>
        <v>2008-2010MalesNX4</v>
      </c>
      <c r="B5820" s="151" t="str">
        <f t="shared" si="180"/>
        <v>2008-2010_Males_NX4_&lt;75</v>
      </c>
      <c r="C5820" s="152" t="s">
        <v>6</v>
      </c>
      <c r="D5820" s="152" t="s">
        <v>2</v>
      </c>
      <c r="E5820" s="152" t="s">
        <v>111</v>
      </c>
      <c r="F5820" s="152">
        <v>312</v>
      </c>
      <c r="G5820" s="152">
        <v>104</v>
      </c>
      <c r="H5820" s="152">
        <v>475.58800664603802</v>
      </c>
      <c r="I5820" s="152">
        <v>581.41044691669697</v>
      </c>
      <c r="J5820" s="152">
        <v>518.02080081750205</v>
      </c>
      <c r="K5820" s="152">
        <v>650.35321451315701</v>
      </c>
      <c r="L5820" s="152">
        <v>63.389646099194998</v>
      </c>
      <c r="M5820" s="152">
        <v>68.942767596459504</v>
      </c>
    </row>
    <row r="5821" spans="1:13">
      <c r="A5821" s="150" t="str">
        <f t="shared" si="181"/>
        <v>2009-2011MalesNX4</v>
      </c>
      <c r="B5821" s="151" t="str">
        <f t="shared" si="180"/>
        <v>2009-2011_Males_NX4_&lt;75</v>
      </c>
      <c r="C5821" s="152" t="s">
        <v>7</v>
      </c>
      <c r="D5821" s="152" t="s">
        <v>2</v>
      </c>
      <c r="E5821" s="152" t="s">
        <v>111</v>
      </c>
      <c r="F5821" s="152">
        <v>339</v>
      </c>
      <c r="G5821" s="152">
        <v>113</v>
      </c>
      <c r="H5821" s="152">
        <v>509.16191048362901</v>
      </c>
      <c r="I5821" s="152">
        <v>625.94178401808495</v>
      </c>
      <c r="J5821" s="152">
        <v>560.44825066533303</v>
      </c>
      <c r="K5821" s="152">
        <v>696.92902944257298</v>
      </c>
      <c r="L5821" s="152">
        <v>65.493533352751996</v>
      </c>
      <c r="M5821" s="152">
        <v>70.987245424488407</v>
      </c>
    </row>
    <row r="5822" spans="1:13">
      <c r="A5822" s="150" t="str">
        <f t="shared" si="181"/>
        <v>2010-2012MalesNX4</v>
      </c>
      <c r="B5822" s="151" t="str">
        <f t="shared" si="180"/>
        <v>2010-2012_Males_NX4_&lt;75</v>
      </c>
      <c r="C5822" s="152" t="s">
        <v>8</v>
      </c>
      <c r="D5822" s="152" t="s">
        <v>2</v>
      </c>
      <c r="E5822" s="152" t="s">
        <v>111</v>
      </c>
      <c r="F5822" s="152">
        <v>324</v>
      </c>
      <c r="G5822" s="152">
        <v>108</v>
      </c>
      <c r="H5822" s="152">
        <v>480.57669203043702</v>
      </c>
      <c r="I5822" s="152">
        <v>586.34906871527301</v>
      </c>
      <c r="J5822" s="152">
        <v>523.60802815408704</v>
      </c>
      <c r="K5822" s="152">
        <v>654.47893538915696</v>
      </c>
      <c r="L5822" s="152">
        <v>62.741040561186097</v>
      </c>
      <c r="M5822" s="152">
        <v>68.129866673883498</v>
      </c>
    </row>
    <row r="5823" spans="1:13">
      <c r="A5823" s="150" t="str">
        <f t="shared" si="181"/>
        <v>2011-2013MalesNX4</v>
      </c>
      <c r="B5823" s="151" t="str">
        <f t="shared" ref="B5823:B5886" si="182">CONCATENATE(C5823,"_",D5823,"_",E5823,"_","&lt;75")</f>
        <v>2011-2013_Males_NX4_&lt;75</v>
      </c>
      <c r="C5823" s="152" t="s">
        <v>9</v>
      </c>
      <c r="D5823" s="152" t="s">
        <v>2</v>
      </c>
      <c r="E5823" s="152" t="s">
        <v>111</v>
      </c>
      <c r="F5823" s="152">
        <v>346</v>
      </c>
      <c r="G5823" s="152">
        <v>115.333333333333</v>
      </c>
      <c r="H5823" s="152">
        <v>508.92082309853402</v>
      </c>
      <c r="I5823" s="152">
        <v>617.522292332809</v>
      </c>
      <c r="J5823" s="152">
        <v>553.51449633522202</v>
      </c>
      <c r="K5823" s="152">
        <v>686.84215248544501</v>
      </c>
      <c r="L5823" s="152">
        <v>64.007795997587294</v>
      </c>
      <c r="M5823" s="152">
        <v>69.319860152635201</v>
      </c>
    </row>
    <row r="5824" spans="1:13">
      <c r="A5824" s="150" t="str">
        <f t="shared" si="181"/>
        <v>2012-2014MalesNX4</v>
      </c>
      <c r="B5824" s="151" t="str">
        <f t="shared" si="182"/>
        <v>2012-2014_Males_NX4_&lt;75</v>
      </c>
      <c r="C5824" s="152" t="s">
        <v>216</v>
      </c>
      <c r="D5824" s="152" t="s">
        <v>2</v>
      </c>
      <c r="E5824" s="152" t="s">
        <v>111</v>
      </c>
      <c r="F5824" s="152">
        <v>328</v>
      </c>
      <c r="G5824" s="152">
        <v>109.333333333333</v>
      </c>
      <c r="H5824" s="152">
        <v>479.67943374427801</v>
      </c>
      <c r="I5824" s="152">
        <v>575.20168695426798</v>
      </c>
      <c r="J5824" s="152">
        <v>513.97625826829994</v>
      </c>
      <c r="K5824" s="152">
        <v>641.65213007755199</v>
      </c>
      <c r="L5824" s="152">
        <v>61.225428685968701</v>
      </c>
      <c r="M5824" s="152">
        <v>66.450443123284103</v>
      </c>
    </row>
    <row r="5825" spans="1:13">
      <c r="A5825" s="150" t="str">
        <f t="shared" si="181"/>
        <v>2004-2006MalesNX5</v>
      </c>
      <c r="B5825" s="151" t="str">
        <f t="shared" si="182"/>
        <v>2004-2006_Males_NX5_&lt;75</v>
      </c>
      <c r="C5825" s="152" t="s">
        <v>1</v>
      </c>
      <c r="D5825" s="152" t="s">
        <v>2</v>
      </c>
      <c r="E5825" s="152" t="s">
        <v>112</v>
      </c>
      <c r="F5825" s="152">
        <v>408</v>
      </c>
      <c r="G5825" s="152">
        <v>136</v>
      </c>
      <c r="H5825" s="152">
        <v>651.36179316070104</v>
      </c>
      <c r="I5825" s="152">
        <v>833.65173594011196</v>
      </c>
      <c r="J5825" s="152">
        <v>753.93171682820798</v>
      </c>
      <c r="K5825" s="152">
        <v>919.44296206907597</v>
      </c>
      <c r="L5825" s="152">
        <v>79.720019111904705</v>
      </c>
      <c r="M5825" s="152">
        <v>85.791226128963402</v>
      </c>
    </row>
    <row r="5826" spans="1:13">
      <c r="A5826" s="150" t="str">
        <f t="shared" si="181"/>
        <v>2005-2007MalesNX5</v>
      </c>
      <c r="B5826" s="151" t="str">
        <f t="shared" si="182"/>
        <v>2005-2007_Males_NX5_&lt;75</v>
      </c>
      <c r="C5826" s="152" t="s">
        <v>3</v>
      </c>
      <c r="D5826" s="152" t="s">
        <v>2</v>
      </c>
      <c r="E5826" s="152" t="s">
        <v>112</v>
      </c>
      <c r="F5826" s="152">
        <v>413</v>
      </c>
      <c r="G5826" s="152">
        <v>137.666666666667</v>
      </c>
      <c r="H5826" s="152">
        <v>650.957522263378</v>
      </c>
      <c r="I5826" s="152">
        <v>839.00697969526595</v>
      </c>
      <c r="J5826" s="152">
        <v>759.05068042002097</v>
      </c>
      <c r="K5826" s="152">
        <v>925.01400147786603</v>
      </c>
      <c r="L5826" s="152">
        <v>79.956299275245698</v>
      </c>
      <c r="M5826" s="152">
        <v>86.007021782599494</v>
      </c>
    </row>
    <row r="5827" spans="1:13">
      <c r="A5827" s="150" t="str">
        <f t="shared" ref="A5827:A5890" si="183">C5827&amp;D5827&amp;E5827</f>
        <v>2006-2008MalesNX5</v>
      </c>
      <c r="B5827" s="151" t="str">
        <f t="shared" si="182"/>
        <v>2006-2008_Males_NX5_&lt;75</v>
      </c>
      <c r="C5827" s="152" t="s">
        <v>4</v>
      </c>
      <c r="D5827" s="152" t="s">
        <v>2</v>
      </c>
      <c r="E5827" s="152" t="s">
        <v>112</v>
      </c>
      <c r="F5827" s="152">
        <v>402</v>
      </c>
      <c r="G5827" s="152">
        <v>134</v>
      </c>
      <c r="H5827" s="152">
        <v>623.84580766306101</v>
      </c>
      <c r="I5827" s="152">
        <v>807.93880878612799</v>
      </c>
      <c r="J5827" s="152">
        <v>729.73668963847899</v>
      </c>
      <c r="K5827" s="152">
        <v>892.14264707748396</v>
      </c>
      <c r="L5827" s="152">
        <v>78.202119147648901</v>
      </c>
      <c r="M5827" s="152">
        <v>84.203838291356305</v>
      </c>
    </row>
    <row r="5828" spans="1:13">
      <c r="A5828" s="150" t="str">
        <f t="shared" si="183"/>
        <v>2007-2009MalesNX5</v>
      </c>
      <c r="B5828" s="151" t="str">
        <f t="shared" si="182"/>
        <v>2007-2009_Males_NX5_&lt;75</v>
      </c>
      <c r="C5828" s="152" t="s">
        <v>5</v>
      </c>
      <c r="D5828" s="152" t="s">
        <v>2</v>
      </c>
      <c r="E5828" s="152" t="s">
        <v>112</v>
      </c>
      <c r="F5828" s="152">
        <v>442</v>
      </c>
      <c r="G5828" s="152">
        <v>147.333333333333</v>
      </c>
      <c r="H5828" s="152">
        <v>677.99730028224303</v>
      </c>
      <c r="I5828" s="152">
        <v>879.04411309732905</v>
      </c>
      <c r="J5828" s="152">
        <v>797.635173749312</v>
      </c>
      <c r="K5828" s="152">
        <v>966.40008042638397</v>
      </c>
      <c r="L5828" s="152">
        <v>81.408939348017597</v>
      </c>
      <c r="M5828" s="152">
        <v>87.355967329054494</v>
      </c>
    </row>
    <row r="5829" spans="1:13">
      <c r="A5829" s="150" t="str">
        <f t="shared" si="183"/>
        <v>2008-2010MalesNX5</v>
      </c>
      <c r="B5829" s="151" t="str">
        <f t="shared" si="182"/>
        <v>2008-2010_Males_NX5_&lt;75</v>
      </c>
      <c r="C5829" s="152" t="s">
        <v>6</v>
      </c>
      <c r="D5829" s="152" t="s">
        <v>2</v>
      </c>
      <c r="E5829" s="152" t="s">
        <v>112</v>
      </c>
      <c r="F5829" s="152">
        <v>463</v>
      </c>
      <c r="G5829" s="152">
        <v>154.333333333333</v>
      </c>
      <c r="H5829" s="152">
        <v>702.65430318850304</v>
      </c>
      <c r="I5829" s="152">
        <v>925.93507521368599</v>
      </c>
      <c r="J5829" s="152">
        <v>841.96682410290202</v>
      </c>
      <c r="K5829" s="152">
        <v>1015.89117989539</v>
      </c>
      <c r="L5829" s="152">
        <v>83.968251110783996</v>
      </c>
      <c r="M5829" s="152">
        <v>89.956104681703707</v>
      </c>
    </row>
    <row r="5830" spans="1:13">
      <c r="A5830" s="150" t="str">
        <f t="shared" si="183"/>
        <v>2009-2011MalesNX5</v>
      </c>
      <c r="B5830" s="151" t="str">
        <f t="shared" si="182"/>
        <v>2009-2011_Males_NX5_&lt;75</v>
      </c>
      <c r="C5830" s="152" t="s">
        <v>7</v>
      </c>
      <c r="D5830" s="152" t="s">
        <v>2</v>
      </c>
      <c r="E5830" s="152" t="s">
        <v>112</v>
      </c>
      <c r="F5830" s="152">
        <v>467</v>
      </c>
      <c r="G5830" s="152">
        <v>155.666666666667</v>
      </c>
      <c r="H5830" s="152">
        <v>704.11917254689104</v>
      </c>
      <c r="I5830" s="152">
        <v>933.66091275072404</v>
      </c>
      <c r="J5830" s="152">
        <v>849.18573710871601</v>
      </c>
      <c r="K5830" s="152">
        <v>1024.13324641747</v>
      </c>
      <c r="L5830" s="152">
        <v>84.475175642008395</v>
      </c>
      <c r="M5830" s="152">
        <v>90.472333666744802</v>
      </c>
    </row>
    <row r="5831" spans="1:13">
      <c r="A5831" s="150" t="str">
        <f t="shared" si="183"/>
        <v>2010-2012MalesNX5</v>
      </c>
      <c r="B5831" s="151" t="str">
        <f t="shared" si="182"/>
        <v>2010-2012_Males_NX5_&lt;75</v>
      </c>
      <c r="C5831" s="152" t="s">
        <v>8</v>
      </c>
      <c r="D5831" s="152" t="s">
        <v>2</v>
      </c>
      <c r="E5831" s="152" t="s">
        <v>112</v>
      </c>
      <c r="F5831" s="152">
        <v>451</v>
      </c>
      <c r="G5831" s="152">
        <v>150.333333333333</v>
      </c>
      <c r="H5831" s="152">
        <v>676.07069510860595</v>
      </c>
      <c r="I5831" s="152">
        <v>898.34202343630602</v>
      </c>
      <c r="J5831" s="152">
        <v>815.60925337026902</v>
      </c>
      <c r="K5831" s="152">
        <v>987.05555871782599</v>
      </c>
      <c r="L5831" s="152">
        <v>82.732770066037801</v>
      </c>
      <c r="M5831" s="152">
        <v>88.713535281519398</v>
      </c>
    </row>
    <row r="5832" spans="1:13">
      <c r="A5832" s="150" t="str">
        <f t="shared" si="183"/>
        <v>2011-2013MalesNX5</v>
      </c>
      <c r="B5832" s="151" t="str">
        <f t="shared" si="182"/>
        <v>2011-2013_Males_NX5_&lt;75</v>
      </c>
      <c r="C5832" s="152" t="s">
        <v>9</v>
      </c>
      <c r="D5832" s="152" t="s">
        <v>2</v>
      </c>
      <c r="E5832" s="152" t="s">
        <v>112</v>
      </c>
      <c r="F5832" s="152">
        <v>407</v>
      </c>
      <c r="G5832" s="152">
        <v>135.666666666667</v>
      </c>
      <c r="H5832" s="152">
        <v>605.51960127947598</v>
      </c>
      <c r="I5832" s="152">
        <v>808.71237759626695</v>
      </c>
      <c r="J5832" s="152">
        <v>730.32972071610004</v>
      </c>
      <c r="K5832" s="152">
        <v>893.07202235099703</v>
      </c>
      <c r="L5832" s="152">
        <v>78.382656880166707</v>
      </c>
      <c r="M5832" s="152">
        <v>84.359644754730198</v>
      </c>
    </row>
    <row r="5833" spans="1:13">
      <c r="A5833" s="150" t="str">
        <f t="shared" si="183"/>
        <v>2012-2014MalesNX5</v>
      </c>
      <c r="B5833" s="151" t="str">
        <f t="shared" si="182"/>
        <v>2012-2014_Males_NX5_&lt;75</v>
      </c>
      <c r="C5833" s="152" t="s">
        <v>216</v>
      </c>
      <c r="D5833" s="152" t="s">
        <v>2</v>
      </c>
      <c r="E5833" s="152" t="s">
        <v>112</v>
      </c>
      <c r="F5833" s="152">
        <v>392</v>
      </c>
      <c r="G5833" s="152">
        <v>130.666666666667</v>
      </c>
      <c r="H5833" s="152">
        <v>576.97119559617897</v>
      </c>
      <c r="I5833" s="152">
        <v>769.94614755655596</v>
      </c>
      <c r="J5833" s="152">
        <v>694.09126689759103</v>
      </c>
      <c r="K5833" s="152">
        <v>851.69948154732106</v>
      </c>
      <c r="L5833" s="152">
        <v>75.8548806589652</v>
      </c>
      <c r="M5833" s="152">
        <v>81.753333990765597</v>
      </c>
    </row>
    <row r="5834" spans="1:13">
      <c r="A5834" s="150" t="str">
        <f t="shared" si="183"/>
        <v>2004-2006MalesNZ</v>
      </c>
      <c r="B5834" s="151" t="str">
        <f t="shared" si="182"/>
        <v>2004-2006_Males_NZ_&lt;75</v>
      </c>
      <c r="C5834" s="152" t="s">
        <v>1</v>
      </c>
      <c r="D5834" s="152" t="s">
        <v>2</v>
      </c>
      <c r="E5834" s="152" t="s">
        <v>113</v>
      </c>
      <c r="F5834" s="152">
        <v>961</v>
      </c>
      <c r="G5834" s="152">
        <v>320.33333333333297</v>
      </c>
      <c r="H5834" s="152">
        <v>514.03843787944402</v>
      </c>
      <c r="I5834" s="152">
        <v>564.627880481803</v>
      </c>
      <c r="J5834" s="152">
        <v>529.30053949754597</v>
      </c>
      <c r="K5834" s="152">
        <v>601.68340291971401</v>
      </c>
      <c r="L5834" s="152">
        <v>35.327340984256402</v>
      </c>
      <c r="M5834" s="152">
        <v>37.055522437911399</v>
      </c>
    </row>
    <row r="5835" spans="1:13">
      <c r="A5835" s="150" t="str">
        <f t="shared" si="183"/>
        <v>2005-2007MalesNZ</v>
      </c>
      <c r="B5835" s="151" t="str">
        <f t="shared" si="182"/>
        <v>2005-2007_Males_NZ_&lt;75</v>
      </c>
      <c r="C5835" s="152" t="s">
        <v>3</v>
      </c>
      <c r="D5835" s="152" t="s">
        <v>2</v>
      </c>
      <c r="E5835" s="152" t="s">
        <v>113</v>
      </c>
      <c r="F5835" s="152">
        <v>958</v>
      </c>
      <c r="G5835" s="152">
        <v>319.33333333333297</v>
      </c>
      <c r="H5835" s="152">
        <v>509.52839370907901</v>
      </c>
      <c r="I5835" s="152">
        <v>556.859655086271</v>
      </c>
      <c r="J5835" s="152">
        <v>521.97636510025995</v>
      </c>
      <c r="K5835" s="152">
        <v>593.45214503827401</v>
      </c>
      <c r="L5835" s="152">
        <v>34.883289986010297</v>
      </c>
      <c r="M5835" s="152">
        <v>36.592489952003</v>
      </c>
    </row>
    <row r="5836" spans="1:13">
      <c r="A5836" s="150" t="str">
        <f t="shared" si="183"/>
        <v>2006-2008MalesNZ</v>
      </c>
      <c r="B5836" s="151" t="str">
        <f t="shared" si="182"/>
        <v>2006-2008_Males_NZ_&lt;75</v>
      </c>
      <c r="C5836" s="152" t="s">
        <v>4</v>
      </c>
      <c r="D5836" s="152" t="s">
        <v>2</v>
      </c>
      <c r="E5836" s="152" t="s">
        <v>113</v>
      </c>
      <c r="F5836" s="152">
        <v>955</v>
      </c>
      <c r="G5836" s="152">
        <v>318.33333333333297</v>
      </c>
      <c r="H5836" s="152">
        <v>504.81557052088499</v>
      </c>
      <c r="I5836" s="152">
        <v>544.22761991496895</v>
      </c>
      <c r="J5836" s="152">
        <v>510.10142320135998</v>
      </c>
      <c r="K5836" s="152">
        <v>580.02861522891305</v>
      </c>
      <c r="L5836" s="152">
        <v>34.126196713608898</v>
      </c>
      <c r="M5836" s="152">
        <v>35.800995313943602</v>
      </c>
    </row>
    <row r="5837" spans="1:13">
      <c r="A5837" s="150" t="str">
        <f t="shared" si="183"/>
        <v>2007-2009MalesNZ</v>
      </c>
      <c r="B5837" s="151" t="str">
        <f t="shared" si="182"/>
        <v>2007-2009_Males_NZ_&lt;75</v>
      </c>
      <c r="C5837" s="152" t="s">
        <v>5</v>
      </c>
      <c r="D5837" s="152" t="s">
        <v>2</v>
      </c>
      <c r="E5837" s="152" t="s">
        <v>113</v>
      </c>
      <c r="F5837" s="152">
        <v>1017</v>
      </c>
      <c r="G5837" s="152">
        <v>339</v>
      </c>
      <c r="H5837" s="152">
        <v>535.16175882464404</v>
      </c>
      <c r="I5837" s="152">
        <v>571.03630387093995</v>
      </c>
      <c r="J5837" s="152">
        <v>536.32657402921302</v>
      </c>
      <c r="K5837" s="152">
        <v>607.39536424117205</v>
      </c>
      <c r="L5837" s="152">
        <v>34.7097298417277</v>
      </c>
      <c r="M5837" s="152">
        <v>36.359060370231802</v>
      </c>
    </row>
    <row r="5838" spans="1:13">
      <c r="A5838" s="150" t="str">
        <f t="shared" si="183"/>
        <v>2008-2010MalesNZ</v>
      </c>
      <c r="B5838" s="151" t="str">
        <f t="shared" si="182"/>
        <v>2008-2010_Males_NZ_&lt;75</v>
      </c>
      <c r="C5838" s="152" t="s">
        <v>6</v>
      </c>
      <c r="D5838" s="152" t="s">
        <v>2</v>
      </c>
      <c r="E5838" s="152" t="s">
        <v>113</v>
      </c>
      <c r="F5838" s="152">
        <v>991</v>
      </c>
      <c r="G5838" s="152">
        <v>330.33333333333297</v>
      </c>
      <c r="H5838" s="152">
        <v>520.44219205419699</v>
      </c>
      <c r="I5838" s="152">
        <v>548.23387937465895</v>
      </c>
      <c r="J5838" s="152">
        <v>514.48720502507797</v>
      </c>
      <c r="K5838" s="152">
        <v>583.60556998516495</v>
      </c>
      <c r="L5838" s="152">
        <v>33.746674349580601</v>
      </c>
      <c r="M5838" s="152">
        <v>35.371690610506398</v>
      </c>
    </row>
    <row r="5839" spans="1:13">
      <c r="A5839" s="150" t="str">
        <f t="shared" si="183"/>
        <v>2009-2011MalesNZ</v>
      </c>
      <c r="B5839" s="151" t="str">
        <f t="shared" si="182"/>
        <v>2009-2011_Males_NZ_&lt;75</v>
      </c>
      <c r="C5839" s="152" t="s">
        <v>7</v>
      </c>
      <c r="D5839" s="152" t="s">
        <v>2</v>
      </c>
      <c r="E5839" s="152" t="s">
        <v>113</v>
      </c>
      <c r="F5839" s="152">
        <v>1009</v>
      </c>
      <c r="G5839" s="152">
        <v>336.33333333333297</v>
      </c>
      <c r="H5839" s="152">
        <v>529.45868228281199</v>
      </c>
      <c r="I5839" s="152">
        <v>555.73928251965197</v>
      </c>
      <c r="J5839" s="152">
        <v>521.81524783696898</v>
      </c>
      <c r="K5839" s="152">
        <v>591.28185693061596</v>
      </c>
      <c r="L5839" s="152">
        <v>33.924034682683299</v>
      </c>
      <c r="M5839" s="152">
        <v>35.5425744109642</v>
      </c>
    </row>
    <row r="5840" spans="1:13">
      <c r="A5840" s="150" t="str">
        <f t="shared" si="183"/>
        <v>2010-2012MalesNZ</v>
      </c>
      <c r="B5840" s="151" t="str">
        <f t="shared" si="182"/>
        <v>2010-2012_Males_NZ_&lt;75</v>
      </c>
      <c r="C5840" s="152" t="s">
        <v>8</v>
      </c>
      <c r="D5840" s="152" t="s">
        <v>2</v>
      </c>
      <c r="E5840" s="152" t="s">
        <v>113</v>
      </c>
      <c r="F5840" s="152">
        <v>959</v>
      </c>
      <c r="G5840" s="152">
        <v>319.66666666666703</v>
      </c>
      <c r="H5840" s="152">
        <v>502.92630739862801</v>
      </c>
      <c r="I5840" s="152">
        <v>522.01074364076601</v>
      </c>
      <c r="J5840" s="152">
        <v>489.33954499608001</v>
      </c>
      <c r="K5840" s="152">
        <v>556.281897812137</v>
      </c>
      <c r="L5840" s="152">
        <v>32.671198644685703</v>
      </c>
      <c r="M5840" s="152">
        <v>34.271154171371101</v>
      </c>
    </row>
    <row r="5841" spans="1:13">
      <c r="A5841" s="150" t="str">
        <f t="shared" si="183"/>
        <v>2011-2013MalesNZ</v>
      </c>
      <c r="B5841" s="151" t="str">
        <f t="shared" si="182"/>
        <v>2011-2013_Males_NZ_&lt;75</v>
      </c>
      <c r="C5841" s="152" t="s">
        <v>9</v>
      </c>
      <c r="D5841" s="152" t="s">
        <v>2</v>
      </c>
      <c r="E5841" s="152" t="s">
        <v>113</v>
      </c>
      <c r="F5841" s="152">
        <v>999</v>
      </c>
      <c r="G5841" s="152">
        <v>333</v>
      </c>
      <c r="H5841" s="152">
        <v>523.97211775998005</v>
      </c>
      <c r="I5841" s="152">
        <v>539.60006139812299</v>
      </c>
      <c r="J5841" s="152">
        <v>506.50580624177002</v>
      </c>
      <c r="K5841" s="152">
        <v>574.28135592812396</v>
      </c>
      <c r="L5841" s="152">
        <v>33.094255156353299</v>
      </c>
      <c r="M5841" s="152">
        <v>34.6812945300004</v>
      </c>
    </row>
    <row r="5842" spans="1:13">
      <c r="A5842" s="150" t="str">
        <f t="shared" si="183"/>
        <v>2012-2014MalesNZ</v>
      </c>
      <c r="B5842" s="151" t="str">
        <f t="shared" si="182"/>
        <v>2012-2014_Males_NZ_&lt;75</v>
      </c>
      <c r="C5842" s="152" t="s">
        <v>216</v>
      </c>
      <c r="D5842" s="152" t="s">
        <v>2</v>
      </c>
      <c r="E5842" s="152" t="s">
        <v>113</v>
      </c>
      <c r="F5842" s="152">
        <v>953</v>
      </c>
      <c r="G5842" s="152">
        <v>317.66666666666703</v>
      </c>
      <c r="H5842" s="152">
        <v>499.42092327364401</v>
      </c>
      <c r="I5842" s="152">
        <v>507.224967195543</v>
      </c>
      <c r="J5842" s="152">
        <v>475.40174062243199</v>
      </c>
      <c r="K5842" s="152">
        <v>540.61165214114203</v>
      </c>
      <c r="L5842" s="152">
        <v>31.823226573111299</v>
      </c>
      <c r="M5842" s="152">
        <v>33.386684945599001</v>
      </c>
    </row>
    <row r="5843" spans="1:13">
      <c r="A5843" s="150" t="str">
        <f t="shared" si="183"/>
        <v>2004-2006MalesNZ1</v>
      </c>
      <c r="B5843" s="151" t="str">
        <f t="shared" si="182"/>
        <v>2004-2006_Males_NZ1_&lt;75</v>
      </c>
      <c r="C5843" s="152" t="s">
        <v>1</v>
      </c>
      <c r="D5843" s="152" t="s">
        <v>2</v>
      </c>
      <c r="E5843" s="152" t="s">
        <v>114</v>
      </c>
      <c r="F5843" s="152">
        <v>137</v>
      </c>
      <c r="G5843" s="152">
        <v>45.6666666666667</v>
      </c>
      <c r="H5843" s="152">
        <v>346.69500961635799</v>
      </c>
      <c r="I5843" s="152">
        <v>371.86536741890802</v>
      </c>
      <c r="J5843" s="152">
        <v>311.765864075205</v>
      </c>
      <c r="K5843" s="152">
        <v>440.10279388636798</v>
      </c>
      <c r="L5843" s="152">
        <v>60.099503343703397</v>
      </c>
      <c r="M5843" s="152">
        <v>68.237426467459301</v>
      </c>
    </row>
    <row r="5844" spans="1:13">
      <c r="A5844" s="150" t="str">
        <f t="shared" si="183"/>
        <v>2005-2007MalesNZ1</v>
      </c>
      <c r="B5844" s="151" t="str">
        <f t="shared" si="182"/>
        <v>2005-2007_Males_NZ1_&lt;75</v>
      </c>
      <c r="C5844" s="152" t="s">
        <v>3</v>
      </c>
      <c r="D5844" s="152" t="s">
        <v>2</v>
      </c>
      <c r="E5844" s="152" t="s">
        <v>114</v>
      </c>
      <c r="F5844" s="152">
        <v>133</v>
      </c>
      <c r="G5844" s="152">
        <v>44.3333333333333</v>
      </c>
      <c r="H5844" s="152">
        <v>337.23819666311698</v>
      </c>
      <c r="I5844" s="152">
        <v>353.405815367456</v>
      </c>
      <c r="J5844" s="152">
        <v>295.50494017006702</v>
      </c>
      <c r="K5844" s="152">
        <v>419.27238945393702</v>
      </c>
      <c r="L5844" s="152">
        <v>57.900875197388601</v>
      </c>
      <c r="M5844" s="152">
        <v>65.866574086481293</v>
      </c>
    </row>
    <row r="5845" spans="1:13">
      <c r="A5845" s="150" t="str">
        <f t="shared" si="183"/>
        <v>2006-2008MalesNZ1</v>
      </c>
      <c r="B5845" s="151" t="str">
        <f t="shared" si="182"/>
        <v>2006-2008_Males_NZ1_&lt;75</v>
      </c>
      <c r="C5845" s="152" t="s">
        <v>4</v>
      </c>
      <c r="D5845" s="152" t="s">
        <v>2</v>
      </c>
      <c r="E5845" s="152" t="s">
        <v>114</v>
      </c>
      <c r="F5845" s="152">
        <v>144</v>
      </c>
      <c r="G5845" s="152">
        <v>48</v>
      </c>
      <c r="H5845" s="152">
        <v>364.80632330960401</v>
      </c>
      <c r="I5845" s="152">
        <v>373.14069720262802</v>
      </c>
      <c r="J5845" s="152">
        <v>314.33540548973701</v>
      </c>
      <c r="K5845" s="152">
        <v>439.69912385486401</v>
      </c>
      <c r="L5845" s="152">
        <v>58.805291712891403</v>
      </c>
      <c r="M5845" s="152">
        <v>66.558426652235696</v>
      </c>
    </row>
    <row r="5846" spans="1:13">
      <c r="A5846" s="150" t="str">
        <f t="shared" si="183"/>
        <v>2007-2009MalesNZ1</v>
      </c>
      <c r="B5846" s="151" t="str">
        <f t="shared" si="182"/>
        <v>2007-2009_Males_NZ1_&lt;75</v>
      </c>
      <c r="C5846" s="152" t="s">
        <v>5</v>
      </c>
      <c r="D5846" s="152" t="s">
        <v>2</v>
      </c>
      <c r="E5846" s="152" t="s">
        <v>114</v>
      </c>
      <c r="F5846" s="152">
        <v>160</v>
      </c>
      <c r="G5846" s="152">
        <v>53.3333333333333</v>
      </c>
      <c r="H5846" s="152">
        <v>405.21717107762402</v>
      </c>
      <c r="I5846" s="152">
        <v>400.16606679363201</v>
      </c>
      <c r="J5846" s="152">
        <v>340.135748884723</v>
      </c>
      <c r="K5846" s="152">
        <v>467.67818576594402</v>
      </c>
      <c r="L5846" s="152">
        <v>60.030317908909801</v>
      </c>
      <c r="M5846" s="152">
        <v>67.512118972311299</v>
      </c>
    </row>
    <row r="5847" spans="1:13">
      <c r="A5847" s="150" t="str">
        <f t="shared" si="183"/>
        <v>2008-2010MalesNZ1</v>
      </c>
      <c r="B5847" s="151" t="str">
        <f t="shared" si="182"/>
        <v>2008-2010_Males_NZ1_&lt;75</v>
      </c>
      <c r="C5847" s="152" t="s">
        <v>6</v>
      </c>
      <c r="D5847" s="152" t="s">
        <v>2</v>
      </c>
      <c r="E5847" s="152" t="s">
        <v>114</v>
      </c>
      <c r="F5847" s="152">
        <v>154</v>
      </c>
      <c r="G5847" s="152">
        <v>51.3333333333333</v>
      </c>
      <c r="H5847" s="152">
        <v>391.08131443953499</v>
      </c>
      <c r="I5847" s="152">
        <v>377.65494259579799</v>
      </c>
      <c r="J5847" s="152">
        <v>319.96499904122197</v>
      </c>
      <c r="K5847" s="152">
        <v>442.68304011715998</v>
      </c>
      <c r="L5847" s="152">
        <v>57.689943554575201</v>
      </c>
      <c r="M5847" s="152">
        <v>65.028097521362</v>
      </c>
    </row>
    <row r="5848" spans="1:13">
      <c r="A5848" s="150" t="str">
        <f t="shared" si="183"/>
        <v>2009-2011MalesNZ1</v>
      </c>
      <c r="B5848" s="151" t="str">
        <f t="shared" si="182"/>
        <v>2009-2011_Males_NZ1_&lt;75</v>
      </c>
      <c r="C5848" s="152" t="s">
        <v>7</v>
      </c>
      <c r="D5848" s="152" t="s">
        <v>2</v>
      </c>
      <c r="E5848" s="152" t="s">
        <v>114</v>
      </c>
      <c r="F5848" s="152">
        <v>152</v>
      </c>
      <c r="G5848" s="152">
        <v>50.6666666666667</v>
      </c>
      <c r="H5848" s="152">
        <v>388.26023653222302</v>
      </c>
      <c r="I5848" s="152">
        <v>371.11984641349198</v>
      </c>
      <c r="J5848" s="152">
        <v>314.00197664557697</v>
      </c>
      <c r="K5848" s="152">
        <v>435.55396351220497</v>
      </c>
      <c r="L5848" s="152">
        <v>57.117869767914399</v>
      </c>
      <c r="M5848" s="152">
        <v>64.434117098713301</v>
      </c>
    </row>
    <row r="5849" spans="1:13">
      <c r="A5849" s="150" t="str">
        <f t="shared" si="183"/>
        <v>2010-2012MalesNZ1</v>
      </c>
      <c r="B5849" s="151" t="str">
        <f t="shared" si="182"/>
        <v>2010-2012_Males_NZ1_&lt;75</v>
      </c>
      <c r="C5849" s="152" t="s">
        <v>8</v>
      </c>
      <c r="D5849" s="152" t="s">
        <v>2</v>
      </c>
      <c r="E5849" s="152" t="s">
        <v>114</v>
      </c>
      <c r="F5849" s="152">
        <v>157</v>
      </c>
      <c r="G5849" s="152">
        <v>52.3333333333333</v>
      </c>
      <c r="H5849" s="152">
        <v>402.49186043530602</v>
      </c>
      <c r="I5849" s="152">
        <v>380.74442091686097</v>
      </c>
      <c r="J5849" s="152">
        <v>322.99202603791099</v>
      </c>
      <c r="K5849" s="152">
        <v>445.76770434360901</v>
      </c>
      <c r="L5849" s="152">
        <v>57.752394878949502</v>
      </c>
      <c r="M5849" s="152">
        <v>65.023283426748094</v>
      </c>
    </row>
    <row r="5850" spans="1:13">
      <c r="A5850" s="150" t="str">
        <f t="shared" si="183"/>
        <v>2011-2013MalesNZ1</v>
      </c>
      <c r="B5850" s="151" t="str">
        <f t="shared" si="182"/>
        <v>2011-2013_Males_NZ1_&lt;75</v>
      </c>
      <c r="C5850" s="152" t="s">
        <v>9</v>
      </c>
      <c r="D5850" s="152" t="s">
        <v>2</v>
      </c>
      <c r="E5850" s="152" t="s">
        <v>114</v>
      </c>
      <c r="F5850" s="152">
        <v>172</v>
      </c>
      <c r="G5850" s="152">
        <v>57.3333333333333</v>
      </c>
      <c r="H5850" s="152">
        <v>442.56895841910301</v>
      </c>
      <c r="I5850" s="152">
        <v>413.20856457455</v>
      </c>
      <c r="J5850" s="152">
        <v>353.22736060186401</v>
      </c>
      <c r="K5850" s="152">
        <v>480.383125073011</v>
      </c>
      <c r="L5850" s="152">
        <v>59.981203972685897</v>
      </c>
      <c r="M5850" s="152">
        <v>67.174560498461702</v>
      </c>
    </row>
    <row r="5851" spans="1:13">
      <c r="A5851" s="150" t="str">
        <f t="shared" si="183"/>
        <v>2012-2014MalesNZ1</v>
      </c>
      <c r="B5851" s="151" t="str">
        <f t="shared" si="182"/>
        <v>2012-2014_Males_NZ1_&lt;75</v>
      </c>
      <c r="C5851" s="152" t="s">
        <v>216</v>
      </c>
      <c r="D5851" s="152" t="s">
        <v>2</v>
      </c>
      <c r="E5851" s="152" t="s">
        <v>114</v>
      </c>
      <c r="F5851" s="152">
        <v>154</v>
      </c>
      <c r="G5851" s="152">
        <v>51.3333333333333</v>
      </c>
      <c r="H5851" s="152">
        <v>395.39899352983502</v>
      </c>
      <c r="I5851" s="152">
        <v>359.842724609453</v>
      </c>
      <c r="J5851" s="152">
        <v>304.79630893004202</v>
      </c>
      <c r="K5851" s="152">
        <v>421.89103782397302</v>
      </c>
      <c r="L5851" s="152">
        <v>55.046415679411801</v>
      </c>
      <c r="M5851" s="152">
        <v>62.048313214519197</v>
      </c>
    </row>
    <row r="5852" spans="1:13">
      <c r="A5852" s="150" t="str">
        <f t="shared" si="183"/>
        <v>2004-2006MalesNZ2</v>
      </c>
      <c r="B5852" s="151" t="str">
        <f t="shared" si="182"/>
        <v>2004-2006_Males_NZ2_&lt;75</v>
      </c>
      <c r="C5852" s="152" t="s">
        <v>1</v>
      </c>
      <c r="D5852" s="152" t="s">
        <v>2</v>
      </c>
      <c r="E5852" s="152" t="s">
        <v>115</v>
      </c>
      <c r="F5852" s="152">
        <v>184</v>
      </c>
      <c r="G5852" s="152">
        <v>61.3333333333333</v>
      </c>
      <c r="H5852" s="152">
        <v>482.914282714818</v>
      </c>
      <c r="I5852" s="152">
        <v>522.58408911133199</v>
      </c>
      <c r="J5852" s="152">
        <v>449.39471156295502</v>
      </c>
      <c r="K5852" s="152">
        <v>604.24196243713902</v>
      </c>
      <c r="L5852" s="152">
        <v>73.189377548376996</v>
      </c>
      <c r="M5852" s="152">
        <v>81.6578733258076</v>
      </c>
    </row>
    <row r="5853" spans="1:13">
      <c r="A5853" s="150" t="str">
        <f t="shared" si="183"/>
        <v>2005-2007MalesNZ2</v>
      </c>
      <c r="B5853" s="151" t="str">
        <f t="shared" si="182"/>
        <v>2005-2007_Males_NZ2_&lt;75</v>
      </c>
      <c r="C5853" s="152" t="s">
        <v>3</v>
      </c>
      <c r="D5853" s="152" t="s">
        <v>2</v>
      </c>
      <c r="E5853" s="152" t="s">
        <v>115</v>
      </c>
      <c r="F5853" s="152">
        <v>180</v>
      </c>
      <c r="G5853" s="152">
        <v>60</v>
      </c>
      <c r="H5853" s="152">
        <v>470.60053857617203</v>
      </c>
      <c r="I5853" s="152">
        <v>510.12186770382999</v>
      </c>
      <c r="J5853" s="152">
        <v>437.91770966101399</v>
      </c>
      <c r="K5853" s="152">
        <v>590.77856850367198</v>
      </c>
      <c r="L5853" s="152">
        <v>72.204158042816204</v>
      </c>
      <c r="M5853" s="152">
        <v>80.656700799842596</v>
      </c>
    </row>
    <row r="5854" spans="1:13">
      <c r="A5854" s="150" t="str">
        <f t="shared" si="183"/>
        <v>2006-2008MalesNZ2</v>
      </c>
      <c r="B5854" s="151" t="str">
        <f t="shared" si="182"/>
        <v>2006-2008_Males_NZ2_&lt;75</v>
      </c>
      <c r="C5854" s="152" t="s">
        <v>4</v>
      </c>
      <c r="D5854" s="152" t="s">
        <v>2</v>
      </c>
      <c r="E5854" s="152" t="s">
        <v>115</v>
      </c>
      <c r="F5854" s="152">
        <v>177</v>
      </c>
      <c r="G5854" s="152">
        <v>59</v>
      </c>
      <c r="H5854" s="152">
        <v>460.67357243246101</v>
      </c>
      <c r="I5854" s="152">
        <v>492.59619840781102</v>
      </c>
      <c r="J5854" s="152">
        <v>422.36002096001101</v>
      </c>
      <c r="K5854" s="152">
        <v>571.12826449843203</v>
      </c>
      <c r="L5854" s="152">
        <v>70.236177447799903</v>
      </c>
      <c r="M5854" s="152">
        <v>78.532066090621896</v>
      </c>
    </row>
    <row r="5855" spans="1:13">
      <c r="A5855" s="150" t="str">
        <f t="shared" si="183"/>
        <v>2007-2009MalesNZ2</v>
      </c>
      <c r="B5855" s="151" t="str">
        <f t="shared" si="182"/>
        <v>2007-2009_Males_NZ2_&lt;75</v>
      </c>
      <c r="C5855" s="152" t="s">
        <v>5</v>
      </c>
      <c r="D5855" s="152" t="s">
        <v>2</v>
      </c>
      <c r="E5855" s="152" t="s">
        <v>115</v>
      </c>
      <c r="F5855" s="152">
        <v>173</v>
      </c>
      <c r="G5855" s="152">
        <v>57.6666666666667</v>
      </c>
      <c r="H5855" s="152">
        <v>448.18652849740897</v>
      </c>
      <c r="I5855" s="152">
        <v>476.58499068450402</v>
      </c>
      <c r="J5855" s="152">
        <v>407.91249006975698</v>
      </c>
      <c r="K5855" s="152">
        <v>553.46782270432402</v>
      </c>
      <c r="L5855" s="152">
        <v>68.672500614746895</v>
      </c>
      <c r="M5855" s="152">
        <v>76.882832019819304</v>
      </c>
    </row>
    <row r="5856" spans="1:13">
      <c r="A5856" s="150" t="str">
        <f t="shared" si="183"/>
        <v>2008-2010MalesNZ2</v>
      </c>
      <c r="B5856" s="151" t="str">
        <f t="shared" si="182"/>
        <v>2008-2010_Males_NZ2_&lt;75</v>
      </c>
      <c r="C5856" s="152" t="s">
        <v>6</v>
      </c>
      <c r="D5856" s="152" t="s">
        <v>2</v>
      </c>
      <c r="E5856" s="152" t="s">
        <v>115</v>
      </c>
      <c r="F5856" s="152">
        <v>174</v>
      </c>
      <c r="G5856" s="152">
        <v>58</v>
      </c>
      <c r="H5856" s="152">
        <v>450.32221330779799</v>
      </c>
      <c r="I5856" s="152">
        <v>469.29153316898498</v>
      </c>
      <c r="J5856" s="152">
        <v>401.86288255612698</v>
      </c>
      <c r="K5856" s="152">
        <v>544.75714105968996</v>
      </c>
      <c r="L5856" s="152">
        <v>67.428650612857993</v>
      </c>
      <c r="M5856" s="152">
        <v>75.465607890704803</v>
      </c>
    </row>
    <row r="5857" spans="1:13">
      <c r="A5857" s="150" t="str">
        <f t="shared" si="183"/>
        <v>2009-2011MalesNZ2</v>
      </c>
      <c r="B5857" s="151" t="str">
        <f t="shared" si="182"/>
        <v>2009-2011_Males_NZ2_&lt;75</v>
      </c>
      <c r="C5857" s="152" t="s">
        <v>7</v>
      </c>
      <c r="D5857" s="152" t="s">
        <v>2</v>
      </c>
      <c r="E5857" s="152" t="s">
        <v>115</v>
      </c>
      <c r="F5857" s="152">
        <v>178</v>
      </c>
      <c r="G5857" s="152">
        <v>59.3333333333333</v>
      </c>
      <c r="H5857" s="152">
        <v>463.31242354043599</v>
      </c>
      <c r="I5857" s="152">
        <v>478.03292823199098</v>
      </c>
      <c r="J5857" s="152">
        <v>410.07540320199001</v>
      </c>
      <c r="K5857" s="152">
        <v>553.99321410596099</v>
      </c>
      <c r="L5857" s="152">
        <v>67.957525030000298</v>
      </c>
      <c r="M5857" s="152">
        <v>75.960285873970093</v>
      </c>
    </row>
    <row r="5858" spans="1:13">
      <c r="A5858" s="150" t="str">
        <f t="shared" si="183"/>
        <v>2010-2012MalesNZ2</v>
      </c>
      <c r="B5858" s="151" t="str">
        <f t="shared" si="182"/>
        <v>2010-2012_Males_NZ2_&lt;75</v>
      </c>
      <c r="C5858" s="152" t="s">
        <v>8</v>
      </c>
      <c r="D5858" s="152" t="s">
        <v>2</v>
      </c>
      <c r="E5858" s="152" t="s">
        <v>115</v>
      </c>
      <c r="F5858" s="152">
        <v>177</v>
      </c>
      <c r="G5858" s="152">
        <v>59</v>
      </c>
      <c r="H5858" s="152">
        <v>463.24164463869801</v>
      </c>
      <c r="I5858" s="152">
        <v>468.42381195929198</v>
      </c>
      <c r="J5858" s="152">
        <v>401.66161023783798</v>
      </c>
      <c r="K5858" s="152">
        <v>543.07157652252204</v>
      </c>
      <c r="L5858" s="152">
        <v>66.762201721453707</v>
      </c>
      <c r="M5858" s="152">
        <v>74.647764563230297</v>
      </c>
    </row>
    <row r="5859" spans="1:13">
      <c r="A5859" s="150" t="str">
        <f t="shared" si="183"/>
        <v>2011-2013MalesNZ2</v>
      </c>
      <c r="B5859" s="151" t="str">
        <f t="shared" si="182"/>
        <v>2011-2013_Males_NZ2_&lt;75</v>
      </c>
      <c r="C5859" s="152" t="s">
        <v>9</v>
      </c>
      <c r="D5859" s="152" t="s">
        <v>2</v>
      </c>
      <c r="E5859" s="152" t="s">
        <v>115</v>
      </c>
      <c r="F5859" s="152">
        <v>183</v>
      </c>
      <c r="G5859" s="152">
        <v>61</v>
      </c>
      <c r="H5859" s="152">
        <v>480.97140454163201</v>
      </c>
      <c r="I5859" s="152">
        <v>485.363698759746</v>
      </c>
      <c r="J5859" s="152">
        <v>417.24954472070999</v>
      </c>
      <c r="K5859" s="152">
        <v>561.38193809556196</v>
      </c>
      <c r="L5859" s="152">
        <v>68.114154039036293</v>
      </c>
      <c r="M5859" s="152">
        <v>76.018239335815807</v>
      </c>
    </row>
    <row r="5860" spans="1:13">
      <c r="A5860" s="150" t="str">
        <f t="shared" si="183"/>
        <v>2012-2014MalesNZ2</v>
      </c>
      <c r="B5860" s="151" t="str">
        <f t="shared" si="182"/>
        <v>2012-2014_Males_NZ2_&lt;75</v>
      </c>
      <c r="C5860" s="152" t="s">
        <v>216</v>
      </c>
      <c r="D5860" s="152" t="s">
        <v>2</v>
      </c>
      <c r="E5860" s="152" t="s">
        <v>115</v>
      </c>
      <c r="F5860" s="152">
        <v>184</v>
      </c>
      <c r="G5860" s="152">
        <v>61.3333333333333</v>
      </c>
      <c r="H5860" s="152">
        <v>484.23601242170599</v>
      </c>
      <c r="I5860" s="152">
        <v>477.37835021460899</v>
      </c>
      <c r="J5860" s="152">
        <v>410.60647888390702</v>
      </c>
      <c r="K5860" s="152">
        <v>551.87616934479104</v>
      </c>
      <c r="L5860" s="152">
        <v>66.771871330701998</v>
      </c>
      <c r="M5860" s="152">
        <v>74.497819130181995</v>
      </c>
    </row>
    <row r="5861" spans="1:13">
      <c r="A5861" s="150" t="str">
        <f t="shared" si="183"/>
        <v>2004-2006MalesNZ3</v>
      </c>
      <c r="B5861" s="151" t="str">
        <f t="shared" si="182"/>
        <v>2004-2006_Males_NZ3_&lt;75</v>
      </c>
      <c r="C5861" s="152" t="s">
        <v>1</v>
      </c>
      <c r="D5861" s="152" t="s">
        <v>2</v>
      </c>
      <c r="E5861" s="152" t="s">
        <v>116</v>
      </c>
      <c r="F5861" s="152">
        <v>176</v>
      </c>
      <c r="G5861" s="152">
        <v>58.6666666666667</v>
      </c>
      <c r="H5861" s="152">
        <v>480.16587548425798</v>
      </c>
      <c r="I5861" s="152">
        <v>541.28816428145706</v>
      </c>
      <c r="J5861" s="152">
        <v>463.52089974468697</v>
      </c>
      <c r="K5861" s="152">
        <v>628.26853794144404</v>
      </c>
      <c r="L5861" s="152">
        <v>77.767264536769702</v>
      </c>
      <c r="M5861" s="152">
        <v>86.980373659987094</v>
      </c>
    </row>
    <row r="5862" spans="1:13">
      <c r="A5862" s="150" t="str">
        <f t="shared" si="183"/>
        <v>2005-2007MalesNZ3</v>
      </c>
      <c r="B5862" s="151" t="str">
        <f t="shared" si="182"/>
        <v>2005-2007_Males_NZ3_&lt;75</v>
      </c>
      <c r="C5862" s="152" t="s">
        <v>3</v>
      </c>
      <c r="D5862" s="152" t="s">
        <v>2</v>
      </c>
      <c r="E5862" s="152" t="s">
        <v>116</v>
      </c>
      <c r="F5862" s="152">
        <v>176</v>
      </c>
      <c r="G5862" s="152">
        <v>58.6666666666667</v>
      </c>
      <c r="H5862" s="152">
        <v>476.59021365322599</v>
      </c>
      <c r="I5862" s="152">
        <v>533.13612107754602</v>
      </c>
      <c r="J5862" s="152">
        <v>456.54608154884397</v>
      </c>
      <c r="K5862" s="152">
        <v>618.79980356042199</v>
      </c>
      <c r="L5862" s="152">
        <v>76.590039528701695</v>
      </c>
      <c r="M5862" s="152">
        <v>85.6636824828756</v>
      </c>
    </row>
    <row r="5863" spans="1:13">
      <c r="A5863" s="150" t="str">
        <f t="shared" si="183"/>
        <v>2006-2008MalesNZ3</v>
      </c>
      <c r="B5863" s="151" t="str">
        <f t="shared" si="182"/>
        <v>2006-2008_Males_NZ3_&lt;75</v>
      </c>
      <c r="C5863" s="152" t="s">
        <v>4</v>
      </c>
      <c r="D5863" s="152" t="s">
        <v>2</v>
      </c>
      <c r="E5863" s="152" t="s">
        <v>116</v>
      </c>
      <c r="F5863" s="152">
        <v>164</v>
      </c>
      <c r="G5863" s="152">
        <v>54.6666666666667</v>
      </c>
      <c r="H5863" s="152">
        <v>440.28027598056298</v>
      </c>
      <c r="I5863" s="152">
        <v>477.00729508060698</v>
      </c>
      <c r="J5863" s="152">
        <v>406.22395054057898</v>
      </c>
      <c r="K5863" s="152">
        <v>556.49734727140003</v>
      </c>
      <c r="L5863" s="152">
        <v>70.783344540027201</v>
      </c>
      <c r="M5863" s="152">
        <v>79.490052190793605</v>
      </c>
    </row>
    <row r="5864" spans="1:13">
      <c r="A5864" s="150" t="str">
        <f t="shared" si="183"/>
        <v>2007-2009MalesNZ3</v>
      </c>
      <c r="B5864" s="151" t="str">
        <f t="shared" si="182"/>
        <v>2007-2009_Males_NZ3_&lt;75</v>
      </c>
      <c r="C5864" s="152" t="s">
        <v>5</v>
      </c>
      <c r="D5864" s="152" t="s">
        <v>2</v>
      </c>
      <c r="E5864" s="152" t="s">
        <v>116</v>
      </c>
      <c r="F5864" s="152">
        <v>201</v>
      </c>
      <c r="G5864" s="152">
        <v>67</v>
      </c>
      <c r="H5864" s="152">
        <v>536.31463792091404</v>
      </c>
      <c r="I5864" s="152">
        <v>565.28772000992899</v>
      </c>
      <c r="J5864" s="152">
        <v>489.25871727894798</v>
      </c>
      <c r="K5864" s="152">
        <v>649.711277411129</v>
      </c>
      <c r="L5864" s="152">
        <v>76.029002730980395</v>
      </c>
      <c r="M5864" s="152">
        <v>84.423557401200597</v>
      </c>
    </row>
    <row r="5865" spans="1:13">
      <c r="A5865" s="150" t="str">
        <f t="shared" si="183"/>
        <v>2008-2010MalesNZ3</v>
      </c>
      <c r="B5865" s="151" t="str">
        <f t="shared" si="182"/>
        <v>2008-2010_Males_NZ3_&lt;75</v>
      </c>
      <c r="C5865" s="152" t="s">
        <v>6</v>
      </c>
      <c r="D5865" s="152" t="s">
        <v>2</v>
      </c>
      <c r="E5865" s="152" t="s">
        <v>116</v>
      </c>
      <c r="F5865" s="152">
        <v>193</v>
      </c>
      <c r="G5865" s="152">
        <v>64.3333333333333</v>
      </c>
      <c r="H5865" s="152">
        <v>511.90918253673499</v>
      </c>
      <c r="I5865" s="152">
        <v>532.17798817942401</v>
      </c>
      <c r="J5865" s="152">
        <v>459.27556561735599</v>
      </c>
      <c r="K5865" s="152">
        <v>613.304772394314</v>
      </c>
      <c r="L5865" s="152">
        <v>72.902422562068296</v>
      </c>
      <c r="M5865" s="152">
        <v>81.126784214890094</v>
      </c>
    </row>
    <row r="5866" spans="1:13">
      <c r="A5866" s="150" t="str">
        <f t="shared" si="183"/>
        <v>2009-2011MalesNZ3</v>
      </c>
      <c r="B5866" s="151" t="str">
        <f t="shared" si="182"/>
        <v>2009-2011_Males_NZ3_&lt;75</v>
      </c>
      <c r="C5866" s="152" t="s">
        <v>7</v>
      </c>
      <c r="D5866" s="152" t="s">
        <v>2</v>
      </c>
      <c r="E5866" s="152" t="s">
        <v>116</v>
      </c>
      <c r="F5866" s="152">
        <v>212</v>
      </c>
      <c r="G5866" s="152">
        <v>70.6666666666667</v>
      </c>
      <c r="H5866" s="152">
        <v>560.07608580788303</v>
      </c>
      <c r="I5866" s="152">
        <v>581.53657276153001</v>
      </c>
      <c r="J5866" s="152">
        <v>505.38577132037801</v>
      </c>
      <c r="K5866" s="152">
        <v>665.86173063561296</v>
      </c>
      <c r="L5866" s="152">
        <v>76.150801441151799</v>
      </c>
      <c r="M5866" s="152">
        <v>84.325157874083402</v>
      </c>
    </row>
    <row r="5867" spans="1:13">
      <c r="A5867" s="150" t="str">
        <f t="shared" si="183"/>
        <v>2010-2012MalesNZ3</v>
      </c>
      <c r="B5867" s="151" t="str">
        <f t="shared" si="182"/>
        <v>2010-2012_Males_NZ3_&lt;75</v>
      </c>
      <c r="C5867" s="152" t="s">
        <v>8</v>
      </c>
      <c r="D5867" s="152" t="s">
        <v>2</v>
      </c>
      <c r="E5867" s="152" t="s">
        <v>116</v>
      </c>
      <c r="F5867" s="152">
        <v>190</v>
      </c>
      <c r="G5867" s="152">
        <v>63.3333333333333</v>
      </c>
      <c r="H5867" s="152">
        <v>499.01510177281699</v>
      </c>
      <c r="I5867" s="152">
        <v>519.11267715446695</v>
      </c>
      <c r="J5867" s="152">
        <v>447.50876348351898</v>
      </c>
      <c r="K5867" s="152">
        <v>598.86181947837395</v>
      </c>
      <c r="L5867" s="152">
        <v>71.603913670947904</v>
      </c>
      <c r="M5867" s="152">
        <v>79.749142323906995</v>
      </c>
    </row>
    <row r="5868" spans="1:13">
      <c r="A5868" s="150" t="str">
        <f t="shared" si="183"/>
        <v>2011-2013MalesNZ3</v>
      </c>
      <c r="B5868" s="151" t="str">
        <f t="shared" si="182"/>
        <v>2011-2013_Males_NZ3_&lt;75</v>
      </c>
      <c r="C5868" s="152" t="s">
        <v>9</v>
      </c>
      <c r="D5868" s="152" t="s">
        <v>2</v>
      </c>
      <c r="E5868" s="152" t="s">
        <v>116</v>
      </c>
      <c r="F5868" s="152">
        <v>207</v>
      </c>
      <c r="G5868" s="152">
        <v>69</v>
      </c>
      <c r="H5868" s="152">
        <v>541.30383619675194</v>
      </c>
      <c r="I5868" s="152">
        <v>560.58698451538305</v>
      </c>
      <c r="J5868" s="152">
        <v>486.44792110570199</v>
      </c>
      <c r="K5868" s="152">
        <v>642.78551941888099</v>
      </c>
      <c r="L5868" s="152">
        <v>74.139063409681896</v>
      </c>
      <c r="M5868" s="152">
        <v>82.198534903497702</v>
      </c>
    </row>
    <row r="5869" spans="1:13">
      <c r="A5869" s="150" t="str">
        <f t="shared" si="183"/>
        <v>2012-2014MalesNZ3</v>
      </c>
      <c r="B5869" s="151" t="str">
        <f t="shared" si="182"/>
        <v>2012-2014_Males_NZ3_&lt;75</v>
      </c>
      <c r="C5869" s="152" t="s">
        <v>216</v>
      </c>
      <c r="D5869" s="152" t="s">
        <v>2</v>
      </c>
      <c r="E5869" s="152" t="s">
        <v>116</v>
      </c>
      <c r="F5869" s="152">
        <v>192</v>
      </c>
      <c r="G5869" s="152">
        <v>64</v>
      </c>
      <c r="H5869" s="152">
        <v>499.24593062561797</v>
      </c>
      <c r="I5869" s="152">
        <v>510.383974310236</v>
      </c>
      <c r="J5869" s="152">
        <v>440.47572999155602</v>
      </c>
      <c r="K5869" s="152">
        <v>588.200539505253</v>
      </c>
      <c r="L5869" s="152">
        <v>69.908244318679493</v>
      </c>
      <c r="M5869" s="152">
        <v>77.816565195017503</v>
      </c>
    </row>
    <row r="5870" spans="1:13">
      <c r="A5870" s="150" t="str">
        <f t="shared" si="183"/>
        <v>2004-2006MalesNZ4</v>
      </c>
      <c r="B5870" s="151" t="str">
        <f t="shared" si="182"/>
        <v>2004-2006_Males_NZ4_&lt;75</v>
      </c>
      <c r="C5870" s="152" t="s">
        <v>1</v>
      </c>
      <c r="D5870" s="152" t="s">
        <v>2</v>
      </c>
      <c r="E5870" s="152" t="s">
        <v>117</v>
      </c>
      <c r="F5870" s="152">
        <v>205</v>
      </c>
      <c r="G5870" s="152">
        <v>68.3333333333333</v>
      </c>
      <c r="H5870" s="152">
        <v>553.41090084496398</v>
      </c>
      <c r="I5870" s="152">
        <v>618.968086474698</v>
      </c>
      <c r="J5870" s="152">
        <v>536.83530995919705</v>
      </c>
      <c r="K5870" s="152">
        <v>710.07528135879397</v>
      </c>
      <c r="L5870" s="152">
        <v>82.132776515501106</v>
      </c>
      <c r="M5870" s="152">
        <v>91.107194884096302</v>
      </c>
    </row>
    <row r="5871" spans="1:13">
      <c r="A5871" s="150" t="str">
        <f t="shared" si="183"/>
        <v>2005-2007MalesNZ4</v>
      </c>
      <c r="B5871" s="151" t="str">
        <f t="shared" si="182"/>
        <v>2005-2007_Males_NZ4_&lt;75</v>
      </c>
      <c r="C5871" s="152" t="s">
        <v>3</v>
      </c>
      <c r="D5871" s="152" t="s">
        <v>2</v>
      </c>
      <c r="E5871" s="152" t="s">
        <v>117</v>
      </c>
      <c r="F5871" s="152">
        <v>198</v>
      </c>
      <c r="G5871" s="152">
        <v>66</v>
      </c>
      <c r="H5871" s="152">
        <v>529.70919500254104</v>
      </c>
      <c r="I5871" s="152">
        <v>587.64337554992403</v>
      </c>
      <c r="J5871" s="152">
        <v>508.30593774470799</v>
      </c>
      <c r="K5871" s="152">
        <v>675.81068072253004</v>
      </c>
      <c r="L5871" s="152">
        <v>79.337437805216197</v>
      </c>
      <c r="M5871" s="152">
        <v>88.167305172606106</v>
      </c>
    </row>
    <row r="5872" spans="1:13">
      <c r="A5872" s="150" t="str">
        <f t="shared" si="183"/>
        <v>2006-2008MalesNZ4</v>
      </c>
      <c r="B5872" s="151" t="str">
        <f t="shared" si="182"/>
        <v>2006-2008_Males_NZ4_&lt;75</v>
      </c>
      <c r="C5872" s="152" t="s">
        <v>4</v>
      </c>
      <c r="D5872" s="152" t="s">
        <v>2</v>
      </c>
      <c r="E5872" s="152" t="s">
        <v>117</v>
      </c>
      <c r="F5872" s="152">
        <v>222</v>
      </c>
      <c r="G5872" s="152">
        <v>74</v>
      </c>
      <c r="H5872" s="152">
        <v>588.56279328720302</v>
      </c>
      <c r="I5872" s="152">
        <v>650.61819475703101</v>
      </c>
      <c r="J5872" s="152">
        <v>567.48344978508999</v>
      </c>
      <c r="K5872" s="152">
        <v>742.46234364776501</v>
      </c>
      <c r="L5872" s="152">
        <v>83.134744971941203</v>
      </c>
      <c r="M5872" s="152">
        <v>91.844148890734004</v>
      </c>
    </row>
    <row r="5873" spans="1:13">
      <c r="A5873" s="150" t="str">
        <f t="shared" si="183"/>
        <v>2007-2009MalesNZ4</v>
      </c>
      <c r="B5873" s="151" t="str">
        <f t="shared" si="182"/>
        <v>2007-2009_Males_NZ4_&lt;75</v>
      </c>
      <c r="C5873" s="152" t="s">
        <v>5</v>
      </c>
      <c r="D5873" s="152" t="s">
        <v>2</v>
      </c>
      <c r="E5873" s="152" t="s">
        <v>117</v>
      </c>
      <c r="F5873" s="152">
        <v>234</v>
      </c>
      <c r="G5873" s="152">
        <v>78</v>
      </c>
      <c r="H5873" s="152">
        <v>616.27600737424302</v>
      </c>
      <c r="I5873" s="152">
        <v>685.51509366396601</v>
      </c>
      <c r="J5873" s="152">
        <v>600.15422263849996</v>
      </c>
      <c r="K5873" s="152">
        <v>779.57366024145801</v>
      </c>
      <c r="L5873" s="152">
        <v>85.360871025466096</v>
      </c>
      <c r="M5873" s="152">
        <v>94.058566577492599</v>
      </c>
    </row>
    <row r="5874" spans="1:13">
      <c r="A5874" s="150" t="str">
        <f t="shared" si="183"/>
        <v>2008-2010MalesNZ4</v>
      </c>
      <c r="B5874" s="151" t="str">
        <f t="shared" si="182"/>
        <v>2008-2010_Males_NZ4_&lt;75</v>
      </c>
      <c r="C5874" s="152" t="s">
        <v>6</v>
      </c>
      <c r="D5874" s="152" t="s">
        <v>2</v>
      </c>
      <c r="E5874" s="152" t="s">
        <v>117</v>
      </c>
      <c r="F5874" s="152">
        <v>239</v>
      </c>
      <c r="G5874" s="152">
        <v>79.6666666666667</v>
      </c>
      <c r="H5874" s="152">
        <v>627.98885910978004</v>
      </c>
      <c r="I5874" s="152">
        <v>695.54780043862002</v>
      </c>
      <c r="J5874" s="152">
        <v>609.837725798919</v>
      </c>
      <c r="K5874" s="152">
        <v>789.89438447948703</v>
      </c>
      <c r="L5874" s="152">
        <v>85.710074639701006</v>
      </c>
      <c r="M5874" s="152">
        <v>94.346584040866702</v>
      </c>
    </row>
    <row r="5875" spans="1:13">
      <c r="A5875" s="150" t="str">
        <f t="shared" si="183"/>
        <v>2009-2011MalesNZ4</v>
      </c>
      <c r="B5875" s="151" t="str">
        <f t="shared" si="182"/>
        <v>2009-2011_Males_NZ4_&lt;75</v>
      </c>
      <c r="C5875" s="152" t="s">
        <v>7</v>
      </c>
      <c r="D5875" s="152" t="s">
        <v>2</v>
      </c>
      <c r="E5875" s="152" t="s">
        <v>117</v>
      </c>
      <c r="F5875" s="152">
        <v>221</v>
      </c>
      <c r="G5875" s="152">
        <v>73.6666666666667</v>
      </c>
      <c r="H5875" s="152">
        <v>577.79288347407805</v>
      </c>
      <c r="I5875" s="152">
        <v>644.80837636243598</v>
      </c>
      <c r="J5875" s="152">
        <v>562.24642769278103</v>
      </c>
      <c r="K5875" s="152">
        <v>736.04036061023896</v>
      </c>
      <c r="L5875" s="152">
        <v>82.561948669654797</v>
      </c>
      <c r="M5875" s="152">
        <v>91.231984247803396</v>
      </c>
    </row>
    <row r="5876" spans="1:13">
      <c r="A5876" s="150" t="str">
        <f t="shared" si="183"/>
        <v>2010-2012MalesNZ4</v>
      </c>
      <c r="B5876" s="151" t="str">
        <f t="shared" si="182"/>
        <v>2010-2012_Males_NZ4_&lt;75</v>
      </c>
      <c r="C5876" s="152" t="s">
        <v>8</v>
      </c>
      <c r="D5876" s="152" t="s">
        <v>2</v>
      </c>
      <c r="E5876" s="152" t="s">
        <v>117</v>
      </c>
      <c r="F5876" s="152">
        <v>199</v>
      </c>
      <c r="G5876" s="152">
        <v>66.3333333333333</v>
      </c>
      <c r="H5876" s="152">
        <v>518.01332778009203</v>
      </c>
      <c r="I5876" s="152">
        <v>573.03113365690604</v>
      </c>
      <c r="J5876" s="152">
        <v>495.801868945801</v>
      </c>
      <c r="K5876" s="152">
        <v>658.83273885033805</v>
      </c>
      <c r="L5876" s="152">
        <v>77.2292647111055</v>
      </c>
      <c r="M5876" s="152">
        <v>85.8016051934312</v>
      </c>
    </row>
    <row r="5877" spans="1:13">
      <c r="A5877" s="150" t="str">
        <f t="shared" si="183"/>
        <v>2011-2013MalesNZ4</v>
      </c>
      <c r="B5877" s="151" t="str">
        <f t="shared" si="182"/>
        <v>2011-2013_Males_NZ4_&lt;75</v>
      </c>
      <c r="C5877" s="152" t="s">
        <v>9</v>
      </c>
      <c r="D5877" s="152" t="s">
        <v>2</v>
      </c>
      <c r="E5877" s="152" t="s">
        <v>117</v>
      </c>
      <c r="F5877" s="152">
        <v>200</v>
      </c>
      <c r="G5877" s="152">
        <v>66.6666666666667</v>
      </c>
      <c r="H5877" s="152">
        <v>518.84712169559202</v>
      </c>
      <c r="I5877" s="152">
        <v>567.81579984708401</v>
      </c>
      <c r="J5877" s="152">
        <v>491.49071256656998</v>
      </c>
      <c r="K5877" s="152">
        <v>652.59041212406703</v>
      </c>
      <c r="L5877" s="152">
        <v>76.325087280513401</v>
      </c>
      <c r="M5877" s="152">
        <v>84.774612276982694</v>
      </c>
    </row>
    <row r="5878" spans="1:13">
      <c r="A5878" s="150" t="str">
        <f t="shared" si="183"/>
        <v>2012-2014MalesNZ4</v>
      </c>
      <c r="B5878" s="151" t="str">
        <f t="shared" si="182"/>
        <v>2012-2014_Males_NZ4_&lt;75</v>
      </c>
      <c r="C5878" s="152" t="s">
        <v>216</v>
      </c>
      <c r="D5878" s="152" t="s">
        <v>2</v>
      </c>
      <c r="E5878" s="152" t="s">
        <v>117</v>
      </c>
      <c r="F5878" s="152">
        <v>188</v>
      </c>
      <c r="G5878" s="152">
        <v>62.6666666666667</v>
      </c>
      <c r="H5878" s="152">
        <v>488.79413447038598</v>
      </c>
      <c r="I5878" s="152">
        <v>529.70338711505099</v>
      </c>
      <c r="J5878" s="152">
        <v>456.334876721059</v>
      </c>
      <c r="K5878" s="152">
        <v>611.46481788645804</v>
      </c>
      <c r="L5878" s="152">
        <v>73.368510393992196</v>
      </c>
      <c r="M5878" s="152">
        <v>81.761430771407205</v>
      </c>
    </row>
    <row r="5879" spans="1:13">
      <c r="A5879" s="150" t="str">
        <f t="shared" si="183"/>
        <v>2004-2006MalesNZ5</v>
      </c>
      <c r="B5879" s="151" t="str">
        <f t="shared" si="182"/>
        <v>2004-2006_Males_NZ5_&lt;75</v>
      </c>
      <c r="C5879" s="152" t="s">
        <v>1</v>
      </c>
      <c r="D5879" s="152" t="s">
        <v>2</v>
      </c>
      <c r="E5879" s="152" t="s">
        <v>118</v>
      </c>
      <c r="F5879" s="152">
        <v>259</v>
      </c>
      <c r="G5879" s="152">
        <v>86.3333333333333</v>
      </c>
      <c r="H5879" s="152">
        <v>726.79313054214799</v>
      </c>
      <c r="I5879" s="152">
        <v>823.65655958944001</v>
      </c>
      <c r="J5879" s="152">
        <v>725.85341144063102</v>
      </c>
      <c r="K5879" s="152">
        <v>930.90661261729997</v>
      </c>
      <c r="L5879" s="152">
        <v>97.8031481488092</v>
      </c>
      <c r="M5879" s="152">
        <v>107.25005302786001</v>
      </c>
    </row>
    <row r="5880" spans="1:13">
      <c r="A5880" s="150" t="str">
        <f t="shared" si="183"/>
        <v>2005-2007MalesNZ5</v>
      </c>
      <c r="B5880" s="151" t="str">
        <f t="shared" si="182"/>
        <v>2005-2007_Males_NZ5_&lt;75</v>
      </c>
      <c r="C5880" s="152" t="s">
        <v>3</v>
      </c>
      <c r="D5880" s="152" t="s">
        <v>2</v>
      </c>
      <c r="E5880" s="152" t="s">
        <v>118</v>
      </c>
      <c r="F5880" s="152">
        <v>271</v>
      </c>
      <c r="G5880" s="152">
        <v>90.3333333333333</v>
      </c>
      <c r="H5880" s="152">
        <v>752.31802787185597</v>
      </c>
      <c r="I5880" s="152">
        <v>858.52570150964596</v>
      </c>
      <c r="J5880" s="152">
        <v>758.88200889776397</v>
      </c>
      <c r="K5880" s="152">
        <v>967.56771320157304</v>
      </c>
      <c r="L5880" s="152">
        <v>99.643692611882202</v>
      </c>
      <c r="M5880" s="152">
        <v>109.042011691927</v>
      </c>
    </row>
    <row r="5881" spans="1:13">
      <c r="A5881" s="150" t="str">
        <f t="shared" si="183"/>
        <v>2006-2008MalesNZ5</v>
      </c>
      <c r="B5881" s="151" t="str">
        <f t="shared" si="182"/>
        <v>2006-2008_Males_NZ5_&lt;75</v>
      </c>
      <c r="C5881" s="152" t="s">
        <v>4</v>
      </c>
      <c r="D5881" s="152" t="s">
        <v>2</v>
      </c>
      <c r="E5881" s="152" t="s">
        <v>118</v>
      </c>
      <c r="F5881" s="152">
        <v>248</v>
      </c>
      <c r="G5881" s="152">
        <v>82.6666666666667</v>
      </c>
      <c r="H5881" s="152">
        <v>682.91339666804299</v>
      </c>
      <c r="I5881" s="152">
        <v>777.46643648123597</v>
      </c>
      <c r="J5881" s="152">
        <v>683.31055442835202</v>
      </c>
      <c r="K5881" s="152">
        <v>880.92696158757497</v>
      </c>
      <c r="L5881" s="152">
        <v>94.155882052884394</v>
      </c>
      <c r="M5881" s="152">
        <v>103.46052510633901</v>
      </c>
    </row>
    <row r="5882" spans="1:13">
      <c r="A5882" s="150" t="str">
        <f t="shared" si="183"/>
        <v>2007-2009MalesNZ5</v>
      </c>
      <c r="B5882" s="151" t="str">
        <f t="shared" si="182"/>
        <v>2007-2009_Males_NZ5_&lt;75</v>
      </c>
      <c r="C5882" s="152" t="s">
        <v>5</v>
      </c>
      <c r="D5882" s="152" t="s">
        <v>2</v>
      </c>
      <c r="E5882" s="152" t="s">
        <v>118</v>
      </c>
      <c r="F5882" s="152">
        <v>249</v>
      </c>
      <c r="G5882" s="152">
        <v>83</v>
      </c>
      <c r="H5882" s="152">
        <v>682.13571487274999</v>
      </c>
      <c r="I5882" s="152">
        <v>770.45165400786902</v>
      </c>
      <c r="J5882" s="152">
        <v>677.26915386769701</v>
      </c>
      <c r="K5882" s="152">
        <v>872.82312253014595</v>
      </c>
      <c r="L5882" s="152">
        <v>93.182500140172095</v>
      </c>
      <c r="M5882" s="152">
        <v>102.371468522277</v>
      </c>
    </row>
    <row r="5883" spans="1:13">
      <c r="A5883" s="150" t="str">
        <f t="shared" si="183"/>
        <v>2008-2010MalesNZ5</v>
      </c>
      <c r="B5883" s="151" t="str">
        <f t="shared" si="182"/>
        <v>2008-2010_Males_NZ5_&lt;75</v>
      </c>
      <c r="C5883" s="152" t="s">
        <v>6</v>
      </c>
      <c r="D5883" s="152" t="s">
        <v>2</v>
      </c>
      <c r="E5883" s="152" t="s">
        <v>118</v>
      </c>
      <c r="F5883" s="152">
        <v>231</v>
      </c>
      <c r="G5883" s="152">
        <v>77</v>
      </c>
      <c r="H5883" s="152">
        <v>630.49293083683597</v>
      </c>
      <c r="I5883" s="152">
        <v>706.244584081163</v>
      </c>
      <c r="J5883" s="152">
        <v>617.50219966730401</v>
      </c>
      <c r="K5883" s="152">
        <v>804.09094311865499</v>
      </c>
      <c r="L5883" s="152">
        <v>88.742384413859398</v>
      </c>
      <c r="M5883" s="152">
        <v>97.846359037491794</v>
      </c>
    </row>
    <row r="5884" spans="1:13">
      <c r="A5884" s="150" t="str">
        <f t="shared" si="183"/>
        <v>2009-2011MalesNZ5</v>
      </c>
      <c r="B5884" s="151" t="str">
        <f t="shared" si="182"/>
        <v>2009-2011_Males_NZ5_&lt;75</v>
      </c>
      <c r="C5884" s="152" t="s">
        <v>7</v>
      </c>
      <c r="D5884" s="152" t="s">
        <v>2</v>
      </c>
      <c r="E5884" s="152" t="s">
        <v>118</v>
      </c>
      <c r="F5884" s="152">
        <v>246</v>
      </c>
      <c r="G5884" s="152">
        <v>82</v>
      </c>
      <c r="H5884" s="152">
        <v>666.61247053085106</v>
      </c>
      <c r="I5884" s="152">
        <v>751.904790614425</v>
      </c>
      <c r="J5884" s="152">
        <v>660.25364732773301</v>
      </c>
      <c r="K5884" s="152">
        <v>852.65174300599006</v>
      </c>
      <c r="L5884" s="152">
        <v>91.651143286691905</v>
      </c>
      <c r="M5884" s="152">
        <v>100.746952391565</v>
      </c>
    </row>
    <row r="5885" spans="1:13">
      <c r="A5885" s="150" t="str">
        <f t="shared" si="183"/>
        <v>2010-2012MalesNZ5</v>
      </c>
      <c r="B5885" s="151" t="str">
        <f t="shared" si="182"/>
        <v>2010-2012_Males_NZ5_&lt;75</v>
      </c>
      <c r="C5885" s="152" t="s">
        <v>8</v>
      </c>
      <c r="D5885" s="152" t="s">
        <v>2</v>
      </c>
      <c r="E5885" s="152" t="s">
        <v>118</v>
      </c>
      <c r="F5885" s="152">
        <v>236</v>
      </c>
      <c r="G5885" s="152">
        <v>78.6666666666667</v>
      </c>
      <c r="H5885" s="152">
        <v>638.23457825134506</v>
      </c>
      <c r="I5885" s="152">
        <v>722.01308335930901</v>
      </c>
      <c r="J5885" s="152">
        <v>632.17761396099797</v>
      </c>
      <c r="K5885" s="152">
        <v>820.96120921020804</v>
      </c>
      <c r="L5885" s="152">
        <v>89.835469398311503</v>
      </c>
      <c r="M5885" s="152">
        <v>98.948125850899004</v>
      </c>
    </row>
    <row r="5886" spans="1:13">
      <c r="A5886" s="150" t="str">
        <f t="shared" si="183"/>
        <v>2011-2013MalesNZ5</v>
      </c>
      <c r="B5886" s="151" t="str">
        <f t="shared" si="182"/>
        <v>2011-2013_Males_NZ5_&lt;75</v>
      </c>
      <c r="C5886" s="152" t="s">
        <v>9</v>
      </c>
      <c r="D5886" s="152" t="s">
        <v>2</v>
      </c>
      <c r="E5886" s="152" t="s">
        <v>118</v>
      </c>
      <c r="F5886" s="152">
        <v>237</v>
      </c>
      <c r="G5886" s="152">
        <v>79</v>
      </c>
      <c r="H5886" s="152">
        <v>641.25111610162605</v>
      </c>
      <c r="I5886" s="152">
        <v>723.25672168172196</v>
      </c>
      <c r="J5886" s="152">
        <v>633.48586694670405</v>
      </c>
      <c r="K5886" s="152">
        <v>822.11340952567798</v>
      </c>
      <c r="L5886" s="152">
        <v>89.770854735018105</v>
      </c>
      <c r="M5886" s="152">
        <v>98.856687843955896</v>
      </c>
    </row>
    <row r="5887" spans="1:13">
      <c r="A5887" s="150" t="str">
        <f t="shared" si="183"/>
        <v>2012-2014MalesNZ5</v>
      </c>
      <c r="B5887" s="151" t="str">
        <f t="shared" ref="B5887:B5950" si="184">CONCATENATE(C5887,"_",D5887,"_",E5887,"_","&lt;75")</f>
        <v>2012-2014_Males_NZ5_&lt;75</v>
      </c>
      <c r="C5887" s="152" t="s">
        <v>216</v>
      </c>
      <c r="D5887" s="152" t="s">
        <v>2</v>
      </c>
      <c r="E5887" s="152" t="s">
        <v>118</v>
      </c>
      <c r="F5887" s="152">
        <v>235</v>
      </c>
      <c r="G5887" s="152">
        <v>78.3333333333333</v>
      </c>
      <c r="H5887" s="152">
        <v>635.90853741036403</v>
      </c>
      <c r="I5887" s="152">
        <v>714.958814907484</v>
      </c>
      <c r="J5887" s="152">
        <v>625.77405285442205</v>
      </c>
      <c r="K5887" s="152">
        <v>813.21049712298304</v>
      </c>
      <c r="L5887" s="152">
        <v>89.184762053061803</v>
      </c>
      <c r="M5887" s="152">
        <v>98.251682215498803</v>
      </c>
    </row>
    <row r="5888" spans="1:13">
      <c r="A5888" s="150" t="str">
        <f t="shared" si="183"/>
        <v>2004-2006MalesPB</v>
      </c>
      <c r="B5888" s="151" t="str">
        <f t="shared" si="184"/>
        <v>2004-2006_Males_PB_&lt;75</v>
      </c>
      <c r="C5888" s="152" t="s">
        <v>1</v>
      </c>
      <c r="D5888" s="152" t="s">
        <v>2</v>
      </c>
      <c r="E5888" s="152" t="s">
        <v>119</v>
      </c>
      <c r="F5888" s="152">
        <v>904</v>
      </c>
      <c r="G5888" s="152">
        <v>301.33333333333297</v>
      </c>
      <c r="H5888" s="152">
        <v>493.73276168109498</v>
      </c>
      <c r="I5888" s="152">
        <v>567.98250181794504</v>
      </c>
      <c r="J5888" s="152">
        <v>531.30274943864799</v>
      </c>
      <c r="K5888" s="152">
        <v>606.51383045745899</v>
      </c>
      <c r="L5888" s="152">
        <v>36.679752379297</v>
      </c>
      <c r="M5888" s="152">
        <v>38.531328639513497</v>
      </c>
    </row>
    <row r="5889" spans="1:13">
      <c r="A5889" s="150" t="str">
        <f t="shared" si="183"/>
        <v>2005-2007MalesPB</v>
      </c>
      <c r="B5889" s="151" t="str">
        <f t="shared" si="184"/>
        <v>2005-2007_Males_PB_&lt;75</v>
      </c>
      <c r="C5889" s="152" t="s">
        <v>3</v>
      </c>
      <c r="D5889" s="152" t="s">
        <v>2</v>
      </c>
      <c r="E5889" s="152" t="s">
        <v>119</v>
      </c>
      <c r="F5889" s="152">
        <v>905</v>
      </c>
      <c r="G5889" s="152">
        <v>301.66666666666703</v>
      </c>
      <c r="H5889" s="152">
        <v>488.64507629342501</v>
      </c>
      <c r="I5889" s="152">
        <v>554.362136646968</v>
      </c>
      <c r="J5889" s="152">
        <v>518.581071725524</v>
      </c>
      <c r="K5889" s="152">
        <v>591.94838691894495</v>
      </c>
      <c r="L5889" s="152">
        <v>35.7810649214439</v>
      </c>
      <c r="M5889" s="152">
        <v>37.586250271977299</v>
      </c>
    </row>
    <row r="5890" spans="1:13">
      <c r="A5890" s="150" t="str">
        <f t="shared" si="183"/>
        <v>2006-2008MalesPB</v>
      </c>
      <c r="B5890" s="151" t="str">
        <f t="shared" si="184"/>
        <v>2006-2008_Males_PB_&lt;75</v>
      </c>
      <c r="C5890" s="152" t="s">
        <v>4</v>
      </c>
      <c r="D5890" s="152" t="s">
        <v>2</v>
      </c>
      <c r="E5890" s="152" t="s">
        <v>119</v>
      </c>
      <c r="F5890" s="152">
        <v>926</v>
      </c>
      <c r="G5890" s="152">
        <v>308.66666666666703</v>
      </c>
      <c r="H5890" s="152">
        <v>494.069564567849</v>
      </c>
      <c r="I5890" s="152">
        <v>555.34903767296203</v>
      </c>
      <c r="J5890" s="152">
        <v>519.92046821393501</v>
      </c>
      <c r="K5890" s="152">
        <v>592.54407165703697</v>
      </c>
      <c r="L5890" s="152">
        <v>35.4285694590275</v>
      </c>
      <c r="M5890" s="152">
        <v>37.195033984074598</v>
      </c>
    </row>
    <row r="5891" spans="1:13">
      <c r="A5891" s="150" t="str">
        <f t="shared" ref="A5891:A5954" si="185">C5891&amp;D5891&amp;E5891</f>
        <v>2007-2009MalesPB</v>
      </c>
      <c r="B5891" s="151" t="str">
        <f t="shared" si="184"/>
        <v>2007-2009_Males_PB_&lt;75</v>
      </c>
      <c r="C5891" s="152" t="s">
        <v>5</v>
      </c>
      <c r="D5891" s="152" t="s">
        <v>2</v>
      </c>
      <c r="E5891" s="152" t="s">
        <v>119</v>
      </c>
      <c r="F5891" s="152">
        <v>939</v>
      </c>
      <c r="G5891" s="152">
        <v>313</v>
      </c>
      <c r="H5891" s="152">
        <v>496.08520620027298</v>
      </c>
      <c r="I5891" s="152">
        <v>552.99469433193303</v>
      </c>
      <c r="J5891" s="152">
        <v>517.95907587963598</v>
      </c>
      <c r="K5891" s="152">
        <v>589.76472322616905</v>
      </c>
      <c r="L5891" s="152">
        <v>35.035618452297498</v>
      </c>
      <c r="M5891" s="152">
        <v>36.770028894235601</v>
      </c>
    </row>
    <row r="5892" spans="1:13">
      <c r="A5892" s="150" t="str">
        <f t="shared" si="185"/>
        <v>2008-2010MalesPB</v>
      </c>
      <c r="B5892" s="151" t="str">
        <f t="shared" si="184"/>
        <v>2008-2010_Males_PB_&lt;75</v>
      </c>
      <c r="C5892" s="152" t="s">
        <v>6</v>
      </c>
      <c r="D5892" s="152" t="s">
        <v>2</v>
      </c>
      <c r="E5892" s="152" t="s">
        <v>119</v>
      </c>
      <c r="F5892" s="152">
        <v>916</v>
      </c>
      <c r="G5892" s="152">
        <v>305.33333333333297</v>
      </c>
      <c r="H5892" s="152">
        <v>480.92825453495402</v>
      </c>
      <c r="I5892" s="152">
        <v>531.03888256914104</v>
      </c>
      <c r="J5892" s="152">
        <v>497.00409741529802</v>
      </c>
      <c r="K5892" s="152">
        <v>566.78012832414595</v>
      </c>
      <c r="L5892" s="152">
        <v>34.034785153843302</v>
      </c>
      <c r="M5892" s="152">
        <v>35.741245755004897</v>
      </c>
    </row>
    <row r="5893" spans="1:13">
      <c r="A5893" s="150" t="str">
        <f t="shared" si="185"/>
        <v>2009-2011MalesPB</v>
      </c>
      <c r="B5893" s="151" t="str">
        <f t="shared" si="184"/>
        <v>2009-2011_Males_PB_&lt;75</v>
      </c>
      <c r="C5893" s="152" t="s">
        <v>7</v>
      </c>
      <c r="D5893" s="152" t="s">
        <v>2</v>
      </c>
      <c r="E5893" s="152" t="s">
        <v>119</v>
      </c>
      <c r="F5893" s="152">
        <v>908</v>
      </c>
      <c r="G5893" s="152">
        <v>302.66666666666703</v>
      </c>
      <c r="H5893" s="152">
        <v>473.85697660461602</v>
      </c>
      <c r="I5893" s="152">
        <v>513.43421777836102</v>
      </c>
      <c r="J5893" s="152">
        <v>480.39944983812399</v>
      </c>
      <c r="K5893" s="152">
        <v>548.132786952787</v>
      </c>
      <c r="L5893" s="152">
        <v>33.034767940237302</v>
      </c>
      <c r="M5893" s="152">
        <v>34.698569174426297</v>
      </c>
    </row>
    <row r="5894" spans="1:13">
      <c r="A5894" s="150" t="str">
        <f t="shared" si="185"/>
        <v>2010-2012MalesPB</v>
      </c>
      <c r="B5894" s="151" t="str">
        <f t="shared" si="184"/>
        <v>2010-2012_Males_PB_&lt;75</v>
      </c>
      <c r="C5894" s="152" t="s">
        <v>8</v>
      </c>
      <c r="D5894" s="152" t="s">
        <v>2</v>
      </c>
      <c r="E5894" s="152" t="s">
        <v>119</v>
      </c>
      <c r="F5894" s="152">
        <v>919</v>
      </c>
      <c r="G5894" s="152">
        <v>306.33333333333297</v>
      </c>
      <c r="H5894" s="152">
        <v>477.50429961706101</v>
      </c>
      <c r="I5894" s="152">
        <v>511.28250397750202</v>
      </c>
      <c r="J5894" s="152">
        <v>478.61278207220801</v>
      </c>
      <c r="K5894" s="152">
        <v>545.58749525689802</v>
      </c>
      <c r="L5894" s="152">
        <v>32.669721905294601</v>
      </c>
      <c r="M5894" s="152">
        <v>34.304991279395402</v>
      </c>
    </row>
    <row r="5895" spans="1:13">
      <c r="A5895" s="150" t="str">
        <f t="shared" si="185"/>
        <v>2011-2013MalesPB</v>
      </c>
      <c r="B5895" s="151" t="str">
        <f t="shared" si="184"/>
        <v>2011-2013_Males_PB_&lt;75</v>
      </c>
      <c r="C5895" s="152" t="s">
        <v>9</v>
      </c>
      <c r="D5895" s="152" t="s">
        <v>2</v>
      </c>
      <c r="E5895" s="152" t="s">
        <v>119</v>
      </c>
      <c r="F5895" s="152">
        <v>932</v>
      </c>
      <c r="G5895" s="152">
        <v>310.66666666666703</v>
      </c>
      <c r="H5895" s="152">
        <v>482.154589521932</v>
      </c>
      <c r="I5895" s="152">
        <v>509.32566941282698</v>
      </c>
      <c r="J5895" s="152">
        <v>477.028131456376</v>
      </c>
      <c r="K5895" s="152">
        <v>543.22822660009501</v>
      </c>
      <c r="L5895" s="152">
        <v>32.297537956451201</v>
      </c>
      <c r="M5895" s="152">
        <v>33.902557187267902</v>
      </c>
    </row>
    <row r="5896" spans="1:13">
      <c r="A5896" s="150" t="str">
        <f t="shared" si="185"/>
        <v>2012-2014MalesPB</v>
      </c>
      <c r="B5896" s="151" t="str">
        <f t="shared" si="184"/>
        <v>2012-2014_Males_PB_&lt;75</v>
      </c>
      <c r="C5896" s="152" t="s">
        <v>216</v>
      </c>
      <c r="D5896" s="152" t="s">
        <v>2</v>
      </c>
      <c r="E5896" s="152" t="s">
        <v>119</v>
      </c>
      <c r="F5896" s="152">
        <v>974</v>
      </c>
      <c r="G5896" s="152">
        <v>324.66666666666703</v>
      </c>
      <c r="H5896" s="152">
        <v>502.85761488541101</v>
      </c>
      <c r="I5896" s="152">
        <v>524.099722792119</v>
      </c>
      <c r="J5896" s="152">
        <v>491.59731782087999</v>
      </c>
      <c r="K5896" s="152">
        <v>558.181187664449</v>
      </c>
      <c r="L5896" s="152">
        <v>32.502404971239002</v>
      </c>
      <c r="M5896" s="152">
        <v>34.081464872330201</v>
      </c>
    </row>
    <row r="5897" spans="1:13">
      <c r="A5897" s="150" t="str">
        <f t="shared" si="185"/>
        <v>2004-2006MalesPB1</v>
      </c>
      <c r="B5897" s="151" t="str">
        <f t="shared" si="184"/>
        <v>2004-2006_Males_PB1_&lt;75</v>
      </c>
      <c r="C5897" s="152" t="s">
        <v>1</v>
      </c>
      <c r="D5897" s="152" t="s">
        <v>2</v>
      </c>
      <c r="E5897" s="152" t="s">
        <v>120</v>
      </c>
      <c r="F5897" s="152">
        <v>154</v>
      </c>
      <c r="G5897" s="152">
        <v>51.3333333333333</v>
      </c>
      <c r="H5897" s="152">
        <v>404.04040404040398</v>
      </c>
      <c r="I5897" s="152">
        <v>455.86609898640802</v>
      </c>
      <c r="J5897" s="152">
        <v>386.34285743712701</v>
      </c>
      <c r="K5897" s="152">
        <v>534.23268860165001</v>
      </c>
      <c r="L5897" s="152">
        <v>69.523241549281295</v>
      </c>
      <c r="M5897" s="152">
        <v>78.366589615241907</v>
      </c>
    </row>
    <row r="5898" spans="1:13">
      <c r="A5898" s="150" t="str">
        <f t="shared" si="185"/>
        <v>2005-2007MalesPB1</v>
      </c>
      <c r="B5898" s="151" t="str">
        <f t="shared" si="184"/>
        <v>2005-2007_Males_PB1_&lt;75</v>
      </c>
      <c r="C5898" s="152" t="s">
        <v>3</v>
      </c>
      <c r="D5898" s="152" t="s">
        <v>2</v>
      </c>
      <c r="E5898" s="152" t="s">
        <v>120</v>
      </c>
      <c r="F5898" s="152">
        <v>143</v>
      </c>
      <c r="G5898" s="152">
        <v>47.6666666666667</v>
      </c>
      <c r="H5898" s="152">
        <v>366.77011464772102</v>
      </c>
      <c r="I5898" s="152">
        <v>412.58156279808901</v>
      </c>
      <c r="J5898" s="152">
        <v>347.40213290165599</v>
      </c>
      <c r="K5898" s="152">
        <v>486.38660549214097</v>
      </c>
      <c r="L5898" s="152">
        <v>65.179429896432893</v>
      </c>
      <c r="M5898" s="152">
        <v>73.805042694052503</v>
      </c>
    </row>
    <row r="5899" spans="1:13">
      <c r="A5899" s="150" t="str">
        <f t="shared" si="185"/>
        <v>2006-2008MalesPB1</v>
      </c>
      <c r="B5899" s="151" t="str">
        <f t="shared" si="184"/>
        <v>2006-2008_Males_PB1_&lt;75</v>
      </c>
      <c r="C5899" s="152" t="s">
        <v>4</v>
      </c>
      <c r="D5899" s="152" t="s">
        <v>2</v>
      </c>
      <c r="E5899" s="152" t="s">
        <v>120</v>
      </c>
      <c r="F5899" s="152">
        <v>131</v>
      </c>
      <c r="G5899" s="152">
        <v>43.6666666666667</v>
      </c>
      <c r="H5899" s="152">
        <v>327.92630419545401</v>
      </c>
      <c r="I5899" s="152">
        <v>367.96798829743102</v>
      </c>
      <c r="J5899" s="152">
        <v>307.340003985301</v>
      </c>
      <c r="K5899" s="152">
        <v>437.00490350246599</v>
      </c>
      <c r="L5899" s="152">
        <v>60.627984312129897</v>
      </c>
      <c r="M5899" s="152">
        <v>69.036915205034404</v>
      </c>
    </row>
    <row r="5900" spans="1:13">
      <c r="A5900" s="150" t="str">
        <f t="shared" si="185"/>
        <v>2007-2009MalesPB1</v>
      </c>
      <c r="B5900" s="151" t="str">
        <f t="shared" si="184"/>
        <v>2007-2009_Males_PB1_&lt;75</v>
      </c>
      <c r="C5900" s="152" t="s">
        <v>5</v>
      </c>
      <c r="D5900" s="152" t="s">
        <v>2</v>
      </c>
      <c r="E5900" s="152" t="s">
        <v>120</v>
      </c>
      <c r="F5900" s="152">
        <v>137</v>
      </c>
      <c r="G5900" s="152">
        <v>45.6666666666667</v>
      </c>
      <c r="H5900" s="152">
        <v>335.93251924868798</v>
      </c>
      <c r="I5900" s="152">
        <v>373.19265330615798</v>
      </c>
      <c r="J5900" s="152">
        <v>313.01268039912298</v>
      </c>
      <c r="K5900" s="152">
        <v>441.521445518843</v>
      </c>
      <c r="L5900" s="152">
        <v>60.179972907035101</v>
      </c>
      <c r="M5900" s="152">
        <v>68.3287922126854</v>
      </c>
    </row>
    <row r="5901" spans="1:13">
      <c r="A5901" s="150" t="str">
        <f t="shared" si="185"/>
        <v>2008-2010MalesPB1</v>
      </c>
      <c r="B5901" s="151" t="str">
        <f t="shared" si="184"/>
        <v>2008-2010_Males_PB1_&lt;75</v>
      </c>
      <c r="C5901" s="152" t="s">
        <v>6</v>
      </c>
      <c r="D5901" s="152" t="s">
        <v>2</v>
      </c>
      <c r="E5901" s="152" t="s">
        <v>120</v>
      </c>
      <c r="F5901" s="152">
        <v>132</v>
      </c>
      <c r="G5901" s="152">
        <v>44</v>
      </c>
      <c r="H5901" s="152">
        <v>319.17980462327102</v>
      </c>
      <c r="I5901" s="152">
        <v>352.08535874282802</v>
      </c>
      <c r="J5901" s="152">
        <v>294.282120526683</v>
      </c>
      <c r="K5901" s="152">
        <v>417.87311049559099</v>
      </c>
      <c r="L5901" s="152">
        <v>57.803238216144798</v>
      </c>
      <c r="M5901" s="152">
        <v>65.787751752762603</v>
      </c>
    </row>
    <row r="5902" spans="1:13">
      <c r="A5902" s="150" t="str">
        <f t="shared" si="185"/>
        <v>2009-2011MalesPB1</v>
      </c>
      <c r="B5902" s="151" t="str">
        <f t="shared" si="184"/>
        <v>2009-2011_Males_PB1_&lt;75</v>
      </c>
      <c r="C5902" s="152" t="s">
        <v>7</v>
      </c>
      <c r="D5902" s="152" t="s">
        <v>2</v>
      </c>
      <c r="E5902" s="152" t="s">
        <v>120</v>
      </c>
      <c r="F5902" s="152">
        <v>127</v>
      </c>
      <c r="G5902" s="152">
        <v>42.3333333333333</v>
      </c>
      <c r="H5902" s="152">
        <v>302.481779640833</v>
      </c>
      <c r="I5902" s="152">
        <v>328.34413466204802</v>
      </c>
      <c r="J5902" s="152">
        <v>273.43219350549202</v>
      </c>
      <c r="K5902" s="152">
        <v>391.00002645808797</v>
      </c>
      <c r="L5902" s="152">
        <v>54.911941156556303</v>
      </c>
      <c r="M5902" s="152">
        <v>62.655891796040201</v>
      </c>
    </row>
    <row r="5903" spans="1:13">
      <c r="A5903" s="150" t="str">
        <f t="shared" si="185"/>
        <v>2010-2012MalesPB1</v>
      </c>
      <c r="B5903" s="151" t="str">
        <f t="shared" si="184"/>
        <v>2010-2012_Males_PB1_&lt;75</v>
      </c>
      <c r="C5903" s="152" t="s">
        <v>8</v>
      </c>
      <c r="D5903" s="152" t="s">
        <v>2</v>
      </c>
      <c r="E5903" s="152" t="s">
        <v>120</v>
      </c>
      <c r="F5903" s="152">
        <v>134</v>
      </c>
      <c r="G5903" s="152">
        <v>44.6666666666667</v>
      </c>
      <c r="H5903" s="152">
        <v>314.73869641808602</v>
      </c>
      <c r="I5903" s="152">
        <v>339.18525836670398</v>
      </c>
      <c r="J5903" s="152">
        <v>283.91143744638902</v>
      </c>
      <c r="K5903" s="152">
        <v>402.03288783304902</v>
      </c>
      <c r="L5903" s="152">
        <v>55.2738209203144</v>
      </c>
      <c r="M5903" s="152">
        <v>62.847629466345602</v>
      </c>
    </row>
    <row r="5904" spans="1:13">
      <c r="A5904" s="150" t="str">
        <f t="shared" si="185"/>
        <v>2011-2013MalesPB1</v>
      </c>
      <c r="B5904" s="151" t="str">
        <f t="shared" si="184"/>
        <v>2011-2013_Males_PB1_&lt;75</v>
      </c>
      <c r="C5904" s="152" t="s">
        <v>9</v>
      </c>
      <c r="D5904" s="152" t="s">
        <v>2</v>
      </c>
      <c r="E5904" s="152" t="s">
        <v>120</v>
      </c>
      <c r="F5904" s="152">
        <v>143</v>
      </c>
      <c r="G5904" s="152">
        <v>47.6666666666667</v>
      </c>
      <c r="H5904" s="152">
        <v>332.27995166837098</v>
      </c>
      <c r="I5904" s="152">
        <v>350.34735265960899</v>
      </c>
      <c r="J5904" s="152">
        <v>295.04015236941802</v>
      </c>
      <c r="K5904" s="152">
        <v>412.97371016522402</v>
      </c>
      <c r="L5904" s="152">
        <v>55.307200290191801</v>
      </c>
      <c r="M5904" s="152">
        <v>62.626357505614202</v>
      </c>
    </row>
    <row r="5905" spans="1:13">
      <c r="A5905" s="150" t="str">
        <f t="shared" si="185"/>
        <v>2012-2014MalesPB1</v>
      </c>
      <c r="B5905" s="151" t="str">
        <f t="shared" si="184"/>
        <v>2012-2014_Males_PB1_&lt;75</v>
      </c>
      <c r="C5905" s="152" t="s">
        <v>216</v>
      </c>
      <c r="D5905" s="152" t="s">
        <v>2</v>
      </c>
      <c r="E5905" s="152" t="s">
        <v>120</v>
      </c>
      <c r="F5905" s="152">
        <v>153</v>
      </c>
      <c r="G5905" s="152">
        <v>51</v>
      </c>
      <c r="H5905" s="152">
        <v>352.64019176251003</v>
      </c>
      <c r="I5905" s="152">
        <v>363.43558635132098</v>
      </c>
      <c r="J5905" s="152">
        <v>307.91373326504203</v>
      </c>
      <c r="K5905" s="152">
        <v>426.04440602420198</v>
      </c>
      <c r="L5905" s="152">
        <v>55.521853086278902</v>
      </c>
      <c r="M5905" s="152">
        <v>62.6088196728805</v>
      </c>
    </row>
    <row r="5906" spans="1:13">
      <c r="A5906" s="150" t="str">
        <f t="shared" si="185"/>
        <v>2004-2006MalesPB2</v>
      </c>
      <c r="B5906" s="151" t="str">
        <f t="shared" si="184"/>
        <v>2004-2006_Males_PB2_&lt;75</v>
      </c>
      <c r="C5906" s="152" t="s">
        <v>1</v>
      </c>
      <c r="D5906" s="152" t="s">
        <v>2</v>
      </c>
      <c r="E5906" s="152" t="s">
        <v>121</v>
      </c>
      <c r="F5906" s="152">
        <v>156</v>
      </c>
      <c r="G5906" s="152">
        <v>52</v>
      </c>
      <c r="H5906" s="152">
        <v>423.073793832886</v>
      </c>
      <c r="I5906" s="152">
        <v>483.35200147625102</v>
      </c>
      <c r="J5906" s="152">
        <v>409.99976460668103</v>
      </c>
      <c r="K5906" s="152">
        <v>565.97063160951598</v>
      </c>
      <c r="L5906" s="152">
        <v>73.352236869569893</v>
      </c>
      <c r="M5906" s="152">
        <v>82.618630133264801</v>
      </c>
    </row>
    <row r="5907" spans="1:13">
      <c r="A5907" s="150" t="str">
        <f t="shared" si="185"/>
        <v>2005-2007MalesPB2</v>
      </c>
      <c r="B5907" s="151" t="str">
        <f t="shared" si="184"/>
        <v>2005-2007_Males_PB2_&lt;75</v>
      </c>
      <c r="C5907" s="152" t="s">
        <v>3</v>
      </c>
      <c r="D5907" s="152" t="s">
        <v>2</v>
      </c>
      <c r="E5907" s="152" t="s">
        <v>121</v>
      </c>
      <c r="F5907" s="152">
        <v>155</v>
      </c>
      <c r="G5907" s="152">
        <v>51.6666666666667</v>
      </c>
      <c r="H5907" s="152">
        <v>418.62475017555198</v>
      </c>
      <c r="I5907" s="152">
        <v>468.44982400343599</v>
      </c>
      <c r="J5907" s="152">
        <v>397.09881518513902</v>
      </c>
      <c r="K5907" s="152">
        <v>548.84538729598898</v>
      </c>
      <c r="L5907" s="152">
        <v>71.351008818297203</v>
      </c>
      <c r="M5907" s="152">
        <v>80.395563292552495</v>
      </c>
    </row>
    <row r="5908" spans="1:13">
      <c r="A5908" s="150" t="str">
        <f t="shared" si="185"/>
        <v>2006-2008MalesPB2</v>
      </c>
      <c r="B5908" s="151" t="str">
        <f t="shared" si="184"/>
        <v>2006-2008_Males_PB2_&lt;75</v>
      </c>
      <c r="C5908" s="152" t="s">
        <v>4</v>
      </c>
      <c r="D5908" s="152" t="s">
        <v>2</v>
      </c>
      <c r="E5908" s="152" t="s">
        <v>121</v>
      </c>
      <c r="F5908" s="152">
        <v>162</v>
      </c>
      <c r="G5908" s="152">
        <v>54</v>
      </c>
      <c r="H5908" s="152">
        <v>434.689277664484</v>
      </c>
      <c r="I5908" s="152">
        <v>481.53411945559998</v>
      </c>
      <c r="J5908" s="152">
        <v>409.72093255576402</v>
      </c>
      <c r="K5908" s="152">
        <v>562.23860541145405</v>
      </c>
      <c r="L5908" s="152">
        <v>71.813186899836495</v>
      </c>
      <c r="M5908" s="152">
        <v>80.704485955854395</v>
      </c>
    </row>
    <row r="5909" spans="1:13">
      <c r="A5909" s="150" t="str">
        <f t="shared" si="185"/>
        <v>2007-2009MalesPB2</v>
      </c>
      <c r="B5909" s="151" t="str">
        <f t="shared" si="184"/>
        <v>2007-2009_Males_PB2_&lt;75</v>
      </c>
      <c r="C5909" s="152" t="s">
        <v>5</v>
      </c>
      <c r="D5909" s="152" t="s">
        <v>2</v>
      </c>
      <c r="E5909" s="152" t="s">
        <v>121</v>
      </c>
      <c r="F5909" s="152">
        <v>156</v>
      </c>
      <c r="G5909" s="152">
        <v>52</v>
      </c>
      <c r="H5909" s="152">
        <v>415.97781451655902</v>
      </c>
      <c r="I5909" s="152">
        <v>454.23537487275098</v>
      </c>
      <c r="J5909" s="152">
        <v>385.31664107425701</v>
      </c>
      <c r="K5909" s="152">
        <v>531.86042926714401</v>
      </c>
      <c r="L5909" s="152">
        <v>68.918733798494102</v>
      </c>
      <c r="M5909" s="152">
        <v>77.625054394392606</v>
      </c>
    </row>
    <row r="5910" spans="1:13">
      <c r="A5910" s="150" t="str">
        <f t="shared" si="185"/>
        <v>2008-2010MalesPB2</v>
      </c>
      <c r="B5910" s="151" t="str">
        <f t="shared" si="184"/>
        <v>2008-2010_Males_PB2_&lt;75</v>
      </c>
      <c r="C5910" s="152" t="s">
        <v>6</v>
      </c>
      <c r="D5910" s="152" t="s">
        <v>2</v>
      </c>
      <c r="E5910" s="152" t="s">
        <v>121</v>
      </c>
      <c r="F5910" s="152">
        <v>139</v>
      </c>
      <c r="G5910" s="152">
        <v>46.3333333333333</v>
      </c>
      <c r="H5910" s="152">
        <v>369.21932690519799</v>
      </c>
      <c r="I5910" s="152">
        <v>400.17661335780701</v>
      </c>
      <c r="J5910" s="152">
        <v>336.10435027787298</v>
      </c>
      <c r="K5910" s="152">
        <v>472.85767197287601</v>
      </c>
      <c r="L5910" s="152">
        <v>64.072263079933705</v>
      </c>
      <c r="M5910" s="152">
        <v>72.681058615069801</v>
      </c>
    </row>
    <row r="5911" spans="1:13">
      <c r="A5911" s="150" t="str">
        <f t="shared" si="185"/>
        <v>2009-2011MalesPB2</v>
      </c>
      <c r="B5911" s="151" t="str">
        <f t="shared" si="184"/>
        <v>2009-2011_Males_PB2_&lt;75</v>
      </c>
      <c r="C5911" s="152" t="s">
        <v>7</v>
      </c>
      <c r="D5911" s="152" t="s">
        <v>2</v>
      </c>
      <c r="E5911" s="152" t="s">
        <v>121</v>
      </c>
      <c r="F5911" s="152">
        <v>139</v>
      </c>
      <c r="G5911" s="152">
        <v>46.3333333333333</v>
      </c>
      <c r="H5911" s="152">
        <v>368.11440677966101</v>
      </c>
      <c r="I5911" s="152">
        <v>387.555934998981</v>
      </c>
      <c r="J5911" s="152">
        <v>325.547812163831</v>
      </c>
      <c r="K5911" s="152">
        <v>457.89551399542597</v>
      </c>
      <c r="L5911" s="152">
        <v>62.008122835150303</v>
      </c>
      <c r="M5911" s="152">
        <v>70.339578996444999</v>
      </c>
    </row>
    <row r="5912" spans="1:13">
      <c r="A5912" s="150" t="str">
        <f t="shared" si="185"/>
        <v>2010-2012MalesPB2</v>
      </c>
      <c r="B5912" s="151" t="str">
        <f t="shared" si="184"/>
        <v>2010-2012_Males_PB2_&lt;75</v>
      </c>
      <c r="C5912" s="152" t="s">
        <v>8</v>
      </c>
      <c r="D5912" s="152" t="s">
        <v>2</v>
      </c>
      <c r="E5912" s="152" t="s">
        <v>121</v>
      </c>
      <c r="F5912" s="152">
        <v>147</v>
      </c>
      <c r="G5912" s="152">
        <v>49</v>
      </c>
      <c r="H5912" s="152">
        <v>388.61130938218702</v>
      </c>
      <c r="I5912" s="152">
        <v>405.53659728286198</v>
      </c>
      <c r="J5912" s="152">
        <v>342.390729038985</v>
      </c>
      <c r="K5912" s="152">
        <v>476.91662417027197</v>
      </c>
      <c r="L5912" s="152">
        <v>63.145868243876897</v>
      </c>
      <c r="M5912" s="152">
        <v>71.3800268874094</v>
      </c>
    </row>
    <row r="5913" spans="1:13">
      <c r="A5913" s="150" t="str">
        <f t="shared" si="185"/>
        <v>2011-2013MalesPB2</v>
      </c>
      <c r="B5913" s="151" t="str">
        <f t="shared" si="184"/>
        <v>2011-2013_Males_PB2_&lt;75</v>
      </c>
      <c r="C5913" s="152" t="s">
        <v>9</v>
      </c>
      <c r="D5913" s="152" t="s">
        <v>2</v>
      </c>
      <c r="E5913" s="152" t="s">
        <v>121</v>
      </c>
      <c r="F5913" s="152">
        <v>152</v>
      </c>
      <c r="G5913" s="152">
        <v>50.6666666666667</v>
      </c>
      <c r="H5913" s="152">
        <v>399.71599126936098</v>
      </c>
      <c r="I5913" s="152">
        <v>408.53986625268601</v>
      </c>
      <c r="J5913" s="152">
        <v>345.94622139637403</v>
      </c>
      <c r="K5913" s="152">
        <v>479.151152329963</v>
      </c>
      <c r="L5913" s="152">
        <v>62.593644856312203</v>
      </c>
      <c r="M5913" s="152">
        <v>70.611286077277498</v>
      </c>
    </row>
    <row r="5914" spans="1:13">
      <c r="A5914" s="150" t="str">
        <f t="shared" si="185"/>
        <v>2012-2014MalesPB2</v>
      </c>
      <c r="B5914" s="151" t="str">
        <f t="shared" si="184"/>
        <v>2012-2014_Males_PB2_&lt;75</v>
      </c>
      <c r="C5914" s="152" t="s">
        <v>216</v>
      </c>
      <c r="D5914" s="152" t="s">
        <v>2</v>
      </c>
      <c r="E5914" s="152" t="s">
        <v>121</v>
      </c>
      <c r="F5914" s="152">
        <v>151</v>
      </c>
      <c r="G5914" s="152">
        <v>50.3333333333333</v>
      </c>
      <c r="H5914" s="152">
        <v>396.981886058312</v>
      </c>
      <c r="I5914" s="152">
        <v>393.41040651834902</v>
      </c>
      <c r="J5914" s="152">
        <v>332.951240820007</v>
      </c>
      <c r="K5914" s="152">
        <v>461.64114334760501</v>
      </c>
      <c r="L5914" s="152">
        <v>60.459165698342098</v>
      </c>
      <c r="M5914" s="152">
        <v>68.230736829256102</v>
      </c>
    </row>
    <row r="5915" spans="1:13">
      <c r="A5915" s="150" t="str">
        <f t="shared" si="185"/>
        <v>2004-2006MalesPB3</v>
      </c>
      <c r="B5915" s="151" t="str">
        <f t="shared" si="184"/>
        <v>2004-2006_Males_PB3_&lt;75</v>
      </c>
      <c r="C5915" s="152" t="s">
        <v>1</v>
      </c>
      <c r="D5915" s="152" t="s">
        <v>2</v>
      </c>
      <c r="E5915" s="152" t="s">
        <v>122</v>
      </c>
      <c r="F5915" s="152">
        <v>222</v>
      </c>
      <c r="G5915" s="152">
        <v>74</v>
      </c>
      <c r="H5915" s="152">
        <v>556.14008717871604</v>
      </c>
      <c r="I5915" s="152">
        <v>611.10456818555201</v>
      </c>
      <c r="J5915" s="152">
        <v>532.76246932914898</v>
      </c>
      <c r="K5915" s="152">
        <v>697.65398136061503</v>
      </c>
      <c r="L5915" s="152">
        <v>78.342098856402899</v>
      </c>
      <c r="M5915" s="152">
        <v>86.549413175063407</v>
      </c>
    </row>
    <row r="5916" spans="1:13">
      <c r="A5916" s="150" t="str">
        <f t="shared" si="185"/>
        <v>2005-2007MalesPB3</v>
      </c>
      <c r="B5916" s="151" t="str">
        <f t="shared" si="184"/>
        <v>2005-2007_Males_PB3_&lt;75</v>
      </c>
      <c r="C5916" s="152" t="s">
        <v>3</v>
      </c>
      <c r="D5916" s="152" t="s">
        <v>2</v>
      </c>
      <c r="E5916" s="152" t="s">
        <v>122</v>
      </c>
      <c r="F5916" s="152">
        <v>228</v>
      </c>
      <c r="G5916" s="152">
        <v>76</v>
      </c>
      <c r="H5916" s="152">
        <v>568.35177983846802</v>
      </c>
      <c r="I5916" s="152">
        <v>618.76930295376599</v>
      </c>
      <c r="J5916" s="152">
        <v>540.45689207391604</v>
      </c>
      <c r="K5916" s="152">
        <v>705.17127124543595</v>
      </c>
      <c r="L5916" s="152">
        <v>78.312410879850205</v>
      </c>
      <c r="M5916" s="152">
        <v>86.401968291669704</v>
      </c>
    </row>
    <row r="5917" spans="1:13">
      <c r="A5917" s="150" t="str">
        <f t="shared" si="185"/>
        <v>2006-2008MalesPB3</v>
      </c>
      <c r="B5917" s="151" t="str">
        <f t="shared" si="184"/>
        <v>2006-2008_Males_PB3_&lt;75</v>
      </c>
      <c r="C5917" s="152" t="s">
        <v>4</v>
      </c>
      <c r="D5917" s="152" t="s">
        <v>2</v>
      </c>
      <c r="E5917" s="152" t="s">
        <v>122</v>
      </c>
      <c r="F5917" s="152">
        <v>217</v>
      </c>
      <c r="G5917" s="152">
        <v>72.3333333333333</v>
      </c>
      <c r="H5917" s="152">
        <v>539.06347037635101</v>
      </c>
      <c r="I5917" s="152">
        <v>577.94469018406903</v>
      </c>
      <c r="J5917" s="152">
        <v>503.04353198362202</v>
      </c>
      <c r="K5917" s="152">
        <v>660.78763941889895</v>
      </c>
      <c r="L5917" s="152">
        <v>74.901158200447199</v>
      </c>
      <c r="M5917" s="152">
        <v>82.842949234829803</v>
      </c>
    </row>
    <row r="5918" spans="1:13">
      <c r="A5918" s="150" t="str">
        <f t="shared" si="185"/>
        <v>2007-2009MalesPB3</v>
      </c>
      <c r="B5918" s="151" t="str">
        <f t="shared" si="184"/>
        <v>2007-2009_Males_PB3_&lt;75</v>
      </c>
      <c r="C5918" s="152" t="s">
        <v>5</v>
      </c>
      <c r="D5918" s="152" t="s">
        <v>2</v>
      </c>
      <c r="E5918" s="152" t="s">
        <v>122</v>
      </c>
      <c r="F5918" s="152">
        <v>216</v>
      </c>
      <c r="G5918" s="152">
        <v>72</v>
      </c>
      <c r="H5918" s="152">
        <v>533.58365653022395</v>
      </c>
      <c r="I5918" s="152">
        <v>571.03727486179196</v>
      </c>
      <c r="J5918" s="152">
        <v>496.87047119455599</v>
      </c>
      <c r="K5918" s="152">
        <v>653.08721638753002</v>
      </c>
      <c r="L5918" s="152">
        <v>74.166803667235897</v>
      </c>
      <c r="M5918" s="152">
        <v>82.049941525738106</v>
      </c>
    </row>
    <row r="5919" spans="1:13">
      <c r="A5919" s="150" t="str">
        <f t="shared" si="185"/>
        <v>2008-2010MalesPB3</v>
      </c>
      <c r="B5919" s="151" t="str">
        <f t="shared" si="184"/>
        <v>2008-2010_Males_PB3_&lt;75</v>
      </c>
      <c r="C5919" s="152" t="s">
        <v>6</v>
      </c>
      <c r="D5919" s="152" t="s">
        <v>2</v>
      </c>
      <c r="E5919" s="152" t="s">
        <v>122</v>
      </c>
      <c r="F5919" s="152">
        <v>206</v>
      </c>
      <c r="G5919" s="152">
        <v>68.6666666666667</v>
      </c>
      <c r="H5919" s="152">
        <v>507.78939065273102</v>
      </c>
      <c r="I5919" s="152">
        <v>540.21546524341898</v>
      </c>
      <c r="J5919" s="152">
        <v>468.50886795221402</v>
      </c>
      <c r="K5919" s="152">
        <v>619.73709830702899</v>
      </c>
      <c r="L5919" s="152">
        <v>71.706597291205</v>
      </c>
      <c r="M5919" s="152">
        <v>79.521633063609997</v>
      </c>
    </row>
    <row r="5920" spans="1:13">
      <c r="A5920" s="150" t="str">
        <f t="shared" si="185"/>
        <v>2009-2011MalesPB3</v>
      </c>
      <c r="B5920" s="151" t="str">
        <f t="shared" si="184"/>
        <v>2009-2011_Males_PB3_&lt;75</v>
      </c>
      <c r="C5920" s="152" t="s">
        <v>7</v>
      </c>
      <c r="D5920" s="152" t="s">
        <v>2</v>
      </c>
      <c r="E5920" s="152" t="s">
        <v>122</v>
      </c>
      <c r="F5920" s="152">
        <v>211</v>
      </c>
      <c r="G5920" s="152">
        <v>70.3333333333333</v>
      </c>
      <c r="H5920" s="152">
        <v>520.42225730071004</v>
      </c>
      <c r="I5920" s="152">
        <v>545.09558293291605</v>
      </c>
      <c r="J5920" s="152">
        <v>473.59277115805099</v>
      </c>
      <c r="K5920" s="152">
        <v>624.293021999497</v>
      </c>
      <c r="L5920" s="152">
        <v>71.502811774865194</v>
      </c>
      <c r="M5920" s="152">
        <v>79.197439066581595</v>
      </c>
    </row>
    <row r="5921" spans="1:13">
      <c r="A5921" s="150" t="str">
        <f t="shared" si="185"/>
        <v>2010-2012MalesPB3</v>
      </c>
      <c r="B5921" s="151" t="str">
        <f t="shared" si="184"/>
        <v>2010-2012_Males_PB3_&lt;75</v>
      </c>
      <c r="C5921" s="152" t="s">
        <v>8</v>
      </c>
      <c r="D5921" s="152" t="s">
        <v>2</v>
      </c>
      <c r="E5921" s="152" t="s">
        <v>122</v>
      </c>
      <c r="F5921" s="152">
        <v>216</v>
      </c>
      <c r="G5921" s="152">
        <v>72</v>
      </c>
      <c r="H5921" s="152">
        <v>534.20388781718395</v>
      </c>
      <c r="I5921" s="152">
        <v>546.82597122990103</v>
      </c>
      <c r="J5921" s="152">
        <v>475.96026576233402</v>
      </c>
      <c r="K5921" s="152">
        <v>625.22394312959398</v>
      </c>
      <c r="L5921" s="152">
        <v>70.8657054675664</v>
      </c>
      <c r="M5921" s="152">
        <v>78.397971899692905</v>
      </c>
    </row>
    <row r="5922" spans="1:13">
      <c r="A5922" s="150" t="str">
        <f t="shared" si="185"/>
        <v>2011-2013MalesPB3</v>
      </c>
      <c r="B5922" s="151" t="str">
        <f t="shared" si="184"/>
        <v>2011-2013_Males_PB3_&lt;75</v>
      </c>
      <c r="C5922" s="152" t="s">
        <v>9</v>
      </c>
      <c r="D5922" s="152" t="s">
        <v>2</v>
      </c>
      <c r="E5922" s="152" t="s">
        <v>122</v>
      </c>
      <c r="F5922" s="152">
        <v>207</v>
      </c>
      <c r="G5922" s="152">
        <v>69</v>
      </c>
      <c r="H5922" s="152">
        <v>512.66810312801795</v>
      </c>
      <c r="I5922" s="152">
        <v>516.36769087168898</v>
      </c>
      <c r="J5922" s="152">
        <v>448.05246518314198</v>
      </c>
      <c r="K5922" s="152">
        <v>592.109293273253</v>
      </c>
      <c r="L5922" s="152">
        <v>68.315225688547699</v>
      </c>
      <c r="M5922" s="152">
        <v>75.741602401563199</v>
      </c>
    </row>
    <row r="5923" spans="1:13">
      <c r="A5923" s="150" t="str">
        <f t="shared" si="185"/>
        <v>2012-2014MalesPB3</v>
      </c>
      <c r="B5923" s="151" t="str">
        <f t="shared" si="184"/>
        <v>2012-2014_Males_PB3_&lt;75</v>
      </c>
      <c r="C5923" s="152" t="s">
        <v>216</v>
      </c>
      <c r="D5923" s="152" t="s">
        <v>2</v>
      </c>
      <c r="E5923" s="152" t="s">
        <v>122</v>
      </c>
      <c r="F5923" s="152">
        <v>218</v>
      </c>
      <c r="G5923" s="152">
        <v>72.6666666666667</v>
      </c>
      <c r="H5923" s="152">
        <v>539.71083382848099</v>
      </c>
      <c r="I5923" s="152">
        <v>537.38224641687395</v>
      </c>
      <c r="J5923" s="152">
        <v>468.11579318851199</v>
      </c>
      <c r="K5923" s="152">
        <v>613.97522808061899</v>
      </c>
      <c r="L5923" s="152">
        <v>69.266453228361698</v>
      </c>
      <c r="M5923" s="152">
        <v>76.592981663744695</v>
      </c>
    </row>
    <row r="5924" spans="1:13">
      <c r="A5924" s="150" t="str">
        <f t="shared" si="185"/>
        <v>2004-2006MalesPB4</v>
      </c>
      <c r="B5924" s="151" t="str">
        <f t="shared" si="184"/>
        <v>2004-2006_Males_PB4_&lt;75</v>
      </c>
      <c r="C5924" s="152" t="s">
        <v>1</v>
      </c>
      <c r="D5924" s="152" t="s">
        <v>2</v>
      </c>
      <c r="E5924" s="152" t="s">
        <v>123</v>
      </c>
      <c r="F5924" s="152">
        <v>188</v>
      </c>
      <c r="G5924" s="152">
        <v>62.6666666666667</v>
      </c>
      <c r="H5924" s="152">
        <v>578.97816513196403</v>
      </c>
      <c r="I5924" s="152">
        <v>687.81651040935799</v>
      </c>
      <c r="J5924" s="152">
        <v>592.18343212157004</v>
      </c>
      <c r="K5924" s="152">
        <v>794.38944296441002</v>
      </c>
      <c r="L5924" s="152">
        <v>95.633078287788393</v>
      </c>
      <c r="M5924" s="152">
        <v>106.57293255505201</v>
      </c>
    </row>
    <row r="5925" spans="1:13">
      <c r="A5925" s="150" t="str">
        <f t="shared" si="185"/>
        <v>2005-2007MalesPB4</v>
      </c>
      <c r="B5925" s="151" t="str">
        <f t="shared" si="184"/>
        <v>2005-2007_Males_PB4_&lt;75</v>
      </c>
      <c r="C5925" s="152" t="s">
        <v>3</v>
      </c>
      <c r="D5925" s="152" t="s">
        <v>2</v>
      </c>
      <c r="E5925" s="152" t="s">
        <v>123</v>
      </c>
      <c r="F5925" s="152">
        <v>184</v>
      </c>
      <c r="G5925" s="152">
        <v>61.3333333333333</v>
      </c>
      <c r="H5925" s="152">
        <v>561.23227085557403</v>
      </c>
      <c r="I5925" s="152">
        <v>654.41520970740703</v>
      </c>
      <c r="J5925" s="152">
        <v>562.33886322331296</v>
      </c>
      <c r="K5925" s="152">
        <v>757.14539937914697</v>
      </c>
      <c r="L5925" s="152">
        <v>92.076346484094202</v>
      </c>
      <c r="M5925" s="152">
        <v>102.73018967174001</v>
      </c>
    </row>
    <row r="5926" spans="1:13">
      <c r="A5926" s="150" t="str">
        <f t="shared" si="185"/>
        <v>2006-2008MalesPB4</v>
      </c>
      <c r="B5926" s="151" t="str">
        <f t="shared" si="184"/>
        <v>2006-2008_Males_PB4_&lt;75</v>
      </c>
      <c r="C5926" s="152" t="s">
        <v>4</v>
      </c>
      <c r="D5926" s="152" t="s">
        <v>2</v>
      </c>
      <c r="E5926" s="152" t="s">
        <v>123</v>
      </c>
      <c r="F5926" s="152">
        <v>180</v>
      </c>
      <c r="G5926" s="152">
        <v>60</v>
      </c>
      <c r="H5926" s="152">
        <v>544.03675270507199</v>
      </c>
      <c r="I5926" s="152">
        <v>631.67304402332002</v>
      </c>
      <c r="J5926" s="152">
        <v>541.87489112868502</v>
      </c>
      <c r="K5926" s="152">
        <v>731.98337166547697</v>
      </c>
      <c r="L5926" s="152">
        <v>89.7981528946342</v>
      </c>
      <c r="M5926" s="152">
        <v>100.310327642158</v>
      </c>
    </row>
    <row r="5927" spans="1:13">
      <c r="A5927" s="150" t="str">
        <f t="shared" si="185"/>
        <v>2007-2009MalesPB4</v>
      </c>
      <c r="B5927" s="151" t="str">
        <f t="shared" si="184"/>
        <v>2007-2009_Males_PB4_&lt;75</v>
      </c>
      <c r="C5927" s="152" t="s">
        <v>5</v>
      </c>
      <c r="D5927" s="152" t="s">
        <v>2</v>
      </c>
      <c r="E5927" s="152" t="s">
        <v>123</v>
      </c>
      <c r="F5927" s="152">
        <v>183</v>
      </c>
      <c r="G5927" s="152">
        <v>61</v>
      </c>
      <c r="H5927" s="152">
        <v>549.96243425995499</v>
      </c>
      <c r="I5927" s="152">
        <v>634.88782853114196</v>
      </c>
      <c r="J5927" s="152">
        <v>545.26391521996902</v>
      </c>
      <c r="K5927" s="152">
        <v>734.91185714047595</v>
      </c>
      <c r="L5927" s="152">
        <v>89.623913311172799</v>
      </c>
      <c r="M5927" s="152">
        <v>100.024028609334</v>
      </c>
    </row>
    <row r="5928" spans="1:13">
      <c r="A5928" s="150" t="str">
        <f t="shared" si="185"/>
        <v>2008-2010MalesPB4</v>
      </c>
      <c r="B5928" s="151" t="str">
        <f t="shared" si="184"/>
        <v>2008-2010_Males_PB4_&lt;75</v>
      </c>
      <c r="C5928" s="152" t="s">
        <v>6</v>
      </c>
      <c r="D5928" s="152" t="s">
        <v>2</v>
      </c>
      <c r="E5928" s="152" t="s">
        <v>123</v>
      </c>
      <c r="F5928" s="152">
        <v>191</v>
      </c>
      <c r="G5928" s="152">
        <v>63.6666666666667</v>
      </c>
      <c r="H5928" s="152">
        <v>570.48984468339302</v>
      </c>
      <c r="I5928" s="152">
        <v>648.29375946284802</v>
      </c>
      <c r="J5928" s="152">
        <v>558.79229532870602</v>
      </c>
      <c r="K5928" s="152">
        <v>747.94807658003197</v>
      </c>
      <c r="L5928" s="152">
        <v>89.501464134142694</v>
      </c>
      <c r="M5928" s="152">
        <v>99.654317117183695</v>
      </c>
    </row>
    <row r="5929" spans="1:13">
      <c r="A5929" s="150" t="str">
        <f t="shared" si="185"/>
        <v>2009-2011MalesPB4</v>
      </c>
      <c r="B5929" s="151" t="str">
        <f t="shared" si="184"/>
        <v>2009-2011_Males_PB4_&lt;75</v>
      </c>
      <c r="C5929" s="152" t="s">
        <v>7</v>
      </c>
      <c r="D5929" s="152" t="s">
        <v>2</v>
      </c>
      <c r="E5929" s="152" t="s">
        <v>123</v>
      </c>
      <c r="F5929" s="152">
        <v>216</v>
      </c>
      <c r="G5929" s="152">
        <v>72</v>
      </c>
      <c r="H5929" s="152">
        <v>640.89250215114396</v>
      </c>
      <c r="I5929" s="152">
        <v>707.97876082775099</v>
      </c>
      <c r="J5929" s="152">
        <v>616.084886527859</v>
      </c>
      <c r="K5929" s="152">
        <v>809.63997096576395</v>
      </c>
      <c r="L5929" s="152">
        <v>91.893874299891905</v>
      </c>
      <c r="M5929" s="152">
        <v>101.661210138014</v>
      </c>
    </row>
    <row r="5930" spans="1:13">
      <c r="A5930" s="150" t="str">
        <f t="shared" si="185"/>
        <v>2010-2012MalesPB4</v>
      </c>
      <c r="B5930" s="151" t="str">
        <f t="shared" si="184"/>
        <v>2010-2012_Males_PB4_&lt;75</v>
      </c>
      <c r="C5930" s="152" t="s">
        <v>8</v>
      </c>
      <c r="D5930" s="152" t="s">
        <v>2</v>
      </c>
      <c r="E5930" s="152" t="s">
        <v>123</v>
      </c>
      <c r="F5930" s="152">
        <v>200</v>
      </c>
      <c r="G5930" s="152">
        <v>66.6666666666667</v>
      </c>
      <c r="H5930" s="152">
        <v>591.12135721463596</v>
      </c>
      <c r="I5930" s="152">
        <v>639.17134998023198</v>
      </c>
      <c r="J5930" s="152">
        <v>553.34589214487903</v>
      </c>
      <c r="K5930" s="152">
        <v>734.49806588356398</v>
      </c>
      <c r="L5930" s="152">
        <v>85.825457835352694</v>
      </c>
      <c r="M5930" s="152">
        <v>95.326715903332598</v>
      </c>
    </row>
    <row r="5931" spans="1:13">
      <c r="A5931" s="150" t="str">
        <f t="shared" si="185"/>
        <v>2011-2013MalesPB4</v>
      </c>
      <c r="B5931" s="151" t="str">
        <f t="shared" si="184"/>
        <v>2011-2013_Males_PB4_&lt;75</v>
      </c>
      <c r="C5931" s="152" t="s">
        <v>9</v>
      </c>
      <c r="D5931" s="152" t="s">
        <v>2</v>
      </c>
      <c r="E5931" s="152" t="s">
        <v>123</v>
      </c>
      <c r="F5931" s="152">
        <v>196</v>
      </c>
      <c r="G5931" s="152">
        <v>65.3333333333333</v>
      </c>
      <c r="H5931" s="152">
        <v>576.79291368706004</v>
      </c>
      <c r="I5931" s="152">
        <v>615.13180504889601</v>
      </c>
      <c r="J5931" s="152">
        <v>531.84572762021696</v>
      </c>
      <c r="K5931" s="152">
        <v>707.73718842401399</v>
      </c>
      <c r="L5931" s="152">
        <v>83.286077428678894</v>
      </c>
      <c r="M5931" s="152">
        <v>92.605383375118393</v>
      </c>
    </row>
    <row r="5932" spans="1:13">
      <c r="A5932" s="150" t="str">
        <f t="shared" si="185"/>
        <v>2012-2014MalesPB4</v>
      </c>
      <c r="B5932" s="151" t="str">
        <f t="shared" si="184"/>
        <v>2012-2014_Males_PB4_&lt;75</v>
      </c>
      <c r="C5932" s="152" t="s">
        <v>216</v>
      </c>
      <c r="D5932" s="152" t="s">
        <v>2</v>
      </c>
      <c r="E5932" s="152" t="s">
        <v>123</v>
      </c>
      <c r="F5932" s="152">
        <v>192</v>
      </c>
      <c r="G5932" s="152">
        <v>64</v>
      </c>
      <c r="H5932" s="152">
        <v>563.28111248019695</v>
      </c>
      <c r="I5932" s="152">
        <v>596.50922428764898</v>
      </c>
      <c r="J5932" s="152">
        <v>515.00108515697696</v>
      </c>
      <c r="K5932" s="152">
        <v>687.23791422117301</v>
      </c>
      <c r="L5932" s="152">
        <v>81.508139130672106</v>
      </c>
      <c r="M5932" s="152">
        <v>90.728689933523995</v>
      </c>
    </row>
    <row r="5933" spans="1:13">
      <c r="A5933" s="150" t="str">
        <f t="shared" si="185"/>
        <v>2004-2006MalesPB5</v>
      </c>
      <c r="B5933" s="151" t="str">
        <f t="shared" si="184"/>
        <v>2004-2006_Males_PB5_&lt;75</v>
      </c>
      <c r="C5933" s="152" t="s">
        <v>1</v>
      </c>
      <c r="D5933" s="152" t="s">
        <v>2</v>
      </c>
      <c r="E5933" s="152" t="s">
        <v>124</v>
      </c>
      <c r="F5933" s="152">
        <v>184</v>
      </c>
      <c r="G5933" s="152">
        <v>61.3333333333333</v>
      </c>
      <c r="H5933" s="152">
        <v>515.14642477182394</v>
      </c>
      <c r="I5933" s="152">
        <v>624.66588824673704</v>
      </c>
      <c r="J5933" s="152">
        <v>536.58111099664995</v>
      </c>
      <c r="K5933" s="152">
        <v>722.94265768455898</v>
      </c>
      <c r="L5933" s="152">
        <v>88.084777250086603</v>
      </c>
      <c r="M5933" s="152">
        <v>98.276769437822296</v>
      </c>
    </row>
    <row r="5934" spans="1:13">
      <c r="A5934" s="150" t="str">
        <f t="shared" si="185"/>
        <v>2005-2007MalesPB5</v>
      </c>
      <c r="B5934" s="151" t="str">
        <f t="shared" si="184"/>
        <v>2005-2007_Males_PB5_&lt;75</v>
      </c>
      <c r="C5934" s="152" t="s">
        <v>3</v>
      </c>
      <c r="D5934" s="152" t="s">
        <v>2</v>
      </c>
      <c r="E5934" s="152" t="s">
        <v>124</v>
      </c>
      <c r="F5934" s="152">
        <v>195</v>
      </c>
      <c r="G5934" s="152">
        <v>65</v>
      </c>
      <c r="H5934" s="152">
        <v>537.33810967208603</v>
      </c>
      <c r="I5934" s="152">
        <v>638.55147573052602</v>
      </c>
      <c r="J5934" s="152">
        <v>551.15721308740399</v>
      </c>
      <c r="K5934" s="152">
        <v>735.75126368436395</v>
      </c>
      <c r="L5934" s="152">
        <v>87.394262643122801</v>
      </c>
      <c r="M5934" s="152">
        <v>97.1997879538376</v>
      </c>
    </row>
    <row r="5935" spans="1:13">
      <c r="A5935" s="150" t="str">
        <f t="shared" si="185"/>
        <v>2006-2008MalesPB5</v>
      </c>
      <c r="B5935" s="151" t="str">
        <f t="shared" si="184"/>
        <v>2006-2008_Males_PB5_&lt;75</v>
      </c>
      <c r="C5935" s="152" t="s">
        <v>4</v>
      </c>
      <c r="D5935" s="152" t="s">
        <v>2</v>
      </c>
      <c r="E5935" s="152" t="s">
        <v>124</v>
      </c>
      <c r="F5935" s="152">
        <v>236</v>
      </c>
      <c r="G5935" s="152">
        <v>78.6666666666667</v>
      </c>
      <c r="H5935" s="152">
        <v>640.15624152335499</v>
      </c>
      <c r="I5935" s="152">
        <v>758.67786922880896</v>
      </c>
      <c r="J5935" s="152">
        <v>664.19178597087205</v>
      </c>
      <c r="K5935" s="152">
        <v>862.74835408276397</v>
      </c>
      <c r="L5935" s="152">
        <v>94.486083257937295</v>
      </c>
      <c r="M5935" s="152">
        <v>104.07048485395499</v>
      </c>
    </row>
    <row r="5936" spans="1:13">
      <c r="A5936" s="150" t="str">
        <f t="shared" si="185"/>
        <v>2007-2009MalesPB5</v>
      </c>
      <c r="B5936" s="151" t="str">
        <f t="shared" si="184"/>
        <v>2007-2009_Males_PB5_&lt;75</v>
      </c>
      <c r="C5936" s="152" t="s">
        <v>5</v>
      </c>
      <c r="D5936" s="152" t="s">
        <v>2</v>
      </c>
      <c r="E5936" s="152" t="s">
        <v>124</v>
      </c>
      <c r="F5936" s="152">
        <v>247</v>
      </c>
      <c r="G5936" s="152">
        <v>82.3333333333333</v>
      </c>
      <c r="H5936" s="152">
        <v>663.22968691262599</v>
      </c>
      <c r="I5936" s="152">
        <v>778.14340534253699</v>
      </c>
      <c r="J5936" s="152">
        <v>683.38050121675201</v>
      </c>
      <c r="K5936" s="152">
        <v>882.29087770017998</v>
      </c>
      <c r="L5936" s="152">
        <v>94.762904125784402</v>
      </c>
      <c r="M5936" s="152">
        <v>104.147472357643</v>
      </c>
    </row>
    <row r="5937" spans="1:13">
      <c r="A5937" s="150" t="str">
        <f t="shared" si="185"/>
        <v>2008-2010MalesPB5</v>
      </c>
      <c r="B5937" s="151" t="str">
        <f t="shared" si="184"/>
        <v>2008-2010_Males_PB5_&lt;75</v>
      </c>
      <c r="C5937" s="152" t="s">
        <v>6</v>
      </c>
      <c r="D5937" s="152" t="s">
        <v>2</v>
      </c>
      <c r="E5937" s="152" t="s">
        <v>124</v>
      </c>
      <c r="F5937" s="152">
        <v>248</v>
      </c>
      <c r="G5937" s="152">
        <v>82.6666666666667</v>
      </c>
      <c r="H5937" s="152">
        <v>662.85347730796002</v>
      </c>
      <c r="I5937" s="152">
        <v>774.67936143407496</v>
      </c>
      <c r="J5937" s="152">
        <v>680.56972594260003</v>
      </c>
      <c r="K5937" s="152">
        <v>878.08906981581299</v>
      </c>
      <c r="L5937" s="152">
        <v>94.109635491474805</v>
      </c>
      <c r="M5937" s="152">
        <v>103.409708381738</v>
      </c>
    </row>
    <row r="5938" spans="1:13">
      <c r="A5938" s="150" t="str">
        <f t="shared" si="185"/>
        <v>2009-2011MalesPB5</v>
      </c>
      <c r="B5938" s="151" t="str">
        <f t="shared" si="184"/>
        <v>2009-2011_Males_PB5_&lt;75</v>
      </c>
      <c r="C5938" s="152" t="s">
        <v>7</v>
      </c>
      <c r="D5938" s="152" t="s">
        <v>2</v>
      </c>
      <c r="E5938" s="152" t="s">
        <v>124</v>
      </c>
      <c r="F5938" s="152">
        <v>215</v>
      </c>
      <c r="G5938" s="152">
        <v>71.6666666666667</v>
      </c>
      <c r="H5938" s="152">
        <v>571.41338436187698</v>
      </c>
      <c r="I5938" s="152">
        <v>654.67484318811705</v>
      </c>
      <c r="J5938" s="152">
        <v>569.31310458975395</v>
      </c>
      <c r="K5938" s="152">
        <v>749.13189160691002</v>
      </c>
      <c r="L5938" s="152">
        <v>85.361738598363004</v>
      </c>
      <c r="M5938" s="152">
        <v>94.457048418793207</v>
      </c>
    </row>
    <row r="5939" spans="1:13">
      <c r="A5939" s="150" t="str">
        <f t="shared" si="185"/>
        <v>2010-2012MalesPB5</v>
      </c>
      <c r="B5939" s="151" t="str">
        <f t="shared" si="184"/>
        <v>2010-2012_Males_PB5_&lt;75</v>
      </c>
      <c r="C5939" s="152" t="s">
        <v>8</v>
      </c>
      <c r="D5939" s="152" t="s">
        <v>2</v>
      </c>
      <c r="E5939" s="152" t="s">
        <v>124</v>
      </c>
      <c r="F5939" s="152">
        <v>222</v>
      </c>
      <c r="G5939" s="152">
        <v>74</v>
      </c>
      <c r="H5939" s="152">
        <v>587.47254492047898</v>
      </c>
      <c r="I5939" s="152">
        <v>676.69331937956201</v>
      </c>
      <c r="J5939" s="152">
        <v>589.89069441592699</v>
      </c>
      <c r="K5939" s="152">
        <v>772.58960454838495</v>
      </c>
      <c r="L5939" s="152">
        <v>86.802624963634898</v>
      </c>
      <c r="M5939" s="152">
        <v>95.8962851688228</v>
      </c>
    </row>
    <row r="5940" spans="1:13">
      <c r="A5940" s="150" t="str">
        <f t="shared" si="185"/>
        <v>2011-2013MalesPB5</v>
      </c>
      <c r="B5940" s="151" t="str">
        <f t="shared" si="184"/>
        <v>2011-2013_Males_PB5_&lt;75</v>
      </c>
      <c r="C5940" s="152" t="s">
        <v>9</v>
      </c>
      <c r="D5940" s="152" t="s">
        <v>2</v>
      </c>
      <c r="E5940" s="152" t="s">
        <v>124</v>
      </c>
      <c r="F5940" s="152">
        <v>234</v>
      </c>
      <c r="G5940" s="152">
        <v>78</v>
      </c>
      <c r="H5940" s="152">
        <v>617.77284967527305</v>
      </c>
      <c r="I5940" s="152">
        <v>714.50951995542903</v>
      </c>
      <c r="J5940" s="152">
        <v>625.19884589116703</v>
      </c>
      <c r="K5940" s="152">
        <v>812.92034779302298</v>
      </c>
      <c r="L5940" s="152">
        <v>89.310674064262201</v>
      </c>
      <c r="M5940" s="152">
        <v>98.410827837593501</v>
      </c>
    </row>
    <row r="5941" spans="1:13">
      <c r="A5941" s="150" t="str">
        <f t="shared" si="185"/>
        <v>2012-2014MalesPB5</v>
      </c>
      <c r="B5941" s="151" t="str">
        <f t="shared" si="184"/>
        <v>2012-2014_Males_PB5_&lt;75</v>
      </c>
      <c r="C5941" s="152" t="s">
        <v>216</v>
      </c>
      <c r="D5941" s="152" t="s">
        <v>2</v>
      </c>
      <c r="E5941" s="152" t="s">
        <v>124</v>
      </c>
      <c r="F5941" s="152">
        <v>260</v>
      </c>
      <c r="G5941" s="152">
        <v>86.6666666666667</v>
      </c>
      <c r="H5941" s="152">
        <v>687.99449604403196</v>
      </c>
      <c r="I5941" s="152">
        <v>795.16854901441502</v>
      </c>
      <c r="J5941" s="152">
        <v>700.77615432675395</v>
      </c>
      <c r="K5941" s="152">
        <v>898.65994644412604</v>
      </c>
      <c r="L5941" s="152">
        <v>94.3923946876603</v>
      </c>
      <c r="M5941" s="152">
        <v>103.49139742971199</v>
      </c>
    </row>
    <row r="5942" spans="1:13">
      <c r="A5942" s="150" t="str">
        <f t="shared" si="185"/>
        <v>2004-2006MalesPD</v>
      </c>
      <c r="B5942" s="151" t="str">
        <f t="shared" si="184"/>
        <v>2004-2006_Males_PD_&lt;75</v>
      </c>
      <c r="C5942" s="152" t="s">
        <v>1</v>
      </c>
      <c r="D5942" s="152" t="s">
        <v>2</v>
      </c>
      <c r="E5942" s="152" t="s">
        <v>125</v>
      </c>
      <c r="F5942" s="152">
        <v>687</v>
      </c>
      <c r="G5942" s="152">
        <v>229</v>
      </c>
      <c r="H5942" s="152">
        <v>412.18433699519397</v>
      </c>
      <c r="I5942" s="152">
        <v>470.27739323244703</v>
      </c>
      <c r="J5942" s="152">
        <v>435.48374213316498</v>
      </c>
      <c r="K5942" s="152">
        <v>507.09395907041602</v>
      </c>
      <c r="L5942" s="152">
        <v>34.793651099282002</v>
      </c>
      <c r="M5942" s="152">
        <v>36.8165658379692</v>
      </c>
    </row>
    <row r="5943" spans="1:13">
      <c r="A5943" s="150" t="str">
        <f t="shared" si="185"/>
        <v>2005-2007MalesPD</v>
      </c>
      <c r="B5943" s="151" t="str">
        <f t="shared" si="184"/>
        <v>2005-2007_Males_PD_&lt;75</v>
      </c>
      <c r="C5943" s="152" t="s">
        <v>3</v>
      </c>
      <c r="D5943" s="152" t="s">
        <v>2</v>
      </c>
      <c r="E5943" s="152" t="s">
        <v>125</v>
      </c>
      <c r="F5943" s="152">
        <v>704</v>
      </c>
      <c r="G5943" s="152">
        <v>234.666666666667</v>
      </c>
      <c r="H5943" s="152">
        <v>419.14492054703197</v>
      </c>
      <c r="I5943" s="152">
        <v>474.89885413155599</v>
      </c>
      <c r="J5943" s="152">
        <v>440.19716890541201</v>
      </c>
      <c r="K5943" s="152">
        <v>511.59283478861897</v>
      </c>
      <c r="L5943" s="152">
        <v>34.701685226143503</v>
      </c>
      <c r="M5943" s="152">
        <v>36.693980657063399</v>
      </c>
    </row>
    <row r="5944" spans="1:13">
      <c r="A5944" s="150" t="str">
        <f t="shared" si="185"/>
        <v>2006-2008MalesPD</v>
      </c>
      <c r="B5944" s="151" t="str">
        <f t="shared" si="184"/>
        <v>2006-2008_Males_PD_&lt;75</v>
      </c>
      <c r="C5944" s="152" t="s">
        <v>4</v>
      </c>
      <c r="D5944" s="152" t="s">
        <v>2</v>
      </c>
      <c r="E5944" s="152" t="s">
        <v>125</v>
      </c>
      <c r="F5944" s="152">
        <v>731</v>
      </c>
      <c r="G5944" s="152">
        <v>243.666666666667</v>
      </c>
      <c r="H5944" s="152">
        <v>431.98714084789998</v>
      </c>
      <c r="I5944" s="152">
        <v>484.94473920093901</v>
      </c>
      <c r="J5944" s="152">
        <v>450.14759235057602</v>
      </c>
      <c r="K5944" s="152">
        <v>521.70128179075505</v>
      </c>
      <c r="L5944" s="152">
        <v>34.797146850362502</v>
      </c>
      <c r="M5944" s="152">
        <v>36.756542589815901</v>
      </c>
    </row>
    <row r="5945" spans="1:13">
      <c r="A5945" s="150" t="str">
        <f t="shared" si="185"/>
        <v>2007-2009MalesPD</v>
      </c>
      <c r="B5945" s="151" t="str">
        <f t="shared" si="184"/>
        <v>2007-2009_Males_PD_&lt;75</v>
      </c>
      <c r="C5945" s="152" t="s">
        <v>5</v>
      </c>
      <c r="D5945" s="152" t="s">
        <v>2</v>
      </c>
      <c r="E5945" s="152" t="s">
        <v>125</v>
      </c>
      <c r="F5945" s="152">
        <v>726</v>
      </c>
      <c r="G5945" s="152">
        <v>242</v>
      </c>
      <c r="H5945" s="152">
        <v>426.03383624104401</v>
      </c>
      <c r="I5945" s="152">
        <v>472.097961536203</v>
      </c>
      <c r="J5945" s="152">
        <v>438.120815631065</v>
      </c>
      <c r="K5945" s="152">
        <v>507.99510842445801</v>
      </c>
      <c r="L5945" s="152">
        <v>33.977145905138201</v>
      </c>
      <c r="M5945" s="152">
        <v>35.8971468882552</v>
      </c>
    </row>
    <row r="5946" spans="1:13">
      <c r="A5946" s="150" t="str">
        <f t="shared" si="185"/>
        <v>2008-2010MalesPD</v>
      </c>
      <c r="B5946" s="151" t="str">
        <f t="shared" si="184"/>
        <v>2008-2010_Males_PD_&lt;75</v>
      </c>
      <c r="C5946" s="152" t="s">
        <v>6</v>
      </c>
      <c r="D5946" s="152" t="s">
        <v>2</v>
      </c>
      <c r="E5946" s="152" t="s">
        <v>125</v>
      </c>
      <c r="F5946" s="152">
        <v>711</v>
      </c>
      <c r="G5946" s="152">
        <v>237</v>
      </c>
      <c r="H5946" s="152">
        <v>415.09037410676802</v>
      </c>
      <c r="I5946" s="152">
        <v>456.35130725039397</v>
      </c>
      <c r="J5946" s="152">
        <v>423.18814698223503</v>
      </c>
      <c r="K5946" s="152">
        <v>491.408745985552</v>
      </c>
      <c r="L5946" s="152">
        <v>33.1631602681583</v>
      </c>
      <c r="M5946" s="152">
        <v>35.057438735158399</v>
      </c>
    </row>
    <row r="5947" spans="1:13">
      <c r="A5947" s="150" t="str">
        <f t="shared" si="185"/>
        <v>2009-2011MalesPD</v>
      </c>
      <c r="B5947" s="151" t="str">
        <f t="shared" si="184"/>
        <v>2009-2011_Males_PD_&lt;75</v>
      </c>
      <c r="C5947" s="152" t="s">
        <v>7</v>
      </c>
      <c r="D5947" s="152" t="s">
        <v>2</v>
      </c>
      <c r="E5947" s="152" t="s">
        <v>125</v>
      </c>
      <c r="F5947" s="152">
        <v>659</v>
      </c>
      <c r="G5947" s="152">
        <v>219.666666666667</v>
      </c>
      <c r="H5947" s="152">
        <v>383.43602902244203</v>
      </c>
      <c r="I5947" s="152">
        <v>414.75282921283298</v>
      </c>
      <c r="J5947" s="152">
        <v>383.50363038916697</v>
      </c>
      <c r="K5947" s="152">
        <v>447.85829400534499</v>
      </c>
      <c r="L5947" s="152">
        <v>31.2491988236666</v>
      </c>
      <c r="M5947" s="152">
        <v>33.105464792511398</v>
      </c>
    </row>
    <row r="5948" spans="1:13">
      <c r="A5948" s="150" t="str">
        <f t="shared" si="185"/>
        <v>2010-2012MalesPD</v>
      </c>
      <c r="B5948" s="151" t="str">
        <f t="shared" si="184"/>
        <v>2010-2012_Males_PD_&lt;75</v>
      </c>
      <c r="C5948" s="152" t="s">
        <v>8</v>
      </c>
      <c r="D5948" s="152" t="s">
        <v>2</v>
      </c>
      <c r="E5948" s="152" t="s">
        <v>125</v>
      </c>
      <c r="F5948" s="152">
        <v>651</v>
      </c>
      <c r="G5948" s="152">
        <v>217</v>
      </c>
      <c r="H5948" s="152">
        <v>378.24866799528201</v>
      </c>
      <c r="I5948" s="152">
        <v>404.95491786255599</v>
      </c>
      <c r="J5948" s="152">
        <v>374.288354578434</v>
      </c>
      <c r="K5948" s="152">
        <v>437.45465792728299</v>
      </c>
      <c r="L5948" s="152">
        <v>30.666563284121899</v>
      </c>
      <c r="M5948" s="152">
        <v>32.499740064727199</v>
      </c>
    </row>
    <row r="5949" spans="1:13">
      <c r="A5949" s="150" t="str">
        <f t="shared" si="185"/>
        <v>2011-2013MalesPD</v>
      </c>
      <c r="B5949" s="151" t="str">
        <f t="shared" si="184"/>
        <v>2011-2013_Males_PD_&lt;75</v>
      </c>
      <c r="C5949" s="152" t="s">
        <v>9</v>
      </c>
      <c r="D5949" s="152" t="s">
        <v>2</v>
      </c>
      <c r="E5949" s="152" t="s">
        <v>125</v>
      </c>
      <c r="F5949" s="152">
        <v>655</v>
      </c>
      <c r="G5949" s="152">
        <v>218.333333333333</v>
      </c>
      <c r="H5949" s="152">
        <v>380.57941036338099</v>
      </c>
      <c r="I5949" s="152">
        <v>401.08554763982499</v>
      </c>
      <c r="J5949" s="152">
        <v>370.82051896980698</v>
      </c>
      <c r="K5949" s="152">
        <v>433.15403882974101</v>
      </c>
      <c r="L5949" s="152">
        <v>30.265028670017902</v>
      </c>
      <c r="M5949" s="152">
        <v>32.068491189916202</v>
      </c>
    </row>
    <row r="5950" spans="1:13">
      <c r="A5950" s="150" t="str">
        <f t="shared" si="185"/>
        <v>2012-2014MalesPD</v>
      </c>
      <c r="B5950" s="151" t="str">
        <f t="shared" si="184"/>
        <v>2012-2014_Males_PD_&lt;75</v>
      </c>
      <c r="C5950" s="152" t="s">
        <v>216</v>
      </c>
      <c r="D5950" s="152" t="s">
        <v>2</v>
      </c>
      <c r="E5950" s="152" t="s">
        <v>125</v>
      </c>
      <c r="F5950" s="152">
        <v>687</v>
      </c>
      <c r="G5950" s="152">
        <v>229</v>
      </c>
      <c r="H5950" s="152">
        <v>399.27700059862502</v>
      </c>
      <c r="I5950" s="152">
        <v>414.16044201802902</v>
      </c>
      <c r="J5950" s="152">
        <v>383.64686497642299</v>
      </c>
      <c r="K5950" s="152">
        <v>446.448088833209</v>
      </c>
      <c r="L5950" s="152">
        <v>30.5135770416057</v>
      </c>
      <c r="M5950" s="152">
        <v>32.287646815180103</v>
      </c>
    </row>
    <row r="5951" spans="1:13">
      <c r="A5951" s="150" t="str">
        <f t="shared" si="185"/>
        <v>2004-2006MalesPD1</v>
      </c>
      <c r="B5951" s="151" t="str">
        <f t="shared" ref="B5951:B6014" si="186">CONCATENATE(C5951,"_",D5951,"_",E5951,"_","&lt;75")</f>
        <v>2004-2006_Males_PD1_&lt;75</v>
      </c>
      <c r="C5951" s="152" t="s">
        <v>1</v>
      </c>
      <c r="D5951" s="152" t="s">
        <v>2</v>
      </c>
      <c r="E5951" s="152" t="s">
        <v>126</v>
      </c>
      <c r="F5951" s="152">
        <v>111</v>
      </c>
      <c r="G5951" s="152">
        <v>37</v>
      </c>
      <c r="H5951" s="152">
        <v>348.28992783181701</v>
      </c>
      <c r="I5951" s="152">
        <v>361.54909162403902</v>
      </c>
      <c r="J5951" s="152">
        <v>296.75525780357498</v>
      </c>
      <c r="K5951" s="152">
        <v>436.16739210344798</v>
      </c>
      <c r="L5951" s="152">
        <v>64.793833820464798</v>
      </c>
      <c r="M5951" s="152">
        <v>74.6183004794091</v>
      </c>
    </row>
    <row r="5952" spans="1:13">
      <c r="A5952" s="150" t="str">
        <f t="shared" si="185"/>
        <v>2005-2007MalesPD1</v>
      </c>
      <c r="B5952" s="151" t="str">
        <f t="shared" si="186"/>
        <v>2005-2007_Males_PD1_&lt;75</v>
      </c>
      <c r="C5952" s="152" t="s">
        <v>3</v>
      </c>
      <c r="D5952" s="152" t="s">
        <v>2</v>
      </c>
      <c r="E5952" s="152" t="s">
        <v>126</v>
      </c>
      <c r="F5952" s="152">
        <v>113</v>
      </c>
      <c r="G5952" s="152">
        <v>37.6666666666667</v>
      </c>
      <c r="H5952" s="152">
        <v>356.38817926640797</v>
      </c>
      <c r="I5952" s="152">
        <v>366.84936016357199</v>
      </c>
      <c r="J5952" s="152">
        <v>301.64634783658801</v>
      </c>
      <c r="K5952" s="152">
        <v>441.84410202800501</v>
      </c>
      <c r="L5952" s="152">
        <v>65.203012326983696</v>
      </c>
      <c r="M5952" s="152">
        <v>74.994741864433294</v>
      </c>
    </row>
    <row r="5953" spans="1:13">
      <c r="A5953" s="150" t="str">
        <f t="shared" si="185"/>
        <v>2006-2008MalesPD1</v>
      </c>
      <c r="B5953" s="151" t="str">
        <f t="shared" si="186"/>
        <v>2006-2008_Males_PD1_&lt;75</v>
      </c>
      <c r="C5953" s="152" t="s">
        <v>4</v>
      </c>
      <c r="D5953" s="152" t="s">
        <v>2</v>
      </c>
      <c r="E5953" s="152" t="s">
        <v>126</v>
      </c>
      <c r="F5953" s="152">
        <v>110</v>
      </c>
      <c r="G5953" s="152">
        <v>36.6666666666667</v>
      </c>
      <c r="H5953" s="152">
        <v>349.82826612390301</v>
      </c>
      <c r="I5953" s="152">
        <v>351.43279495991999</v>
      </c>
      <c r="J5953" s="152">
        <v>288.31192470485797</v>
      </c>
      <c r="K5953" s="152">
        <v>424.17132648056798</v>
      </c>
      <c r="L5953" s="152">
        <v>63.1208702550624</v>
      </c>
      <c r="M5953" s="152">
        <v>72.738531520647896</v>
      </c>
    </row>
    <row r="5954" spans="1:13">
      <c r="A5954" s="150" t="str">
        <f t="shared" si="185"/>
        <v>2007-2009MalesPD1</v>
      </c>
      <c r="B5954" s="151" t="str">
        <f t="shared" si="186"/>
        <v>2007-2009_Males_PD1_&lt;75</v>
      </c>
      <c r="C5954" s="152" t="s">
        <v>5</v>
      </c>
      <c r="D5954" s="152" t="s">
        <v>2</v>
      </c>
      <c r="E5954" s="152" t="s">
        <v>126</v>
      </c>
      <c r="F5954" s="152">
        <v>99</v>
      </c>
      <c r="G5954" s="152">
        <v>33</v>
      </c>
      <c r="H5954" s="152">
        <v>315.54790590935198</v>
      </c>
      <c r="I5954" s="152">
        <v>305.76615498031498</v>
      </c>
      <c r="J5954" s="152">
        <v>248.130935571327</v>
      </c>
      <c r="K5954" s="152">
        <v>372.69817958823899</v>
      </c>
      <c r="L5954" s="152">
        <v>57.635219408988903</v>
      </c>
      <c r="M5954" s="152">
        <v>66.932024607923793</v>
      </c>
    </row>
    <row r="5955" spans="1:13">
      <c r="A5955" s="150" t="str">
        <f t="shared" ref="A5955:A6018" si="187">C5955&amp;D5955&amp;E5955</f>
        <v>2008-2010MalesPD1</v>
      </c>
      <c r="B5955" s="151" t="str">
        <f t="shared" si="186"/>
        <v>2008-2010_Males_PD1_&lt;75</v>
      </c>
      <c r="C5955" s="152" t="s">
        <v>6</v>
      </c>
      <c r="D5955" s="152" t="s">
        <v>2</v>
      </c>
      <c r="E5955" s="152" t="s">
        <v>126</v>
      </c>
      <c r="F5955" s="152">
        <v>109</v>
      </c>
      <c r="G5955" s="152">
        <v>36.3333333333333</v>
      </c>
      <c r="H5955" s="152">
        <v>349.06808428873398</v>
      </c>
      <c r="I5955" s="152">
        <v>326.11581493958101</v>
      </c>
      <c r="J5955" s="152">
        <v>267.36005561658601</v>
      </c>
      <c r="K5955" s="152">
        <v>393.86837780018402</v>
      </c>
      <c r="L5955" s="152">
        <v>58.755759322995502</v>
      </c>
      <c r="M5955" s="152">
        <v>67.752562860602296</v>
      </c>
    </row>
    <row r="5956" spans="1:13">
      <c r="A5956" s="150" t="str">
        <f t="shared" si="187"/>
        <v>2009-2011MalesPD1</v>
      </c>
      <c r="B5956" s="151" t="str">
        <f t="shared" si="186"/>
        <v>2009-2011_Males_PD1_&lt;75</v>
      </c>
      <c r="C5956" s="152" t="s">
        <v>7</v>
      </c>
      <c r="D5956" s="152" t="s">
        <v>2</v>
      </c>
      <c r="E5956" s="152" t="s">
        <v>126</v>
      </c>
      <c r="F5956" s="152">
        <v>99</v>
      </c>
      <c r="G5956" s="152">
        <v>33</v>
      </c>
      <c r="H5956" s="152">
        <v>318.78924488810202</v>
      </c>
      <c r="I5956" s="152">
        <v>291.58591940599001</v>
      </c>
      <c r="J5956" s="152">
        <v>236.55430665573601</v>
      </c>
      <c r="K5956" s="152">
        <v>355.49436456477201</v>
      </c>
      <c r="L5956" s="152">
        <v>55.031612750253899</v>
      </c>
      <c r="M5956" s="152">
        <v>63.908445158781802</v>
      </c>
    </row>
    <row r="5957" spans="1:13">
      <c r="A5957" s="150" t="str">
        <f t="shared" si="187"/>
        <v>2010-2012MalesPD1</v>
      </c>
      <c r="B5957" s="151" t="str">
        <f t="shared" si="186"/>
        <v>2010-2012_Males_PD1_&lt;75</v>
      </c>
      <c r="C5957" s="152" t="s">
        <v>8</v>
      </c>
      <c r="D5957" s="152" t="s">
        <v>2</v>
      </c>
      <c r="E5957" s="152" t="s">
        <v>126</v>
      </c>
      <c r="F5957" s="152">
        <v>102</v>
      </c>
      <c r="G5957" s="152">
        <v>34</v>
      </c>
      <c r="H5957" s="152">
        <v>331.179583752719</v>
      </c>
      <c r="I5957" s="152">
        <v>295.37184240322301</v>
      </c>
      <c r="J5957" s="152">
        <v>240.23035716874901</v>
      </c>
      <c r="K5957" s="152">
        <v>359.265211473514</v>
      </c>
      <c r="L5957" s="152">
        <v>55.141485234474402</v>
      </c>
      <c r="M5957" s="152">
        <v>63.893369070290902</v>
      </c>
    </row>
    <row r="5958" spans="1:13">
      <c r="A5958" s="150" t="str">
        <f t="shared" si="187"/>
        <v>2011-2013MalesPD1</v>
      </c>
      <c r="B5958" s="151" t="str">
        <f t="shared" si="186"/>
        <v>2011-2013_Males_PD1_&lt;75</v>
      </c>
      <c r="C5958" s="152" t="s">
        <v>9</v>
      </c>
      <c r="D5958" s="152" t="s">
        <v>2</v>
      </c>
      <c r="E5958" s="152" t="s">
        <v>126</v>
      </c>
      <c r="F5958" s="152">
        <v>97</v>
      </c>
      <c r="G5958" s="152">
        <v>32.3333333333333</v>
      </c>
      <c r="H5958" s="152">
        <v>317.03490652372898</v>
      </c>
      <c r="I5958" s="152">
        <v>271.96319783037501</v>
      </c>
      <c r="J5958" s="152">
        <v>219.924114146905</v>
      </c>
      <c r="K5958" s="152">
        <v>332.48980927919303</v>
      </c>
      <c r="L5958" s="152">
        <v>52.039083683469997</v>
      </c>
      <c r="M5958" s="152">
        <v>60.5266114488184</v>
      </c>
    </row>
    <row r="5959" spans="1:13">
      <c r="A5959" s="150" t="str">
        <f t="shared" si="187"/>
        <v>2012-2014MalesPD1</v>
      </c>
      <c r="B5959" s="151" t="str">
        <f t="shared" si="186"/>
        <v>2012-2014_Males_PD1_&lt;75</v>
      </c>
      <c r="C5959" s="152" t="s">
        <v>216</v>
      </c>
      <c r="D5959" s="152" t="s">
        <v>2</v>
      </c>
      <c r="E5959" s="152" t="s">
        <v>126</v>
      </c>
      <c r="F5959" s="152">
        <v>100</v>
      </c>
      <c r="G5959" s="152">
        <v>33.3333333333333</v>
      </c>
      <c r="H5959" s="152">
        <v>329.06643851393602</v>
      </c>
      <c r="I5959" s="152">
        <v>276.21043859779002</v>
      </c>
      <c r="J5959" s="152">
        <v>223.954645253732</v>
      </c>
      <c r="K5959" s="152">
        <v>336.84953256963399</v>
      </c>
      <c r="L5959" s="152">
        <v>52.255793344058098</v>
      </c>
      <c r="M5959" s="152">
        <v>60.639093971844297</v>
      </c>
    </row>
    <row r="5960" spans="1:13">
      <c r="A5960" s="150" t="str">
        <f t="shared" si="187"/>
        <v>2004-2006MalesPD2</v>
      </c>
      <c r="B5960" s="151" t="str">
        <f t="shared" si="186"/>
        <v>2004-2006_Males_PD2_&lt;75</v>
      </c>
      <c r="C5960" s="152" t="s">
        <v>1</v>
      </c>
      <c r="D5960" s="152" t="s">
        <v>2</v>
      </c>
      <c r="E5960" s="152" t="s">
        <v>127</v>
      </c>
      <c r="F5960" s="152">
        <v>121</v>
      </c>
      <c r="G5960" s="152">
        <v>40.3333333333333</v>
      </c>
      <c r="H5960" s="152">
        <v>353.24341682723201</v>
      </c>
      <c r="I5960" s="152">
        <v>361.14577846738302</v>
      </c>
      <c r="J5960" s="152">
        <v>299.04737057514001</v>
      </c>
      <c r="K5960" s="152">
        <v>432.23238428026201</v>
      </c>
      <c r="L5960" s="152">
        <v>62.098407892243003</v>
      </c>
      <c r="M5960" s="152">
        <v>71.086605812878901</v>
      </c>
    </row>
    <row r="5961" spans="1:13">
      <c r="A5961" s="150" t="str">
        <f t="shared" si="187"/>
        <v>2005-2007MalesPD2</v>
      </c>
      <c r="B5961" s="151" t="str">
        <f t="shared" si="186"/>
        <v>2005-2007_Males_PD2_&lt;75</v>
      </c>
      <c r="C5961" s="152" t="s">
        <v>3</v>
      </c>
      <c r="D5961" s="152" t="s">
        <v>2</v>
      </c>
      <c r="E5961" s="152" t="s">
        <v>127</v>
      </c>
      <c r="F5961" s="152">
        <v>131</v>
      </c>
      <c r="G5961" s="152">
        <v>43.6666666666667</v>
      </c>
      <c r="H5961" s="152">
        <v>379.35827638132702</v>
      </c>
      <c r="I5961" s="152">
        <v>378.94027288922598</v>
      </c>
      <c r="J5961" s="152">
        <v>316.22662150396599</v>
      </c>
      <c r="K5961" s="152">
        <v>450.35213132398002</v>
      </c>
      <c r="L5961" s="152">
        <v>62.713651385260199</v>
      </c>
      <c r="M5961" s="152">
        <v>71.411858434753697</v>
      </c>
    </row>
    <row r="5962" spans="1:13">
      <c r="A5962" s="150" t="str">
        <f t="shared" si="187"/>
        <v>2006-2008MalesPD2</v>
      </c>
      <c r="B5962" s="151" t="str">
        <f t="shared" si="186"/>
        <v>2006-2008_Males_PD2_&lt;75</v>
      </c>
      <c r="C5962" s="152" t="s">
        <v>4</v>
      </c>
      <c r="D5962" s="152" t="s">
        <v>2</v>
      </c>
      <c r="E5962" s="152" t="s">
        <v>127</v>
      </c>
      <c r="F5962" s="152">
        <v>142</v>
      </c>
      <c r="G5962" s="152">
        <v>47.3333333333333</v>
      </c>
      <c r="H5962" s="152">
        <v>406.97007910122699</v>
      </c>
      <c r="I5962" s="152">
        <v>402.39672473733401</v>
      </c>
      <c r="J5962" s="152">
        <v>338.42916399067502</v>
      </c>
      <c r="K5962" s="152">
        <v>474.86135933703002</v>
      </c>
      <c r="L5962" s="152">
        <v>63.967560746659103</v>
      </c>
      <c r="M5962" s="152">
        <v>72.464634599696694</v>
      </c>
    </row>
    <row r="5963" spans="1:13">
      <c r="A5963" s="150" t="str">
        <f t="shared" si="187"/>
        <v>2007-2009MalesPD2</v>
      </c>
      <c r="B5963" s="151" t="str">
        <f t="shared" si="186"/>
        <v>2007-2009_Males_PD2_&lt;75</v>
      </c>
      <c r="C5963" s="152" t="s">
        <v>5</v>
      </c>
      <c r="D5963" s="152" t="s">
        <v>2</v>
      </c>
      <c r="E5963" s="152" t="s">
        <v>127</v>
      </c>
      <c r="F5963" s="152">
        <v>144</v>
      </c>
      <c r="G5963" s="152">
        <v>48</v>
      </c>
      <c r="H5963" s="152">
        <v>409.079287520241</v>
      </c>
      <c r="I5963" s="152">
        <v>402.82604766502101</v>
      </c>
      <c r="J5963" s="152">
        <v>339.09803901291002</v>
      </c>
      <c r="K5963" s="152">
        <v>474.95622279064901</v>
      </c>
      <c r="L5963" s="152">
        <v>63.728008652110397</v>
      </c>
      <c r="M5963" s="152">
        <v>72.130175125628597</v>
      </c>
    </row>
    <row r="5964" spans="1:13">
      <c r="A5964" s="150" t="str">
        <f t="shared" si="187"/>
        <v>2008-2010MalesPD2</v>
      </c>
      <c r="B5964" s="151" t="str">
        <f t="shared" si="186"/>
        <v>2008-2010_Males_PD2_&lt;75</v>
      </c>
      <c r="C5964" s="152" t="s">
        <v>6</v>
      </c>
      <c r="D5964" s="152" t="s">
        <v>2</v>
      </c>
      <c r="E5964" s="152" t="s">
        <v>127</v>
      </c>
      <c r="F5964" s="152">
        <v>125</v>
      </c>
      <c r="G5964" s="152">
        <v>41.6666666666667</v>
      </c>
      <c r="H5964" s="152">
        <v>353.35689045936402</v>
      </c>
      <c r="I5964" s="152">
        <v>342.51098176750702</v>
      </c>
      <c r="J5964" s="152">
        <v>284.65068911895099</v>
      </c>
      <c r="K5964" s="152">
        <v>408.60088573428999</v>
      </c>
      <c r="L5964" s="152">
        <v>57.8602926485569</v>
      </c>
      <c r="M5964" s="152">
        <v>66.089903966782799</v>
      </c>
    </row>
    <row r="5965" spans="1:13">
      <c r="A5965" s="150" t="str">
        <f t="shared" si="187"/>
        <v>2009-2011MalesPD2</v>
      </c>
      <c r="B5965" s="151" t="str">
        <f t="shared" si="186"/>
        <v>2009-2011_Males_PD2_&lt;75</v>
      </c>
      <c r="C5965" s="152" t="s">
        <v>7</v>
      </c>
      <c r="D5965" s="152" t="s">
        <v>2</v>
      </c>
      <c r="E5965" s="152" t="s">
        <v>127</v>
      </c>
      <c r="F5965" s="152">
        <v>106</v>
      </c>
      <c r="G5965" s="152">
        <v>35.3333333333333</v>
      </c>
      <c r="H5965" s="152">
        <v>299.35046597006499</v>
      </c>
      <c r="I5965" s="152">
        <v>287.39613573663502</v>
      </c>
      <c r="J5965" s="152">
        <v>234.86082646729199</v>
      </c>
      <c r="K5965" s="152">
        <v>348.09797266750098</v>
      </c>
      <c r="L5965" s="152">
        <v>52.535309269342797</v>
      </c>
      <c r="M5965" s="152">
        <v>60.7018369308663</v>
      </c>
    </row>
    <row r="5966" spans="1:13">
      <c r="A5966" s="150" t="str">
        <f t="shared" si="187"/>
        <v>2010-2012MalesPD2</v>
      </c>
      <c r="B5966" s="151" t="str">
        <f t="shared" si="186"/>
        <v>2010-2012_Males_PD2_&lt;75</v>
      </c>
      <c r="C5966" s="152" t="s">
        <v>8</v>
      </c>
      <c r="D5966" s="152" t="s">
        <v>2</v>
      </c>
      <c r="E5966" s="152" t="s">
        <v>127</v>
      </c>
      <c r="F5966" s="152">
        <v>102</v>
      </c>
      <c r="G5966" s="152">
        <v>34</v>
      </c>
      <c r="H5966" s="152">
        <v>287.59128203682297</v>
      </c>
      <c r="I5966" s="152">
        <v>271.74810893631701</v>
      </c>
      <c r="J5966" s="152">
        <v>221.28525394164501</v>
      </c>
      <c r="K5966" s="152">
        <v>330.22027022840001</v>
      </c>
      <c r="L5966" s="152">
        <v>50.462854994672099</v>
      </c>
      <c r="M5966" s="152">
        <v>58.472161292082198</v>
      </c>
    </row>
    <row r="5967" spans="1:13">
      <c r="A5967" s="150" t="str">
        <f t="shared" si="187"/>
        <v>2011-2013MalesPD2</v>
      </c>
      <c r="B5967" s="151" t="str">
        <f t="shared" si="186"/>
        <v>2011-2013_Males_PD2_&lt;75</v>
      </c>
      <c r="C5967" s="152" t="s">
        <v>9</v>
      </c>
      <c r="D5967" s="152" t="s">
        <v>2</v>
      </c>
      <c r="E5967" s="152" t="s">
        <v>127</v>
      </c>
      <c r="F5967" s="152">
        <v>110</v>
      </c>
      <c r="G5967" s="152">
        <v>36.6666666666667</v>
      </c>
      <c r="H5967" s="152">
        <v>309.31023816888302</v>
      </c>
      <c r="I5967" s="152">
        <v>287.25277944892002</v>
      </c>
      <c r="J5967" s="152">
        <v>235.73697507253101</v>
      </c>
      <c r="K5967" s="152">
        <v>346.61799328867801</v>
      </c>
      <c r="L5967" s="152">
        <v>51.515804376388303</v>
      </c>
      <c r="M5967" s="152">
        <v>59.365213839758901</v>
      </c>
    </row>
    <row r="5968" spans="1:13">
      <c r="A5968" s="150" t="str">
        <f t="shared" si="187"/>
        <v>2012-2014MalesPD2</v>
      </c>
      <c r="B5968" s="151" t="str">
        <f t="shared" si="186"/>
        <v>2012-2014_Males_PD2_&lt;75</v>
      </c>
      <c r="C5968" s="152" t="s">
        <v>216</v>
      </c>
      <c r="D5968" s="152" t="s">
        <v>2</v>
      </c>
      <c r="E5968" s="152" t="s">
        <v>127</v>
      </c>
      <c r="F5968" s="152">
        <v>125</v>
      </c>
      <c r="G5968" s="152">
        <v>41.6666666666667</v>
      </c>
      <c r="H5968" s="152">
        <v>349.92441632607398</v>
      </c>
      <c r="I5968" s="152">
        <v>315.51765695031298</v>
      </c>
      <c r="J5968" s="152">
        <v>262.286978201289</v>
      </c>
      <c r="K5968" s="152">
        <v>376.31946567910802</v>
      </c>
      <c r="L5968" s="152">
        <v>53.2306787490243</v>
      </c>
      <c r="M5968" s="152">
        <v>60.8018087287954</v>
      </c>
    </row>
    <row r="5969" spans="1:13">
      <c r="A5969" s="150" t="str">
        <f t="shared" si="187"/>
        <v>2004-2006MalesPD3</v>
      </c>
      <c r="B5969" s="151" t="str">
        <f t="shared" si="186"/>
        <v>2004-2006_Males_PD3_&lt;75</v>
      </c>
      <c r="C5969" s="152" t="s">
        <v>1</v>
      </c>
      <c r="D5969" s="152" t="s">
        <v>2</v>
      </c>
      <c r="E5969" s="152" t="s">
        <v>128</v>
      </c>
      <c r="F5969" s="152">
        <v>142</v>
      </c>
      <c r="G5969" s="152">
        <v>47.3333333333333</v>
      </c>
      <c r="H5969" s="152">
        <v>389.43586649480301</v>
      </c>
      <c r="I5969" s="152">
        <v>457.12559724715999</v>
      </c>
      <c r="J5969" s="152">
        <v>383.95533380316903</v>
      </c>
      <c r="K5969" s="152">
        <v>540.01536734534602</v>
      </c>
      <c r="L5969" s="152">
        <v>73.170263443990805</v>
      </c>
      <c r="M5969" s="152">
        <v>82.889770098186304</v>
      </c>
    </row>
    <row r="5970" spans="1:13">
      <c r="A5970" s="150" t="str">
        <f t="shared" si="187"/>
        <v>2005-2007MalesPD3</v>
      </c>
      <c r="B5970" s="151" t="str">
        <f t="shared" si="186"/>
        <v>2005-2007_Males_PD3_&lt;75</v>
      </c>
      <c r="C5970" s="152" t="s">
        <v>3</v>
      </c>
      <c r="D5970" s="152" t="s">
        <v>2</v>
      </c>
      <c r="E5970" s="152" t="s">
        <v>128</v>
      </c>
      <c r="F5970" s="152">
        <v>150</v>
      </c>
      <c r="G5970" s="152">
        <v>50</v>
      </c>
      <c r="H5970" s="152">
        <v>407.45368609768002</v>
      </c>
      <c r="I5970" s="152">
        <v>465.69587693893999</v>
      </c>
      <c r="J5970" s="152">
        <v>393.28749985467101</v>
      </c>
      <c r="K5970" s="152">
        <v>547.44488653670498</v>
      </c>
      <c r="L5970" s="152">
        <v>72.408377084268594</v>
      </c>
      <c r="M5970" s="152">
        <v>81.749009597764797</v>
      </c>
    </row>
    <row r="5971" spans="1:13">
      <c r="A5971" s="150" t="str">
        <f t="shared" si="187"/>
        <v>2006-2008MalesPD3</v>
      </c>
      <c r="B5971" s="151" t="str">
        <f t="shared" si="186"/>
        <v>2006-2008_Males_PD3_&lt;75</v>
      </c>
      <c r="C5971" s="152" t="s">
        <v>4</v>
      </c>
      <c r="D5971" s="152" t="s">
        <v>2</v>
      </c>
      <c r="E5971" s="152" t="s">
        <v>128</v>
      </c>
      <c r="F5971" s="152">
        <v>160</v>
      </c>
      <c r="G5971" s="152">
        <v>53.3333333333333</v>
      </c>
      <c r="H5971" s="152">
        <v>429.78403352315502</v>
      </c>
      <c r="I5971" s="152">
        <v>483.42060135767002</v>
      </c>
      <c r="J5971" s="152">
        <v>410.55664016238802</v>
      </c>
      <c r="K5971" s="152">
        <v>565.36586815559394</v>
      </c>
      <c r="L5971" s="152">
        <v>72.8639611952824</v>
      </c>
      <c r="M5971" s="152">
        <v>81.945266797923495</v>
      </c>
    </row>
    <row r="5972" spans="1:13">
      <c r="A5972" s="150" t="str">
        <f t="shared" si="187"/>
        <v>2007-2009MalesPD3</v>
      </c>
      <c r="B5972" s="151" t="str">
        <f t="shared" si="186"/>
        <v>2007-2009_Males_PD3_&lt;75</v>
      </c>
      <c r="C5972" s="152" t="s">
        <v>5</v>
      </c>
      <c r="D5972" s="152" t="s">
        <v>2</v>
      </c>
      <c r="E5972" s="152" t="s">
        <v>128</v>
      </c>
      <c r="F5972" s="152">
        <v>158</v>
      </c>
      <c r="G5972" s="152">
        <v>52.6666666666667</v>
      </c>
      <c r="H5972" s="152">
        <v>421.91839350566102</v>
      </c>
      <c r="I5972" s="152">
        <v>469.82837480344301</v>
      </c>
      <c r="J5972" s="152">
        <v>398.696817343097</v>
      </c>
      <c r="K5972" s="152">
        <v>549.88496099285999</v>
      </c>
      <c r="L5972" s="152">
        <v>71.131557460346201</v>
      </c>
      <c r="M5972" s="152">
        <v>80.056586189417104</v>
      </c>
    </row>
    <row r="5973" spans="1:13">
      <c r="A5973" s="150" t="str">
        <f t="shared" si="187"/>
        <v>2008-2010MalesPD3</v>
      </c>
      <c r="B5973" s="151" t="str">
        <f t="shared" si="186"/>
        <v>2008-2010_Males_PD3_&lt;75</v>
      </c>
      <c r="C5973" s="152" t="s">
        <v>6</v>
      </c>
      <c r="D5973" s="152" t="s">
        <v>2</v>
      </c>
      <c r="E5973" s="152" t="s">
        <v>128</v>
      </c>
      <c r="F5973" s="152">
        <v>155</v>
      </c>
      <c r="G5973" s="152">
        <v>51.6666666666667</v>
      </c>
      <c r="H5973" s="152">
        <v>410.17227235438901</v>
      </c>
      <c r="I5973" s="152">
        <v>453.351617178227</v>
      </c>
      <c r="J5973" s="152">
        <v>384.11753406363101</v>
      </c>
      <c r="K5973" s="152">
        <v>531.36191028026406</v>
      </c>
      <c r="L5973" s="152">
        <v>69.234083114596601</v>
      </c>
      <c r="M5973" s="152">
        <v>78.010293102036897</v>
      </c>
    </row>
    <row r="5974" spans="1:13">
      <c r="A5974" s="150" t="str">
        <f t="shared" si="187"/>
        <v>2009-2011MalesPD3</v>
      </c>
      <c r="B5974" s="151" t="str">
        <f t="shared" si="186"/>
        <v>2009-2011_Males_PD3_&lt;75</v>
      </c>
      <c r="C5974" s="152" t="s">
        <v>7</v>
      </c>
      <c r="D5974" s="152" t="s">
        <v>2</v>
      </c>
      <c r="E5974" s="152" t="s">
        <v>128</v>
      </c>
      <c r="F5974" s="152">
        <v>142</v>
      </c>
      <c r="G5974" s="152">
        <v>47.3333333333333</v>
      </c>
      <c r="H5974" s="152">
        <v>373.94006425448998</v>
      </c>
      <c r="I5974" s="152">
        <v>402.75284949617901</v>
      </c>
      <c r="J5974" s="152">
        <v>338.72233876116502</v>
      </c>
      <c r="K5974" s="152">
        <v>475.28879598976198</v>
      </c>
      <c r="L5974" s="152">
        <v>64.030510735013294</v>
      </c>
      <c r="M5974" s="152">
        <v>72.535946493583296</v>
      </c>
    </row>
    <row r="5975" spans="1:13">
      <c r="A5975" s="150" t="str">
        <f t="shared" si="187"/>
        <v>2010-2012MalesPD3</v>
      </c>
      <c r="B5975" s="151" t="str">
        <f t="shared" si="186"/>
        <v>2010-2012_Males_PD3_&lt;75</v>
      </c>
      <c r="C5975" s="152" t="s">
        <v>8</v>
      </c>
      <c r="D5975" s="152" t="s">
        <v>2</v>
      </c>
      <c r="E5975" s="152" t="s">
        <v>128</v>
      </c>
      <c r="F5975" s="152">
        <v>139</v>
      </c>
      <c r="G5975" s="152">
        <v>46.3333333333333</v>
      </c>
      <c r="H5975" s="152">
        <v>364.86770264594702</v>
      </c>
      <c r="I5975" s="152">
        <v>392.00331891953601</v>
      </c>
      <c r="J5975" s="152">
        <v>329.13410983261002</v>
      </c>
      <c r="K5975" s="152">
        <v>463.31968033835</v>
      </c>
      <c r="L5975" s="152">
        <v>62.869209086925501</v>
      </c>
      <c r="M5975" s="152">
        <v>71.316361418814395</v>
      </c>
    </row>
    <row r="5976" spans="1:13">
      <c r="A5976" s="150" t="str">
        <f t="shared" si="187"/>
        <v>2011-2013MalesPD3</v>
      </c>
      <c r="B5976" s="151" t="str">
        <f t="shared" si="186"/>
        <v>2011-2013_Males_PD3_&lt;75</v>
      </c>
      <c r="C5976" s="152" t="s">
        <v>9</v>
      </c>
      <c r="D5976" s="152" t="s">
        <v>2</v>
      </c>
      <c r="E5976" s="152" t="s">
        <v>128</v>
      </c>
      <c r="F5976" s="152">
        <v>144</v>
      </c>
      <c r="G5976" s="152">
        <v>48</v>
      </c>
      <c r="H5976" s="152">
        <v>378.98726181703302</v>
      </c>
      <c r="I5976" s="152">
        <v>402.64233208127303</v>
      </c>
      <c r="J5976" s="152">
        <v>339.17301454477303</v>
      </c>
      <c r="K5976" s="152">
        <v>474.47970917559502</v>
      </c>
      <c r="L5976" s="152">
        <v>63.469317536500299</v>
      </c>
      <c r="M5976" s="152">
        <v>71.837377094322306</v>
      </c>
    </row>
    <row r="5977" spans="1:13">
      <c r="A5977" s="150" t="str">
        <f t="shared" si="187"/>
        <v>2012-2014MalesPD3</v>
      </c>
      <c r="B5977" s="151" t="str">
        <f t="shared" si="186"/>
        <v>2012-2014_Males_PD3_&lt;75</v>
      </c>
      <c r="C5977" s="152" t="s">
        <v>216</v>
      </c>
      <c r="D5977" s="152" t="s">
        <v>2</v>
      </c>
      <c r="E5977" s="152" t="s">
        <v>128</v>
      </c>
      <c r="F5977" s="152">
        <v>156</v>
      </c>
      <c r="G5977" s="152">
        <v>52</v>
      </c>
      <c r="H5977" s="152">
        <v>411.57692003271501</v>
      </c>
      <c r="I5977" s="152">
        <v>431.10543007203199</v>
      </c>
      <c r="J5977" s="152">
        <v>365.76146369584302</v>
      </c>
      <c r="K5977" s="152">
        <v>504.70412617007099</v>
      </c>
      <c r="L5977" s="152">
        <v>65.343966376189101</v>
      </c>
      <c r="M5977" s="152">
        <v>73.598696098039298</v>
      </c>
    </row>
    <row r="5978" spans="1:13">
      <c r="A5978" s="150" t="str">
        <f t="shared" si="187"/>
        <v>2004-2006MalesPD4</v>
      </c>
      <c r="B5978" s="151" t="str">
        <f t="shared" si="186"/>
        <v>2004-2006_Males_PD4_&lt;75</v>
      </c>
      <c r="C5978" s="152" t="s">
        <v>1</v>
      </c>
      <c r="D5978" s="152" t="s">
        <v>2</v>
      </c>
      <c r="E5978" s="152" t="s">
        <v>129</v>
      </c>
      <c r="F5978" s="152">
        <v>167</v>
      </c>
      <c r="G5978" s="152">
        <v>55.6666666666667</v>
      </c>
      <c r="H5978" s="152">
        <v>506.45963486383198</v>
      </c>
      <c r="I5978" s="152">
        <v>628.51670817029401</v>
      </c>
      <c r="J5978" s="152">
        <v>536.18623274338302</v>
      </c>
      <c r="K5978" s="152">
        <v>732.09522653728402</v>
      </c>
      <c r="L5978" s="152">
        <v>92.330475426911207</v>
      </c>
      <c r="M5978" s="152">
        <v>103.57851836699</v>
      </c>
    </row>
    <row r="5979" spans="1:13">
      <c r="A5979" s="150" t="str">
        <f t="shared" si="187"/>
        <v>2005-2007MalesPD4</v>
      </c>
      <c r="B5979" s="151" t="str">
        <f t="shared" si="186"/>
        <v>2005-2007_Males_PD4_&lt;75</v>
      </c>
      <c r="C5979" s="152" t="s">
        <v>3</v>
      </c>
      <c r="D5979" s="152" t="s">
        <v>2</v>
      </c>
      <c r="E5979" s="152" t="s">
        <v>129</v>
      </c>
      <c r="F5979" s="152">
        <v>163</v>
      </c>
      <c r="G5979" s="152">
        <v>54.3333333333333</v>
      </c>
      <c r="H5979" s="152">
        <v>488.30172852820499</v>
      </c>
      <c r="I5979" s="152">
        <v>608.86361581069195</v>
      </c>
      <c r="J5979" s="152">
        <v>518.39398794858596</v>
      </c>
      <c r="K5979" s="152">
        <v>710.49776907642899</v>
      </c>
      <c r="L5979" s="152">
        <v>90.469627862105895</v>
      </c>
      <c r="M5979" s="152">
        <v>101.634153265737</v>
      </c>
    </row>
    <row r="5980" spans="1:13">
      <c r="A5980" s="150" t="str">
        <f t="shared" si="187"/>
        <v>2006-2008MalesPD4</v>
      </c>
      <c r="B5980" s="151" t="str">
        <f t="shared" si="186"/>
        <v>2006-2008_Males_PD4_&lt;75</v>
      </c>
      <c r="C5980" s="152" t="s">
        <v>4</v>
      </c>
      <c r="D5980" s="152" t="s">
        <v>2</v>
      </c>
      <c r="E5980" s="152" t="s">
        <v>129</v>
      </c>
      <c r="F5980" s="152">
        <v>148</v>
      </c>
      <c r="G5980" s="152">
        <v>49.3333333333333</v>
      </c>
      <c r="H5980" s="152">
        <v>438.687494442304</v>
      </c>
      <c r="I5980" s="152">
        <v>544.42714759853902</v>
      </c>
      <c r="J5980" s="152">
        <v>459.70525598199299</v>
      </c>
      <c r="K5980" s="152">
        <v>640.15674404127003</v>
      </c>
      <c r="L5980" s="152">
        <v>84.721891616546003</v>
      </c>
      <c r="M5980" s="152">
        <v>95.729596442730696</v>
      </c>
    </row>
    <row r="5981" spans="1:13">
      <c r="A5981" s="150" t="str">
        <f t="shared" si="187"/>
        <v>2007-2009MalesPD4</v>
      </c>
      <c r="B5981" s="151" t="str">
        <f t="shared" si="186"/>
        <v>2007-2009_Males_PD4_&lt;75</v>
      </c>
      <c r="C5981" s="152" t="s">
        <v>5</v>
      </c>
      <c r="D5981" s="152" t="s">
        <v>2</v>
      </c>
      <c r="E5981" s="152" t="s">
        <v>129</v>
      </c>
      <c r="F5981" s="152">
        <v>146</v>
      </c>
      <c r="G5981" s="152">
        <v>48.6666666666667</v>
      </c>
      <c r="H5981" s="152">
        <v>429.247640608003</v>
      </c>
      <c r="I5981" s="152">
        <v>531.64355727959298</v>
      </c>
      <c r="J5981" s="152">
        <v>448.330729544262</v>
      </c>
      <c r="K5981" s="152">
        <v>625.85999767278395</v>
      </c>
      <c r="L5981" s="152">
        <v>83.312827735330899</v>
      </c>
      <c r="M5981" s="152">
        <v>94.216440393190396</v>
      </c>
    </row>
    <row r="5982" spans="1:13">
      <c r="A5982" s="150" t="str">
        <f t="shared" si="187"/>
        <v>2008-2010MalesPD4</v>
      </c>
      <c r="B5982" s="151" t="str">
        <f t="shared" si="186"/>
        <v>2008-2010_Males_PD4_&lt;75</v>
      </c>
      <c r="C5982" s="152" t="s">
        <v>6</v>
      </c>
      <c r="D5982" s="152" t="s">
        <v>2</v>
      </c>
      <c r="E5982" s="152" t="s">
        <v>129</v>
      </c>
      <c r="F5982" s="152">
        <v>158</v>
      </c>
      <c r="G5982" s="152">
        <v>52.6666666666667</v>
      </c>
      <c r="H5982" s="152">
        <v>461.92077181698602</v>
      </c>
      <c r="I5982" s="152">
        <v>579.79982917899599</v>
      </c>
      <c r="J5982" s="152">
        <v>492.27803011154703</v>
      </c>
      <c r="K5982" s="152">
        <v>678.30317566346002</v>
      </c>
      <c r="L5982" s="152">
        <v>87.521799067448697</v>
      </c>
      <c r="M5982" s="152">
        <v>98.503346484464302</v>
      </c>
    </row>
    <row r="5983" spans="1:13">
      <c r="A5983" s="150" t="str">
        <f t="shared" si="187"/>
        <v>2009-2011MalesPD4</v>
      </c>
      <c r="B5983" s="151" t="str">
        <f t="shared" si="186"/>
        <v>2009-2011_Males_PD4_&lt;75</v>
      </c>
      <c r="C5983" s="152" t="s">
        <v>7</v>
      </c>
      <c r="D5983" s="152" t="s">
        <v>2</v>
      </c>
      <c r="E5983" s="152" t="s">
        <v>129</v>
      </c>
      <c r="F5983" s="152">
        <v>158</v>
      </c>
      <c r="G5983" s="152">
        <v>52.6666666666667</v>
      </c>
      <c r="H5983" s="152">
        <v>459.63636363636402</v>
      </c>
      <c r="I5983" s="152">
        <v>573.84039496309697</v>
      </c>
      <c r="J5983" s="152">
        <v>487.16603795476402</v>
      </c>
      <c r="K5983" s="152">
        <v>671.38996901984603</v>
      </c>
      <c r="L5983" s="152">
        <v>86.674357008332805</v>
      </c>
      <c r="M5983" s="152">
        <v>97.549574056748597</v>
      </c>
    </row>
    <row r="5984" spans="1:13">
      <c r="A5984" s="150" t="str">
        <f t="shared" si="187"/>
        <v>2010-2012MalesPD4</v>
      </c>
      <c r="B5984" s="151" t="str">
        <f t="shared" si="186"/>
        <v>2010-2012_Males_PD4_&lt;75</v>
      </c>
      <c r="C5984" s="152" t="s">
        <v>8</v>
      </c>
      <c r="D5984" s="152" t="s">
        <v>2</v>
      </c>
      <c r="E5984" s="152" t="s">
        <v>129</v>
      </c>
      <c r="F5984" s="152">
        <v>148</v>
      </c>
      <c r="G5984" s="152">
        <v>49.3333333333333</v>
      </c>
      <c r="H5984" s="152">
        <v>430.55797986850502</v>
      </c>
      <c r="I5984" s="152">
        <v>533.95427129898803</v>
      </c>
      <c r="J5984" s="152">
        <v>450.76394995253702</v>
      </c>
      <c r="K5984" s="152">
        <v>627.95330435270102</v>
      </c>
      <c r="L5984" s="152">
        <v>83.190321346450602</v>
      </c>
      <c r="M5984" s="152">
        <v>93.999033053712907</v>
      </c>
    </row>
    <row r="5985" spans="1:13">
      <c r="A5985" s="150" t="str">
        <f t="shared" si="187"/>
        <v>2011-2013MalesPD4</v>
      </c>
      <c r="B5985" s="151" t="str">
        <f t="shared" si="186"/>
        <v>2011-2013_Males_PD4_&lt;75</v>
      </c>
      <c r="C5985" s="152" t="s">
        <v>9</v>
      </c>
      <c r="D5985" s="152" t="s">
        <v>2</v>
      </c>
      <c r="E5985" s="152" t="s">
        <v>129</v>
      </c>
      <c r="F5985" s="152">
        <v>138</v>
      </c>
      <c r="G5985" s="152">
        <v>46</v>
      </c>
      <c r="H5985" s="152">
        <v>402.06275675203199</v>
      </c>
      <c r="I5985" s="152">
        <v>490.58945617828499</v>
      </c>
      <c r="J5985" s="152">
        <v>411.56520787614602</v>
      </c>
      <c r="K5985" s="152">
        <v>580.27258458503502</v>
      </c>
      <c r="L5985" s="152">
        <v>79.024248302139299</v>
      </c>
      <c r="M5985" s="152">
        <v>89.683128406749603</v>
      </c>
    </row>
    <row r="5986" spans="1:13">
      <c r="A5986" s="150" t="str">
        <f t="shared" si="187"/>
        <v>2012-2014MalesPD4</v>
      </c>
      <c r="B5986" s="151" t="str">
        <f t="shared" si="186"/>
        <v>2012-2014_Males_PD4_&lt;75</v>
      </c>
      <c r="C5986" s="152" t="s">
        <v>216</v>
      </c>
      <c r="D5986" s="152" t="s">
        <v>2</v>
      </c>
      <c r="E5986" s="152" t="s">
        <v>129</v>
      </c>
      <c r="F5986" s="152">
        <v>141</v>
      </c>
      <c r="G5986" s="152">
        <v>47</v>
      </c>
      <c r="H5986" s="152">
        <v>411.09070235283798</v>
      </c>
      <c r="I5986" s="152">
        <v>496.78519435935601</v>
      </c>
      <c r="J5986" s="152">
        <v>417.46647725641702</v>
      </c>
      <c r="K5986" s="152">
        <v>586.68005629439699</v>
      </c>
      <c r="L5986" s="152">
        <v>79.318717102938393</v>
      </c>
      <c r="M5986" s="152">
        <v>89.894861935040794</v>
      </c>
    </row>
    <row r="5987" spans="1:13">
      <c r="A5987" s="150" t="str">
        <f t="shared" si="187"/>
        <v>2004-2006MalesPD5</v>
      </c>
      <c r="B5987" s="151" t="str">
        <f t="shared" si="186"/>
        <v>2004-2006_Males_PD5_&lt;75</v>
      </c>
      <c r="C5987" s="152" t="s">
        <v>1</v>
      </c>
      <c r="D5987" s="152" t="s">
        <v>2</v>
      </c>
      <c r="E5987" s="152" t="s">
        <v>130</v>
      </c>
      <c r="F5987" s="152">
        <v>146</v>
      </c>
      <c r="G5987" s="152">
        <v>48.6666666666667</v>
      </c>
      <c r="H5987" s="152">
        <v>469.27230650552798</v>
      </c>
      <c r="I5987" s="152">
        <v>640.04771469345997</v>
      </c>
      <c r="J5987" s="152">
        <v>538.364027758975</v>
      </c>
      <c r="K5987" s="152">
        <v>755.03931069902899</v>
      </c>
      <c r="L5987" s="152">
        <v>101.683686934485</v>
      </c>
      <c r="M5987" s="152">
        <v>114.99159600556899</v>
      </c>
    </row>
    <row r="5988" spans="1:13">
      <c r="A5988" s="150" t="str">
        <f t="shared" si="187"/>
        <v>2005-2007MalesPD5</v>
      </c>
      <c r="B5988" s="151" t="str">
        <f t="shared" si="186"/>
        <v>2005-2007_Males_PD5_&lt;75</v>
      </c>
      <c r="C5988" s="152" t="s">
        <v>3</v>
      </c>
      <c r="D5988" s="152" t="s">
        <v>2</v>
      </c>
      <c r="E5988" s="152" t="s">
        <v>130</v>
      </c>
      <c r="F5988" s="152">
        <v>147</v>
      </c>
      <c r="G5988" s="152">
        <v>49</v>
      </c>
      <c r="H5988" s="152">
        <v>466.26700923018399</v>
      </c>
      <c r="I5988" s="152">
        <v>644.269764597071</v>
      </c>
      <c r="J5988" s="152">
        <v>542.242056805743</v>
      </c>
      <c r="K5988" s="152">
        <v>759.60178437830098</v>
      </c>
      <c r="L5988" s="152">
        <v>102.027707791328</v>
      </c>
      <c r="M5988" s="152">
        <v>115.33201978123</v>
      </c>
    </row>
    <row r="5989" spans="1:13">
      <c r="A5989" s="150" t="str">
        <f t="shared" si="187"/>
        <v>2006-2008MalesPD5</v>
      </c>
      <c r="B5989" s="151" t="str">
        <f t="shared" si="186"/>
        <v>2006-2008_Males_PD5_&lt;75</v>
      </c>
      <c r="C5989" s="152" t="s">
        <v>4</v>
      </c>
      <c r="D5989" s="152" t="s">
        <v>2</v>
      </c>
      <c r="E5989" s="152" t="s">
        <v>130</v>
      </c>
      <c r="F5989" s="152">
        <v>171</v>
      </c>
      <c r="G5989" s="152">
        <v>57</v>
      </c>
      <c r="H5989" s="152">
        <v>535.76463953379096</v>
      </c>
      <c r="I5989" s="152">
        <v>735.19560704305195</v>
      </c>
      <c r="J5989" s="152">
        <v>626.58812983193502</v>
      </c>
      <c r="K5989" s="152">
        <v>856.86848562383</v>
      </c>
      <c r="L5989" s="152">
        <v>108.607477211117</v>
      </c>
      <c r="M5989" s="152">
        <v>121.672878580778</v>
      </c>
    </row>
    <row r="5990" spans="1:13">
      <c r="A5990" s="150" t="str">
        <f t="shared" si="187"/>
        <v>2007-2009MalesPD5</v>
      </c>
      <c r="B5990" s="151" t="str">
        <f t="shared" si="186"/>
        <v>2007-2009_Males_PD5_&lt;75</v>
      </c>
      <c r="C5990" s="152" t="s">
        <v>5</v>
      </c>
      <c r="D5990" s="152" t="s">
        <v>2</v>
      </c>
      <c r="E5990" s="152" t="s">
        <v>130</v>
      </c>
      <c r="F5990" s="152">
        <v>179</v>
      </c>
      <c r="G5990" s="152">
        <v>59.6666666666667</v>
      </c>
      <c r="H5990" s="152">
        <v>552.92991072807604</v>
      </c>
      <c r="I5990" s="152">
        <v>742.38336895371594</v>
      </c>
      <c r="J5990" s="152">
        <v>634.80827906524496</v>
      </c>
      <c r="K5990" s="152">
        <v>862.588993594768</v>
      </c>
      <c r="L5990" s="152">
        <v>107.575089888471</v>
      </c>
      <c r="M5990" s="152">
        <v>120.205624641052</v>
      </c>
    </row>
    <row r="5991" spans="1:13">
      <c r="A5991" s="150" t="str">
        <f t="shared" si="187"/>
        <v>2008-2010MalesPD5</v>
      </c>
      <c r="B5991" s="151" t="str">
        <f t="shared" si="186"/>
        <v>2008-2010_Males_PD5_&lt;75</v>
      </c>
      <c r="C5991" s="152" t="s">
        <v>6</v>
      </c>
      <c r="D5991" s="152" t="s">
        <v>2</v>
      </c>
      <c r="E5991" s="152" t="s">
        <v>130</v>
      </c>
      <c r="F5991" s="152">
        <v>164</v>
      </c>
      <c r="G5991" s="152">
        <v>54.6666666666667</v>
      </c>
      <c r="H5991" s="152">
        <v>501.63643593429799</v>
      </c>
      <c r="I5991" s="152">
        <v>675.52654982964896</v>
      </c>
      <c r="J5991" s="152">
        <v>573.53737384751503</v>
      </c>
      <c r="K5991" s="152">
        <v>790.06090779759495</v>
      </c>
      <c r="L5991" s="152">
        <v>101.989175982135</v>
      </c>
      <c r="M5991" s="152">
        <v>114.53435796794599</v>
      </c>
    </row>
    <row r="5992" spans="1:13">
      <c r="A5992" s="150" t="str">
        <f t="shared" si="187"/>
        <v>2009-2011MalesPD5</v>
      </c>
      <c r="B5992" s="151" t="str">
        <f t="shared" si="186"/>
        <v>2009-2011_Males_PD5_&lt;75</v>
      </c>
      <c r="C5992" s="152" t="s">
        <v>7</v>
      </c>
      <c r="D5992" s="152" t="s">
        <v>2</v>
      </c>
      <c r="E5992" s="152" t="s">
        <v>130</v>
      </c>
      <c r="F5992" s="152">
        <v>154</v>
      </c>
      <c r="G5992" s="152">
        <v>51.3333333333333</v>
      </c>
      <c r="H5992" s="152">
        <v>465.91837352131398</v>
      </c>
      <c r="I5992" s="152">
        <v>614.928979036388</v>
      </c>
      <c r="J5992" s="152">
        <v>519.48121984957004</v>
      </c>
      <c r="K5992" s="152">
        <v>722.51768185292303</v>
      </c>
      <c r="L5992" s="152">
        <v>95.447759186817805</v>
      </c>
      <c r="M5992" s="152">
        <v>107.588702816535</v>
      </c>
    </row>
    <row r="5993" spans="1:13">
      <c r="A5993" s="150" t="str">
        <f t="shared" si="187"/>
        <v>2010-2012MalesPD5</v>
      </c>
      <c r="B5993" s="151" t="str">
        <f t="shared" si="186"/>
        <v>2010-2012_Males_PD5_&lt;75</v>
      </c>
      <c r="C5993" s="152" t="s">
        <v>8</v>
      </c>
      <c r="D5993" s="152" t="s">
        <v>2</v>
      </c>
      <c r="E5993" s="152" t="s">
        <v>130</v>
      </c>
      <c r="F5993" s="152">
        <v>160</v>
      </c>
      <c r="G5993" s="152">
        <v>53.3333333333333</v>
      </c>
      <c r="H5993" s="152">
        <v>479.42947892008499</v>
      </c>
      <c r="I5993" s="152">
        <v>636.24424710035896</v>
      </c>
      <c r="J5993" s="152">
        <v>539.66684564135596</v>
      </c>
      <c r="K5993" s="152">
        <v>744.85844813175299</v>
      </c>
      <c r="L5993" s="152">
        <v>96.5774014590028</v>
      </c>
      <c r="M5993" s="152">
        <v>108.614201031395</v>
      </c>
    </row>
    <row r="5994" spans="1:13">
      <c r="A5994" s="150" t="str">
        <f t="shared" si="187"/>
        <v>2011-2013MalesPD5</v>
      </c>
      <c r="B5994" s="151" t="str">
        <f t="shared" si="186"/>
        <v>2011-2013_Males_PD5_&lt;75</v>
      </c>
      <c r="C5994" s="152" t="s">
        <v>9</v>
      </c>
      <c r="D5994" s="152" t="s">
        <v>2</v>
      </c>
      <c r="E5994" s="152" t="s">
        <v>130</v>
      </c>
      <c r="F5994" s="152">
        <v>166</v>
      </c>
      <c r="G5994" s="152">
        <v>55.3333333333333</v>
      </c>
      <c r="H5994" s="152">
        <v>493.636255501368</v>
      </c>
      <c r="I5994" s="152">
        <v>646.29733534995705</v>
      </c>
      <c r="J5994" s="152">
        <v>550.01761541341398</v>
      </c>
      <c r="K5994" s="152">
        <v>754.34376461827901</v>
      </c>
      <c r="L5994" s="152">
        <v>96.279719936542705</v>
      </c>
      <c r="M5994" s="152">
        <v>108.046429268322</v>
      </c>
    </row>
    <row r="5995" spans="1:13">
      <c r="A5995" s="150" t="str">
        <f t="shared" si="187"/>
        <v>2012-2014MalesPD5</v>
      </c>
      <c r="B5995" s="151" t="str">
        <f t="shared" si="186"/>
        <v>2012-2014_Males_PD5_&lt;75</v>
      </c>
      <c r="C5995" s="152" t="s">
        <v>216</v>
      </c>
      <c r="D5995" s="152" t="s">
        <v>2</v>
      </c>
      <c r="E5995" s="152" t="s">
        <v>130</v>
      </c>
      <c r="F5995" s="152">
        <v>165</v>
      </c>
      <c r="G5995" s="152">
        <v>55</v>
      </c>
      <c r="H5995" s="152">
        <v>488.91786179921797</v>
      </c>
      <c r="I5995" s="152">
        <v>632.42342738980904</v>
      </c>
      <c r="J5995" s="152">
        <v>537.92880268881504</v>
      </c>
      <c r="K5995" s="152">
        <v>738.50380526870094</v>
      </c>
      <c r="L5995" s="152">
        <v>94.494624700994507</v>
      </c>
      <c r="M5995" s="152">
        <v>106.08037787889199</v>
      </c>
    </row>
    <row r="5996" spans="1:13">
      <c r="A5996" s="150" t="str">
        <f t="shared" si="187"/>
        <v>2004-2006MalesPF</v>
      </c>
      <c r="B5996" s="151" t="str">
        <f t="shared" si="186"/>
        <v>2004-2006_Males_PF_&lt;75</v>
      </c>
      <c r="C5996" s="152" t="s">
        <v>1</v>
      </c>
      <c r="D5996" s="152" t="s">
        <v>2</v>
      </c>
      <c r="E5996" s="152" t="s">
        <v>131</v>
      </c>
      <c r="F5996" s="152">
        <v>1692</v>
      </c>
      <c r="G5996" s="152">
        <v>564</v>
      </c>
      <c r="H5996" s="152">
        <v>523.981765930037</v>
      </c>
      <c r="I5996" s="152">
        <v>620.206798525934</v>
      </c>
      <c r="J5996" s="152">
        <v>590.75098360851905</v>
      </c>
      <c r="K5996" s="152">
        <v>650.74146419084104</v>
      </c>
      <c r="L5996" s="152">
        <v>29.455814917415001</v>
      </c>
      <c r="M5996" s="152">
        <v>30.5346656649069</v>
      </c>
    </row>
    <row r="5997" spans="1:13">
      <c r="A5997" s="150" t="str">
        <f t="shared" si="187"/>
        <v>2005-2007MalesPF</v>
      </c>
      <c r="B5997" s="151" t="str">
        <f t="shared" si="186"/>
        <v>2005-2007_Males_PF_&lt;75</v>
      </c>
      <c r="C5997" s="152" t="s">
        <v>3</v>
      </c>
      <c r="D5997" s="152" t="s">
        <v>2</v>
      </c>
      <c r="E5997" s="152" t="s">
        <v>131</v>
      </c>
      <c r="F5997" s="152">
        <v>1770</v>
      </c>
      <c r="G5997" s="152">
        <v>590</v>
      </c>
      <c r="H5997" s="152">
        <v>547.66715451330299</v>
      </c>
      <c r="I5997" s="152">
        <v>637.14572493725404</v>
      </c>
      <c r="J5997" s="152">
        <v>607.53164918338496</v>
      </c>
      <c r="K5997" s="152">
        <v>667.81980579186597</v>
      </c>
      <c r="L5997" s="152">
        <v>29.614075753868999</v>
      </c>
      <c r="M5997" s="152">
        <v>30.674080854612001</v>
      </c>
    </row>
    <row r="5998" spans="1:13">
      <c r="A5998" s="150" t="str">
        <f t="shared" si="187"/>
        <v>2006-2008MalesPF</v>
      </c>
      <c r="B5998" s="151" t="str">
        <f t="shared" si="186"/>
        <v>2006-2008_Males_PF_&lt;75</v>
      </c>
      <c r="C5998" s="152" t="s">
        <v>4</v>
      </c>
      <c r="D5998" s="152" t="s">
        <v>2</v>
      </c>
      <c r="E5998" s="152" t="s">
        <v>131</v>
      </c>
      <c r="F5998" s="152">
        <v>1711</v>
      </c>
      <c r="G5998" s="152">
        <v>570.33333333333303</v>
      </c>
      <c r="H5998" s="152">
        <v>529.01382670855105</v>
      </c>
      <c r="I5998" s="152">
        <v>610.46448867522099</v>
      </c>
      <c r="J5998" s="152">
        <v>581.61419971414796</v>
      </c>
      <c r="K5998" s="152">
        <v>640.36544964914299</v>
      </c>
      <c r="L5998" s="152">
        <v>28.850288961073002</v>
      </c>
      <c r="M5998" s="152">
        <v>29.900960973921201</v>
      </c>
    </row>
    <row r="5999" spans="1:13">
      <c r="A5999" s="150" t="str">
        <f t="shared" si="187"/>
        <v>2007-2009MalesPF</v>
      </c>
      <c r="B5999" s="151" t="str">
        <f t="shared" si="186"/>
        <v>2007-2009_Males_PF_&lt;75</v>
      </c>
      <c r="C5999" s="152" t="s">
        <v>5</v>
      </c>
      <c r="D5999" s="152" t="s">
        <v>2</v>
      </c>
      <c r="E5999" s="152" t="s">
        <v>131</v>
      </c>
      <c r="F5999" s="152">
        <v>1706</v>
      </c>
      <c r="G5999" s="152">
        <v>568.66666666666697</v>
      </c>
      <c r="H5999" s="152">
        <v>527.13542374766701</v>
      </c>
      <c r="I5999" s="152">
        <v>597.23608617733498</v>
      </c>
      <c r="J5999" s="152">
        <v>568.97428106654695</v>
      </c>
      <c r="K5999" s="152">
        <v>626.52866912081402</v>
      </c>
      <c r="L5999" s="152">
        <v>28.261805110788</v>
      </c>
      <c r="M5999" s="152">
        <v>29.292582943479399</v>
      </c>
    </row>
    <row r="6000" spans="1:13">
      <c r="A6000" s="150" t="str">
        <f t="shared" si="187"/>
        <v>2008-2010MalesPF</v>
      </c>
      <c r="B6000" s="151" t="str">
        <f t="shared" si="186"/>
        <v>2008-2010_Males_PF_&lt;75</v>
      </c>
      <c r="C6000" s="152" t="s">
        <v>6</v>
      </c>
      <c r="D6000" s="152" t="s">
        <v>2</v>
      </c>
      <c r="E6000" s="152" t="s">
        <v>131</v>
      </c>
      <c r="F6000" s="152">
        <v>1633</v>
      </c>
      <c r="G6000" s="152">
        <v>544.33333333333303</v>
      </c>
      <c r="H6000" s="152">
        <v>505.07237411851997</v>
      </c>
      <c r="I6000" s="152">
        <v>566.76702223659902</v>
      </c>
      <c r="J6000" s="152">
        <v>539.38691676823396</v>
      </c>
      <c r="K6000" s="152">
        <v>595.16827527154203</v>
      </c>
      <c r="L6000" s="152">
        <v>27.380105468365201</v>
      </c>
      <c r="M6000" s="152">
        <v>28.4012530349431</v>
      </c>
    </row>
    <row r="6001" spans="1:13">
      <c r="A6001" s="150" t="str">
        <f t="shared" si="187"/>
        <v>2009-2011MalesPF</v>
      </c>
      <c r="B6001" s="151" t="str">
        <f t="shared" si="186"/>
        <v>2009-2011_Males_PF_&lt;75</v>
      </c>
      <c r="C6001" s="152" t="s">
        <v>7</v>
      </c>
      <c r="D6001" s="152" t="s">
        <v>2</v>
      </c>
      <c r="E6001" s="152" t="s">
        <v>131</v>
      </c>
      <c r="F6001" s="152">
        <v>1696</v>
      </c>
      <c r="G6001" s="152">
        <v>565.33333333333303</v>
      </c>
      <c r="H6001" s="152">
        <v>525.37180277492996</v>
      </c>
      <c r="I6001" s="152">
        <v>579.49586435408298</v>
      </c>
      <c r="J6001" s="152">
        <v>552.03750638855001</v>
      </c>
      <c r="K6001" s="152">
        <v>607.95870363681797</v>
      </c>
      <c r="L6001" s="152">
        <v>27.458357965533001</v>
      </c>
      <c r="M6001" s="152">
        <v>28.462839282734901</v>
      </c>
    </row>
    <row r="6002" spans="1:13">
      <c r="A6002" s="150" t="str">
        <f t="shared" si="187"/>
        <v>2010-2012MalesPF</v>
      </c>
      <c r="B6002" s="151" t="str">
        <f t="shared" si="186"/>
        <v>2010-2012_Males_PF_&lt;75</v>
      </c>
      <c r="C6002" s="152" t="s">
        <v>8</v>
      </c>
      <c r="D6002" s="152" t="s">
        <v>2</v>
      </c>
      <c r="E6002" s="152" t="s">
        <v>131</v>
      </c>
      <c r="F6002" s="152">
        <v>1651</v>
      </c>
      <c r="G6002" s="152">
        <v>550.33333333333303</v>
      </c>
      <c r="H6002" s="152">
        <v>511.33231335286598</v>
      </c>
      <c r="I6002" s="152">
        <v>556.77553903618104</v>
      </c>
      <c r="J6002" s="152">
        <v>530.06683014783403</v>
      </c>
      <c r="K6002" s="152">
        <v>584.47480012511801</v>
      </c>
      <c r="L6002" s="152">
        <v>26.708708888346699</v>
      </c>
      <c r="M6002" s="152">
        <v>27.699261088937</v>
      </c>
    </row>
    <row r="6003" spans="1:13">
      <c r="A6003" s="150" t="str">
        <f t="shared" si="187"/>
        <v>2011-2013MalesPF</v>
      </c>
      <c r="B6003" s="151" t="str">
        <f t="shared" si="186"/>
        <v>2011-2013_Males_PF_&lt;75</v>
      </c>
      <c r="C6003" s="152" t="s">
        <v>9</v>
      </c>
      <c r="D6003" s="152" t="s">
        <v>2</v>
      </c>
      <c r="E6003" s="152" t="s">
        <v>131</v>
      </c>
      <c r="F6003" s="152">
        <v>1646</v>
      </c>
      <c r="G6003" s="152">
        <v>548.66666666666697</v>
      </c>
      <c r="H6003" s="152">
        <v>509.04277691184802</v>
      </c>
      <c r="I6003" s="152">
        <v>549.04475423040299</v>
      </c>
      <c r="J6003" s="152">
        <v>522.68131782489604</v>
      </c>
      <c r="K6003" s="152">
        <v>576.38745172335905</v>
      </c>
      <c r="L6003" s="152">
        <v>26.363436405506501</v>
      </c>
      <c r="M6003" s="152">
        <v>27.342697492956301</v>
      </c>
    </row>
    <row r="6004" spans="1:13">
      <c r="A6004" s="150" t="str">
        <f t="shared" si="187"/>
        <v>2012-2014MalesPF</v>
      </c>
      <c r="B6004" s="151" t="str">
        <f t="shared" si="186"/>
        <v>2012-2014_Males_PF_&lt;75</v>
      </c>
      <c r="C6004" s="152" t="s">
        <v>216</v>
      </c>
      <c r="D6004" s="152" t="s">
        <v>2</v>
      </c>
      <c r="E6004" s="152" t="s">
        <v>131</v>
      </c>
      <c r="F6004" s="152">
        <v>1626</v>
      </c>
      <c r="G6004" s="152">
        <v>542</v>
      </c>
      <c r="H6004" s="152">
        <v>501.39378839085299</v>
      </c>
      <c r="I6004" s="152">
        <v>537.33286948087505</v>
      </c>
      <c r="J6004" s="152">
        <v>511.38682544398699</v>
      </c>
      <c r="K6004" s="152">
        <v>564.24870067972404</v>
      </c>
      <c r="L6004" s="152">
        <v>25.946044036887599</v>
      </c>
      <c r="M6004" s="152">
        <v>26.9158311988487</v>
      </c>
    </row>
    <row r="6005" spans="1:13">
      <c r="A6005" s="150" t="str">
        <f t="shared" si="187"/>
        <v>2004-2006MalesPF1</v>
      </c>
      <c r="B6005" s="151" t="str">
        <f t="shared" si="186"/>
        <v>2004-2006_Males_PF1_&lt;75</v>
      </c>
      <c r="C6005" s="152" t="s">
        <v>1</v>
      </c>
      <c r="D6005" s="152" t="s">
        <v>2</v>
      </c>
      <c r="E6005" s="152" t="s">
        <v>132</v>
      </c>
      <c r="F6005" s="152">
        <v>244</v>
      </c>
      <c r="G6005" s="152">
        <v>81.3333333333333</v>
      </c>
      <c r="H6005" s="152">
        <v>362.49108628476301</v>
      </c>
      <c r="I6005" s="152">
        <v>483.77313767962102</v>
      </c>
      <c r="J6005" s="152">
        <v>423.47004157096501</v>
      </c>
      <c r="K6005" s="152">
        <v>550.08672196795101</v>
      </c>
      <c r="L6005" s="152">
        <v>60.303096108655403</v>
      </c>
      <c r="M6005" s="152">
        <v>66.313584288330802</v>
      </c>
    </row>
    <row r="6006" spans="1:13">
      <c r="A6006" s="150" t="str">
        <f t="shared" si="187"/>
        <v>2005-2007MalesPF1</v>
      </c>
      <c r="B6006" s="151" t="str">
        <f t="shared" si="186"/>
        <v>2005-2007_Males_PF1_&lt;75</v>
      </c>
      <c r="C6006" s="152" t="s">
        <v>3</v>
      </c>
      <c r="D6006" s="152" t="s">
        <v>2</v>
      </c>
      <c r="E6006" s="152" t="s">
        <v>132</v>
      </c>
      <c r="F6006" s="152">
        <v>248</v>
      </c>
      <c r="G6006" s="152">
        <v>82.6666666666667</v>
      </c>
      <c r="H6006" s="152">
        <v>364.80244770674602</v>
      </c>
      <c r="I6006" s="152">
        <v>473.63519450093401</v>
      </c>
      <c r="J6006" s="152">
        <v>415.13000486579199</v>
      </c>
      <c r="K6006" s="152">
        <v>537.92196564177402</v>
      </c>
      <c r="L6006" s="152">
        <v>58.505189635142401</v>
      </c>
      <c r="M6006" s="152">
        <v>64.286771140840301</v>
      </c>
    </row>
    <row r="6007" spans="1:13">
      <c r="A6007" s="150" t="str">
        <f t="shared" si="187"/>
        <v>2006-2008MalesPF1</v>
      </c>
      <c r="B6007" s="151" t="str">
        <f t="shared" si="186"/>
        <v>2006-2008_Males_PF1_&lt;75</v>
      </c>
      <c r="C6007" s="152" t="s">
        <v>4</v>
      </c>
      <c r="D6007" s="152" t="s">
        <v>2</v>
      </c>
      <c r="E6007" s="152" t="s">
        <v>132</v>
      </c>
      <c r="F6007" s="152">
        <v>225</v>
      </c>
      <c r="G6007" s="152">
        <v>75</v>
      </c>
      <c r="H6007" s="152">
        <v>328.70228338519502</v>
      </c>
      <c r="I6007" s="152">
        <v>415.40316877518597</v>
      </c>
      <c r="J6007" s="152">
        <v>361.71180536408201</v>
      </c>
      <c r="K6007" s="152">
        <v>474.67966537883501</v>
      </c>
      <c r="L6007" s="152">
        <v>53.691363411103403</v>
      </c>
      <c r="M6007" s="152">
        <v>59.276496603649598</v>
      </c>
    </row>
    <row r="6008" spans="1:13">
      <c r="A6008" s="150" t="str">
        <f t="shared" si="187"/>
        <v>2007-2009MalesPF1</v>
      </c>
      <c r="B6008" s="151" t="str">
        <f t="shared" si="186"/>
        <v>2007-2009_Males_PF1_&lt;75</v>
      </c>
      <c r="C6008" s="152" t="s">
        <v>5</v>
      </c>
      <c r="D6008" s="152" t="s">
        <v>2</v>
      </c>
      <c r="E6008" s="152" t="s">
        <v>132</v>
      </c>
      <c r="F6008" s="152">
        <v>222</v>
      </c>
      <c r="G6008" s="152">
        <v>74</v>
      </c>
      <c r="H6008" s="152">
        <v>322.02848936725798</v>
      </c>
      <c r="I6008" s="152">
        <v>389.38536254070601</v>
      </c>
      <c r="J6008" s="152">
        <v>338.79259090134701</v>
      </c>
      <c r="K6008" s="152">
        <v>445.27835953983498</v>
      </c>
      <c r="L6008" s="152">
        <v>50.592771639358297</v>
      </c>
      <c r="M6008" s="152">
        <v>55.8929969991297</v>
      </c>
    </row>
    <row r="6009" spans="1:13">
      <c r="A6009" s="150" t="str">
        <f t="shared" si="187"/>
        <v>2008-2010MalesPF1</v>
      </c>
      <c r="B6009" s="151" t="str">
        <f t="shared" si="186"/>
        <v>2008-2010_Males_PF1_&lt;75</v>
      </c>
      <c r="C6009" s="152" t="s">
        <v>6</v>
      </c>
      <c r="D6009" s="152" t="s">
        <v>2</v>
      </c>
      <c r="E6009" s="152" t="s">
        <v>132</v>
      </c>
      <c r="F6009" s="152">
        <v>209</v>
      </c>
      <c r="G6009" s="152">
        <v>69.6666666666667</v>
      </c>
      <c r="H6009" s="152">
        <v>302.631007370296</v>
      </c>
      <c r="I6009" s="152">
        <v>367.857048742014</v>
      </c>
      <c r="J6009" s="152">
        <v>318.78317694309698</v>
      </c>
      <c r="K6009" s="152">
        <v>422.23856091062697</v>
      </c>
      <c r="L6009" s="152">
        <v>49.073871798916699</v>
      </c>
      <c r="M6009" s="152">
        <v>54.381512168613703</v>
      </c>
    </row>
    <row r="6010" spans="1:13">
      <c r="A6010" s="150" t="str">
        <f t="shared" si="187"/>
        <v>2009-2011MalesPF1</v>
      </c>
      <c r="B6010" s="151" t="str">
        <f t="shared" si="186"/>
        <v>2009-2011_Males_PF1_&lt;75</v>
      </c>
      <c r="C6010" s="152" t="s">
        <v>7</v>
      </c>
      <c r="D6010" s="152" t="s">
        <v>2</v>
      </c>
      <c r="E6010" s="152" t="s">
        <v>132</v>
      </c>
      <c r="F6010" s="152">
        <v>205</v>
      </c>
      <c r="G6010" s="152">
        <v>68.3333333333333</v>
      </c>
      <c r="H6010" s="152">
        <v>297.23068000580002</v>
      </c>
      <c r="I6010" s="152">
        <v>348.50023613708902</v>
      </c>
      <c r="J6010" s="152">
        <v>301.66983385366501</v>
      </c>
      <c r="K6010" s="152">
        <v>400.44766526766699</v>
      </c>
      <c r="L6010" s="152">
        <v>46.830402283424299</v>
      </c>
      <c r="M6010" s="152">
        <v>51.947429130577603</v>
      </c>
    </row>
    <row r="6011" spans="1:13">
      <c r="A6011" s="150" t="str">
        <f t="shared" si="187"/>
        <v>2010-2012MalesPF1</v>
      </c>
      <c r="B6011" s="151" t="str">
        <f t="shared" si="186"/>
        <v>2010-2012_Males_PF1_&lt;75</v>
      </c>
      <c r="C6011" s="152" t="s">
        <v>8</v>
      </c>
      <c r="D6011" s="152" t="s">
        <v>2</v>
      </c>
      <c r="E6011" s="152" t="s">
        <v>132</v>
      </c>
      <c r="F6011" s="152">
        <v>225</v>
      </c>
      <c r="G6011" s="152">
        <v>75</v>
      </c>
      <c r="H6011" s="152">
        <v>326.63608385111201</v>
      </c>
      <c r="I6011" s="152">
        <v>371.37282093760803</v>
      </c>
      <c r="J6011" s="152">
        <v>323.81640630044001</v>
      </c>
      <c r="K6011" s="152">
        <v>423.87619339134</v>
      </c>
      <c r="L6011" s="152">
        <v>47.556414637168203</v>
      </c>
      <c r="M6011" s="152">
        <v>52.503372453732297</v>
      </c>
    </row>
    <row r="6012" spans="1:13">
      <c r="A6012" s="150" t="str">
        <f t="shared" si="187"/>
        <v>2011-2013MalesPF1</v>
      </c>
      <c r="B6012" s="151" t="str">
        <f t="shared" si="186"/>
        <v>2011-2013_Males_PF1_&lt;75</v>
      </c>
      <c r="C6012" s="152" t="s">
        <v>9</v>
      </c>
      <c r="D6012" s="152" t="s">
        <v>2</v>
      </c>
      <c r="E6012" s="152" t="s">
        <v>132</v>
      </c>
      <c r="F6012" s="152">
        <v>216</v>
      </c>
      <c r="G6012" s="152">
        <v>72</v>
      </c>
      <c r="H6012" s="152">
        <v>314.003692450828</v>
      </c>
      <c r="I6012" s="152">
        <v>341.29087695929701</v>
      </c>
      <c r="J6012" s="152">
        <v>296.87420244307498</v>
      </c>
      <c r="K6012" s="152">
        <v>390.42856884602003</v>
      </c>
      <c r="L6012" s="152">
        <v>44.416674516221498</v>
      </c>
      <c r="M6012" s="152">
        <v>49.137691886722997</v>
      </c>
    </row>
    <row r="6013" spans="1:13">
      <c r="A6013" s="150" t="str">
        <f t="shared" si="187"/>
        <v>2012-2014MalesPF1</v>
      </c>
      <c r="B6013" s="151" t="str">
        <f t="shared" si="186"/>
        <v>2012-2014_Males_PF1_&lt;75</v>
      </c>
      <c r="C6013" s="152" t="s">
        <v>216</v>
      </c>
      <c r="D6013" s="152" t="s">
        <v>2</v>
      </c>
      <c r="E6013" s="152" t="s">
        <v>132</v>
      </c>
      <c r="F6013" s="152">
        <v>223</v>
      </c>
      <c r="G6013" s="152">
        <v>74.3333333333333</v>
      </c>
      <c r="H6013" s="152">
        <v>324.212730074729</v>
      </c>
      <c r="I6013" s="152">
        <v>349.254708945652</v>
      </c>
      <c r="J6013" s="152">
        <v>304.56963370939798</v>
      </c>
      <c r="K6013" s="152">
        <v>398.61001184358901</v>
      </c>
      <c r="L6013" s="152">
        <v>44.685075236254399</v>
      </c>
      <c r="M6013" s="152">
        <v>49.355302897937101</v>
      </c>
    </row>
    <row r="6014" spans="1:13">
      <c r="A6014" s="150" t="str">
        <f t="shared" si="187"/>
        <v>2004-2006MalesPF2</v>
      </c>
      <c r="B6014" s="151" t="str">
        <f t="shared" si="186"/>
        <v>2004-2006_Males_PF2_&lt;75</v>
      </c>
      <c r="C6014" s="152" t="s">
        <v>1</v>
      </c>
      <c r="D6014" s="152" t="s">
        <v>2</v>
      </c>
      <c r="E6014" s="152" t="s">
        <v>133</v>
      </c>
      <c r="F6014" s="152">
        <v>314</v>
      </c>
      <c r="G6014" s="152">
        <v>104.666666666667</v>
      </c>
      <c r="H6014" s="152">
        <v>474.66440923932799</v>
      </c>
      <c r="I6014" s="152">
        <v>557.04907682190697</v>
      </c>
      <c r="J6014" s="152">
        <v>496.68238734686503</v>
      </c>
      <c r="K6014" s="152">
        <v>622.68640966068097</v>
      </c>
      <c r="L6014" s="152">
        <v>60.366689475041703</v>
      </c>
      <c r="M6014" s="152">
        <v>65.637332838774597</v>
      </c>
    </row>
    <row r="6015" spans="1:13">
      <c r="A6015" s="150" t="str">
        <f t="shared" si="187"/>
        <v>2005-2007MalesPF2</v>
      </c>
      <c r="B6015" s="151" t="str">
        <f t="shared" ref="B6015:B6078" si="188">CONCATENATE(C6015,"_",D6015,"_",E6015,"_","&lt;75")</f>
        <v>2005-2007_Males_PF2_&lt;75</v>
      </c>
      <c r="C6015" s="152" t="s">
        <v>3</v>
      </c>
      <c r="D6015" s="152" t="s">
        <v>2</v>
      </c>
      <c r="E6015" s="152" t="s">
        <v>133</v>
      </c>
      <c r="F6015" s="152">
        <v>329</v>
      </c>
      <c r="G6015" s="152">
        <v>109.666666666667</v>
      </c>
      <c r="H6015" s="152">
        <v>496.08709419623301</v>
      </c>
      <c r="I6015" s="152">
        <v>578.35669749214696</v>
      </c>
      <c r="J6015" s="152">
        <v>517.00953057046797</v>
      </c>
      <c r="K6015" s="152">
        <v>644.93094144967995</v>
      </c>
      <c r="L6015" s="152">
        <v>61.3471669216785</v>
      </c>
      <c r="M6015" s="152">
        <v>66.574243957533099</v>
      </c>
    </row>
    <row r="6016" spans="1:13">
      <c r="A6016" s="150" t="str">
        <f t="shared" si="187"/>
        <v>2006-2008MalesPF2</v>
      </c>
      <c r="B6016" s="151" t="str">
        <f t="shared" si="188"/>
        <v>2006-2008_Males_PF2_&lt;75</v>
      </c>
      <c r="C6016" s="152" t="s">
        <v>4</v>
      </c>
      <c r="D6016" s="152" t="s">
        <v>2</v>
      </c>
      <c r="E6016" s="152" t="s">
        <v>133</v>
      </c>
      <c r="F6016" s="152">
        <v>334</v>
      </c>
      <c r="G6016" s="152">
        <v>111.333333333333</v>
      </c>
      <c r="H6016" s="152">
        <v>502.27829826909499</v>
      </c>
      <c r="I6016" s="152">
        <v>579.07982090020903</v>
      </c>
      <c r="J6016" s="152">
        <v>518.080454911743</v>
      </c>
      <c r="K6016" s="152">
        <v>645.23580840945306</v>
      </c>
      <c r="L6016" s="152">
        <v>60.999365988465897</v>
      </c>
      <c r="M6016" s="152">
        <v>66.155987509243602</v>
      </c>
    </row>
    <row r="6017" spans="1:13">
      <c r="A6017" s="150" t="str">
        <f t="shared" si="187"/>
        <v>2007-2009MalesPF2</v>
      </c>
      <c r="B6017" s="151" t="str">
        <f t="shared" si="188"/>
        <v>2007-2009_Males_PF2_&lt;75</v>
      </c>
      <c r="C6017" s="152" t="s">
        <v>5</v>
      </c>
      <c r="D6017" s="152" t="s">
        <v>2</v>
      </c>
      <c r="E6017" s="152" t="s">
        <v>133</v>
      </c>
      <c r="F6017" s="152">
        <v>338</v>
      </c>
      <c r="G6017" s="152">
        <v>112.666666666667</v>
      </c>
      <c r="H6017" s="152">
        <v>507.43131661912599</v>
      </c>
      <c r="I6017" s="152">
        <v>575.42293115761197</v>
      </c>
      <c r="J6017" s="152">
        <v>515.07663187209198</v>
      </c>
      <c r="K6017" s="152">
        <v>640.83900355567005</v>
      </c>
      <c r="L6017" s="152">
        <v>60.346299285520203</v>
      </c>
      <c r="M6017" s="152">
        <v>65.416072398057594</v>
      </c>
    </row>
    <row r="6018" spans="1:13">
      <c r="A6018" s="150" t="str">
        <f t="shared" si="187"/>
        <v>2008-2010MalesPF2</v>
      </c>
      <c r="B6018" s="151" t="str">
        <f t="shared" si="188"/>
        <v>2008-2010_Males_PF2_&lt;75</v>
      </c>
      <c r="C6018" s="152" t="s">
        <v>6</v>
      </c>
      <c r="D6018" s="152" t="s">
        <v>2</v>
      </c>
      <c r="E6018" s="152" t="s">
        <v>133</v>
      </c>
      <c r="F6018" s="152">
        <v>305</v>
      </c>
      <c r="G6018" s="152">
        <v>101.666666666667</v>
      </c>
      <c r="H6018" s="152">
        <v>457.68994132565001</v>
      </c>
      <c r="I6018" s="152">
        <v>505.978039505867</v>
      </c>
      <c r="J6018" s="152">
        <v>450.26550441160498</v>
      </c>
      <c r="K6018" s="152">
        <v>566.62949304587596</v>
      </c>
      <c r="L6018" s="152">
        <v>55.712535094262101</v>
      </c>
      <c r="M6018" s="152">
        <v>60.651453540008497</v>
      </c>
    </row>
    <row r="6019" spans="1:13">
      <c r="A6019" s="150" t="str">
        <f t="shared" ref="A6019:A6082" si="189">C6019&amp;D6019&amp;E6019</f>
        <v>2009-2011MalesPF2</v>
      </c>
      <c r="B6019" s="151" t="str">
        <f t="shared" si="188"/>
        <v>2009-2011_Males_PF2_&lt;75</v>
      </c>
      <c r="C6019" s="152" t="s">
        <v>7</v>
      </c>
      <c r="D6019" s="152" t="s">
        <v>2</v>
      </c>
      <c r="E6019" s="152" t="s">
        <v>133</v>
      </c>
      <c r="F6019" s="152">
        <v>323</v>
      </c>
      <c r="G6019" s="152">
        <v>107.666666666667</v>
      </c>
      <c r="H6019" s="152">
        <v>484.86122161010002</v>
      </c>
      <c r="I6019" s="152">
        <v>530.79673325893805</v>
      </c>
      <c r="J6019" s="152">
        <v>473.956355340458</v>
      </c>
      <c r="K6019" s="152">
        <v>592.52702947857699</v>
      </c>
      <c r="L6019" s="152">
        <v>56.840377918480797</v>
      </c>
      <c r="M6019" s="152">
        <v>61.730296219638802</v>
      </c>
    </row>
    <row r="6020" spans="1:13">
      <c r="A6020" s="150" t="str">
        <f t="shared" si="189"/>
        <v>2010-2012MalesPF2</v>
      </c>
      <c r="B6020" s="151" t="str">
        <f t="shared" si="188"/>
        <v>2010-2012_Males_PF2_&lt;75</v>
      </c>
      <c r="C6020" s="152" t="s">
        <v>8</v>
      </c>
      <c r="D6020" s="152" t="s">
        <v>2</v>
      </c>
      <c r="E6020" s="152" t="s">
        <v>133</v>
      </c>
      <c r="F6020" s="152">
        <v>321</v>
      </c>
      <c r="G6020" s="152">
        <v>107</v>
      </c>
      <c r="H6020" s="152">
        <v>481.43982002249697</v>
      </c>
      <c r="I6020" s="152">
        <v>521.60222084412101</v>
      </c>
      <c r="J6020" s="152">
        <v>465.61426352505799</v>
      </c>
      <c r="K6020" s="152">
        <v>582.42243877198905</v>
      </c>
      <c r="L6020" s="152">
        <v>55.987957319063703</v>
      </c>
      <c r="M6020" s="152">
        <v>60.820217927867198</v>
      </c>
    </row>
    <row r="6021" spans="1:13">
      <c r="A6021" s="150" t="str">
        <f t="shared" si="189"/>
        <v>2011-2013MalesPF2</v>
      </c>
      <c r="B6021" s="151" t="str">
        <f t="shared" si="188"/>
        <v>2011-2013_Males_PF2_&lt;75</v>
      </c>
      <c r="C6021" s="152" t="s">
        <v>9</v>
      </c>
      <c r="D6021" s="152" t="s">
        <v>2</v>
      </c>
      <c r="E6021" s="152" t="s">
        <v>133</v>
      </c>
      <c r="F6021" s="152">
        <v>343</v>
      </c>
      <c r="G6021" s="152">
        <v>114.333333333333</v>
      </c>
      <c r="H6021" s="152">
        <v>512.12374581939798</v>
      </c>
      <c r="I6021" s="152">
        <v>553.19747815477695</v>
      </c>
      <c r="J6021" s="152">
        <v>495.64550092261197</v>
      </c>
      <c r="K6021" s="152">
        <v>615.54752056620498</v>
      </c>
      <c r="L6021" s="152">
        <v>57.551977232165697</v>
      </c>
      <c r="M6021" s="152">
        <v>62.3500424114279</v>
      </c>
    </row>
    <row r="6022" spans="1:13">
      <c r="A6022" s="150" t="str">
        <f t="shared" si="189"/>
        <v>2012-2014MalesPF2</v>
      </c>
      <c r="B6022" s="151" t="str">
        <f t="shared" si="188"/>
        <v>2012-2014_Males_PF2_&lt;75</v>
      </c>
      <c r="C6022" s="152" t="s">
        <v>216</v>
      </c>
      <c r="D6022" s="152" t="s">
        <v>2</v>
      </c>
      <c r="E6022" s="152" t="s">
        <v>133</v>
      </c>
      <c r="F6022" s="152">
        <v>321</v>
      </c>
      <c r="G6022" s="152">
        <v>107</v>
      </c>
      <c r="H6022" s="152">
        <v>476.820011586281</v>
      </c>
      <c r="I6022" s="152">
        <v>508.54852003321997</v>
      </c>
      <c r="J6022" s="152">
        <v>453.97221190942099</v>
      </c>
      <c r="K6022" s="152">
        <v>567.83525083626796</v>
      </c>
      <c r="L6022" s="152">
        <v>54.576308123799002</v>
      </c>
      <c r="M6022" s="152">
        <v>59.286730803048201</v>
      </c>
    </row>
    <row r="6023" spans="1:13">
      <c r="A6023" s="150" t="str">
        <f t="shared" si="189"/>
        <v>2004-2006MalesPF3</v>
      </c>
      <c r="B6023" s="151" t="str">
        <f t="shared" si="188"/>
        <v>2004-2006_Males_PF3_&lt;75</v>
      </c>
      <c r="C6023" s="152" t="s">
        <v>1</v>
      </c>
      <c r="D6023" s="152" t="s">
        <v>2</v>
      </c>
      <c r="E6023" s="152" t="s">
        <v>134</v>
      </c>
      <c r="F6023" s="152">
        <v>334</v>
      </c>
      <c r="G6023" s="152">
        <v>111.333333333333</v>
      </c>
      <c r="H6023" s="152">
        <v>523.49456129901898</v>
      </c>
      <c r="I6023" s="152">
        <v>606.77615426808495</v>
      </c>
      <c r="J6023" s="152">
        <v>543.11359534223504</v>
      </c>
      <c r="K6023" s="152">
        <v>675.82046948115499</v>
      </c>
      <c r="L6023" s="152">
        <v>63.662558925850703</v>
      </c>
      <c r="M6023" s="152">
        <v>69.044315213069794</v>
      </c>
    </row>
    <row r="6024" spans="1:13">
      <c r="A6024" s="150" t="str">
        <f t="shared" si="189"/>
        <v>2005-2007MalesPF3</v>
      </c>
      <c r="B6024" s="151" t="str">
        <f t="shared" si="188"/>
        <v>2005-2007_Males_PF3_&lt;75</v>
      </c>
      <c r="C6024" s="152" t="s">
        <v>3</v>
      </c>
      <c r="D6024" s="152" t="s">
        <v>2</v>
      </c>
      <c r="E6024" s="152" t="s">
        <v>134</v>
      </c>
      <c r="F6024" s="152">
        <v>350</v>
      </c>
      <c r="G6024" s="152">
        <v>116.666666666667</v>
      </c>
      <c r="H6024" s="152">
        <v>551.27659909590602</v>
      </c>
      <c r="I6024" s="152">
        <v>627.71766442236299</v>
      </c>
      <c r="J6024" s="152">
        <v>563.28727320189796</v>
      </c>
      <c r="K6024" s="152">
        <v>697.46319076596001</v>
      </c>
      <c r="L6024" s="152">
        <v>64.430391220464998</v>
      </c>
      <c r="M6024" s="152">
        <v>69.745526343597206</v>
      </c>
    </row>
    <row r="6025" spans="1:13">
      <c r="A6025" s="150" t="str">
        <f t="shared" si="189"/>
        <v>2006-2008MalesPF3</v>
      </c>
      <c r="B6025" s="151" t="str">
        <f t="shared" si="188"/>
        <v>2006-2008_Males_PF3_&lt;75</v>
      </c>
      <c r="C6025" s="152" t="s">
        <v>4</v>
      </c>
      <c r="D6025" s="152" t="s">
        <v>2</v>
      </c>
      <c r="E6025" s="152" t="s">
        <v>134</v>
      </c>
      <c r="F6025" s="152">
        <v>345</v>
      </c>
      <c r="G6025" s="152">
        <v>115</v>
      </c>
      <c r="H6025" s="152">
        <v>546.62124693020701</v>
      </c>
      <c r="I6025" s="152">
        <v>618.91149922733905</v>
      </c>
      <c r="J6025" s="152">
        <v>554.91382923521496</v>
      </c>
      <c r="K6025" s="152">
        <v>688.22842820129404</v>
      </c>
      <c r="L6025" s="152">
        <v>63.997669992124003</v>
      </c>
      <c r="M6025" s="152">
        <v>69.316928973955598</v>
      </c>
    </row>
    <row r="6026" spans="1:13">
      <c r="A6026" s="150" t="str">
        <f t="shared" si="189"/>
        <v>2007-2009MalesPF3</v>
      </c>
      <c r="B6026" s="151" t="str">
        <f t="shared" si="188"/>
        <v>2007-2009_Males_PF3_&lt;75</v>
      </c>
      <c r="C6026" s="152" t="s">
        <v>5</v>
      </c>
      <c r="D6026" s="152" t="s">
        <v>2</v>
      </c>
      <c r="E6026" s="152" t="s">
        <v>134</v>
      </c>
      <c r="F6026" s="152">
        <v>356</v>
      </c>
      <c r="G6026" s="152">
        <v>118.666666666667</v>
      </c>
      <c r="H6026" s="152">
        <v>566.89703493741797</v>
      </c>
      <c r="I6026" s="152">
        <v>628.16474516294795</v>
      </c>
      <c r="J6026" s="152">
        <v>564.17663137757199</v>
      </c>
      <c r="K6026" s="152">
        <v>697.38487437210199</v>
      </c>
      <c r="L6026" s="152">
        <v>63.988113785376299</v>
      </c>
      <c r="M6026" s="152">
        <v>69.220129209153399</v>
      </c>
    </row>
    <row r="6027" spans="1:13">
      <c r="A6027" s="150" t="str">
        <f t="shared" si="189"/>
        <v>2008-2010MalesPF3</v>
      </c>
      <c r="B6027" s="151" t="str">
        <f t="shared" si="188"/>
        <v>2008-2010_Males_PF3_&lt;75</v>
      </c>
      <c r="C6027" s="152" t="s">
        <v>6</v>
      </c>
      <c r="D6027" s="152" t="s">
        <v>2</v>
      </c>
      <c r="E6027" s="152" t="s">
        <v>134</v>
      </c>
      <c r="F6027" s="152">
        <v>340</v>
      </c>
      <c r="G6027" s="152">
        <v>113.333333333333</v>
      </c>
      <c r="H6027" s="152">
        <v>543.23512494407896</v>
      </c>
      <c r="I6027" s="152">
        <v>600.20800192198101</v>
      </c>
      <c r="J6027" s="152">
        <v>537.715283184398</v>
      </c>
      <c r="K6027" s="152">
        <v>667.93465778298696</v>
      </c>
      <c r="L6027" s="152">
        <v>62.492718737583097</v>
      </c>
      <c r="M6027" s="152">
        <v>67.726655861005298</v>
      </c>
    </row>
    <row r="6028" spans="1:13">
      <c r="A6028" s="150" t="str">
        <f t="shared" si="189"/>
        <v>2009-2011MalesPF3</v>
      </c>
      <c r="B6028" s="151" t="str">
        <f t="shared" si="188"/>
        <v>2009-2011_Males_PF3_&lt;75</v>
      </c>
      <c r="C6028" s="152" t="s">
        <v>7</v>
      </c>
      <c r="D6028" s="152" t="s">
        <v>2</v>
      </c>
      <c r="E6028" s="152" t="s">
        <v>134</v>
      </c>
      <c r="F6028" s="152">
        <v>338</v>
      </c>
      <c r="G6028" s="152">
        <v>112.666666666667</v>
      </c>
      <c r="H6028" s="152">
        <v>540.44546777314099</v>
      </c>
      <c r="I6028" s="152">
        <v>589.20067515978894</v>
      </c>
      <c r="J6028" s="152">
        <v>527.729503540564</v>
      </c>
      <c r="K6028" s="152">
        <v>655.83612191702605</v>
      </c>
      <c r="L6028" s="152">
        <v>61.471171619224499</v>
      </c>
      <c r="M6028" s="152">
        <v>66.635446757237702</v>
      </c>
    </row>
    <row r="6029" spans="1:13">
      <c r="A6029" s="150" t="str">
        <f t="shared" si="189"/>
        <v>2010-2012MalesPF3</v>
      </c>
      <c r="B6029" s="151" t="str">
        <f t="shared" si="188"/>
        <v>2010-2012_Males_PF3_&lt;75</v>
      </c>
      <c r="C6029" s="152" t="s">
        <v>8</v>
      </c>
      <c r="D6029" s="152" t="s">
        <v>2</v>
      </c>
      <c r="E6029" s="152" t="s">
        <v>134</v>
      </c>
      <c r="F6029" s="152">
        <v>316</v>
      </c>
      <c r="G6029" s="152">
        <v>105.333333333333</v>
      </c>
      <c r="H6029" s="152">
        <v>504.98593710048601</v>
      </c>
      <c r="I6029" s="152">
        <v>545.10672397922804</v>
      </c>
      <c r="J6029" s="152">
        <v>486.39666274020402</v>
      </c>
      <c r="K6029" s="152">
        <v>608.92578233327799</v>
      </c>
      <c r="L6029" s="152">
        <v>58.710061239024498</v>
      </c>
      <c r="M6029" s="152">
        <v>63.819058354049702</v>
      </c>
    </row>
    <row r="6030" spans="1:13">
      <c r="A6030" s="150" t="str">
        <f t="shared" si="189"/>
        <v>2011-2013MalesPF3</v>
      </c>
      <c r="B6030" s="151" t="str">
        <f t="shared" si="188"/>
        <v>2011-2013_Males_PF3_&lt;75</v>
      </c>
      <c r="C6030" s="152" t="s">
        <v>9</v>
      </c>
      <c r="D6030" s="152" t="s">
        <v>2</v>
      </c>
      <c r="E6030" s="152" t="s">
        <v>134</v>
      </c>
      <c r="F6030" s="152">
        <v>314</v>
      </c>
      <c r="G6030" s="152">
        <v>104.666666666667</v>
      </c>
      <c r="H6030" s="152">
        <v>501.62949709246601</v>
      </c>
      <c r="I6030" s="152">
        <v>534.78325254996798</v>
      </c>
      <c r="J6030" s="152">
        <v>477.03157102605599</v>
      </c>
      <c r="K6030" s="152">
        <v>597.577259893225</v>
      </c>
      <c r="L6030" s="152">
        <v>57.751681523911699</v>
      </c>
      <c r="M6030" s="152">
        <v>62.7940073432571</v>
      </c>
    </row>
    <row r="6031" spans="1:13">
      <c r="A6031" s="150" t="str">
        <f t="shared" si="189"/>
        <v>2012-2014MalesPF3</v>
      </c>
      <c r="B6031" s="151" t="str">
        <f t="shared" si="188"/>
        <v>2012-2014_Males_PF3_&lt;75</v>
      </c>
      <c r="C6031" s="152" t="s">
        <v>216</v>
      </c>
      <c r="D6031" s="152" t="s">
        <v>2</v>
      </c>
      <c r="E6031" s="152" t="s">
        <v>134</v>
      </c>
      <c r="F6031" s="152">
        <v>339</v>
      </c>
      <c r="G6031" s="152">
        <v>113</v>
      </c>
      <c r="H6031" s="152">
        <v>540.49744897959204</v>
      </c>
      <c r="I6031" s="152">
        <v>572.23820636859898</v>
      </c>
      <c r="J6031" s="152">
        <v>512.706696340961</v>
      </c>
      <c r="K6031" s="152">
        <v>636.76332352880797</v>
      </c>
      <c r="L6031" s="152">
        <v>59.531510027638497</v>
      </c>
      <c r="M6031" s="152">
        <v>64.525117160208495</v>
      </c>
    </row>
    <row r="6032" spans="1:13">
      <c r="A6032" s="150" t="str">
        <f t="shared" si="189"/>
        <v>2004-2006MalesPF4</v>
      </c>
      <c r="B6032" s="151" t="str">
        <f t="shared" si="188"/>
        <v>2004-2006_Males_PF4_&lt;75</v>
      </c>
      <c r="C6032" s="152" t="s">
        <v>1</v>
      </c>
      <c r="D6032" s="152" t="s">
        <v>2</v>
      </c>
      <c r="E6032" s="152" t="s">
        <v>135</v>
      </c>
      <c r="F6032" s="152">
        <v>388</v>
      </c>
      <c r="G6032" s="152">
        <v>129.333333333333</v>
      </c>
      <c r="H6032" s="152">
        <v>611.64972018601702</v>
      </c>
      <c r="I6032" s="152">
        <v>698.795199846993</v>
      </c>
      <c r="J6032" s="152">
        <v>630.542734421501</v>
      </c>
      <c r="K6032" s="152">
        <v>772.38339206230103</v>
      </c>
      <c r="L6032" s="152">
        <v>68.252465425492701</v>
      </c>
      <c r="M6032" s="152">
        <v>73.588192215308098</v>
      </c>
    </row>
    <row r="6033" spans="1:13">
      <c r="A6033" s="150" t="str">
        <f t="shared" si="189"/>
        <v>2005-2007MalesPF4</v>
      </c>
      <c r="B6033" s="151" t="str">
        <f t="shared" si="188"/>
        <v>2005-2007_Males_PF4_&lt;75</v>
      </c>
      <c r="C6033" s="152" t="s">
        <v>3</v>
      </c>
      <c r="D6033" s="152" t="s">
        <v>2</v>
      </c>
      <c r="E6033" s="152" t="s">
        <v>135</v>
      </c>
      <c r="F6033" s="152">
        <v>414</v>
      </c>
      <c r="G6033" s="152">
        <v>138</v>
      </c>
      <c r="H6033" s="152">
        <v>654.31786572259398</v>
      </c>
      <c r="I6033" s="152">
        <v>740.43003826369795</v>
      </c>
      <c r="J6033" s="152">
        <v>670.32081444312405</v>
      </c>
      <c r="K6033" s="152">
        <v>815.83813094260995</v>
      </c>
      <c r="L6033" s="152">
        <v>70.109223820574101</v>
      </c>
      <c r="M6033" s="152">
        <v>75.408092678912098</v>
      </c>
    </row>
    <row r="6034" spans="1:13">
      <c r="A6034" s="150" t="str">
        <f t="shared" si="189"/>
        <v>2006-2008MalesPF4</v>
      </c>
      <c r="B6034" s="151" t="str">
        <f t="shared" si="188"/>
        <v>2006-2008_Males_PF4_&lt;75</v>
      </c>
      <c r="C6034" s="152" t="s">
        <v>4</v>
      </c>
      <c r="D6034" s="152" t="s">
        <v>2</v>
      </c>
      <c r="E6034" s="152" t="s">
        <v>135</v>
      </c>
      <c r="F6034" s="152">
        <v>388</v>
      </c>
      <c r="G6034" s="152">
        <v>129.333333333333</v>
      </c>
      <c r="H6034" s="152">
        <v>613.24482377113998</v>
      </c>
      <c r="I6034" s="152">
        <v>694.03726417363896</v>
      </c>
      <c r="J6034" s="152">
        <v>626.20438469781402</v>
      </c>
      <c r="K6034" s="152">
        <v>767.17306875250699</v>
      </c>
      <c r="L6034" s="152">
        <v>67.832879475824896</v>
      </c>
      <c r="M6034" s="152">
        <v>73.135804578868701</v>
      </c>
    </row>
    <row r="6035" spans="1:13">
      <c r="A6035" s="150" t="str">
        <f t="shared" si="189"/>
        <v>2007-2009MalesPF4</v>
      </c>
      <c r="B6035" s="151" t="str">
        <f t="shared" si="188"/>
        <v>2007-2009_Males_PF4_&lt;75</v>
      </c>
      <c r="C6035" s="152" t="s">
        <v>5</v>
      </c>
      <c r="D6035" s="152" t="s">
        <v>2</v>
      </c>
      <c r="E6035" s="152" t="s">
        <v>135</v>
      </c>
      <c r="F6035" s="152">
        <v>384</v>
      </c>
      <c r="G6035" s="152">
        <v>128</v>
      </c>
      <c r="H6035" s="152">
        <v>606.26154501965596</v>
      </c>
      <c r="I6035" s="152">
        <v>672.750217177492</v>
      </c>
      <c r="J6035" s="152">
        <v>606.71124426465201</v>
      </c>
      <c r="K6035" s="152">
        <v>743.97982774329</v>
      </c>
      <c r="L6035" s="152">
        <v>66.038972912840507</v>
      </c>
      <c r="M6035" s="152">
        <v>71.229610565797401</v>
      </c>
    </row>
    <row r="6036" spans="1:13">
      <c r="A6036" s="150" t="str">
        <f t="shared" si="189"/>
        <v>2008-2010MalesPF4</v>
      </c>
      <c r="B6036" s="151" t="str">
        <f t="shared" si="188"/>
        <v>2008-2010_Males_PF4_&lt;75</v>
      </c>
      <c r="C6036" s="152" t="s">
        <v>6</v>
      </c>
      <c r="D6036" s="152" t="s">
        <v>2</v>
      </c>
      <c r="E6036" s="152" t="s">
        <v>135</v>
      </c>
      <c r="F6036" s="152">
        <v>386</v>
      </c>
      <c r="G6036" s="152">
        <v>128.666666666667</v>
      </c>
      <c r="H6036" s="152">
        <v>609.34219457906499</v>
      </c>
      <c r="I6036" s="152">
        <v>667.913101317778</v>
      </c>
      <c r="J6036" s="152">
        <v>602.56013193491697</v>
      </c>
      <c r="K6036" s="152">
        <v>738.38890190993402</v>
      </c>
      <c r="L6036" s="152">
        <v>65.352969382861005</v>
      </c>
      <c r="M6036" s="152">
        <v>70.475800592156105</v>
      </c>
    </row>
    <row r="6037" spans="1:13">
      <c r="A6037" s="150" t="str">
        <f t="shared" si="189"/>
        <v>2009-2011MalesPF4</v>
      </c>
      <c r="B6037" s="151" t="str">
        <f t="shared" si="188"/>
        <v>2009-2011_Males_PF4_&lt;75</v>
      </c>
      <c r="C6037" s="152" t="s">
        <v>7</v>
      </c>
      <c r="D6037" s="152" t="s">
        <v>2</v>
      </c>
      <c r="E6037" s="152" t="s">
        <v>135</v>
      </c>
      <c r="F6037" s="152">
        <v>402</v>
      </c>
      <c r="G6037" s="152">
        <v>134</v>
      </c>
      <c r="H6037" s="152">
        <v>636.03569394342105</v>
      </c>
      <c r="I6037" s="152">
        <v>684.60024160871296</v>
      </c>
      <c r="J6037" s="152">
        <v>618.95094080434706</v>
      </c>
      <c r="K6037" s="152">
        <v>755.28787986100201</v>
      </c>
      <c r="L6037" s="152">
        <v>65.649300804365794</v>
      </c>
      <c r="M6037" s="152">
        <v>70.687638252289204</v>
      </c>
    </row>
    <row r="6038" spans="1:13">
      <c r="A6038" s="150" t="str">
        <f t="shared" si="189"/>
        <v>2010-2012MalesPF4</v>
      </c>
      <c r="B6038" s="151" t="str">
        <f t="shared" si="188"/>
        <v>2010-2012_Males_PF4_&lt;75</v>
      </c>
      <c r="C6038" s="152" t="s">
        <v>8</v>
      </c>
      <c r="D6038" s="152" t="s">
        <v>2</v>
      </c>
      <c r="E6038" s="152" t="s">
        <v>135</v>
      </c>
      <c r="F6038" s="152">
        <v>400</v>
      </c>
      <c r="G6038" s="152">
        <v>133.333333333333</v>
      </c>
      <c r="H6038" s="152">
        <v>632.92140698428796</v>
      </c>
      <c r="I6038" s="152">
        <v>678.20753432270203</v>
      </c>
      <c r="J6038" s="152">
        <v>613.00268953318505</v>
      </c>
      <c r="K6038" s="152">
        <v>748.42961885073805</v>
      </c>
      <c r="L6038" s="152">
        <v>65.204844789517097</v>
      </c>
      <c r="M6038" s="152">
        <v>70.222084528036007</v>
      </c>
    </row>
    <row r="6039" spans="1:13">
      <c r="A6039" s="150" t="str">
        <f t="shared" si="189"/>
        <v>2011-2013MalesPF4</v>
      </c>
      <c r="B6039" s="151" t="str">
        <f t="shared" si="188"/>
        <v>2011-2013_Males_PF4_&lt;75</v>
      </c>
      <c r="C6039" s="152" t="s">
        <v>9</v>
      </c>
      <c r="D6039" s="152" t="s">
        <v>2</v>
      </c>
      <c r="E6039" s="152" t="s">
        <v>135</v>
      </c>
      <c r="F6039" s="152">
        <v>386</v>
      </c>
      <c r="G6039" s="152">
        <v>128.666666666667</v>
      </c>
      <c r="H6039" s="152">
        <v>610.53730446198404</v>
      </c>
      <c r="I6039" s="152">
        <v>654.394919279497</v>
      </c>
      <c r="J6039" s="152">
        <v>590.349343514476</v>
      </c>
      <c r="K6039" s="152">
        <v>723.46084343028497</v>
      </c>
      <c r="L6039" s="152">
        <v>64.045575765020899</v>
      </c>
      <c r="M6039" s="152">
        <v>69.065924150787495</v>
      </c>
    </row>
    <row r="6040" spans="1:13">
      <c r="A6040" s="150" t="str">
        <f t="shared" si="189"/>
        <v>2012-2014MalesPF4</v>
      </c>
      <c r="B6040" s="151" t="str">
        <f t="shared" si="188"/>
        <v>2012-2014_Males_PF4_&lt;75</v>
      </c>
      <c r="C6040" s="152" t="s">
        <v>216</v>
      </c>
      <c r="D6040" s="152" t="s">
        <v>2</v>
      </c>
      <c r="E6040" s="152" t="s">
        <v>135</v>
      </c>
      <c r="F6040" s="152">
        <v>363</v>
      </c>
      <c r="G6040" s="152">
        <v>121</v>
      </c>
      <c r="H6040" s="152">
        <v>572.89858274675703</v>
      </c>
      <c r="I6040" s="152">
        <v>614.49847146439004</v>
      </c>
      <c r="J6040" s="152">
        <v>552.53335157631</v>
      </c>
      <c r="K6040" s="152">
        <v>681.47897118508297</v>
      </c>
      <c r="L6040" s="152">
        <v>61.965119888079897</v>
      </c>
      <c r="M6040" s="152">
        <v>66.980499720693203</v>
      </c>
    </row>
    <row r="6041" spans="1:13">
      <c r="A6041" s="150" t="str">
        <f t="shared" si="189"/>
        <v>2004-2006MalesPF5</v>
      </c>
      <c r="B6041" s="151" t="str">
        <f t="shared" si="188"/>
        <v>2004-2006_Males_PF5_&lt;75</v>
      </c>
      <c r="C6041" s="152" t="s">
        <v>1</v>
      </c>
      <c r="D6041" s="152" t="s">
        <v>2</v>
      </c>
      <c r="E6041" s="152" t="s">
        <v>136</v>
      </c>
      <c r="F6041" s="152">
        <v>412</v>
      </c>
      <c r="G6041" s="152">
        <v>137.333333333333</v>
      </c>
      <c r="H6041" s="152">
        <v>662.26230087926604</v>
      </c>
      <c r="I6041" s="152">
        <v>763.383807627382</v>
      </c>
      <c r="J6041" s="152">
        <v>691.03083140503998</v>
      </c>
      <c r="K6041" s="152">
        <v>841.219033921593</v>
      </c>
      <c r="L6041" s="152">
        <v>72.352976222341894</v>
      </c>
      <c r="M6041" s="152">
        <v>77.835226294210898</v>
      </c>
    </row>
    <row r="6042" spans="1:13">
      <c r="A6042" s="150" t="str">
        <f t="shared" si="189"/>
        <v>2005-2007MalesPF5</v>
      </c>
      <c r="B6042" s="151" t="str">
        <f t="shared" si="188"/>
        <v>2005-2007_Males_PF5_&lt;75</v>
      </c>
      <c r="C6042" s="152" t="s">
        <v>3</v>
      </c>
      <c r="D6042" s="152" t="s">
        <v>2</v>
      </c>
      <c r="E6042" s="152" t="s">
        <v>136</v>
      </c>
      <c r="F6042" s="152">
        <v>429</v>
      </c>
      <c r="G6042" s="152">
        <v>143</v>
      </c>
      <c r="H6042" s="152">
        <v>690.52102950408005</v>
      </c>
      <c r="I6042" s="152">
        <v>780.10149388017805</v>
      </c>
      <c r="J6042" s="152">
        <v>707.52638242407295</v>
      </c>
      <c r="K6042" s="152">
        <v>858.06122940552802</v>
      </c>
      <c r="L6042" s="152">
        <v>72.575111456104693</v>
      </c>
      <c r="M6042" s="152">
        <v>77.959735525350695</v>
      </c>
    </row>
    <row r="6043" spans="1:13">
      <c r="A6043" s="150" t="str">
        <f t="shared" si="189"/>
        <v>2006-2008MalesPF5</v>
      </c>
      <c r="B6043" s="151" t="str">
        <f t="shared" si="188"/>
        <v>2006-2008_Males_PF5_&lt;75</v>
      </c>
      <c r="C6043" s="152" t="s">
        <v>4</v>
      </c>
      <c r="D6043" s="152" t="s">
        <v>2</v>
      </c>
      <c r="E6043" s="152" t="s">
        <v>136</v>
      </c>
      <c r="F6043" s="152">
        <v>419</v>
      </c>
      <c r="G6043" s="152">
        <v>139.666666666667</v>
      </c>
      <c r="H6043" s="152">
        <v>674.72906165960796</v>
      </c>
      <c r="I6043" s="152">
        <v>757.46889398519204</v>
      </c>
      <c r="J6043" s="152">
        <v>686.16434320345604</v>
      </c>
      <c r="K6043" s="152">
        <v>834.12909988217598</v>
      </c>
      <c r="L6043" s="152">
        <v>71.304550781736694</v>
      </c>
      <c r="M6043" s="152">
        <v>76.660205896983896</v>
      </c>
    </row>
    <row r="6044" spans="1:13">
      <c r="A6044" s="150" t="str">
        <f t="shared" si="189"/>
        <v>2007-2009MalesPF5</v>
      </c>
      <c r="B6044" s="151" t="str">
        <f t="shared" si="188"/>
        <v>2007-2009_Males_PF5_&lt;75</v>
      </c>
      <c r="C6044" s="152" t="s">
        <v>5</v>
      </c>
      <c r="D6044" s="152" t="s">
        <v>2</v>
      </c>
      <c r="E6044" s="152" t="s">
        <v>136</v>
      </c>
      <c r="F6044" s="152">
        <v>406</v>
      </c>
      <c r="G6044" s="152">
        <v>135.333333333333</v>
      </c>
      <c r="H6044" s="152">
        <v>655.35665283853405</v>
      </c>
      <c r="I6044" s="152">
        <v>732.90512097507201</v>
      </c>
      <c r="J6044" s="152">
        <v>662.84990653781404</v>
      </c>
      <c r="K6044" s="152">
        <v>808.30916793445704</v>
      </c>
      <c r="L6044" s="152">
        <v>70.055214437257405</v>
      </c>
      <c r="M6044" s="152">
        <v>75.4040469593849</v>
      </c>
    </row>
    <row r="6045" spans="1:13">
      <c r="A6045" s="150" t="str">
        <f t="shared" si="189"/>
        <v>2008-2010MalesPF5</v>
      </c>
      <c r="B6045" s="151" t="str">
        <f t="shared" si="188"/>
        <v>2008-2010_Males_PF5_&lt;75</v>
      </c>
      <c r="C6045" s="152" t="s">
        <v>6</v>
      </c>
      <c r="D6045" s="152" t="s">
        <v>2</v>
      </c>
      <c r="E6045" s="152" t="s">
        <v>136</v>
      </c>
      <c r="F6045" s="152">
        <v>393</v>
      </c>
      <c r="G6045" s="152">
        <v>131</v>
      </c>
      <c r="H6045" s="152">
        <v>637.10788684445197</v>
      </c>
      <c r="I6045" s="152">
        <v>713.02823341174599</v>
      </c>
      <c r="J6045" s="152">
        <v>643.85499730539902</v>
      </c>
      <c r="K6045" s="152">
        <v>787.57322618058004</v>
      </c>
      <c r="L6045" s="152">
        <v>69.173236106347204</v>
      </c>
      <c r="M6045" s="152">
        <v>74.544992768833694</v>
      </c>
    </row>
    <row r="6046" spans="1:13">
      <c r="A6046" s="150" t="str">
        <f t="shared" si="189"/>
        <v>2009-2011MalesPF5</v>
      </c>
      <c r="B6046" s="151" t="str">
        <f t="shared" si="188"/>
        <v>2009-2011_Males_PF5_&lt;75</v>
      </c>
      <c r="C6046" s="152" t="s">
        <v>7</v>
      </c>
      <c r="D6046" s="152" t="s">
        <v>2</v>
      </c>
      <c r="E6046" s="152" t="s">
        <v>136</v>
      </c>
      <c r="F6046" s="152">
        <v>428</v>
      </c>
      <c r="G6046" s="152">
        <v>142.666666666667</v>
      </c>
      <c r="H6046" s="152">
        <v>696.08209865499998</v>
      </c>
      <c r="I6046" s="152">
        <v>773.097500930107</v>
      </c>
      <c r="J6046" s="152">
        <v>701.16403027003605</v>
      </c>
      <c r="K6046" s="152">
        <v>850.37447057200802</v>
      </c>
      <c r="L6046" s="152">
        <v>71.933470660071293</v>
      </c>
      <c r="M6046" s="152">
        <v>77.276969641900706</v>
      </c>
    </row>
    <row r="6047" spans="1:13">
      <c r="A6047" s="150" t="str">
        <f t="shared" si="189"/>
        <v>2010-2012MalesPF5</v>
      </c>
      <c r="B6047" s="151" t="str">
        <f t="shared" si="188"/>
        <v>2010-2012_Males_PF5_&lt;75</v>
      </c>
      <c r="C6047" s="152" t="s">
        <v>8</v>
      </c>
      <c r="D6047" s="152" t="s">
        <v>2</v>
      </c>
      <c r="E6047" s="152" t="s">
        <v>136</v>
      </c>
      <c r="F6047" s="152">
        <v>389</v>
      </c>
      <c r="G6047" s="152">
        <v>129.666666666667</v>
      </c>
      <c r="H6047" s="152">
        <v>632.02703580945001</v>
      </c>
      <c r="I6047" s="152">
        <v>692.37103828228601</v>
      </c>
      <c r="J6047" s="152">
        <v>624.90306142755799</v>
      </c>
      <c r="K6047" s="152">
        <v>765.10634469403101</v>
      </c>
      <c r="L6047" s="152">
        <v>67.467976854728803</v>
      </c>
      <c r="M6047" s="152">
        <v>72.735306411744403</v>
      </c>
    </row>
    <row r="6048" spans="1:13">
      <c r="A6048" s="150" t="str">
        <f t="shared" si="189"/>
        <v>2011-2013MalesPF5</v>
      </c>
      <c r="B6048" s="151" t="str">
        <f t="shared" si="188"/>
        <v>2011-2013_Males_PF5_&lt;75</v>
      </c>
      <c r="C6048" s="152" t="s">
        <v>9</v>
      </c>
      <c r="D6048" s="152" t="s">
        <v>2</v>
      </c>
      <c r="E6048" s="152" t="s">
        <v>136</v>
      </c>
      <c r="F6048" s="152">
        <v>387</v>
      </c>
      <c r="G6048" s="152">
        <v>129</v>
      </c>
      <c r="H6048" s="152">
        <v>626.53801321072399</v>
      </c>
      <c r="I6048" s="152">
        <v>683.51518630231999</v>
      </c>
      <c r="J6048" s="152">
        <v>616.78059327554001</v>
      </c>
      <c r="K6048" s="152">
        <v>755.47386422995805</v>
      </c>
      <c r="L6048" s="152">
        <v>66.734593026779706</v>
      </c>
      <c r="M6048" s="152">
        <v>71.958677927638206</v>
      </c>
    </row>
    <row r="6049" spans="1:13">
      <c r="A6049" s="150" t="str">
        <f t="shared" si="189"/>
        <v>2012-2014MalesPF5</v>
      </c>
      <c r="B6049" s="151" t="str">
        <f t="shared" si="188"/>
        <v>2012-2014_Males_PF5_&lt;75</v>
      </c>
      <c r="C6049" s="152" t="s">
        <v>216</v>
      </c>
      <c r="D6049" s="152" t="s">
        <v>2</v>
      </c>
      <c r="E6049" s="152" t="s">
        <v>136</v>
      </c>
      <c r="F6049" s="152">
        <v>380</v>
      </c>
      <c r="G6049" s="152">
        <v>126.666666666667</v>
      </c>
      <c r="H6049" s="152">
        <v>611.80789232181098</v>
      </c>
      <c r="I6049" s="152">
        <v>663.47113341033196</v>
      </c>
      <c r="J6049" s="152">
        <v>598.10374081379803</v>
      </c>
      <c r="K6049" s="152">
        <v>734.00449492807695</v>
      </c>
      <c r="L6049" s="152">
        <v>65.367392596533705</v>
      </c>
      <c r="M6049" s="152">
        <v>70.533361517745405</v>
      </c>
    </row>
    <row r="6050" spans="1:13">
      <c r="A6050" s="150" t="str">
        <f t="shared" si="189"/>
        <v>2004-2006MalesPH</v>
      </c>
      <c r="B6050" s="151" t="str">
        <f t="shared" si="188"/>
        <v>2004-2006_Males_PH_&lt;75</v>
      </c>
      <c r="C6050" s="152" t="s">
        <v>1</v>
      </c>
      <c r="D6050" s="152" t="s">
        <v>2</v>
      </c>
      <c r="E6050" s="152" t="s">
        <v>137</v>
      </c>
      <c r="F6050" s="152">
        <v>413</v>
      </c>
      <c r="G6050" s="152">
        <v>137.666666666667</v>
      </c>
      <c r="H6050" s="152">
        <v>533.32300262141803</v>
      </c>
      <c r="I6050" s="152">
        <v>615.63751679497</v>
      </c>
      <c r="J6050" s="152">
        <v>557.28670416573698</v>
      </c>
      <c r="K6050" s="152">
        <v>678.40404874211094</v>
      </c>
      <c r="L6050" s="152">
        <v>58.350812629232799</v>
      </c>
      <c r="M6050" s="152">
        <v>62.7665319471404</v>
      </c>
    </row>
    <row r="6051" spans="1:13">
      <c r="A6051" s="150" t="str">
        <f t="shared" si="189"/>
        <v>2005-2007MalesPH</v>
      </c>
      <c r="B6051" s="151" t="str">
        <f t="shared" si="188"/>
        <v>2005-2007_Males_PH_&lt;75</v>
      </c>
      <c r="C6051" s="152" t="s">
        <v>3</v>
      </c>
      <c r="D6051" s="152" t="s">
        <v>2</v>
      </c>
      <c r="E6051" s="152" t="s">
        <v>137</v>
      </c>
      <c r="F6051" s="152">
        <v>411</v>
      </c>
      <c r="G6051" s="152">
        <v>137</v>
      </c>
      <c r="H6051" s="152">
        <v>526.78800307613403</v>
      </c>
      <c r="I6051" s="152">
        <v>601.08434203811203</v>
      </c>
      <c r="J6051" s="152">
        <v>543.97191637547701</v>
      </c>
      <c r="K6051" s="152">
        <v>662.52970391010604</v>
      </c>
      <c r="L6051" s="152">
        <v>57.112425662635097</v>
      </c>
      <c r="M6051" s="152">
        <v>61.4453618719932</v>
      </c>
    </row>
    <row r="6052" spans="1:13">
      <c r="A6052" s="150" t="str">
        <f t="shared" si="189"/>
        <v>2006-2008MalesPH</v>
      </c>
      <c r="B6052" s="151" t="str">
        <f t="shared" si="188"/>
        <v>2006-2008_Males_PH_&lt;75</v>
      </c>
      <c r="C6052" s="152" t="s">
        <v>4</v>
      </c>
      <c r="D6052" s="152" t="s">
        <v>2</v>
      </c>
      <c r="E6052" s="152" t="s">
        <v>137</v>
      </c>
      <c r="F6052" s="152">
        <v>438</v>
      </c>
      <c r="G6052" s="152">
        <v>146</v>
      </c>
      <c r="H6052" s="152">
        <v>556.21872857033998</v>
      </c>
      <c r="I6052" s="152">
        <v>630.04624870426301</v>
      </c>
      <c r="J6052" s="152">
        <v>572.00779193020503</v>
      </c>
      <c r="K6052" s="152">
        <v>692.34456979716401</v>
      </c>
      <c r="L6052" s="152">
        <v>58.038456774057899</v>
      </c>
      <c r="M6052" s="152">
        <v>62.298321092901197</v>
      </c>
    </row>
    <row r="6053" spans="1:13">
      <c r="A6053" s="150" t="str">
        <f t="shared" si="189"/>
        <v>2007-2009MalesPH</v>
      </c>
      <c r="B6053" s="151" t="str">
        <f t="shared" si="188"/>
        <v>2007-2009_Males_PH_&lt;75</v>
      </c>
      <c r="C6053" s="152" t="s">
        <v>5</v>
      </c>
      <c r="D6053" s="152" t="s">
        <v>2</v>
      </c>
      <c r="E6053" s="152" t="s">
        <v>137</v>
      </c>
      <c r="F6053" s="152">
        <v>468</v>
      </c>
      <c r="G6053" s="152">
        <v>156</v>
      </c>
      <c r="H6053" s="152">
        <v>588.75330230217605</v>
      </c>
      <c r="I6053" s="152">
        <v>662.737431653317</v>
      </c>
      <c r="J6053" s="152">
        <v>603.68647575873399</v>
      </c>
      <c r="K6053" s="152">
        <v>725.97594758832997</v>
      </c>
      <c r="L6053" s="152">
        <v>59.050955894582998</v>
      </c>
      <c r="M6053" s="152">
        <v>63.238515935012998</v>
      </c>
    </row>
    <row r="6054" spans="1:13">
      <c r="A6054" s="150" t="str">
        <f t="shared" si="189"/>
        <v>2008-2010MalesPH</v>
      </c>
      <c r="B6054" s="151" t="str">
        <f t="shared" si="188"/>
        <v>2008-2010_Males_PH_&lt;75</v>
      </c>
      <c r="C6054" s="152" t="s">
        <v>6</v>
      </c>
      <c r="D6054" s="152" t="s">
        <v>2</v>
      </c>
      <c r="E6054" s="152" t="s">
        <v>137</v>
      </c>
      <c r="F6054" s="152">
        <v>446</v>
      </c>
      <c r="G6054" s="152">
        <v>148.666666666667</v>
      </c>
      <c r="H6054" s="152">
        <v>556.86656428312801</v>
      </c>
      <c r="I6054" s="152">
        <v>623.26847152048799</v>
      </c>
      <c r="J6054" s="152">
        <v>566.45459265999398</v>
      </c>
      <c r="K6054" s="152">
        <v>684.21329278344501</v>
      </c>
      <c r="L6054" s="152">
        <v>56.813878860493901</v>
      </c>
      <c r="M6054" s="152">
        <v>60.944821262957902</v>
      </c>
    </row>
    <row r="6055" spans="1:13">
      <c r="A6055" s="150" t="str">
        <f t="shared" si="189"/>
        <v>2009-2011MalesPH</v>
      </c>
      <c r="B6055" s="151" t="str">
        <f t="shared" si="188"/>
        <v>2009-2011_Males_PH_&lt;75</v>
      </c>
      <c r="C6055" s="152" t="s">
        <v>7</v>
      </c>
      <c r="D6055" s="152" t="s">
        <v>2</v>
      </c>
      <c r="E6055" s="152" t="s">
        <v>137</v>
      </c>
      <c r="F6055" s="152">
        <v>411</v>
      </c>
      <c r="G6055" s="152">
        <v>137</v>
      </c>
      <c r="H6055" s="152">
        <v>510.14708620368702</v>
      </c>
      <c r="I6055" s="152">
        <v>562.267013186589</v>
      </c>
      <c r="J6055" s="152">
        <v>508.90960987899001</v>
      </c>
      <c r="K6055" s="152">
        <v>619.67247122389801</v>
      </c>
      <c r="L6055" s="152">
        <v>53.357403307599199</v>
      </c>
      <c r="M6055" s="152">
        <v>57.405458037309003</v>
      </c>
    </row>
    <row r="6056" spans="1:13">
      <c r="A6056" s="150" t="str">
        <f t="shared" si="189"/>
        <v>2010-2012MalesPH</v>
      </c>
      <c r="B6056" s="151" t="str">
        <f t="shared" si="188"/>
        <v>2010-2012_Males_PH_&lt;75</v>
      </c>
      <c r="C6056" s="152" t="s">
        <v>8</v>
      </c>
      <c r="D6056" s="152" t="s">
        <v>2</v>
      </c>
      <c r="E6056" s="152" t="s">
        <v>137</v>
      </c>
      <c r="F6056" s="152">
        <v>376</v>
      </c>
      <c r="G6056" s="152">
        <v>125.333333333333</v>
      </c>
      <c r="H6056" s="152">
        <v>465.248648180457</v>
      </c>
      <c r="I6056" s="152">
        <v>509.97414979333701</v>
      </c>
      <c r="J6056" s="152">
        <v>459.43557300625901</v>
      </c>
      <c r="K6056" s="152">
        <v>564.52887227982501</v>
      </c>
      <c r="L6056" s="152">
        <v>50.538576787077801</v>
      </c>
      <c r="M6056" s="152">
        <v>54.554722486488203</v>
      </c>
    </row>
    <row r="6057" spans="1:13">
      <c r="A6057" s="150" t="str">
        <f t="shared" si="189"/>
        <v>2011-2013MalesPH</v>
      </c>
      <c r="B6057" s="151" t="str">
        <f t="shared" si="188"/>
        <v>2011-2013_Males_PH_&lt;75</v>
      </c>
      <c r="C6057" s="152" t="s">
        <v>9</v>
      </c>
      <c r="D6057" s="152" t="s">
        <v>2</v>
      </c>
      <c r="E6057" s="152" t="s">
        <v>137</v>
      </c>
      <c r="F6057" s="152">
        <v>403</v>
      </c>
      <c r="G6057" s="152">
        <v>134.333333333333</v>
      </c>
      <c r="H6057" s="152">
        <v>497.93659030815201</v>
      </c>
      <c r="I6057" s="152">
        <v>538.35581828444504</v>
      </c>
      <c r="J6057" s="152">
        <v>486.76865595948999</v>
      </c>
      <c r="K6057" s="152">
        <v>593.89698374414502</v>
      </c>
      <c r="L6057" s="152">
        <v>51.587162324955003</v>
      </c>
      <c r="M6057" s="152">
        <v>55.541165459700899</v>
      </c>
    </row>
    <row r="6058" spans="1:13">
      <c r="A6058" s="150" t="str">
        <f t="shared" si="189"/>
        <v>2012-2014MalesPH</v>
      </c>
      <c r="B6058" s="151" t="str">
        <f t="shared" si="188"/>
        <v>2012-2014_Males_PH_&lt;75</v>
      </c>
      <c r="C6058" s="152" t="s">
        <v>216</v>
      </c>
      <c r="D6058" s="152" t="s">
        <v>2</v>
      </c>
      <c r="E6058" s="152" t="s">
        <v>137</v>
      </c>
      <c r="F6058" s="152">
        <v>416</v>
      </c>
      <c r="G6058" s="152">
        <v>138.666666666667</v>
      </c>
      <c r="H6058" s="152">
        <v>513.96730871397006</v>
      </c>
      <c r="I6058" s="152">
        <v>548.232864970062</v>
      </c>
      <c r="J6058" s="152">
        <v>496.57688132199098</v>
      </c>
      <c r="K6058" s="152">
        <v>603.78324001377803</v>
      </c>
      <c r="L6058" s="152">
        <v>51.655983648071803</v>
      </c>
      <c r="M6058" s="152">
        <v>55.5503750437151</v>
      </c>
    </row>
    <row r="6059" spans="1:13">
      <c r="A6059" s="150" t="str">
        <f t="shared" si="189"/>
        <v>2004-2006MalesPH1</v>
      </c>
      <c r="B6059" s="151" t="str">
        <f t="shared" si="188"/>
        <v>2004-2006_Males_PH1_&lt;75</v>
      </c>
      <c r="C6059" s="152" t="s">
        <v>1</v>
      </c>
      <c r="D6059" s="152" t="s">
        <v>2</v>
      </c>
      <c r="E6059" s="152" t="s">
        <v>138</v>
      </c>
      <c r="F6059" s="152">
        <v>70</v>
      </c>
      <c r="G6059" s="152">
        <v>23.3333333333333</v>
      </c>
      <c r="H6059" s="152">
        <v>382.26299694189601</v>
      </c>
      <c r="I6059" s="152">
        <v>424.73662100457301</v>
      </c>
      <c r="J6059" s="152">
        <v>330.51621674637101</v>
      </c>
      <c r="K6059" s="152">
        <v>537.32118712374097</v>
      </c>
      <c r="L6059" s="152">
        <v>94.220404258202194</v>
      </c>
      <c r="M6059" s="152">
        <v>112.584566119168</v>
      </c>
    </row>
    <row r="6060" spans="1:13">
      <c r="A6060" s="150" t="str">
        <f t="shared" si="189"/>
        <v>2005-2007MalesPH1</v>
      </c>
      <c r="B6060" s="151" t="str">
        <f t="shared" si="188"/>
        <v>2005-2007_Males_PH1_&lt;75</v>
      </c>
      <c r="C6060" s="152" t="s">
        <v>3</v>
      </c>
      <c r="D6060" s="152" t="s">
        <v>2</v>
      </c>
      <c r="E6060" s="152" t="s">
        <v>138</v>
      </c>
      <c r="F6060" s="152">
        <v>74</v>
      </c>
      <c r="G6060" s="152">
        <v>24.6666666666667</v>
      </c>
      <c r="H6060" s="152">
        <v>399.61118911329498</v>
      </c>
      <c r="I6060" s="152">
        <v>435.76272607994702</v>
      </c>
      <c r="J6060" s="152">
        <v>341.58222811856098</v>
      </c>
      <c r="K6060" s="152">
        <v>547.74766988929798</v>
      </c>
      <c r="L6060" s="152">
        <v>94.180497961386195</v>
      </c>
      <c r="M6060" s="152">
        <v>111.984943809352</v>
      </c>
    </row>
    <row r="6061" spans="1:13">
      <c r="A6061" s="150" t="str">
        <f t="shared" si="189"/>
        <v>2006-2008MalesPH1</v>
      </c>
      <c r="B6061" s="151" t="str">
        <f t="shared" si="188"/>
        <v>2006-2008_Males_PH1_&lt;75</v>
      </c>
      <c r="C6061" s="152" t="s">
        <v>4</v>
      </c>
      <c r="D6061" s="152" t="s">
        <v>2</v>
      </c>
      <c r="E6061" s="152" t="s">
        <v>138</v>
      </c>
      <c r="F6061" s="152">
        <v>74</v>
      </c>
      <c r="G6061" s="152">
        <v>24.6666666666667</v>
      </c>
      <c r="H6061" s="152">
        <v>395.38362898055101</v>
      </c>
      <c r="I6061" s="152">
        <v>421.311162713226</v>
      </c>
      <c r="J6061" s="152">
        <v>330.23266933623302</v>
      </c>
      <c r="K6061" s="152">
        <v>529.60768039828395</v>
      </c>
      <c r="L6061" s="152">
        <v>91.078493376992398</v>
      </c>
      <c r="M6061" s="152">
        <v>108.296517685059</v>
      </c>
    </row>
    <row r="6062" spans="1:13">
      <c r="A6062" s="150" t="str">
        <f t="shared" si="189"/>
        <v>2007-2009MalesPH1</v>
      </c>
      <c r="B6062" s="151" t="str">
        <f t="shared" si="188"/>
        <v>2007-2009_Males_PH1_&lt;75</v>
      </c>
      <c r="C6062" s="152" t="s">
        <v>5</v>
      </c>
      <c r="D6062" s="152" t="s">
        <v>2</v>
      </c>
      <c r="E6062" s="152" t="s">
        <v>138</v>
      </c>
      <c r="F6062" s="152">
        <v>83</v>
      </c>
      <c r="G6062" s="152">
        <v>27.6666666666667</v>
      </c>
      <c r="H6062" s="152">
        <v>438.341695273303</v>
      </c>
      <c r="I6062" s="152">
        <v>473.12167272569297</v>
      </c>
      <c r="J6062" s="152">
        <v>376.37422199493199</v>
      </c>
      <c r="K6062" s="152">
        <v>587.04530009894802</v>
      </c>
      <c r="L6062" s="152">
        <v>96.747450730761599</v>
      </c>
      <c r="M6062" s="152">
        <v>113.923627373255</v>
      </c>
    </row>
    <row r="6063" spans="1:13">
      <c r="A6063" s="150" t="str">
        <f t="shared" si="189"/>
        <v>2008-2010MalesPH1</v>
      </c>
      <c r="B6063" s="151" t="str">
        <f t="shared" si="188"/>
        <v>2008-2010_Males_PH1_&lt;75</v>
      </c>
      <c r="C6063" s="152" t="s">
        <v>6</v>
      </c>
      <c r="D6063" s="152" t="s">
        <v>2</v>
      </c>
      <c r="E6063" s="152" t="s">
        <v>138</v>
      </c>
      <c r="F6063" s="152">
        <v>74</v>
      </c>
      <c r="G6063" s="152">
        <v>24.6666666666667</v>
      </c>
      <c r="H6063" s="152">
        <v>386.58447393166898</v>
      </c>
      <c r="I6063" s="152">
        <v>410.25079117908098</v>
      </c>
      <c r="J6063" s="152">
        <v>321.77128381909199</v>
      </c>
      <c r="K6063" s="152">
        <v>515.45699495228496</v>
      </c>
      <c r="L6063" s="152">
        <v>88.479507359988403</v>
      </c>
      <c r="M6063" s="152">
        <v>105.206203773204</v>
      </c>
    </row>
    <row r="6064" spans="1:13">
      <c r="A6064" s="150" t="str">
        <f t="shared" si="189"/>
        <v>2009-2011MalesPH1</v>
      </c>
      <c r="B6064" s="151" t="str">
        <f t="shared" si="188"/>
        <v>2009-2011_Males_PH1_&lt;75</v>
      </c>
      <c r="C6064" s="152" t="s">
        <v>7</v>
      </c>
      <c r="D6064" s="152" t="s">
        <v>2</v>
      </c>
      <c r="E6064" s="152" t="s">
        <v>138</v>
      </c>
      <c r="F6064" s="152">
        <v>79</v>
      </c>
      <c r="G6064" s="152">
        <v>26.3333333333333</v>
      </c>
      <c r="H6064" s="152">
        <v>407.573647010267</v>
      </c>
      <c r="I6064" s="152">
        <v>431.826569205071</v>
      </c>
      <c r="J6064" s="152">
        <v>341.61734454378802</v>
      </c>
      <c r="K6064" s="152">
        <v>538.48939645327698</v>
      </c>
      <c r="L6064" s="152">
        <v>90.209224661283301</v>
      </c>
      <c r="M6064" s="152">
        <v>106.662827248206</v>
      </c>
    </row>
    <row r="6065" spans="1:13">
      <c r="A6065" s="150" t="str">
        <f t="shared" si="189"/>
        <v>2010-2012MalesPH1</v>
      </c>
      <c r="B6065" s="151" t="str">
        <f t="shared" si="188"/>
        <v>2010-2012_Males_PH1_&lt;75</v>
      </c>
      <c r="C6065" s="152" t="s">
        <v>8</v>
      </c>
      <c r="D6065" s="152" t="s">
        <v>2</v>
      </c>
      <c r="E6065" s="152" t="s">
        <v>138</v>
      </c>
      <c r="F6065" s="152">
        <v>74</v>
      </c>
      <c r="G6065" s="152">
        <v>24.6666666666667</v>
      </c>
      <c r="H6065" s="152">
        <v>378.59408574644402</v>
      </c>
      <c r="I6065" s="152">
        <v>394.71859520380798</v>
      </c>
      <c r="J6065" s="152">
        <v>309.71812975376798</v>
      </c>
      <c r="K6065" s="152">
        <v>495.78805813119698</v>
      </c>
      <c r="L6065" s="152">
        <v>85.0004654500394</v>
      </c>
      <c r="M6065" s="152">
        <v>101.06946292739001</v>
      </c>
    </row>
    <row r="6066" spans="1:13">
      <c r="A6066" s="150" t="str">
        <f t="shared" si="189"/>
        <v>2011-2013MalesPH1</v>
      </c>
      <c r="B6066" s="151" t="str">
        <f t="shared" si="188"/>
        <v>2011-2013_Males_PH1_&lt;75</v>
      </c>
      <c r="C6066" s="152" t="s">
        <v>9</v>
      </c>
      <c r="D6066" s="152" t="s">
        <v>2</v>
      </c>
      <c r="E6066" s="152" t="s">
        <v>138</v>
      </c>
      <c r="F6066" s="152">
        <v>76</v>
      </c>
      <c r="G6066" s="152">
        <v>25.3333333333333</v>
      </c>
      <c r="H6066" s="152">
        <v>386.37519064565299</v>
      </c>
      <c r="I6066" s="152">
        <v>398.89366907968298</v>
      </c>
      <c r="J6066" s="152">
        <v>314.00851347418899</v>
      </c>
      <c r="K6066" s="152">
        <v>499.593060336652</v>
      </c>
      <c r="L6066" s="152">
        <v>84.885155605493793</v>
      </c>
      <c r="M6066" s="152">
        <v>100.69939125697</v>
      </c>
    </row>
    <row r="6067" spans="1:13">
      <c r="A6067" s="150" t="str">
        <f t="shared" si="189"/>
        <v>2012-2014MalesPH1</v>
      </c>
      <c r="B6067" s="151" t="str">
        <f t="shared" si="188"/>
        <v>2012-2014_Males_PH1_&lt;75</v>
      </c>
      <c r="C6067" s="152" t="s">
        <v>216</v>
      </c>
      <c r="D6067" s="152" t="s">
        <v>2</v>
      </c>
      <c r="E6067" s="152" t="s">
        <v>138</v>
      </c>
      <c r="F6067" s="152">
        <v>76</v>
      </c>
      <c r="G6067" s="152">
        <v>25.3333333333333</v>
      </c>
      <c r="H6067" s="152">
        <v>386.84719535783398</v>
      </c>
      <c r="I6067" s="152">
        <v>389.12627786176802</v>
      </c>
      <c r="J6067" s="152">
        <v>306.24229824119197</v>
      </c>
      <c r="K6067" s="152">
        <v>487.45167095566899</v>
      </c>
      <c r="L6067" s="152">
        <v>82.883979620576198</v>
      </c>
      <c r="M6067" s="152">
        <v>98.325393093900601</v>
      </c>
    </row>
    <row r="6068" spans="1:13">
      <c r="A6068" s="150" t="str">
        <f t="shared" si="189"/>
        <v>2004-2006MalesPH2</v>
      </c>
      <c r="B6068" s="151" t="str">
        <f t="shared" si="188"/>
        <v>2004-2006_Males_PH2_&lt;75</v>
      </c>
      <c r="C6068" s="152" t="s">
        <v>1</v>
      </c>
      <c r="D6068" s="152" t="s">
        <v>2</v>
      </c>
      <c r="E6068" s="152" t="s">
        <v>139</v>
      </c>
      <c r="F6068" s="152">
        <v>73</v>
      </c>
      <c r="G6068" s="152">
        <v>24.3333333333333</v>
      </c>
      <c r="H6068" s="152">
        <v>439.99758905430701</v>
      </c>
      <c r="I6068" s="152">
        <v>535.18364727766402</v>
      </c>
      <c r="J6068" s="152">
        <v>417.82155360131702</v>
      </c>
      <c r="K6068" s="152">
        <v>674.89887636021501</v>
      </c>
      <c r="L6068" s="152">
        <v>117.362093676348</v>
      </c>
      <c r="M6068" s="152">
        <v>139.71522908255099</v>
      </c>
    </row>
    <row r="6069" spans="1:13">
      <c r="A6069" s="150" t="str">
        <f t="shared" si="189"/>
        <v>2005-2007MalesPH2</v>
      </c>
      <c r="B6069" s="151" t="str">
        <f t="shared" si="188"/>
        <v>2005-2007_Males_PH2_&lt;75</v>
      </c>
      <c r="C6069" s="152" t="s">
        <v>3</v>
      </c>
      <c r="D6069" s="152" t="s">
        <v>2</v>
      </c>
      <c r="E6069" s="152" t="s">
        <v>139</v>
      </c>
      <c r="F6069" s="152">
        <v>68</v>
      </c>
      <c r="G6069" s="152">
        <v>22.6666666666667</v>
      </c>
      <c r="H6069" s="152">
        <v>404.54518412755101</v>
      </c>
      <c r="I6069" s="152">
        <v>478.373095995048</v>
      </c>
      <c r="J6069" s="152">
        <v>370.03962799167601</v>
      </c>
      <c r="K6069" s="152">
        <v>608.16107409353003</v>
      </c>
      <c r="L6069" s="152">
        <v>108.333468003372</v>
      </c>
      <c r="M6069" s="152">
        <v>129.787978098482</v>
      </c>
    </row>
    <row r="6070" spans="1:13">
      <c r="A6070" s="150" t="str">
        <f t="shared" si="189"/>
        <v>2006-2008MalesPH2</v>
      </c>
      <c r="B6070" s="151" t="str">
        <f t="shared" si="188"/>
        <v>2006-2008_Males_PH2_&lt;75</v>
      </c>
      <c r="C6070" s="152" t="s">
        <v>4</v>
      </c>
      <c r="D6070" s="152" t="s">
        <v>2</v>
      </c>
      <c r="E6070" s="152" t="s">
        <v>139</v>
      </c>
      <c r="F6070" s="152">
        <v>66</v>
      </c>
      <c r="G6070" s="152">
        <v>22</v>
      </c>
      <c r="H6070" s="152">
        <v>387.66519823788502</v>
      </c>
      <c r="I6070" s="152">
        <v>455.99852278089901</v>
      </c>
      <c r="J6070" s="152">
        <v>350.93722301680299</v>
      </c>
      <c r="K6070" s="152">
        <v>582.21152444598101</v>
      </c>
      <c r="L6070" s="152">
        <v>105.06129976409601</v>
      </c>
      <c r="M6070" s="152">
        <v>126.213001665082</v>
      </c>
    </row>
    <row r="6071" spans="1:13">
      <c r="A6071" s="150" t="str">
        <f t="shared" si="189"/>
        <v>2007-2009MalesPH2</v>
      </c>
      <c r="B6071" s="151" t="str">
        <f t="shared" si="188"/>
        <v>2007-2009_Males_PH2_&lt;75</v>
      </c>
      <c r="C6071" s="152" t="s">
        <v>5</v>
      </c>
      <c r="D6071" s="152" t="s">
        <v>2</v>
      </c>
      <c r="E6071" s="152" t="s">
        <v>139</v>
      </c>
      <c r="F6071" s="152">
        <v>75</v>
      </c>
      <c r="G6071" s="152">
        <v>25</v>
      </c>
      <c r="H6071" s="152">
        <v>436.910171268787</v>
      </c>
      <c r="I6071" s="152">
        <v>511.61160352008801</v>
      </c>
      <c r="J6071" s="152">
        <v>400.83748681908702</v>
      </c>
      <c r="K6071" s="152">
        <v>643.17350162308196</v>
      </c>
      <c r="L6071" s="152">
        <v>110.77411670100101</v>
      </c>
      <c r="M6071" s="152">
        <v>131.56189810299401</v>
      </c>
    </row>
    <row r="6072" spans="1:13">
      <c r="A6072" s="150" t="str">
        <f t="shared" si="189"/>
        <v>2008-2010MalesPH2</v>
      </c>
      <c r="B6072" s="151" t="str">
        <f t="shared" si="188"/>
        <v>2008-2010_Males_PH2_&lt;75</v>
      </c>
      <c r="C6072" s="152" t="s">
        <v>6</v>
      </c>
      <c r="D6072" s="152" t="s">
        <v>2</v>
      </c>
      <c r="E6072" s="152" t="s">
        <v>139</v>
      </c>
      <c r="F6072" s="152">
        <v>82</v>
      </c>
      <c r="G6072" s="152">
        <v>27.3333333333333</v>
      </c>
      <c r="H6072" s="152">
        <v>476.91055019192697</v>
      </c>
      <c r="I6072" s="152">
        <v>560.84996027693705</v>
      </c>
      <c r="J6072" s="152">
        <v>444.947274941655</v>
      </c>
      <c r="K6072" s="152">
        <v>697.46622161649896</v>
      </c>
      <c r="L6072" s="152">
        <v>115.902685335282</v>
      </c>
      <c r="M6072" s="152">
        <v>136.61626133956199</v>
      </c>
    </row>
    <row r="6073" spans="1:13">
      <c r="A6073" s="150" t="str">
        <f t="shared" si="189"/>
        <v>2009-2011MalesPH2</v>
      </c>
      <c r="B6073" s="151" t="str">
        <f t="shared" si="188"/>
        <v>2009-2011_Males_PH2_&lt;75</v>
      </c>
      <c r="C6073" s="152" t="s">
        <v>7</v>
      </c>
      <c r="D6073" s="152" t="s">
        <v>2</v>
      </c>
      <c r="E6073" s="152" t="s">
        <v>139</v>
      </c>
      <c r="F6073" s="152">
        <v>75</v>
      </c>
      <c r="G6073" s="152">
        <v>25</v>
      </c>
      <c r="H6073" s="152">
        <v>436.75751222921002</v>
      </c>
      <c r="I6073" s="152">
        <v>502.10609179669098</v>
      </c>
      <c r="J6073" s="152">
        <v>393.89857112785199</v>
      </c>
      <c r="K6073" s="152">
        <v>630.61974852605897</v>
      </c>
      <c r="L6073" s="152">
        <v>108.207520668839</v>
      </c>
      <c r="M6073" s="152">
        <v>128.51365672936799</v>
      </c>
    </row>
    <row r="6074" spans="1:13">
      <c r="A6074" s="150" t="str">
        <f t="shared" si="189"/>
        <v>2010-2012MalesPH2</v>
      </c>
      <c r="B6074" s="151" t="str">
        <f t="shared" si="188"/>
        <v>2010-2012_Males_PH2_&lt;75</v>
      </c>
      <c r="C6074" s="152" t="s">
        <v>8</v>
      </c>
      <c r="D6074" s="152" t="s">
        <v>2</v>
      </c>
      <c r="E6074" s="152" t="s">
        <v>139</v>
      </c>
      <c r="F6074" s="152">
        <v>69</v>
      </c>
      <c r="G6074" s="152">
        <v>23</v>
      </c>
      <c r="H6074" s="152">
        <v>402.70806583401401</v>
      </c>
      <c r="I6074" s="152">
        <v>446.26297523856402</v>
      </c>
      <c r="J6074" s="152">
        <v>346.20545936162699</v>
      </c>
      <c r="K6074" s="152">
        <v>565.97736656061204</v>
      </c>
      <c r="L6074" s="152">
        <v>100.057515876937</v>
      </c>
      <c r="M6074" s="152">
        <v>119.714391322048</v>
      </c>
    </row>
    <row r="6075" spans="1:13">
      <c r="A6075" s="150" t="str">
        <f t="shared" si="189"/>
        <v>2011-2013MalesPH2</v>
      </c>
      <c r="B6075" s="151" t="str">
        <f t="shared" si="188"/>
        <v>2011-2013_Males_PH2_&lt;75</v>
      </c>
      <c r="C6075" s="152" t="s">
        <v>9</v>
      </c>
      <c r="D6075" s="152" t="s">
        <v>2</v>
      </c>
      <c r="E6075" s="152" t="s">
        <v>139</v>
      </c>
      <c r="F6075" s="152">
        <v>71</v>
      </c>
      <c r="G6075" s="152">
        <v>23.6666666666667</v>
      </c>
      <c r="H6075" s="152">
        <v>415.54489055366997</v>
      </c>
      <c r="I6075" s="152">
        <v>442.96648578751802</v>
      </c>
      <c r="J6075" s="152">
        <v>345.15165327266902</v>
      </c>
      <c r="K6075" s="152">
        <v>559.69792649292197</v>
      </c>
      <c r="L6075" s="152">
        <v>97.814832514849201</v>
      </c>
      <c r="M6075" s="152">
        <v>116.731440705404</v>
      </c>
    </row>
    <row r="6076" spans="1:13">
      <c r="A6076" s="150" t="str">
        <f t="shared" si="189"/>
        <v>2012-2014MalesPH2</v>
      </c>
      <c r="B6076" s="151" t="str">
        <f t="shared" si="188"/>
        <v>2012-2014_Males_PH2_&lt;75</v>
      </c>
      <c r="C6076" s="152" t="s">
        <v>216</v>
      </c>
      <c r="D6076" s="152" t="s">
        <v>2</v>
      </c>
      <c r="E6076" s="152" t="s">
        <v>139</v>
      </c>
      <c r="F6076" s="152">
        <v>76</v>
      </c>
      <c r="G6076" s="152">
        <v>25.3333333333333</v>
      </c>
      <c r="H6076" s="152">
        <v>446.42857142857099</v>
      </c>
      <c r="I6076" s="152">
        <v>468.81312070555799</v>
      </c>
      <c r="J6076" s="152">
        <v>368.960612223944</v>
      </c>
      <c r="K6076" s="152">
        <v>587.26830580660601</v>
      </c>
      <c r="L6076" s="152">
        <v>99.852508481614706</v>
      </c>
      <c r="M6076" s="152">
        <v>118.45518510104699</v>
      </c>
    </row>
    <row r="6077" spans="1:13">
      <c r="A6077" s="150" t="str">
        <f t="shared" si="189"/>
        <v>2004-2006MalesPH3</v>
      </c>
      <c r="B6077" s="151" t="str">
        <f t="shared" si="188"/>
        <v>2004-2006_Males_PH3_&lt;75</v>
      </c>
      <c r="C6077" s="152" t="s">
        <v>1</v>
      </c>
      <c r="D6077" s="152" t="s">
        <v>2</v>
      </c>
      <c r="E6077" s="152" t="s">
        <v>140</v>
      </c>
      <c r="F6077" s="152">
        <v>67</v>
      </c>
      <c r="G6077" s="152">
        <v>22.3333333333333</v>
      </c>
      <c r="H6077" s="152">
        <v>495.34230371137102</v>
      </c>
      <c r="I6077" s="152">
        <v>556.563352736605</v>
      </c>
      <c r="J6077" s="152">
        <v>430.16176190205198</v>
      </c>
      <c r="K6077" s="152">
        <v>708.20288102976099</v>
      </c>
      <c r="L6077" s="152">
        <v>126.40159083455301</v>
      </c>
      <c r="M6077" s="152">
        <v>151.63952829315701</v>
      </c>
    </row>
    <row r="6078" spans="1:13">
      <c r="A6078" s="150" t="str">
        <f t="shared" si="189"/>
        <v>2005-2007MalesPH3</v>
      </c>
      <c r="B6078" s="151" t="str">
        <f t="shared" si="188"/>
        <v>2005-2007_Males_PH3_&lt;75</v>
      </c>
      <c r="C6078" s="152" t="s">
        <v>3</v>
      </c>
      <c r="D6078" s="152" t="s">
        <v>2</v>
      </c>
      <c r="E6078" s="152" t="s">
        <v>140</v>
      </c>
      <c r="F6078" s="152">
        <v>78</v>
      </c>
      <c r="G6078" s="152">
        <v>26</v>
      </c>
      <c r="H6078" s="152">
        <v>576.24113475177296</v>
      </c>
      <c r="I6078" s="152">
        <v>645.51247514128102</v>
      </c>
      <c r="J6078" s="152">
        <v>509.01228160581201</v>
      </c>
      <c r="K6078" s="152">
        <v>807.08362798186795</v>
      </c>
      <c r="L6078" s="152">
        <v>136.50019353546901</v>
      </c>
      <c r="M6078" s="152">
        <v>161.57115284058699</v>
      </c>
    </row>
    <row r="6079" spans="1:13">
      <c r="A6079" s="150" t="str">
        <f t="shared" si="189"/>
        <v>2006-2008MalesPH3</v>
      </c>
      <c r="B6079" s="151" t="str">
        <f t="shared" ref="B6079:B6142" si="190">CONCATENATE(C6079,"_",D6079,"_",E6079,"_","&lt;75")</f>
        <v>2006-2008_Males_PH3_&lt;75</v>
      </c>
      <c r="C6079" s="152" t="s">
        <v>4</v>
      </c>
      <c r="D6079" s="152" t="s">
        <v>2</v>
      </c>
      <c r="E6079" s="152" t="s">
        <v>140</v>
      </c>
      <c r="F6079" s="152">
        <v>83</v>
      </c>
      <c r="G6079" s="152">
        <v>27.6666666666667</v>
      </c>
      <c r="H6079" s="152">
        <v>609.04021132961498</v>
      </c>
      <c r="I6079" s="152">
        <v>682.30520135163897</v>
      </c>
      <c r="J6079" s="152">
        <v>542.29184042921804</v>
      </c>
      <c r="K6079" s="152">
        <v>847.17600504229495</v>
      </c>
      <c r="L6079" s="152">
        <v>140.01336092241999</v>
      </c>
      <c r="M6079" s="152">
        <v>164.870803690657</v>
      </c>
    </row>
    <row r="6080" spans="1:13">
      <c r="A6080" s="150" t="str">
        <f t="shared" si="189"/>
        <v>2007-2009MalesPH3</v>
      </c>
      <c r="B6080" s="151" t="str">
        <f t="shared" si="190"/>
        <v>2007-2009_Males_PH3_&lt;75</v>
      </c>
      <c r="C6080" s="152" t="s">
        <v>5</v>
      </c>
      <c r="D6080" s="152" t="s">
        <v>2</v>
      </c>
      <c r="E6080" s="152" t="s">
        <v>140</v>
      </c>
      <c r="F6080" s="152">
        <v>91</v>
      </c>
      <c r="G6080" s="152">
        <v>30.3333333333333</v>
      </c>
      <c r="H6080" s="152">
        <v>659.99419785320595</v>
      </c>
      <c r="I6080" s="152">
        <v>734.648247275426</v>
      </c>
      <c r="J6080" s="152">
        <v>590.28402141037998</v>
      </c>
      <c r="K6080" s="152">
        <v>903.38900929411602</v>
      </c>
      <c r="L6080" s="152">
        <v>144.364225865046</v>
      </c>
      <c r="M6080" s="152">
        <v>168.74076201868999</v>
      </c>
    </row>
    <row r="6081" spans="1:13">
      <c r="A6081" s="150" t="str">
        <f t="shared" si="189"/>
        <v>2008-2010MalesPH3</v>
      </c>
      <c r="B6081" s="151" t="str">
        <f t="shared" si="190"/>
        <v>2008-2010_Males_PH3_&lt;75</v>
      </c>
      <c r="C6081" s="152" t="s">
        <v>6</v>
      </c>
      <c r="D6081" s="152" t="s">
        <v>2</v>
      </c>
      <c r="E6081" s="152" t="s">
        <v>140</v>
      </c>
      <c r="F6081" s="152">
        <v>85</v>
      </c>
      <c r="G6081" s="152">
        <v>28.3333333333333</v>
      </c>
      <c r="H6081" s="152">
        <v>607.35977134690995</v>
      </c>
      <c r="I6081" s="152">
        <v>681.72179078429804</v>
      </c>
      <c r="J6081" s="152">
        <v>543.241872732498</v>
      </c>
      <c r="K6081" s="152">
        <v>844.46956068582199</v>
      </c>
      <c r="L6081" s="152">
        <v>138.47991805179899</v>
      </c>
      <c r="M6081" s="152">
        <v>162.74776990152401</v>
      </c>
    </row>
    <row r="6082" spans="1:13">
      <c r="A6082" s="150" t="str">
        <f t="shared" si="189"/>
        <v>2009-2011MalesPH3</v>
      </c>
      <c r="B6082" s="151" t="str">
        <f t="shared" si="190"/>
        <v>2009-2011_Males_PH3_&lt;75</v>
      </c>
      <c r="C6082" s="152" t="s">
        <v>7</v>
      </c>
      <c r="D6082" s="152" t="s">
        <v>2</v>
      </c>
      <c r="E6082" s="152" t="s">
        <v>140</v>
      </c>
      <c r="F6082" s="152">
        <v>85</v>
      </c>
      <c r="G6082" s="152">
        <v>28.3333333333333</v>
      </c>
      <c r="H6082" s="152">
        <v>600.66426400961097</v>
      </c>
      <c r="I6082" s="152">
        <v>664.52628403833</v>
      </c>
      <c r="J6082" s="152">
        <v>529.659739271543</v>
      </c>
      <c r="K6082" s="152">
        <v>823.02745665534803</v>
      </c>
      <c r="L6082" s="152">
        <v>134.866544766787</v>
      </c>
      <c r="M6082" s="152">
        <v>158.501172617018</v>
      </c>
    </row>
    <row r="6083" spans="1:13">
      <c r="A6083" s="150" t="str">
        <f t="shared" ref="A6083:A6146" si="191">C6083&amp;D6083&amp;E6083</f>
        <v>2010-2012MalesPH3</v>
      </c>
      <c r="B6083" s="151" t="str">
        <f t="shared" si="190"/>
        <v>2010-2012_Males_PH3_&lt;75</v>
      </c>
      <c r="C6083" s="152" t="s">
        <v>8</v>
      </c>
      <c r="D6083" s="152" t="s">
        <v>2</v>
      </c>
      <c r="E6083" s="152" t="s">
        <v>140</v>
      </c>
      <c r="F6083" s="152">
        <v>75</v>
      </c>
      <c r="G6083" s="152">
        <v>25</v>
      </c>
      <c r="H6083" s="152">
        <v>528.24341456543198</v>
      </c>
      <c r="I6083" s="152">
        <v>573.07519841325302</v>
      </c>
      <c r="J6083" s="152">
        <v>449.96107865200997</v>
      </c>
      <c r="K6083" s="152">
        <v>719.29281459869605</v>
      </c>
      <c r="L6083" s="152">
        <v>123.114119761243</v>
      </c>
      <c r="M6083" s="152">
        <v>146.21761618544301</v>
      </c>
    </row>
    <row r="6084" spans="1:13">
      <c r="A6084" s="150" t="str">
        <f t="shared" si="191"/>
        <v>2011-2013MalesPH3</v>
      </c>
      <c r="B6084" s="151" t="str">
        <f t="shared" si="190"/>
        <v>2011-2013_Males_PH3_&lt;75</v>
      </c>
      <c r="C6084" s="152" t="s">
        <v>9</v>
      </c>
      <c r="D6084" s="152" t="s">
        <v>2</v>
      </c>
      <c r="E6084" s="152" t="s">
        <v>140</v>
      </c>
      <c r="F6084" s="152">
        <v>79</v>
      </c>
      <c r="G6084" s="152">
        <v>26.3333333333333</v>
      </c>
      <c r="H6084" s="152">
        <v>556.29885219350797</v>
      </c>
      <c r="I6084" s="152">
        <v>591.16939310594898</v>
      </c>
      <c r="J6084" s="152">
        <v>467.39140296282898</v>
      </c>
      <c r="K6084" s="152">
        <v>737.52372027524405</v>
      </c>
      <c r="L6084" s="152">
        <v>123.777990143121</v>
      </c>
      <c r="M6084" s="152">
        <v>146.354327169295</v>
      </c>
    </row>
    <row r="6085" spans="1:13">
      <c r="A6085" s="150" t="str">
        <f t="shared" si="191"/>
        <v>2012-2014MalesPH3</v>
      </c>
      <c r="B6085" s="151" t="str">
        <f t="shared" si="190"/>
        <v>2012-2014_Males_PH3_&lt;75</v>
      </c>
      <c r="C6085" s="152" t="s">
        <v>216</v>
      </c>
      <c r="D6085" s="152" t="s">
        <v>2</v>
      </c>
      <c r="E6085" s="152" t="s">
        <v>140</v>
      </c>
      <c r="F6085" s="152">
        <v>76</v>
      </c>
      <c r="G6085" s="152">
        <v>25.3333333333333</v>
      </c>
      <c r="H6085" s="152">
        <v>533.97035059369102</v>
      </c>
      <c r="I6085" s="152">
        <v>550.14343005236401</v>
      </c>
      <c r="J6085" s="152">
        <v>432.92202308806299</v>
      </c>
      <c r="K6085" s="152">
        <v>689.20336626135895</v>
      </c>
      <c r="L6085" s="152">
        <v>117.221406964301</v>
      </c>
      <c r="M6085" s="152">
        <v>139.059936208995</v>
      </c>
    </row>
    <row r="6086" spans="1:13">
      <c r="A6086" s="150" t="str">
        <f t="shared" si="191"/>
        <v>2004-2006MalesPH4</v>
      </c>
      <c r="B6086" s="151" t="str">
        <f t="shared" si="190"/>
        <v>2004-2006_Males_PH4_&lt;75</v>
      </c>
      <c r="C6086" s="152" t="s">
        <v>1</v>
      </c>
      <c r="D6086" s="152" t="s">
        <v>2</v>
      </c>
      <c r="E6086" s="152" t="s">
        <v>141</v>
      </c>
      <c r="F6086" s="152">
        <v>98</v>
      </c>
      <c r="G6086" s="152">
        <v>32.6666666666667</v>
      </c>
      <c r="H6086" s="152">
        <v>672.79967046546699</v>
      </c>
      <c r="I6086" s="152">
        <v>731.73537325986399</v>
      </c>
      <c r="J6086" s="152">
        <v>593.05370481750197</v>
      </c>
      <c r="K6086" s="152">
        <v>892.91043549943902</v>
      </c>
      <c r="L6086" s="152">
        <v>138.681668442362</v>
      </c>
      <c r="M6086" s="152">
        <v>161.175062239575</v>
      </c>
    </row>
    <row r="6087" spans="1:13">
      <c r="A6087" s="150" t="str">
        <f t="shared" si="191"/>
        <v>2005-2007MalesPH4</v>
      </c>
      <c r="B6087" s="151" t="str">
        <f t="shared" si="190"/>
        <v>2005-2007_Males_PH4_&lt;75</v>
      </c>
      <c r="C6087" s="152" t="s">
        <v>3</v>
      </c>
      <c r="D6087" s="152" t="s">
        <v>2</v>
      </c>
      <c r="E6087" s="152" t="s">
        <v>141</v>
      </c>
      <c r="F6087" s="152">
        <v>87</v>
      </c>
      <c r="G6087" s="152">
        <v>29</v>
      </c>
      <c r="H6087" s="152">
        <v>594.38409510145505</v>
      </c>
      <c r="I6087" s="152">
        <v>639.45916499598104</v>
      </c>
      <c r="J6087" s="152">
        <v>511.38136246011697</v>
      </c>
      <c r="K6087" s="152">
        <v>789.69915867427198</v>
      </c>
      <c r="L6087" s="152">
        <v>128.07780253586401</v>
      </c>
      <c r="M6087" s="152">
        <v>150.239993678291</v>
      </c>
    </row>
    <row r="6088" spans="1:13">
      <c r="A6088" s="150" t="str">
        <f t="shared" si="191"/>
        <v>2006-2008MalesPH4</v>
      </c>
      <c r="B6088" s="151" t="str">
        <f t="shared" si="190"/>
        <v>2006-2008_Males_PH4_&lt;75</v>
      </c>
      <c r="C6088" s="152" t="s">
        <v>4</v>
      </c>
      <c r="D6088" s="152" t="s">
        <v>2</v>
      </c>
      <c r="E6088" s="152" t="s">
        <v>141</v>
      </c>
      <c r="F6088" s="152">
        <v>103</v>
      </c>
      <c r="G6088" s="152">
        <v>34.3333333333333</v>
      </c>
      <c r="H6088" s="152">
        <v>699.72826086956502</v>
      </c>
      <c r="I6088" s="152">
        <v>746.55111201107297</v>
      </c>
      <c r="J6088" s="152">
        <v>608.62651789276299</v>
      </c>
      <c r="K6088" s="152">
        <v>906.25137476262</v>
      </c>
      <c r="L6088" s="152">
        <v>137.92459411831101</v>
      </c>
      <c r="M6088" s="152">
        <v>159.70026275154601</v>
      </c>
    </row>
    <row r="6089" spans="1:13">
      <c r="A6089" s="150" t="str">
        <f t="shared" si="191"/>
        <v>2007-2009MalesPH4</v>
      </c>
      <c r="B6089" s="151" t="str">
        <f t="shared" si="190"/>
        <v>2007-2009_Males_PH4_&lt;75</v>
      </c>
      <c r="C6089" s="152" t="s">
        <v>5</v>
      </c>
      <c r="D6089" s="152" t="s">
        <v>2</v>
      </c>
      <c r="E6089" s="152" t="s">
        <v>141</v>
      </c>
      <c r="F6089" s="152">
        <v>107</v>
      </c>
      <c r="G6089" s="152">
        <v>35.6666666666667</v>
      </c>
      <c r="H6089" s="152">
        <v>720.68431332929197</v>
      </c>
      <c r="I6089" s="152">
        <v>750.21940329416896</v>
      </c>
      <c r="J6089" s="152">
        <v>614.29867368629903</v>
      </c>
      <c r="K6089" s="152">
        <v>907.16183687366697</v>
      </c>
      <c r="L6089" s="152">
        <v>135.92072960786999</v>
      </c>
      <c r="M6089" s="152">
        <v>156.94243357949799</v>
      </c>
    </row>
    <row r="6090" spans="1:13">
      <c r="A6090" s="150" t="str">
        <f t="shared" si="191"/>
        <v>2008-2010MalesPH4</v>
      </c>
      <c r="B6090" s="151" t="str">
        <f t="shared" si="190"/>
        <v>2008-2010_Males_PH4_&lt;75</v>
      </c>
      <c r="C6090" s="152" t="s">
        <v>6</v>
      </c>
      <c r="D6090" s="152" t="s">
        <v>2</v>
      </c>
      <c r="E6090" s="152" t="s">
        <v>141</v>
      </c>
      <c r="F6090" s="152">
        <v>113</v>
      </c>
      <c r="G6090" s="152">
        <v>37.6666666666667</v>
      </c>
      <c r="H6090" s="152">
        <v>757.47419225097201</v>
      </c>
      <c r="I6090" s="152">
        <v>776.21963377796396</v>
      </c>
      <c r="J6090" s="152">
        <v>639.30267129520803</v>
      </c>
      <c r="K6090" s="152">
        <v>933.69782215925898</v>
      </c>
      <c r="L6090" s="152">
        <v>136.91696248275699</v>
      </c>
      <c r="M6090" s="152">
        <v>157.47818838129501</v>
      </c>
    </row>
    <row r="6091" spans="1:13">
      <c r="A6091" s="150" t="str">
        <f t="shared" si="191"/>
        <v>2009-2011MalesPH4</v>
      </c>
      <c r="B6091" s="151" t="str">
        <f t="shared" si="190"/>
        <v>2009-2011_Males_PH4_&lt;75</v>
      </c>
      <c r="C6091" s="152" t="s">
        <v>7</v>
      </c>
      <c r="D6091" s="152" t="s">
        <v>2</v>
      </c>
      <c r="E6091" s="152" t="s">
        <v>141</v>
      </c>
      <c r="F6091" s="152">
        <v>94</v>
      </c>
      <c r="G6091" s="152">
        <v>31.3333333333333</v>
      </c>
      <c r="H6091" s="152">
        <v>627.58712778742199</v>
      </c>
      <c r="I6091" s="152">
        <v>634.86815887076398</v>
      </c>
      <c r="J6091" s="152">
        <v>512.55471026739997</v>
      </c>
      <c r="K6091" s="152">
        <v>777.47390212560197</v>
      </c>
      <c r="L6091" s="152">
        <v>122.31344860336399</v>
      </c>
      <c r="M6091" s="152">
        <v>142.60574325483699</v>
      </c>
    </row>
    <row r="6092" spans="1:13">
      <c r="A6092" s="150" t="str">
        <f t="shared" si="191"/>
        <v>2010-2012MalesPH4</v>
      </c>
      <c r="B6092" s="151" t="str">
        <f t="shared" si="190"/>
        <v>2010-2012_Males_PH4_&lt;75</v>
      </c>
      <c r="C6092" s="152" t="s">
        <v>8</v>
      </c>
      <c r="D6092" s="152" t="s">
        <v>2</v>
      </c>
      <c r="E6092" s="152" t="s">
        <v>141</v>
      </c>
      <c r="F6092" s="152">
        <v>84</v>
      </c>
      <c r="G6092" s="152">
        <v>28</v>
      </c>
      <c r="H6092" s="152">
        <v>559.81339553482201</v>
      </c>
      <c r="I6092" s="152">
        <v>573.50537722790796</v>
      </c>
      <c r="J6092" s="152">
        <v>456.72553803268602</v>
      </c>
      <c r="K6092" s="152">
        <v>710.88279255043904</v>
      </c>
      <c r="L6092" s="152">
        <v>116.779839195223</v>
      </c>
      <c r="M6092" s="152">
        <v>137.37741532253099</v>
      </c>
    </row>
    <row r="6093" spans="1:13">
      <c r="A6093" s="150" t="str">
        <f t="shared" si="191"/>
        <v>2011-2013MalesPH4</v>
      </c>
      <c r="B6093" s="151" t="str">
        <f t="shared" si="190"/>
        <v>2011-2013_Males_PH4_&lt;75</v>
      </c>
      <c r="C6093" s="152" t="s">
        <v>9</v>
      </c>
      <c r="D6093" s="152" t="s">
        <v>2</v>
      </c>
      <c r="E6093" s="152" t="s">
        <v>141</v>
      </c>
      <c r="F6093" s="152">
        <v>88</v>
      </c>
      <c r="G6093" s="152">
        <v>29.3333333333333</v>
      </c>
      <c r="H6093" s="152">
        <v>584.83418621652197</v>
      </c>
      <c r="I6093" s="152">
        <v>606.50735848272495</v>
      </c>
      <c r="J6093" s="152">
        <v>485.25170012925003</v>
      </c>
      <c r="K6093" s="152">
        <v>748.61451387873399</v>
      </c>
      <c r="L6093" s="152">
        <v>121.255658353475</v>
      </c>
      <c r="M6093" s="152">
        <v>142.10715539600901</v>
      </c>
    </row>
    <row r="6094" spans="1:13">
      <c r="A6094" s="150" t="str">
        <f t="shared" si="191"/>
        <v>2012-2014MalesPH4</v>
      </c>
      <c r="B6094" s="151" t="str">
        <f t="shared" si="190"/>
        <v>2012-2014_Males_PH4_&lt;75</v>
      </c>
      <c r="C6094" s="152" t="s">
        <v>216</v>
      </c>
      <c r="D6094" s="152" t="s">
        <v>2</v>
      </c>
      <c r="E6094" s="152" t="s">
        <v>141</v>
      </c>
      <c r="F6094" s="152">
        <v>103</v>
      </c>
      <c r="G6094" s="152">
        <v>34.3333333333333</v>
      </c>
      <c r="H6094" s="152">
        <v>680.22718267071696</v>
      </c>
      <c r="I6094" s="152">
        <v>705.19023976899598</v>
      </c>
      <c r="J6094" s="152">
        <v>574.46228552888397</v>
      </c>
      <c r="K6094" s="152">
        <v>856.55765016144301</v>
      </c>
      <c r="L6094" s="152">
        <v>130.72795424011201</v>
      </c>
      <c r="M6094" s="152">
        <v>151.367410392447</v>
      </c>
    </row>
    <row r="6095" spans="1:13">
      <c r="A6095" s="150" t="str">
        <f t="shared" si="191"/>
        <v>2004-2006MalesPH5</v>
      </c>
      <c r="B6095" s="151" t="str">
        <f t="shared" si="190"/>
        <v>2004-2006_Males_PH5_&lt;75</v>
      </c>
      <c r="C6095" s="152" t="s">
        <v>1</v>
      </c>
      <c r="D6095" s="152" t="s">
        <v>2</v>
      </c>
      <c r="E6095" s="152" t="s">
        <v>142</v>
      </c>
      <c r="F6095" s="152">
        <v>105</v>
      </c>
      <c r="G6095" s="152">
        <v>35</v>
      </c>
      <c r="H6095" s="152">
        <v>726.94544447521503</v>
      </c>
      <c r="I6095" s="152">
        <v>905.53988461113397</v>
      </c>
      <c r="J6095" s="152">
        <v>738.95350035475894</v>
      </c>
      <c r="K6095" s="152">
        <v>1098.1548960074599</v>
      </c>
      <c r="L6095" s="152">
        <v>166.586384256374</v>
      </c>
      <c r="M6095" s="152">
        <v>192.61501139632901</v>
      </c>
    </row>
    <row r="6096" spans="1:13">
      <c r="A6096" s="150" t="str">
        <f t="shared" si="191"/>
        <v>2005-2007MalesPH5</v>
      </c>
      <c r="B6096" s="151" t="str">
        <f t="shared" si="190"/>
        <v>2005-2007_Males_PH5_&lt;75</v>
      </c>
      <c r="C6096" s="152" t="s">
        <v>3</v>
      </c>
      <c r="D6096" s="152" t="s">
        <v>2</v>
      </c>
      <c r="E6096" s="152" t="s">
        <v>142</v>
      </c>
      <c r="F6096" s="152">
        <v>104</v>
      </c>
      <c r="G6096" s="152">
        <v>34.6666666666667</v>
      </c>
      <c r="H6096" s="152">
        <v>716.25344352617105</v>
      </c>
      <c r="I6096" s="152">
        <v>908.67363772399699</v>
      </c>
      <c r="J6096" s="152">
        <v>740.63815761855506</v>
      </c>
      <c r="K6096" s="152">
        <v>1103.1003996893201</v>
      </c>
      <c r="L6096" s="152">
        <v>168.03548010544199</v>
      </c>
      <c r="M6096" s="152">
        <v>194.426761965319</v>
      </c>
    </row>
    <row r="6097" spans="1:13">
      <c r="A6097" s="150" t="str">
        <f t="shared" si="191"/>
        <v>2006-2008MalesPH5</v>
      </c>
      <c r="B6097" s="151" t="str">
        <f t="shared" si="190"/>
        <v>2006-2008_Males_PH5_&lt;75</v>
      </c>
      <c r="C6097" s="152" t="s">
        <v>4</v>
      </c>
      <c r="D6097" s="152" t="s">
        <v>2</v>
      </c>
      <c r="E6097" s="152" t="s">
        <v>142</v>
      </c>
      <c r="F6097" s="152">
        <v>112</v>
      </c>
      <c r="G6097" s="152">
        <v>37.3333333333333</v>
      </c>
      <c r="H6097" s="152">
        <v>764.14000136453603</v>
      </c>
      <c r="I6097" s="152">
        <v>990.31605335063398</v>
      </c>
      <c r="J6097" s="152">
        <v>813.004940075695</v>
      </c>
      <c r="K6097" s="152">
        <v>1194.3824650035299</v>
      </c>
      <c r="L6097" s="152">
        <v>177.311113274939</v>
      </c>
      <c r="M6097" s="152">
        <v>204.066411652895</v>
      </c>
    </row>
    <row r="6098" spans="1:13">
      <c r="A6098" s="150" t="str">
        <f t="shared" si="191"/>
        <v>2007-2009MalesPH5</v>
      </c>
      <c r="B6098" s="151" t="str">
        <f t="shared" si="190"/>
        <v>2007-2009_Males_PH5_&lt;75</v>
      </c>
      <c r="C6098" s="152" t="s">
        <v>5</v>
      </c>
      <c r="D6098" s="152" t="s">
        <v>2</v>
      </c>
      <c r="E6098" s="152" t="s">
        <v>142</v>
      </c>
      <c r="F6098" s="152">
        <v>112</v>
      </c>
      <c r="G6098" s="152">
        <v>37.3333333333333</v>
      </c>
      <c r="H6098" s="152">
        <v>759.11617188559001</v>
      </c>
      <c r="I6098" s="152">
        <v>978.23136591111495</v>
      </c>
      <c r="J6098" s="152">
        <v>802.88007491110795</v>
      </c>
      <c r="K6098" s="152">
        <v>1180.0422285928501</v>
      </c>
      <c r="L6098" s="152">
        <v>175.351291000007</v>
      </c>
      <c r="M6098" s="152">
        <v>201.81086268173399</v>
      </c>
    </row>
    <row r="6099" spans="1:13">
      <c r="A6099" s="150" t="str">
        <f t="shared" si="191"/>
        <v>2008-2010MalesPH5</v>
      </c>
      <c r="B6099" s="151" t="str">
        <f t="shared" si="190"/>
        <v>2008-2010_Males_PH5_&lt;75</v>
      </c>
      <c r="C6099" s="152" t="s">
        <v>6</v>
      </c>
      <c r="D6099" s="152" t="s">
        <v>2</v>
      </c>
      <c r="E6099" s="152" t="s">
        <v>142</v>
      </c>
      <c r="F6099" s="152">
        <v>92</v>
      </c>
      <c r="G6099" s="152">
        <v>30.6666666666667</v>
      </c>
      <c r="H6099" s="152">
        <v>619.86255221668205</v>
      </c>
      <c r="I6099" s="152">
        <v>794.33910466029204</v>
      </c>
      <c r="J6099" s="152">
        <v>637.81656986846497</v>
      </c>
      <c r="K6099" s="152">
        <v>977.13457753936098</v>
      </c>
      <c r="L6099" s="152">
        <v>156.52253479182801</v>
      </c>
      <c r="M6099" s="152">
        <v>182.795472879068</v>
      </c>
    </row>
    <row r="6100" spans="1:13">
      <c r="A6100" s="150" t="str">
        <f t="shared" si="191"/>
        <v>2009-2011MalesPH5</v>
      </c>
      <c r="B6100" s="151" t="str">
        <f t="shared" si="190"/>
        <v>2009-2011_Males_PH5_&lt;75</v>
      </c>
      <c r="C6100" s="152" t="s">
        <v>7</v>
      </c>
      <c r="D6100" s="152" t="s">
        <v>2</v>
      </c>
      <c r="E6100" s="152" t="s">
        <v>142</v>
      </c>
      <c r="F6100" s="152">
        <v>78</v>
      </c>
      <c r="G6100" s="152">
        <v>26</v>
      </c>
      <c r="H6100" s="152">
        <v>524.15832269336704</v>
      </c>
      <c r="I6100" s="152">
        <v>640.13148890947002</v>
      </c>
      <c r="J6100" s="152">
        <v>503.527806804124</v>
      </c>
      <c r="K6100" s="152">
        <v>801.82513804187897</v>
      </c>
      <c r="L6100" s="152">
        <v>136.60368210534699</v>
      </c>
      <c r="M6100" s="152">
        <v>161.69364913240801</v>
      </c>
    </row>
    <row r="6101" spans="1:13">
      <c r="A6101" s="150" t="str">
        <f t="shared" si="191"/>
        <v>2010-2012MalesPH5</v>
      </c>
      <c r="B6101" s="151" t="str">
        <f t="shared" si="190"/>
        <v>2010-2012_Males_PH5_&lt;75</v>
      </c>
      <c r="C6101" s="152" t="s">
        <v>8</v>
      </c>
      <c r="D6101" s="152" t="s">
        <v>2</v>
      </c>
      <c r="E6101" s="152" t="s">
        <v>142</v>
      </c>
      <c r="F6101" s="152">
        <v>74</v>
      </c>
      <c r="G6101" s="152">
        <v>24.6666666666667</v>
      </c>
      <c r="H6101" s="152">
        <v>495.51359314316301</v>
      </c>
      <c r="I6101" s="152">
        <v>625.241108496778</v>
      </c>
      <c r="J6101" s="152">
        <v>488.94109048054702</v>
      </c>
      <c r="K6101" s="152">
        <v>787.30809889450597</v>
      </c>
      <c r="L6101" s="152">
        <v>136.30001801623101</v>
      </c>
      <c r="M6101" s="152">
        <v>162.06699039772801</v>
      </c>
    </row>
    <row r="6102" spans="1:13">
      <c r="A6102" s="150" t="str">
        <f t="shared" si="191"/>
        <v>2011-2013MalesPH5</v>
      </c>
      <c r="B6102" s="151" t="str">
        <f t="shared" si="190"/>
        <v>2011-2013_Males_PH5_&lt;75</v>
      </c>
      <c r="C6102" s="152" t="s">
        <v>9</v>
      </c>
      <c r="D6102" s="152" t="s">
        <v>2</v>
      </c>
      <c r="E6102" s="152" t="s">
        <v>142</v>
      </c>
      <c r="F6102" s="152">
        <v>89</v>
      </c>
      <c r="G6102" s="152">
        <v>29.6666666666667</v>
      </c>
      <c r="H6102" s="152">
        <v>596.11520428667097</v>
      </c>
      <c r="I6102" s="152">
        <v>748.50576813070995</v>
      </c>
      <c r="J6102" s="152">
        <v>599.32690593674499</v>
      </c>
      <c r="K6102" s="152">
        <v>923.18055283238004</v>
      </c>
      <c r="L6102" s="152">
        <v>149.17886219396499</v>
      </c>
      <c r="M6102" s="152">
        <v>174.67478470167001</v>
      </c>
    </row>
    <row r="6103" spans="1:13">
      <c r="A6103" s="150" t="str">
        <f t="shared" si="191"/>
        <v>2012-2014MalesPH5</v>
      </c>
      <c r="B6103" s="151" t="str">
        <f t="shared" si="190"/>
        <v>2012-2014_Males_PH5_&lt;75</v>
      </c>
      <c r="C6103" s="152" t="s">
        <v>216</v>
      </c>
      <c r="D6103" s="152" t="s">
        <v>2</v>
      </c>
      <c r="E6103" s="152" t="s">
        <v>142</v>
      </c>
      <c r="F6103" s="152">
        <v>85</v>
      </c>
      <c r="G6103" s="152">
        <v>28.3333333333333</v>
      </c>
      <c r="H6103" s="152">
        <v>570.69961058144202</v>
      </c>
      <c r="I6103" s="152">
        <v>730.56375061845404</v>
      </c>
      <c r="J6103" s="152">
        <v>582.59196398387496</v>
      </c>
      <c r="K6103" s="152">
        <v>904.46678740472601</v>
      </c>
      <c r="L6103" s="152">
        <v>147.97178663457899</v>
      </c>
      <c r="M6103" s="152">
        <v>173.903036786272</v>
      </c>
    </row>
    <row r="6104" spans="1:13">
      <c r="A6104" s="150" t="str">
        <f t="shared" si="191"/>
        <v>2004-2006MalesPK</v>
      </c>
      <c r="B6104" s="151" t="str">
        <f t="shared" si="190"/>
        <v>2004-2006_Males_PK_&lt;75</v>
      </c>
      <c r="C6104" s="152" t="s">
        <v>1</v>
      </c>
      <c r="D6104" s="152" t="s">
        <v>2</v>
      </c>
      <c r="E6104" s="152" t="s">
        <v>143</v>
      </c>
      <c r="F6104" s="152">
        <v>1236</v>
      </c>
      <c r="G6104" s="152">
        <v>412</v>
      </c>
      <c r="H6104" s="152">
        <v>514.69547184582495</v>
      </c>
      <c r="I6104" s="152">
        <v>612.16222224152204</v>
      </c>
      <c r="J6104" s="152">
        <v>578.14944990171898</v>
      </c>
      <c r="K6104" s="152">
        <v>647.63752478237802</v>
      </c>
      <c r="L6104" s="152">
        <v>34.012772339802297</v>
      </c>
      <c r="M6104" s="152">
        <v>35.475302540856198</v>
      </c>
    </row>
    <row r="6105" spans="1:13">
      <c r="A6105" s="150" t="str">
        <f t="shared" si="191"/>
        <v>2005-2007MalesPK</v>
      </c>
      <c r="B6105" s="151" t="str">
        <f t="shared" si="190"/>
        <v>2005-2007_Males_PK_&lt;75</v>
      </c>
      <c r="C6105" s="152" t="s">
        <v>3</v>
      </c>
      <c r="D6105" s="152" t="s">
        <v>2</v>
      </c>
      <c r="E6105" s="152" t="s">
        <v>143</v>
      </c>
      <c r="F6105" s="152">
        <v>1251</v>
      </c>
      <c r="G6105" s="152">
        <v>417</v>
      </c>
      <c r="H6105" s="152">
        <v>518.66961864722998</v>
      </c>
      <c r="I6105" s="152">
        <v>613.96784553738496</v>
      </c>
      <c r="J6105" s="152">
        <v>580.04901718535496</v>
      </c>
      <c r="K6105" s="152">
        <v>649.33618952219399</v>
      </c>
      <c r="L6105" s="152">
        <v>33.918828352030197</v>
      </c>
      <c r="M6105" s="152">
        <v>35.368343984808703</v>
      </c>
    </row>
    <row r="6106" spans="1:13">
      <c r="A6106" s="150" t="str">
        <f t="shared" si="191"/>
        <v>2006-2008MalesPK</v>
      </c>
      <c r="B6106" s="151" t="str">
        <f t="shared" si="190"/>
        <v>2006-2008_Males_PK_&lt;75</v>
      </c>
      <c r="C6106" s="152" t="s">
        <v>4</v>
      </c>
      <c r="D6106" s="152" t="s">
        <v>2</v>
      </c>
      <c r="E6106" s="152" t="s">
        <v>143</v>
      </c>
      <c r="F6106" s="152">
        <v>1257</v>
      </c>
      <c r="G6106" s="152">
        <v>419</v>
      </c>
      <c r="H6106" s="152">
        <v>518.12403650363103</v>
      </c>
      <c r="I6106" s="152">
        <v>602.49208765941603</v>
      </c>
      <c r="J6106" s="152">
        <v>569.30709846736795</v>
      </c>
      <c r="K6106" s="152">
        <v>637.09176441061902</v>
      </c>
      <c r="L6106" s="152">
        <v>33.184989192047702</v>
      </c>
      <c r="M6106" s="152">
        <v>34.599676751202999</v>
      </c>
    </row>
    <row r="6107" spans="1:13">
      <c r="A6107" s="150" t="str">
        <f t="shared" si="191"/>
        <v>2007-2009MalesPK</v>
      </c>
      <c r="B6107" s="151" t="str">
        <f t="shared" si="190"/>
        <v>2007-2009_Males_PK_&lt;75</v>
      </c>
      <c r="C6107" s="152" t="s">
        <v>5</v>
      </c>
      <c r="D6107" s="152" t="s">
        <v>2</v>
      </c>
      <c r="E6107" s="152" t="s">
        <v>143</v>
      </c>
      <c r="F6107" s="152">
        <v>1199</v>
      </c>
      <c r="G6107" s="152">
        <v>399.66666666666703</v>
      </c>
      <c r="H6107" s="152">
        <v>491.10562252450399</v>
      </c>
      <c r="I6107" s="152">
        <v>561.91996602886502</v>
      </c>
      <c r="J6107" s="152">
        <v>530.27594528870304</v>
      </c>
      <c r="K6107" s="152">
        <v>594.94599393204999</v>
      </c>
      <c r="L6107" s="152">
        <v>31.644020740162102</v>
      </c>
      <c r="M6107" s="152">
        <v>33.026027903185401</v>
      </c>
    </row>
    <row r="6108" spans="1:13">
      <c r="A6108" s="150" t="str">
        <f t="shared" si="191"/>
        <v>2008-2010MalesPK</v>
      </c>
      <c r="B6108" s="151" t="str">
        <f t="shared" si="190"/>
        <v>2008-2010_Males_PK_&lt;75</v>
      </c>
      <c r="C6108" s="152" t="s">
        <v>6</v>
      </c>
      <c r="D6108" s="152" t="s">
        <v>2</v>
      </c>
      <c r="E6108" s="152" t="s">
        <v>143</v>
      </c>
      <c r="F6108" s="152">
        <v>1118</v>
      </c>
      <c r="G6108" s="152">
        <v>372.66666666666703</v>
      </c>
      <c r="H6108" s="152">
        <v>455.35077894308102</v>
      </c>
      <c r="I6108" s="152">
        <v>511.34482768885198</v>
      </c>
      <c r="J6108" s="152">
        <v>481.57128154405802</v>
      </c>
      <c r="K6108" s="152">
        <v>542.46611505973306</v>
      </c>
      <c r="L6108" s="152">
        <v>29.773546144793102</v>
      </c>
      <c r="M6108" s="152">
        <v>31.1212873708815</v>
      </c>
    </row>
    <row r="6109" spans="1:13">
      <c r="A6109" s="150" t="str">
        <f t="shared" si="191"/>
        <v>2009-2011MalesPK</v>
      </c>
      <c r="B6109" s="151" t="str">
        <f t="shared" si="190"/>
        <v>2009-2011_Males_PK_&lt;75</v>
      </c>
      <c r="C6109" s="152" t="s">
        <v>7</v>
      </c>
      <c r="D6109" s="152" t="s">
        <v>2</v>
      </c>
      <c r="E6109" s="152" t="s">
        <v>143</v>
      </c>
      <c r="F6109" s="152">
        <v>1116</v>
      </c>
      <c r="G6109" s="152">
        <v>372</v>
      </c>
      <c r="H6109" s="152">
        <v>452.73650005476702</v>
      </c>
      <c r="I6109" s="152">
        <v>504.62594694870103</v>
      </c>
      <c r="J6109" s="152">
        <v>475.24040237816803</v>
      </c>
      <c r="K6109" s="152">
        <v>535.34289014554997</v>
      </c>
      <c r="L6109" s="152">
        <v>29.3855445705337</v>
      </c>
      <c r="M6109" s="152">
        <v>30.716943196849201</v>
      </c>
    </row>
    <row r="6110" spans="1:13">
      <c r="A6110" s="150" t="str">
        <f t="shared" si="191"/>
        <v>2010-2012MalesPK</v>
      </c>
      <c r="B6110" s="151" t="str">
        <f t="shared" si="190"/>
        <v>2010-2012_Males_PK_&lt;75</v>
      </c>
      <c r="C6110" s="152" t="s">
        <v>8</v>
      </c>
      <c r="D6110" s="152" t="s">
        <v>2</v>
      </c>
      <c r="E6110" s="152" t="s">
        <v>143</v>
      </c>
      <c r="F6110" s="152">
        <v>1125</v>
      </c>
      <c r="G6110" s="152">
        <v>375</v>
      </c>
      <c r="H6110" s="152">
        <v>455.43977264446602</v>
      </c>
      <c r="I6110" s="152">
        <v>500.67150028875699</v>
      </c>
      <c r="J6110" s="152">
        <v>471.661336419024</v>
      </c>
      <c r="K6110" s="152">
        <v>530.99065723260799</v>
      </c>
      <c r="L6110" s="152">
        <v>29.010163869732899</v>
      </c>
      <c r="M6110" s="152">
        <v>30.319156943851201</v>
      </c>
    </row>
    <row r="6111" spans="1:13">
      <c r="A6111" s="150" t="str">
        <f t="shared" si="191"/>
        <v>2011-2013MalesPK</v>
      </c>
      <c r="B6111" s="151" t="str">
        <f t="shared" si="190"/>
        <v>2011-2013_Males_PK_&lt;75</v>
      </c>
      <c r="C6111" s="152" t="s">
        <v>9</v>
      </c>
      <c r="D6111" s="152" t="s">
        <v>2</v>
      </c>
      <c r="E6111" s="152" t="s">
        <v>143</v>
      </c>
      <c r="F6111" s="152">
        <v>1128</v>
      </c>
      <c r="G6111" s="152">
        <v>376</v>
      </c>
      <c r="H6111" s="152">
        <v>456.56371047060901</v>
      </c>
      <c r="I6111" s="152">
        <v>494.60035487343202</v>
      </c>
      <c r="J6111" s="152">
        <v>466.00801654731703</v>
      </c>
      <c r="K6111" s="152">
        <v>524.48107423478905</v>
      </c>
      <c r="L6111" s="152">
        <v>28.592338326114699</v>
      </c>
      <c r="M6111" s="152">
        <v>29.8807193613567</v>
      </c>
    </row>
    <row r="6112" spans="1:13">
      <c r="A6112" s="150" t="str">
        <f t="shared" si="191"/>
        <v>2012-2014MalesPK</v>
      </c>
      <c r="B6112" s="151" t="str">
        <f t="shared" si="190"/>
        <v>2012-2014_Males_PK_&lt;75</v>
      </c>
      <c r="C6112" s="152" t="s">
        <v>216</v>
      </c>
      <c r="D6112" s="152" t="s">
        <v>2</v>
      </c>
      <c r="E6112" s="152" t="s">
        <v>143</v>
      </c>
      <c r="F6112" s="152">
        <v>1103</v>
      </c>
      <c r="G6112" s="152">
        <v>367.66666666666703</v>
      </c>
      <c r="H6112" s="152">
        <v>446.67805972446098</v>
      </c>
      <c r="I6112" s="152">
        <v>475.67244468222498</v>
      </c>
      <c r="J6112" s="152">
        <v>447.88913000005101</v>
      </c>
      <c r="K6112" s="152">
        <v>504.72214461600902</v>
      </c>
      <c r="L6112" s="152">
        <v>27.7833146821743</v>
      </c>
      <c r="M6112" s="152">
        <v>29.0496999337836</v>
      </c>
    </row>
    <row r="6113" spans="1:13">
      <c r="A6113" s="150" t="str">
        <f t="shared" si="191"/>
        <v>2004-2006MalesPK1</v>
      </c>
      <c r="B6113" s="151" t="str">
        <f t="shared" si="190"/>
        <v>2004-2006_Males_PK1_&lt;75</v>
      </c>
      <c r="C6113" s="152" t="s">
        <v>1</v>
      </c>
      <c r="D6113" s="152" t="s">
        <v>2</v>
      </c>
      <c r="E6113" s="152" t="s">
        <v>144</v>
      </c>
      <c r="F6113" s="152">
        <v>150</v>
      </c>
      <c r="G6113" s="152">
        <v>50</v>
      </c>
      <c r="H6113" s="152">
        <v>319.80896744344699</v>
      </c>
      <c r="I6113" s="152">
        <v>404.805540743927</v>
      </c>
      <c r="J6113" s="152">
        <v>341.250475409508</v>
      </c>
      <c r="K6113" s="152">
        <v>476.559167260972</v>
      </c>
      <c r="L6113" s="152">
        <v>63.555065334419098</v>
      </c>
      <c r="M6113" s="152">
        <v>71.753626517045305</v>
      </c>
    </row>
    <row r="6114" spans="1:13">
      <c r="A6114" s="150" t="str">
        <f t="shared" si="191"/>
        <v>2005-2007MalesPK1</v>
      </c>
      <c r="B6114" s="151" t="str">
        <f t="shared" si="190"/>
        <v>2005-2007_Males_PK1_&lt;75</v>
      </c>
      <c r="C6114" s="152" t="s">
        <v>3</v>
      </c>
      <c r="D6114" s="152" t="s">
        <v>2</v>
      </c>
      <c r="E6114" s="152" t="s">
        <v>144</v>
      </c>
      <c r="F6114" s="152">
        <v>155</v>
      </c>
      <c r="G6114" s="152">
        <v>51.6666666666667</v>
      </c>
      <c r="H6114" s="152">
        <v>329.24083435999802</v>
      </c>
      <c r="I6114" s="152">
        <v>416.16439453274398</v>
      </c>
      <c r="J6114" s="152">
        <v>352.05776299487599</v>
      </c>
      <c r="K6114" s="152">
        <v>488.39727306708897</v>
      </c>
      <c r="L6114" s="152">
        <v>64.106631537868097</v>
      </c>
      <c r="M6114" s="152">
        <v>72.232878534344593</v>
      </c>
    </row>
    <row r="6115" spans="1:13">
      <c r="A6115" s="150" t="str">
        <f t="shared" si="191"/>
        <v>2006-2008MalesPK1</v>
      </c>
      <c r="B6115" s="151" t="str">
        <f t="shared" si="190"/>
        <v>2006-2008_Males_PK1_&lt;75</v>
      </c>
      <c r="C6115" s="152" t="s">
        <v>4</v>
      </c>
      <c r="D6115" s="152" t="s">
        <v>2</v>
      </c>
      <c r="E6115" s="152" t="s">
        <v>144</v>
      </c>
      <c r="F6115" s="152">
        <v>168</v>
      </c>
      <c r="G6115" s="152">
        <v>56</v>
      </c>
      <c r="H6115" s="152">
        <v>354.071825998988</v>
      </c>
      <c r="I6115" s="152">
        <v>425.09247198924999</v>
      </c>
      <c r="J6115" s="152">
        <v>362.26561999669002</v>
      </c>
      <c r="K6115" s="152">
        <v>495.54884759742401</v>
      </c>
      <c r="L6115" s="152">
        <v>62.826851992559902</v>
      </c>
      <c r="M6115" s="152">
        <v>70.456375608173801</v>
      </c>
    </row>
    <row r="6116" spans="1:13">
      <c r="A6116" s="150" t="str">
        <f t="shared" si="191"/>
        <v>2007-2009MalesPK1</v>
      </c>
      <c r="B6116" s="151" t="str">
        <f t="shared" si="190"/>
        <v>2007-2009_Males_PK1_&lt;75</v>
      </c>
      <c r="C6116" s="152" t="s">
        <v>5</v>
      </c>
      <c r="D6116" s="152" t="s">
        <v>2</v>
      </c>
      <c r="E6116" s="152" t="s">
        <v>144</v>
      </c>
      <c r="F6116" s="152">
        <v>178</v>
      </c>
      <c r="G6116" s="152">
        <v>59.3333333333333</v>
      </c>
      <c r="H6116" s="152">
        <v>372.30704873457398</v>
      </c>
      <c r="I6116" s="152">
        <v>435.67858952289299</v>
      </c>
      <c r="J6116" s="152">
        <v>373.343400593637</v>
      </c>
      <c r="K6116" s="152">
        <v>505.35444615516298</v>
      </c>
      <c r="L6116" s="152">
        <v>62.335188929255601</v>
      </c>
      <c r="M6116" s="152">
        <v>69.6758566322696</v>
      </c>
    </row>
    <row r="6117" spans="1:13">
      <c r="A6117" s="150" t="str">
        <f t="shared" si="191"/>
        <v>2008-2010MalesPK1</v>
      </c>
      <c r="B6117" s="151" t="str">
        <f t="shared" si="190"/>
        <v>2008-2010_Males_PK1_&lt;75</v>
      </c>
      <c r="C6117" s="152" t="s">
        <v>6</v>
      </c>
      <c r="D6117" s="152" t="s">
        <v>2</v>
      </c>
      <c r="E6117" s="152" t="s">
        <v>144</v>
      </c>
      <c r="F6117" s="152">
        <v>164</v>
      </c>
      <c r="G6117" s="152">
        <v>54.6666666666667</v>
      </c>
      <c r="H6117" s="152">
        <v>340.35488222475902</v>
      </c>
      <c r="I6117" s="152">
        <v>389.18795200009203</v>
      </c>
      <c r="J6117" s="152">
        <v>331.34874284908801</v>
      </c>
      <c r="K6117" s="152">
        <v>454.14167499756297</v>
      </c>
      <c r="L6117" s="152">
        <v>57.839209151003601</v>
      </c>
      <c r="M6117" s="152">
        <v>64.953722997471303</v>
      </c>
    </row>
    <row r="6118" spans="1:13">
      <c r="A6118" s="150" t="str">
        <f t="shared" si="191"/>
        <v>2009-2011MalesPK1</v>
      </c>
      <c r="B6118" s="151" t="str">
        <f t="shared" si="190"/>
        <v>2009-2011_Males_PK1_&lt;75</v>
      </c>
      <c r="C6118" s="152" t="s">
        <v>7</v>
      </c>
      <c r="D6118" s="152" t="s">
        <v>2</v>
      </c>
      <c r="E6118" s="152" t="s">
        <v>144</v>
      </c>
      <c r="F6118" s="152">
        <v>163</v>
      </c>
      <c r="G6118" s="152">
        <v>54.3333333333333</v>
      </c>
      <c r="H6118" s="152">
        <v>337.65588101255298</v>
      </c>
      <c r="I6118" s="152">
        <v>388.11708998444902</v>
      </c>
      <c r="J6118" s="152">
        <v>330.37286215927497</v>
      </c>
      <c r="K6118" s="152">
        <v>452.98732146081397</v>
      </c>
      <c r="L6118" s="152">
        <v>57.7442278251742</v>
      </c>
      <c r="M6118" s="152">
        <v>64.870231476364694</v>
      </c>
    </row>
    <row r="6119" spans="1:13">
      <c r="A6119" s="150" t="str">
        <f t="shared" si="191"/>
        <v>2010-2012MalesPK1</v>
      </c>
      <c r="B6119" s="151" t="str">
        <f t="shared" si="190"/>
        <v>2010-2012_Males_PK1_&lt;75</v>
      </c>
      <c r="C6119" s="152" t="s">
        <v>8</v>
      </c>
      <c r="D6119" s="152" t="s">
        <v>2</v>
      </c>
      <c r="E6119" s="152" t="s">
        <v>144</v>
      </c>
      <c r="F6119" s="152">
        <v>162</v>
      </c>
      <c r="G6119" s="152">
        <v>54</v>
      </c>
      <c r="H6119" s="152">
        <v>335.74433690493498</v>
      </c>
      <c r="I6119" s="152">
        <v>376.198636939773</v>
      </c>
      <c r="J6119" s="152">
        <v>320.00907604725199</v>
      </c>
      <c r="K6119" s="152">
        <v>439.34511217197502</v>
      </c>
      <c r="L6119" s="152">
        <v>56.189560892520397</v>
      </c>
      <c r="M6119" s="152">
        <v>63.146475232202299</v>
      </c>
    </row>
    <row r="6120" spans="1:13">
      <c r="A6120" s="150" t="str">
        <f t="shared" si="191"/>
        <v>2011-2013MalesPK1</v>
      </c>
      <c r="B6120" s="151" t="str">
        <f t="shared" si="190"/>
        <v>2011-2013_Males_PK1_&lt;75</v>
      </c>
      <c r="C6120" s="152" t="s">
        <v>9</v>
      </c>
      <c r="D6120" s="152" t="s">
        <v>2</v>
      </c>
      <c r="E6120" s="152" t="s">
        <v>144</v>
      </c>
      <c r="F6120" s="152">
        <v>168</v>
      </c>
      <c r="G6120" s="152">
        <v>56</v>
      </c>
      <c r="H6120" s="152">
        <v>348.504335559889</v>
      </c>
      <c r="I6120" s="152">
        <v>385.58543840126498</v>
      </c>
      <c r="J6120" s="152">
        <v>328.98555356137803</v>
      </c>
      <c r="K6120" s="152">
        <v>449.058660744647</v>
      </c>
      <c r="L6120" s="152">
        <v>56.599884839887203</v>
      </c>
      <c r="M6120" s="152">
        <v>63.473222343381501</v>
      </c>
    </row>
    <row r="6121" spans="1:13">
      <c r="A6121" s="150" t="str">
        <f t="shared" si="191"/>
        <v>2012-2014MalesPK1</v>
      </c>
      <c r="B6121" s="151" t="str">
        <f t="shared" si="190"/>
        <v>2012-2014_Males_PK1_&lt;75</v>
      </c>
      <c r="C6121" s="152" t="s">
        <v>216</v>
      </c>
      <c r="D6121" s="152" t="s">
        <v>2</v>
      </c>
      <c r="E6121" s="152" t="s">
        <v>144</v>
      </c>
      <c r="F6121" s="152">
        <v>158</v>
      </c>
      <c r="G6121" s="152">
        <v>52.6666666666667</v>
      </c>
      <c r="H6121" s="152">
        <v>327.80763086371098</v>
      </c>
      <c r="I6121" s="152">
        <v>349.22166196744797</v>
      </c>
      <c r="J6121" s="152">
        <v>296.46314021887002</v>
      </c>
      <c r="K6121" s="152">
        <v>408.59990833785599</v>
      </c>
      <c r="L6121" s="152">
        <v>52.758521748578097</v>
      </c>
      <c r="M6121" s="152">
        <v>59.3782463704081</v>
      </c>
    </row>
    <row r="6122" spans="1:13">
      <c r="A6122" s="150" t="str">
        <f t="shared" si="191"/>
        <v>2004-2006MalesPK2</v>
      </c>
      <c r="B6122" s="151" t="str">
        <f t="shared" si="190"/>
        <v>2004-2006_Males_PK2_&lt;75</v>
      </c>
      <c r="C6122" s="152" t="s">
        <v>1</v>
      </c>
      <c r="D6122" s="152" t="s">
        <v>2</v>
      </c>
      <c r="E6122" s="152" t="s">
        <v>145</v>
      </c>
      <c r="F6122" s="152">
        <v>225</v>
      </c>
      <c r="G6122" s="152">
        <v>75</v>
      </c>
      <c r="H6122" s="152">
        <v>463.49703361898497</v>
      </c>
      <c r="I6122" s="152">
        <v>537.83498014194504</v>
      </c>
      <c r="J6122" s="152">
        <v>469.10447334007</v>
      </c>
      <c r="K6122" s="152">
        <v>613.71503596794196</v>
      </c>
      <c r="L6122" s="152">
        <v>68.730506801874597</v>
      </c>
      <c r="M6122" s="152">
        <v>75.880055825997403</v>
      </c>
    </row>
    <row r="6123" spans="1:13">
      <c r="A6123" s="150" t="str">
        <f t="shared" si="191"/>
        <v>2005-2007MalesPK2</v>
      </c>
      <c r="B6123" s="151" t="str">
        <f t="shared" si="190"/>
        <v>2005-2007_Males_PK2_&lt;75</v>
      </c>
      <c r="C6123" s="152" t="s">
        <v>3</v>
      </c>
      <c r="D6123" s="152" t="s">
        <v>2</v>
      </c>
      <c r="E6123" s="152" t="s">
        <v>145</v>
      </c>
      <c r="F6123" s="152">
        <v>246</v>
      </c>
      <c r="G6123" s="152">
        <v>82</v>
      </c>
      <c r="H6123" s="152">
        <v>502.06130862484201</v>
      </c>
      <c r="I6123" s="152">
        <v>584.58068883573196</v>
      </c>
      <c r="J6123" s="152">
        <v>513.00472545692799</v>
      </c>
      <c r="K6123" s="152">
        <v>663.26012387941705</v>
      </c>
      <c r="L6123" s="152">
        <v>71.575963378804104</v>
      </c>
      <c r="M6123" s="152">
        <v>78.679435043685302</v>
      </c>
    </row>
    <row r="6124" spans="1:13">
      <c r="A6124" s="150" t="str">
        <f t="shared" si="191"/>
        <v>2006-2008MalesPK2</v>
      </c>
      <c r="B6124" s="151" t="str">
        <f t="shared" si="190"/>
        <v>2006-2008_Males_PK2_&lt;75</v>
      </c>
      <c r="C6124" s="152" t="s">
        <v>4</v>
      </c>
      <c r="D6124" s="152" t="s">
        <v>2</v>
      </c>
      <c r="E6124" s="152" t="s">
        <v>145</v>
      </c>
      <c r="F6124" s="152">
        <v>235</v>
      </c>
      <c r="G6124" s="152">
        <v>78.3333333333333</v>
      </c>
      <c r="H6124" s="152">
        <v>473.49438858777802</v>
      </c>
      <c r="I6124" s="152">
        <v>539.06183540555696</v>
      </c>
      <c r="J6124" s="152">
        <v>471.586519519055</v>
      </c>
      <c r="K6124" s="152">
        <v>613.39699245768497</v>
      </c>
      <c r="L6124" s="152">
        <v>67.475315886502102</v>
      </c>
      <c r="M6124" s="152">
        <v>74.335157052127897</v>
      </c>
    </row>
    <row r="6125" spans="1:13">
      <c r="A6125" s="150" t="str">
        <f t="shared" si="191"/>
        <v>2007-2009MalesPK2</v>
      </c>
      <c r="B6125" s="151" t="str">
        <f t="shared" si="190"/>
        <v>2007-2009_Males_PK2_&lt;75</v>
      </c>
      <c r="C6125" s="152" t="s">
        <v>5</v>
      </c>
      <c r="D6125" s="152" t="s">
        <v>2</v>
      </c>
      <c r="E6125" s="152" t="s">
        <v>145</v>
      </c>
      <c r="F6125" s="152">
        <v>227</v>
      </c>
      <c r="G6125" s="152">
        <v>75.6666666666667</v>
      </c>
      <c r="H6125" s="152">
        <v>452.25429840814502</v>
      </c>
      <c r="I6125" s="152">
        <v>503.74311953615199</v>
      </c>
      <c r="J6125" s="152">
        <v>439.70004517919301</v>
      </c>
      <c r="K6125" s="152">
        <v>574.417108063456</v>
      </c>
      <c r="L6125" s="152">
        <v>64.043074356959707</v>
      </c>
      <c r="M6125" s="152">
        <v>70.673988527303294</v>
      </c>
    </row>
    <row r="6126" spans="1:13">
      <c r="A6126" s="150" t="str">
        <f t="shared" si="191"/>
        <v>2008-2010MalesPK2</v>
      </c>
      <c r="B6126" s="151" t="str">
        <f t="shared" si="190"/>
        <v>2008-2010_Males_PK2_&lt;75</v>
      </c>
      <c r="C6126" s="152" t="s">
        <v>6</v>
      </c>
      <c r="D6126" s="152" t="s">
        <v>2</v>
      </c>
      <c r="E6126" s="152" t="s">
        <v>145</v>
      </c>
      <c r="F6126" s="152">
        <v>207</v>
      </c>
      <c r="G6126" s="152">
        <v>69</v>
      </c>
      <c r="H6126" s="152">
        <v>408.30013018264998</v>
      </c>
      <c r="I6126" s="152">
        <v>440.035746429759</v>
      </c>
      <c r="J6126" s="152">
        <v>381.65280080540703</v>
      </c>
      <c r="K6126" s="152">
        <v>504.76535553142401</v>
      </c>
      <c r="L6126" s="152">
        <v>58.382945624351599</v>
      </c>
      <c r="M6126" s="152">
        <v>64.729609101665304</v>
      </c>
    </row>
    <row r="6127" spans="1:13">
      <c r="A6127" s="150" t="str">
        <f t="shared" si="191"/>
        <v>2009-2011MalesPK2</v>
      </c>
      <c r="B6127" s="151" t="str">
        <f t="shared" si="190"/>
        <v>2009-2011_Males_PK2_&lt;75</v>
      </c>
      <c r="C6127" s="152" t="s">
        <v>7</v>
      </c>
      <c r="D6127" s="152" t="s">
        <v>2</v>
      </c>
      <c r="E6127" s="152" t="s">
        <v>145</v>
      </c>
      <c r="F6127" s="152">
        <v>203</v>
      </c>
      <c r="G6127" s="152">
        <v>67.6666666666667</v>
      </c>
      <c r="H6127" s="152">
        <v>397.69610532090002</v>
      </c>
      <c r="I6127" s="152">
        <v>424.88038496237198</v>
      </c>
      <c r="J6127" s="152">
        <v>368.03049679274898</v>
      </c>
      <c r="K6127" s="152">
        <v>487.97440745452099</v>
      </c>
      <c r="L6127" s="152">
        <v>56.8498881696231</v>
      </c>
      <c r="M6127" s="152">
        <v>63.0940224921493</v>
      </c>
    </row>
    <row r="6128" spans="1:13">
      <c r="A6128" s="150" t="str">
        <f t="shared" si="191"/>
        <v>2010-2012MalesPK2</v>
      </c>
      <c r="B6128" s="151" t="str">
        <f t="shared" si="190"/>
        <v>2010-2012_Males_PK2_&lt;75</v>
      </c>
      <c r="C6128" s="152" t="s">
        <v>8</v>
      </c>
      <c r="D6128" s="152" t="s">
        <v>2</v>
      </c>
      <c r="E6128" s="152" t="s">
        <v>145</v>
      </c>
      <c r="F6128" s="152">
        <v>197</v>
      </c>
      <c r="G6128" s="152">
        <v>65.6666666666667</v>
      </c>
      <c r="H6128" s="152">
        <v>382.78441659380201</v>
      </c>
      <c r="I6128" s="152">
        <v>402.40181988928202</v>
      </c>
      <c r="J6128" s="152">
        <v>347.88297532601598</v>
      </c>
      <c r="K6128" s="152">
        <v>463.00463609466101</v>
      </c>
      <c r="L6128" s="152">
        <v>54.518844563266299</v>
      </c>
      <c r="M6128" s="152">
        <v>60.602816205378502</v>
      </c>
    </row>
    <row r="6129" spans="1:13">
      <c r="A6129" s="150" t="str">
        <f t="shared" si="191"/>
        <v>2011-2013MalesPK2</v>
      </c>
      <c r="B6129" s="151" t="str">
        <f t="shared" si="190"/>
        <v>2011-2013_Males_PK2_&lt;75</v>
      </c>
      <c r="C6129" s="152" t="s">
        <v>9</v>
      </c>
      <c r="D6129" s="152" t="s">
        <v>2</v>
      </c>
      <c r="E6129" s="152" t="s">
        <v>145</v>
      </c>
      <c r="F6129" s="152">
        <v>196</v>
      </c>
      <c r="G6129" s="152">
        <v>65.3333333333333</v>
      </c>
      <c r="H6129" s="152">
        <v>378.83180640921597</v>
      </c>
      <c r="I6129" s="152">
        <v>390.97810101277202</v>
      </c>
      <c r="J6129" s="152">
        <v>337.95394089523302</v>
      </c>
      <c r="K6129" s="152">
        <v>449.935406092162</v>
      </c>
      <c r="L6129" s="152">
        <v>53.024160117538699</v>
      </c>
      <c r="M6129" s="152">
        <v>58.957305079390203</v>
      </c>
    </row>
    <row r="6130" spans="1:13">
      <c r="A6130" s="150" t="str">
        <f t="shared" si="191"/>
        <v>2012-2014MalesPK2</v>
      </c>
      <c r="B6130" s="151" t="str">
        <f t="shared" si="190"/>
        <v>2012-2014_Males_PK2_&lt;75</v>
      </c>
      <c r="C6130" s="152" t="s">
        <v>216</v>
      </c>
      <c r="D6130" s="152" t="s">
        <v>2</v>
      </c>
      <c r="E6130" s="152" t="s">
        <v>145</v>
      </c>
      <c r="F6130" s="152">
        <v>189</v>
      </c>
      <c r="G6130" s="152">
        <v>63</v>
      </c>
      <c r="H6130" s="152">
        <v>363.524456155873</v>
      </c>
      <c r="I6130" s="152">
        <v>370.03694022720799</v>
      </c>
      <c r="J6130" s="152">
        <v>319.02135525329999</v>
      </c>
      <c r="K6130" s="152">
        <v>426.87200969263898</v>
      </c>
      <c r="L6130" s="152">
        <v>51.015584973907799</v>
      </c>
      <c r="M6130" s="152">
        <v>56.835069465431097</v>
      </c>
    </row>
    <row r="6131" spans="1:13">
      <c r="A6131" s="150" t="str">
        <f t="shared" si="191"/>
        <v>2004-2006MalesPK3</v>
      </c>
      <c r="B6131" s="151" t="str">
        <f t="shared" si="190"/>
        <v>2004-2006_Males_PK3_&lt;75</v>
      </c>
      <c r="C6131" s="152" t="s">
        <v>1</v>
      </c>
      <c r="D6131" s="152" t="s">
        <v>2</v>
      </c>
      <c r="E6131" s="152" t="s">
        <v>146</v>
      </c>
      <c r="F6131" s="152">
        <v>275</v>
      </c>
      <c r="G6131" s="152">
        <v>91.6666666666667</v>
      </c>
      <c r="H6131" s="152">
        <v>585.35547041294205</v>
      </c>
      <c r="I6131" s="152">
        <v>653.92930934406104</v>
      </c>
      <c r="J6131" s="152">
        <v>578.58681275807896</v>
      </c>
      <c r="K6131" s="152">
        <v>736.32358750601998</v>
      </c>
      <c r="L6131" s="152">
        <v>75.342496585982403</v>
      </c>
      <c r="M6131" s="152">
        <v>82.394278161959093</v>
      </c>
    </row>
    <row r="6132" spans="1:13">
      <c r="A6132" s="150" t="str">
        <f t="shared" si="191"/>
        <v>2005-2007MalesPK3</v>
      </c>
      <c r="B6132" s="151" t="str">
        <f t="shared" si="190"/>
        <v>2005-2007_Males_PK3_&lt;75</v>
      </c>
      <c r="C6132" s="152" t="s">
        <v>3</v>
      </c>
      <c r="D6132" s="152" t="s">
        <v>2</v>
      </c>
      <c r="E6132" s="152" t="s">
        <v>146</v>
      </c>
      <c r="F6132" s="152">
        <v>266</v>
      </c>
      <c r="G6132" s="152">
        <v>88.6666666666667</v>
      </c>
      <c r="H6132" s="152">
        <v>565.22385839654896</v>
      </c>
      <c r="I6132" s="152">
        <v>630.01235971367498</v>
      </c>
      <c r="J6132" s="152">
        <v>556.25646845849201</v>
      </c>
      <c r="K6132" s="152">
        <v>710.79324180149604</v>
      </c>
      <c r="L6132" s="152">
        <v>73.755891255182704</v>
      </c>
      <c r="M6132" s="152">
        <v>80.780882087821297</v>
      </c>
    </row>
    <row r="6133" spans="1:13">
      <c r="A6133" s="150" t="str">
        <f t="shared" si="191"/>
        <v>2006-2008MalesPK3</v>
      </c>
      <c r="B6133" s="151" t="str">
        <f t="shared" si="190"/>
        <v>2006-2008_Males_PK3_&lt;75</v>
      </c>
      <c r="C6133" s="152" t="s">
        <v>4</v>
      </c>
      <c r="D6133" s="152" t="s">
        <v>2</v>
      </c>
      <c r="E6133" s="152" t="s">
        <v>146</v>
      </c>
      <c r="F6133" s="152">
        <v>252</v>
      </c>
      <c r="G6133" s="152">
        <v>84</v>
      </c>
      <c r="H6133" s="152">
        <v>532.20696937698006</v>
      </c>
      <c r="I6133" s="152">
        <v>592.16067877237901</v>
      </c>
      <c r="J6133" s="152">
        <v>520.98094806719905</v>
      </c>
      <c r="K6133" s="152">
        <v>670.31552986023496</v>
      </c>
      <c r="L6133" s="152">
        <v>71.179730705180106</v>
      </c>
      <c r="M6133" s="152">
        <v>78.154851087855903</v>
      </c>
    </row>
    <row r="6134" spans="1:13">
      <c r="A6134" s="150" t="str">
        <f t="shared" si="191"/>
        <v>2007-2009MalesPK3</v>
      </c>
      <c r="B6134" s="151" t="str">
        <f t="shared" si="190"/>
        <v>2007-2009_Males_PK3_&lt;75</v>
      </c>
      <c r="C6134" s="152" t="s">
        <v>5</v>
      </c>
      <c r="D6134" s="152" t="s">
        <v>2</v>
      </c>
      <c r="E6134" s="152" t="s">
        <v>146</v>
      </c>
      <c r="F6134" s="152">
        <v>225</v>
      </c>
      <c r="G6134" s="152">
        <v>75</v>
      </c>
      <c r="H6134" s="152">
        <v>471.02662870541002</v>
      </c>
      <c r="I6134" s="152">
        <v>518.928982109353</v>
      </c>
      <c r="J6134" s="152">
        <v>452.99995619247898</v>
      </c>
      <c r="K6134" s="152">
        <v>591.71613878705602</v>
      </c>
      <c r="L6134" s="152">
        <v>65.929025916873499</v>
      </c>
      <c r="M6134" s="152">
        <v>72.787156677703294</v>
      </c>
    </row>
    <row r="6135" spans="1:13">
      <c r="A6135" s="150" t="str">
        <f t="shared" si="191"/>
        <v>2008-2010MalesPK3</v>
      </c>
      <c r="B6135" s="151" t="str">
        <f t="shared" si="190"/>
        <v>2008-2010_Males_PK3_&lt;75</v>
      </c>
      <c r="C6135" s="152" t="s">
        <v>6</v>
      </c>
      <c r="D6135" s="152" t="s">
        <v>2</v>
      </c>
      <c r="E6135" s="152" t="s">
        <v>146</v>
      </c>
      <c r="F6135" s="152">
        <v>202</v>
      </c>
      <c r="G6135" s="152">
        <v>67.3333333333333</v>
      </c>
      <c r="H6135" s="152">
        <v>419.50490114637</v>
      </c>
      <c r="I6135" s="152">
        <v>456.80020008739501</v>
      </c>
      <c r="J6135" s="152">
        <v>395.63722913846101</v>
      </c>
      <c r="K6135" s="152">
        <v>524.69861415190496</v>
      </c>
      <c r="L6135" s="152">
        <v>61.162970948933399</v>
      </c>
      <c r="M6135" s="152">
        <v>67.898414064510504</v>
      </c>
    </row>
    <row r="6136" spans="1:13">
      <c r="A6136" s="150" t="str">
        <f t="shared" si="191"/>
        <v>2009-2011MalesPK3</v>
      </c>
      <c r="B6136" s="151" t="str">
        <f t="shared" si="190"/>
        <v>2009-2011_Males_PK3_&lt;75</v>
      </c>
      <c r="C6136" s="152" t="s">
        <v>7</v>
      </c>
      <c r="D6136" s="152" t="s">
        <v>2</v>
      </c>
      <c r="E6136" s="152" t="s">
        <v>146</v>
      </c>
      <c r="F6136" s="152">
        <v>201</v>
      </c>
      <c r="G6136" s="152">
        <v>67</v>
      </c>
      <c r="H6136" s="152">
        <v>415.44376007606098</v>
      </c>
      <c r="I6136" s="152">
        <v>449.64256999202098</v>
      </c>
      <c r="J6136" s="152">
        <v>389.297342232576</v>
      </c>
      <c r="K6136" s="152">
        <v>516.65066712127702</v>
      </c>
      <c r="L6136" s="152">
        <v>60.345227759444903</v>
      </c>
      <c r="M6136" s="152">
        <v>67.008097129256299</v>
      </c>
    </row>
    <row r="6137" spans="1:13">
      <c r="A6137" s="150" t="str">
        <f t="shared" si="191"/>
        <v>2010-2012MalesPK3</v>
      </c>
      <c r="B6137" s="151" t="str">
        <f t="shared" si="190"/>
        <v>2010-2012_Males_PK3_&lt;75</v>
      </c>
      <c r="C6137" s="152" t="s">
        <v>8</v>
      </c>
      <c r="D6137" s="152" t="s">
        <v>2</v>
      </c>
      <c r="E6137" s="152" t="s">
        <v>146</v>
      </c>
      <c r="F6137" s="152">
        <v>218</v>
      </c>
      <c r="G6137" s="152">
        <v>72.6666666666667</v>
      </c>
      <c r="H6137" s="152">
        <v>449.92054155573402</v>
      </c>
      <c r="I6137" s="152">
        <v>484.14469363547499</v>
      </c>
      <c r="J6137" s="152">
        <v>421.71690160591203</v>
      </c>
      <c r="K6137" s="152">
        <v>553.17566761164096</v>
      </c>
      <c r="L6137" s="152">
        <v>62.427792029562703</v>
      </c>
      <c r="M6137" s="152">
        <v>69.030973976166294</v>
      </c>
    </row>
    <row r="6138" spans="1:13">
      <c r="A6138" s="150" t="str">
        <f t="shared" si="191"/>
        <v>2011-2013MalesPK3</v>
      </c>
      <c r="B6138" s="151" t="str">
        <f t="shared" si="190"/>
        <v>2011-2013_Males_PK3_&lt;75</v>
      </c>
      <c r="C6138" s="152" t="s">
        <v>9</v>
      </c>
      <c r="D6138" s="152" t="s">
        <v>2</v>
      </c>
      <c r="E6138" s="152" t="s">
        <v>146</v>
      </c>
      <c r="F6138" s="152">
        <v>233</v>
      </c>
      <c r="G6138" s="152">
        <v>77.6666666666667</v>
      </c>
      <c r="H6138" s="152">
        <v>481.64379030924403</v>
      </c>
      <c r="I6138" s="152">
        <v>511.20231003086701</v>
      </c>
      <c r="J6138" s="152">
        <v>447.42317265449299</v>
      </c>
      <c r="K6138" s="152">
        <v>581.49479904284306</v>
      </c>
      <c r="L6138" s="152">
        <v>63.779137376374401</v>
      </c>
      <c r="M6138" s="152">
        <v>70.292489011975604</v>
      </c>
    </row>
    <row r="6139" spans="1:13">
      <c r="A6139" s="150" t="str">
        <f t="shared" si="191"/>
        <v>2012-2014MalesPK3</v>
      </c>
      <c r="B6139" s="151" t="str">
        <f t="shared" si="190"/>
        <v>2012-2014_Males_PK3_&lt;75</v>
      </c>
      <c r="C6139" s="152" t="s">
        <v>216</v>
      </c>
      <c r="D6139" s="152" t="s">
        <v>2</v>
      </c>
      <c r="E6139" s="152" t="s">
        <v>146</v>
      </c>
      <c r="F6139" s="152">
        <v>255</v>
      </c>
      <c r="G6139" s="152">
        <v>85</v>
      </c>
      <c r="H6139" s="152">
        <v>528.90299296870103</v>
      </c>
      <c r="I6139" s="152">
        <v>549.41949272462705</v>
      </c>
      <c r="J6139" s="152">
        <v>483.87883607710103</v>
      </c>
      <c r="K6139" s="152">
        <v>621.34281838059405</v>
      </c>
      <c r="L6139" s="152">
        <v>65.540656647526106</v>
      </c>
      <c r="M6139" s="152">
        <v>71.923325655966593</v>
      </c>
    </row>
    <row r="6140" spans="1:13">
      <c r="A6140" s="150" t="str">
        <f t="shared" si="191"/>
        <v>2004-2006MalesPK4</v>
      </c>
      <c r="B6140" s="151" t="str">
        <f t="shared" si="190"/>
        <v>2004-2006_Males_PK4_&lt;75</v>
      </c>
      <c r="C6140" s="152" t="s">
        <v>1</v>
      </c>
      <c r="D6140" s="152" t="s">
        <v>2</v>
      </c>
      <c r="E6140" s="152" t="s">
        <v>147</v>
      </c>
      <c r="F6140" s="152">
        <v>269</v>
      </c>
      <c r="G6140" s="152">
        <v>89.6666666666667</v>
      </c>
      <c r="H6140" s="152">
        <v>537.68814087829105</v>
      </c>
      <c r="I6140" s="152">
        <v>644.62025309847502</v>
      </c>
      <c r="J6140" s="152">
        <v>568.87832688728304</v>
      </c>
      <c r="K6140" s="152">
        <v>727.533951308528</v>
      </c>
      <c r="L6140" s="152">
        <v>75.741926211192407</v>
      </c>
      <c r="M6140" s="152">
        <v>82.9136982100529</v>
      </c>
    </row>
    <row r="6141" spans="1:13">
      <c r="A6141" s="150" t="str">
        <f t="shared" si="191"/>
        <v>2005-2007MalesPK4</v>
      </c>
      <c r="B6141" s="151" t="str">
        <f t="shared" si="190"/>
        <v>2005-2007_Males_PK4_&lt;75</v>
      </c>
      <c r="C6141" s="152" t="s">
        <v>3</v>
      </c>
      <c r="D6141" s="152" t="s">
        <v>2</v>
      </c>
      <c r="E6141" s="152" t="s">
        <v>147</v>
      </c>
      <c r="F6141" s="152">
        <v>257</v>
      </c>
      <c r="G6141" s="152">
        <v>85.6666666666667</v>
      </c>
      <c r="H6141" s="152">
        <v>512.38087643048004</v>
      </c>
      <c r="I6141" s="152">
        <v>606.94272830037198</v>
      </c>
      <c r="J6141" s="152">
        <v>534.00044732939602</v>
      </c>
      <c r="K6141" s="152">
        <v>686.95935651883497</v>
      </c>
      <c r="L6141" s="152">
        <v>72.942280970976199</v>
      </c>
      <c r="M6141" s="152">
        <v>80.016628218462898</v>
      </c>
    </row>
    <row r="6142" spans="1:13">
      <c r="A6142" s="150" t="str">
        <f t="shared" si="191"/>
        <v>2006-2008MalesPK4</v>
      </c>
      <c r="B6142" s="151" t="str">
        <f t="shared" si="190"/>
        <v>2006-2008_Males_PK4_&lt;75</v>
      </c>
      <c r="C6142" s="152" t="s">
        <v>4</v>
      </c>
      <c r="D6142" s="152" t="s">
        <v>2</v>
      </c>
      <c r="E6142" s="152" t="s">
        <v>147</v>
      </c>
      <c r="F6142" s="152">
        <v>287</v>
      </c>
      <c r="G6142" s="152">
        <v>95.6666666666667</v>
      </c>
      <c r="H6142" s="152">
        <v>571.986607142857</v>
      </c>
      <c r="I6142" s="152">
        <v>667.35874302554396</v>
      </c>
      <c r="J6142" s="152">
        <v>591.51771335756905</v>
      </c>
      <c r="K6142" s="152">
        <v>750.14088808785198</v>
      </c>
      <c r="L6142" s="152">
        <v>75.841029667974198</v>
      </c>
      <c r="M6142" s="152">
        <v>82.782145062308203</v>
      </c>
    </row>
    <row r="6143" spans="1:13">
      <c r="A6143" s="150" t="str">
        <f t="shared" si="191"/>
        <v>2007-2009MalesPK4</v>
      </c>
      <c r="B6143" s="151" t="str">
        <f t="shared" ref="B6143:B6206" si="192">CONCATENATE(C6143,"_",D6143,"_",E6143,"_","&lt;75")</f>
        <v>2007-2009_Males_PK4_&lt;75</v>
      </c>
      <c r="C6143" s="152" t="s">
        <v>5</v>
      </c>
      <c r="D6143" s="152" t="s">
        <v>2</v>
      </c>
      <c r="E6143" s="152" t="s">
        <v>147</v>
      </c>
      <c r="F6143" s="152">
        <v>277</v>
      </c>
      <c r="G6143" s="152">
        <v>92.3333333333333</v>
      </c>
      <c r="H6143" s="152">
        <v>550.29103840117602</v>
      </c>
      <c r="I6143" s="152">
        <v>630.36960604563205</v>
      </c>
      <c r="J6143" s="152">
        <v>557.57749603398895</v>
      </c>
      <c r="K6143" s="152">
        <v>709.94892170398896</v>
      </c>
      <c r="L6143" s="152">
        <v>72.792110011642606</v>
      </c>
      <c r="M6143" s="152">
        <v>79.579315658357103</v>
      </c>
    </row>
    <row r="6144" spans="1:13">
      <c r="A6144" s="150" t="str">
        <f t="shared" si="191"/>
        <v>2008-2010MalesPK4</v>
      </c>
      <c r="B6144" s="151" t="str">
        <f t="shared" si="192"/>
        <v>2008-2010_Males_PK4_&lt;75</v>
      </c>
      <c r="C6144" s="152" t="s">
        <v>6</v>
      </c>
      <c r="D6144" s="152" t="s">
        <v>2</v>
      </c>
      <c r="E6144" s="152" t="s">
        <v>147</v>
      </c>
      <c r="F6144" s="152">
        <v>264</v>
      </c>
      <c r="G6144" s="152">
        <v>88</v>
      </c>
      <c r="H6144" s="152">
        <v>523.42526319963497</v>
      </c>
      <c r="I6144" s="152">
        <v>599.42120727643703</v>
      </c>
      <c r="J6144" s="152">
        <v>528.68892406705197</v>
      </c>
      <c r="K6144" s="152">
        <v>676.91726541722596</v>
      </c>
      <c r="L6144" s="152">
        <v>70.732283209384605</v>
      </c>
      <c r="M6144" s="152">
        <v>77.4960581407897</v>
      </c>
    </row>
    <row r="6145" spans="1:13">
      <c r="A6145" s="150" t="str">
        <f t="shared" si="191"/>
        <v>2009-2011MalesPK4</v>
      </c>
      <c r="B6145" s="151" t="str">
        <f t="shared" si="192"/>
        <v>2009-2011_Males_PK4_&lt;75</v>
      </c>
      <c r="C6145" s="152" t="s">
        <v>7</v>
      </c>
      <c r="D6145" s="152" t="s">
        <v>2</v>
      </c>
      <c r="E6145" s="152" t="s">
        <v>147</v>
      </c>
      <c r="F6145" s="152">
        <v>263</v>
      </c>
      <c r="G6145" s="152">
        <v>87.6666666666667</v>
      </c>
      <c r="H6145" s="152">
        <v>519.64987848491398</v>
      </c>
      <c r="I6145" s="152">
        <v>589.24008863257302</v>
      </c>
      <c r="J6145" s="152">
        <v>519.58299248850506</v>
      </c>
      <c r="K6145" s="152">
        <v>665.57144396901799</v>
      </c>
      <c r="L6145" s="152">
        <v>69.657096144067395</v>
      </c>
      <c r="M6145" s="152">
        <v>76.331355336445796</v>
      </c>
    </row>
    <row r="6146" spans="1:13">
      <c r="A6146" s="150" t="str">
        <f t="shared" si="191"/>
        <v>2010-2012MalesPK4</v>
      </c>
      <c r="B6146" s="151" t="str">
        <f t="shared" si="192"/>
        <v>2010-2012_Males_PK4_&lt;75</v>
      </c>
      <c r="C6146" s="152" t="s">
        <v>8</v>
      </c>
      <c r="D6146" s="152" t="s">
        <v>2</v>
      </c>
      <c r="E6146" s="152" t="s">
        <v>147</v>
      </c>
      <c r="F6146" s="152">
        <v>238</v>
      </c>
      <c r="G6146" s="152">
        <v>79.3333333333333</v>
      </c>
      <c r="H6146" s="152">
        <v>470.560322669936</v>
      </c>
      <c r="I6146" s="152">
        <v>526.48185215492003</v>
      </c>
      <c r="J6146" s="152">
        <v>461.27436551757398</v>
      </c>
      <c r="K6146" s="152">
        <v>598.27445244474995</v>
      </c>
      <c r="L6146" s="152">
        <v>65.207486637346094</v>
      </c>
      <c r="M6146" s="152">
        <v>71.792600289829096</v>
      </c>
    </row>
    <row r="6147" spans="1:13">
      <c r="A6147" s="150" t="str">
        <f t="shared" ref="A6147:A6210" si="193">C6147&amp;D6147&amp;E6147</f>
        <v>2011-2013MalesPK4</v>
      </c>
      <c r="B6147" s="151" t="str">
        <f t="shared" si="192"/>
        <v>2011-2013_Males_PK4_&lt;75</v>
      </c>
      <c r="C6147" s="152" t="s">
        <v>9</v>
      </c>
      <c r="D6147" s="152" t="s">
        <v>2</v>
      </c>
      <c r="E6147" s="152" t="s">
        <v>147</v>
      </c>
      <c r="F6147" s="152">
        <v>239</v>
      </c>
      <c r="G6147" s="152">
        <v>79.6666666666667</v>
      </c>
      <c r="H6147" s="152">
        <v>472.24801912703299</v>
      </c>
      <c r="I6147" s="152">
        <v>516.72425583320103</v>
      </c>
      <c r="J6147" s="152">
        <v>452.96618634727503</v>
      </c>
      <c r="K6147" s="152">
        <v>586.90685789397503</v>
      </c>
      <c r="L6147" s="152">
        <v>63.758069485926598</v>
      </c>
      <c r="M6147" s="152">
        <v>70.182602060774201</v>
      </c>
    </row>
    <row r="6148" spans="1:13">
      <c r="A6148" s="150" t="str">
        <f t="shared" si="193"/>
        <v>2012-2014MalesPK4</v>
      </c>
      <c r="B6148" s="151" t="str">
        <f t="shared" si="192"/>
        <v>2012-2014_Males_PK4_&lt;75</v>
      </c>
      <c r="C6148" s="152" t="s">
        <v>216</v>
      </c>
      <c r="D6148" s="152" t="s">
        <v>2</v>
      </c>
      <c r="E6148" s="152" t="s">
        <v>147</v>
      </c>
      <c r="F6148" s="152">
        <v>197</v>
      </c>
      <c r="G6148" s="152">
        <v>65.6666666666667</v>
      </c>
      <c r="H6148" s="152">
        <v>388.59848111253598</v>
      </c>
      <c r="I6148" s="152">
        <v>418.49587224006899</v>
      </c>
      <c r="J6148" s="152">
        <v>361.888126459359</v>
      </c>
      <c r="K6148" s="152">
        <v>481.42069834067001</v>
      </c>
      <c r="L6148" s="152">
        <v>56.607745780710601</v>
      </c>
      <c r="M6148" s="152">
        <v>62.924826100600399</v>
      </c>
    </row>
    <row r="6149" spans="1:13">
      <c r="A6149" s="150" t="str">
        <f t="shared" si="193"/>
        <v>2004-2006MalesPK5</v>
      </c>
      <c r="B6149" s="151" t="str">
        <f t="shared" si="192"/>
        <v>2004-2006_Males_PK5_&lt;75</v>
      </c>
      <c r="C6149" s="152" t="s">
        <v>1</v>
      </c>
      <c r="D6149" s="152" t="s">
        <v>2</v>
      </c>
      <c r="E6149" s="152" t="s">
        <v>148</v>
      </c>
      <c r="F6149" s="152">
        <v>317</v>
      </c>
      <c r="G6149" s="152">
        <v>105.666666666667</v>
      </c>
      <c r="H6149" s="152">
        <v>664.76533993205601</v>
      </c>
      <c r="I6149" s="152">
        <v>827.39429028704797</v>
      </c>
      <c r="J6149" s="152">
        <v>737.86262801643898</v>
      </c>
      <c r="K6149" s="152">
        <v>924.70419895965904</v>
      </c>
      <c r="L6149" s="152">
        <v>89.531662270608905</v>
      </c>
      <c r="M6149" s="152">
        <v>97.3099086726113</v>
      </c>
    </row>
    <row r="6150" spans="1:13">
      <c r="A6150" s="150" t="str">
        <f t="shared" si="193"/>
        <v>2005-2007MalesPK5</v>
      </c>
      <c r="B6150" s="151" t="str">
        <f t="shared" si="192"/>
        <v>2005-2007_Males_PK5_&lt;75</v>
      </c>
      <c r="C6150" s="152" t="s">
        <v>3</v>
      </c>
      <c r="D6150" s="152" t="s">
        <v>2</v>
      </c>
      <c r="E6150" s="152" t="s">
        <v>148</v>
      </c>
      <c r="F6150" s="152">
        <v>327</v>
      </c>
      <c r="G6150" s="152">
        <v>109</v>
      </c>
      <c r="H6150" s="152">
        <v>682.68648614793597</v>
      </c>
      <c r="I6150" s="152">
        <v>844.87290537442595</v>
      </c>
      <c r="J6150" s="152">
        <v>754.64269326239798</v>
      </c>
      <c r="K6150" s="152">
        <v>942.81572207966303</v>
      </c>
      <c r="L6150" s="152">
        <v>90.230212112028397</v>
      </c>
      <c r="M6150" s="152">
        <v>97.942816705236595</v>
      </c>
    </row>
    <row r="6151" spans="1:13">
      <c r="A6151" s="150" t="str">
        <f t="shared" si="193"/>
        <v>2006-2008MalesPK5</v>
      </c>
      <c r="B6151" s="151" t="str">
        <f t="shared" si="192"/>
        <v>2006-2008_Males_PK5_&lt;75</v>
      </c>
      <c r="C6151" s="152" t="s">
        <v>4</v>
      </c>
      <c r="D6151" s="152" t="s">
        <v>2</v>
      </c>
      <c r="E6151" s="152" t="s">
        <v>148</v>
      </c>
      <c r="F6151" s="152">
        <v>315</v>
      </c>
      <c r="G6151" s="152">
        <v>105</v>
      </c>
      <c r="H6151" s="152">
        <v>656.23632840982498</v>
      </c>
      <c r="I6151" s="152">
        <v>797.02110309602301</v>
      </c>
      <c r="J6151" s="152">
        <v>710.34080402004804</v>
      </c>
      <c r="K6151" s="152">
        <v>891.256914656905</v>
      </c>
      <c r="L6151" s="152">
        <v>86.680299075974503</v>
      </c>
      <c r="M6151" s="152">
        <v>94.235811560881501</v>
      </c>
    </row>
    <row r="6152" spans="1:13">
      <c r="A6152" s="150" t="str">
        <f t="shared" si="193"/>
        <v>2007-2009MalesPK5</v>
      </c>
      <c r="B6152" s="151" t="str">
        <f t="shared" si="192"/>
        <v>2007-2009_Males_PK5_&lt;75</v>
      </c>
      <c r="C6152" s="152" t="s">
        <v>5</v>
      </c>
      <c r="D6152" s="152" t="s">
        <v>2</v>
      </c>
      <c r="E6152" s="152" t="s">
        <v>148</v>
      </c>
      <c r="F6152" s="152">
        <v>292</v>
      </c>
      <c r="G6152" s="152">
        <v>97.3333333333333</v>
      </c>
      <c r="H6152" s="152">
        <v>607.89008014989099</v>
      </c>
      <c r="I6152" s="152">
        <v>732.16223159518097</v>
      </c>
      <c r="J6152" s="152">
        <v>649.65684404256399</v>
      </c>
      <c r="K6152" s="152">
        <v>822.15058867664402</v>
      </c>
      <c r="L6152" s="152">
        <v>82.505387552616995</v>
      </c>
      <c r="M6152" s="152">
        <v>89.988357081462894</v>
      </c>
    </row>
    <row r="6153" spans="1:13">
      <c r="A6153" s="150" t="str">
        <f t="shared" si="193"/>
        <v>2008-2010MalesPK5</v>
      </c>
      <c r="B6153" s="151" t="str">
        <f t="shared" si="192"/>
        <v>2008-2010_Males_PK5_&lt;75</v>
      </c>
      <c r="C6153" s="152" t="s">
        <v>6</v>
      </c>
      <c r="D6153" s="152" t="s">
        <v>2</v>
      </c>
      <c r="E6153" s="152" t="s">
        <v>148</v>
      </c>
      <c r="F6153" s="152">
        <v>281</v>
      </c>
      <c r="G6153" s="152">
        <v>93.6666666666667</v>
      </c>
      <c r="H6153" s="152">
        <v>584.77098204066294</v>
      </c>
      <c r="I6153" s="152">
        <v>690.47922230700601</v>
      </c>
      <c r="J6153" s="152">
        <v>611.36484532636996</v>
      </c>
      <c r="K6153" s="152">
        <v>776.91499963314402</v>
      </c>
      <c r="L6153" s="152">
        <v>79.114376980635598</v>
      </c>
      <c r="M6153" s="152">
        <v>86.435777326138606</v>
      </c>
    </row>
    <row r="6154" spans="1:13">
      <c r="A6154" s="150" t="str">
        <f t="shared" si="193"/>
        <v>2009-2011MalesPK5</v>
      </c>
      <c r="B6154" s="151" t="str">
        <f t="shared" si="192"/>
        <v>2009-2011_Males_PK5_&lt;75</v>
      </c>
      <c r="C6154" s="152" t="s">
        <v>7</v>
      </c>
      <c r="D6154" s="152" t="s">
        <v>2</v>
      </c>
      <c r="E6154" s="152" t="s">
        <v>148</v>
      </c>
      <c r="F6154" s="152">
        <v>286</v>
      </c>
      <c r="G6154" s="152">
        <v>95.3333333333333</v>
      </c>
      <c r="H6154" s="152">
        <v>593.48412533720705</v>
      </c>
      <c r="I6154" s="152">
        <v>695.21571257521202</v>
      </c>
      <c r="J6154" s="152">
        <v>616.34167093697204</v>
      </c>
      <c r="K6154" s="152">
        <v>781.32168443230898</v>
      </c>
      <c r="L6154" s="152">
        <v>78.874041638239405</v>
      </c>
      <c r="M6154" s="152">
        <v>86.105971857097103</v>
      </c>
    </row>
    <row r="6155" spans="1:13">
      <c r="A6155" s="150" t="str">
        <f t="shared" si="193"/>
        <v>2010-2012MalesPK5</v>
      </c>
      <c r="B6155" s="151" t="str">
        <f t="shared" si="192"/>
        <v>2010-2012_Males_PK5_&lt;75</v>
      </c>
      <c r="C6155" s="152" t="s">
        <v>8</v>
      </c>
      <c r="D6155" s="152" t="s">
        <v>2</v>
      </c>
      <c r="E6155" s="152" t="s">
        <v>148</v>
      </c>
      <c r="F6155" s="152">
        <v>310</v>
      </c>
      <c r="G6155" s="152">
        <v>103.333333333333</v>
      </c>
      <c r="H6155" s="152">
        <v>642.260757867694</v>
      </c>
      <c r="I6155" s="152">
        <v>745.43162109495597</v>
      </c>
      <c r="J6155" s="152">
        <v>664.17264692972003</v>
      </c>
      <c r="K6155" s="152">
        <v>833.83312923028404</v>
      </c>
      <c r="L6155" s="152">
        <v>81.258974165236495</v>
      </c>
      <c r="M6155" s="152">
        <v>88.401508135327504</v>
      </c>
    </row>
    <row r="6156" spans="1:13">
      <c r="A6156" s="150" t="str">
        <f t="shared" si="193"/>
        <v>2011-2013MalesPK5</v>
      </c>
      <c r="B6156" s="151" t="str">
        <f t="shared" si="192"/>
        <v>2011-2013_Males_PK5_&lt;75</v>
      </c>
      <c r="C6156" s="152" t="s">
        <v>9</v>
      </c>
      <c r="D6156" s="152" t="s">
        <v>2</v>
      </c>
      <c r="E6156" s="152" t="s">
        <v>148</v>
      </c>
      <c r="F6156" s="152">
        <v>292</v>
      </c>
      <c r="G6156" s="152">
        <v>97.3333333333333</v>
      </c>
      <c r="H6156" s="152">
        <v>606.63979723272496</v>
      </c>
      <c r="I6156" s="152">
        <v>702.19846669846902</v>
      </c>
      <c r="J6156" s="152">
        <v>623.44089848794499</v>
      </c>
      <c r="K6156" s="152">
        <v>788.09908944842596</v>
      </c>
      <c r="L6156" s="152">
        <v>78.757568210524099</v>
      </c>
      <c r="M6156" s="152">
        <v>85.900622749956497</v>
      </c>
    </row>
    <row r="6157" spans="1:13">
      <c r="A6157" s="150" t="str">
        <f t="shared" si="193"/>
        <v>2012-2014MalesPK5</v>
      </c>
      <c r="B6157" s="151" t="str">
        <f t="shared" si="192"/>
        <v>2012-2014_Males_PK5_&lt;75</v>
      </c>
      <c r="C6157" s="152" t="s">
        <v>216</v>
      </c>
      <c r="D6157" s="152" t="s">
        <v>2</v>
      </c>
      <c r="E6157" s="152" t="s">
        <v>148</v>
      </c>
      <c r="F6157" s="152">
        <v>304</v>
      </c>
      <c r="G6157" s="152">
        <v>101.333333333333</v>
      </c>
      <c r="H6157" s="152">
        <v>635.50464085625902</v>
      </c>
      <c r="I6157" s="152">
        <v>734.26171587318595</v>
      </c>
      <c r="J6157" s="152">
        <v>653.34841162958605</v>
      </c>
      <c r="K6157" s="152">
        <v>822.36033656288896</v>
      </c>
      <c r="L6157" s="152">
        <v>80.913304243600194</v>
      </c>
      <c r="M6157" s="152">
        <v>88.098620689703097</v>
      </c>
    </row>
    <row r="6158" spans="1:13">
      <c r="A6158" s="150" t="str">
        <f t="shared" si="193"/>
        <v>2004-2006MalesPL</v>
      </c>
      <c r="B6158" s="151" t="str">
        <f t="shared" si="192"/>
        <v>2004-2006_Males_PL_&lt;75</v>
      </c>
      <c r="C6158" s="152" t="s">
        <v>1</v>
      </c>
      <c r="D6158" s="152" t="s">
        <v>2</v>
      </c>
      <c r="E6158" s="152" t="s">
        <v>149</v>
      </c>
      <c r="F6158" s="152">
        <v>557</v>
      </c>
      <c r="G6158" s="152">
        <v>185.666666666667</v>
      </c>
      <c r="H6158" s="152">
        <v>585.43455640457</v>
      </c>
      <c r="I6158" s="152">
        <v>643.50884008771402</v>
      </c>
      <c r="J6158" s="152">
        <v>590.829028539261</v>
      </c>
      <c r="K6158" s="152">
        <v>699.60206021297199</v>
      </c>
      <c r="L6158" s="152">
        <v>52.679811548453102</v>
      </c>
      <c r="M6158" s="152">
        <v>56.093220125257602</v>
      </c>
    </row>
    <row r="6159" spans="1:13">
      <c r="A6159" s="150" t="str">
        <f t="shared" si="193"/>
        <v>2005-2007MalesPL</v>
      </c>
      <c r="B6159" s="151" t="str">
        <f t="shared" si="192"/>
        <v>2005-2007_Males_PL_&lt;75</v>
      </c>
      <c r="C6159" s="152" t="s">
        <v>3</v>
      </c>
      <c r="D6159" s="152" t="s">
        <v>2</v>
      </c>
      <c r="E6159" s="152" t="s">
        <v>149</v>
      </c>
      <c r="F6159" s="152">
        <v>549</v>
      </c>
      <c r="G6159" s="152">
        <v>183</v>
      </c>
      <c r="H6159" s="152">
        <v>575.71912457135704</v>
      </c>
      <c r="I6159" s="152">
        <v>625.74546975282897</v>
      </c>
      <c r="J6159" s="152">
        <v>574.17721709600903</v>
      </c>
      <c r="K6159" s="152">
        <v>680.68022112960296</v>
      </c>
      <c r="L6159" s="152">
        <v>51.568252656820299</v>
      </c>
      <c r="M6159" s="152">
        <v>54.9347513767732</v>
      </c>
    </row>
    <row r="6160" spans="1:13">
      <c r="A6160" s="150" t="str">
        <f t="shared" si="193"/>
        <v>2006-2008MalesPL</v>
      </c>
      <c r="B6160" s="151" t="str">
        <f t="shared" si="192"/>
        <v>2006-2008_Males_PL_&lt;75</v>
      </c>
      <c r="C6160" s="152" t="s">
        <v>4</v>
      </c>
      <c r="D6160" s="152" t="s">
        <v>2</v>
      </c>
      <c r="E6160" s="152" t="s">
        <v>149</v>
      </c>
      <c r="F6160" s="152">
        <v>555</v>
      </c>
      <c r="G6160" s="152">
        <v>185</v>
      </c>
      <c r="H6160" s="152">
        <v>580.07671645223002</v>
      </c>
      <c r="I6160" s="152">
        <v>623.86108301770503</v>
      </c>
      <c r="J6160" s="152">
        <v>572.73100289374497</v>
      </c>
      <c r="K6160" s="152">
        <v>678.310329764985</v>
      </c>
      <c r="L6160" s="152">
        <v>51.130080123960703</v>
      </c>
      <c r="M6160" s="152">
        <v>54.449246747279503</v>
      </c>
    </row>
    <row r="6161" spans="1:13">
      <c r="A6161" s="150" t="str">
        <f t="shared" si="193"/>
        <v>2007-2009MalesPL</v>
      </c>
      <c r="B6161" s="151" t="str">
        <f t="shared" si="192"/>
        <v>2007-2009_Males_PL_&lt;75</v>
      </c>
      <c r="C6161" s="152" t="s">
        <v>5</v>
      </c>
      <c r="D6161" s="152" t="s">
        <v>2</v>
      </c>
      <c r="E6161" s="152" t="s">
        <v>149</v>
      </c>
      <c r="F6161" s="152">
        <v>552</v>
      </c>
      <c r="G6161" s="152">
        <v>184</v>
      </c>
      <c r="H6161" s="152">
        <v>575.41357850955399</v>
      </c>
      <c r="I6161" s="152">
        <v>617.84419484054604</v>
      </c>
      <c r="J6161" s="152">
        <v>567.09737692169097</v>
      </c>
      <c r="K6161" s="152">
        <v>671.89455411353094</v>
      </c>
      <c r="L6161" s="152">
        <v>50.746817918854603</v>
      </c>
      <c r="M6161" s="152">
        <v>54.050359272984899</v>
      </c>
    </row>
    <row r="6162" spans="1:13">
      <c r="A6162" s="150" t="str">
        <f t="shared" si="193"/>
        <v>2008-2010MalesPL</v>
      </c>
      <c r="B6162" s="151" t="str">
        <f t="shared" si="192"/>
        <v>2008-2010_Males_PL_&lt;75</v>
      </c>
      <c r="C6162" s="152" t="s">
        <v>6</v>
      </c>
      <c r="D6162" s="152" t="s">
        <v>2</v>
      </c>
      <c r="E6162" s="152" t="s">
        <v>149</v>
      </c>
      <c r="F6162" s="152">
        <v>548</v>
      </c>
      <c r="G6162" s="152">
        <v>182.666666666667</v>
      </c>
      <c r="H6162" s="152">
        <v>570.47678534249405</v>
      </c>
      <c r="I6162" s="152">
        <v>606.36318321203498</v>
      </c>
      <c r="J6162" s="152">
        <v>556.39602618619904</v>
      </c>
      <c r="K6162" s="152">
        <v>659.59539567763898</v>
      </c>
      <c r="L6162" s="152">
        <v>49.967157025835597</v>
      </c>
      <c r="M6162" s="152">
        <v>53.232212465604199</v>
      </c>
    </row>
    <row r="6163" spans="1:13">
      <c r="A6163" s="150" t="str">
        <f t="shared" si="193"/>
        <v>2009-2011MalesPL</v>
      </c>
      <c r="B6163" s="151" t="str">
        <f t="shared" si="192"/>
        <v>2009-2011_Males_PL_&lt;75</v>
      </c>
      <c r="C6163" s="152" t="s">
        <v>7</v>
      </c>
      <c r="D6163" s="152" t="s">
        <v>2</v>
      </c>
      <c r="E6163" s="152" t="s">
        <v>149</v>
      </c>
      <c r="F6163" s="152">
        <v>549</v>
      </c>
      <c r="G6163" s="152">
        <v>183</v>
      </c>
      <c r="H6163" s="152">
        <v>570.82848111794999</v>
      </c>
      <c r="I6163" s="152">
        <v>602.75068990975205</v>
      </c>
      <c r="J6163" s="152">
        <v>553.14176872984604</v>
      </c>
      <c r="K6163" s="152">
        <v>655.59819997033605</v>
      </c>
      <c r="L6163" s="152">
        <v>49.608921179905899</v>
      </c>
      <c r="M6163" s="152">
        <v>52.847510060584497</v>
      </c>
    </row>
    <row r="6164" spans="1:13">
      <c r="A6164" s="150" t="str">
        <f t="shared" si="193"/>
        <v>2010-2012MalesPL</v>
      </c>
      <c r="B6164" s="151" t="str">
        <f t="shared" si="192"/>
        <v>2010-2012_Males_PL_&lt;75</v>
      </c>
      <c r="C6164" s="152" t="s">
        <v>8</v>
      </c>
      <c r="D6164" s="152" t="s">
        <v>2</v>
      </c>
      <c r="E6164" s="152" t="s">
        <v>149</v>
      </c>
      <c r="F6164" s="152">
        <v>565</v>
      </c>
      <c r="G6164" s="152">
        <v>188.333333333333</v>
      </c>
      <c r="H6164" s="152">
        <v>587.96595000728496</v>
      </c>
      <c r="I6164" s="152">
        <v>614.32472682193497</v>
      </c>
      <c r="J6164" s="152">
        <v>564.48638265799502</v>
      </c>
      <c r="K6164" s="152">
        <v>667.36862318489602</v>
      </c>
      <c r="L6164" s="152">
        <v>49.838344163940199</v>
      </c>
      <c r="M6164" s="152">
        <v>53.043896362960297</v>
      </c>
    </row>
    <row r="6165" spans="1:13">
      <c r="A6165" s="150" t="str">
        <f t="shared" si="193"/>
        <v>2011-2013MalesPL</v>
      </c>
      <c r="B6165" s="151" t="str">
        <f t="shared" si="192"/>
        <v>2011-2013_Males_PL_&lt;75</v>
      </c>
      <c r="C6165" s="152" t="s">
        <v>9</v>
      </c>
      <c r="D6165" s="152" t="s">
        <v>2</v>
      </c>
      <c r="E6165" s="152" t="s">
        <v>149</v>
      </c>
      <c r="F6165" s="152">
        <v>562</v>
      </c>
      <c r="G6165" s="152">
        <v>187.333333333333</v>
      </c>
      <c r="H6165" s="152">
        <v>585.03273893174298</v>
      </c>
      <c r="I6165" s="152">
        <v>605.87228851585996</v>
      </c>
      <c r="J6165" s="152">
        <v>556.61328630637797</v>
      </c>
      <c r="K6165" s="152">
        <v>658.30832005509899</v>
      </c>
      <c r="L6165" s="152">
        <v>49.259002209482198</v>
      </c>
      <c r="M6165" s="152">
        <v>52.436031539238598</v>
      </c>
    </row>
    <row r="6166" spans="1:13">
      <c r="A6166" s="150" t="str">
        <f t="shared" si="193"/>
        <v>2012-2014MalesPL</v>
      </c>
      <c r="B6166" s="151" t="str">
        <f t="shared" si="192"/>
        <v>2012-2014_Males_PL_&lt;75</v>
      </c>
      <c r="C6166" s="152" t="s">
        <v>216</v>
      </c>
      <c r="D6166" s="152" t="s">
        <v>2</v>
      </c>
      <c r="E6166" s="152" t="s">
        <v>149</v>
      </c>
      <c r="F6166" s="152">
        <v>523</v>
      </c>
      <c r="G6166" s="152">
        <v>174.333333333333</v>
      </c>
      <c r="H6166" s="152">
        <v>545.84355267964304</v>
      </c>
      <c r="I6166" s="152">
        <v>556.77593509129701</v>
      </c>
      <c r="J6166" s="152">
        <v>509.90406632919502</v>
      </c>
      <c r="K6166" s="152">
        <v>606.78556814433603</v>
      </c>
      <c r="L6166" s="152">
        <v>46.871868762102203</v>
      </c>
      <c r="M6166" s="152">
        <v>50.009633053039202</v>
      </c>
    </row>
    <row r="6167" spans="1:13">
      <c r="A6167" s="150" t="str">
        <f t="shared" si="193"/>
        <v>2004-2006MalesPL1</v>
      </c>
      <c r="B6167" s="151" t="str">
        <f t="shared" si="192"/>
        <v>2004-2006_Males_PL1_&lt;75</v>
      </c>
      <c r="C6167" s="152" t="s">
        <v>1</v>
      </c>
      <c r="D6167" s="152" t="s">
        <v>2</v>
      </c>
      <c r="E6167" s="152" t="s">
        <v>150</v>
      </c>
      <c r="F6167" s="152">
        <v>107</v>
      </c>
      <c r="G6167" s="152">
        <v>35.6666666666667</v>
      </c>
      <c r="H6167" s="152">
        <v>498.32339791356202</v>
      </c>
      <c r="I6167" s="152">
        <v>545.95386200612802</v>
      </c>
      <c r="J6167" s="152">
        <v>446.22785396718501</v>
      </c>
      <c r="K6167" s="152">
        <v>661.10364407361703</v>
      </c>
      <c r="L6167" s="152">
        <v>99.726008038943306</v>
      </c>
      <c r="M6167" s="152">
        <v>115.149782067489</v>
      </c>
    </row>
    <row r="6168" spans="1:13">
      <c r="A6168" s="150" t="str">
        <f t="shared" si="193"/>
        <v>2005-2007MalesPL1</v>
      </c>
      <c r="B6168" s="151" t="str">
        <f t="shared" si="192"/>
        <v>2005-2007_Males_PL1_&lt;75</v>
      </c>
      <c r="C6168" s="152" t="s">
        <v>3</v>
      </c>
      <c r="D6168" s="152" t="s">
        <v>2</v>
      </c>
      <c r="E6168" s="152" t="s">
        <v>150</v>
      </c>
      <c r="F6168" s="152">
        <v>99</v>
      </c>
      <c r="G6168" s="152">
        <v>33</v>
      </c>
      <c r="H6168" s="152">
        <v>462.48715313463498</v>
      </c>
      <c r="I6168" s="152">
        <v>493.569778462675</v>
      </c>
      <c r="J6168" s="152">
        <v>400.18825692568601</v>
      </c>
      <c r="K6168" s="152">
        <v>602.01413525581097</v>
      </c>
      <c r="L6168" s="152">
        <v>93.381521536988402</v>
      </c>
      <c r="M6168" s="152">
        <v>108.444356793136</v>
      </c>
    </row>
    <row r="6169" spans="1:13">
      <c r="A6169" s="150" t="str">
        <f t="shared" si="193"/>
        <v>2006-2008MalesPL1</v>
      </c>
      <c r="B6169" s="151" t="str">
        <f t="shared" si="192"/>
        <v>2006-2008_Males_PL1_&lt;75</v>
      </c>
      <c r="C6169" s="152" t="s">
        <v>4</v>
      </c>
      <c r="D6169" s="152" t="s">
        <v>2</v>
      </c>
      <c r="E6169" s="152" t="s">
        <v>150</v>
      </c>
      <c r="F6169" s="152">
        <v>98</v>
      </c>
      <c r="G6169" s="152">
        <v>32.6666666666667</v>
      </c>
      <c r="H6169" s="152">
        <v>460.07229707525499</v>
      </c>
      <c r="I6169" s="152">
        <v>483.72842628044498</v>
      </c>
      <c r="J6169" s="152">
        <v>391.73053720472097</v>
      </c>
      <c r="K6169" s="152">
        <v>590.64786029238905</v>
      </c>
      <c r="L6169" s="152">
        <v>91.997889075724302</v>
      </c>
      <c r="M6169" s="152">
        <v>106.91943401194401</v>
      </c>
    </row>
    <row r="6170" spans="1:13">
      <c r="A6170" s="150" t="str">
        <f t="shared" si="193"/>
        <v>2007-2009MalesPL1</v>
      </c>
      <c r="B6170" s="151" t="str">
        <f t="shared" si="192"/>
        <v>2007-2009_Males_PL1_&lt;75</v>
      </c>
      <c r="C6170" s="152" t="s">
        <v>5</v>
      </c>
      <c r="D6170" s="152" t="s">
        <v>2</v>
      </c>
      <c r="E6170" s="152" t="s">
        <v>150</v>
      </c>
      <c r="F6170" s="152">
        <v>100</v>
      </c>
      <c r="G6170" s="152">
        <v>33.3333333333333</v>
      </c>
      <c r="H6170" s="152">
        <v>471.78712964710297</v>
      </c>
      <c r="I6170" s="152">
        <v>498.56643841726202</v>
      </c>
      <c r="J6170" s="152">
        <v>404.65590674130499</v>
      </c>
      <c r="K6170" s="152">
        <v>607.542863629105</v>
      </c>
      <c r="L6170" s="152">
        <v>93.910531675957401</v>
      </c>
      <c r="M6170" s="152">
        <v>108.976425211842</v>
      </c>
    </row>
    <row r="6171" spans="1:13">
      <c r="A6171" s="150" t="str">
        <f t="shared" si="193"/>
        <v>2008-2010MalesPL1</v>
      </c>
      <c r="B6171" s="151" t="str">
        <f t="shared" si="192"/>
        <v>2008-2010_Males_PL1_&lt;75</v>
      </c>
      <c r="C6171" s="152" t="s">
        <v>6</v>
      </c>
      <c r="D6171" s="152" t="s">
        <v>2</v>
      </c>
      <c r="E6171" s="152" t="s">
        <v>150</v>
      </c>
      <c r="F6171" s="152">
        <v>99</v>
      </c>
      <c r="G6171" s="152">
        <v>33</v>
      </c>
      <c r="H6171" s="152">
        <v>469.12761218784101</v>
      </c>
      <c r="I6171" s="152">
        <v>485.462642331231</v>
      </c>
      <c r="J6171" s="152">
        <v>393.782628813641</v>
      </c>
      <c r="K6171" s="152">
        <v>591.93103064896695</v>
      </c>
      <c r="L6171" s="152">
        <v>91.680013517590098</v>
      </c>
      <c r="M6171" s="152">
        <v>106.468388317736</v>
      </c>
    </row>
    <row r="6172" spans="1:13">
      <c r="A6172" s="150" t="str">
        <f t="shared" si="193"/>
        <v>2009-2011MalesPL1</v>
      </c>
      <c r="B6172" s="151" t="str">
        <f t="shared" si="192"/>
        <v>2009-2011_Males_PL1_&lt;75</v>
      </c>
      <c r="C6172" s="152" t="s">
        <v>7</v>
      </c>
      <c r="D6172" s="152" t="s">
        <v>2</v>
      </c>
      <c r="E6172" s="152" t="s">
        <v>150</v>
      </c>
      <c r="F6172" s="152">
        <v>97</v>
      </c>
      <c r="G6172" s="152">
        <v>32.3333333333333</v>
      </c>
      <c r="H6172" s="152">
        <v>461.114280281422</v>
      </c>
      <c r="I6172" s="152">
        <v>472.92486632900898</v>
      </c>
      <c r="J6172" s="152">
        <v>383.03131634811098</v>
      </c>
      <c r="K6172" s="152">
        <v>577.47997349699097</v>
      </c>
      <c r="L6172" s="152">
        <v>89.893549980898101</v>
      </c>
      <c r="M6172" s="152">
        <v>104.55510716798101</v>
      </c>
    </row>
    <row r="6173" spans="1:13">
      <c r="A6173" s="150" t="str">
        <f t="shared" si="193"/>
        <v>2010-2012MalesPL1</v>
      </c>
      <c r="B6173" s="151" t="str">
        <f t="shared" si="192"/>
        <v>2010-2012_Males_PL1_&lt;75</v>
      </c>
      <c r="C6173" s="152" t="s">
        <v>8</v>
      </c>
      <c r="D6173" s="152" t="s">
        <v>2</v>
      </c>
      <c r="E6173" s="152" t="s">
        <v>150</v>
      </c>
      <c r="F6173" s="152">
        <v>94</v>
      </c>
      <c r="G6173" s="152">
        <v>31.3333333333333</v>
      </c>
      <c r="H6173" s="152">
        <v>449.008836876045</v>
      </c>
      <c r="I6173" s="152">
        <v>449.42808319216101</v>
      </c>
      <c r="J6173" s="152">
        <v>362.90684723408702</v>
      </c>
      <c r="K6173" s="152">
        <v>550.30354130420403</v>
      </c>
      <c r="L6173" s="152">
        <v>86.521235958073802</v>
      </c>
      <c r="M6173" s="152">
        <v>100.87545811204301</v>
      </c>
    </row>
    <row r="6174" spans="1:13">
      <c r="A6174" s="150" t="str">
        <f t="shared" si="193"/>
        <v>2011-2013MalesPL1</v>
      </c>
      <c r="B6174" s="151" t="str">
        <f t="shared" si="192"/>
        <v>2011-2013_Males_PL1_&lt;75</v>
      </c>
      <c r="C6174" s="152" t="s">
        <v>9</v>
      </c>
      <c r="D6174" s="152" t="s">
        <v>2</v>
      </c>
      <c r="E6174" s="152" t="s">
        <v>150</v>
      </c>
      <c r="F6174" s="152">
        <v>95</v>
      </c>
      <c r="G6174" s="152">
        <v>31.6666666666667</v>
      </c>
      <c r="H6174" s="152">
        <v>455.19885002395802</v>
      </c>
      <c r="I6174" s="152">
        <v>448.94112139653498</v>
      </c>
      <c r="J6174" s="152">
        <v>363.06450094048398</v>
      </c>
      <c r="K6174" s="152">
        <v>548.98339004827005</v>
      </c>
      <c r="L6174" s="152">
        <v>85.8766204560511</v>
      </c>
      <c r="M6174" s="152">
        <v>100.042268651735</v>
      </c>
    </row>
    <row r="6175" spans="1:13">
      <c r="A6175" s="150" t="str">
        <f t="shared" si="193"/>
        <v>2012-2014MalesPL1</v>
      </c>
      <c r="B6175" s="151" t="str">
        <f t="shared" si="192"/>
        <v>2012-2014_Males_PL1_&lt;75</v>
      </c>
      <c r="C6175" s="152" t="s">
        <v>216</v>
      </c>
      <c r="D6175" s="152" t="s">
        <v>2</v>
      </c>
      <c r="E6175" s="152" t="s">
        <v>150</v>
      </c>
      <c r="F6175" s="152">
        <v>87</v>
      </c>
      <c r="G6175" s="152">
        <v>29</v>
      </c>
      <c r="H6175" s="152">
        <v>419.68162083936301</v>
      </c>
      <c r="I6175" s="152">
        <v>404.516930419277</v>
      </c>
      <c r="J6175" s="152">
        <v>323.83734660256101</v>
      </c>
      <c r="K6175" s="152">
        <v>499.15706260921098</v>
      </c>
      <c r="L6175" s="152">
        <v>80.679583816715606</v>
      </c>
      <c r="M6175" s="152">
        <v>94.640132189934107</v>
      </c>
    </row>
    <row r="6176" spans="1:13">
      <c r="A6176" s="150" t="str">
        <f t="shared" si="193"/>
        <v>2004-2006MalesPL2</v>
      </c>
      <c r="B6176" s="151" t="str">
        <f t="shared" si="192"/>
        <v>2004-2006_Males_PL2_&lt;75</v>
      </c>
      <c r="C6176" s="152" t="s">
        <v>1</v>
      </c>
      <c r="D6176" s="152" t="s">
        <v>2</v>
      </c>
      <c r="E6176" s="152" t="s">
        <v>151</v>
      </c>
      <c r="F6176" s="152">
        <v>116</v>
      </c>
      <c r="G6176" s="152">
        <v>38.6666666666667</v>
      </c>
      <c r="H6176" s="152">
        <v>669.59131840221698</v>
      </c>
      <c r="I6176" s="152">
        <v>741.33830542524504</v>
      </c>
      <c r="J6176" s="152">
        <v>611.41593828083501</v>
      </c>
      <c r="K6176" s="152">
        <v>890.49788570614601</v>
      </c>
      <c r="L6176" s="152">
        <v>129.92236714441</v>
      </c>
      <c r="M6176" s="152">
        <v>149.159580280901</v>
      </c>
    </row>
    <row r="6177" spans="1:13">
      <c r="A6177" s="150" t="str">
        <f t="shared" si="193"/>
        <v>2005-2007MalesPL2</v>
      </c>
      <c r="B6177" s="151" t="str">
        <f t="shared" si="192"/>
        <v>2005-2007_Males_PL2_&lt;75</v>
      </c>
      <c r="C6177" s="152" t="s">
        <v>3</v>
      </c>
      <c r="D6177" s="152" t="s">
        <v>2</v>
      </c>
      <c r="E6177" s="152" t="s">
        <v>151</v>
      </c>
      <c r="F6177" s="152">
        <v>108</v>
      </c>
      <c r="G6177" s="152">
        <v>36</v>
      </c>
      <c r="H6177" s="152">
        <v>625.03617107471496</v>
      </c>
      <c r="I6177" s="152">
        <v>679.82071913610503</v>
      </c>
      <c r="J6177" s="152">
        <v>556.63801260710602</v>
      </c>
      <c r="K6177" s="152">
        <v>821.95953966314096</v>
      </c>
      <c r="L6177" s="152">
        <v>123.18270652899901</v>
      </c>
      <c r="M6177" s="152">
        <v>142.13882052703599</v>
      </c>
    </row>
    <row r="6178" spans="1:13">
      <c r="A6178" s="150" t="str">
        <f t="shared" si="193"/>
        <v>2006-2008MalesPL2</v>
      </c>
      <c r="B6178" s="151" t="str">
        <f t="shared" si="192"/>
        <v>2006-2008_Males_PL2_&lt;75</v>
      </c>
      <c r="C6178" s="152" t="s">
        <v>4</v>
      </c>
      <c r="D6178" s="152" t="s">
        <v>2</v>
      </c>
      <c r="E6178" s="152" t="s">
        <v>151</v>
      </c>
      <c r="F6178" s="152">
        <v>111</v>
      </c>
      <c r="G6178" s="152">
        <v>37</v>
      </c>
      <c r="H6178" s="152">
        <v>639.58513396715603</v>
      </c>
      <c r="I6178" s="152">
        <v>682.35026654333797</v>
      </c>
      <c r="J6178" s="152">
        <v>560.45347697217096</v>
      </c>
      <c r="K6178" s="152">
        <v>822.72984798467905</v>
      </c>
      <c r="L6178" s="152">
        <v>121.89678957116701</v>
      </c>
      <c r="M6178" s="152">
        <v>140.379581441341</v>
      </c>
    </row>
    <row r="6179" spans="1:13">
      <c r="A6179" s="150" t="str">
        <f t="shared" si="193"/>
        <v>2007-2009MalesPL2</v>
      </c>
      <c r="B6179" s="151" t="str">
        <f t="shared" si="192"/>
        <v>2007-2009_Males_PL2_&lt;75</v>
      </c>
      <c r="C6179" s="152" t="s">
        <v>5</v>
      </c>
      <c r="D6179" s="152" t="s">
        <v>2</v>
      </c>
      <c r="E6179" s="152" t="s">
        <v>151</v>
      </c>
      <c r="F6179" s="152">
        <v>104</v>
      </c>
      <c r="G6179" s="152">
        <v>34.6666666666667</v>
      </c>
      <c r="H6179" s="152">
        <v>597.32353110102804</v>
      </c>
      <c r="I6179" s="152">
        <v>634.10121893151199</v>
      </c>
      <c r="J6179" s="152">
        <v>517.43965467047303</v>
      </c>
      <c r="K6179" s="152">
        <v>769.085391148295</v>
      </c>
      <c r="L6179" s="152">
        <v>116.661564261039</v>
      </c>
      <c r="M6179" s="152">
        <v>134.98417221678301</v>
      </c>
    </row>
    <row r="6180" spans="1:13">
      <c r="A6180" s="150" t="str">
        <f t="shared" si="193"/>
        <v>2008-2010MalesPL2</v>
      </c>
      <c r="B6180" s="151" t="str">
        <f t="shared" si="192"/>
        <v>2008-2010_Males_PL2_&lt;75</v>
      </c>
      <c r="C6180" s="152" t="s">
        <v>6</v>
      </c>
      <c r="D6180" s="152" t="s">
        <v>2</v>
      </c>
      <c r="E6180" s="152" t="s">
        <v>151</v>
      </c>
      <c r="F6180" s="152">
        <v>95</v>
      </c>
      <c r="G6180" s="152">
        <v>31.6666666666667</v>
      </c>
      <c r="H6180" s="152">
        <v>542.14460994121998</v>
      </c>
      <c r="I6180" s="152">
        <v>574.09144305873599</v>
      </c>
      <c r="J6180" s="152">
        <v>463.88162222769199</v>
      </c>
      <c r="K6180" s="152">
        <v>702.48075839376804</v>
      </c>
      <c r="L6180" s="152">
        <v>110.209820831043</v>
      </c>
      <c r="M6180" s="152">
        <v>128.38931533503199</v>
      </c>
    </row>
    <row r="6181" spans="1:13">
      <c r="A6181" s="150" t="str">
        <f t="shared" si="193"/>
        <v>2009-2011MalesPL2</v>
      </c>
      <c r="B6181" s="151" t="str">
        <f t="shared" si="192"/>
        <v>2009-2011_Males_PL2_&lt;75</v>
      </c>
      <c r="C6181" s="152" t="s">
        <v>7</v>
      </c>
      <c r="D6181" s="152" t="s">
        <v>2</v>
      </c>
      <c r="E6181" s="152" t="s">
        <v>151</v>
      </c>
      <c r="F6181" s="152">
        <v>91</v>
      </c>
      <c r="G6181" s="152">
        <v>30.3333333333333</v>
      </c>
      <c r="H6181" s="152">
        <v>517.01607863189599</v>
      </c>
      <c r="I6181" s="152">
        <v>542.99669670955996</v>
      </c>
      <c r="J6181" s="152">
        <v>436.67322647985299</v>
      </c>
      <c r="K6181" s="152">
        <v>667.27335375203097</v>
      </c>
      <c r="L6181" s="152">
        <v>106.323470229707</v>
      </c>
      <c r="M6181" s="152">
        <v>124.276657042472</v>
      </c>
    </row>
    <row r="6182" spans="1:13">
      <c r="A6182" s="150" t="str">
        <f t="shared" si="193"/>
        <v>2010-2012MalesPL2</v>
      </c>
      <c r="B6182" s="151" t="str">
        <f t="shared" si="192"/>
        <v>2010-2012_Males_PL2_&lt;75</v>
      </c>
      <c r="C6182" s="152" t="s">
        <v>8</v>
      </c>
      <c r="D6182" s="152" t="s">
        <v>2</v>
      </c>
      <c r="E6182" s="152" t="s">
        <v>151</v>
      </c>
      <c r="F6182" s="152">
        <v>104</v>
      </c>
      <c r="G6182" s="152">
        <v>34.6666666666667</v>
      </c>
      <c r="H6182" s="152">
        <v>589.63601315341896</v>
      </c>
      <c r="I6182" s="152">
        <v>617.85441459279195</v>
      </c>
      <c r="J6182" s="152">
        <v>504.26330237236499</v>
      </c>
      <c r="K6182" s="152">
        <v>749.28589634413595</v>
      </c>
      <c r="L6182" s="152">
        <v>113.59111222042699</v>
      </c>
      <c r="M6182" s="152">
        <v>131.43148175134399</v>
      </c>
    </row>
    <row r="6183" spans="1:13">
      <c r="A6183" s="150" t="str">
        <f t="shared" si="193"/>
        <v>2011-2013MalesPL2</v>
      </c>
      <c r="B6183" s="151" t="str">
        <f t="shared" si="192"/>
        <v>2011-2013_Males_PL2_&lt;75</v>
      </c>
      <c r="C6183" s="152" t="s">
        <v>9</v>
      </c>
      <c r="D6183" s="152" t="s">
        <v>2</v>
      </c>
      <c r="E6183" s="152" t="s">
        <v>151</v>
      </c>
      <c r="F6183" s="152">
        <v>111</v>
      </c>
      <c r="G6183" s="152">
        <v>37</v>
      </c>
      <c r="H6183" s="152">
        <v>630.00170270730496</v>
      </c>
      <c r="I6183" s="152">
        <v>649.973420217598</v>
      </c>
      <c r="J6183" s="152">
        <v>534.22307057295995</v>
      </c>
      <c r="K6183" s="152">
        <v>783.27459814006102</v>
      </c>
      <c r="L6183" s="152">
        <v>115.75034964463801</v>
      </c>
      <c r="M6183" s="152">
        <v>133.30117792246301</v>
      </c>
    </row>
    <row r="6184" spans="1:13">
      <c r="A6184" s="150" t="str">
        <f t="shared" si="193"/>
        <v>2012-2014MalesPL2</v>
      </c>
      <c r="B6184" s="151" t="str">
        <f t="shared" si="192"/>
        <v>2012-2014_Males_PL2_&lt;75</v>
      </c>
      <c r="C6184" s="152" t="s">
        <v>216</v>
      </c>
      <c r="D6184" s="152" t="s">
        <v>2</v>
      </c>
      <c r="E6184" s="152" t="s">
        <v>151</v>
      </c>
      <c r="F6184" s="152">
        <v>100</v>
      </c>
      <c r="G6184" s="152">
        <v>33.3333333333333</v>
      </c>
      <c r="H6184" s="152">
        <v>567.98818584573405</v>
      </c>
      <c r="I6184" s="152">
        <v>579.05194376106499</v>
      </c>
      <c r="J6184" s="152">
        <v>470.68938449956602</v>
      </c>
      <c r="K6184" s="152">
        <v>704.79890871140606</v>
      </c>
      <c r="L6184" s="152">
        <v>108.362559261499</v>
      </c>
      <c r="M6184" s="152">
        <v>125.746964950342</v>
      </c>
    </row>
    <row r="6185" spans="1:13">
      <c r="A6185" s="150" t="str">
        <f t="shared" si="193"/>
        <v>2004-2006MalesPL3</v>
      </c>
      <c r="B6185" s="151" t="str">
        <f t="shared" si="192"/>
        <v>2004-2006_Males_PL3_&lt;75</v>
      </c>
      <c r="C6185" s="152" t="s">
        <v>1</v>
      </c>
      <c r="D6185" s="152" t="s">
        <v>2</v>
      </c>
      <c r="E6185" s="152" t="s">
        <v>152</v>
      </c>
      <c r="F6185" s="152">
        <v>95</v>
      </c>
      <c r="G6185" s="152">
        <v>31.6666666666667</v>
      </c>
      <c r="H6185" s="152">
        <v>497.668814500498</v>
      </c>
      <c r="I6185" s="152">
        <v>548.76035155360603</v>
      </c>
      <c r="J6185" s="152">
        <v>443.34034512749997</v>
      </c>
      <c r="K6185" s="152">
        <v>671.56975588438695</v>
      </c>
      <c r="L6185" s="152">
        <v>105.420006426106</v>
      </c>
      <c r="M6185" s="152">
        <v>122.80940433078</v>
      </c>
    </row>
    <row r="6186" spans="1:13">
      <c r="A6186" s="150" t="str">
        <f t="shared" si="193"/>
        <v>2005-2007MalesPL3</v>
      </c>
      <c r="B6186" s="151" t="str">
        <f t="shared" si="192"/>
        <v>2005-2007_Males_PL3_&lt;75</v>
      </c>
      <c r="C6186" s="152" t="s">
        <v>3</v>
      </c>
      <c r="D6186" s="152" t="s">
        <v>2</v>
      </c>
      <c r="E6186" s="152" t="s">
        <v>152</v>
      </c>
      <c r="F6186" s="152">
        <v>102</v>
      </c>
      <c r="G6186" s="152">
        <v>34</v>
      </c>
      <c r="H6186" s="152">
        <v>531.83169091193497</v>
      </c>
      <c r="I6186" s="152">
        <v>572.341150436048</v>
      </c>
      <c r="J6186" s="152">
        <v>466.15635809603799</v>
      </c>
      <c r="K6186" s="152">
        <v>695.37926045037204</v>
      </c>
      <c r="L6186" s="152">
        <v>106.18479234001001</v>
      </c>
      <c r="M6186" s="152">
        <v>123.038110014323</v>
      </c>
    </row>
    <row r="6187" spans="1:13">
      <c r="A6187" s="150" t="str">
        <f t="shared" si="193"/>
        <v>2006-2008MalesPL3</v>
      </c>
      <c r="B6187" s="151" t="str">
        <f t="shared" si="192"/>
        <v>2006-2008_Males_PL3_&lt;75</v>
      </c>
      <c r="C6187" s="152" t="s">
        <v>4</v>
      </c>
      <c r="D6187" s="152" t="s">
        <v>2</v>
      </c>
      <c r="E6187" s="152" t="s">
        <v>152</v>
      </c>
      <c r="F6187" s="152">
        <v>103</v>
      </c>
      <c r="G6187" s="152">
        <v>34.3333333333333</v>
      </c>
      <c r="H6187" s="152">
        <v>534.70383637024304</v>
      </c>
      <c r="I6187" s="152">
        <v>566.23233442612798</v>
      </c>
      <c r="J6187" s="152">
        <v>461.83728816825999</v>
      </c>
      <c r="K6187" s="152">
        <v>687.10937179511495</v>
      </c>
      <c r="L6187" s="152">
        <v>104.395046257868</v>
      </c>
      <c r="M6187" s="152">
        <v>120.877037368987</v>
      </c>
    </row>
    <row r="6188" spans="1:13">
      <c r="A6188" s="150" t="str">
        <f t="shared" si="193"/>
        <v>2007-2009MalesPL3</v>
      </c>
      <c r="B6188" s="151" t="str">
        <f t="shared" si="192"/>
        <v>2007-2009_Males_PL3_&lt;75</v>
      </c>
      <c r="C6188" s="152" t="s">
        <v>5</v>
      </c>
      <c r="D6188" s="152" t="s">
        <v>2</v>
      </c>
      <c r="E6188" s="152" t="s">
        <v>152</v>
      </c>
      <c r="F6188" s="152">
        <v>117</v>
      </c>
      <c r="G6188" s="152">
        <v>39</v>
      </c>
      <c r="H6188" s="152">
        <v>603.09278350515501</v>
      </c>
      <c r="I6188" s="152">
        <v>634.18250004834704</v>
      </c>
      <c r="J6188" s="152">
        <v>524.19743809569002</v>
      </c>
      <c r="K6188" s="152">
        <v>760.37759543789605</v>
      </c>
      <c r="L6188" s="152">
        <v>109.98506195265701</v>
      </c>
      <c r="M6188" s="152">
        <v>126.195095389549</v>
      </c>
    </row>
    <row r="6189" spans="1:13">
      <c r="A6189" s="150" t="str">
        <f t="shared" si="193"/>
        <v>2008-2010MalesPL3</v>
      </c>
      <c r="B6189" s="151" t="str">
        <f t="shared" si="192"/>
        <v>2008-2010_Males_PL3_&lt;75</v>
      </c>
      <c r="C6189" s="152" t="s">
        <v>6</v>
      </c>
      <c r="D6189" s="152" t="s">
        <v>2</v>
      </c>
      <c r="E6189" s="152" t="s">
        <v>152</v>
      </c>
      <c r="F6189" s="152">
        <v>113</v>
      </c>
      <c r="G6189" s="152">
        <v>37.6666666666667</v>
      </c>
      <c r="H6189" s="152">
        <v>579.84400656814398</v>
      </c>
      <c r="I6189" s="152">
        <v>601.467213671168</v>
      </c>
      <c r="J6189" s="152">
        <v>495.322319940677</v>
      </c>
      <c r="K6189" s="152">
        <v>723.55220056757298</v>
      </c>
      <c r="L6189" s="152">
        <v>106.144893730492</v>
      </c>
      <c r="M6189" s="152">
        <v>122.084986896405</v>
      </c>
    </row>
    <row r="6190" spans="1:13">
      <c r="A6190" s="150" t="str">
        <f t="shared" si="193"/>
        <v>2009-2011MalesPL3</v>
      </c>
      <c r="B6190" s="151" t="str">
        <f t="shared" si="192"/>
        <v>2009-2011_Males_PL3_&lt;75</v>
      </c>
      <c r="C6190" s="152" t="s">
        <v>7</v>
      </c>
      <c r="D6190" s="152" t="s">
        <v>2</v>
      </c>
      <c r="E6190" s="152" t="s">
        <v>152</v>
      </c>
      <c r="F6190" s="152">
        <v>105</v>
      </c>
      <c r="G6190" s="152">
        <v>35</v>
      </c>
      <c r="H6190" s="152">
        <v>539.06971968374603</v>
      </c>
      <c r="I6190" s="152">
        <v>558.16388343171104</v>
      </c>
      <c r="J6190" s="152">
        <v>456.10669209739501</v>
      </c>
      <c r="K6190" s="152">
        <v>676.16720741096003</v>
      </c>
      <c r="L6190" s="152">
        <v>102.057191334316</v>
      </c>
      <c r="M6190" s="152">
        <v>118.003323979249</v>
      </c>
    </row>
    <row r="6191" spans="1:13">
      <c r="A6191" s="150" t="str">
        <f t="shared" si="193"/>
        <v>2010-2012MalesPL3</v>
      </c>
      <c r="B6191" s="151" t="str">
        <f t="shared" si="192"/>
        <v>2010-2012_Males_PL3_&lt;75</v>
      </c>
      <c r="C6191" s="152" t="s">
        <v>8</v>
      </c>
      <c r="D6191" s="152" t="s">
        <v>2</v>
      </c>
      <c r="E6191" s="152" t="s">
        <v>152</v>
      </c>
      <c r="F6191" s="152">
        <v>104</v>
      </c>
      <c r="G6191" s="152">
        <v>34.6666666666667</v>
      </c>
      <c r="H6191" s="152">
        <v>535.00694480168704</v>
      </c>
      <c r="I6191" s="152">
        <v>549.84697397671698</v>
      </c>
      <c r="J6191" s="152">
        <v>448.90823967667001</v>
      </c>
      <c r="K6191" s="152">
        <v>666.638923239581</v>
      </c>
      <c r="L6191" s="152">
        <v>100.938734300047</v>
      </c>
      <c r="M6191" s="152">
        <v>116.79194926286399</v>
      </c>
    </row>
    <row r="6192" spans="1:13">
      <c r="A6192" s="150" t="str">
        <f t="shared" si="193"/>
        <v>2011-2013MalesPL3</v>
      </c>
      <c r="B6192" s="151" t="str">
        <f t="shared" si="192"/>
        <v>2011-2013_Males_PL3_&lt;75</v>
      </c>
      <c r="C6192" s="152" t="s">
        <v>9</v>
      </c>
      <c r="D6192" s="152" t="s">
        <v>2</v>
      </c>
      <c r="E6192" s="152" t="s">
        <v>152</v>
      </c>
      <c r="F6192" s="152">
        <v>104</v>
      </c>
      <c r="G6192" s="152">
        <v>34.6666666666667</v>
      </c>
      <c r="H6192" s="152">
        <v>537.10685327686804</v>
      </c>
      <c r="I6192" s="152">
        <v>553.73527887180796</v>
      </c>
      <c r="J6192" s="152">
        <v>452.134362613181</v>
      </c>
      <c r="K6192" s="152">
        <v>671.29341093105404</v>
      </c>
      <c r="L6192" s="152">
        <v>101.600916258627</v>
      </c>
      <c r="M6192" s="152">
        <v>117.55813205924601</v>
      </c>
    </row>
    <row r="6193" spans="1:13">
      <c r="A6193" s="150" t="str">
        <f t="shared" si="193"/>
        <v>2012-2014MalesPL3</v>
      </c>
      <c r="B6193" s="151" t="str">
        <f t="shared" si="192"/>
        <v>2012-2014_Males_PL3_&lt;75</v>
      </c>
      <c r="C6193" s="152" t="s">
        <v>216</v>
      </c>
      <c r="D6193" s="152" t="s">
        <v>2</v>
      </c>
      <c r="E6193" s="152" t="s">
        <v>152</v>
      </c>
      <c r="F6193" s="152">
        <v>101</v>
      </c>
      <c r="G6193" s="152">
        <v>33.6666666666667</v>
      </c>
      <c r="H6193" s="152">
        <v>522.07174609738399</v>
      </c>
      <c r="I6193" s="152">
        <v>533.14102643977003</v>
      </c>
      <c r="J6193" s="152">
        <v>433.99397645402797</v>
      </c>
      <c r="K6193" s="152">
        <v>648.10855650816995</v>
      </c>
      <c r="L6193" s="152">
        <v>99.147049985741404</v>
      </c>
      <c r="M6193" s="152">
        <v>114.9675300684</v>
      </c>
    </row>
    <row r="6194" spans="1:13">
      <c r="A6194" s="150" t="str">
        <f t="shared" si="193"/>
        <v>2004-2006MalesPL4</v>
      </c>
      <c r="B6194" s="151" t="str">
        <f t="shared" si="192"/>
        <v>2004-2006_Males_PL4_&lt;75</v>
      </c>
      <c r="C6194" s="152" t="s">
        <v>1</v>
      </c>
      <c r="D6194" s="152" t="s">
        <v>2</v>
      </c>
      <c r="E6194" s="152" t="s">
        <v>153</v>
      </c>
      <c r="F6194" s="152">
        <v>99</v>
      </c>
      <c r="G6194" s="152">
        <v>33</v>
      </c>
      <c r="H6194" s="152">
        <v>552.76381909547695</v>
      </c>
      <c r="I6194" s="152">
        <v>592.02952607319298</v>
      </c>
      <c r="J6194" s="152">
        <v>480.81815298184301</v>
      </c>
      <c r="K6194" s="152">
        <v>721.17976505485103</v>
      </c>
      <c r="L6194" s="152">
        <v>111.21137309135</v>
      </c>
      <c r="M6194" s="152">
        <v>129.15023898165799</v>
      </c>
    </row>
    <row r="6195" spans="1:13">
      <c r="A6195" s="150" t="str">
        <f t="shared" si="193"/>
        <v>2005-2007MalesPL4</v>
      </c>
      <c r="B6195" s="151" t="str">
        <f t="shared" si="192"/>
        <v>2005-2007_Males_PL4_&lt;75</v>
      </c>
      <c r="C6195" s="152" t="s">
        <v>3</v>
      </c>
      <c r="D6195" s="152" t="s">
        <v>2</v>
      </c>
      <c r="E6195" s="152" t="s">
        <v>153</v>
      </c>
      <c r="F6195" s="152">
        <v>100</v>
      </c>
      <c r="G6195" s="152">
        <v>33.3333333333333</v>
      </c>
      <c r="H6195" s="152">
        <v>553.86319579064002</v>
      </c>
      <c r="I6195" s="152">
        <v>599.81071362985904</v>
      </c>
      <c r="J6195" s="152">
        <v>487.74519062772902</v>
      </c>
      <c r="K6195" s="152">
        <v>729.85470196981805</v>
      </c>
      <c r="L6195" s="152">
        <v>112.06552300213001</v>
      </c>
      <c r="M6195" s="152">
        <v>130.04398833995899</v>
      </c>
    </row>
    <row r="6196" spans="1:13">
      <c r="A6196" s="150" t="str">
        <f t="shared" si="193"/>
        <v>2006-2008MalesPL4</v>
      </c>
      <c r="B6196" s="151" t="str">
        <f t="shared" si="192"/>
        <v>2006-2008_Males_PL4_&lt;75</v>
      </c>
      <c r="C6196" s="152" t="s">
        <v>4</v>
      </c>
      <c r="D6196" s="152" t="s">
        <v>2</v>
      </c>
      <c r="E6196" s="152" t="s">
        <v>153</v>
      </c>
      <c r="F6196" s="152">
        <v>101</v>
      </c>
      <c r="G6196" s="152">
        <v>33.6666666666667</v>
      </c>
      <c r="H6196" s="152">
        <v>556.74990353343298</v>
      </c>
      <c r="I6196" s="152">
        <v>604.574460262309</v>
      </c>
      <c r="J6196" s="152">
        <v>492.06037053956902</v>
      </c>
      <c r="K6196" s="152">
        <v>735.04195269075899</v>
      </c>
      <c r="L6196" s="152">
        <v>112.51408972274</v>
      </c>
      <c r="M6196" s="152">
        <v>130.46749242844899</v>
      </c>
    </row>
    <row r="6197" spans="1:13">
      <c r="A6197" s="150" t="str">
        <f t="shared" si="193"/>
        <v>2007-2009MalesPL4</v>
      </c>
      <c r="B6197" s="151" t="str">
        <f t="shared" si="192"/>
        <v>2007-2009_Males_PL4_&lt;75</v>
      </c>
      <c r="C6197" s="152" t="s">
        <v>5</v>
      </c>
      <c r="D6197" s="152" t="s">
        <v>2</v>
      </c>
      <c r="E6197" s="152" t="s">
        <v>153</v>
      </c>
      <c r="F6197" s="152">
        <v>102</v>
      </c>
      <c r="G6197" s="152">
        <v>34</v>
      </c>
      <c r="H6197" s="152">
        <v>559.42521801129806</v>
      </c>
      <c r="I6197" s="152">
        <v>604.21666099780896</v>
      </c>
      <c r="J6197" s="152">
        <v>492.13711997300697</v>
      </c>
      <c r="K6197" s="152">
        <v>734.08511574609304</v>
      </c>
      <c r="L6197" s="152">
        <v>112.079541024802</v>
      </c>
      <c r="M6197" s="152">
        <v>129.86845474828399</v>
      </c>
    </row>
    <row r="6198" spans="1:13">
      <c r="A6198" s="150" t="str">
        <f t="shared" si="193"/>
        <v>2008-2010MalesPL4</v>
      </c>
      <c r="B6198" s="151" t="str">
        <f t="shared" si="192"/>
        <v>2008-2010_Males_PL4_&lt;75</v>
      </c>
      <c r="C6198" s="152" t="s">
        <v>6</v>
      </c>
      <c r="D6198" s="152" t="s">
        <v>2</v>
      </c>
      <c r="E6198" s="152" t="s">
        <v>153</v>
      </c>
      <c r="F6198" s="152">
        <v>108</v>
      </c>
      <c r="G6198" s="152">
        <v>36</v>
      </c>
      <c r="H6198" s="152">
        <v>592.65763046699203</v>
      </c>
      <c r="I6198" s="152">
        <v>631.44614476809602</v>
      </c>
      <c r="J6198" s="152">
        <v>517.41661913088296</v>
      </c>
      <c r="K6198" s="152">
        <v>763.02323652095004</v>
      </c>
      <c r="L6198" s="152">
        <v>114.029525637213</v>
      </c>
      <c r="M6198" s="152">
        <v>131.57709175285299</v>
      </c>
    </row>
    <row r="6199" spans="1:13">
      <c r="A6199" s="150" t="str">
        <f t="shared" si="193"/>
        <v>2009-2011MalesPL4</v>
      </c>
      <c r="B6199" s="151" t="str">
        <f t="shared" si="192"/>
        <v>2009-2011_Males_PL4_&lt;75</v>
      </c>
      <c r="C6199" s="152" t="s">
        <v>7</v>
      </c>
      <c r="D6199" s="152" t="s">
        <v>2</v>
      </c>
      <c r="E6199" s="152" t="s">
        <v>153</v>
      </c>
      <c r="F6199" s="152">
        <v>125</v>
      </c>
      <c r="G6199" s="152">
        <v>41.6666666666667</v>
      </c>
      <c r="H6199" s="152">
        <v>684.66889412280204</v>
      </c>
      <c r="I6199" s="152">
        <v>730.40686991842495</v>
      </c>
      <c r="J6199" s="152">
        <v>607.44238388889698</v>
      </c>
      <c r="K6199" s="152">
        <v>870.86089635029703</v>
      </c>
      <c r="L6199" s="152">
        <v>122.964486029528</v>
      </c>
      <c r="M6199" s="152">
        <v>140.45402643187299</v>
      </c>
    </row>
    <row r="6200" spans="1:13">
      <c r="A6200" s="150" t="str">
        <f t="shared" si="193"/>
        <v>2010-2012MalesPL4</v>
      </c>
      <c r="B6200" s="151" t="str">
        <f t="shared" si="192"/>
        <v>2010-2012_Males_PL4_&lt;75</v>
      </c>
      <c r="C6200" s="152" t="s">
        <v>8</v>
      </c>
      <c r="D6200" s="152" t="s">
        <v>2</v>
      </c>
      <c r="E6200" s="152" t="s">
        <v>153</v>
      </c>
      <c r="F6200" s="152">
        <v>124</v>
      </c>
      <c r="G6200" s="152">
        <v>41.3333333333333</v>
      </c>
      <c r="H6200" s="152">
        <v>679.48928708422397</v>
      </c>
      <c r="I6200" s="152">
        <v>717.10450228564002</v>
      </c>
      <c r="J6200" s="152">
        <v>595.89902305076998</v>
      </c>
      <c r="K6200" s="152">
        <v>855.62390428989295</v>
      </c>
      <c r="L6200" s="152">
        <v>121.20547923487101</v>
      </c>
      <c r="M6200" s="152">
        <v>138.51940200425199</v>
      </c>
    </row>
    <row r="6201" spans="1:13">
      <c r="A6201" s="150" t="str">
        <f t="shared" si="193"/>
        <v>2011-2013MalesPL4</v>
      </c>
      <c r="B6201" s="151" t="str">
        <f t="shared" si="192"/>
        <v>2011-2013_Males_PL4_&lt;75</v>
      </c>
      <c r="C6201" s="152" t="s">
        <v>9</v>
      </c>
      <c r="D6201" s="152" t="s">
        <v>2</v>
      </c>
      <c r="E6201" s="152" t="s">
        <v>153</v>
      </c>
      <c r="F6201" s="152">
        <v>120</v>
      </c>
      <c r="G6201" s="152">
        <v>40</v>
      </c>
      <c r="H6201" s="152">
        <v>655.95277140045903</v>
      </c>
      <c r="I6201" s="152">
        <v>680.10969869012399</v>
      </c>
      <c r="J6201" s="152">
        <v>563.35037411378096</v>
      </c>
      <c r="K6201" s="152">
        <v>813.84452957900498</v>
      </c>
      <c r="L6201" s="152">
        <v>116.759324576343</v>
      </c>
      <c r="M6201" s="152">
        <v>133.73483088888099</v>
      </c>
    </row>
    <row r="6202" spans="1:13">
      <c r="A6202" s="150" t="str">
        <f t="shared" si="193"/>
        <v>2012-2014MalesPL4</v>
      </c>
      <c r="B6202" s="151" t="str">
        <f t="shared" si="192"/>
        <v>2012-2014_Males_PL4_&lt;75</v>
      </c>
      <c r="C6202" s="152" t="s">
        <v>216</v>
      </c>
      <c r="D6202" s="152" t="s">
        <v>2</v>
      </c>
      <c r="E6202" s="152" t="s">
        <v>153</v>
      </c>
      <c r="F6202" s="152">
        <v>109</v>
      </c>
      <c r="G6202" s="152">
        <v>36.3333333333333</v>
      </c>
      <c r="H6202" s="152">
        <v>594.394154215291</v>
      </c>
      <c r="I6202" s="152">
        <v>597.92503244776901</v>
      </c>
      <c r="J6202" s="152">
        <v>490.46576324495697</v>
      </c>
      <c r="K6202" s="152">
        <v>721.83868747508996</v>
      </c>
      <c r="L6202" s="152">
        <v>107.459269202812</v>
      </c>
      <c r="M6202" s="152">
        <v>123.913655027321</v>
      </c>
    </row>
    <row r="6203" spans="1:13">
      <c r="A6203" s="150" t="str">
        <f t="shared" si="193"/>
        <v>2004-2006MalesPL5</v>
      </c>
      <c r="B6203" s="151" t="str">
        <f t="shared" si="192"/>
        <v>2004-2006_Males_PL5_&lt;75</v>
      </c>
      <c r="C6203" s="152" t="s">
        <v>1</v>
      </c>
      <c r="D6203" s="152" t="s">
        <v>2</v>
      </c>
      <c r="E6203" s="152" t="s">
        <v>154</v>
      </c>
      <c r="F6203" s="152">
        <v>140</v>
      </c>
      <c r="G6203" s="152">
        <v>46.6666666666667</v>
      </c>
      <c r="H6203" s="152">
        <v>723.58900144717802</v>
      </c>
      <c r="I6203" s="152">
        <v>818.99903363421697</v>
      </c>
      <c r="J6203" s="152">
        <v>687.87383257292299</v>
      </c>
      <c r="K6203" s="152">
        <v>967.67483833749304</v>
      </c>
      <c r="L6203" s="152">
        <v>131.12520106129401</v>
      </c>
      <c r="M6203" s="152">
        <v>148.67580470327599</v>
      </c>
    </row>
    <row r="6204" spans="1:13">
      <c r="A6204" s="150" t="str">
        <f t="shared" si="193"/>
        <v>2005-2007MalesPL5</v>
      </c>
      <c r="B6204" s="151" t="str">
        <f t="shared" si="192"/>
        <v>2005-2007_Males_PL5_&lt;75</v>
      </c>
      <c r="C6204" s="152" t="s">
        <v>3</v>
      </c>
      <c r="D6204" s="152" t="s">
        <v>2</v>
      </c>
      <c r="E6204" s="152" t="s">
        <v>154</v>
      </c>
      <c r="F6204" s="152">
        <v>140</v>
      </c>
      <c r="G6204" s="152">
        <v>46.6666666666667</v>
      </c>
      <c r="H6204" s="152">
        <v>720.164609053498</v>
      </c>
      <c r="I6204" s="152">
        <v>804.57789966501502</v>
      </c>
      <c r="J6204" s="152">
        <v>675.69320859148604</v>
      </c>
      <c r="K6204" s="152">
        <v>950.71331073929605</v>
      </c>
      <c r="L6204" s="152">
        <v>128.88469107352901</v>
      </c>
      <c r="M6204" s="152">
        <v>146.13541107428199</v>
      </c>
    </row>
    <row r="6205" spans="1:13">
      <c r="A6205" s="150" t="str">
        <f t="shared" si="193"/>
        <v>2006-2008MalesPL5</v>
      </c>
      <c r="B6205" s="151" t="str">
        <f t="shared" si="192"/>
        <v>2006-2008_Males_PL5_&lt;75</v>
      </c>
      <c r="C6205" s="152" t="s">
        <v>4</v>
      </c>
      <c r="D6205" s="152" t="s">
        <v>2</v>
      </c>
      <c r="E6205" s="152" t="s">
        <v>154</v>
      </c>
      <c r="F6205" s="152">
        <v>142</v>
      </c>
      <c r="G6205" s="152">
        <v>47.3333333333333</v>
      </c>
      <c r="H6205" s="152">
        <v>723.86195646632996</v>
      </c>
      <c r="I6205" s="152">
        <v>800.58132395288806</v>
      </c>
      <c r="J6205" s="152">
        <v>672.88065680261104</v>
      </c>
      <c r="K6205" s="152">
        <v>945.24499527578803</v>
      </c>
      <c r="L6205" s="152">
        <v>127.700667150277</v>
      </c>
      <c r="M6205" s="152">
        <v>144.6636713229</v>
      </c>
    </row>
    <row r="6206" spans="1:13">
      <c r="A6206" s="150" t="str">
        <f t="shared" si="193"/>
        <v>2007-2009MalesPL5</v>
      </c>
      <c r="B6206" s="151" t="str">
        <f t="shared" si="192"/>
        <v>2007-2009_Males_PL5_&lt;75</v>
      </c>
      <c r="C6206" s="152" t="s">
        <v>5</v>
      </c>
      <c r="D6206" s="152" t="s">
        <v>2</v>
      </c>
      <c r="E6206" s="152" t="s">
        <v>154</v>
      </c>
      <c r="F6206" s="152">
        <v>129</v>
      </c>
      <c r="G6206" s="152">
        <v>43</v>
      </c>
      <c r="H6206" s="152">
        <v>655.12162917068702</v>
      </c>
      <c r="I6206" s="152">
        <v>734.30750720673302</v>
      </c>
      <c r="J6206" s="152">
        <v>611.69037559306901</v>
      </c>
      <c r="K6206" s="152">
        <v>874.072259977513</v>
      </c>
      <c r="L6206" s="152">
        <v>122.617131613664</v>
      </c>
      <c r="M6206" s="152">
        <v>139.76475277078001</v>
      </c>
    </row>
    <row r="6207" spans="1:13">
      <c r="A6207" s="150" t="str">
        <f t="shared" si="193"/>
        <v>2008-2010MalesPL5</v>
      </c>
      <c r="B6207" s="151" t="str">
        <f t="shared" ref="B6207:B6270" si="194">CONCATENATE(C6207,"_",D6207,"_",E6207,"_","&lt;75")</f>
        <v>2008-2010_Males_PL5_&lt;75</v>
      </c>
      <c r="C6207" s="152" t="s">
        <v>6</v>
      </c>
      <c r="D6207" s="152" t="s">
        <v>2</v>
      </c>
      <c r="E6207" s="152" t="s">
        <v>154</v>
      </c>
      <c r="F6207" s="152">
        <v>133</v>
      </c>
      <c r="G6207" s="152">
        <v>44.3333333333333</v>
      </c>
      <c r="H6207" s="152">
        <v>674.339603508594</v>
      </c>
      <c r="I6207" s="152">
        <v>753.06458590194597</v>
      </c>
      <c r="J6207" s="152">
        <v>629.21304511094002</v>
      </c>
      <c r="K6207" s="152">
        <v>893.95497243626903</v>
      </c>
      <c r="L6207" s="152">
        <v>123.851540791006</v>
      </c>
      <c r="M6207" s="152">
        <v>140.890386534323</v>
      </c>
    </row>
    <row r="6208" spans="1:13">
      <c r="A6208" s="150" t="str">
        <f t="shared" si="193"/>
        <v>2009-2011MalesPL5</v>
      </c>
      <c r="B6208" s="151" t="str">
        <f t="shared" si="194"/>
        <v>2009-2011_Males_PL5_&lt;75</v>
      </c>
      <c r="C6208" s="152" t="s">
        <v>7</v>
      </c>
      <c r="D6208" s="152" t="s">
        <v>2</v>
      </c>
      <c r="E6208" s="152" t="s">
        <v>154</v>
      </c>
      <c r="F6208" s="152">
        <v>131</v>
      </c>
      <c r="G6208" s="152">
        <v>43.6666666666667</v>
      </c>
      <c r="H6208" s="152">
        <v>661.48252878206404</v>
      </c>
      <c r="I6208" s="152">
        <v>747.26987496880201</v>
      </c>
      <c r="J6208" s="152">
        <v>623.73335593246804</v>
      </c>
      <c r="K6208" s="152">
        <v>887.94056171848797</v>
      </c>
      <c r="L6208" s="152">
        <v>123.536519036334</v>
      </c>
      <c r="M6208" s="152">
        <v>140.67068674968601</v>
      </c>
    </row>
    <row r="6209" spans="1:13">
      <c r="A6209" s="150" t="str">
        <f t="shared" si="193"/>
        <v>2010-2012MalesPL5</v>
      </c>
      <c r="B6209" s="151" t="str">
        <f t="shared" si="194"/>
        <v>2010-2012_Males_PL5_&lt;75</v>
      </c>
      <c r="C6209" s="152" t="s">
        <v>8</v>
      </c>
      <c r="D6209" s="152" t="s">
        <v>2</v>
      </c>
      <c r="E6209" s="152" t="s">
        <v>154</v>
      </c>
      <c r="F6209" s="152">
        <v>139</v>
      </c>
      <c r="G6209" s="152">
        <v>46.3333333333333</v>
      </c>
      <c r="H6209" s="152">
        <v>700.85211516159904</v>
      </c>
      <c r="I6209" s="152">
        <v>785.40180330598002</v>
      </c>
      <c r="J6209" s="152">
        <v>658.93570226370105</v>
      </c>
      <c r="K6209" s="152">
        <v>928.85998100771201</v>
      </c>
      <c r="L6209" s="152">
        <v>126.46610104227901</v>
      </c>
      <c r="M6209" s="152">
        <v>143.45817770173201</v>
      </c>
    </row>
    <row r="6210" spans="1:13">
      <c r="A6210" s="150" t="str">
        <f t="shared" si="193"/>
        <v>2011-2013MalesPL5</v>
      </c>
      <c r="B6210" s="151" t="str">
        <f t="shared" si="194"/>
        <v>2011-2013_Males_PL5_&lt;75</v>
      </c>
      <c r="C6210" s="152" t="s">
        <v>9</v>
      </c>
      <c r="D6210" s="152" t="s">
        <v>2</v>
      </c>
      <c r="E6210" s="152" t="s">
        <v>154</v>
      </c>
      <c r="F6210" s="152">
        <v>132</v>
      </c>
      <c r="G6210" s="152">
        <v>44</v>
      </c>
      <c r="H6210" s="152">
        <v>662.75041421900903</v>
      </c>
      <c r="I6210" s="152">
        <v>741.17997005662198</v>
      </c>
      <c r="J6210" s="152">
        <v>618.422642722722</v>
      </c>
      <c r="K6210" s="152">
        <v>880.89409033266497</v>
      </c>
      <c r="L6210" s="152">
        <v>122.75732733389999</v>
      </c>
      <c r="M6210" s="152">
        <v>139.71412027604299</v>
      </c>
    </row>
    <row r="6211" spans="1:13">
      <c r="A6211" s="150" t="str">
        <f t="shared" ref="A6211:A6274" si="195">C6211&amp;D6211&amp;E6211</f>
        <v>2012-2014MalesPL5</v>
      </c>
      <c r="B6211" s="151" t="str">
        <f t="shared" si="194"/>
        <v>2012-2014_Males_PL5_&lt;75</v>
      </c>
      <c r="C6211" s="152" t="s">
        <v>216</v>
      </c>
      <c r="D6211" s="152" t="s">
        <v>2</v>
      </c>
      <c r="E6211" s="152" t="s">
        <v>154</v>
      </c>
      <c r="F6211" s="152">
        <v>126</v>
      </c>
      <c r="G6211" s="152">
        <v>42</v>
      </c>
      <c r="H6211" s="152">
        <v>636.52437484213203</v>
      </c>
      <c r="I6211" s="152">
        <v>701.064650777113</v>
      </c>
      <c r="J6211" s="152">
        <v>581.94070647265596</v>
      </c>
      <c r="K6211" s="152">
        <v>837.05951247214296</v>
      </c>
      <c r="L6211" s="152">
        <v>119.123944304457</v>
      </c>
      <c r="M6211" s="152">
        <v>135.99486169503001</v>
      </c>
    </row>
    <row r="6212" spans="1:13">
      <c r="A6212" s="150" t="str">
        <f t="shared" si="195"/>
        <v>2004-2006MalesPM</v>
      </c>
      <c r="B6212" s="151" t="str">
        <f t="shared" si="194"/>
        <v>2004-2006_Males_PM_&lt;75</v>
      </c>
      <c r="C6212" s="152" t="s">
        <v>1</v>
      </c>
      <c r="D6212" s="152" t="s">
        <v>2</v>
      </c>
      <c r="E6212" s="152" t="s">
        <v>155</v>
      </c>
      <c r="F6212" s="152">
        <v>585</v>
      </c>
      <c r="G6212" s="152">
        <v>195</v>
      </c>
      <c r="H6212" s="152">
        <v>472.97570441039699</v>
      </c>
      <c r="I6212" s="152">
        <v>541.486354717739</v>
      </c>
      <c r="J6212" s="152">
        <v>498.14479135875303</v>
      </c>
      <c r="K6212" s="152">
        <v>587.56589283851804</v>
      </c>
      <c r="L6212" s="152">
        <v>43.341563358986299</v>
      </c>
      <c r="M6212" s="152">
        <v>46.0795381207788</v>
      </c>
    </row>
    <row r="6213" spans="1:13">
      <c r="A6213" s="150" t="str">
        <f t="shared" si="195"/>
        <v>2005-2007MalesPM</v>
      </c>
      <c r="B6213" s="151" t="str">
        <f t="shared" si="194"/>
        <v>2005-2007_Males_PM_&lt;75</v>
      </c>
      <c r="C6213" s="152" t="s">
        <v>3</v>
      </c>
      <c r="D6213" s="152" t="s">
        <v>2</v>
      </c>
      <c r="E6213" s="152" t="s">
        <v>155</v>
      </c>
      <c r="F6213" s="152">
        <v>597</v>
      </c>
      <c r="G6213" s="152">
        <v>199</v>
      </c>
      <c r="H6213" s="152">
        <v>482.17098089892198</v>
      </c>
      <c r="I6213" s="152">
        <v>544.82589386781103</v>
      </c>
      <c r="J6213" s="152">
        <v>501.63886608320701</v>
      </c>
      <c r="K6213" s="152">
        <v>590.71264268281095</v>
      </c>
      <c r="L6213" s="152">
        <v>43.187027784604098</v>
      </c>
      <c r="M6213" s="152">
        <v>45.886748814999898</v>
      </c>
    </row>
    <row r="6214" spans="1:13">
      <c r="A6214" s="150" t="str">
        <f t="shared" si="195"/>
        <v>2006-2008MalesPM</v>
      </c>
      <c r="B6214" s="151" t="str">
        <f t="shared" si="194"/>
        <v>2006-2008_Males_PM_&lt;75</v>
      </c>
      <c r="C6214" s="152" t="s">
        <v>4</v>
      </c>
      <c r="D6214" s="152" t="s">
        <v>2</v>
      </c>
      <c r="E6214" s="152" t="s">
        <v>155</v>
      </c>
      <c r="F6214" s="152">
        <v>593</v>
      </c>
      <c r="G6214" s="152">
        <v>197.666666666667</v>
      </c>
      <c r="H6214" s="152">
        <v>478.45731805712398</v>
      </c>
      <c r="I6214" s="152">
        <v>538.744645313653</v>
      </c>
      <c r="J6214" s="152">
        <v>495.866495148502</v>
      </c>
      <c r="K6214" s="152">
        <v>584.31253947285495</v>
      </c>
      <c r="L6214" s="152">
        <v>42.878150165151602</v>
      </c>
      <c r="M6214" s="152">
        <v>45.567894159201401</v>
      </c>
    </row>
    <row r="6215" spans="1:13">
      <c r="A6215" s="150" t="str">
        <f t="shared" si="195"/>
        <v>2007-2009MalesPM</v>
      </c>
      <c r="B6215" s="151" t="str">
        <f t="shared" si="194"/>
        <v>2007-2009_Males_PM_&lt;75</v>
      </c>
      <c r="C6215" s="152" t="s">
        <v>5</v>
      </c>
      <c r="D6215" s="152" t="s">
        <v>2</v>
      </c>
      <c r="E6215" s="152" t="s">
        <v>155</v>
      </c>
      <c r="F6215" s="152">
        <v>596</v>
      </c>
      <c r="G6215" s="152">
        <v>198.666666666667</v>
      </c>
      <c r="H6215" s="152">
        <v>480.35075276443501</v>
      </c>
      <c r="I6215" s="152">
        <v>539.38815013642295</v>
      </c>
      <c r="J6215" s="152">
        <v>496.580139961128</v>
      </c>
      <c r="K6215" s="152">
        <v>584.87450817162596</v>
      </c>
      <c r="L6215" s="152">
        <v>42.808010175295301</v>
      </c>
      <c r="M6215" s="152">
        <v>45.486358035202699</v>
      </c>
    </row>
    <row r="6216" spans="1:13">
      <c r="A6216" s="150" t="str">
        <f t="shared" si="195"/>
        <v>2008-2010MalesPM</v>
      </c>
      <c r="B6216" s="151" t="str">
        <f t="shared" si="194"/>
        <v>2008-2010_Males_PM_&lt;75</v>
      </c>
      <c r="C6216" s="152" t="s">
        <v>6</v>
      </c>
      <c r="D6216" s="152" t="s">
        <v>2</v>
      </c>
      <c r="E6216" s="152" t="s">
        <v>155</v>
      </c>
      <c r="F6216" s="152">
        <v>583</v>
      </c>
      <c r="G6216" s="152">
        <v>194.333333333333</v>
      </c>
      <c r="H6216" s="152">
        <v>469.99451807423202</v>
      </c>
      <c r="I6216" s="152">
        <v>521.78027096873302</v>
      </c>
      <c r="J6216" s="152">
        <v>479.91588855030602</v>
      </c>
      <c r="K6216" s="152">
        <v>566.29399934574997</v>
      </c>
      <c r="L6216" s="152">
        <v>41.864382418427098</v>
      </c>
      <c r="M6216" s="152">
        <v>44.513728377017401</v>
      </c>
    </row>
    <row r="6217" spans="1:13">
      <c r="A6217" s="150" t="str">
        <f t="shared" si="195"/>
        <v>2009-2011MalesPM</v>
      </c>
      <c r="B6217" s="151" t="str">
        <f t="shared" si="194"/>
        <v>2009-2011_Males_PM_&lt;75</v>
      </c>
      <c r="C6217" s="152" t="s">
        <v>7</v>
      </c>
      <c r="D6217" s="152" t="s">
        <v>2</v>
      </c>
      <c r="E6217" s="152" t="s">
        <v>155</v>
      </c>
      <c r="F6217" s="152">
        <v>584</v>
      </c>
      <c r="G6217" s="152">
        <v>194.666666666667</v>
      </c>
      <c r="H6217" s="152">
        <v>470.808274616662</v>
      </c>
      <c r="I6217" s="152">
        <v>512.04619812413796</v>
      </c>
      <c r="J6217" s="152">
        <v>471.04182621472802</v>
      </c>
      <c r="K6217" s="152">
        <v>555.643192352489</v>
      </c>
      <c r="L6217" s="152">
        <v>41.0043719094095</v>
      </c>
      <c r="M6217" s="152">
        <v>43.596994228350901</v>
      </c>
    </row>
    <row r="6218" spans="1:13">
      <c r="A6218" s="150" t="str">
        <f t="shared" si="195"/>
        <v>2010-2012MalesPM</v>
      </c>
      <c r="B6218" s="151" t="str">
        <f t="shared" si="194"/>
        <v>2010-2012_Males_PM_&lt;75</v>
      </c>
      <c r="C6218" s="152" t="s">
        <v>8</v>
      </c>
      <c r="D6218" s="152" t="s">
        <v>2</v>
      </c>
      <c r="E6218" s="152" t="s">
        <v>155</v>
      </c>
      <c r="F6218" s="152">
        <v>611</v>
      </c>
      <c r="G6218" s="152">
        <v>203.666666666667</v>
      </c>
      <c r="H6218" s="152">
        <v>492.65850138283002</v>
      </c>
      <c r="I6218" s="152">
        <v>529.96854774077497</v>
      </c>
      <c r="J6218" s="152">
        <v>488.47513487958798</v>
      </c>
      <c r="K6218" s="152">
        <v>574.02492072843904</v>
      </c>
      <c r="L6218" s="152">
        <v>41.4934128611877</v>
      </c>
      <c r="M6218" s="152">
        <v>44.056372987663998</v>
      </c>
    </row>
    <row r="6219" spans="1:13">
      <c r="A6219" s="150" t="str">
        <f t="shared" si="195"/>
        <v>2011-2013MalesPM</v>
      </c>
      <c r="B6219" s="151" t="str">
        <f t="shared" si="194"/>
        <v>2011-2013_Males_PM_&lt;75</v>
      </c>
      <c r="C6219" s="152" t="s">
        <v>9</v>
      </c>
      <c r="D6219" s="152" t="s">
        <v>2</v>
      </c>
      <c r="E6219" s="152" t="s">
        <v>155</v>
      </c>
      <c r="F6219" s="152">
        <v>606</v>
      </c>
      <c r="G6219" s="152">
        <v>202</v>
      </c>
      <c r="H6219" s="152">
        <v>488.55995743239998</v>
      </c>
      <c r="I6219" s="152">
        <v>516.48775595431698</v>
      </c>
      <c r="J6219" s="152">
        <v>475.908982608879</v>
      </c>
      <c r="K6219" s="152">
        <v>559.58365983996202</v>
      </c>
      <c r="L6219" s="152">
        <v>40.578773345438201</v>
      </c>
      <c r="M6219" s="152">
        <v>43.095903885645498</v>
      </c>
    </row>
    <row r="6220" spans="1:13">
      <c r="A6220" s="150" t="str">
        <f t="shared" si="195"/>
        <v>2012-2014MalesPM</v>
      </c>
      <c r="B6220" s="151" t="str">
        <f t="shared" si="194"/>
        <v>2012-2014_Males_PM_&lt;75</v>
      </c>
      <c r="C6220" s="152" t="s">
        <v>216</v>
      </c>
      <c r="D6220" s="152" t="s">
        <v>2</v>
      </c>
      <c r="E6220" s="152" t="s">
        <v>155</v>
      </c>
      <c r="F6220" s="152">
        <v>578</v>
      </c>
      <c r="G6220" s="152">
        <v>192.666666666667</v>
      </c>
      <c r="H6220" s="152">
        <v>465.74967163842399</v>
      </c>
      <c r="I6220" s="152">
        <v>487.39542800616101</v>
      </c>
      <c r="J6220" s="152">
        <v>448.21979148444001</v>
      </c>
      <c r="K6220" s="152">
        <v>529.06132419399398</v>
      </c>
      <c r="L6220" s="152">
        <v>39.175636521721501</v>
      </c>
      <c r="M6220" s="152">
        <v>41.6658961878328</v>
      </c>
    </row>
    <row r="6221" spans="1:13">
      <c r="A6221" s="150" t="str">
        <f t="shared" si="195"/>
        <v>2004-2006MalesPM1</v>
      </c>
      <c r="B6221" s="151" t="str">
        <f t="shared" si="194"/>
        <v>2004-2006_Males_PM1_&lt;75</v>
      </c>
      <c r="C6221" s="152" t="s">
        <v>1</v>
      </c>
      <c r="D6221" s="152" t="s">
        <v>2</v>
      </c>
      <c r="E6221" s="152" t="s">
        <v>156</v>
      </c>
      <c r="F6221" s="152">
        <v>91</v>
      </c>
      <c r="G6221" s="152">
        <v>30.3333333333333</v>
      </c>
      <c r="H6221" s="152">
        <v>387.21756520999099</v>
      </c>
      <c r="I6221" s="152">
        <v>423.34225838887801</v>
      </c>
      <c r="J6221" s="152">
        <v>339.96881915823798</v>
      </c>
      <c r="K6221" s="152">
        <v>520.79367049320797</v>
      </c>
      <c r="L6221" s="152">
        <v>83.3734392306404</v>
      </c>
      <c r="M6221" s="152">
        <v>97.451412104330203</v>
      </c>
    </row>
    <row r="6222" spans="1:13">
      <c r="A6222" s="150" t="str">
        <f t="shared" si="195"/>
        <v>2005-2007MalesPM1</v>
      </c>
      <c r="B6222" s="151" t="str">
        <f t="shared" si="194"/>
        <v>2005-2007_Males_PM1_&lt;75</v>
      </c>
      <c r="C6222" s="152" t="s">
        <v>3</v>
      </c>
      <c r="D6222" s="152" t="s">
        <v>2</v>
      </c>
      <c r="E6222" s="152" t="s">
        <v>156</v>
      </c>
      <c r="F6222" s="152">
        <v>88</v>
      </c>
      <c r="G6222" s="152">
        <v>29.3333333333333</v>
      </c>
      <c r="H6222" s="152">
        <v>375.39459090521302</v>
      </c>
      <c r="I6222" s="152">
        <v>401.70722674344103</v>
      </c>
      <c r="J6222" s="152">
        <v>321.38539585670401</v>
      </c>
      <c r="K6222" s="152">
        <v>495.84144743472802</v>
      </c>
      <c r="L6222" s="152">
        <v>80.321830886736905</v>
      </c>
      <c r="M6222" s="152">
        <v>94.134220691287894</v>
      </c>
    </row>
    <row r="6223" spans="1:13">
      <c r="A6223" s="150" t="str">
        <f t="shared" si="195"/>
        <v>2006-2008MalesPM1</v>
      </c>
      <c r="B6223" s="151" t="str">
        <f t="shared" si="194"/>
        <v>2006-2008_Males_PM1_&lt;75</v>
      </c>
      <c r="C6223" s="152" t="s">
        <v>4</v>
      </c>
      <c r="D6223" s="152" t="s">
        <v>2</v>
      </c>
      <c r="E6223" s="152" t="s">
        <v>156</v>
      </c>
      <c r="F6223" s="152">
        <v>81</v>
      </c>
      <c r="G6223" s="152">
        <v>27</v>
      </c>
      <c r="H6223" s="152">
        <v>346.50924024640699</v>
      </c>
      <c r="I6223" s="152">
        <v>363.361648881321</v>
      </c>
      <c r="J6223" s="152">
        <v>287.71405226932899</v>
      </c>
      <c r="K6223" s="152">
        <v>452.61955924074601</v>
      </c>
      <c r="L6223" s="152">
        <v>75.647596611992299</v>
      </c>
      <c r="M6223" s="152">
        <v>89.2579103594245</v>
      </c>
    </row>
    <row r="6224" spans="1:13">
      <c r="A6224" s="150" t="str">
        <f t="shared" si="195"/>
        <v>2007-2009MalesPM1</v>
      </c>
      <c r="B6224" s="151" t="str">
        <f t="shared" si="194"/>
        <v>2007-2009_Males_PM1_&lt;75</v>
      </c>
      <c r="C6224" s="152" t="s">
        <v>5</v>
      </c>
      <c r="D6224" s="152" t="s">
        <v>2</v>
      </c>
      <c r="E6224" s="152" t="s">
        <v>156</v>
      </c>
      <c r="F6224" s="152">
        <v>76</v>
      </c>
      <c r="G6224" s="152">
        <v>25.3333333333333</v>
      </c>
      <c r="H6224" s="152">
        <v>324.16293452761801</v>
      </c>
      <c r="I6224" s="152">
        <v>334.49028222892701</v>
      </c>
      <c r="J6224" s="152">
        <v>262.74727950737298</v>
      </c>
      <c r="K6224" s="152">
        <v>419.59911721279002</v>
      </c>
      <c r="L6224" s="152">
        <v>71.743002721553296</v>
      </c>
      <c r="M6224" s="152">
        <v>85.108834983863204</v>
      </c>
    </row>
    <row r="6225" spans="1:13">
      <c r="A6225" s="150" t="str">
        <f t="shared" si="195"/>
        <v>2008-2010MalesPM1</v>
      </c>
      <c r="B6225" s="151" t="str">
        <f t="shared" si="194"/>
        <v>2008-2010_Males_PM1_&lt;75</v>
      </c>
      <c r="C6225" s="152" t="s">
        <v>6</v>
      </c>
      <c r="D6225" s="152" t="s">
        <v>2</v>
      </c>
      <c r="E6225" s="152" t="s">
        <v>156</v>
      </c>
      <c r="F6225" s="152">
        <v>84</v>
      </c>
      <c r="G6225" s="152">
        <v>28</v>
      </c>
      <c r="H6225" s="152">
        <v>360.00514293061298</v>
      </c>
      <c r="I6225" s="152">
        <v>370.33159853106702</v>
      </c>
      <c r="J6225" s="152">
        <v>294.50635840443601</v>
      </c>
      <c r="K6225" s="152">
        <v>459.53086080606602</v>
      </c>
      <c r="L6225" s="152">
        <v>75.825240126631201</v>
      </c>
      <c r="M6225" s="152">
        <v>89.1992622749991</v>
      </c>
    </row>
    <row r="6226" spans="1:13">
      <c r="A6226" s="150" t="str">
        <f t="shared" si="195"/>
        <v>2009-2011MalesPM1</v>
      </c>
      <c r="B6226" s="151" t="str">
        <f t="shared" si="194"/>
        <v>2009-2011_Males_PM1_&lt;75</v>
      </c>
      <c r="C6226" s="152" t="s">
        <v>7</v>
      </c>
      <c r="D6226" s="152" t="s">
        <v>2</v>
      </c>
      <c r="E6226" s="152" t="s">
        <v>156</v>
      </c>
      <c r="F6226" s="152">
        <v>91</v>
      </c>
      <c r="G6226" s="152">
        <v>30.3333333333333</v>
      </c>
      <c r="H6226" s="152">
        <v>391.63367188844899</v>
      </c>
      <c r="I6226" s="152">
        <v>388.52650732100898</v>
      </c>
      <c r="J6226" s="152">
        <v>311.95033687218699</v>
      </c>
      <c r="K6226" s="152">
        <v>478.03290183516299</v>
      </c>
      <c r="L6226" s="152">
        <v>76.5761704488216</v>
      </c>
      <c r="M6226" s="152">
        <v>89.506394514154096</v>
      </c>
    </row>
    <row r="6227" spans="1:13">
      <c r="A6227" s="150" t="str">
        <f t="shared" si="195"/>
        <v>2010-2012MalesPM1</v>
      </c>
      <c r="B6227" s="151" t="str">
        <f t="shared" si="194"/>
        <v>2010-2012_Males_PM1_&lt;75</v>
      </c>
      <c r="C6227" s="152" t="s">
        <v>8</v>
      </c>
      <c r="D6227" s="152" t="s">
        <v>2</v>
      </c>
      <c r="E6227" s="152" t="s">
        <v>156</v>
      </c>
      <c r="F6227" s="152">
        <v>95</v>
      </c>
      <c r="G6227" s="152">
        <v>31.6666666666667</v>
      </c>
      <c r="H6227" s="152">
        <v>410.739763932725</v>
      </c>
      <c r="I6227" s="152">
        <v>401.41985534610598</v>
      </c>
      <c r="J6227" s="152">
        <v>323.836167145736</v>
      </c>
      <c r="K6227" s="152">
        <v>491.80124362984799</v>
      </c>
      <c r="L6227" s="152">
        <v>77.583688200370204</v>
      </c>
      <c r="M6227" s="152">
        <v>90.381388283741799</v>
      </c>
    </row>
    <row r="6228" spans="1:13">
      <c r="A6228" s="150" t="str">
        <f t="shared" si="195"/>
        <v>2011-2013MalesPM1</v>
      </c>
      <c r="B6228" s="151" t="str">
        <f t="shared" si="194"/>
        <v>2011-2013_Males_PM1_&lt;75</v>
      </c>
      <c r="C6228" s="152" t="s">
        <v>9</v>
      </c>
      <c r="D6228" s="152" t="s">
        <v>2</v>
      </c>
      <c r="E6228" s="152" t="s">
        <v>156</v>
      </c>
      <c r="F6228" s="152">
        <v>101</v>
      </c>
      <c r="G6228" s="152">
        <v>33.6666666666667</v>
      </c>
      <c r="H6228" s="152">
        <v>435.570122477143</v>
      </c>
      <c r="I6228" s="152">
        <v>407.58335003620198</v>
      </c>
      <c r="J6228" s="152">
        <v>330.98639030086701</v>
      </c>
      <c r="K6228" s="152">
        <v>496.40256626892602</v>
      </c>
      <c r="L6228" s="152">
        <v>76.596959735335204</v>
      </c>
      <c r="M6228" s="152">
        <v>88.819216232723406</v>
      </c>
    </row>
    <row r="6229" spans="1:13">
      <c r="A6229" s="150" t="str">
        <f t="shared" si="195"/>
        <v>2012-2014MalesPM1</v>
      </c>
      <c r="B6229" s="151" t="str">
        <f t="shared" si="194"/>
        <v>2012-2014_Males_PM1_&lt;75</v>
      </c>
      <c r="C6229" s="152" t="s">
        <v>216</v>
      </c>
      <c r="D6229" s="152" t="s">
        <v>2</v>
      </c>
      <c r="E6229" s="152" t="s">
        <v>156</v>
      </c>
      <c r="F6229" s="152">
        <v>94</v>
      </c>
      <c r="G6229" s="152">
        <v>31.3333333333333</v>
      </c>
      <c r="H6229" s="152">
        <v>404.33585684790103</v>
      </c>
      <c r="I6229" s="152">
        <v>373.18176235900597</v>
      </c>
      <c r="J6229" s="152">
        <v>300.46977145480298</v>
      </c>
      <c r="K6229" s="152">
        <v>457.95696594318201</v>
      </c>
      <c r="L6229" s="152">
        <v>72.711990904203205</v>
      </c>
      <c r="M6229" s="152">
        <v>84.775203584175898</v>
      </c>
    </row>
    <row r="6230" spans="1:13">
      <c r="A6230" s="150" t="str">
        <f t="shared" si="195"/>
        <v>2004-2006MalesPM2</v>
      </c>
      <c r="B6230" s="151" t="str">
        <f t="shared" si="194"/>
        <v>2004-2006_Males_PM2_&lt;75</v>
      </c>
      <c r="C6230" s="152" t="s">
        <v>1</v>
      </c>
      <c r="D6230" s="152" t="s">
        <v>2</v>
      </c>
      <c r="E6230" s="152" t="s">
        <v>157</v>
      </c>
      <c r="F6230" s="152">
        <v>127</v>
      </c>
      <c r="G6230" s="152">
        <v>42.3333333333333</v>
      </c>
      <c r="H6230" s="152">
        <v>481.77231516255102</v>
      </c>
      <c r="I6230" s="152">
        <v>550.47532162863695</v>
      </c>
      <c r="J6230" s="152">
        <v>457.68575285374999</v>
      </c>
      <c r="K6230" s="152">
        <v>656.35052943426103</v>
      </c>
      <c r="L6230" s="152">
        <v>92.789568774887101</v>
      </c>
      <c r="M6230" s="152">
        <v>105.87520780562301</v>
      </c>
    </row>
    <row r="6231" spans="1:13">
      <c r="A6231" s="150" t="str">
        <f t="shared" si="195"/>
        <v>2005-2007MalesPM2</v>
      </c>
      <c r="B6231" s="151" t="str">
        <f t="shared" si="194"/>
        <v>2005-2007_Males_PM2_&lt;75</v>
      </c>
      <c r="C6231" s="152" t="s">
        <v>3</v>
      </c>
      <c r="D6231" s="152" t="s">
        <v>2</v>
      </c>
      <c r="E6231" s="152" t="s">
        <v>157</v>
      </c>
      <c r="F6231" s="152">
        <v>120</v>
      </c>
      <c r="G6231" s="152">
        <v>40</v>
      </c>
      <c r="H6231" s="152">
        <v>454.09823658518098</v>
      </c>
      <c r="I6231" s="152">
        <v>523.02322964194502</v>
      </c>
      <c r="J6231" s="152">
        <v>432.49758313976298</v>
      </c>
      <c r="K6231" s="152">
        <v>626.71029763419006</v>
      </c>
      <c r="L6231" s="152">
        <v>90.525646502181999</v>
      </c>
      <c r="M6231" s="152">
        <v>103.68706799224501</v>
      </c>
    </row>
    <row r="6232" spans="1:13">
      <c r="A6232" s="150" t="str">
        <f t="shared" si="195"/>
        <v>2006-2008MalesPM2</v>
      </c>
      <c r="B6232" s="151" t="str">
        <f t="shared" si="194"/>
        <v>2006-2008_Males_PM2_&lt;75</v>
      </c>
      <c r="C6232" s="152" t="s">
        <v>4</v>
      </c>
      <c r="D6232" s="152" t="s">
        <v>2</v>
      </c>
      <c r="E6232" s="152" t="s">
        <v>157</v>
      </c>
      <c r="F6232" s="152">
        <v>127</v>
      </c>
      <c r="G6232" s="152">
        <v>42.3333333333333</v>
      </c>
      <c r="H6232" s="152">
        <v>478.72139922349101</v>
      </c>
      <c r="I6232" s="152">
        <v>549.97909687459401</v>
      </c>
      <c r="J6232" s="152">
        <v>457.37595812995397</v>
      </c>
      <c r="K6232" s="152">
        <v>655.64158337485799</v>
      </c>
      <c r="L6232" s="152">
        <v>92.603138744640503</v>
      </c>
      <c r="M6232" s="152">
        <v>105.662486500264</v>
      </c>
    </row>
    <row r="6233" spans="1:13">
      <c r="A6233" s="150" t="str">
        <f t="shared" si="195"/>
        <v>2007-2009MalesPM2</v>
      </c>
      <c r="B6233" s="151" t="str">
        <f t="shared" si="194"/>
        <v>2007-2009_Males_PM2_&lt;75</v>
      </c>
      <c r="C6233" s="152" t="s">
        <v>5</v>
      </c>
      <c r="D6233" s="152" t="s">
        <v>2</v>
      </c>
      <c r="E6233" s="152" t="s">
        <v>157</v>
      </c>
      <c r="F6233" s="152">
        <v>127</v>
      </c>
      <c r="G6233" s="152">
        <v>42.3333333333333</v>
      </c>
      <c r="H6233" s="152">
        <v>478.829694981714</v>
      </c>
      <c r="I6233" s="152">
        <v>537.028338266064</v>
      </c>
      <c r="J6233" s="152">
        <v>446.77892260094302</v>
      </c>
      <c r="K6233" s="152">
        <v>640.00516814078901</v>
      </c>
      <c r="L6233" s="152">
        <v>90.249415665120495</v>
      </c>
      <c r="M6233" s="152">
        <v>102.97682987472599</v>
      </c>
    </row>
    <row r="6234" spans="1:13">
      <c r="A6234" s="150" t="str">
        <f t="shared" si="195"/>
        <v>2008-2010MalesPM2</v>
      </c>
      <c r="B6234" s="151" t="str">
        <f t="shared" si="194"/>
        <v>2008-2010_Males_PM2_&lt;75</v>
      </c>
      <c r="C6234" s="152" t="s">
        <v>6</v>
      </c>
      <c r="D6234" s="152" t="s">
        <v>2</v>
      </c>
      <c r="E6234" s="152" t="s">
        <v>157</v>
      </c>
      <c r="F6234" s="152">
        <v>116</v>
      </c>
      <c r="G6234" s="152">
        <v>38.6666666666667</v>
      </c>
      <c r="H6234" s="152">
        <v>437.768888217979</v>
      </c>
      <c r="I6234" s="152">
        <v>480.78288363253301</v>
      </c>
      <c r="J6234" s="152">
        <v>396.38389153287602</v>
      </c>
      <c r="K6234" s="152">
        <v>577.67857999652495</v>
      </c>
      <c r="L6234" s="152">
        <v>84.398992099657093</v>
      </c>
      <c r="M6234" s="152">
        <v>96.8956963639924</v>
      </c>
    </row>
    <row r="6235" spans="1:13">
      <c r="A6235" s="150" t="str">
        <f t="shared" si="195"/>
        <v>2009-2011MalesPM2</v>
      </c>
      <c r="B6235" s="151" t="str">
        <f t="shared" si="194"/>
        <v>2009-2011_Males_PM2_&lt;75</v>
      </c>
      <c r="C6235" s="152" t="s">
        <v>7</v>
      </c>
      <c r="D6235" s="152" t="s">
        <v>2</v>
      </c>
      <c r="E6235" s="152" t="s">
        <v>157</v>
      </c>
      <c r="F6235" s="152">
        <v>94</v>
      </c>
      <c r="G6235" s="152">
        <v>31.3333333333333</v>
      </c>
      <c r="H6235" s="152">
        <v>355.11900264450298</v>
      </c>
      <c r="I6235" s="152">
        <v>384.37067340073202</v>
      </c>
      <c r="J6235" s="152">
        <v>309.92595257707501</v>
      </c>
      <c r="K6235" s="152">
        <v>471.16607378947202</v>
      </c>
      <c r="L6235" s="152">
        <v>74.444720823657605</v>
      </c>
      <c r="M6235" s="152">
        <v>86.795400388739694</v>
      </c>
    </row>
    <row r="6236" spans="1:13">
      <c r="A6236" s="150" t="str">
        <f t="shared" si="195"/>
        <v>2010-2012MalesPM2</v>
      </c>
      <c r="B6236" s="151" t="str">
        <f t="shared" si="194"/>
        <v>2010-2012_Males_PM2_&lt;75</v>
      </c>
      <c r="C6236" s="152" t="s">
        <v>8</v>
      </c>
      <c r="D6236" s="152" t="s">
        <v>2</v>
      </c>
      <c r="E6236" s="152" t="s">
        <v>157</v>
      </c>
      <c r="F6236" s="152">
        <v>101</v>
      </c>
      <c r="G6236" s="152">
        <v>33.6666666666667</v>
      </c>
      <c r="H6236" s="152">
        <v>381.333534697576</v>
      </c>
      <c r="I6236" s="152">
        <v>415.94035970476301</v>
      </c>
      <c r="J6236" s="152">
        <v>338.11202900999302</v>
      </c>
      <c r="K6236" s="152">
        <v>506.18743161069602</v>
      </c>
      <c r="L6236" s="152">
        <v>77.828330694769605</v>
      </c>
      <c r="M6236" s="152">
        <v>90.247071905932998</v>
      </c>
    </row>
    <row r="6237" spans="1:13">
      <c r="A6237" s="150" t="str">
        <f t="shared" si="195"/>
        <v>2011-2013MalesPM2</v>
      </c>
      <c r="B6237" s="151" t="str">
        <f t="shared" si="194"/>
        <v>2011-2013_Males_PM2_&lt;75</v>
      </c>
      <c r="C6237" s="152" t="s">
        <v>9</v>
      </c>
      <c r="D6237" s="152" t="s">
        <v>2</v>
      </c>
      <c r="E6237" s="152" t="s">
        <v>157</v>
      </c>
      <c r="F6237" s="152">
        <v>103</v>
      </c>
      <c r="G6237" s="152">
        <v>34.3333333333333</v>
      </c>
      <c r="H6237" s="152">
        <v>390.21063797545099</v>
      </c>
      <c r="I6237" s="152">
        <v>410.80432135097698</v>
      </c>
      <c r="J6237" s="152">
        <v>334.78397042795598</v>
      </c>
      <c r="K6237" s="152">
        <v>498.82683897721802</v>
      </c>
      <c r="L6237" s="152">
        <v>76.020350923020402</v>
      </c>
      <c r="M6237" s="152">
        <v>88.022517626240997</v>
      </c>
    </row>
    <row r="6238" spans="1:13">
      <c r="A6238" s="150" t="str">
        <f t="shared" si="195"/>
        <v>2012-2014MalesPM2</v>
      </c>
      <c r="B6238" s="151" t="str">
        <f t="shared" si="194"/>
        <v>2012-2014_Males_PM2_&lt;75</v>
      </c>
      <c r="C6238" s="152" t="s">
        <v>216</v>
      </c>
      <c r="D6238" s="152" t="s">
        <v>2</v>
      </c>
      <c r="E6238" s="152" t="s">
        <v>157</v>
      </c>
      <c r="F6238" s="152">
        <v>111</v>
      </c>
      <c r="G6238" s="152">
        <v>37</v>
      </c>
      <c r="H6238" s="152">
        <v>421.46030299578501</v>
      </c>
      <c r="I6238" s="152">
        <v>431.69962779429301</v>
      </c>
      <c r="J6238" s="152">
        <v>354.62622612278199</v>
      </c>
      <c r="K6238" s="152">
        <v>520.45940485626704</v>
      </c>
      <c r="L6238" s="152">
        <v>77.073401671510993</v>
      </c>
      <c r="M6238" s="152">
        <v>88.759777061973296</v>
      </c>
    </row>
    <row r="6239" spans="1:13">
      <c r="A6239" s="150" t="str">
        <f t="shared" si="195"/>
        <v>2004-2006MalesPM3</v>
      </c>
      <c r="B6239" s="151" t="str">
        <f t="shared" si="194"/>
        <v>2004-2006_Males_PM3_&lt;75</v>
      </c>
      <c r="C6239" s="152" t="s">
        <v>1</v>
      </c>
      <c r="D6239" s="152" t="s">
        <v>2</v>
      </c>
      <c r="E6239" s="152" t="s">
        <v>158</v>
      </c>
      <c r="F6239" s="152">
        <v>107</v>
      </c>
      <c r="G6239" s="152">
        <v>35.6666666666667</v>
      </c>
      <c r="H6239" s="152">
        <v>423.17579592643898</v>
      </c>
      <c r="I6239" s="152">
        <v>480.79815341596998</v>
      </c>
      <c r="J6239" s="152">
        <v>393.45527022036299</v>
      </c>
      <c r="K6239" s="152">
        <v>581.64961797266596</v>
      </c>
      <c r="L6239" s="152">
        <v>87.342883195606404</v>
      </c>
      <c r="M6239" s="152">
        <v>100.851464556696</v>
      </c>
    </row>
    <row r="6240" spans="1:13">
      <c r="A6240" s="150" t="str">
        <f t="shared" si="195"/>
        <v>2005-2007MalesPM3</v>
      </c>
      <c r="B6240" s="151" t="str">
        <f t="shared" si="194"/>
        <v>2005-2007_Males_PM3_&lt;75</v>
      </c>
      <c r="C6240" s="152" t="s">
        <v>3</v>
      </c>
      <c r="D6240" s="152" t="s">
        <v>2</v>
      </c>
      <c r="E6240" s="152" t="s">
        <v>158</v>
      </c>
      <c r="F6240" s="152">
        <v>123</v>
      </c>
      <c r="G6240" s="152">
        <v>41</v>
      </c>
      <c r="H6240" s="152">
        <v>484.36638576041599</v>
      </c>
      <c r="I6240" s="152">
        <v>533.16160094440204</v>
      </c>
      <c r="J6240" s="152">
        <v>442.47847409569698</v>
      </c>
      <c r="K6240" s="152">
        <v>636.85510690254705</v>
      </c>
      <c r="L6240" s="152">
        <v>90.683126848705697</v>
      </c>
      <c r="M6240" s="152">
        <v>103.693505958145</v>
      </c>
    </row>
    <row r="6241" spans="1:13">
      <c r="A6241" s="150" t="str">
        <f t="shared" si="195"/>
        <v>2006-2008MalesPM3</v>
      </c>
      <c r="B6241" s="151" t="str">
        <f t="shared" si="194"/>
        <v>2006-2008_Males_PM3_&lt;75</v>
      </c>
      <c r="C6241" s="152" t="s">
        <v>4</v>
      </c>
      <c r="D6241" s="152" t="s">
        <v>2</v>
      </c>
      <c r="E6241" s="152" t="s">
        <v>158</v>
      </c>
      <c r="F6241" s="152">
        <v>125</v>
      </c>
      <c r="G6241" s="152">
        <v>41.6666666666667</v>
      </c>
      <c r="H6241" s="152">
        <v>489.79271972101401</v>
      </c>
      <c r="I6241" s="152">
        <v>538.90438873036305</v>
      </c>
      <c r="J6241" s="152">
        <v>447.84753323067702</v>
      </c>
      <c r="K6241" s="152">
        <v>642.91248409283196</v>
      </c>
      <c r="L6241" s="152">
        <v>91.056855499686094</v>
      </c>
      <c r="M6241" s="152">
        <v>104.00809536246901</v>
      </c>
    </row>
    <row r="6242" spans="1:13">
      <c r="A6242" s="150" t="str">
        <f t="shared" si="195"/>
        <v>2007-2009MalesPM3</v>
      </c>
      <c r="B6242" s="151" t="str">
        <f t="shared" si="194"/>
        <v>2007-2009_Males_PM3_&lt;75</v>
      </c>
      <c r="C6242" s="152" t="s">
        <v>5</v>
      </c>
      <c r="D6242" s="152" t="s">
        <v>2</v>
      </c>
      <c r="E6242" s="152" t="s">
        <v>158</v>
      </c>
      <c r="F6242" s="152">
        <v>122</v>
      </c>
      <c r="G6242" s="152">
        <v>40.6666666666667</v>
      </c>
      <c r="H6242" s="152">
        <v>475.244439250516</v>
      </c>
      <c r="I6242" s="152">
        <v>521.52715491807498</v>
      </c>
      <c r="J6242" s="152">
        <v>432.28272147996199</v>
      </c>
      <c r="K6242" s="152">
        <v>623.63188020966697</v>
      </c>
      <c r="L6242" s="152">
        <v>89.244433438113902</v>
      </c>
      <c r="M6242" s="152">
        <v>102.104725291591</v>
      </c>
    </row>
    <row r="6243" spans="1:13">
      <c r="A6243" s="150" t="str">
        <f t="shared" si="195"/>
        <v>2008-2010MalesPM3</v>
      </c>
      <c r="B6243" s="151" t="str">
        <f t="shared" si="194"/>
        <v>2008-2010_Males_PM3_&lt;75</v>
      </c>
      <c r="C6243" s="152" t="s">
        <v>6</v>
      </c>
      <c r="D6243" s="152" t="s">
        <v>2</v>
      </c>
      <c r="E6243" s="152" t="s">
        <v>158</v>
      </c>
      <c r="F6243" s="152">
        <v>104</v>
      </c>
      <c r="G6243" s="152">
        <v>34.6666666666667</v>
      </c>
      <c r="H6243" s="152">
        <v>402.89776469220902</v>
      </c>
      <c r="I6243" s="152">
        <v>434.42056289236098</v>
      </c>
      <c r="J6243" s="152">
        <v>354.20497879572702</v>
      </c>
      <c r="K6243" s="152">
        <v>527.23462969110403</v>
      </c>
      <c r="L6243" s="152">
        <v>80.215584096633805</v>
      </c>
      <c r="M6243" s="152">
        <v>92.814066798742601</v>
      </c>
    </row>
    <row r="6244" spans="1:13">
      <c r="A6244" s="150" t="str">
        <f t="shared" si="195"/>
        <v>2009-2011MalesPM3</v>
      </c>
      <c r="B6244" s="151" t="str">
        <f t="shared" si="194"/>
        <v>2009-2011_Males_PM3_&lt;75</v>
      </c>
      <c r="C6244" s="152" t="s">
        <v>7</v>
      </c>
      <c r="D6244" s="152" t="s">
        <v>2</v>
      </c>
      <c r="E6244" s="152" t="s">
        <v>158</v>
      </c>
      <c r="F6244" s="152">
        <v>116</v>
      </c>
      <c r="G6244" s="152">
        <v>38.6666666666667</v>
      </c>
      <c r="H6244" s="152">
        <v>446.68643382494503</v>
      </c>
      <c r="I6244" s="152">
        <v>477.032053554806</v>
      </c>
      <c r="J6244" s="152">
        <v>393.45741591192501</v>
      </c>
      <c r="K6244" s="152">
        <v>572.98133578335796</v>
      </c>
      <c r="L6244" s="152">
        <v>83.574637642880802</v>
      </c>
      <c r="M6244" s="152">
        <v>95.949282228551397</v>
      </c>
    </row>
    <row r="6245" spans="1:13">
      <c r="A6245" s="150" t="str">
        <f t="shared" si="195"/>
        <v>2010-2012MalesPM3</v>
      </c>
      <c r="B6245" s="151" t="str">
        <f t="shared" si="194"/>
        <v>2010-2012_Males_PM3_&lt;75</v>
      </c>
      <c r="C6245" s="152" t="s">
        <v>8</v>
      </c>
      <c r="D6245" s="152" t="s">
        <v>2</v>
      </c>
      <c r="E6245" s="152" t="s">
        <v>158</v>
      </c>
      <c r="F6245" s="152">
        <v>125</v>
      </c>
      <c r="G6245" s="152">
        <v>41.6666666666667</v>
      </c>
      <c r="H6245" s="152">
        <v>479.03732658848799</v>
      </c>
      <c r="I6245" s="152">
        <v>515.169135106824</v>
      </c>
      <c r="J6245" s="152">
        <v>428.045457743969</v>
      </c>
      <c r="K6245" s="152">
        <v>614.68462676045306</v>
      </c>
      <c r="L6245" s="152">
        <v>87.123677362854394</v>
      </c>
      <c r="M6245" s="152">
        <v>99.515491653629297</v>
      </c>
    </row>
    <row r="6246" spans="1:13">
      <c r="A6246" s="150" t="str">
        <f t="shared" si="195"/>
        <v>2011-2013MalesPM3</v>
      </c>
      <c r="B6246" s="151" t="str">
        <f t="shared" si="194"/>
        <v>2011-2013_Males_PM3_&lt;75</v>
      </c>
      <c r="C6246" s="152" t="s">
        <v>9</v>
      </c>
      <c r="D6246" s="152" t="s">
        <v>2</v>
      </c>
      <c r="E6246" s="152" t="s">
        <v>158</v>
      </c>
      <c r="F6246" s="152">
        <v>131</v>
      </c>
      <c r="G6246" s="152">
        <v>43.6666666666667</v>
      </c>
      <c r="H6246" s="152">
        <v>501.09015797727898</v>
      </c>
      <c r="I6246" s="152">
        <v>542.94158953053</v>
      </c>
      <c r="J6246" s="152">
        <v>453.08385143836898</v>
      </c>
      <c r="K6246" s="152">
        <v>645.26234314897999</v>
      </c>
      <c r="L6246" s="152">
        <v>89.857738092160901</v>
      </c>
      <c r="M6246" s="152">
        <v>102.32075361845</v>
      </c>
    </row>
    <row r="6247" spans="1:13">
      <c r="A6247" s="150" t="str">
        <f t="shared" si="195"/>
        <v>2012-2014MalesPM3</v>
      </c>
      <c r="B6247" s="151" t="str">
        <f t="shared" si="194"/>
        <v>2012-2014_Males_PM3_&lt;75</v>
      </c>
      <c r="C6247" s="152" t="s">
        <v>216</v>
      </c>
      <c r="D6247" s="152" t="s">
        <v>2</v>
      </c>
      <c r="E6247" s="152" t="s">
        <v>158</v>
      </c>
      <c r="F6247" s="152">
        <v>126</v>
      </c>
      <c r="G6247" s="152">
        <v>42</v>
      </c>
      <c r="H6247" s="152">
        <v>481.66978860048198</v>
      </c>
      <c r="I6247" s="152">
        <v>518.04493091323502</v>
      </c>
      <c r="J6247" s="152">
        <v>430.76417301571701</v>
      </c>
      <c r="K6247" s="152">
        <v>617.68681792609004</v>
      </c>
      <c r="L6247" s="152">
        <v>87.280757897517603</v>
      </c>
      <c r="M6247" s="152">
        <v>99.641887012855307</v>
      </c>
    </row>
    <row r="6248" spans="1:13">
      <c r="A6248" s="150" t="str">
        <f t="shared" si="195"/>
        <v>2004-2006MalesPM4</v>
      </c>
      <c r="B6248" s="151" t="str">
        <f t="shared" si="194"/>
        <v>2004-2006_Males_PM4_&lt;75</v>
      </c>
      <c r="C6248" s="152" t="s">
        <v>1</v>
      </c>
      <c r="D6248" s="152" t="s">
        <v>2</v>
      </c>
      <c r="E6248" s="152" t="s">
        <v>159</v>
      </c>
      <c r="F6248" s="152">
        <v>143</v>
      </c>
      <c r="G6248" s="152">
        <v>47.6666666666667</v>
      </c>
      <c r="H6248" s="152">
        <v>581.13544926240502</v>
      </c>
      <c r="I6248" s="152">
        <v>657.094762600374</v>
      </c>
      <c r="J6248" s="152">
        <v>552.92539959547003</v>
      </c>
      <c r="K6248" s="152">
        <v>775.04952679830296</v>
      </c>
      <c r="L6248" s="152">
        <v>104.169363004904</v>
      </c>
      <c r="M6248" s="152">
        <v>117.95476419792899</v>
      </c>
    </row>
    <row r="6249" spans="1:13">
      <c r="A6249" s="150" t="str">
        <f t="shared" si="195"/>
        <v>2005-2007MalesPM4</v>
      </c>
      <c r="B6249" s="151" t="str">
        <f t="shared" si="194"/>
        <v>2005-2007_Males_PM4_&lt;75</v>
      </c>
      <c r="C6249" s="152" t="s">
        <v>3</v>
      </c>
      <c r="D6249" s="152" t="s">
        <v>2</v>
      </c>
      <c r="E6249" s="152" t="s">
        <v>159</v>
      </c>
      <c r="F6249" s="152">
        <v>134</v>
      </c>
      <c r="G6249" s="152">
        <v>44.6666666666667</v>
      </c>
      <c r="H6249" s="152">
        <v>546.31441617742996</v>
      </c>
      <c r="I6249" s="152">
        <v>616.30562928970596</v>
      </c>
      <c r="J6249" s="152">
        <v>515.56785096524095</v>
      </c>
      <c r="K6249" s="152">
        <v>730.846843556875</v>
      </c>
      <c r="L6249" s="152">
        <v>100.73777832446601</v>
      </c>
      <c r="M6249" s="152">
        <v>114.541214267169</v>
      </c>
    </row>
    <row r="6250" spans="1:13">
      <c r="A6250" s="150" t="str">
        <f t="shared" si="195"/>
        <v>2006-2008MalesPM4</v>
      </c>
      <c r="B6250" s="151" t="str">
        <f t="shared" si="194"/>
        <v>2006-2008_Males_PM4_&lt;75</v>
      </c>
      <c r="C6250" s="152" t="s">
        <v>4</v>
      </c>
      <c r="D6250" s="152" t="s">
        <v>2</v>
      </c>
      <c r="E6250" s="152" t="s">
        <v>159</v>
      </c>
      <c r="F6250" s="152">
        <v>125</v>
      </c>
      <c r="G6250" s="152">
        <v>41.6666666666667</v>
      </c>
      <c r="H6250" s="152">
        <v>510.85046385222103</v>
      </c>
      <c r="I6250" s="152">
        <v>575.39298458824896</v>
      </c>
      <c r="J6250" s="152">
        <v>478.05673443373797</v>
      </c>
      <c r="K6250" s="152">
        <v>686.57360830669495</v>
      </c>
      <c r="L6250" s="152">
        <v>97.336250154511205</v>
      </c>
      <c r="M6250" s="152">
        <v>111.180623718446</v>
      </c>
    </row>
    <row r="6251" spans="1:13">
      <c r="A6251" s="150" t="str">
        <f t="shared" si="195"/>
        <v>2007-2009MalesPM4</v>
      </c>
      <c r="B6251" s="151" t="str">
        <f t="shared" si="194"/>
        <v>2007-2009_Males_PM4_&lt;75</v>
      </c>
      <c r="C6251" s="152" t="s">
        <v>5</v>
      </c>
      <c r="D6251" s="152" t="s">
        <v>2</v>
      </c>
      <c r="E6251" s="152" t="s">
        <v>159</v>
      </c>
      <c r="F6251" s="152">
        <v>129</v>
      </c>
      <c r="G6251" s="152">
        <v>43</v>
      </c>
      <c r="H6251" s="152">
        <v>526.65959010369897</v>
      </c>
      <c r="I6251" s="152">
        <v>595.974635923812</v>
      </c>
      <c r="J6251" s="152">
        <v>496.60731774998698</v>
      </c>
      <c r="K6251" s="152">
        <v>709.23816178916798</v>
      </c>
      <c r="L6251" s="152">
        <v>99.3673181738247</v>
      </c>
      <c r="M6251" s="152">
        <v>113.263525865356</v>
      </c>
    </row>
    <row r="6252" spans="1:13">
      <c r="A6252" s="150" t="str">
        <f t="shared" si="195"/>
        <v>2008-2010MalesPM4</v>
      </c>
      <c r="B6252" s="151" t="str">
        <f t="shared" si="194"/>
        <v>2008-2010_Males_PM4_&lt;75</v>
      </c>
      <c r="C6252" s="152" t="s">
        <v>6</v>
      </c>
      <c r="D6252" s="152" t="s">
        <v>2</v>
      </c>
      <c r="E6252" s="152" t="s">
        <v>159</v>
      </c>
      <c r="F6252" s="152">
        <v>132</v>
      </c>
      <c r="G6252" s="152">
        <v>44</v>
      </c>
      <c r="H6252" s="152">
        <v>536.51993659309801</v>
      </c>
      <c r="I6252" s="152">
        <v>597.553654555771</v>
      </c>
      <c r="J6252" s="152">
        <v>499.15561807999302</v>
      </c>
      <c r="K6252" s="152">
        <v>709.54367097010595</v>
      </c>
      <c r="L6252" s="152">
        <v>98.398036475778198</v>
      </c>
      <c r="M6252" s="152">
        <v>111.990016414335</v>
      </c>
    </row>
    <row r="6253" spans="1:13">
      <c r="A6253" s="150" t="str">
        <f t="shared" si="195"/>
        <v>2009-2011MalesPM4</v>
      </c>
      <c r="B6253" s="151" t="str">
        <f t="shared" si="194"/>
        <v>2009-2011_Males_PM4_&lt;75</v>
      </c>
      <c r="C6253" s="152" t="s">
        <v>7</v>
      </c>
      <c r="D6253" s="152" t="s">
        <v>2</v>
      </c>
      <c r="E6253" s="152" t="s">
        <v>159</v>
      </c>
      <c r="F6253" s="152">
        <v>133</v>
      </c>
      <c r="G6253" s="152">
        <v>44.3333333333333</v>
      </c>
      <c r="H6253" s="152">
        <v>538.13473599028896</v>
      </c>
      <c r="I6253" s="152">
        <v>585.09208562710501</v>
      </c>
      <c r="J6253" s="152">
        <v>489.21498991941598</v>
      </c>
      <c r="K6253" s="152">
        <v>694.15944956760802</v>
      </c>
      <c r="L6253" s="152">
        <v>95.877095707689804</v>
      </c>
      <c r="M6253" s="152">
        <v>109.067363940503</v>
      </c>
    </row>
    <row r="6254" spans="1:13">
      <c r="A6254" s="150" t="str">
        <f t="shared" si="195"/>
        <v>2010-2012MalesPM4</v>
      </c>
      <c r="B6254" s="151" t="str">
        <f t="shared" si="194"/>
        <v>2010-2012_Males_PM4_&lt;75</v>
      </c>
      <c r="C6254" s="152" t="s">
        <v>8</v>
      </c>
      <c r="D6254" s="152" t="s">
        <v>2</v>
      </c>
      <c r="E6254" s="152" t="s">
        <v>159</v>
      </c>
      <c r="F6254" s="152">
        <v>142</v>
      </c>
      <c r="G6254" s="152">
        <v>47.3333333333333</v>
      </c>
      <c r="H6254" s="152">
        <v>573.181561314281</v>
      </c>
      <c r="I6254" s="152">
        <v>604.62879685557698</v>
      </c>
      <c r="J6254" s="152">
        <v>508.81880349682598</v>
      </c>
      <c r="K6254" s="152">
        <v>713.16562519014701</v>
      </c>
      <c r="L6254" s="152">
        <v>95.809993358751399</v>
      </c>
      <c r="M6254" s="152">
        <v>108.53682833457</v>
      </c>
    </row>
    <row r="6255" spans="1:13">
      <c r="A6255" s="150" t="str">
        <f t="shared" si="195"/>
        <v>2011-2013MalesPM4</v>
      </c>
      <c r="B6255" s="151" t="str">
        <f t="shared" si="194"/>
        <v>2011-2013_Males_PM4_&lt;75</v>
      </c>
      <c r="C6255" s="152" t="s">
        <v>9</v>
      </c>
      <c r="D6255" s="152" t="s">
        <v>2</v>
      </c>
      <c r="E6255" s="152" t="s">
        <v>159</v>
      </c>
      <c r="F6255" s="152">
        <v>145</v>
      </c>
      <c r="G6255" s="152">
        <v>48.3333333333333</v>
      </c>
      <c r="H6255" s="152">
        <v>583.85343265552603</v>
      </c>
      <c r="I6255" s="152">
        <v>608.29915963264705</v>
      </c>
      <c r="J6255" s="152">
        <v>512.89267432875295</v>
      </c>
      <c r="K6255" s="152">
        <v>716.23797809413099</v>
      </c>
      <c r="L6255" s="152">
        <v>95.406485303894002</v>
      </c>
      <c r="M6255" s="152">
        <v>107.938818461483</v>
      </c>
    </row>
    <row r="6256" spans="1:13">
      <c r="A6256" s="150" t="str">
        <f t="shared" si="195"/>
        <v>2012-2014MalesPM4</v>
      </c>
      <c r="B6256" s="151" t="str">
        <f t="shared" si="194"/>
        <v>2012-2014_Males_PM4_&lt;75</v>
      </c>
      <c r="C6256" s="152" t="s">
        <v>216</v>
      </c>
      <c r="D6256" s="152" t="s">
        <v>2</v>
      </c>
      <c r="E6256" s="152" t="s">
        <v>159</v>
      </c>
      <c r="F6256" s="152">
        <v>134</v>
      </c>
      <c r="G6256" s="152">
        <v>44.6666666666667</v>
      </c>
      <c r="H6256" s="152">
        <v>537.80703162626401</v>
      </c>
      <c r="I6256" s="152">
        <v>560.35461860877797</v>
      </c>
      <c r="J6256" s="152">
        <v>469.15142311188401</v>
      </c>
      <c r="K6256" s="152">
        <v>664.05478880325097</v>
      </c>
      <c r="L6256" s="152">
        <v>91.203195496893798</v>
      </c>
      <c r="M6256" s="152">
        <v>103.700170194473</v>
      </c>
    </row>
    <row r="6257" spans="1:13">
      <c r="A6257" s="150" t="str">
        <f t="shared" si="195"/>
        <v>2004-2006MalesPM5</v>
      </c>
      <c r="B6257" s="151" t="str">
        <f t="shared" si="194"/>
        <v>2004-2006_Males_PM5_&lt;75</v>
      </c>
      <c r="C6257" s="152" t="s">
        <v>1</v>
      </c>
      <c r="D6257" s="152" t="s">
        <v>2</v>
      </c>
      <c r="E6257" s="152" t="s">
        <v>160</v>
      </c>
      <c r="F6257" s="152">
        <v>117</v>
      </c>
      <c r="G6257" s="152">
        <v>39</v>
      </c>
      <c r="H6257" s="152">
        <v>488.90560361038001</v>
      </c>
      <c r="I6257" s="152">
        <v>606.47095838155496</v>
      </c>
      <c r="J6257" s="152">
        <v>500.87225062446299</v>
      </c>
      <c r="K6257" s="152">
        <v>727.63322134555199</v>
      </c>
      <c r="L6257" s="152">
        <v>105.598707757092</v>
      </c>
      <c r="M6257" s="152">
        <v>121.16226296399699</v>
      </c>
    </row>
    <row r="6258" spans="1:13">
      <c r="A6258" s="150" t="str">
        <f t="shared" si="195"/>
        <v>2005-2007MalesPM5</v>
      </c>
      <c r="B6258" s="151" t="str">
        <f t="shared" si="194"/>
        <v>2005-2007_Males_PM5_&lt;75</v>
      </c>
      <c r="C6258" s="152" t="s">
        <v>3</v>
      </c>
      <c r="D6258" s="152" t="s">
        <v>2</v>
      </c>
      <c r="E6258" s="152" t="s">
        <v>160</v>
      </c>
      <c r="F6258" s="152">
        <v>132</v>
      </c>
      <c r="G6258" s="152">
        <v>44</v>
      </c>
      <c r="H6258" s="152">
        <v>549.42767950051996</v>
      </c>
      <c r="I6258" s="152">
        <v>674.40754013224296</v>
      </c>
      <c r="J6258" s="152">
        <v>563.28613687889401</v>
      </c>
      <c r="K6258" s="152">
        <v>800.87843548786202</v>
      </c>
      <c r="L6258" s="152">
        <v>111.121403253349</v>
      </c>
      <c r="M6258" s="152">
        <v>126.47089535561901</v>
      </c>
    </row>
    <row r="6259" spans="1:13">
      <c r="A6259" s="150" t="str">
        <f t="shared" si="195"/>
        <v>2006-2008MalesPM5</v>
      </c>
      <c r="B6259" s="151" t="str">
        <f t="shared" si="194"/>
        <v>2006-2008_Males_PM5_&lt;75</v>
      </c>
      <c r="C6259" s="152" t="s">
        <v>4</v>
      </c>
      <c r="D6259" s="152" t="s">
        <v>2</v>
      </c>
      <c r="E6259" s="152" t="s">
        <v>160</v>
      </c>
      <c r="F6259" s="152">
        <v>135</v>
      </c>
      <c r="G6259" s="152">
        <v>45</v>
      </c>
      <c r="H6259" s="152">
        <v>561.44728633811599</v>
      </c>
      <c r="I6259" s="152">
        <v>688.81908244567296</v>
      </c>
      <c r="J6259" s="152">
        <v>576.29640277144199</v>
      </c>
      <c r="K6259" s="152">
        <v>816.69869145485495</v>
      </c>
      <c r="L6259" s="152">
        <v>112.522679674231</v>
      </c>
      <c r="M6259" s="152">
        <v>127.879609009182</v>
      </c>
    </row>
    <row r="6260" spans="1:13">
      <c r="A6260" s="150" t="str">
        <f t="shared" si="195"/>
        <v>2007-2009MalesPM5</v>
      </c>
      <c r="B6260" s="151" t="str">
        <f t="shared" si="194"/>
        <v>2007-2009_Males_PM5_&lt;75</v>
      </c>
      <c r="C6260" s="152" t="s">
        <v>5</v>
      </c>
      <c r="D6260" s="152" t="s">
        <v>2</v>
      </c>
      <c r="E6260" s="152" t="s">
        <v>160</v>
      </c>
      <c r="F6260" s="152">
        <v>142</v>
      </c>
      <c r="G6260" s="152">
        <v>47.3333333333333</v>
      </c>
      <c r="H6260" s="152">
        <v>593.07522031491499</v>
      </c>
      <c r="I6260" s="152">
        <v>738.81068897540899</v>
      </c>
      <c r="J6260" s="152">
        <v>621.092083109393</v>
      </c>
      <c r="K6260" s="152">
        <v>872.16634081042298</v>
      </c>
      <c r="L6260" s="152">
        <v>117.71860586601601</v>
      </c>
      <c r="M6260" s="152">
        <v>133.35565183501399</v>
      </c>
    </row>
    <row r="6261" spans="1:13">
      <c r="A6261" s="150" t="str">
        <f t="shared" si="195"/>
        <v>2008-2010MalesPM5</v>
      </c>
      <c r="B6261" s="151" t="str">
        <f t="shared" si="194"/>
        <v>2008-2010_Males_PM5_&lt;75</v>
      </c>
      <c r="C6261" s="152" t="s">
        <v>6</v>
      </c>
      <c r="D6261" s="152" t="s">
        <v>2</v>
      </c>
      <c r="E6261" s="152" t="s">
        <v>160</v>
      </c>
      <c r="F6261" s="152">
        <v>147</v>
      </c>
      <c r="G6261" s="152">
        <v>49</v>
      </c>
      <c r="H6261" s="152">
        <v>617.72492330966099</v>
      </c>
      <c r="I6261" s="152">
        <v>780.25341771885996</v>
      </c>
      <c r="J6261" s="152">
        <v>658.37329958275598</v>
      </c>
      <c r="K6261" s="152">
        <v>918.02658248074101</v>
      </c>
      <c r="L6261" s="152">
        <v>121.88011813610299</v>
      </c>
      <c r="M6261" s="152">
        <v>137.77316476188099</v>
      </c>
    </row>
    <row r="6262" spans="1:13">
      <c r="A6262" s="150" t="str">
        <f t="shared" si="195"/>
        <v>2009-2011MalesPM5</v>
      </c>
      <c r="B6262" s="151" t="str">
        <f t="shared" si="194"/>
        <v>2009-2011_Males_PM5_&lt;75</v>
      </c>
      <c r="C6262" s="152" t="s">
        <v>7</v>
      </c>
      <c r="D6262" s="152" t="s">
        <v>2</v>
      </c>
      <c r="E6262" s="152" t="s">
        <v>160</v>
      </c>
      <c r="F6262" s="152">
        <v>150</v>
      </c>
      <c r="G6262" s="152">
        <v>50</v>
      </c>
      <c r="H6262" s="152">
        <v>634.19583967529195</v>
      </c>
      <c r="I6262" s="152">
        <v>799.62686257949497</v>
      </c>
      <c r="J6262" s="152">
        <v>676.03884774885501</v>
      </c>
      <c r="K6262" s="152">
        <v>939.15764917343597</v>
      </c>
      <c r="L6262" s="152">
        <v>123.58801483064001</v>
      </c>
      <c r="M6262" s="152">
        <v>139.530786593941</v>
      </c>
    </row>
    <row r="6263" spans="1:13">
      <c r="A6263" s="150" t="str">
        <f t="shared" si="195"/>
        <v>2010-2012MalesPM5</v>
      </c>
      <c r="B6263" s="151" t="str">
        <f t="shared" si="194"/>
        <v>2010-2012_Males_PM5_&lt;75</v>
      </c>
      <c r="C6263" s="152" t="s">
        <v>8</v>
      </c>
      <c r="D6263" s="152" t="s">
        <v>2</v>
      </c>
      <c r="E6263" s="152" t="s">
        <v>160</v>
      </c>
      <c r="F6263" s="152">
        <v>148</v>
      </c>
      <c r="G6263" s="152">
        <v>49.3333333333333</v>
      </c>
      <c r="H6263" s="152">
        <v>628.77049876795002</v>
      </c>
      <c r="I6263" s="152">
        <v>788.48913054218895</v>
      </c>
      <c r="J6263" s="152">
        <v>665.49968536907704</v>
      </c>
      <c r="K6263" s="152">
        <v>927.45828867224702</v>
      </c>
      <c r="L6263" s="152">
        <v>122.989445173112</v>
      </c>
      <c r="M6263" s="152">
        <v>138.969158130057</v>
      </c>
    </row>
    <row r="6264" spans="1:13">
      <c r="A6264" s="150" t="str">
        <f t="shared" si="195"/>
        <v>2011-2013MalesPM5</v>
      </c>
      <c r="B6264" s="151" t="str">
        <f t="shared" si="194"/>
        <v>2011-2013_Males_PM5_&lt;75</v>
      </c>
      <c r="C6264" s="152" t="s">
        <v>9</v>
      </c>
      <c r="D6264" s="152" t="s">
        <v>2</v>
      </c>
      <c r="E6264" s="152" t="s">
        <v>160</v>
      </c>
      <c r="F6264" s="152">
        <v>126</v>
      </c>
      <c r="G6264" s="152">
        <v>42</v>
      </c>
      <c r="H6264" s="152">
        <v>536.71835065598896</v>
      </c>
      <c r="I6264" s="152">
        <v>663.477378887231</v>
      </c>
      <c r="J6264" s="152">
        <v>551.49143821074199</v>
      </c>
      <c r="K6264" s="152">
        <v>791.32331786288603</v>
      </c>
      <c r="L6264" s="152">
        <v>111.98594067648899</v>
      </c>
      <c r="M6264" s="152">
        <v>127.845938975655</v>
      </c>
    </row>
    <row r="6265" spans="1:13">
      <c r="A6265" s="150" t="str">
        <f t="shared" si="195"/>
        <v>2012-2014MalesPM5</v>
      </c>
      <c r="B6265" s="151" t="str">
        <f t="shared" si="194"/>
        <v>2012-2014_Males_PM5_&lt;75</v>
      </c>
      <c r="C6265" s="152" t="s">
        <v>216</v>
      </c>
      <c r="D6265" s="152" t="s">
        <v>2</v>
      </c>
      <c r="E6265" s="152" t="s">
        <v>160</v>
      </c>
      <c r="F6265" s="152">
        <v>113</v>
      </c>
      <c r="G6265" s="152">
        <v>37.6666666666667</v>
      </c>
      <c r="H6265" s="152">
        <v>482.06134550573802</v>
      </c>
      <c r="I6265" s="152">
        <v>588.12948078812497</v>
      </c>
      <c r="J6265" s="152">
        <v>483.57215163224703</v>
      </c>
      <c r="K6265" s="152">
        <v>708.38849383428499</v>
      </c>
      <c r="L6265" s="152">
        <v>104.55732915587799</v>
      </c>
      <c r="M6265" s="152">
        <v>120.25901304616001</v>
      </c>
    </row>
    <row r="6266" spans="1:13">
      <c r="A6266" s="150" t="str">
        <f t="shared" si="195"/>
        <v>2004-2006MalesPowys1</v>
      </c>
      <c r="B6266" s="151" t="str">
        <f t="shared" si="194"/>
        <v>2004-2006_Males_Powys1_&lt;75</v>
      </c>
      <c r="C6266" s="152" t="s">
        <v>1</v>
      </c>
      <c r="D6266" s="152" t="s">
        <v>2</v>
      </c>
      <c r="E6266" s="152" t="s">
        <v>161</v>
      </c>
      <c r="F6266" s="152">
        <v>127</v>
      </c>
      <c r="G6266" s="152">
        <v>42.3333333333333</v>
      </c>
      <c r="H6266" s="152">
        <v>376.35205215587501</v>
      </c>
      <c r="I6266" s="152">
        <v>360.15025338209102</v>
      </c>
      <c r="J6266" s="152">
        <v>300.00152011517503</v>
      </c>
      <c r="K6266" s="152">
        <v>428.781455336801</v>
      </c>
      <c r="L6266" s="152">
        <v>60.148733266915897</v>
      </c>
      <c r="M6266" s="152">
        <v>68.631201954709994</v>
      </c>
    </row>
    <row r="6267" spans="1:13">
      <c r="A6267" s="150" t="str">
        <f t="shared" si="195"/>
        <v>2005-2007MalesPowys1</v>
      </c>
      <c r="B6267" s="151" t="str">
        <f t="shared" si="194"/>
        <v>2005-2007_Males_Powys1_&lt;75</v>
      </c>
      <c r="C6267" s="152" t="s">
        <v>3</v>
      </c>
      <c r="D6267" s="152" t="s">
        <v>2</v>
      </c>
      <c r="E6267" s="152" t="s">
        <v>161</v>
      </c>
      <c r="F6267" s="152">
        <v>115</v>
      </c>
      <c r="G6267" s="152">
        <v>38.3333333333333</v>
      </c>
      <c r="H6267" s="152">
        <v>339.45333254619499</v>
      </c>
      <c r="I6267" s="152">
        <v>317.47544338332801</v>
      </c>
      <c r="J6267" s="152">
        <v>261.91860984842702</v>
      </c>
      <c r="K6267" s="152">
        <v>381.29687552220997</v>
      </c>
      <c r="L6267" s="152">
        <v>55.556833534900697</v>
      </c>
      <c r="M6267" s="152">
        <v>63.8214321388825</v>
      </c>
    </row>
    <row r="6268" spans="1:13">
      <c r="A6268" s="150" t="str">
        <f t="shared" si="195"/>
        <v>2006-2008MalesPowys1</v>
      </c>
      <c r="B6268" s="151" t="str">
        <f t="shared" si="194"/>
        <v>2006-2008_Males_Powys1_&lt;75</v>
      </c>
      <c r="C6268" s="152" t="s">
        <v>4</v>
      </c>
      <c r="D6268" s="152" t="s">
        <v>2</v>
      </c>
      <c r="E6268" s="152" t="s">
        <v>161</v>
      </c>
      <c r="F6268" s="152">
        <v>126</v>
      </c>
      <c r="G6268" s="152">
        <v>42</v>
      </c>
      <c r="H6268" s="152">
        <v>370.250653815639</v>
      </c>
      <c r="I6268" s="152">
        <v>338.61542527269802</v>
      </c>
      <c r="J6268" s="152">
        <v>281.80106937192699</v>
      </c>
      <c r="K6268" s="152">
        <v>403.47610897597002</v>
      </c>
      <c r="L6268" s="152">
        <v>56.814355900770998</v>
      </c>
      <c r="M6268" s="152">
        <v>64.860683703272301</v>
      </c>
    </row>
    <row r="6269" spans="1:13">
      <c r="A6269" s="150" t="str">
        <f t="shared" si="195"/>
        <v>2007-2009MalesPowys1</v>
      </c>
      <c r="B6269" s="151" t="str">
        <f t="shared" si="194"/>
        <v>2007-2009_Males_Powys1_&lt;75</v>
      </c>
      <c r="C6269" s="152" t="s">
        <v>5</v>
      </c>
      <c r="D6269" s="152" t="s">
        <v>2</v>
      </c>
      <c r="E6269" s="152" t="s">
        <v>161</v>
      </c>
      <c r="F6269" s="152">
        <v>132</v>
      </c>
      <c r="G6269" s="152">
        <v>44</v>
      </c>
      <c r="H6269" s="152">
        <v>385.671711564308</v>
      </c>
      <c r="I6269" s="152">
        <v>350.89869032404698</v>
      </c>
      <c r="J6269" s="152">
        <v>293.20531623958499</v>
      </c>
      <c r="K6269" s="152">
        <v>416.56140212325801</v>
      </c>
      <c r="L6269" s="152">
        <v>57.693374084462</v>
      </c>
      <c r="M6269" s="152">
        <v>65.662711799210896</v>
      </c>
    </row>
    <row r="6270" spans="1:13">
      <c r="A6270" s="150" t="str">
        <f t="shared" si="195"/>
        <v>2008-2010MalesPowys1</v>
      </c>
      <c r="B6270" s="151" t="str">
        <f t="shared" si="194"/>
        <v>2008-2010_Males_Powys1_&lt;75</v>
      </c>
      <c r="C6270" s="152" t="s">
        <v>6</v>
      </c>
      <c r="D6270" s="152" t="s">
        <v>2</v>
      </c>
      <c r="E6270" s="152" t="s">
        <v>161</v>
      </c>
      <c r="F6270" s="152">
        <v>139</v>
      </c>
      <c r="G6270" s="152">
        <v>46.3333333333333</v>
      </c>
      <c r="H6270" s="152">
        <v>404.57548680036098</v>
      </c>
      <c r="I6270" s="152">
        <v>362.93445173023002</v>
      </c>
      <c r="J6270" s="152">
        <v>304.59932922010597</v>
      </c>
      <c r="K6270" s="152">
        <v>429.10752342564001</v>
      </c>
      <c r="L6270" s="152">
        <v>58.335122510123902</v>
      </c>
      <c r="M6270" s="152">
        <v>66.173071695409405</v>
      </c>
    </row>
    <row r="6271" spans="1:13">
      <c r="A6271" s="150" t="str">
        <f t="shared" si="195"/>
        <v>2009-2011MalesPowys1</v>
      </c>
      <c r="B6271" s="151" t="str">
        <f t="shared" ref="B6271:B6334" si="196">CONCATENATE(C6271,"_",D6271,"_",E6271,"_","&lt;75")</f>
        <v>2009-2011_Males_Powys1_&lt;75</v>
      </c>
      <c r="C6271" s="152" t="s">
        <v>7</v>
      </c>
      <c r="D6271" s="152" t="s">
        <v>2</v>
      </c>
      <c r="E6271" s="152" t="s">
        <v>161</v>
      </c>
      <c r="F6271" s="152">
        <v>134</v>
      </c>
      <c r="G6271" s="152">
        <v>44.6666666666667</v>
      </c>
      <c r="H6271" s="152">
        <v>389.29723134133201</v>
      </c>
      <c r="I6271" s="152">
        <v>345.79809096342501</v>
      </c>
      <c r="J6271" s="152">
        <v>289.11649800616198</v>
      </c>
      <c r="K6271" s="152">
        <v>410.246390220244</v>
      </c>
      <c r="L6271" s="152">
        <v>56.6815929572629</v>
      </c>
      <c r="M6271" s="152">
        <v>64.448299256819595</v>
      </c>
    </row>
    <row r="6272" spans="1:13">
      <c r="A6272" s="150" t="str">
        <f t="shared" si="195"/>
        <v>2010-2012MalesPowys1</v>
      </c>
      <c r="B6272" s="151" t="str">
        <f t="shared" si="196"/>
        <v>2010-2012_Males_Powys1_&lt;75</v>
      </c>
      <c r="C6272" s="152" t="s">
        <v>8</v>
      </c>
      <c r="D6272" s="152" t="s">
        <v>2</v>
      </c>
      <c r="E6272" s="152" t="s">
        <v>161</v>
      </c>
      <c r="F6272" s="152">
        <v>120</v>
      </c>
      <c r="G6272" s="152">
        <v>40</v>
      </c>
      <c r="H6272" s="152">
        <v>347.58428919012903</v>
      </c>
      <c r="I6272" s="152">
        <v>300.38936477112702</v>
      </c>
      <c r="J6272" s="152">
        <v>248.51873967558799</v>
      </c>
      <c r="K6272" s="152">
        <v>359.80140145789898</v>
      </c>
      <c r="L6272" s="152">
        <v>51.870625095539303</v>
      </c>
      <c r="M6272" s="152">
        <v>59.412036686772304</v>
      </c>
    </row>
    <row r="6273" spans="1:13">
      <c r="A6273" s="150" t="str">
        <f t="shared" si="195"/>
        <v>2011-2013MalesPowys1</v>
      </c>
      <c r="B6273" s="151" t="str">
        <f t="shared" si="196"/>
        <v>2011-2013_Males_Powys1_&lt;75</v>
      </c>
      <c r="C6273" s="152" t="s">
        <v>9</v>
      </c>
      <c r="D6273" s="152" t="s">
        <v>2</v>
      </c>
      <c r="E6273" s="152" t="s">
        <v>161</v>
      </c>
      <c r="F6273" s="152">
        <v>115</v>
      </c>
      <c r="G6273" s="152">
        <v>38.3333333333333</v>
      </c>
      <c r="H6273" s="152">
        <v>332.13955637707897</v>
      </c>
      <c r="I6273" s="152">
        <v>282.53760202968198</v>
      </c>
      <c r="J6273" s="152">
        <v>232.70842800266999</v>
      </c>
      <c r="K6273" s="152">
        <v>339.77933173884099</v>
      </c>
      <c r="L6273" s="152">
        <v>49.829174027012201</v>
      </c>
      <c r="M6273" s="152">
        <v>57.241729709159003</v>
      </c>
    </row>
    <row r="6274" spans="1:13">
      <c r="A6274" s="150" t="str">
        <f t="shared" si="195"/>
        <v>2012-2014MalesPowys1</v>
      </c>
      <c r="B6274" s="151" t="str">
        <f t="shared" si="196"/>
        <v>2012-2014_Males_Powys1_&lt;75</v>
      </c>
      <c r="C6274" s="152" t="s">
        <v>216</v>
      </c>
      <c r="D6274" s="152" t="s">
        <v>2</v>
      </c>
      <c r="E6274" s="152" t="s">
        <v>161</v>
      </c>
      <c r="F6274" s="152">
        <v>119</v>
      </c>
      <c r="G6274" s="152">
        <v>39.6666666666667</v>
      </c>
      <c r="H6274" s="152">
        <v>345.22773426167703</v>
      </c>
      <c r="I6274" s="152">
        <v>286.30348035504397</v>
      </c>
      <c r="J6274" s="152">
        <v>236.65369721698301</v>
      </c>
      <c r="K6274" s="152">
        <v>343.20437077718901</v>
      </c>
      <c r="L6274" s="152">
        <v>49.649783138060599</v>
      </c>
      <c r="M6274" s="152">
        <v>56.900890422145203</v>
      </c>
    </row>
    <row r="6275" spans="1:13">
      <c r="A6275" s="150" t="str">
        <f t="shared" ref="A6275:A6338" si="197">C6275&amp;D6275&amp;E6275</f>
        <v>2004-2006MalesPowys2</v>
      </c>
      <c r="B6275" s="151" t="str">
        <f t="shared" si="196"/>
        <v>2004-2006_Males_Powys2_&lt;75</v>
      </c>
      <c r="C6275" s="152" t="s">
        <v>1</v>
      </c>
      <c r="D6275" s="152" t="s">
        <v>2</v>
      </c>
      <c r="E6275" s="152" t="s">
        <v>162</v>
      </c>
      <c r="F6275" s="152">
        <v>144</v>
      </c>
      <c r="G6275" s="152">
        <v>48</v>
      </c>
      <c r="H6275" s="152">
        <v>395.18098740360603</v>
      </c>
      <c r="I6275" s="152">
        <v>357.15315162314801</v>
      </c>
      <c r="J6275" s="152">
        <v>300.332225201862</v>
      </c>
      <c r="K6275" s="152">
        <v>421.465585986843</v>
      </c>
      <c r="L6275" s="152">
        <v>56.820926421285897</v>
      </c>
      <c r="M6275" s="152">
        <v>64.312434363694607</v>
      </c>
    </row>
    <row r="6276" spans="1:13">
      <c r="A6276" s="150" t="str">
        <f t="shared" si="197"/>
        <v>2005-2007MalesPowys2</v>
      </c>
      <c r="B6276" s="151" t="str">
        <f t="shared" si="196"/>
        <v>2005-2007_Males_Powys2_&lt;75</v>
      </c>
      <c r="C6276" s="152" t="s">
        <v>3</v>
      </c>
      <c r="D6276" s="152" t="s">
        <v>2</v>
      </c>
      <c r="E6276" s="152" t="s">
        <v>162</v>
      </c>
      <c r="F6276" s="152">
        <v>144</v>
      </c>
      <c r="G6276" s="152">
        <v>48</v>
      </c>
      <c r="H6276" s="152">
        <v>394.56378781236299</v>
      </c>
      <c r="I6276" s="152">
        <v>347.57226303222598</v>
      </c>
      <c r="J6276" s="152">
        <v>292.44198200919402</v>
      </c>
      <c r="K6276" s="152">
        <v>409.97115025659201</v>
      </c>
      <c r="L6276" s="152">
        <v>55.130281023032303</v>
      </c>
      <c r="M6276" s="152">
        <v>62.398887224365602</v>
      </c>
    </row>
    <row r="6277" spans="1:13">
      <c r="A6277" s="150" t="str">
        <f t="shared" si="197"/>
        <v>2006-2008MalesPowys2</v>
      </c>
      <c r="B6277" s="151" t="str">
        <f t="shared" si="196"/>
        <v>2006-2008_Males_Powys2_&lt;75</v>
      </c>
      <c r="C6277" s="152" t="s">
        <v>4</v>
      </c>
      <c r="D6277" s="152" t="s">
        <v>2</v>
      </c>
      <c r="E6277" s="152" t="s">
        <v>162</v>
      </c>
      <c r="F6277" s="152">
        <v>137</v>
      </c>
      <c r="G6277" s="152">
        <v>45.6666666666667</v>
      </c>
      <c r="H6277" s="152">
        <v>374.40900767948398</v>
      </c>
      <c r="I6277" s="152">
        <v>329.06314588817298</v>
      </c>
      <c r="J6277" s="152">
        <v>275.19884619396498</v>
      </c>
      <c r="K6277" s="152">
        <v>390.22107540690001</v>
      </c>
      <c r="L6277" s="152">
        <v>53.8642996942081</v>
      </c>
      <c r="M6277" s="152">
        <v>61.157929518727101</v>
      </c>
    </row>
    <row r="6278" spans="1:13">
      <c r="A6278" s="150" t="str">
        <f t="shared" si="197"/>
        <v>2007-2009MalesPowys2</v>
      </c>
      <c r="B6278" s="151" t="str">
        <f t="shared" si="196"/>
        <v>2007-2009_Males_Powys2_&lt;75</v>
      </c>
      <c r="C6278" s="152" t="s">
        <v>5</v>
      </c>
      <c r="D6278" s="152" t="s">
        <v>2</v>
      </c>
      <c r="E6278" s="152" t="s">
        <v>162</v>
      </c>
      <c r="F6278" s="152">
        <v>135</v>
      </c>
      <c r="G6278" s="152">
        <v>45</v>
      </c>
      <c r="H6278" s="152">
        <v>367.99781927218203</v>
      </c>
      <c r="I6278" s="152">
        <v>310.94829537127902</v>
      </c>
      <c r="J6278" s="152">
        <v>259.88181820811701</v>
      </c>
      <c r="K6278" s="152">
        <v>368.98425000733698</v>
      </c>
      <c r="L6278" s="152">
        <v>51.066477163161302</v>
      </c>
      <c r="M6278" s="152">
        <v>58.035954636058101</v>
      </c>
    </row>
    <row r="6279" spans="1:13">
      <c r="A6279" s="150" t="str">
        <f t="shared" si="197"/>
        <v>2008-2010MalesPowys2</v>
      </c>
      <c r="B6279" s="151" t="str">
        <f t="shared" si="196"/>
        <v>2008-2010_Males_Powys2_&lt;75</v>
      </c>
      <c r="C6279" s="152" t="s">
        <v>6</v>
      </c>
      <c r="D6279" s="152" t="s">
        <v>2</v>
      </c>
      <c r="E6279" s="152" t="s">
        <v>162</v>
      </c>
      <c r="F6279" s="152">
        <v>128</v>
      </c>
      <c r="G6279" s="152">
        <v>42.6666666666667</v>
      </c>
      <c r="H6279" s="152">
        <v>348.73583260679999</v>
      </c>
      <c r="I6279" s="152">
        <v>285.485276509286</v>
      </c>
      <c r="J6279" s="152">
        <v>237.272747323077</v>
      </c>
      <c r="K6279" s="152">
        <v>340.46840021322203</v>
      </c>
      <c r="L6279" s="152">
        <v>48.212529186209103</v>
      </c>
      <c r="M6279" s="152">
        <v>54.983123703936499</v>
      </c>
    </row>
    <row r="6280" spans="1:13">
      <c r="A6280" s="150" t="str">
        <f t="shared" si="197"/>
        <v>2009-2011MalesPowys2</v>
      </c>
      <c r="B6280" s="151" t="str">
        <f t="shared" si="196"/>
        <v>2009-2011_Males_Powys2_&lt;75</v>
      </c>
      <c r="C6280" s="152" t="s">
        <v>7</v>
      </c>
      <c r="D6280" s="152" t="s">
        <v>2</v>
      </c>
      <c r="E6280" s="152" t="s">
        <v>162</v>
      </c>
      <c r="F6280" s="152">
        <v>142</v>
      </c>
      <c r="G6280" s="152">
        <v>47.3333333333333</v>
      </c>
      <c r="H6280" s="152">
        <v>388.08417600437298</v>
      </c>
      <c r="I6280" s="152">
        <v>312.64967815075801</v>
      </c>
      <c r="J6280" s="152">
        <v>262.27618240343298</v>
      </c>
      <c r="K6280" s="152">
        <v>369.71449225702298</v>
      </c>
      <c r="L6280" s="152">
        <v>50.373495747325101</v>
      </c>
      <c r="M6280" s="152">
        <v>57.064814106264699</v>
      </c>
    </row>
    <row r="6281" spans="1:13">
      <c r="A6281" s="150" t="str">
        <f t="shared" si="197"/>
        <v>2010-2012MalesPowys2</v>
      </c>
      <c r="B6281" s="151" t="str">
        <f t="shared" si="196"/>
        <v>2010-2012_Males_Powys2_&lt;75</v>
      </c>
      <c r="C6281" s="152" t="s">
        <v>8</v>
      </c>
      <c r="D6281" s="152" t="s">
        <v>2</v>
      </c>
      <c r="E6281" s="152" t="s">
        <v>162</v>
      </c>
      <c r="F6281" s="152">
        <v>152</v>
      </c>
      <c r="G6281" s="152">
        <v>50.6666666666667</v>
      </c>
      <c r="H6281" s="152">
        <v>418.04180418041801</v>
      </c>
      <c r="I6281" s="152">
        <v>335.06312007722698</v>
      </c>
      <c r="J6281" s="152">
        <v>282.40779200064998</v>
      </c>
      <c r="K6281" s="152">
        <v>394.46308700427102</v>
      </c>
      <c r="L6281" s="152">
        <v>52.655328076577298</v>
      </c>
      <c r="M6281" s="152">
        <v>59.399966927044403</v>
      </c>
    </row>
    <row r="6282" spans="1:13">
      <c r="A6282" s="150" t="str">
        <f t="shared" si="197"/>
        <v>2011-2013MalesPowys2</v>
      </c>
      <c r="B6282" s="151" t="str">
        <f t="shared" si="196"/>
        <v>2011-2013_Males_Powys2_&lt;75</v>
      </c>
      <c r="C6282" s="152" t="s">
        <v>9</v>
      </c>
      <c r="D6282" s="152" t="s">
        <v>2</v>
      </c>
      <c r="E6282" s="152" t="s">
        <v>162</v>
      </c>
      <c r="F6282" s="152">
        <v>148</v>
      </c>
      <c r="G6282" s="152">
        <v>49.3333333333333</v>
      </c>
      <c r="H6282" s="152">
        <v>409.926877908265</v>
      </c>
      <c r="I6282" s="152">
        <v>322.53441930765598</v>
      </c>
      <c r="J6282" s="152">
        <v>271.15723111592598</v>
      </c>
      <c r="K6282" s="152">
        <v>380.58691787812</v>
      </c>
      <c r="L6282" s="152">
        <v>51.3771881917298</v>
      </c>
      <c r="M6282" s="152">
        <v>58.052498570463598</v>
      </c>
    </row>
    <row r="6283" spans="1:13">
      <c r="A6283" s="150" t="str">
        <f t="shared" si="197"/>
        <v>2012-2014MalesPowys2</v>
      </c>
      <c r="B6283" s="151" t="str">
        <f t="shared" si="196"/>
        <v>2012-2014_Males_Powys2_&lt;75</v>
      </c>
      <c r="C6283" s="152" t="s">
        <v>216</v>
      </c>
      <c r="D6283" s="152" t="s">
        <v>2</v>
      </c>
      <c r="E6283" s="152" t="s">
        <v>162</v>
      </c>
      <c r="F6283" s="152">
        <v>140</v>
      </c>
      <c r="G6283" s="152">
        <v>46.6666666666667</v>
      </c>
      <c r="H6283" s="152">
        <v>390.00473577179201</v>
      </c>
      <c r="I6283" s="152">
        <v>306.95949207816</v>
      </c>
      <c r="J6283" s="152">
        <v>256.35255517330597</v>
      </c>
      <c r="K6283" s="152">
        <v>364.33997277141799</v>
      </c>
      <c r="L6283" s="152">
        <v>50.606936904854301</v>
      </c>
      <c r="M6283" s="152">
        <v>57.380480693257603</v>
      </c>
    </row>
    <row r="6284" spans="1:13">
      <c r="A6284" s="150" t="str">
        <f t="shared" si="197"/>
        <v>2004-2006MalesPowys3</v>
      </c>
      <c r="B6284" s="151" t="str">
        <f t="shared" si="196"/>
        <v>2004-2006_Males_Powys3_&lt;75</v>
      </c>
      <c r="C6284" s="152" t="s">
        <v>1</v>
      </c>
      <c r="D6284" s="152" t="s">
        <v>2</v>
      </c>
      <c r="E6284" s="152" t="s">
        <v>163</v>
      </c>
      <c r="F6284" s="152">
        <v>128</v>
      </c>
      <c r="G6284" s="152">
        <v>42.6666666666667</v>
      </c>
      <c r="H6284" s="152">
        <v>391.06657297363398</v>
      </c>
      <c r="I6284" s="152">
        <v>367.701636044032</v>
      </c>
      <c r="J6284" s="152">
        <v>306.48914655735803</v>
      </c>
      <c r="K6284" s="152">
        <v>437.510333875931</v>
      </c>
      <c r="L6284" s="152">
        <v>61.212489486673398</v>
      </c>
      <c r="M6284" s="152">
        <v>69.808697831898996</v>
      </c>
    </row>
    <row r="6285" spans="1:13">
      <c r="A6285" s="150" t="str">
        <f t="shared" si="197"/>
        <v>2005-2007MalesPowys3</v>
      </c>
      <c r="B6285" s="151" t="str">
        <f t="shared" si="196"/>
        <v>2005-2007_Males_Powys3_&lt;75</v>
      </c>
      <c r="C6285" s="152" t="s">
        <v>3</v>
      </c>
      <c r="D6285" s="152" t="s">
        <v>2</v>
      </c>
      <c r="E6285" s="152" t="s">
        <v>163</v>
      </c>
      <c r="F6285" s="152">
        <v>127</v>
      </c>
      <c r="G6285" s="152">
        <v>42.3333333333333</v>
      </c>
      <c r="H6285" s="152">
        <v>386.84130368565297</v>
      </c>
      <c r="I6285" s="152">
        <v>356.48635445510098</v>
      </c>
      <c r="J6285" s="152">
        <v>296.90376969380998</v>
      </c>
      <c r="K6285" s="152">
        <v>424.47156687161902</v>
      </c>
      <c r="L6285" s="152">
        <v>59.582584761291201</v>
      </c>
      <c r="M6285" s="152">
        <v>67.985212416518607</v>
      </c>
    </row>
    <row r="6286" spans="1:13">
      <c r="A6286" s="150" t="str">
        <f t="shared" si="197"/>
        <v>2006-2008MalesPowys3</v>
      </c>
      <c r="B6286" s="151" t="str">
        <f t="shared" si="196"/>
        <v>2006-2008_Males_Powys3_&lt;75</v>
      </c>
      <c r="C6286" s="152" t="s">
        <v>4</v>
      </c>
      <c r="D6286" s="152" t="s">
        <v>2</v>
      </c>
      <c r="E6286" s="152" t="s">
        <v>163</v>
      </c>
      <c r="F6286" s="152">
        <v>126</v>
      </c>
      <c r="G6286" s="152">
        <v>42</v>
      </c>
      <c r="H6286" s="152">
        <v>381.93391936950599</v>
      </c>
      <c r="I6286" s="152">
        <v>344.22505400500597</v>
      </c>
      <c r="J6286" s="152">
        <v>286.29322714395698</v>
      </c>
      <c r="K6286" s="152">
        <v>410.36147038803801</v>
      </c>
      <c r="L6286" s="152">
        <v>57.931826861048798</v>
      </c>
      <c r="M6286" s="152">
        <v>66.136416383032994</v>
      </c>
    </row>
    <row r="6287" spans="1:13">
      <c r="A6287" s="150" t="str">
        <f t="shared" si="197"/>
        <v>2007-2009MalesPowys3</v>
      </c>
      <c r="B6287" s="151" t="str">
        <f t="shared" si="196"/>
        <v>2007-2009_Males_Powys3_&lt;75</v>
      </c>
      <c r="C6287" s="152" t="s">
        <v>5</v>
      </c>
      <c r="D6287" s="152" t="s">
        <v>2</v>
      </c>
      <c r="E6287" s="152" t="s">
        <v>163</v>
      </c>
      <c r="F6287" s="152">
        <v>132</v>
      </c>
      <c r="G6287" s="152">
        <v>44</v>
      </c>
      <c r="H6287" s="152">
        <v>398.912058023572</v>
      </c>
      <c r="I6287" s="152">
        <v>354.32339903893001</v>
      </c>
      <c r="J6287" s="152">
        <v>295.90222387213799</v>
      </c>
      <c r="K6287" s="152">
        <v>420.814445000852</v>
      </c>
      <c r="L6287" s="152">
        <v>58.421175166792203</v>
      </c>
      <c r="M6287" s="152">
        <v>66.4910459619215</v>
      </c>
    </row>
    <row r="6288" spans="1:13">
      <c r="A6288" s="150" t="str">
        <f t="shared" si="197"/>
        <v>2008-2010MalesPowys3</v>
      </c>
      <c r="B6288" s="151" t="str">
        <f t="shared" si="196"/>
        <v>2008-2010_Males_Powys3_&lt;75</v>
      </c>
      <c r="C6288" s="152" t="s">
        <v>6</v>
      </c>
      <c r="D6288" s="152" t="s">
        <v>2</v>
      </c>
      <c r="E6288" s="152" t="s">
        <v>163</v>
      </c>
      <c r="F6288" s="152">
        <v>131</v>
      </c>
      <c r="G6288" s="152">
        <v>43.6666666666667</v>
      </c>
      <c r="H6288" s="152">
        <v>396.15338091206002</v>
      </c>
      <c r="I6288" s="152">
        <v>347.23713968792998</v>
      </c>
      <c r="J6288" s="152">
        <v>289.75035769644097</v>
      </c>
      <c r="K6288" s="152">
        <v>412.69717664585801</v>
      </c>
      <c r="L6288" s="152">
        <v>57.486781991489003</v>
      </c>
      <c r="M6288" s="152">
        <v>65.460036957928395</v>
      </c>
    </row>
    <row r="6289" spans="1:13">
      <c r="A6289" s="150" t="str">
        <f t="shared" si="197"/>
        <v>2009-2011MalesPowys3</v>
      </c>
      <c r="B6289" s="151" t="str">
        <f t="shared" si="196"/>
        <v>2009-2011_Males_Powys3_&lt;75</v>
      </c>
      <c r="C6289" s="152" t="s">
        <v>7</v>
      </c>
      <c r="D6289" s="152" t="s">
        <v>2</v>
      </c>
      <c r="E6289" s="152" t="s">
        <v>163</v>
      </c>
      <c r="F6289" s="152">
        <v>138</v>
      </c>
      <c r="G6289" s="152">
        <v>46</v>
      </c>
      <c r="H6289" s="152">
        <v>416.85545990031699</v>
      </c>
      <c r="I6289" s="152">
        <v>361.68860565984198</v>
      </c>
      <c r="J6289" s="152">
        <v>303.31945785573902</v>
      </c>
      <c r="K6289" s="152">
        <v>427.93065022182998</v>
      </c>
      <c r="L6289" s="152">
        <v>58.369147804103299</v>
      </c>
      <c r="M6289" s="152">
        <v>66.242044561988294</v>
      </c>
    </row>
    <row r="6290" spans="1:13">
      <c r="A6290" s="150" t="str">
        <f t="shared" si="197"/>
        <v>2010-2012MalesPowys3</v>
      </c>
      <c r="B6290" s="151" t="str">
        <f t="shared" si="196"/>
        <v>2010-2012_Males_Powys3_&lt;75</v>
      </c>
      <c r="C6290" s="152" t="s">
        <v>8</v>
      </c>
      <c r="D6290" s="152" t="s">
        <v>2</v>
      </c>
      <c r="E6290" s="152" t="s">
        <v>163</v>
      </c>
      <c r="F6290" s="152">
        <v>138</v>
      </c>
      <c r="G6290" s="152">
        <v>46</v>
      </c>
      <c r="H6290" s="152">
        <v>416.65408653120397</v>
      </c>
      <c r="I6290" s="152">
        <v>360.22969691728701</v>
      </c>
      <c r="J6290" s="152">
        <v>302.03176423614701</v>
      </c>
      <c r="K6290" s="152">
        <v>426.27743266662998</v>
      </c>
      <c r="L6290" s="152">
        <v>58.197932681140699</v>
      </c>
      <c r="M6290" s="152">
        <v>66.047735749342294</v>
      </c>
    </row>
    <row r="6291" spans="1:13">
      <c r="A6291" s="150" t="str">
        <f t="shared" si="197"/>
        <v>2011-2013MalesPowys3</v>
      </c>
      <c r="B6291" s="151" t="str">
        <f t="shared" si="196"/>
        <v>2011-2013_Males_Powys3_&lt;75</v>
      </c>
      <c r="C6291" s="152" t="s">
        <v>9</v>
      </c>
      <c r="D6291" s="152" t="s">
        <v>2</v>
      </c>
      <c r="E6291" s="152" t="s">
        <v>163</v>
      </c>
      <c r="F6291" s="152">
        <v>135</v>
      </c>
      <c r="G6291" s="152">
        <v>45</v>
      </c>
      <c r="H6291" s="152">
        <v>408.03989723439599</v>
      </c>
      <c r="I6291" s="152">
        <v>346.31753799747702</v>
      </c>
      <c r="J6291" s="152">
        <v>289.84179383915802</v>
      </c>
      <c r="K6291" s="152">
        <v>410.501008408752</v>
      </c>
      <c r="L6291" s="152">
        <v>56.475744158318598</v>
      </c>
      <c r="M6291" s="152">
        <v>64.183470411274996</v>
      </c>
    </row>
    <row r="6292" spans="1:13">
      <c r="A6292" s="150" t="str">
        <f t="shared" si="197"/>
        <v>2012-2014MalesPowys3</v>
      </c>
      <c r="B6292" s="151" t="str">
        <f t="shared" si="196"/>
        <v>2012-2014_Males_Powys3_&lt;75</v>
      </c>
      <c r="C6292" s="152" t="s">
        <v>216</v>
      </c>
      <c r="D6292" s="152" t="s">
        <v>2</v>
      </c>
      <c r="E6292" s="152" t="s">
        <v>163</v>
      </c>
      <c r="F6292" s="152">
        <v>136</v>
      </c>
      <c r="G6292" s="152">
        <v>45.3333333333333</v>
      </c>
      <c r="H6292" s="152">
        <v>413.91484310801297</v>
      </c>
      <c r="I6292" s="152">
        <v>337.20330281758203</v>
      </c>
      <c r="J6292" s="152">
        <v>282.33384696288198</v>
      </c>
      <c r="K6292" s="152">
        <v>399.53170806440397</v>
      </c>
      <c r="L6292" s="152">
        <v>54.869455854700398</v>
      </c>
      <c r="M6292" s="152">
        <v>62.328405246821802</v>
      </c>
    </row>
    <row r="6293" spans="1:13">
      <c r="A6293" s="150" t="str">
        <f t="shared" si="197"/>
        <v>2004-2006MalesPowys4</v>
      </c>
      <c r="B6293" s="151" t="str">
        <f t="shared" si="196"/>
        <v>2004-2006_Males_Powys4_&lt;75</v>
      </c>
      <c r="C6293" s="152" t="s">
        <v>1</v>
      </c>
      <c r="D6293" s="152" t="s">
        <v>2</v>
      </c>
      <c r="E6293" s="152" t="s">
        <v>164</v>
      </c>
      <c r="F6293" s="152">
        <v>219</v>
      </c>
      <c r="G6293" s="152">
        <v>73</v>
      </c>
      <c r="H6293" s="152">
        <v>535.75360227022497</v>
      </c>
      <c r="I6293" s="152">
        <v>534.71917625325398</v>
      </c>
      <c r="J6293" s="152">
        <v>465.73474859610502</v>
      </c>
      <c r="K6293" s="152">
        <v>610.98268701933898</v>
      </c>
      <c r="L6293" s="152">
        <v>68.984427657148998</v>
      </c>
      <c r="M6293" s="152">
        <v>76.263510766085304</v>
      </c>
    </row>
    <row r="6294" spans="1:13">
      <c r="A6294" s="150" t="str">
        <f t="shared" si="197"/>
        <v>2005-2007MalesPowys4</v>
      </c>
      <c r="B6294" s="151" t="str">
        <f t="shared" si="196"/>
        <v>2005-2007_Males_Powys4_&lt;75</v>
      </c>
      <c r="C6294" s="152" t="s">
        <v>3</v>
      </c>
      <c r="D6294" s="152" t="s">
        <v>2</v>
      </c>
      <c r="E6294" s="152" t="s">
        <v>164</v>
      </c>
      <c r="F6294" s="152">
        <v>209</v>
      </c>
      <c r="G6294" s="152">
        <v>69.6666666666667</v>
      </c>
      <c r="H6294" s="152">
        <v>509.147604082925</v>
      </c>
      <c r="I6294" s="152">
        <v>499.39771062314298</v>
      </c>
      <c r="J6294" s="152">
        <v>433.48962194324201</v>
      </c>
      <c r="K6294" s="152">
        <v>572.43416352913198</v>
      </c>
      <c r="L6294" s="152">
        <v>65.9080886799008</v>
      </c>
      <c r="M6294" s="152">
        <v>73.036452905988497</v>
      </c>
    </row>
    <row r="6295" spans="1:13">
      <c r="A6295" s="150" t="str">
        <f t="shared" si="197"/>
        <v>2006-2008MalesPowys4</v>
      </c>
      <c r="B6295" s="151" t="str">
        <f t="shared" si="196"/>
        <v>2006-2008_Males_Powys4_&lt;75</v>
      </c>
      <c r="C6295" s="152" t="s">
        <v>4</v>
      </c>
      <c r="D6295" s="152" t="s">
        <v>2</v>
      </c>
      <c r="E6295" s="152" t="s">
        <v>164</v>
      </c>
      <c r="F6295" s="152">
        <v>191</v>
      </c>
      <c r="G6295" s="152">
        <v>63.6666666666667</v>
      </c>
      <c r="H6295" s="152">
        <v>463.288621534431</v>
      </c>
      <c r="I6295" s="152">
        <v>444.58473241178302</v>
      </c>
      <c r="J6295" s="152">
        <v>383.37563336888797</v>
      </c>
      <c r="K6295" s="152">
        <v>512.73725958536897</v>
      </c>
      <c r="L6295" s="152">
        <v>61.209099042895602</v>
      </c>
      <c r="M6295" s="152">
        <v>68.152527173585298</v>
      </c>
    </row>
    <row r="6296" spans="1:13">
      <c r="A6296" s="150" t="str">
        <f t="shared" si="197"/>
        <v>2007-2009MalesPowys4</v>
      </c>
      <c r="B6296" s="151" t="str">
        <f t="shared" si="196"/>
        <v>2007-2009_Males_Powys4_&lt;75</v>
      </c>
      <c r="C6296" s="152" t="s">
        <v>5</v>
      </c>
      <c r="D6296" s="152" t="s">
        <v>2</v>
      </c>
      <c r="E6296" s="152" t="s">
        <v>164</v>
      </c>
      <c r="F6296" s="152">
        <v>188</v>
      </c>
      <c r="G6296" s="152">
        <v>62.6666666666667</v>
      </c>
      <c r="H6296" s="152">
        <v>453.71174823824703</v>
      </c>
      <c r="I6296" s="152">
        <v>428.36636925831101</v>
      </c>
      <c r="J6296" s="152">
        <v>368.92582851993501</v>
      </c>
      <c r="K6296" s="152">
        <v>494.60655364392397</v>
      </c>
      <c r="L6296" s="152">
        <v>59.440540738376399</v>
      </c>
      <c r="M6296" s="152">
        <v>66.240184385612494</v>
      </c>
    </row>
    <row r="6297" spans="1:13">
      <c r="A6297" s="150" t="str">
        <f t="shared" si="197"/>
        <v>2008-2010MalesPowys4</v>
      </c>
      <c r="B6297" s="151" t="str">
        <f t="shared" si="196"/>
        <v>2008-2010_Males_Powys4_&lt;75</v>
      </c>
      <c r="C6297" s="152" t="s">
        <v>6</v>
      </c>
      <c r="D6297" s="152" t="s">
        <v>2</v>
      </c>
      <c r="E6297" s="152" t="s">
        <v>164</v>
      </c>
      <c r="F6297" s="152">
        <v>164</v>
      </c>
      <c r="G6297" s="152">
        <v>54.6666666666667</v>
      </c>
      <c r="H6297" s="152">
        <v>395.17120069395901</v>
      </c>
      <c r="I6297" s="152">
        <v>367.79672783294097</v>
      </c>
      <c r="J6297" s="152">
        <v>313.23905160978899</v>
      </c>
      <c r="K6297" s="152">
        <v>429.06527283556397</v>
      </c>
      <c r="L6297" s="152">
        <v>54.557676223152598</v>
      </c>
      <c r="M6297" s="152">
        <v>61.268545002622901</v>
      </c>
    </row>
    <row r="6298" spans="1:13">
      <c r="A6298" s="150" t="str">
        <f t="shared" si="197"/>
        <v>2009-2011MalesPowys4</v>
      </c>
      <c r="B6298" s="151" t="str">
        <f t="shared" si="196"/>
        <v>2009-2011_Males_Powys4_&lt;75</v>
      </c>
      <c r="C6298" s="152" t="s">
        <v>7</v>
      </c>
      <c r="D6298" s="152" t="s">
        <v>2</v>
      </c>
      <c r="E6298" s="152" t="s">
        <v>164</v>
      </c>
      <c r="F6298" s="152">
        <v>178</v>
      </c>
      <c r="G6298" s="152">
        <v>59.3333333333333</v>
      </c>
      <c r="H6298" s="152">
        <v>428.71938148799302</v>
      </c>
      <c r="I6298" s="152">
        <v>388.310609663555</v>
      </c>
      <c r="J6298" s="152">
        <v>332.874632348408</v>
      </c>
      <c r="K6298" s="152">
        <v>450.274795126497</v>
      </c>
      <c r="L6298" s="152">
        <v>55.435977315146999</v>
      </c>
      <c r="M6298" s="152">
        <v>61.964185462942297</v>
      </c>
    </row>
    <row r="6299" spans="1:13">
      <c r="A6299" s="150" t="str">
        <f t="shared" si="197"/>
        <v>2010-2012MalesPowys4</v>
      </c>
      <c r="B6299" s="151" t="str">
        <f t="shared" si="196"/>
        <v>2010-2012_Males_Powys4_&lt;75</v>
      </c>
      <c r="C6299" s="152" t="s">
        <v>8</v>
      </c>
      <c r="D6299" s="152" t="s">
        <v>2</v>
      </c>
      <c r="E6299" s="152" t="s">
        <v>164</v>
      </c>
      <c r="F6299" s="152">
        <v>174</v>
      </c>
      <c r="G6299" s="152">
        <v>58</v>
      </c>
      <c r="H6299" s="152">
        <v>421.07301018803099</v>
      </c>
      <c r="I6299" s="152">
        <v>375.037856092124</v>
      </c>
      <c r="J6299" s="152">
        <v>320.89404781922099</v>
      </c>
      <c r="K6299" s="152">
        <v>435.63517440852002</v>
      </c>
      <c r="L6299" s="152">
        <v>54.143808272902803</v>
      </c>
      <c r="M6299" s="152">
        <v>60.597318316395601</v>
      </c>
    </row>
    <row r="6300" spans="1:13">
      <c r="A6300" s="150" t="str">
        <f t="shared" si="197"/>
        <v>2011-2013MalesPowys4</v>
      </c>
      <c r="B6300" s="151" t="str">
        <f t="shared" si="196"/>
        <v>2011-2013_Males_Powys4_&lt;75</v>
      </c>
      <c r="C6300" s="152" t="s">
        <v>9</v>
      </c>
      <c r="D6300" s="152" t="s">
        <v>2</v>
      </c>
      <c r="E6300" s="152" t="s">
        <v>164</v>
      </c>
      <c r="F6300" s="152">
        <v>185</v>
      </c>
      <c r="G6300" s="152">
        <v>61.6666666666667</v>
      </c>
      <c r="H6300" s="152">
        <v>449.15994949985401</v>
      </c>
      <c r="I6300" s="152">
        <v>398.65466440534999</v>
      </c>
      <c r="J6300" s="152">
        <v>342.61061556351098</v>
      </c>
      <c r="K6300" s="152">
        <v>461.16475792933198</v>
      </c>
      <c r="L6300" s="152">
        <v>56.044048841838801</v>
      </c>
      <c r="M6300" s="152">
        <v>62.510093523981901</v>
      </c>
    </row>
    <row r="6301" spans="1:13">
      <c r="A6301" s="150" t="str">
        <f t="shared" si="197"/>
        <v>2012-2014MalesPowys4</v>
      </c>
      <c r="B6301" s="151" t="str">
        <f t="shared" si="196"/>
        <v>2012-2014_Males_Powys4_&lt;75</v>
      </c>
      <c r="C6301" s="152" t="s">
        <v>216</v>
      </c>
      <c r="D6301" s="152" t="s">
        <v>2</v>
      </c>
      <c r="E6301" s="152" t="s">
        <v>164</v>
      </c>
      <c r="F6301" s="152">
        <v>179</v>
      </c>
      <c r="G6301" s="152">
        <v>59.6666666666667</v>
      </c>
      <c r="H6301" s="152">
        <v>435.67151827873198</v>
      </c>
      <c r="I6301" s="152">
        <v>388.73547147398699</v>
      </c>
      <c r="J6301" s="152">
        <v>332.90937160295101</v>
      </c>
      <c r="K6301" s="152">
        <v>451.116188173632</v>
      </c>
      <c r="L6301" s="152">
        <v>55.826099871035503</v>
      </c>
      <c r="M6301" s="152">
        <v>62.380716699644999</v>
      </c>
    </row>
    <row r="6302" spans="1:13">
      <c r="A6302" s="150" t="str">
        <f t="shared" si="197"/>
        <v>2004-2006MalesPowys5</v>
      </c>
      <c r="B6302" s="151" t="str">
        <f t="shared" si="196"/>
        <v>2004-2006_Males_Powys5_&lt;75</v>
      </c>
      <c r="C6302" s="152" t="s">
        <v>1</v>
      </c>
      <c r="D6302" s="152" t="s">
        <v>2</v>
      </c>
      <c r="E6302" s="152" t="s">
        <v>165</v>
      </c>
      <c r="F6302" s="152">
        <v>186</v>
      </c>
      <c r="G6302" s="152">
        <v>62</v>
      </c>
      <c r="H6302" s="152">
        <v>552.35493258894098</v>
      </c>
      <c r="I6302" s="152">
        <v>615.09266529965998</v>
      </c>
      <c r="J6302" s="152">
        <v>529.381866737579</v>
      </c>
      <c r="K6302" s="152">
        <v>710.66404806062701</v>
      </c>
      <c r="L6302" s="152">
        <v>85.710798562081607</v>
      </c>
      <c r="M6302" s="152">
        <v>95.5713827609666</v>
      </c>
    </row>
    <row r="6303" spans="1:13">
      <c r="A6303" s="150" t="str">
        <f t="shared" si="197"/>
        <v>2005-2007MalesPowys5</v>
      </c>
      <c r="B6303" s="151" t="str">
        <f t="shared" si="196"/>
        <v>2005-2007_Males_Powys5_&lt;75</v>
      </c>
      <c r="C6303" s="152" t="s">
        <v>3</v>
      </c>
      <c r="D6303" s="152" t="s">
        <v>2</v>
      </c>
      <c r="E6303" s="152" t="s">
        <v>165</v>
      </c>
      <c r="F6303" s="152">
        <v>183</v>
      </c>
      <c r="G6303" s="152">
        <v>61</v>
      </c>
      <c r="H6303" s="152">
        <v>539.32981639209004</v>
      </c>
      <c r="I6303" s="152">
        <v>594.481357245808</v>
      </c>
      <c r="J6303" s="152">
        <v>511.035936380154</v>
      </c>
      <c r="K6303" s="152">
        <v>687.60993036451202</v>
      </c>
      <c r="L6303" s="152">
        <v>83.445420865653304</v>
      </c>
      <c r="M6303" s="152">
        <v>93.128573118704495</v>
      </c>
    </row>
    <row r="6304" spans="1:13">
      <c r="A6304" s="150" t="str">
        <f t="shared" si="197"/>
        <v>2006-2008MalesPowys5</v>
      </c>
      <c r="B6304" s="151" t="str">
        <f t="shared" si="196"/>
        <v>2006-2008_Males_Powys5_&lt;75</v>
      </c>
      <c r="C6304" s="152" t="s">
        <v>4</v>
      </c>
      <c r="D6304" s="152" t="s">
        <v>2</v>
      </c>
      <c r="E6304" s="152" t="s">
        <v>165</v>
      </c>
      <c r="F6304" s="152">
        <v>172</v>
      </c>
      <c r="G6304" s="152">
        <v>57.3333333333333</v>
      </c>
      <c r="H6304" s="152">
        <v>502.424490272828</v>
      </c>
      <c r="I6304" s="152">
        <v>545.30477463631405</v>
      </c>
      <c r="J6304" s="152">
        <v>466.35673403877399</v>
      </c>
      <c r="K6304" s="152">
        <v>633.72080462746806</v>
      </c>
      <c r="L6304" s="152">
        <v>78.948040597540299</v>
      </c>
      <c r="M6304" s="152">
        <v>88.416029991153195</v>
      </c>
    </row>
    <row r="6305" spans="1:13">
      <c r="A6305" s="150" t="str">
        <f t="shared" si="197"/>
        <v>2007-2009MalesPowys5</v>
      </c>
      <c r="B6305" s="151" t="str">
        <f t="shared" si="196"/>
        <v>2007-2009_Males_Powys5_&lt;75</v>
      </c>
      <c r="C6305" s="152" t="s">
        <v>5</v>
      </c>
      <c r="D6305" s="152" t="s">
        <v>2</v>
      </c>
      <c r="E6305" s="152" t="s">
        <v>165</v>
      </c>
      <c r="F6305" s="152">
        <v>159</v>
      </c>
      <c r="G6305" s="152">
        <v>53</v>
      </c>
      <c r="H6305" s="152">
        <v>462.747380675204</v>
      </c>
      <c r="I6305" s="152">
        <v>492.96252175018998</v>
      </c>
      <c r="J6305" s="152">
        <v>418.83619405731702</v>
      </c>
      <c r="K6305" s="152">
        <v>576.35841055960304</v>
      </c>
      <c r="L6305" s="152">
        <v>74.126327692873801</v>
      </c>
      <c r="M6305" s="152">
        <v>83.395888809412298</v>
      </c>
    </row>
    <row r="6306" spans="1:13">
      <c r="A6306" s="150" t="str">
        <f t="shared" si="197"/>
        <v>2008-2010MalesPowys5</v>
      </c>
      <c r="B6306" s="151" t="str">
        <f t="shared" si="196"/>
        <v>2008-2010_Males_Powys5_&lt;75</v>
      </c>
      <c r="C6306" s="152" t="s">
        <v>6</v>
      </c>
      <c r="D6306" s="152" t="s">
        <v>2</v>
      </c>
      <c r="E6306" s="152" t="s">
        <v>165</v>
      </c>
      <c r="F6306" s="152">
        <v>169</v>
      </c>
      <c r="G6306" s="152">
        <v>56.3333333333333</v>
      </c>
      <c r="H6306" s="152">
        <v>493.02759787618902</v>
      </c>
      <c r="I6306" s="152">
        <v>511.87011401709702</v>
      </c>
      <c r="J6306" s="152">
        <v>437.12498553757501</v>
      </c>
      <c r="K6306" s="152">
        <v>595.66347353290996</v>
      </c>
      <c r="L6306" s="152">
        <v>74.745128479521895</v>
      </c>
      <c r="M6306" s="152">
        <v>83.793359515813293</v>
      </c>
    </row>
    <row r="6307" spans="1:13">
      <c r="A6307" s="150" t="str">
        <f t="shared" si="197"/>
        <v>2009-2011MalesPowys5</v>
      </c>
      <c r="B6307" s="151" t="str">
        <f t="shared" si="196"/>
        <v>2009-2011_Males_Powys5_&lt;75</v>
      </c>
      <c r="C6307" s="152" t="s">
        <v>7</v>
      </c>
      <c r="D6307" s="152" t="s">
        <v>2</v>
      </c>
      <c r="E6307" s="152" t="s">
        <v>165</v>
      </c>
      <c r="F6307" s="152">
        <v>171</v>
      </c>
      <c r="G6307" s="152">
        <v>57</v>
      </c>
      <c r="H6307" s="152">
        <v>502.15840014095699</v>
      </c>
      <c r="I6307" s="152">
        <v>509.61095860553502</v>
      </c>
      <c r="J6307" s="152">
        <v>435.617622061389</v>
      </c>
      <c r="K6307" s="152">
        <v>592.50564030062696</v>
      </c>
      <c r="L6307" s="152">
        <v>73.993336544146104</v>
      </c>
      <c r="M6307" s="152">
        <v>82.894681695091705</v>
      </c>
    </row>
    <row r="6308" spans="1:13">
      <c r="A6308" s="150" t="str">
        <f t="shared" si="197"/>
        <v>2010-2012MalesPowys5</v>
      </c>
      <c r="B6308" s="151" t="str">
        <f t="shared" si="196"/>
        <v>2010-2012_Males_Powys5_&lt;75</v>
      </c>
      <c r="C6308" s="152" t="s">
        <v>8</v>
      </c>
      <c r="D6308" s="152" t="s">
        <v>2</v>
      </c>
      <c r="E6308" s="152" t="s">
        <v>165</v>
      </c>
      <c r="F6308" s="152">
        <v>169</v>
      </c>
      <c r="G6308" s="152">
        <v>56.3333333333333</v>
      </c>
      <c r="H6308" s="152">
        <v>500.266414066663</v>
      </c>
      <c r="I6308" s="152">
        <v>500.70395430164399</v>
      </c>
      <c r="J6308" s="152">
        <v>427.56142616732899</v>
      </c>
      <c r="K6308" s="152">
        <v>582.70071155564005</v>
      </c>
      <c r="L6308" s="152">
        <v>73.142528134314801</v>
      </c>
      <c r="M6308" s="152">
        <v>81.996757253996407</v>
      </c>
    </row>
    <row r="6309" spans="1:13">
      <c r="A6309" s="150" t="str">
        <f t="shared" si="197"/>
        <v>2011-2013MalesPowys5</v>
      </c>
      <c r="B6309" s="151" t="str">
        <f t="shared" si="196"/>
        <v>2011-2013_Males_Powys5_&lt;75</v>
      </c>
      <c r="C6309" s="152" t="s">
        <v>9</v>
      </c>
      <c r="D6309" s="152" t="s">
        <v>2</v>
      </c>
      <c r="E6309" s="152" t="s">
        <v>165</v>
      </c>
      <c r="F6309" s="152">
        <v>172</v>
      </c>
      <c r="G6309" s="152">
        <v>57.3333333333333</v>
      </c>
      <c r="H6309" s="152">
        <v>511.61545554597097</v>
      </c>
      <c r="I6309" s="152">
        <v>504.61809249980797</v>
      </c>
      <c r="J6309" s="152">
        <v>431.48633198138299</v>
      </c>
      <c r="K6309" s="152">
        <v>586.52031429483895</v>
      </c>
      <c r="L6309" s="152">
        <v>73.131760518424699</v>
      </c>
      <c r="M6309" s="152">
        <v>81.902221795031096</v>
      </c>
    </row>
    <row r="6310" spans="1:13">
      <c r="A6310" s="150" t="str">
        <f t="shared" si="197"/>
        <v>2012-2014MalesPowys5</v>
      </c>
      <c r="B6310" s="151" t="str">
        <f t="shared" si="196"/>
        <v>2012-2014_Males_Powys5_&lt;75</v>
      </c>
      <c r="C6310" s="152" t="s">
        <v>216</v>
      </c>
      <c r="D6310" s="152" t="s">
        <v>2</v>
      </c>
      <c r="E6310" s="152" t="s">
        <v>165</v>
      </c>
      <c r="F6310" s="152">
        <v>169</v>
      </c>
      <c r="G6310" s="152">
        <v>56.3333333333333</v>
      </c>
      <c r="H6310" s="152">
        <v>503.54567665812499</v>
      </c>
      <c r="I6310" s="152">
        <v>492.45042665756398</v>
      </c>
      <c r="J6310" s="152">
        <v>420.44374385985998</v>
      </c>
      <c r="K6310" s="152">
        <v>573.17383943304901</v>
      </c>
      <c r="L6310" s="152">
        <v>72.006682797703604</v>
      </c>
      <c r="M6310" s="152">
        <v>80.723412775485002</v>
      </c>
    </row>
    <row r="6311" spans="1:13">
      <c r="A6311" s="150" t="str">
        <f t="shared" si="197"/>
        <v>2004-2006MalesPP</v>
      </c>
      <c r="B6311" s="151" t="str">
        <f t="shared" si="196"/>
        <v>2004-2006_Males_PP_&lt;75</v>
      </c>
      <c r="C6311" s="152" t="s">
        <v>1</v>
      </c>
      <c r="D6311" s="152" t="s">
        <v>2</v>
      </c>
      <c r="E6311" s="152" t="s">
        <v>166</v>
      </c>
      <c r="F6311" s="152">
        <v>499</v>
      </c>
      <c r="G6311" s="152">
        <v>166.333333333333</v>
      </c>
      <c r="H6311" s="152">
        <v>412.54671120076699</v>
      </c>
      <c r="I6311" s="152">
        <v>428.88500833741801</v>
      </c>
      <c r="J6311" s="152">
        <v>391.81541413874299</v>
      </c>
      <c r="K6311" s="152">
        <v>468.49733131252202</v>
      </c>
      <c r="L6311" s="152">
        <v>37.069594198675198</v>
      </c>
      <c r="M6311" s="152">
        <v>39.612322975104099</v>
      </c>
    </row>
    <row r="6312" spans="1:13">
      <c r="A6312" s="150" t="str">
        <f t="shared" si="197"/>
        <v>2005-2007MalesPP</v>
      </c>
      <c r="B6312" s="151" t="str">
        <f t="shared" si="196"/>
        <v>2005-2007_Males_PP_&lt;75</v>
      </c>
      <c r="C6312" s="152" t="s">
        <v>3</v>
      </c>
      <c r="D6312" s="152" t="s">
        <v>2</v>
      </c>
      <c r="E6312" s="152" t="s">
        <v>166</v>
      </c>
      <c r="F6312" s="152">
        <v>506</v>
      </c>
      <c r="G6312" s="152">
        <v>168.666666666667</v>
      </c>
      <c r="H6312" s="152">
        <v>416.104733396928</v>
      </c>
      <c r="I6312" s="152">
        <v>426.88474307792802</v>
      </c>
      <c r="J6312" s="152">
        <v>390.208120068754</v>
      </c>
      <c r="K6312" s="152">
        <v>466.05903489974702</v>
      </c>
      <c r="L6312" s="152">
        <v>36.676623009174598</v>
      </c>
      <c r="M6312" s="152">
        <v>39.174291821818201</v>
      </c>
    </row>
    <row r="6313" spans="1:13">
      <c r="A6313" s="150" t="str">
        <f t="shared" si="197"/>
        <v>2006-2008MalesPP</v>
      </c>
      <c r="B6313" s="151" t="str">
        <f t="shared" si="196"/>
        <v>2006-2008_Males_PP_&lt;75</v>
      </c>
      <c r="C6313" s="152" t="s">
        <v>4</v>
      </c>
      <c r="D6313" s="152" t="s">
        <v>2</v>
      </c>
      <c r="E6313" s="152" t="s">
        <v>166</v>
      </c>
      <c r="F6313" s="152">
        <v>506</v>
      </c>
      <c r="G6313" s="152">
        <v>168.666666666667</v>
      </c>
      <c r="H6313" s="152">
        <v>414.49588780759501</v>
      </c>
      <c r="I6313" s="152">
        <v>421.40638649291702</v>
      </c>
      <c r="J6313" s="152">
        <v>385.20910180252201</v>
      </c>
      <c r="K6313" s="152">
        <v>460.06869717687101</v>
      </c>
      <c r="L6313" s="152">
        <v>36.197284690394902</v>
      </c>
      <c r="M6313" s="152">
        <v>38.662310683953898</v>
      </c>
    </row>
    <row r="6314" spans="1:13">
      <c r="A6314" s="150" t="str">
        <f t="shared" si="197"/>
        <v>2007-2009MalesPP</v>
      </c>
      <c r="B6314" s="151" t="str">
        <f t="shared" si="196"/>
        <v>2007-2009_Males_PP_&lt;75</v>
      </c>
      <c r="C6314" s="152" t="s">
        <v>5</v>
      </c>
      <c r="D6314" s="152" t="s">
        <v>2</v>
      </c>
      <c r="E6314" s="152" t="s">
        <v>166</v>
      </c>
      <c r="F6314" s="152">
        <v>472</v>
      </c>
      <c r="G6314" s="152">
        <v>157.333333333333</v>
      </c>
      <c r="H6314" s="152">
        <v>385.43197778866602</v>
      </c>
      <c r="I6314" s="152">
        <v>389.41241941600902</v>
      </c>
      <c r="J6314" s="152">
        <v>354.78887626594201</v>
      </c>
      <c r="K6314" s="152">
        <v>426.48044525140102</v>
      </c>
      <c r="L6314" s="152">
        <v>34.623543150066297</v>
      </c>
      <c r="M6314" s="152">
        <v>37.0680258353919</v>
      </c>
    </row>
    <row r="6315" spans="1:13">
      <c r="A6315" s="150" t="str">
        <f t="shared" si="197"/>
        <v>2008-2010MalesPP</v>
      </c>
      <c r="B6315" s="151" t="str">
        <f t="shared" si="196"/>
        <v>2008-2010_Males_PP_&lt;75</v>
      </c>
      <c r="C6315" s="152" t="s">
        <v>6</v>
      </c>
      <c r="D6315" s="152" t="s">
        <v>2</v>
      </c>
      <c r="E6315" s="152" t="s">
        <v>166</v>
      </c>
      <c r="F6315" s="152">
        <v>460</v>
      </c>
      <c r="G6315" s="152">
        <v>153.333333333333</v>
      </c>
      <c r="H6315" s="152">
        <v>374.50134332003603</v>
      </c>
      <c r="I6315" s="152">
        <v>373.83426419893999</v>
      </c>
      <c r="J6315" s="152">
        <v>340.17006624171</v>
      </c>
      <c r="K6315" s="152">
        <v>409.90720438707399</v>
      </c>
      <c r="L6315" s="152">
        <v>33.664197957230499</v>
      </c>
      <c r="M6315" s="152">
        <v>36.072940188134297</v>
      </c>
    </row>
    <row r="6316" spans="1:13">
      <c r="A6316" s="150" t="str">
        <f t="shared" si="197"/>
        <v>2009-2011MalesPP</v>
      </c>
      <c r="B6316" s="151" t="str">
        <f t="shared" si="196"/>
        <v>2009-2011_Males_PP_&lt;75</v>
      </c>
      <c r="C6316" s="152" t="s">
        <v>7</v>
      </c>
      <c r="D6316" s="152" t="s">
        <v>2</v>
      </c>
      <c r="E6316" s="152" t="s">
        <v>166</v>
      </c>
      <c r="F6316" s="152">
        <v>453</v>
      </c>
      <c r="G6316" s="152">
        <v>151</v>
      </c>
      <c r="H6316" s="152">
        <v>367.71868303136603</v>
      </c>
      <c r="I6316" s="152">
        <v>362.24280124391498</v>
      </c>
      <c r="J6316" s="152">
        <v>329.33231755991</v>
      </c>
      <c r="K6316" s="152">
        <v>397.526926810053</v>
      </c>
      <c r="L6316" s="152">
        <v>32.910483684004902</v>
      </c>
      <c r="M6316" s="152">
        <v>35.284125566138599</v>
      </c>
    </row>
    <row r="6317" spans="1:13">
      <c r="A6317" s="150" t="str">
        <f t="shared" si="197"/>
        <v>2010-2012MalesPP</v>
      </c>
      <c r="B6317" s="151" t="str">
        <f t="shared" si="196"/>
        <v>2010-2012_Males_PP_&lt;75</v>
      </c>
      <c r="C6317" s="152" t="s">
        <v>8</v>
      </c>
      <c r="D6317" s="152" t="s">
        <v>2</v>
      </c>
      <c r="E6317" s="152" t="s">
        <v>166</v>
      </c>
      <c r="F6317" s="152">
        <v>500</v>
      </c>
      <c r="G6317" s="152">
        <v>166.666666666667</v>
      </c>
      <c r="H6317" s="152">
        <v>405.275060183346</v>
      </c>
      <c r="I6317" s="152">
        <v>389.39644367291203</v>
      </c>
      <c r="J6317" s="152">
        <v>355.65237498307698</v>
      </c>
      <c r="K6317" s="152">
        <v>425.45273059182199</v>
      </c>
      <c r="L6317" s="152">
        <v>33.7440686898357</v>
      </c>
      <c r="M6317" s="152">
        <v>36.056286918909301</v>
      </c>
    </row>
    <row r="6318" spans="1:13">
      <c r="A6318" s="150" t="str">
        <f t="shared" si="197"/>
        <v>2011-2013MalesPP</v>
      </c>
      <c r="B6318" s="151" t="str">
        <f t="shared" si="196"/>
        <v>2011-2013_Males_PP_&lt;75</v>
      </c>
      <c r="C6318" s="152" t="s">
        <v>9</v>
      </c>
      <c r="D6318" s="152" t="s">
        <v>2</v>
      </c>
      <c r="E6318" s="152" t="s">
        <v>166</v>
      </c>
      <c r="F6318" s="152">
        <v>499</v>
      </c>
      <c r="G6318" s="152">
        <v>166.333333333333</v>
      </c>
      <c r="H6318" s="152">
        <v>403.77395132055898</v>
      </c>
      <c r="I6318" s="152">
        <v>380.99531620009299</v>
      </c>
      <c r="J6318" s="152">
        <v>347.88727827011502</v>
      </c>
      <c r="K6318" s="152">
        <v>416.37434637035301</v>
      </c>
      <c r="L6318" s="152">
        <v>33.108037929977201</v>
      </c>
      <c r="M6318" s="152">
        <v>35.379030170260798</v>
      </c>
    </row>
    <row r="6319" spans="1:13">
      <c r="A6319" s="150" t="str">
        <f t="shared" si="197"/>
        <v>2012-2014MalesPP</v>
      </c>
      <c r="B6319" s="151" t="str">
        <f t="shared" si="196"/>
        <v>2012-2014_Males_PP_&lt;75</v>
      </c>
      <c r="C6319" s="152" t="s">
        <v>216</v>
      </c>
      <c r="D6319" s="152" t="s">
        <v>2</v>
      </c>
      <c r="E6319" s="152" t="s">
        <v>166</v>
      </c>
      <c r="F6319" s="152">
        <v>476</v>
      </c>
      <c r="G6319" s="152">
        <v>158.666666666667</v>
      </c>
      <c r="H6319" s="152">
        <v>384.963768115942</v>
      </c>
      <c r="I6319" s="152">
        <v>352.54934222155902</v>
      </c>
      <c r="J6319" s="152">
        <v>321.23390612560098</v>
      </c>
      <c r="K6319" s="152">
        <v>386.06604039764898</v>
      </c>
      <c r="L6319" s="152">
        <v>31.3154360959572</v>
      </c>
      <c r="M6319" s="152">
        <v>33.5166981760905</v>
      </c>
    </row>
    <row r="6320" spans="1:13">
      <c r="A6320" s="150" t="str">
        <f t="shared" si="197"/>
        <v>2004-2006MalesPP1</v>
      </c>
      <c r="B6320" s="151" t="str">
        <f t="shared" si="196"/>
        <v>2004-2006_Males_PP1_&lt;75</v>
      </c>
      <c r="C6320" s="152" t="s">
        <v>1</v>
      </c>
      <c r="D6320" s="152" t="s">
        <v>2</v>
      </c>
      <c r="E6320" s="152" t="s">
        <v>167</v>
      </c>
      <c r="F6320" s="152">
        <v>70</v>
      </c>
      <c r="G6320" s="152">
        <v>23.3333333333333</v>
      </c>
      <c r="H6320" s="152">
        <v>278.18622580773399</v>
      </c>
      <c r="I6320" s="152">
        <v>287.59300693499199</v>
      </c>
      <c r="J6320" s="152">
        <v>223.262185602177</v>
      </c>
      <c r="K6320" s="152">
        <v>364.46231846964503</v>
      </c>
      <c r="L6320" s="152">
        <v>64.330821332815304</v>
      </c>
      <c r="M6320" s="152">
        <v>76.869311534653505</v>
      </c>
    </row>
    <row r="6321" spans="1:13">
      <c r="A6321" s="150" t="str">
        <f t="shared" si="197"/>
        <v>2005-2007MalesPP1</v>
      </c>
      <c r="B6321" s="151" t="str">
        <f t="shared" si="196"/>
        <v>2005-2007_Males_PP1_&lt;75</v>
      </c>
      <c r="C6321" s="152" t="s">
        <v>3</v>
      </c>
      <c r="D6321" s="152" t="s">
        <v>2</v>
      </c>
      <c r="E6321" s="152" t="s">
        <v>167</v>
      </c>
      <c r="F6321" s="152">
        <v>73</v>
      </c>
      <c r="G6321" s="152">
        <v>24.3333333333333</v>
      </c>
      <c r="H6321" s="152">
        <v>288.52614521165202</v>
      </c>
      <c r="I6321" s="152">
        <v>298.65635977913502</v>
      </c>
      <c r="J6321" s="152">
        <v>233.280256428575</v>
      </c>
      <c r="K6321" s="152">
        <v>376.48419132189099</v>
      </c>
      <c r="L6321" s="152">
        <v>65.376103350559504</v>
      </c>
      <c r="M6321" s="152">
        <v>77.827831542756201</v>
      </c>
    </row>
    <row r="6322" spans="1:13">
      <c r="A6322" s="150" t="str">
        <f t="shared" si="197"/>
        <v>2006-2008MalesPP1</v>
      </c>
      <c r="B6322" s="151" t="str">
        <f t="shared" si="196"/>
        <v>2006-2008_Males_PP1_&lt;75</v>
      </c>
      <c r="C6322" s="152" t="s">
        <v>4</v>
      </c>
      <c r="D6322" s="152" t="s">
        <v>2</v>
      </c>
      <c r="E6322" s="152" t="s">
        <v>167</v>
      </c>
      <c r="F6322" s="152">
        <v>80</v>
      </c>
      <c r="G6322" s="152">
        <v>26.6666666666667</v>
      </c>
      <c r="H6322" s="152">
        <v>314.66331025802401</v>
      </c>
      <c r="I6322" s="152">
        <v>319.70661074923498</v>
      </c>
      <c r="J6322" s="152">
        <v>252.64679807816</v>
      </c>
      <c r="K6322" s="152">
        <v>398.913856103706</v>
      </c>
      <c r="L6322" s="152">
        <v>67.059812671074894</v>
      </c>
      <c r="M6322" s="152">
        <v>79.207245354471397</v>
      </c>
    </row>
    <row r="6323" spans="1:13">
      <c r="A6323" s="150" t="str">
        <f t="shared" si="197"/>
        <v>2007-2009MalesPP1</v>
      </c>
      <c r="B6323" s="151" t="str">
        <f t="shared" si="196"/>
        <v>2007-2009_Males_PP1_&lt;75</v>
      </c>
      <c r="C6323" s="152" t="s">
        <v>5</v>
      </c>
      <c r="D6323" s="152" t="s">
        <v>2</v>
      </c>
      <c r="E6323" s="152" t="s">
        <v>167</v>
      </c>
      <c r="F6323" s="152">
        <v>88</v>
      </c>
      <c r="G6323" s="152">
        <v>29.3333333333333</v>
      </c>
      <c r="H6323" s="152">
        <v>344.530577088717</v>
      </c>
      <c r="I6323" s="152">
        <v>346.57164196190899</v>
      </c>
      <c r="J6323" s="152">
        <v>277.22575675335997</v>
      </c>
      <c r="K6323" s="152">
        <v>427.84245949916402</v>
      </c>
      <c r="L6323" s="152">
        <v>69.345885208548907</v>
      </c>
      <c r="M6323" s="152">
        <v>81.270817537255098</v>
      </c>
    </row>
    <row r="6324" spans="1:13">
      <c r="A6324" s="150" t="str">
        <f t="shared" si="197"/>
        <v>2008-2010MalesPP1</v>
      </c>
      <c r="B6324" s="151" t="str">
        <f t="shared" si="196"/>
        <v>2008-2010_Males_PP1_&lt;75</v>
      </c>
      <c r="C6324" s="152" t="s">
        <v>6</v>
      </c>
      <c r="D6324" s="152" t="s">
        <v>2</v>
      </c>
      <c r="E6324" s="152" t="s">
        <v>167</v>
      </c>
      <c r="F6324" s="152">
        <v>89</v>
      </c>
      <c r="G6324" s="152">
        <v>29.6666666666667</v>
      </c>
      <c r="H6324" s="152">
        <v>346.72172659628302</v>
      </c>
      <c r="I6324" s="152">
        <v>335.06661382507002</v>
      </c>
      <c r="J6324" s="152">
        <v>268.22623849788698</v>
      </c>
      <c r="K6324" s="152">
        <v>413.33057158655203</v>
      </c>
      <c r="L6324" s="152">
        <v>66.840375327182898</v>
      </c>
      <c r="M6324" s="152">
        <v>78.2639577614827</v>
      </c>
    </row>
    <row r="6325" spans="1:13">
      <c r="A6325" s="150" t="str">
        <f t="shared" si="197"/>
        <v>2009-2011MalesPP1</v>
      </c>
      <c r="B6325" s="151" t="str">
        <f t="shared" si="196"/>
        <v>2009-2011_Males_PP1_&lt;75</v>
      </c>
      <c r="C6325" s="152" t="s">
        <v>7</v>
      </c>
      <c r="D6325" s="152" t="s">
        <v>2</v>
      </c>
      <c r="E6325" s="152" t="s">
        <v>167</v>
      </c>
      <c r="F6325" s="152">
        <v>83</v>
      </c>
      <c r="G6325" s="152">
        <v>27.6666666666667</v>
      </c>
      <c r="H6325" s="152">
        <v>322.104936355169</v>
      </c>
      <c r="I6325" s="152">
        <v>301.588221073363</v>
      </c>
      <c r="J6325" s="152">
        <v>239.60650971859599</v>
      </c>
      <c r="K6325" s="152">
        <v>374.57393113602501</v>
      </c>
      <c r="L6325" s="152">
        <v>61.981711354766396</v>
      </c>
      <c r="M6325" s="152">
        <v>72.985710062662093</v>
      </c>
    </row>
    <row r="6326" spans="1:13">
      <c r="A6326" s="150" t="str">
        <f t="shared" si="197"/>
        <v>2010-2012MalesPP1</v>
      </c>
      <c r="B6326" s="151" t="str">
        <f t="shared" si="196"/>
        <v>2010-2012_Males_PP1_&lt;75</v>
      </c>
      <c r="C6326" s="152" t="s">
        <v>8</v>
      </c>
      <c r="D6326" s="152" t="s">
        <v>2</v>
      </c>
      <c r="E6326" s="152" t="s">
        <v>167</v>
      </c>
      <c r="F6326" s="152">
        <v>87</v>
      </c>
      <c r="G6326" s="152">
        <v>29</v>
      </c>
      <c r="H6326" s="152">
        <v>337.23544460810899</v>
      </c>
      <c r="I6326" s="152">
        <v>310.05677685337503</v>
      </c>
      <c r="J6326" s="152">
        <v>247.634993867264</v>
      </c>
      <c r="K6326" s="152">
        <v>383.27983421021003</v>
      </c>
      <c r="L6326" s="152">
        <v>62.421782986110898</v>
      </c>
      <c r="M6326" s="152">
        <v>73.223057356834602</v>
      </c>
    </row>
    <row r="6327" spans="1:13">
      <c r="A6327" s="150" t="str">
        <f t="shared" si="197"/>
        <v>2011-2013MalesPP1</v>
      </c>
      <c r="B6327" s="151" t="str">
        <f t="shared" si="196"/>
        <v>2011-2013_Males_PP1_&lt;75</v>
      </c>
      <c r="C6327" s="152" t="s">
        <v>9</v>
      </c>
      <c r="D6327" s="152" t="s">
        <v>2</v>
      </c>
      <c r="E6327" s="152" t="s">
        <v>167</v>
      </c>
      <c r="F6327" s="152">
        <v>84</v>
      </c>
      <c r="G6327" s="152">
        <v>28</v>
      </c>
      <c r="H6327" s="152">
        <v>326.02367552881799</v>
      </c>
      <c r="I6327" s="152">
        <v>292.72010214091898</v>
      </c>
      <c r="J6327" s="152">
        <v>232.54894357859899</v>
      </c>
      <c r="K6327" s="152">
        <v>363.50422290370898</v>
      </c>
      <c r="L6327" s="152">
        <v>60.171158562320997</v>
      </c>
      <c r="M6327" s="152">
        <v>70.784120762789996</v>
      </c>
    </row>
    <row r="6328" spans="1:13">
      <c r="A6328" s="150" t="str">
        <f t="shared" si="197"/>
        <v>2012-2014MalesPP1</v>
      </c>
      <c r="B6328" s="151" t="str">
        <f t="shared" si="196"/>
        <v>2012-2014_Males_PP1_&lt;75</v>
      </c>
      <c r="C6328" s="152" t="s">
        <v>216</v>
      </c>
      <c r="D6328" s="152" t="s">
        <v>2</v>
      </c>
      <c r="E6328" s="152" t="s">
        <v>167</v>
      </c>
      <c r="F6328" s="152">
        <v>80</v>
      </c>
      <c r="G6328" s="152">
        <v>26.6666666666667</v>
      </c>
      <c r="H6328" s="152">
        <v>311.76929072486399</v>
      </c>
      <c r="I6328" s="152">
        <v>272.62304828649502</v>
      </c>
      <c r="J6328" s="152">
        <v>215.22479539358801</v>
      </c>
      <c r="K6328" s="152">
        <v>340.41860748535697</v>
      </c>
      <c r="L6328" s="152">
        <v>57.398252892907202</v>
      </c>
      <c r="M6328" s="152">
        <v>67.795559198862605</v>
      </c>
    </row>
    <row r="6329" spans="1:13">
      <c r="A6329" s="150" t="str">
        <f t="shared" si="197"/>
        <v>2004-2006MalesPP2</v>
      </c>
      <c r="B6329" s="151" t="str">
        <f t="shared" si="196"/>
        <v>2004-2006_Males_PP2_&lt;75</v>
      </c>
      <c r="C6329" s="152" t="s">
        <v>1</v>
      </c>
      <c r="D6329" s="152" t="s">
        <v>2</v>
      </c>
      <c r="E6329" s="152" t="s">
        <v>168</v>
      </c>
      <c r="F6329" s="152">
        <v>92</v>
      </c>
      <c r="G6329" s="152">
        <v>30.6666666666667</v>
      </c>
      <c r="H6329" s="152">
        <v>380.95238095238102</v>
      </c>
      <c r="I6329" s="152">
        <v>373.97746878918701</v>
      </c>
      <c r="J6329" s="152">
        <v>300.63939155579197</v>
      </c>
      <c r="K6329" s="152">
        <v>459.625637762108</v>
      </c>
      <c r="L6329" s="152">
        <v>73.338077233395794</v>
      </c>
      <c r="M6329" s="152">
        <v>85.648168972920203</v>
      </c>
    </row>
    <row r="6330" spans="1:13">
      <c r="A6330" s="150" t="str">
        <f t="shared" si="197"/>
        <v>2005-2007MalesPP2</v>
      </c>
      <c r="B6330" s="151" t="str">
        <f t="shared" si="196"/>
        <v>2005-2007_Males_PP2_&lt;75</v>
      </c>
      <c r="C6330" s="152" t="s">
        <v>3</v>
      </c>
      <c r="D6330" s="152" t="s">
        <v>2</v>
      </c>
      <c r="E6330" s="152" t="s">
        <v>168</v>
      </c>
      <c r="F6330" s="152">
        <v>85</v>
      </c>
      <c r="G6330" s="152">
        <v>28.3333333333333</v>
      </c>
      <c r="H6330" s="152">
        <v>349.765451403177</v>
      </c>
      <c r="I6330" s="152">
        <v>333.76304703708502</v>
      </c>
      <c r="J6330" s="152">
        <v>265.70081914796702</v>
      </c>
      <c r="K6330" s="152">
        <v>413.75280988009598</v>
      </c>
      <c r="L6330" s="152">
        <v>68.062227889117196</v>
      </c>
      <c r="M6330" s="152">
        <v>79.989762843011803</v>
      </c>
    </row>
    <row r="6331" spans="1:13">
      <c r="A6331" s="150" t="str">
        <f t="shared" si="197"/>
        <v>2006-2008MalesPP2</v>
      </c>
      <c r="B6331" s="151" t="str">
        <f t="shared" si="196"/>
        <v>2006-2008_Males_PP2_&lt;75</v>
      </c>
      <c r="C6331" s="152" t="s">
        <v>4</v>
      </c>
      <c r="D6331" s="152" t="s">
        <v>2</v>
      </c>
      <c r="E6331" s="152" t="s">
        <v>168</v>
      </c>
      <c r="F6331" s="152">
        <v>93</v>
      </c>
      <c r="G6331" s="152">
        <v>31</v>
      </c>
      <c r="H6331" s="152">
        <v>381.10068434208898</v>
      </c>
      <c r="I6331" s="152">
        <v>363.25184173819099</v>
      </c>
      <c r="J6331" s="152">
        <v>291.88544593730802</v>
      </c>
      <c r="K6331" s="152">
        <v>446.5272000407</v>
      </c>
      <c r="L6331" s="152">
        <v>71.3663958008826</v>
      </c>
      <c r="M6331" s="152">
        <v>83.275358302508593</v>
      </c>
    </row>
    <row r="6332" spans="1:13">
      <c r="A6332" s="150" t="str">
        <f t="shared" si="197"/>
        <v>2007-2009MalesPP2</v>
      </c>
      <c r="B6332" s="151" t="str">
        <f t="shared" si="196"/>
        <v>2007-2009_Males_PP2_&lt;75</v>
      </c>
      <c r="C6332" s="152" t="s">
        <v>5</v>
      </c>
      <c r="D6332" s="152" t="s">
        <v>2</v>
      </c>
      <c r="E6332" s="152" t="s">
        <v>168</v>
      </c>
      <c r="F6332" s="152">
        <v>91</v>
      </c>
      <c r="G6332" s="152">
        <v>30.3333333333333</v>
      </c>
      <c r="H6332" s="152">
        <v>372.69115779989397</v>
      </c>
      <c r="I6332" s="152">
        <v>352.047312852809</v>
      </c>
      <c r="J6332" s="152">
        <v>281.92141199514901</v>
      </c>
      <c r="K6332" s="152">
        <v>434.01428131098203</v>
      </c>
      <c r="L6332" s="152">
        <v>70.125900857660696</v>
      </c>
      <c r="M6332" s="152">
        <v>81.9669684581729</v>
      </c>
    </row>
    <row r="6333" spans="1:13">
      <c r="A6333" s="150" t="str">
        <f t="shared" si="197"/>
        <v>2008-2010MalesPP2</v>
      </c>
      <c r="B6333" s="151" t="str">
        <f t="shared" si="196"/>
        <v>2008-2010_Males_PP2_&lt;75</v>
      </c>
      <c r="C6333" s="152" t="s">
        <v>6</v>
      </c>
      <c r="D6333" s="152" t="s">
        <v>2</v>
      </c>
      <c r="E6333" s="152" t="s">
        <v>168</v>
      </c>
      <c r="F6333" s="152">
        <v>89</v>
      </c>
      <c r="G6333" s="152">
        <v>29.6666666666667</v>
      </c>
      <c r="H6333" s="152">
        <v>364.58973413625</v>
      </c>
      <c r="I6333" s="152">
        <v>338.95003572712102</v>
      </c>
      <c r="J6333" s="152">
        <v>270.788684453256</v>
      </c>
      <c r="K6333" s="152">
        <v>418.76073533720898</v>
      </c>
      <c r="L6333" s="152">
        <v>68.161351273864497</v>
      </c>
      <c r="M6333" s="152">
        <v>79.810699610087696</v>
      </c>
    </row>
    <row r="6334" spans="1:13">
      <c r="A6334" s="150" t="str">
        <f t="shared" si="197"/>
        <v>2009-2011MalesPP2</v>
      </c>
      <c r="B6334" s="151" t="str">
        <f t="shared" si="196"/>
        <v>2009-2011_Males_PP2_&lt;75</v>
      </c>
      <c r="C6334" s="152" t="s">
        <v>7</v>
      </c>
      <c r="D6334" s="152" t="s">
        <v>2</v>
      </c>
      <c r="E6334" s="152" t="s">
        <v>168</v>
      </c>
      <c r="F6334" s="152">
        <v>89</v>
      </c>
      <c r="G6334" s="152">
        <v>29.6666666666667</v>
      </c>
      <c r="H6334" s="152">
        <v>364.29126928901798</v>
      </c>
      <c r="I6334" s="152">
        <v>330.564993921309</v>
      </c>
      <c r="J6334" s="152">
        <v>264.03940399648201</v>
      </c>
      <c r="K6334" s="152">
        <v>408.46036680705902</v>
      </c>
      <c r="L6334" s="152">
        <v>66.525589924826704</v>
      </c>
      <c r="M6334" s="152">
        <v>77.895372885749495</v>
      </c>
    </row>
    <row r="6335" spans="1:13">
      <c r="A6335" s="150" t="str">
        <f t="shared" si="197"/>
        <v>2010-2012MalesPP2</v>
      </c>
      <c r="B6335" s="151" t="str">
        <f t="shared" ref="B6335:B6398" si="198">CONCATENATE(C6335,"_",D6335,"_",E6335,"_","&lt;75")</f>
        <v>2010-2012_Males_PP2_&lt;75</v>
      </c>
      <c r="C6335" s="152" t="s">
        <v>8</v>
      </c>
      <c r="D6335" s="152" t="s">
        <v>2</v>
      </c>
      <c r="E6335" s="152" t="s">
        <v>168</v>
      </c>
      <c r="F6335" s="152">
        <v>96</v>
      </c>
      <c r="G6335" s="152">
        <v>32</v>
      </c>
      <c r="H6335" s="152">
        <v>391.19804400978001</v>
      </c>
      <c r="I6335" s="152">
        <v>340.43925481367199</v>
      </c>
      <c r="J6335" s="152">
        <v>274.55862544774698</v>
      </c>
      <c r="K6335" s="152">
        <v>417.12553623058398</v>
      </c>
      <c r="L6335" s="152">
        <v>65.880629365924804</v>
      </c>
      <c r="M6335" s="152">
        <v>76.686281416912394</v>
      </c>
    </row>
    <row r="6336" spans="1:13">
      <c r="A6336" s="150" t="str">
        <f t="shared" si="197"/>
        <v>2011-2013MalesPP2</v>
      </c>
      <c r="B6336" s="151" t="str">
        <f t="shared" si="198"/>
        <v>2011-2013_Males_PP2_&lt;75</v>
      </c>
      <c r="C6336" s="152" t="s">
        <v>9</v>
      </c>
      <c r="D6336" s="152" t="s">
        <v>2</v>
      </c>
      <c r="E6336" s="152" t="s">
        <v>168</v>
      </c>
      <c r="F6336" s="152">
        <v>96</v>
      </c>
      <c r="G6336" s="152">
        <v>32</v>
      </c>
      <c r="H6336" s="152">
        <v>389.578767957146</v>
      </c>
      <c r="I6336" s="152">
        <v>339.63712661729198</v>
      </c>
      <c r="J6336" s="152">
        <v>273.41082377514698</v>
      </c>
      <c r="K6336" s="152">
        <v>416.72577840818099</v>
      </c>
      <c r="L6336" s="152">
        <v>66.226302842145301</v>
      </c>
      <c r="M6336" s="152">
        <v>77.088651790889202</v>
      </c>
    </row>
    <row r="6337" spans="1:13">
      <c r="A6337" s="150" t="str">
        <f t="shared" si="197"/>
        <v>2012-2014MalesPP2</v>
      </c>
      <c r="B6337" s="151" t="str">
        <f t="shared" si="198"/>
        <v>2012-2014_Males_PP2_&lt;75</v>
      </c>
      <c r="C6337" s="152" t="s">
        <v>216</v>
      </c>
      <c r="D6337" s="152" t="s">
        <v>2</v>
      </c>
      <c r="E6337" s="152" t="s">
        <v>168</v>
      </c>
      <c r="F6337" s="152">
        <v>91</v>
      </c>
      <c r="G6337" s="152">
        <v>30.3333333333333</v>
      </c>
      <c r="H6337" s="152">
        <v>368.74949347597101</v>
      </c>
      <c r="I6337" s="152">
        <v>308.83069080202</v>
      </c>
      <c r="J6337" s="152">
        <v>247.04278563918899</v>
      </c>
      <c r="K6337" s="152">
        <v>381.05175622345803</v>
      </c>
      <c r="L6337" s="152">
        <v>61.787905162831201</v>
      </c>
      <c r="M6337" s="152">
        <v>72.221065421437601</v>
      </c>
    </row>
    <row r="6338" spans="1:13">
      <c r="A6338" s="150" t="str">
        <f t="shared" si="197"/>
        <v>2004-2006MalesPP3</v>
      </c>
      <c r="B6338" s="151" t="str">
        <f t="shared" si="198"/>
        <v>2004-2006_Males_PP3_&lt;75</v>
      </c>
      <c r="C6338" s="152" t="s">
        <v>1</v>
      </c>
      <c r="D6338" s="152" t="s">
        <v>2</v>
      </c>
      <c r="E6338" s="152" t="s">
        <v>169</v>
      </c>
      <c r="F6338" s="152">
        <v>86</v>
      </c>
      <c r="G6338" s="152">
        <v>28.6666666666667</v>
      </c>
      <c r="H6338" s="152">
        <v>378.83793665477299</v>
      </c>
      <c r="I6338" s="152">
        <v>369.224579499416</v>
      </c>
      <c r="J6338" s="152">
        <v>294.98082179448198</v>
      </c>
      <c r="K6338" s="152">
        <v>456.39644451098002</v>
      </c>
      <c r="L6338" s="152">
        <v>74.243757704934396</v>
      </c>
      <c r="M6338" s="152">
        <v>87.171865011563895</v>
      </c>
    </row>
    <row r="6339" spans="1:13">
      <c r="A6339" s="150" t="str">
        <f t="shared" ref="A6339:A6402" si="199">C6339&amp;D6339&amp;E6339</f>
        <v>2005-2007MalesPP3</v>
      </c>
      <c r="B6339" s="151" t="str">
        <f t="shared" si="198"/>
        <v>2005-2007_Males_PP3_&lt;75</v>
      </c>
      <c r="C6339" s="152" t="s">
        <v>3</v>
      </c>
      <c r="D6339" s="152" t="s">
        <v>2</v>
      </c>
      <c r="E6339" s="152" t="s">
        <v>169</v>
      </c>
      <c r="F6339" s="152">
        <v>87</v>
      </c>
      <c r="G6339" s="152">
        <v>29</v>
      </c>
      <c r="H6339" s="152">
        <v>379.10148590352497</v>
      </c>
      <c r="I6339" s="152">
        <v>370.036757433883</v>
      </c>
      <c r="J6339" s="152">
        <v>295.864808317447</v>
      </c>
      <c r="K6339" s="152">
        <v>457.04319372279002</v>
      </c>
      <c r="L6339" s="152">
        <v>74.171949116435897</v>
      </c>
      <c r="M6339" s="152">
        <v>87.006436288906499</v>
      </c>
    </row>
    <row r="6340" spans="1:13">
      <c r="A6340" s="150" t="str">
        <f t="shared" si="199"/>
        <v>2006-2008MalesPP3</v>
      </c>
      <c r="B6340" s="151" t="str">
        <f t="shared" si="198"/>
        <v>2006-2008_Males_PP3_&lt;75</v>
      </c>
      <c r="C6340" s="152" t="s">
        <v>4</v>
      </c>
      <c r="D6340" s="152" t="s">
        <v>2</v>
      </c>
      <c r="E6340" s="152" t="s">
        <v>169</v>
      </c>
      <c r="F6340" s="152">
        <v>97</v>
      </c>
      <c r="G6340" s="152">
        <v>32.3333333333333</v>
      </c>
      <c r="H6340" s="152">
        <v>419.94977920166298</v>
      </c>
      <c r="I6340" s="152">
        <v>406.99264294755898</v>
      </c>
      <c r="J6340" s="152">
        <v>329.69569647191798</v>
      </c>
      <c r="K6340" s="152">
        <v>496.89665190299303</v>
      </c>
      <c r="L6340" s="152">
        <v>77.296946475641207</v>
      </c>
      <c r="M6340" s="152">
        <v>89.904008955433696</v>
      </c>
    </row>
    <row r="6341" spans="1:13">
      <c r="A6341" s="150" t="str">
        <f t="shared" si="199"/>
        <v>2007-2009MalesPP3</v>
      </c>
      <c r="B6341" s="151" t="str">
        <f t="shared" si="198"/>
        <v>2007-2009_Males_PP3_&lt;75</v>
      </c>
      <c r="C6341" s="152" t="s">
        <v>5</v>
      </c>
      <c r="D6341" s="152" t="s">
        <v>2</v>
      </c>
      <c r="E6341" s="152" t="s">
        <v>169</v>
      </c>
      <c r="F6341" s="152">
        <v>88</v>
      </c>
      <c r="G6341" s="152">
        <v>29.3333333333333</v>
      </c>
      <c r="H6341" s="152">
        <v>379.62124153401498</v>
      </c>
      <c r="I6341" s="152">
        <v>370.29856348946902</v>
      </c>
      <c r="J6341" s="152">
        <v>296.64345229465602</v>
      </c>
      <c r="K6341" s="152">
        <v>456.61963480606897</v>
      </c>
      <c r="L6341" s="152">
        <v>73.655111194813003</v>
      </c>
      <c r="M6341" s="152">
        <v>86.321071316599699</v>
      </c>
    </row>
    <row r="6342" spans="1:13">
      <c r="A6342" s="150" t="str">
        <f t="shared" si="199"/>
        <v>2008-2010MalesPP3</v>
      </c>
      <c r="B6342" s="151" t="str">
        <f t="shared" si="198"/>
        <v>2008-2010_Males_PP3_&lt;75</v>
      </c>
      <c r="C6342" s="152" t="s">
        <v>6</v>
      </c>
      <c r="D6342" s="152" t="s">
        <v>2</v>
      </c>
      <c r="E6342" s="152" t="s">
        <v>169</v>
      </c>
      <c r="F6342" s="152">
        <v>81</v>
      </c>
      <c r="G6342" s="152">
        <v>27</v>
      </c>
      <c r="H6342" s="152">
        <v>348.177441540578</v>
      </c>
      <c r="I6342" s="152">
        <v>336.92567895545102</v>
      </c>
      <c r="J6342" s="152">
        <v>267.19815097859703</v>
      </c>
      <c r="K6342" s="152">
        <v>419.19839772621202</v>
      </c>
      <c r="L6342" s="152">
        <v>69.727527976854603</v>
      </c>
      <c r="M6342" s="152">
        <v>82.272718770760207</v>
      </c>
    </row>
    <row r="6343" spans="1:13">
      <c r="A6343" s="150" t="str">
        <f t="shared" si="199"/>
        <v>2009-2011MalesPP3</v>
      </c>
      <c r="B6343" s="151" t="str">
        <f t="shared" si="198"/>
        <v>2009-2011_Males_PP3_&lt;75</v>
      </c>
      <c r="C6343" s="152" t="s">
        <v>7</v>
      </c>
      <c r="D6343" s="152" t="s">
        <v>2</v>
      </c>
      <c r="E6343" s="152" t="s">
        <v>169</v>
      </c>
      <c r="F6343" s="152">
        <v>70</v>
      </c>
      <c r="G6343" s="152">
        <v>23.3333333333333</v>
      </c>
      <c r="H6343" s="152">
        <v>301.25667068342199</v>
      </c>
      <c r="I6343" s="152">
        <v>292.36445591210497</v>
      </c>
      <c r="J6343" s="152">
        <v>227.38262097809999</v>
      </c>
      <c r="K6343" s="152">
        <v>370.01166777954302</v>
      </c>
      <c r="L6343" s="152">
        <v>64.981834934004993</v>
      </c>
      <c r="M6343" s="152">
        <v>77.647211867438699</v>
      </c>
    </row>
    <row r="6344" spans="1:13">
      <c r="A6344" s="150" t="str">
        <f t="shared" si="199"/>
        <v>2010-2012MalesPP3</v>
      </c>
      <c r="B6344" s="151" t="str">
        <f t="shared" si="198"/>
        <v>2010-2012_Males_PP3_&lt;75</v>
      </c>
      <c r="C6344" s="152" t="s">
        <v>8</v>
      </c>
      <c r="D6344" s="152" t="s">
        <v>2</v>
      </c>
      <c r="E6344" s="152" t="s">
        <v>169</v>
      </c>
      <c r="F6344" s="152">
        <v>85</v>
      </c>
      <c r="G6344" s="152">
        <v>28.3333333333333</v>
      </c>
      <c r="H6344" s="152">
        <v>366.80619686704398</v>
      </c>
      <c r="I6344" s="152">
        <v>347.78471005130598</v>
      </c>
      <c r="J6344" s="152">
        <v>277.056967844513</v>
      </c>
      <c r="K6344" s="152">
        <v>430.90710408695099</v>
      </c>
      <c r="L6344" s="152">
        <v>70.727742206793195</v>
      </c>
      <c r="M6344" s="152">
        <v>83.122394035645101</v>
      </c>
    </row>
    <row r="6345" spans="1:13">
      <c r="A6345" s="150" t="str">
        <f t="shared" si="199"/>
        <v>2011-2013MalesPP3</v>
      </c>
      <c r="B6345" s="151" t="str">
        <f t="shared" si="198"/>
        <v>2011-2013_Males_PP3_&lt;75</v>
      </c>
      <c r="C6345" s="152" t="s">
        <v>9</v>
      </c>
      <c r="D6345" s="152" t="s">
        <v>2</v>
      </c>
      <c r="E6345" s="152" t="s">
        <v>169</v>
      </c>
      <c r="F6345" s="152">
        <v>81</v>
      </c>
      <c r="G6345" s="152">
        <v>27</v>
      </c>
      <c r="H6345" s="152">
        <v>350.13400190196199</v>
      </c>
      <c r="I6345" s="152">
        <v>323.963221637586</v>
      </c>
      <c r="J6345" s="152">
        <v>256.74092352696601</v>
      </c>
      <c r="K6345" s="152">
        <v>403.27997626877101</v>
      </c>
      <c r="L6345" s="152">
        <v>67.222298110620201</v>
      </c>
      <c r="M6345" s="152">
        <v>79.316754631184807</v>
      </c>
    </row>
    <row r="6346" spans="1:13">
      <c r="A6346" s="150" t="str">
        <f t="shared" si="199"/>
        <v>2012-2014MalesPP3</v>
      </c>
      <c r="B6346" s="151" t="str">
        <f t="shared" si="198"/>
        <v>2012-2014_Males_PP3_&lt;75</v>
      </c>
      <c r="C6346" s="152" t="s">
        <v>216</v>
      </c>
      <c r="D6346" s="152" t="s">
        <v>2</v>
      </c>
      <c r="E6346" s="152" t="s">
        <v>169</v>
      </c>
      <c r="F6346" s="152">
        <v>88</v>
      </c>
      <c r="G6346" s="152">
        <v>29.3333333333333</v>
      </c>
      <c r="H6346" s="152">
        <v>380.04750593824201</v>
      </c>
      <c r="I6346" s="152">
        <v>343.03825754020602</v>
      </c>
      <c r="J6346" s="152">
        <v>274.64914243258301</v>
      </c>
      <c r="K6346" s="152">
        <v>423.18777583867302</v>
      </c>
      <c r="L6346" s="152">
        <v>68.389115107623198</v>
      </c>
      <c r="M6346" s="152">
        <v>80.1495182984671</v>
      </c>
    </row>
    <row r="6347" spans="1:13">
      <c r="A6347" s="150" t="str">
        <f t="shared" si="199"/>
        <v>2004-2006MalesPP4</v>
      </c>
      <c r="B6347" s="151" t="str">
        <f t="shared" si="198"/>
        <v>2004-2006_Males_PP4_&lt;75</v>
      </c>
      <c r="C6347" s="152" t="s">
        <v>1</v>
      </c>
      <c r="D6347" s="152" t="s">
        <v>2</v>
      </c>
      <c r="E6347" s="152" t="s">
        <v>170</v>
      </c>
      <c r="F6347" s="152">
        <v>124</v>
      </c>
      <c r="G6347" s="152">
        <v>41.3333333333333</v>
      </c>
      <c r="H6347" s="152">
        <v>486.71350629979997</v>
      </c>
      <c r="I6347" s="152">
        <v>507.58056812875702</v>
      </c>
      <c r="J6347" s="152">
        <v>421.71659770384201</v>
      </c>
      <c r="K6347" s="152">
        <v>605.710008415218</v>
      </c>
      <c r="L6347" s="152">
        <v>85.863970424915607</v>
      </c>
      <c r="M6347" s="152">
        <v>98.129440286460607</v>
      </c>
    </row>
    <row r="6348" spans="1:13">
      <c r="A6348" s="150" t="str">
        <f t="shared" si="199"/>
        <v>2005-2007MalesPP4</v>
      </c>
      <c r="B6348" s="151" t="str">
        <f t="shared" si="198"/>
        <v>2005-2007_Males_PP4_&lt;75</v>
      </c>
      <c r="C6348" s="152" t="s">
        <v>3</v>
      </c>
      <c r="D6348" s="152" t="s">
        <v>2</v>
      </c>
      <c r="E6348" s="152" t="s">
        <v>170</v>
      </c>
      <c r="F6348" s="152">
        <v>124</v>
      </c>
      <c r="G6348" s="152">
        <v>41.3333333333333</v>
      </c>
      <c r="H6348" s="152">
        <v>482.903652932471</v>
      </c>
      <c r="I6348" s="152">
        <v>499.70095608224398</v>
      </c>
      <c r="J6348" s="152">
        <v>415.12825344416302</v>
      </c>
      <c r="K6348" s="152">
        <v>596.35467396086699</v>
      </c>
      <c r="L6348" s="152">
        <v>84.572702638081495</v>
      </c>
      <c r="M6348" s="152">
        <v>96.653717878622899</v>
      </c>
    </row>
    <row r="6349" spans="1:13">
      <c r="A6349" s="150" t="str">
        <f t="shared" si="199"/>
        <v>2006-2008MalesPP4</v>
      </c>
      <c r="B6349" s="151" t="str">
        <f t="shared" si="198"/>
        <v>2006-2008_Males_PP4_&lt;75</v>
      </c>
      <c r="C6349" s="152" t="s">
        <v>4</v>
      </c>
      <c r="D6349" s="152" t="s">
        <v>2</v>
      </c>
      <c r="E6349" s="152" t="s">
        <v>170</v>
      </c>
      <c r="F6349" s="152">
        <v>105</v>
      </c>
      <c r="G6349" s="152">
        <v>35</v>
      </c>
      <c r="H6349" s="152">
        <v>406.67725318563902</v>
      </c>
      <c r="I6349" s="152">
        <v>417.91320205597498</v>
      </c>
      <c r="J6349" s="152">
        <v>341.40123902548203</v>
      </c>
      <c r="K6349" s="152">
        <v>506.37993177617398</v>
      </c>
      <c r="L6349" s="152">
        <v>76.511963030492694</v>
      </c>
      <c r="M6349" s="152">
        <v>88.4667297201987</v>
      </c>
    </row>
    <row r="6350" spans="1:13">
      <c r="A6350" s="150" t="str">
        <f t="shared" si="199"/>
        <v>2007-2009MalesPP4</v>
      </c>
      <c r="B6350" s="151" t="str">
        <f t="shared" si="198"/>
        <v>2007-2009_Males_PP4_&lt;75</v>
      </c>
      <c r="C6350" s="152" t="s">
        <v>5</v>
      </c>
      <c r="D6350" s="152" t="s">
        <v>2</v>
      </c>
      <c r="E6350" s="152" t="s">
        <v>170</v>
      </c>
      <c r="F6350" s="152">
        <v>95</v>
      </c>
      <c r="G6350" s="152">
        <v>31.6666666666667</v>
      </c>
      <c r="H6350" s="152">
        <v>365.91942069177998</v>
      </c>
      <c r="I6350" s="152">
        <v>376.47661121733103</v>
      </c>
      <c r="J6350" s="152">
        <v>304.16393023330602</v>
      </c>
      <c r="K6350" s="152">
        <v>460.717521252133</v>
      </c>
      <c r="L6350" s="152">
        <v>72.312680984025306</v>
      </c>
      <c r="M6350" s="152">
        <v>84.240910034802297</v>
      </c>
    </row>
    <row r="6351" spans="1:13">
      <c r="A6351" s="150" t="str">
        <f t="shared" si="199"/>
        <v>2008-2010MalesPP4</v>
      </c>
      <c r="B6351" s="151" t="str">
        <f t="shared" si="198"/>
        <v>2008-2010_Males_PP4_&lt;75</v>
      </c>
      <c r="C6351" s="152" t="s">
        <v>6</v>
      </c>
      <c r="D6351" s="152" t="s">
        <v>2</v>
      </c>
      <c r="E6351" s="152" t="s">
        <v>170</v>
      </c>
      <c r="F6351" s="152">
        <v>102</v>
      </c>
      <c r="G6351" s="152">
        <v>34</v>
      </c>
      <c r="H6351" s="152">
        <v>392.24734656206698</v>
      </c>
      <c r="I6351" s="152">
        <v>404.05341736286198</v>
      </c>
      <c r="J6351" s="152">
        <v>328.97540907785401</v>
      </c>
      <c r="K6351" s="152">
        <v>491.04757198199297</v>
      </c>
      <c r="L6351" s="152">
        <v>75.078008285007897</v>
      </c>
      <c r="M6351" s="152">
        <v>86.994154619130498</v>
      </c>
    </row>
    <row r="6352" spans="1:13">
      <c r="A6352" s="150" t="str">
        <f t="shared" si="199"/>
        <v>2009-2011MalesPP4</v>
      </c>
      <c r="B6352" s="151" t="str">
        <f t="shared" si="198"/>
        <v>2009-2011_Males_PP4_&lt;75</v>
      </c>
      <c r="C6352" s="152" t="s">
        <v>7</v>
      </c>
      <c r="D6352" s="152" t="s">
        <v>2</v>
      </c>
      <c r="E6352" s="152" t="s">
        <v>170</v>
      </c>
      <c r="F6352" s="152">
        <v>109</v>
      </c>
      <c r="G6352" s="152">
        <v>36.3333333333333</v>
      </c>
      <c r="H6352" s="152">
        <v>416.92166462668303</v>
      </c>
      <c r="I6352" s="152">
        <v>422.79154329805601</v>
      </c>
      <c r="J6352" s="152">
        <v>346.55113102717002</v>
      </c>
      <c r="K6352" s="152">
        <v>510.706045372745</v>
      </c>
      <c r="L6352" s="152">
        <v>76.2404122708855</v>
      </c>
      <c r="M6352" s="152">
        <v>87.914502074689096</v>
      </c>
    </row>
    <row r="6353" spans="1:13">
      <c r="A6353" s="150" t="str">
        <f t="shared" si="199"/>
        <v>2010-2012MalesPP4</v>
      </c>
      <c r="B6353" s="151" t="str">
        <f t="shared" si="198"/>
        <v>2010-2012_Males_PP4_&lt;75</v>
      </c>
      <c r="C6353" s="152" t="s">
        <v>8</v>
      </c>
      <c r="D6353" s="152" t="s">
        <v>2</v>
      </c>
      <c r="E6353" s="152" t="s">
        <v>170</v>
      </c>
      <c r="F6353" s="152">
        <v>116</v>
      </c>
      <c r="G6353" s="152">
        <v>38.6666666666667</v>
      </c>
      <c r="H6353" s="152">
        <v>443.88321279608198</v>
      </c>
      <c r="I6353" s="152">
        <v>437.37797569664798</v>
      </c>
      <c r="J6353" s="152">
        <v>360.71902570360402</v>
      </c>
      <c r="K6353" s="152">
        <v>525.38758525854496</v>
      </c>
      <c r="L6353" s="152">
        <v>76.658949993044004</v>
      </c>
      <c r="M6353" s="152">
        <v>88.009609561897406</v>
      </c>
    </row>
    <row r="6354" spans="1:13">
      <c r="A6354" s="150" t="str">
        <f t="shared" si="199"/>
        <v>2011-2013MalesPP4</v>
      </c>
      <c r="B6354" s="151" t="str">
        <f t="shared" si="198"/>
        <v>2011-2013_Males_PP4_&lt;75</v>
      </c>
      <c r="C6354" s="152" t="s">
        <v>9</v>
      </c>
      <c r="D6354" s="152" t="s">
        <v>2</v>
      </c>
      <c r="E6354" s="152" t="s">
        <v>170</v>
      </c>
      <c r="F6354" s="152">
        <v>106</v>
      </c>
      <c r="G6354" s="152">
        <v>35.3333333333333</v>
      </c>
      <c r="H6354" s="152">
        <v>403.486734421986</v>
      </c>
      <c r="I6354" s="152">
        <v>389.06013711804599</v>
      </c>
      <c r="J6354" s="152">
        <v>317.86329133840599</v>
      </c>
      <c r="K6354" s="152">
        <v>471.32441580250998</v>
      </c>
      <c r="L6354" s="152">
        <v>71.196845779639801</v>
      </c>
      <c r="M6354" s="152">
        <v>82.264278684464202</v>
      </c>
    </row>
    <row r="6355" spans="1:13">
      <c r="A6355" s="150" t="str">
        <f t="shared" si="199"/>
        <v>2012-2014MalesPP4</v>
      </c>
      <c r="B6355" s="151" t="str">
        <f t="shared" si="198"/>
        <v>2012-2014_Males_PP4_&lt;75</v>
      </c>
      <c r="C6355" s="152" t="s">
        <v>216</v>
      </c>
      <c r="D6355" s="152" t="s">
        <v>2</v>
      </c>
      <c r="E6355" s="152" t="s">
        <v>170</v>
      </c>
      <c r="F6355" s="152">
        <v>97</v>
      </c>
      <c r="G6355" s="152">
        <v>32.3333333333333</v>
      </c>
      <c r="H6355" s="152">
        <v>368.00971242127599</v>
      </c>
      <c r="I6355" s="152">
        <v>347.66183335014</v>
      </c>
      <c r="J6355" s="152">
        <v>281.356743541296</v>
      </c>
      <c r="K6355" s="152">
        <v>424.78122369816299</v>
      </c>
      <c r="L6355" s="152">
        <v>66.305089808844201</v>
      </c>
      <c r="M6355" s="152">
        <v>77.119390348022407</v>
      </c>
    </row>
    <row r="6356" spans="1:13">
      <c r="A6356" s="150" t="str">
        <f t="shared" si="199"/>
        <v>2004-2006MalesPP5</v>
      </c>
      <c r="B6356" s="151" t="str">
        <f t="shared" si="198"/>
        <v>2004-2006_Males_PP5_&lt;75</v>
      </c>
      <c r="C6356" s="152" t="s">
        <v>1</v>
      </c>
      <c r="D6356" s="152" t="s">
        <v>2</v>
      </c>
      <c r="E6356" s="152" t="s">
        <v>171</v>
      </c>
      <c r="F6356" s="152">
        <v>127</v>
      </c>
      <c r="G6356" s="152">
        <v>42.3333333333333</v>
      </c>
      <c r="H6356" s="152">
        <v>541.231621564031</v>
      </c>
      <c r="I6356" s="152">
        <v>648.58845326859</v>
      </c>
      <c r="J6356" s="152">
        <v>539.56485879994705</v>
      </c>
      <c r="K6356" s="152">
        <v>772.98708850836999</v>
      </c>
      <c r="L6356" s="152">
        <v>109.023594468643</v>
      </c>
      <c r="M6356" s="152">
        <v>124.39863523978001</v>
      </c>
    </row>
    <row r="6357" spans="1:13">
      <c r="A6357" s="150" t="str">
        <f t="shared" si="199"/>
        <v>2005-2007MalesPP5</v>
      </c>
      <c r="B6357" s="151" t="str">
        <f t="shared" si="198"/>
        <v>2005-2007_Males_PP5_&lt;75</v>
      </c>
      <c r="C6357" s="152" t="s">
        <v>3</v>
      </c>
      <c r="D6357" s="152" t="s">
        <v>2</v>
      </c>
      <c r="E6357" s="152" t="s">
        <v>171</v>
      </c>
      <c r="F6357" s="152">
        <v>137</v>
      </c>
      <c r="G6357" s="152">
        <v>45.6666666666667</v>
      </c>
      <c r="H6357" s="152">
        <v>586.12133139385605</v>
      </c>
      <c r="I6357" s="152">
        <v>680.25444515435095</v>
      </c>
      <c r="J6357" s="152">
        <v>569.95120295168704</v>
      </c>
      <c r="K6357" s="152">
        <v>805.49357293684602</v>
      </c>
      <c r="L6357" s="152">
        <v>110.303242202663</v>
      </c>
      <c r="M6357" s="152">
        <v>125.239127782496</v>
      </c>
    </row>
    <row r="6358" spans="1:13">
      <c r="A6358" s="150" t="str">
        <f t="shared" si="199"/>
        <v>2006-2008MalesPP5</v>
      </c>
      <c r="B6358" s="151" t="str">
        <f t="shared" si="198"/>
        <v>2006-2008_Males_PP5_&lt;75</v>
      </c>
      <c r="C6358" s="152" t="s">
        <v>4</v>
      </c>
      <c r="D6358" s="152" t="s">
        <v>2</v>
      </c>
      <c r="E6358" s="152" t="s">
        <v>171</v>
      </c>
      <c r="F6358" s="152">
        <v>131</v>
      </c>
      <c r="G6358" s="152">
        <v>43.6666666666667</v>
      </c>
      <c r="H6358" s="152">
        <v>561.46065489456498</v>
      </c>
      <c r="I6358" s="152">
        <v>642.84933656016005</v>
      </c>
      <c r="J6358" s="152">
        <v>536.61737815962294</v>
      </c>
      <c r="K6358" s="152">
        <v>763.81536878721704</v>
      </c>
      <c r="L6358" s="152">
        <v>106.231958400537</v>
      </c>
      <c r="M6358" s="152">
        <v>120.966032227057</v>
      </c>
    </row>
    <row r="6359" spans="1:13">
      <c r="A6359" s="150" t="str">
        <f t="shared" si="199"/>
        <v>2007-2009MalesPP5</v>
      </c>
      <c r="B6359" s="151" t="str">
        <f t="shared" si="198"/>
        <v>2007-2009_Males_PP5_&lt;75</v>
      </c>
      <c r="C6359" s="152" t="s">
        <v>5</v>
      </c>
      <c r="D6359" s="152" t="s">
        <v>2</v>
      </c>
      <c r="E6359" s="152" t="s">
        <v>171</v>
      </c>
      <c r="F6359" s="152">
        <v>110</v>
      </c>
      <c r="G6359" s="152">
        <v>36.6666666666667</v>
      </c>
      <c r="H6359" s="152">
        <v>470.93073037075101</v>
      </c>
      <c r="I6359" s="152">
        <v>529.83355740400998</v>
      </c>
      <c r="J6359" s="152">
        <v>434.80873631650502</v>
      </c>
      <c r="K6359" s="152">
        <v>639.33721152010799</v>
      </c>
      <c r="L6359" s="152">
        <v>95.024821087505003</v>
      </c>
      <c r="M6359" s="152">
        <v>109.50365411609801</v>
      </c>
    </row>
    <row r="6360" spans="1:13">
      <c r="A6360" s="150" t="str">
        <f t="shared" si="199"/>
        <v>2008-2010MalesPP5</v>
      </c>
      <c r="B6360" s="151" t="str">
        <f t="shared" si="198"/>
        <v>2008-2010_Males_PP5_&lt;75</v>
      </c>
      <c r="C6360" s="152" t="s">
        <v>6</v>
      </c>
      <c r="D6360" s="152" t="s">
        <v>2</v>
      </c>
      <c r="E6360" s="152" t="s">
        <v>171</v>
      </c>
      <c r="F6360" s="152">
        <v>99</v>
      </c>
      <c r="G6360" s="152">
        <v>33</v>
      </c>
      <c r="H6360" s="152">
        <v>421.599523038923</v>
      </c>
      <c r="I6360" s="152">
        <v>469.73597744639699</v>
      </c>
      <c r="J6360" s="152">
        <v>381.25803074371402</v>
      </c>
      <c r="K6360" s="152">
        <v>572.48579199883204</v>
      </c>
      <c r="L6360" s="152">
        <v>88.4779467026828</v>
      </c>
      <c r="M6360" s="152">
        <v>102.749814552435</v>
      </c>
    </row>
    <row r="6361" spans="1:13">
      <c r="A6361" s="150" t="str">
        <f t="shared" si="199"/>
        <v>2009-2011MalesPP5</v>
      </c>
      <c r="B6361" s="151" t="str">
        <f t="shared" si="198"/>
        <v>2009-2011_Males_PP5_&lt;75</v>
      </c>
      <c r="C6361" s="152" t="s">
        <v>7</v>
      </c>
      <c r="D6361" s="152" t="s">
        <v>2</v>
      </c>
      <c r="E6361" s="152" t="s">
        <v>171</v>
      </c>
      <c r="F6361" s="152">
        <v>102</v>
      </c>
      <c r="G6361" s="152">
        <v>34</v>
      </c>
      <c r="H6361" s="152">
        <v>431.965442764579</v>
      </c>
      <c r="I6361" s="152">
        <v>471.98280509255602</v>
      </c>
      <c r="J6361" s="152">
        <v>384.37173070995601</v>
      </c>
      <c r="K6361" s="152">
        <v>573.49923480730195</v>
      </c>
      <c r="L6361" s="152">
        <v>87.611074382600293</v>
      </c>
      <c r="M6361" s="152">
        <v>101.516429714745</v>
      </c>
    </row>
    <row r="6362" spans="1:13">
      <c r="A6362" s="150" t="str">
        <f t="shared" si="199"/>
        <v>2010-2012MalesPP5</v>
      </c>
      <c r="B6362" s="151" t="str">
        <f t="shared" si="198"/>
        <v>2010-2012_Males_PP5_&lt;75</v>
      </c>
      <c r="C6362" s="152" t="s">
        <v>8</v>
      </c>
      <c r="D6362" s="152" t="s">
        <v>2</v>
      </c>
      <c r="E6362" s="152" t="s">
        <v>171</v>
      </c>
      <c r="F6362" s="152">
        <v>116</v>
      </c>
      <c r="G6362" s="152">
        <v>38.6666666666667</v>
      </c>
      <c r="H6362" s="152">
        <v>488.85330186691402</v>
      </c>
      <c r="I6362" s="152">
        <v>523.64217070852703</v>
      </c>
      <c r="J6362" s="152">
        <v>432.20666718611</v>
      </c>
      <c r="K6362" s="152">
        <v>628.616253523821</v>
      </c>
      <c r="L6362" s="152">
        <v>91.435503522416198</v>
      </c>
      <c r="M6362" s="152">
        <v>104.97408281529501</v>
      </c>
    </row>
    <row r="6363" spans="1:13">
      <c r="A6363" s="150" t="str">
        <f t="shared" si="199"/>
        <v>2011-2013MalesPP5</v>
      </c>
      <c r="B6363" s="151" t="str">
        <f t="shared" si="198"/>
        <v>2011-2013_Males_PP5_&lt;75</v>
      </c>
      <c r="C6363" s="152" t="s">
        <v>9</v>
      </c>
      <c r="D6363" s="152" t="s">
        <v>2</v>
      </c>
      <c r="E6363" s="152" t="s">
        <v>171</v>
      </c>
      <c r="F6363" s="152">
        <v>132</v>
      </c>
      <c r="G6363" s="152">
        <v>44</v>
      </c>
      <c r="H6363" s="152">
        <v>555.27511357900096</v>
      </c>
      <c r="I6363" s="152">
        <v>586.194074619361</v>
      </c>
      <c r="J6363" s="152">
        <v>489.87671199702402</v>
      </c>
      <c r="K6363" s="152">
        <v>695.81600822081396</v>
      </c>
      <c r="L6363" s="152">
        <v>96.317362622337399</v>
      </c>
      <c r="M6363" s="152">
        <v>109.621933601452</v>
      </c>
    </row>
    <row r="6364" spans="1:13">
      <c r="A6364" s="150" t="str">
        <f t="shared" si="199"/>
        <v>2012-2014MalesPP5</v>
      </c>
      <c r="B6364" s="151" t="str">
        <f t="shared" si="198"/>
        <v>2012-2014_Males_PP5_&lt;75</v>
      </c>
      <c r="C6364" s="152" t="s">
        <v>216</v>
      </c>
      <c r="D6364" s="152" t="s">
        <v>2</v>
      </c>
      <c r="E6364" s="152" t="s">
        <v>171</v>
      </c>
      <c r="F6364" s="152">
        <v>120</v>
      </c>
      <c r="G6364" s="152">
        <v>40</v>
      </c>
      <c r="H6364" s="152">
        <v>504.26524351809098</v>
      </c>
      <c r="I6364" s="152">
        <v>520.89714005270696</v>
      </c>
      <c r="J6364" s="152">
        <v>431.40762704736801</v>
      </c>
      <c r="K6364" s="152">
        <v>623.39743226938504</v>
      </c>
      <c r="L6364" s="152">
        <v>89.489513005338296</v>
      </c>
      <c r="M6364" s="152">
        <v>102.50029221667801</v>
      </c>
    </row>
    <row r="6365" spans="1:13">
      <c r="A6365" s="150" t="str">
        <f t="shared" si="199"/>
        <v>2004-2006MalesPR</v>
      </c>
      <c r="B6365" s="151" t="str">
        <f t="shared" si="198"/>
        <v>2004-2006_Males_PR_&lt;75</v>
      </c>
      <c r="C6365" s="152" t="s">
        <v>1</v>
      </c>
      <c r="D6365" s="152" t="s">
        <v>2</v>
      </c>
      <c r="E6365" s="152" t="s">
        <v>172</v>
      </c>
      <c r="F6365" s="152">
        <v>890</v>
      </c>
      <c r="G6365" s="152">
        <v>296.66666666666703</v>
      </c>
      <c r="H6365" s="152">
        <v>464.698572487756</v>
      </c>
      <c r="I6365" s="152">
        <v>561.15172464960199</v>
      </c>
      <c r="J6365" s="152">
        <v>524.58206418414795</v>
      </c>
      <c r="K6365" s="152">
        <v>599.58226721028996</v>
      </c>
      <c r="L6365" s="152">
        <v>36.5696604654539</v>
      </c>
      <c r="M6365" s="152">
        <v>38.4305425606887</v>
      </c>
    </row>
    <row r="6366" spans="1:13">
      <c r="A6366" s="150" t="str">
        <f t="shared" si="199"/>
        <v>2005-2007MalesPR</v>
      </c>
      <c r="B6366" s="151" t="str">
        <f t="shared" si="198"/>
        <v>2005-2007_Males_PR_&lt;75</v>
      </c>
      <c r="C6366" s="152" t="s">
        <v>3</v>
      </c>
      <c r="D6366" s="152" t="s">
        <v>2</v>
      </c>
      <c r="E6366" s="152" t="s">
        <v>172</v>
      </c>
      <c r="F6366" s="152">
        <v>862</v>
      </c>
      <c r="G6366" s="152">
        <v>287.33333333333297</v>
      </c>
      <c r="H6366" s="152">
        <v>447.44122791991703</v>
      </c>
      <c r="I6366" s="152">
        <v>536.97449897405795</v>
      </c>
      <c r="J6366" s="152">
        <v>501.45389937104397</v>
      </c>
      <c r="K6366" s="152">
        <v>574.33253959074398</v>
      </c>
      <c r="L6366" s="152">
        <v>35.520599603013999</v>
      </c>
      <c r="M6366" s="152">
        <v>37.358040616686402</v>
      </c>
    </row>
    <row r="6367" spans="1:13">
      <c r="A6367" s="150" t="str">
        <f t="shared" si="199"/>
        <v>2006-2008MalesPR</v>
      </c>
      <c r="B6367" s="151" t="str">
        <f t="shared" si="198"/>
        <v>2006-2008_Males_PR_&lt;75</v>
      </c>
      <c r="C6367" s="152" t="s">
        <v>4</v>
      </c>
      <c r="D6367" s="152" t="s">
        <v>2</v>
      </c>
      <c r="E6367" s="152" t="s">
        <v>172</v>
      </c>
      <c r="F6367" s="152">
        <v>853</v>
      </c>
      <c r="G6367" s="152">
        <v>284.33333333333297</v>
      </c>
      <c r="H6367" s="152">
        <v>439.31028799802198</v>
      </c>
      <c r="I6367" s="152">
        <v>520.70776895441702</v>
      </c>
      <c r="J6367" s="152">
        <v>486.08636115883701</v>
      </c>
      <c r="K6367" s="152">
        <v>557.12979347108296</v>
      </c>
      <c r="L6367" s="152">
        <v>34.6214077955796</v>
      </c>
      <c r="M6367" s="152">
        <v>36.422024516666298</v>
      </c>
    </row>
    <row r="6368" spans="1:13">
      <c r="A6368" s="150" t="str">
        <f t="shared" si="199"/>
        <v>2007-2009MalesPR</v>
      </c>
      <c r="B6368" s="151" t="str">
        <f t="shared" si="198"/>
        <v>2007-2009_Males_PR_&lt;75</v>
      </c>
      <c r="C6368" s="152" t="s">
        <v>5</v>
      </c>
      <c r="D6368" s="152" t="s">
        <v>2</v>
      </c>
      <c r="E6368" s="152" t="s">
        <v>172</v>
      </c>
      <c r="F6368" s="152">
        <v>896</v>
      </c>
      <c r="G6368" s="152">
        <v>298.66666666666703</v>
      </c>
      <c r="H6368" s="152">
        <v>457.16851455949097</v>
      </c>
      <c r="I6368" s="152">
        <v>540.29706664383298</v>
      </c>
      <c r="J6368" s="152">
        <v>505.25221600863603</v>
      </c>
      <c r="K6368" s="152">
        <v>577.11906200525698</v>
      </c>
      <c r="L6368" s="152">
        <v>35.0448506351972</v>
      </c>
      <c r="M6368" s="152">
        <v>36.821995361424001</v>
      </c>
    </row>
    <row r="6369" spans="1:13">
      <c r="A6369" s="150" t="str">
        <f t="shared" si="199"/>
        <v>2008-2010MalesPR</v>
      </c>
      <c r="B6369" s="151" t="str">
        <f t="shared" si="198"/>
        <v>2008-2010_Males_PR_&lt;75</v>
      </c>
      <c r="C6369" s="152" t="s">
        <v>6</v>
      </c>
      <c r="D6369" s="152" t="s">
        <v>2</v>
      </c>
      <c r="E6369" s="152" t="s">
        <v>172</v>
      </c>
      <c r="F6369" s="152">
        <v>918</v>
      </c>
      <c r="G6369" s="152">
        <v>306</v>
      </c>
      <c r="H6369" s="152">
        <v>464.290591287724</v>
      </c>
      <c r="I6369" s="152">
        <v>548.14561710083694</v>
      </c>
      <c r="J6369" s="152">
        <v>513.01193653399798</v>
      </c>
      <c r="K6369" s="152">
        <v>585.03888316749396</v>
      </c>
      <c r="L6369" s="152">
        <v>35.133680566838997</v>
      </c>
      <c r="M6369" s="152">
        <v>36.893266066656103</v>
      </c>
    </row>
    <row r="6370" spans="1:13">
      <c r="A6370" s="150" t="str">
        <f t="shared" si="199"/>
        <v>2009-2011MalesPR</v>
      </c>
      <c r="B6370" s="151" t="str">
        <f t="shared" si="198"/>
        <v>2009-2011_Males_PR_&lt;75</v>
      </c>
      <c r="C6370" s="152" t="s">
        <v>7</v>
      </c>
      <c r="D6370" s="152" t="s">
        <v>2</v>
      </c>
      <c r="E6370" s="152" t="s">
        <v>172</v>
      </c>
      <c r="F6370" s="152">
        <v>887</v>
      </c>
      <c r="G6370" s="152">
        <v>295.66666666666703</v>
      </c>
      <c r="H6370" s="152">
        <v>445.455549863903</v>
      </c>
      <c r="I6370" s="152">
        <v>527.86790243502901</v>
      </c>
      <c r="J6370" s="152">
        <v>493.46538484231098</v>
      </c>
      <c r="K6370" s="152">
        <v>564.02406499716096</v>
      </c>
      <c r="L6370" s="152">
        <v>34.4025175927178</v>
      </c>
      <c r="M6370" s="152">
        <v>36.156162562132302</v>
      </c>
    </row>
    <row r="6371" spans="1:13">
      <c r="A6371" s="150" t="str">
        <f t="shared" si="199"/>
        <v>2010-2012MalesPR</v>
      </c>
      <c r="B6371" s="151" t="str">
        <f t="shared" si="198"/>
        <v>2010-2012_Males_PR_&lt;75</v>
      </c>
      <c r="C6371" s="152" t="s">
        <v>8</v>
      </c>
      <c r="D6371" s="152" t="s">
        <v>2</v>
      </c>
      <c r="E6371" s="152" t="s">
        <v>172</v>
      </c>
      <c r="F6371" s="152">
        <v>852</v>
      </c>
      <c r="G6371" s="152">
        <v>284</v>
      </c>
      <c r="H6371" s="152">
        <v>426.05112613513597</v>
      </c>
      <c r="I6371" s="152">
        <v>502.55549763394498</v>
      </c>
      <c r="J6371" s="152">
        <v>469.14215821779999</v>
      </c>
      <c r="K6371" s="152">
        <v>537.70767201928004</v>
      </c>
      <c r="L6371" s="152">
        <v>33.4133394161449</v>
      </c>
      <c r="M6371" s="152">
        <v>35.152174385335499</v>
      </c>
    </row>
    <row r="6372" spans="1:13">
      <c r="A6372" s="150" t="str">
        <f t="shared" si="199"/>
        <v>2011-2013MalesPR</v>
      </c>
      <c r="B6372" s="151" t="str">
        <f t="shared" si="198"/>
        <v>2011-2013_Males_PR_&lt;75</v>
      </c>
      <c r="C6372" s="152" t="s">
        <v>9</v>
      </c>
      <c r="D6372" s="152" t="s">
        <v>2</v>
      </c>
      <c r="E6372" s="152" t="s">
        <v>172</v>
      </c>
      <c r="F6372" s="152">
        <v>850</v>
      </c>
      <c r="G6372" s="152">
        <v>283.33333333333297</v>
      </c>
      <c r="H6372" s="152">
        <v>423.68023606465903</v>
      </c>
      <c r="I6372" s="152">
        <v>495.48679525769501</v>
      </c>
      <c r="J6372" s="152">
        <v>462.50186654406002</v>
      </c>
      <c r="K6372" s="152">
        <v>530.19033987022499</v>
      </c>
      <c r="L6372" s="152">
        <v>32.984928713635</v>
      </c>
      <c r="M6372" s="152">
        <v>34.703544612529903</v>
      </c>
    </row>
    <row r="6373" spans="1:13">
      <c r="A6373" s="150" t="str">
        <f t="shared" si="199"/>
        <v>2012-2014MalesPR</v>
      </c>
      <c r="B6373" s="151" t="str">
        <f t="shared" si="198"/>
        <v>2012-2014_Males_PR_&lt;75</v>
      </c>
      <c r="C6373" s="152" t="s">
        <v>216</v>
      </c>
      <c r="D6373" s="152" t="s">
        <v>2</v>
      </c>
      <c r="E6373" s="152" t="s">
        <v>172</v>
      </c>
      <c r="F6373" s="152">
        <v>826</v>
      </c>
      <c r="G6373" s="152">
        <v>275.33333333333297</v>
      </c>
      <c r="H6373" s="152">
        <v>410.892123406922</v>
      </c>
      <c r="I6373" s="152">
        <v>475.51128870644197</v>
      </c>
      <c r="J6373" s="152">
        <v>443.421046103371</v>
      </c>
      <c r="K6373" s="152">
        <v>509.29834159566502</v>
      </c>
      <c r="L6373" s="152">
        <v>32.090242603070998</v>
      </c>
      <c r="M6373" s="152">
        <v>33.787052889222799</v>
      </c>
    </row>
    <row r="6374" spans="1:13">
      <c r="A6374" s="150" t="str">
        <f t="shared" si="199"/>
        <v>2004-2006MalesPR1</v>
      </c>
      <c r="B6374" s="151" t="str">
        <f t="shared" si="198"/>
        <v>2004-2006_Males_PR1_&lt;75</v>
      </c>
      <c r="C6374" s="152" t="s">
        <v>1</v>
      </c>
      <c r="D6374" s="152" t="s">
        <v>2</v>
      </c>
      <c r="E6374" s="152" t="s">
        <v>173</v>
      </c>
      <c r="F6374" s="152">
        <v>119</v>
      </c>
      <c r="G6374" s="152">
        <v>39.6666666666667</v>
      </c>
      <c r="H6374" s="152">
        <v>300.02773365605202</v>
      </c>
      <c r="I6374" s="152">
        <v>342.99928150181597</v>
      </c>
      <c r="J6374" s="152">
        <v>283.37212534709499</v>
      </c>
      <c r="K6374" s="152">
        <v>411.33469132847102</v>
      </c>
      <c r="L6374" s="152">
        <v>59.6271561547209</v>
      </c>
      <c r="M6374" s="152">
        <v>68.335409826654995</v>
      </c>
    </row>
    <row r="6375" spans="1:13">
      <c r="A6375" s="150" t="str">
        <f t="shared" si="199"/>
        <v>2005-2007MalesPR1</v>
      </c>
      <c r="B6375" s="151" t="str">
        <f t="shared" si="198"/>
        <v>2005-2007_Males_PR1_&lt;75</v>
      </c>
      <c r="C6375" s="152" t="s">
        <v>3</v>
      </c>
      <c r="D6375" s="152" t="s">
        <v>2</v>
      </c>
      <c r="E6375" s="152" t="s">
        <v>173</v>
      </c>
      <c r="F6375" s="152">
        <v>102</v>
      </c>
      <c r="G6375" s="152">
        <v>34</v>
      </c>
      <c r="H6375" s="152">
        <v>257.17959708529798</v>
      </c>
      <c r="I6375" s="152">
        <v>287.19320191262301</v>
      </c>
      <c r="J6375" s="152">
        <v>233.49947921792401</v>
      </c>
      <c r="K6375" s="152">
        <v>349.40902410715103</v>
      </c>
      <c r="L6375" s="152">
        <v>53.6937226946987</v>
      </c>
      <c r="M6375" s="152">
        <v>62.215822194527803</v>
      </c>
    </row>
    <row r="6376" spans="1:13">
      <c r="A6376" s="150" t="str">
        <f t="shared" si="199"/>
        <v>2006-2008MalesPR1</v>
      </c>
      <c r="B6376" s="151" t="str">
        <f t="shared" si="198"/>
        <v>2006-2008_Males_PR1_&lt;75</v>
      </c>
      <c r="C6376" s="152" t="s">
        <v>4</v>
      </c>
      <c r="D6376" s="152" t="s">
        <v>2</v>
      </c>
      <c r="E6376" s="152" t="s">
        <v>173</v>
      </c>
      <c r="F6376" s="152">
        <v>110</v>
      </c>
      <c r="G6376" s="152">
        <v>36.6666666666667</v>
      </c>
      <c r="H6376" s="152">
        <v>276.806160195274</v>
      </c>
      <c r="I6376" s="152">
        <v>295.24257201115398</v>
      </c>
      <c r="J6376" s="152">
        <v>241.84158604568</v>
      </c>
      <c r="K6376" s="152">
        <v>356.78021059546501</v>
      </c>
      <c r="L6376" s="152">
        <v>53.400985965473303</v>
      </c>
      <c r="M6376" s="152">
        <v>61.537638584311701</v>
      </c>
    </row>
    <row r="6377" spans="1:13">
      <c r="A6377" s="150" t="str">
        <f t="shared" si="199"/>
        <v>2007-2009MalesPR1</v>
      </c>
      <c r="B6377" s="151" t="str">
        <f t="shared" si="198"/>
        <v>2007-2009_Males_PR1_&lt;75</v>
      </c>
      <c r="C6377" s="152" t="s">
        <v>5</v>
      </c>
      <c r="D6377" s="152" t="s">
        <v>2</v>
      </c>
      <c r="E6377" s="152" t="s">
        <v>173</v>
      </c>
      <c r="F6377" s="152">
        <v>113</v>
      </c>
      <c r="G6377" s="152">
        <v>37.6666666666667</v>
      </c>
      <c r="H6377" s="152">
        <v>284.469954434459</v>
      </c>
      <c r="I6377" s="152">
        <v>287.02147811211802</v>
      </c>
      <c r="J6377" s="152">
        <v>236.04528128510799</v>
      </c>
      <c r="K6377" s="152">
        <v>345.65292144330402</v>
      </c>
      <c r="L6377" s="152">
        <v>50.9761968270099</v>
      </c>
      <c r="M6377" s="152">
        <v>58.6314433311857</v>
      </c>
    </row>
    <row r="6378" spans="1:13">
      <c r="A6378" s="150" t="str">
        <f t="shared" si="199"/>
        <v>2008-2010MalesPR1</v>
      </c>
      <c r="B6378" s="151" t="str">
        <f t="shared" si="198"/>
        <v>2008-2010_Males_PR1_&lt;75</v>
      </c>
      <c r="C6378" s="152" t="s">
        <v>6</v>
      </c>
      <c r="D6378" s="152" t="s">
        <v>2</v>
      </c>
      <c r="E6378" s="152" t="s">
        <v>173</v>
      </c>
      <c r="F6378" s="152">
        <v>127</v>
      </c>
      <c r="G6378" s="152">
        <v>42.3333333333333</v>
      </c>
      <c r="H6378" s="152">
        <v>320.012094945321</v>
      </c>
      <c r="I6378" s="152">
        <v>319.42185876494199</v>
      </c>
      <c r="J6378" s="152">
        <v>265.83804275030201</v>
      </c>
      <c r="K6378" s="152">
        <v>380.56232671271101</v>
      </c>
      <c r="L6378" s="152">
        <v>53.58381601464</v>
      </c>
      <c r="M6378" s="152">
        <v>61.140467947769103</v>
      </c>
    </row>
    <row r="6379" spans="1:13">
      <c r="A6379" s="150" t="str">
        <f t="shared" si="199"/>
        <v>2009-2011MalesPR1</v>
      </c>
      <c r="B6379" s="151" t="str">
        <f t="shared" si="198"/>
        <v>2009-2011_Males_PR1_&lt;75</v>
      </c>
      <c r="C6379" s="152" t="s">
        <v>7</v>
      </c>
      <c r="D6379" s="152" t="s">
        <v>2</v>
      </c>
      <c r="E6379" s="152" t="s">
        <v>173</v>
      </c>
      <c r="F6379" s="152">
        <v>123</v>
      </c>
      <c r="G6379" s="152">
        <v>41</v>
      </c>
      <c r="H6379" s="152">
        <v>310.598217216737</v>
      </c>
      <c r="I6379" s="152">
        <v>306.53787329024698</v>
      </c>
      <c r="J6379" s="152">
        <v>254.46277301824</v>
      </c>
      <c r="K6379" s="152">
        <v>366.08422891311199</v>
      </c>
      <c r="L6379" s="152">
        <v>52.075100272007397</v>
      </c>
      <c r="M6379" s="152">
        <v>59.546355622864603</v>
      </c>
    </row>
    <row r="6380" spans="1:13">
      <c r="A6380" s="150" t="str">
        <f t="shared" si="199"/>
        <v>2010-2012MalesPR1</v>
      </c>
      <c r="B6380" s="151" t="str">
        <f t="shared" si="198"/>
        <v>2010-2012_Males_PR1_&lt;75</v>
      </c>
      <c r="C6380" s="152" t="s">
        <v>8</v>
      </c>
      <c r="D6380" s="152" t="s">
        <v>2</v>
      </c>
      <c r="E6380" s="152" t="s">
        <v>173</v>
      </c>
      <c r="F6380" s="152">
        <v>116</v>
      </c>
      <c r="G6380" s="152">
        <v>38.6666666666667</v>
      </c>
      <c r="H6380" s="152">
        <v>294.51341813288701</v>
      </c>
      <c r="I6380" s="152">
        <v>286.36931759893901</v>
      </c>
      <c r="J6380" s="152">
        <v>236.333512343189</v>
      </c>
      <c r="K6380" s="152">
        <v>343.81377366145</v>
      </c>
      <c r="L6380" s="152">
        <v>50.0358052557497</v>
      </c>
      <c r="M6380" s="152">
        <v>57.4444560625112</v>
      </c>
    </row>
    <row r="6381" spans="1:13">
      <c r="A6381" s="150" t="str">
        <f t="shared" si="199"/>
        <v>2011-2013MalesPR1</v>
      </c>
      <c r="B6381" s="151" t="str">
        <f t="shared" si="198"/>
        <v>2011-2013_Males_PR1_&lt;75</v>
      </c>
      <c r="C6381" s="152" t="s">
        <v>9</v>
      </c>
      <c r="D6381" s="152" t="s">
        <v>2</v>
      </c>
      <c r="E6381" s="152" t="s">
        <v>173</v>
      </c>
      <c r="F6381" s="152">
        <v>117</v>
      </c>
      <c r="G6381" s="152">
        <v>39</v>
      </c>
      <c r="H6381" s="152">
        <v>298.55316542907502</v>
      </c>
      <c r="I6381" s="152">
        <v>283.049008775235</v>
      </c>
      <c r="J6381" s="152">
        <v>233.72778604940299</v>
      </c>
      <c r="K6381" s="152">
        <v>339.63938837873701</v>
      </c>
      <c r="L6381" s="152">
        <v>49.3212227258323</v>
      </c>
      <c r="M6381" s="152">
        <v>56.590379603502598</v>
      </c>
    </row>
    <row r="6382" spans="1:13">
      <c r="A6382" s="150" t="str">
        <f t="shared" si="199"/>
        <v>2012-2014MalesPR1</v>
      </c>
      <c r="B6382" s="151" t="str">
        <f t="shared" si="198"/>
        <v>2012-2014_Males_PR1_&lt;75</v>
      </c>
      <c r="C6382" s="152" t="s">
        <v>216</v>
      </c>
      <c r="D6382" s="152" t="s">
        <v>2</v>
      </c>
      <c r="E6382" s="152" t="s">
        <v>173</v>
      </c>
      <c r="F6382" s="152">
        <v>105</v>
      </c>
      <c r="G6382" s="152">
        <v>35</v>
      </c>
      <c r="H6382" s="152">
        <v>269.73565905412698</v>
      </c>
      <c r="I6382" s="152">
        <v>247.25934301243299</v>
      </c>
      <c r="J6382" s="152">
        <v>201.92171261276599</v>
      </c>
      <c r="K6382" s="152">
        <v>299.680843335502</v>
      </c>
      <c r="L6382" s="152">
        <v>45.337630399666999</v>
      </c>
      <c r="M6382" s="152">
        <v>52.421500323068798</v>
      </c>
    </row>
    <row r="6383" spans="1:13">
      <c r="A6383" s="150" t="str">
        <f t="shared" si="199"/>
        <v>2004-2006MalesPR2</v>
      </c>
      <c r="B6383" s="151" t="str">
        <f t="shared" si="198"/>
        <v>2004-2006_Males_PR2_&lt;75</v>
      </c>
      <c r="C6383" s="152" t="s">
        <v>1</v>
      </c>
      <c r="D6383" s="152" t="s">
        <v>2</v>
      </c>
      <c r="E6383" s="152" t="s">
        <v>174</v>
      </c>
      <c r="F6383" s="152">
        <v>148</v>
      </c>
      <c r="G6383" s="152">
        <v>49.3333333333333</v>
      </c>
      <c r="H6383" s="152">
        <v>418.433700876449</v>
      </c>
      <c r="I6383" s="152">
        <v>453.90905519160202</v>
      </c>
      <c r="J6383" s="152">
        <v>383.37807185583199</v>
      </c>
      <c r="K6383" s="152">
        <v>533.60395390799795</v>
      </c>
      <c r="L6383" s="152">
        <v>70.530983335769406</v>
      </c>
      <c r="M6383" s="152">
        <v>79.694898716396594</v>
      </c>
    </row>
    <row r="6384" spans="1:13">
      <c r="A6384" s="150" t="str">
        <f t="shared" si="199"/>
        <v>2005-2007MalesPR2</v>
      </c>
      <c r="B6384" s="151" t="str">
        <f t="shared" si="198"/>
        <v>2005-2007_Males_PR2_&lt;75</v>
      </c>
      <c r="C6384" s="152" t="s">
        <v>3</v>
      </c>
      <c r="D6384" s="152" t="s">
        <v>2</v>
      </c>
      <c r="E6384" s="152" t="s">
        <v>174</v>
      </c>
      <c r="F6384" s="152">
        <v>144</v>
      </c>
      <c r="G6384" s="152">
        <v>48</v>
      </c>
      <c r="H6384" s="152">
        <v>403.13549832026899</v>
      </c>
      <c r="I6384" s="152">
        <v>433.08235832972002</v>
      </c>
      <c r="J6384" s="152">
        <v>364.91633336413503</v>
      </c>
      <c r="K6384" s="152">
        <v>510.23567635078803</v>
      </c>
      <c r="L6384" s="152">
        <v>68.166024965585393</v>
      </c>
      <c r="M6384" s="152">
        <v>77.153318021068003</v>
      </c>
    </row>
    <row r="6385" spans="1:13">
      <c r="A6385" s="150" t="str">
        <f t="shared" si="199"/>
        <v>2006-2008MalesPR2</v>
      </c>
      <c r="B6385" s="151" t="str">
        <f t="shared" si="198"/>
        <v>2006-2008_Males_PR2_&lt;75</v>
      </c>
      <c r="C6385" s="152" t="s">
        <v>4</v>
      </c>
      <c r="D6385" s="152" t="s">
        <v>2</v>
      </c>
      <c r="E6385" s="152" t="s">
        <v>174</v>
      </c>
      <c r="F6385" s="152">
        <v>142</v>
      </c>
      <c r="G6385" s="152">
        <v>47.3333333333333</v>
      </c>
      <c r="H6385" s="152">
        <v>393.090466172074</v>
      </c>
      <c r="I6385" s="152">
        <v>417.80317580833997</v>
      </c>
      <c r="J6385" s="152">
        <v>351.58493230679602</v>
      </c>
      <c r="K6385" s="152">
        <v>492.81746059836598</v>
      </c>
      <c r="L6385" s="152">
        <v>66.218243501544293</v>
      </c>
      <c r="M6385" s="152">
        <v>75.014284790025698</v>
      </c>
    </row>
    <row r="6386" spans="1:13">
      <c r="A6386" s="150" t="str">
        <f t="shared" si="199"/>
        <v>2007-2009MalesPR2</v>
      </c>
      <c r="B6386" s="151" t="str">
        <f t="shared" si="198"/>
        <v>2007-2009_Males_PR2_&lt;75</v>
      </c>
      <c r="C6386" s="152" t="s">
        <v>5</v>
      </c>
      <c r="D6386" s="152" t="s">
        <v>2</v>
      </c>
      <c r="E6386" s="152" t="s">
        <v>174</v>
      </c>
      <c r="F6386" s="152">
        <v>150</v>
      </c>
      <c r="G6386" s="152">
        <v>50</v>
      </c>
      <c r="H6386" s="152">
        <v>409.22111580957602</v>
      </c>
      <c r="I6386" s="152">
        <v>436.81335404892599</v>
      </c>
      <c r="J6386" s="152">
        <v>369.400284032824</v>
      </c>
      <c r="K6386" s="152">
        <v>512.92266528714799</v>
      </c>
      <c r="L6386" s="152">
        <v>67.413070016102395</v>
      </c>
      <c r="M6386" s="152">
        <v>76.109311238222105</v>
      </c>
    </row>
    <row r="6387" spans="1:13">
      <c r="A6387" s="150" t="str">
        <f t="shared" si="199"/>
        <v>2008-2010MalesPR2</v>
      </c>
      <c r="B6387" s="151" t="str">
        <f t="shared" si="198"/>
        <v>2008-2010_Males_PR2_&lt;75</v>
      </c>
      <c r="C6387" s="152" t="s">
        <v>6</v>
      </c>
      <c r="D6387" s="152" t="s">
        <v>2</v>
      </c>
      <c r="E6387" s="152" t="s">
        <v>174</v>
      </c>
      <c r="F6387" s="152">
        <v>153</v>
      </c>
      <c r="G6387" s="152">
        <v>51</v>
      </c>
      <c r="H6387" s="152">
        <v>412.44339012292397</v>
      </c>
      <c r="I6387" s="152">
        <v>443.689745693475</v>
      </c>
      <c r="J6387" s="152">
        <v>375.827034756552</v>
      </c>
      <c r="K6387" s="152">
        <v>520.21464526698503</v>
      </c>
      <c r="L6387" s="152">
        <v>67.862710936923193</v>
      </c>
      <c r="M6387" s="152">
        <v>76.5248995735096</v>
      </c>
    </row>
    <row r="6388" spans="1:13">
      <c r="A6388" s="150" t="str">
        <f t="shared" si="199"/>
        <v>2009-2011MalesPR2</v>
      </c>
      <c r="B6388" s="151" t="str">
        <f t="shared" si="198"/>
        <v>2009-2011_Males_PR2_&lt;75</v>
      </c>
      <c r="C6388" s="152" t="s">
        <v>7</v>
      </c>
      <c r="D6388" s="152" t="s">
        <v>2</v>
      </c>
      <c r="E6388" s="152" t="s">
        <v>174</v>
      </c>
      <c r="F6388" s="152">
        <v>144</v>
      </c>
      <c r="G6388" s="152">
        <v>48</v>
      </c>
      <c r="H6388" s="152">
        <v>386.00723763570602</v>
      </c>
      <c r="I6388" s="152">
        <v>412.72272770623499</v>
      </c>
      <c r="J6388" s="152">
        <v>347.706262841426</v>
      </c>
      <c r="K6388" s="152">
        <v>486.31123448586197</v>
      </c>
      <c r="L6388" s="152">
        <v>65.016464864809095</v>
      </c>
      <c r="M6388" s="152">
        <v>73.588506779626996</v>
      </c>
    </row>
    <row r="6389" spans="1:13">
      <c r="A6389" s="150" t="str">
        <f t="shared" si="199"/>
        <v>2010-2012MalesPR2</v>
      </c>
      <c r="B6389" s="151" t="str">
        <f t="shared" si="198"/>
        <v>2010-2012_Males_PR2_&lt;75</v>
      </c>
      <c r="C6389" s="152" t="s">
        <v>8</v>
      </c>
      <c r="D6389" s="152" t="s">
        <v>2</v>
      </c>
      <c r="E6389" s="152" t="s">
        <v>174</v>
      </c>
      <c r="F6389" s="152">
        <v>147</v>
      </c>
      <c r="G6389" s="152">
        <v>49</v>
      </c>
      <c r="H6389" s="152">
        <v>395.06570990889298</v>
      </c>
      <c r="I6389" s="152">
        <v>414.832974538484</v>
      </c>
      <c r="J6389" s="152">
        <v>350.11425749370801</v>
      </c>
      <c r="K6389" s="152">
        <v>487.99094815178802</v>
      </c>
      <c r="L6389" s="152">
        <v>64.718717044775801</v>
      </c>
      <c r="M6389" s="152">
        <v>73.157973613304407</v>
      </c>
    </row>
    <row r="6390" spans="1:13">
      <c r="A6390" s="150" t="str">
        <f t="shared" si="199"/>
        <v>2011-2013MalesPR2</v>
      </c>
      <c r="B6390" s="151" t="str">
        <f t="shared" si="198"/>
        <v>2011-2013_Males_PR2_&lt;75</v>
      </c>
      <c r="C6390" s="152" t="s">
        <v>9</v>
      </c>
      <c r="D6390" s="152" t="s">
        <v>2</v>
      </c>
      <c r="E6390" s="152" t="s">
        <v>174</v>
      </c>
      <c r="F6390" s="152">
        <v>143</v>
      </c>
      <c r="G6390" s="152">
        <v>47.6666666666667</v>
      </c>
      <c r="H6390" s="152">
        <v>386.71642598301702</v>
      </c>
      <c r="I6390" s="152">
        <v>401.45508052916898</v>
      </c>
      <c r="J6390" s="152">
        <v>338.00554503988002</v>
      </c>
      <c r="K6390" s="152">
        <v>473.30130077297503</v>
      </c>
      <c r="L6390" s="152">
        <v>63.449535489289502</v>
      </c>
      <c r="M6390" s="152">
        <v>71.846220243805803</v>
      </c>
    </row>
    <row r="6391" spans="1:13">
      <c r="A6391" s="150" t="str">
        <f t="shared" si="199"/>
        <v>2012-2014MalesPR2</v>
      </c>
      <c r="B6391" s="151" t="str">
        <f t="shared" si="198"/>
        <v>2012-2014_Males_PR2_&lt;75</v>
      </c>
      <c r="C6391" s="152" t="s">
        <v>216</v>
      </c>
      <c r="D6391" s="152" t="s">
        <v>2</v>
      </c>
      <c r="E6391" s="152" t="s">
        <v>174</v>
      </c>
      <c r="F6391" s="152">
        <v>146</v>
      </c>
      <c r="G6391" s="152">
        <v>48.6666666666667</v>
      </c>
      <c r="H6391" s="152">
        <v>396.13631430432002</v>
      </c>
      <c r="I6391" s="152">
        <v>407.71534656650402</v>
      </c>
      <c r="J6391" s="152">
        <v>343.99039364340899</v>
      </c>
      <c r="K6391" s="152">
        <v>479.780338139121</v>
      </c>
      <c r="L6391" s="152">
        <v>63.7249529230943</v>
      </c>
      <c r="M6391" s="152">
        <v>72.0649915726177</v>
      </c>
    </row>
    <row r="6392" spans="1:13">
      <c r="A6392" s="150" t="str">
        <f t="shared" si="199"/>
        <v>2004-2006MalesPR3</v>
      </c>
      <c r="B6392" s="151" t="str">
        <f t="shared" si="198"/>
        <v>2004-2006_Males_PR3_&lt;75</v>
      </c>
      <c r="C6392" s="152" t="s">
        <v>1</v>
      </c>
      <c r="D6392" s="152" t="s">
        <v>2</v>
      </c>
      <c r="E6392" s="152" t="s">
        <v>175</v>
      </c>
      <c r="F6392" s="152">
        <v>169</v>
      </c>
      <c r="G6392" s="152">
        <v>56.3333333333333</v>
      </c>
      <c r="H6392" s="152">
        <v>437.608431083146</v>
      </c>
      <c r="I6392" s="152">
        <v>536.69171259576001</v>
      </c>
      <c r="J6392" s="152">
        <v>457.94594234197399</v>
      </c>
      <c r="K6392" s="152">
        <v>624.97000940854696</v>
      </c>
      <c r="L6392" s="152">
        <v>78.745770253786205</v>
      </c>
      <c r="M6392" s="152">
        <v>88.278296812787204</v>
      </c>
    </row>
    <row r="6393" spans="1:13">
      <c r="A6393" s="150" t="str">
        <f t="shared" si="199"/>
        <v>2005-2007MalesPR3</v>
      </c>
      <c r="B6393" s="151" t="str">
        <f t="shared" si="198"/>
        <v>2005-2007_Males_PR3_&lt;75</v>
      </c>
      <c r="C6393" s="152" t="s">
        <v>3</v>
      </c>
      <c r="D6393" s="152" t="s">
        <v>2</v>
      </c>
      <c r="E6393" s="152" t="s">
        <v>175</v>
      </c>
      <c r="F6393" s="152">
        <v>169</v>
      </c>
      <c r="G6393" s="152">
        <v>56.3333333333333</v>
      </c>
      <c r="H6393" s="152">
        <v>434.26868126220597</v>
      </c>
      <c r="I6393" s="152">
        <v>534.79119440110799</v>
      </c>
      <c r="J6393" s="152">
        <v>456.618242211157</v>
      </c>
      <c r="K6393" s="152">
        <v>622.42733096965503</v>
      </c>
      <c r="L6393" s="152">
        <v>78.172952189950394</v>
      </c>
      <c r="M6393" s="152">
        <v>87.636136568547201</v>
      </c>
    </row>
    <row r="6394" spans="1:13">
      <c r="A6394" s="150" t="str">
        <f t="shared" si="199"/>
        <v>2006-2008MalesPR3</v>
      </c>
      <c r="B6394" s="151" t="str">
        <f t="shared" si="198"/>
        <v>2006-2008_Males_PR3_&lt;75</v>
      </c>
      <c r="C6394" s="152" t="s">
        <v>4</v>
      </c>
      <c r="D6394" s="152" t="s">
        <v>2</v>
      </c>
      <c r="E6394" s="152" t="s">
        <v>175</v>
      </c>
      <c r="F6394" s="152">
        <v>164</v>
      </c>
      <c r="G6394" s="152">
        <v>54.6666666666667</v>
      </c>
      <c r="H6394" s="152">
        <v>417.26032973743099</v>
      </c>
      <c r="I6394" s="152">
        <v>508.40690607939803</v>
      </c>
      <c r="J6394" s="152">
        <v>433.10988411870699</v>
      </c>
      <c r="K6394" s="152">
        <v>592.96584073219697</v>
      </c>
      <c r="L6394" s="152">
        <v>75.297021960691595</v>
      </c>
      <c r="M6394" s="152">
        <v>84.558934652798897</v>
      </c>
    </row>
    <row r="6395" spans="1:13">
      <c r="A6395" s="150" t="str">
        <f t="shared" si="199"/>
        <v>2007-2009MalesPR3</v>
      </c>
      <c r="B6395" s="151" t="str">
        <f t="shared" si="198"/>
        <v>2007-2009_Males_PR3_&lt;75</v>
      </c>
      <c r="C6395" s="152" t="s">
        <v>5</v>
      </c>
      <c r="D6395" s="152" t="s">
        <v>2</v>
      </c>
      <c r="E6395" s="152" t="s">
        <v>175</v>
      </c>
      <c r="F6395" s="152">
        <v>174</v>
      </c>
      <c r="G6395" s="152">
        <v>58</v>
      </c>
      <c r="H6395" s="152">
        <v>438.331318016929</v>
      </c>
      <c r="I6395" s="152">
        <v>534.54384807038196</v>
      </c>
      <c r="J6395" s="152">
        <v>457.619653667514</v>
      </c>
      <c r="K6395" s="152">
        <v>620.63679282535497</v>
      </c>
      <c r="L6395" s="152">
        <v>76.924194402867698</v>
      </c>
      <c r="M6395" s="152">
        <v>86.092944754973203</v>
      </c>
    </row>
    <row r="6396" spans="1:13">
      <c r="A6396" s="150" t="str">
        <f t="shared" si="199"/>
        <v>2008-2010MalesPR3</v>
      </c>
      <c r="B6396" s="151" t="str">
        <f t="shared" si="198"/>
        <v>2008-2010_Males_PR3_&lt;75</v>
      </c>
      <c r="C6396" s="152" t="s">
        <v>6</v>
      </c>
      <c r="D6396" s="152" t="s">
        <v>2</v>
      </c>
      <c r="E6396" s="152" t="s">
        <v>175</v>
      </c>
      <c r="F6396" s="152">
        <v>178</v>
      </c>
      <c r="G6396" s="152">
        <v>59.3333333333333</v>
      </c>
      <c r="H6396" s="152">
        <v>444.38896517288703</v>
      </c>
      <c r="I6396" s="152">
        <v>539.14103654401094</v>
      </c>
      <c r="J6396" s="152">
        <v>462.28235183221398</v>
      </c>
      <c r="K6396" s="152">
        <v>625.05069349558698</v>
      </c>
      <c r="L6396" s="152">
        <v>76.858684711796997</v>
      </c>
      <c r="M6396" s="152">
        <v>85.909656951575499</v>
      </c>
    </row>
    <row r="6397" spans="1:13">
      <c r="A6397" s="150" t="str">
        <f t="shared" si="199"/>
        <v>2009-2011MalesPR3</v>
      </c>
      <c r="B6397" s="151" t="str">
        <f t="shared" si="198"/>
        <v>2009-2011_Males_PR3_&lt;75</v>
      </c>
      <c r="C6397" s="152" t="s">
        <v>7</v>
      </c>
      <c r="D6397" s="152" t="s">
        <v>2</v>
      </c>
      <c r="E6397" s="152" t="s">
        <v>175</v>
      </c>
      <c r="F6397" s="152">
        <v>183</v>
      </c>
      <c r="G6397" s="152">
        <v>61</v>
      </c>
      <c r="H6397" s="152">
        <v>452.61179263949299</v>
      </c>
      <c r="I6397" s="152">
        <v>550.55252240566597</v>
      </c>
      <c r="J6397" s="152">
        <v>472.98830634813697</v>
      </c>
      <c r="K6397" s="152">
        <v>637.11742544735898</v>
      </c>
      <c r="L6397" s="152">
        <v>77.564216057528498</v>
      </c>
      <c r="M6397" s="152">
        <v>86.5649030416931</v>
      </c>
    </row>
    <row r="6398" spans="1:13">
      <c r="A6398" s="150" t="str">
        <f t="shared" si="199"/>
        <v>2010-2012MalesPR3</v>
      </c>
      <c r="B6398" s="151" t="str">
        <f t="shared" si="198"/>
        <v>2010-2012_Males_PR3_&lt;75</v>
      </c>
      <c r="C6398" s="152" t="s">
        <v>8</v>
      </c>
      <c r="D6398" s="152" t="s">
        <v>2</v>
      </c>
      <c r="E6398" s="152" t="s">
        <v>175</v>
      </c>
      <c r="F6398" s="152">
        <v>173</v>
      </c>
      <c r="G6398" s="152">
        <v>57.6666666666667</v>
      </c>
      <c r="H6398" s="152">
        <v>423.67692797492202</v>
      </c>
      <c r="I6398" s="152">
        <v>522.03975668569001</v>
      </c>
      <c r="J6398" s="152">
        <v>446.35014615213299</v>
      </c>
      <c r="K6398" s="152">
        <v>606.77864867599203</v>
      </c>
      <c r="L6398" s="152">
        <v>75.689610533556802</v>
      </c>
      <c r="M6398" s="152">
        <v>84.738891990302406</v>
      </c>
    </row>
    <row r="6399" spans="1:13">
      <c r="A6399" s="150" t="str">
        <f t="shared" si="199"/>
        <v>2011-2013MalesPR3</v>
      </c>
      <c r="B6399" s="151" t="str">
        <f t="shared" ref="B6399:B6462" si="200">CONCATENATE(C6399,"_",D6399,"_",E6399,"_","&lt;75")</f>
        <v>2011-2013_Males_PR3_&lt;75</v>
      </c>
      <c r="C6399" s="152" t="s">
        <v>9</v>
      </c>
      <c r="D6399" s="152" t="s">
        <v>2</v>
      </c>
      <c r="E6399" s="152" t="s">
        <v>175</v>
      </c>
      <c r="F6399" s="152">
        <v>182</v>
      </c>
      <c r="G6399" s="152">
        <v>60.6666666666667</v>
      </c>
      <c r="H6399" s="152">
        <v>440.48598673701503</v>
      </c>
      <c r="I6399" s="152">
        <v>541.29308464399901</v>
      </c>
      <c r="J6399" s="152">
        <v>464.62813821522701</v>
      </c>
      <c r="K6399" s="152">
        <v>626.88027724937899</v>
      </c>
      <c r="L6399" s="152">
        <v>76.664946428772296</v>
      </c>
      <c r="M6399" s="152">
        <v>85.5871926053793</v>
      </c>
    </row>
    <row r="6400" spans="1:13">
      <c r="A6400" s="150" t="str">
        <f t="shared" si="199"/>
        <v>2012-2014MalesPR3</v>
      </c>
      <c r="B6400" s="151" t="str">
        <f t="shared" si="200"/>
        <v>2012-2014_Males_PR3_&lt;75</v>
      </c>
      <c r="C6400" s="152" t="s">
        <v>216</v>
      </c>
      <c r="D6400" s="152" t="s">
        <v>2</v>
      </c>
      <c r="E6400" s="152" t="s">
        <v>175</v>
      </c>
      <c r="F6400" s="152">
        <v>184</v>
      </c>
      <c r="G6400" s="152">
        <v>61.3333333333333</v>
      </c>
      <c r="H6400" s="152">
        <v>440.771349862259</v>
      </c>
      <c r="I6400" s="152">
        <v>545.93584260635203</v>
      </c>
      <c r="J6400" s="152">
        <v>468.82157012626999</v>
      </c>
      <c r="K6400" s="152">
        <v>631.97274720535904</v>
      </c>
      <c r="L6400" s="152">
        <v>77.114272480082306</v>
      </c>
      <c r="M6400" s="152">
        <v>86.036904599006704</v>
      </c>
    </row>
    <row r="6401" spans="1:13">
      <c r="A6401" s="150" t="str">
        <f t="shared" si="199"/>
        <v>2004-2006MalesPR4</v>
      </c>
      <c r="B6401" s="151" t="str">
        <f t="shared" si="200"/>
        <v>2004-2006_Males_PR4_&lt;75</v>
      </c>
      <c r="C6401" s="152" t="s">
        <v>1</v>
      </c>
      <c r="D6401" s="152" t="s">
        <v>2</v>
      </c>
      <c r="E6401" s="152" t="s">
        <v>176</v>
      </c>
      <c r="F6401" s="152">
        <v>218</v>
      </c>
      <c r="G6401" s="152">
        <v>72.6666666666667</v>
      </c>
      <c r="H6401" s="152">
        <v>546.54398676260405</v>
      </c>
      <c r="I6401" s="152">
        <v>728.83032910176598</v>
      </c>
      <c r="J6401" s="152">
        <v>634.31851022998399</v>
      </c>
      <c r="K6401" s="152">
        <v>833.33895734042801</v>
      </c>
      <c r="L6401" s="152">
        <v>94.5118188717815</v>
      </c>
      <c r="M6401" s="152">
        <v>104.508628238662</v>
      </c>
    </row>
    <row r="6402" spans="1:13">
      <c r="A6402" s="150" t="str">
        <f t="shared" si="199"/>
        <v>2005-2007MalesPR4</v>
      </c>
      <c r="B6402" s="151" t="str">
        <f t="shared" si="200"/>
        <v>2005-2007_Males_PR4_&lt;75</v>
      </c>
      <c r="C6402" s="152" t="s">
        <v>3</v>
      </c>
      <c r="D6402" s="152" t="s">
        <v>2</v>
      </c>
      <c r="E6402" s="152" t="s">
        <v>176</v>
      </c>
      <c r="F6402" s="152">
        <v>222</v>
      </c>
      <c r="G6402" s="152">
        <v>74</v>
      </c>
      <c r="H6402" s="152">
        <v>551.59390762044404</v>
      </c>
      <c r="I6402" s="152">
        <v>735.13831310743399</v>
      </c>
      <c r="J6402" s="152">
        <v>640.47444666660499</v>
      </c>
      <c r="K6402" s="152">
        <v>839.71940308249202</v>
      </c>
      <c r="L6402" s="152">
        <v>94.663866440829693</v>
      </c>
      <c r="M6402" s="152">
        <v>104.58108997505801</v>
      </c>
    </row>
    <row r="6403" spans="1:13">
      <c r="A6403" s="150" t="str">
        <f t="shared" ref="A6403:A6466" si="201">C6403&amp;D6403&amp;E6403</f>
        <v>2006-2008MalesPR4</v>
      </c>
      <c r="B6403" s="151" t="str">
        <f t="shared" si="200"/>
        <v>2006-2008_Males_PR4_&lt;75</v>
      </c>
      <c r="C6403" s="152" t="s">
        <v>4</v>
      </c>
      <c r="D6403" s="152" t="s">
        <v>2</v>
      </c>
      <c r="E6403" s="152" t="s">
        <v>176</v>
      </c>
      <c r="F6403" s="152">
        <v>212</v>
      </c>
      <c r="G6403" s="152">
        <v>70.6666666666667</v>
      </c>
      <c r="H6403" s="152">
        <v>521.49955721735705</v>
      </c>
      <c r="I6403" s="152">
        <v>697.48180903769298</v>
      </c>
      <c r="J6403" s="152">
        <v>605.61058152497696</v>
      </c>
      <c r="K6403" s="152">
        <v>799.21489151985804</v>
      </c>
      <c r="L6403" s="152">
        <v>91.871227512716004</v>
      </c>
      <c r="M6403" s="152">
        <v>101.73308248216399</v>
      </c>
    </row>
    <row r="6404" spans="1:13">
      <c r="A6404" s="150" t="str">
        <f t="shared" si="201"/>
        <v>2007-2009MalesPR4</v>
      </c>
      <c r="B6404" s="151" t="str">
        <f t="shared" si="200"/>
        <v>2007-2009_Males_PR4_&lt;75</v>
      </c>
      <c r="C6404" s="152" t="s">
        <v>5</v>
      </c>
      <c r="D6404" s="152" t="s">
        <v>2</v>
      </c>
      <c r="E6404" s="152" t="s">
        <v>176</v>
      </c>
      <c r="F6404" s="152">
        <v>215</v>
      </c>
      <c r="G6404" s="152">
        <v>71.6666666666667</v>
      </c>
      <c r="H6404" s="152">
        <v>522.06007333122898</v>
      </c>
      <c r="I6404" s="152">
        <v>698.32763582908399</v>
      </c>
      <c r="J6404" s="152">
        <v>606.72546017726097</v>
      </c>
      <c r="K6404" s="152">
        <v>799.69004108094896</v>
      </c>
      <c r="L6404" s="152">
        <v>91.602175651822904</v>
      </c>
      <c r="M6404" s="152">
        <v>101.362405251865</v>
      </c>
    </row>
    <row r="6405" spans="1:13">
      <c r="A6405" s="150" t="str">
        <f t="shared" si="201"/>
        <v>2008-2010MalesPR4</v>
      </c>
      <c r="B6405" s="151" t="str">
        <f t="shared" si="200"/>
        <v>2008-2010_Males_PR4_&lt;75</v>
      </c>
      <c r="C6405" s="152" t="s">
        <v>6</v>
      </c>
      <c r="D6405" s="152" t="s">
        <v>2</v>
      </c>
      <c r="E6405" s="152" t="s">
        <v>176</v>
      </c>
      <c r="F6405" s="152">
        <v>207</v>
      </c>
      <c r="G6405" s="152">
        <v>69</v>
      </c>
      <c r="H6405" s="152">
        <v>496.17680193676699</v>
      </c>
      <c r="I6405" s="152">
        <v>666.65210179006397</v>
      </c>
      <c r="J6405" s="152">
        <v>577.40933805250097</v>
      </c>
      <c r="K6405" s="152">
        <v>765.59622237371798</v>
      </c>
      <c r="L6405" s="152">
        <v>89.242763737562996</v>
      </c>
      <c r="M6405" s="152">
        <v>98.944120583653302</v>
      </c>
    </row>
    <row r="6406" spans="1:13">
      <c r="A6406" s="150" t="str">
        <f t="shared" si="201"/>
        <v>2009-2011MalesPR4</v>
      </c>
      <c r="B6406" s="151" t="str">
        <f t="shared" si="200"/>
        <v>2009-2011_Males_PR4_&lt;75</v>
      </c>
      <c r="C6406" s="152" t="s">
        <v>7</v>
      </c>
      <c r="D6406" s="152" t="s">
        <v>2</v>
      </c>
      <c r="E6406" s="152" t="s">
        <v>176</v>
      </c>
      <c r="F6406" s="152">
        <v>193</v>
      </c>
      <c r="G6406" s="152">
        <v>64.3333333333333</v>
      </c>
      <c r="H6406" s="152">
        <v>457.910221125558</v>
      </c>
      <c r="I6406" s="152">
        <v>624.39974175529801</v>
      </c>
      <c r="J6406" s="152">
        <v>537.958603836983</v>
      </c>
      <c r="K6406" s="152">
        <v>720.59258825800703</v>
      </c>
      <c r="L6406" s="152">
        <v>86.441137918315107</v>
      </c>
      <c r="M6406" s="152">
        <v>96.192846502709401</v>
      </c>
    </row>
    <row r="6407" spans="1:13">
      <c r="A6407" s="150" t="str">
        <f t="shared" si="201"/>
        <v>2010-2012MalesPR4</v>
      </c>
      <c r="B6407" s="151" t="str">
        <f t="shared" si="200"/>
        <v>2010-2012_Males_PR4_&lt;75</v>
      </c>
      <c r="C6407" s="152" t="s">
        <v>8</v>
      </c>
      <c r="D6407" s="152" t="s">
        <v>2</v>
      </c>
      <c r="E6407" s="152" t="s">
        <v>176</v>
      </c>
      <c r="F6407" s="152">
        <v>195</v>
      </c>
      <c r="G6407" s="152">
        <v>65</v>
      </c>
      <c r="H6407" s="152">
        <v>459.89481380156099</v>
      </c>
      <c r="I6407" s="152">
        <v>618.49102457485196</v>
      </c>
      <c r="J6407" s="152">
        <v>533.35664653512003</v>
      </c>
      <c r="K6407" s="152">
        <v>713.17737174199999</v>
      </c>
      <c r="L6407" s="152">
        <v>85.134378039731104</v>
      </c>
      <c r="M6407" s="152">
        <v>94.686347167148895</v>
      </c>
    </row>
    <row r="6408" spans="1:13">
      <c r="A6408" s="150" t="str">
        <f t="shared" si="201"/>
        <v>2011-2013MalesPR4</v>
      </c>
      <c r="B6408" s="151" t="str">
        <f t="shared" si="200"/>
        <v>2011-2013_Males_PR4_&lt;75</v>
      </c>
      <c r="C6408" s="152" t="s">
        <v>9</v>
      </c>
      <c r="D6408" s="152" t="s">
        <v>2</v>
      </c>
      <c r="E6408" s="152" t="s">
        <v>176</v>
      </c>
      <c r="F6408" s="152">
        <v>184</v>
      </c>
      <c r="G6408" s="152">
        <v>61.3333333333333</v>
      </c>
      <c r="H6408" s="152">
        <v>432.412107539011</v>
      </c>
      <c r="I6408" s="152">
        <v>588.81382594592196</v>
      </c>
      <c r="J6408" s="152">
        <v>505.676973724334</v>
      </c>
      <c r="K6408" s="152">
        <v>681.57016265515904</v>
      </c>
      <c r="L6408" s="152">
        <v>83.136852221587702</v>
      </c>
      <c r="M6408" s="152">
        <v>92.756336709237999</v>
      </c>
    </row>
    <row r="6409" spans="1:13">
      <c r="A6409" s="150" t="str">
        <f t="shared" si="201"/>
        <v>2012-2014MalesPR4</v>
      </c>
      <c r="B6409" s="151" t="str">
        <f t="shared" si="200"/>
        <v>2012-2014_Males_PR4_&lt;75</v>
      </c>
      <c r="C6409" s="152" t="s">
        <v>216</v>
      </c>
      <c r="D6409" s="152" t="s">
        <v>2</v>
      </c>
      <c r="E6409" s="152" t="s">
        <v>176</v>
      </c>
      <c r="F6409" s="152">
        <v>187</v>
      </c>
      <c r="G6409" s="152">
        <v>62.3333333333333</v>
      </c>
      <c r="H6409" s="152">
        <v>438.164862458409</v>
      </c>
      <c r="I6409" s="152">
        <v>577.79035204762499</v>
      </c>
      <c r="J6409" s="152">
        <v>496.79748279073499</v>
      </c>
      <c r="K6409" s="152">
        <v>668.07456762854997</v>
      </c>
      <c r="L6409" s="152">
        <v>80.992869256889904</v>
      </c>
      <c r="M6409" s="152">
        <v>90.284215580925704</v>
      </c>
    </row>
    <row r="6410" spans="1:13">
      <c r="A6410" s="150" t="str">
        <f t="shared" si="201"/>
        <v>2004-2006MalesPR5</v>
      </c>
      <c r="B6410" s="151" t="str">
        <f t="shared" si="200"/>
        <v>2004-2006_Males_PR5_&lt;75</v>
      </c>
      <c r="C6410" s="152" t="s">
        <v>1</v>
      </c>
      <c r="D6410" s="152" t="s">
        <v>2</v>
      </c>
      <c r="E6410" s="152" t="s">
        <v>177</v>
      </c>
      <c r="F6410" s="152">
        <v>236</v>
      </c>
      <c r="G6410" s="152">
        <v>78.6666666666667</v>
      </c>
      <c r="H6410" s="152">
        <v>621.33059526630302</v>
      </c>
      <c r="I6410" s="152">
        <v>822.79868215196302</v>
      </c>
      <c r="J6410" s="152">
        <v>719.67759357904401</v>
      </c>
      <c r="K6410" s="152">
        <v>936.380082887502</v>
      </c>
      <c r="L6410" s="152">
        <v>103.12108857291901</v>
      </c>
      <c r="M6410" s="152">
        <v>113.58140073553901</v>
      </c>
    </row>
    <row r="6411" spans="1:13">
      <c r="A6411" s="150" t="str">
        <f t="shared" si="201"/>
        <v>2005-2007MalesPR5</v>
      </c>
      <c r="B6411" s="151" t="str">
        <f t="shared" si="200"/>
        <v>2005-2007_Males_PR5_&lt;75</v>
      </c>
      <c r="C6411" s="152" t="s">
        <v>3</v>
      </c>
      <c r="D6411" s="152" t="s">
        <v>2</v>
      </c>
      <c r="E6411" s="152" t="s">
        <v>177</v>
      </c>
      <c r="F6411" s="152">
        <v>225</v>
      </c>
      <c r="G6411" s="152">
        <v>75</v>
      </c>
      <c r="H6411" s="152">
        <v>590.44270081612297</v>
      </c>
      <c r="I6411" s="152">
        <v>792.62348160495196</v>
      </c>
      <c r="J6411" s="152">
        <v>691.01672719329304</v>
      </c>
      <c r="K6411" s="152">
        <v>904.79966880054405</v>
      </c>
      <c r="L6411" s="152">
        <v>101.606754411658</v>
      </c>
      <c r="M6411" s="152">
        <v>112.176187195593</v>
      </c>
    </row>
    <row r="6412" spans="1:13">
      <c r="A6412" s="150" t="str">
        <f t="shared" si="201"/>
        <v>2006-2008MalesPR5</v>
      </c>
      <c r="B6412" s="151" t="str">
        <f t="shared" si="200"/>
        <v>2006-2008_Males_PR5_&lt;75</v>
      </c>
      <c r="C6412" s="152" t="s">
        <v>4</v>
      </c>
      <c r="D6412" s="152" t="s">
        <v>2</v>
      </c>
      <c r="E6412" s="152" t="s">
        <v>177</v>
      </c>
      <c r="F6412" s="152">
        <v>225</v>
      </c>
      <c r="G6412" s="152">
        <v>75</v>
      </c>
      <c r="H6412" s="152">
        <v>586.71673316122997</v>
      </c>
      <c r="I6412" s="152">
        <v>795.60593265207103</v>
      </c>
      <c r="J6412" s="152">
        <v>693.54186040634602</v>
      </c>
      <c r="K6412" s="152">
        <v>908.28700922494204</v>
      </c>
      <c r="L6412" s="152">
        <v>102.064072245725</v>
      </c>
      <c r="M6412" s="152">
        <v>112.68107657287101</v>
      </c>
    </row>
    <row r="6413" spans="1:13">
      <c r="A6413" s="150" t="str">
        <f t="shared" si="201"/>
        <v>2007-2009MalesPR5</v>
      </c>
      <c r="B6413" s="151" t="str">
        <f t="shared" si="200"/>
        <v>2007-2009_Males_PR5_&lt;75</v>
      </c>
      <c r="C6413" s="152" t="s">
        <v>5</v>
      </c>
      <c r="D6413" s="152" t="s">
        <v>2</v>
      </c>
      <c r="E6413" s="152" t="s">
        <v>177</v>
      </c>
      <c r="F6413" s="152">
        <v>244</v>
      </c>
      <c r="G6413" s="152">
        <v>81.3333333333333</v>
      </c>
      <c r="H6413" s="152">
        <v>629.97005060415199</v>
      </c>
      <c r="I6413" s="152">
        <v>860.676060086652</v>
      </c>
      <c r="J6413" s="152">
        <v>754.60636842218196</v>
      </c>
      <c r="K6413" s="152">
        <v>977.31785615555202</v>
      </c>
      <c r="L6413" s="152">
        <v>106.06969166447</v>
      </c>
      <c r="M6413" s="152">
        <v>116.64179606890001</v>
      </c>
    </row>
    <row r="6414" spans="1:13">
      <c r="A6414" s="150" t="str">
        <f t="shared" si="201"/>
        <v>2008-2010MalesPR5</v>
      </c>
      <c r="B6414" s="151" t="str">
        <f t="shared" si="200"/>
        <v>2008-2010_Males_PR5_&lt;75</v>
      </c>
      <c r="C6414" s="152" t="s">
        <v>6</v>
      </c>
      <c r="D6414" s="152" t="s">
        <v>2</v>
      </c>
      <c r="E6414" s="152" t="s">
        <v>177</v>
      </c>
      <c r="F6414" s="152">
        <v>253</v>
      </c>
      <c r="G6414" s="152">
        <v>84.3333333333333</v>
      </c>
      <c r="H6414" s="152">
        <v>645.98493552917103</v>
      </c>
      <c r="I6414" s="152">
        <v>885.52681651630405</v>
      </c>
      <c r="J6414" s="152">
        <v>778.39355307080405</v>
      </c>
      <c r="K6414" s="152">
        <v>1003.13654516293</v>
      </c>
      <c r="L6414" s="152">
        <v>107.13326344550001</v>
      </c>
      <c r="M6414" s="152">
        <v>117.609728646622</v>
      </c>
    </row>
    <row r="6415" spans="1:13">
      <c r="A6415" s="150" t="str">
        <f t="shared" si="201"/>
        <v>2009-2011MalesPR5</v>
      </c>
      <c r="B6415" s="151" t="str">
        <f t="shared" si="200"/>
        <v>2009-2011_Males_PR5_&lt;75</v>
      </c>
      <c r="C6415" s="152" t="s">
        <v>7</v>
      </c>
      <c r="D6415" s="152" t="s">
        <v>2</v>
      </c>
      <c r="E6415" s="152" t="s">
        <v>177</v>
      </c>
      <c r="F6415" s="152">
        <v>244</v>
      </c>
      <c r="G6415" s="152">
        <v>81.3333333333333</v>
      </c>
      <c r="H6415" s="152">
        <v>615.60197799979801</v>
      </c>
      <c r="I6415" s="152">
        <v>848.025165484951</v>
      </c>
      <c r="J6415" s="152">
        <v>743.85108195144096</v>
      </c>
      <c r="K6415" s="152">
        <v>962.58241569000995</v>
      </c>
      <c r="L6415" s="152">
        <v>104.17408353350901</v>
      </c>
      <c r="M6415" s="152">
        <v>114.55725020506</v>
      </c>
    </row>
    <row r="6416" spans="1:13">
      <c r="A6416" s="150" t="str">
        <f t="shared" si="201"/>
        <v>2010-2012MalesPR5</v>
      </c>
      <c r="B6416" s="151" t="str">
        <f t="shared" si="200"/>
        <v>2010-2012_Males_PR5_&lt;75</v>
      </c>
      <c r="C6416" s="152" t="s">
        <v>8</v>
      </c>
      <c r="D6416" s="152" t="s">
        <v>2</v>
      </c>
      <c r="E6416" s="152" t="s">
        <v>177</v>
      </c>
      <c r="F6416" s="152">
        <v>221</v>
      </c>
      <c r="G6416" s="152">
        <v>73.6666666666667</v>
      </c>
      <c r="H6416" s="152">
        <v>550.49070891246902</v>
      </c>
      <c r="I6416" s="152">
        <v>762.31863835602803</v>
      </c>
      <c r="J6416" s="152">
        <v>663.88512293183999</v>
      </c>
      <c r="K6416" s="152">
        <v>871.08890205907096</v>
      </c>
      <c r="L6416" s="152">
        <v>98.433515424188201</v>
      </c>
      <c r="M6416" s="152">
        <v>108.770263703043</v>
      </c>
    </row>
    <row r="6417" spans="1:13">
      <c r="A6417" s="150" t="str">
        <f t="shared" si="201"/>
        <v>2011-2013MalesPR5</v>
      </c>
      <c r="B6417" s="151" t="str">
        <f t="shared" si="200"/>
        <v>2011-2013_Males_PR5_&lt;75</v>
      </c>
      <c r="C6417" s="152" t="s">
        <v>9</v>
      </c>
      <c r="D6417" s="152" t="s">
        <v>2</v>
      </c>
      <c r="E6417" s="152" t="s">
        <v>177</v>
      </c>
      <c r="F6417" s="152">
        <v>224</v>
      </c>
      <c r="G6417" s="152">
        <v>74.6666666666667</v>
      </c>
      <c r="H6417" s="152">
        <v>551.91445325974496</v>
      </c>
      <c r="I6417" s="152">
        <v>761.06110993612401</v>
      </c>
      <c r="J6417" s="152">
        <v>663.14917137182897</v>
      </c>
      <c r="K6417" s="152">
        <v>869.18210564586798</v>
      </c>
      <c r="L6417" s="152">
        <v>97.911938564295696</v>
      </c>
      <c r="M6417" s="152">
        <v>108.120995709743</v>
      </c>
    </row>
    <row r="6418" spans="1:13">
      <c r="A6418" s="150" t="str">
        <f t="shared" si="201"/>
        <v>2012-2014MalesPR5</v>
      </c>
      <c r="B6418" s="151" t="str">
        <f t="shared" si="200"/>
        <v>2012-2014_Males_PR5_&lt;75</v>
      </c>
      <c r="C6418" s="152" t="s">
        <v>216</v>
      </c>
      <c r="D6418" s="152" t="s">
        <v>2</v>
      </c>
      <c r="E6418" s="152" t="s">
        <v>177</v>
      </c>
      <c r="F6418" s="152">
        <v>204</v>
      </c>
      <c r="G6418" s="152">
        <v>68</v>
      </c>
      <c r="H6418" s="152">
        <v>499.75502204801597</v>
      </c>
      <c r="I6418" s="152">
        <v>696.12479317802502</v>
      </c>
      <c r="J6418" s="152">
        <v>602.46033303034096</v>
      </c>
      <c r="K6418" s="152">
        <v>800.05021844696603</v>
      </c>
      <c r="L6418" s="152">
        <v>93.664460147683499</v>
      </c>
      <c r="M6418" s="152">
        <v>103.92542526894201</v>
      </c>
    </row>
    <row r="6419" spans="1:13">
      <c r="A6419" s="150" t="str">
        <f t="shared" si="201"/>
        <v>2004-2006MalesPT</v>
      </c>
      <c r="B6419" s="151" t="str">
        <f t="shared" si="200"/>
        <v>2004-2006_Males_PT_&lt;75</v>
      </c>
      <c r="C6419" s="152" t="s">
        <v>1</v>
      </c>
      <c r="D6419" s="152" t="s">
        <v>2</v>
      </c>
      <c r="E6419" s="152" t="s">
        <v>178</v>
      </c>
      <c r="F6419" s="152">
        <v>1774</v>
      </c>
      <c r="G6419" s="152">
        <v>591.33333333333303</v>
      </c>
      <c r="H6419" s="152">
        <v>399.73321075449098</v>
      </c>
      <c r="I6419" s="152">
        <v>581.386401378507</v>
      </c>
      <c r="J6419" s="152">
        <v>554.08312878758102</v>
      </c>
      <c r="K6419" s="152">
        <v>609.66584225913698</v>
      </c>
      <c r="L6419" s="152">
        <v>27.303272590926699</v>
      </c>
      <c r="M6419" s="152">
        <v>28.279440880629199</v>
      </c>
    </row>
    <row r="6420" spans="1:13">
      <c r="A6420" s="150" t="str">
        <f t="shared" si="201"/>
        <v>2005-2007MalesPT</v>
      </c>
      <c r="B6420" s="151" t="str">
        <f t="shared" si="200"/>
        <v>2005-2007_Males_PT_&lt;75</v>
      </c>
      <c r="C6420" s="152" t="s">
        <v>3</v>
      </c>
      <c r="D6420" s="152" t="s">
        <v>2</v>
      </c>
      <c r="E6420" s="152" t="s">
        <v>178</v>
      </c>
      <c r="F6420" s="152">
        <v>1777</v>
      </c>
      <c r="G6420" s="152">
        <v>592.33333333333303</v>
      </c>
      <c r="H6420" s="152">
        <v>394.86431955345</v>
      </c>
      <c r="I6420" s="152">
        <v>571.17671664057002</v>
      </c>
      <c r="J6420" s="152">
        <v>544.29105330936102</v>
      </c>
      <c r="K6420" s="152">
        <v>599.02278993498203</v>
      </c>
      <c r="L6420" s="152">
        <v>26.885663331208999</v>
      </c>
      <c r="M6420" s="152">
        <v>27.846073294411401</v>
      </c>
    </row>
    <row r="6421" spans="1:13">
      <c r="A6421" s="150" t="str">
        <f t="shared" si="201"/>
        <v>2006-2008MalesPT</v>
      </c>
      <c r="B6421" s="151" t="str">
        <f t="shared" si="200"/>
        <v>2006-2008_Males_PT_&lt;75</v>
      </c>
      <c r="C6421" s="152" t="s">
        <v>4</v>
      </c>
      <c r="D6421" s="152" t="s">
        <v>2</v>
      </c>
      <c r="E6421" s="152" t="s">
        <v>178</v>
      </c>
      <c r="F6421" s="152">
        <v>1770</v>
      </c>
      <c r="G6421" s="152">
        <v>590</v>
      </c>
      <c r="H6421" s="152">
        <v>388.42877269674898</v>
      </c>
      <c r="I6421" s="152">
        <v>559.68644461524002</v>
      </c>
      <c r="J6421" s="152">
        <v>533.25122323449204</v>
      </c>
      <c r="K6421" s="152">
        <v>587.06788730425205</v>
      </c>
      <c r="L6421" s="152">
        <v>26.435221380747599</v>
      </c>
      <c r="M6421" s="152">
        <v>27.381442689012001</v>
      </c>
    </row>
    <row r="6422" spans="1:13">
      <c r="A6422" s="150" t="str">
        <f t="shared" si="201"/>
        <v>2007-2009MalesPT</v>
      </c>
      <c r="B6422" s="151" t="str">
        <f t="shared" si="200"/>
        <v>2007-2009_Males_PT_&lt;75</v>
      </c>
      <c r="C6422" s="152" t="s">
        <v>5</v>
      </c>
      <c r="D6422" s="152" t="s">
        <v>2</v>
      </c>
      <c r="E6422" s="152" t="s">
        <v>178</v>
      </c>
      <c r="F6422" s="152">
        <v>1737</v>
      </c>
      <c r="G6422" s="152">
        <v>579</v>
      </c>
      <c r="H6422" s="152">
        <v>375.14659225647301</v>
      </c>
      <c r="I6422" s="152">
        <v>539.00911701279995</v>
      </c>
      <c r="J6422" s="152">
        <v>513.30086879205101</v>
      </c>
      <c r="K6422" s="152">
        <v>565.64643750920095</v>
      </c>
      <c r="L6422" s="152">
        <v>25.708248220748299</v>
      </c>
      <c r="M6422" s="152">
        <v>26.6373204964009</v>
      </c>
    </row>
    <row r="6423" spans="1:13">
      <c r="A6423" s="150" t="str">
        <f t="shared" si="201"/>
        <v>2008-2010MalesPT</v>
      </c>
      <c r="B6423" s="151" t="str">
        <f t="shared" si="200"/>
        <v>2008-2010_Males_PT_&lt;75</v>
      </c>
      <c r="C6423" s="152" t="s">
        <v>6</v>
      </c>
      <c r="D6423" s="152" t="s">
        <v>2</v>
      </c>
      <c r="E6423" s="152" t="s">
        <v>178</v>
      </c>
      <c r="F6423" s="152">
        <v>1687</v>
      </c>
      <c r="G6423" s="152">
        <v>562.33333333333303</v>
      </c>
      <c r="H6423" s="152">
        <v>359.09967517124801</v>
      </c>
      <c r="I6423" s="152">
        <v>518.24151119414205</v>
      </c>
      <c r="J6423" s="152">
        <v>493.16188148755299</v>
      </c>
      <c r="K6423" s="152">
        <v>544.241096744527</v>
      </c>
      <c r="L6423" s="152">
        <v>25.079629706589099</v>
      </c>
      <c r="M6423" s="152">
        <v>25.999585550385198</v>
      </c>
    </row>
    <row r="6424" spans="1:13">
      <c r="A6424" s="150" t="str">
        <f t="shared" si="201"/>
        <v>2009-2011MalesPT</v>
      </c>
      <c r="B6424" s="151" t="str">
        <f t="shared" si="200"/>
        <v>2009-2011_Males_PT_&lt;75</v>
      </c>
      <c r="C6424" s="152" t="s">
        <v>7</v>
      </c>
      <c r="D6424" s="152" t="s">
        <v>2</v>
      </c>
      <c r="E6424" s="152" t="s">
        <v>178</v>
      </c>
      <c r="F6424" s="152">
        <v>1635</v>
      </c>
      <c r="G6424" s="152">
        <v>545</v>
      </c>
      <c r="H6424" s="152">
        <v>343.10536587413202</v>
      </c>
      <c r="I6424" s="152">
        <v>491.27572861389899</v>
      </c>
      <c r="J6424" s="152">
        <v>467.10678394847002</v>
      </c>
      <c r="K6424" s="152">
        <v>516.34549710839303</v>
      </c>
      <c r="L6424" s="152">
        <v>24.168944665428299</v>
      </c>
      <c r="M6424" s="152">
        <v>25.069768494495001</v>
      </c>
    </row>
    <row r="6425" spans="1:13">
      <c r="A6425" s="150" t="str">
        <f t="shared" si="201"/>
        <v>2010-2012MalesPT</v>
      </c>
      <c r="B6425" s="151" t="str">
        <f t="shared" si="200"/>
        <v>2010-2012_Males_PT_&lt;75</v>
      </c>
      <c r="C6425" s="152" t="s">
        <v>8</v>
      </c>
      <c r="D6425" s="152" t="s">
        <v>2</v>
      </c>
      <c r="E6425" s="152" t="s">
        <v>178</v>
      </c>
      <c r="F6425" s="152">
        <v>1616</v>
      </c>
      <c r="G6425" s="152">
        <v>538.66666666666697</v>
      </c>
      <c r="H6425" s="152">
        <v>335.31492836170901</v>
      </c>
      <c r="I6425" s="152">
        <v>480.08898807559501</v>
      </c>
      <c r="J6425" s="152">
        <v>456.33722825703802</v>
      </c>
      <c r="K6425" s="152">
        <v>504.73131801464899</v>
      </c>
      <c r="L6425" s="152">
        <v>23.751759818556302</v>
      </c>
      <c r="M6425" s="152">
        <v>24.642329939054399</v>
      </c>
    </row>
    <row r="6426" spans="1:13">
      <c r="A6426" s="150" t="str">
        <f t="shared" si="201"/>
        <v>2011-2013MalesPT</v>
      </c>
      <c r="B6426" s="151" t="str">
        <f t="shared" si="200"/>
        <v>2011-2013_Males_PT_&lt;75</v>
      </c>
      <c r="C6426" s="152" t="s">
        <v>9</v>
      </c>
      <c r="D6426" s="152" t="s">
        <v>2</v>
      </c>
      <c r="E6426" s="152" t="s">
        <v>178</v>
      </c>
      <c r="F6426" s="152">
        <v>1614</v>
      </c>
      <c r="G6426" s="152">
        <v>538</v>
      </c>
      <c r="H6426" s="152">
        <v>331.474692708173</v>
      </c>
      <c r="I6426" s="152">
        <v>473.01647519127198</v>
      </c>
      <c r="J6426" s="152">
        <v>449.61563246206299</v>
      </c>
      <c r="K6426" s="152">
        <v>497.295285056132</v>
      </c>
      <c r="L6426" s="152">
        <v>23.4008427292089</v>
      </c>
      <c r="M6426" s="152">
        <v>24.278809864859301</v>
      </c>
    </row>
    <row r="6427" spans="1:13">
      <c r="A6427" s="150" t="str">
        <f t="shared" si="201"/>
        <v>2012-2014MalesPT</v>
      </c>
      <c r="B6427" s="151" t="str">
        <f t="shared" si="200"/>
        <v>2012-2014_Males_PT_&lt;75</v>
      </c>
      <c r="C6427" s="152" t="s">
        <v>216</v>
      </c>
      <c r="D6427" s="152" t="s">
        <v>2</v>
      </c>
      <c r="E6427" s="152" t="s">
        <v>178</v>
      </c>
      <c r="F6427" s="152">
        <v>1648</v>
      </c>
      <c r="G6427" s="152">
        <v>549.33333333333303</v>
      </c>
      <c r="H6427" s="152">
        <v>335.6196744815</v>
      </c>
      <c r="I6427" s="152">
        <v>474.96110227314199</v>
      </c>
      <c r="J6427" s="152">
        <v>451.73681402277401</v>
      </c>
      <c r="K6427" s="152">
        <v>499.04751473603199</v>
      </c>
      <c r="L6427" s="152">
        <v>23.224288250368499</v>
      </c>
      <c r="M6427" s="152">
        <v>24.086412462889299</v>
      </c>
    </row>
    <row r="6428" spans="1:13">
      <c r="A6428" s="150" t="str">
        <f t="shared" si="201"/>
        <v>2004-2006MalesPT1</v>
      </c>
      <c r="B6428" s="151" t="str">
        <f t="shared" si="200"/>
        <v>2004-2006_Males_PT1_&lt;75</v>
      </c>
      <c r="C6428" s="152" t="s">
        <v>1</v>
      </c>
      <c r="D6428" s="152" t="s">
        <v>2</v>
      </c>
      <c r="E6428" s="152" t="s">
        <v>179</v>
      </c>
      <c r="F6428" s="152">
        <v>290</v>
      </c>
      <c r="G6428" s="152">
        <v>96.6666666666667</v>
      </c>
      <c r="H6428" s="152">
        <v>326.337703257751</v>
      </c>
      <c r="I6428" s="152">
        <v>372.52532703039299</v>
      </c>
      <c r="J6428" s="152">
        <v>330.52276836196199</v>
      </c>
      <c r="K6428" s="152">
        <v>418.35113336191603</v>
      </c>
      <c r="L6428" s="152">
        <v>42.002558668431298</v>
      </c>
      <c r="M6428" s="152">
        <v>45.825806331522799</v>
      </c>
    </row>
    <row r="6429" spans="1:13">
      <c r="A6429" s="150" t="str">
        <f t="shared" si="201"/>
        <v>2005-2007MalesPT1</v>
      </c>
      <c r="B6429" s="151" t="str">
        <f t="shared" si="200"/>
        <v>2005-2007_Males_PT1_&lt;75</v>
      </c>
      <c r="C6429" s="152" t="s">
        <v>3</v>
      </c>
      <c r="D6429" s="152" t="s">
        <v>2</v>
      </c>
      <c r="E6429" s="152" t="s">
        <v>179</v>
      </c>
      <c r="F6429" s="152">
        <v>258</v>
      </c>
      <c r="G6429" s="152">
        <v>86</v>
      </c>
      <c r="H6429" s="152">
        <v>289.80948957584502</v>
      </c>
      <c r="I6429" s="152">
        <v>328.289323857765</v>
      </c>
      <c r="J6429" s="152">
        <v>289.08220126823198</v>
      </c>
      <c r="K6429" s="152">
        <v>371.29121316944799</v>
      </c>
      <c r="L6429" s="152">
        <v>39.207122589532901</v>
      </c>
      <c r="M6429" s="152">
        <v>43.001889311682902</v>
      </c>
    </row>
    <row r="6430" spans="1:13">
      <c r="A6430" s="150" t="str">
        <f t="shared" si="201"/>
        <v>2006-2008MalesPT1</v>
      </c>
      <c r="B6430" s="151" t="str">
        <f t="shared" si="200"/>
        <v>2006-2008_Males_PT1_&lt;75</v>
      </c>
      <c r="C6430" s="152" t="s">
        <v>4</v>
      </c>
      <c r="D6430" s="152" t="s">
        <v>2</v>
      </c>
      <c r="E6430" s="152" t="s">
        <v>179</v>
      </c>
      <c r="F6430" s="152">
        <v>253</v>
      </c>
      <c r="G6430" s="152">
        <v>84.3333333333333</v>
      </c>
      <c r="H6430" s="152">
        <v>283.73725705698303</v>
      </c>
      <c r="I6430" s="152">
        <v>320.94968604730701</v>
      </c>
      <c r="J6430" s="152">
        <v>282.254529700462</v>
      </c>
      <c r="K6430" s="152">
        <v>363.42880683135797</v>
      </c>
      <c r="L6430" s="152">
        <v>38.695156346844598</v>
      </c>
      <c r="M6430" s="152">
        <v>42.479120784051403</v>
      </c>
    </row>
    <row r="6431" spans="1:13">
      <c r="A6431" s="150" t="str">
        <f t="shared" si="201"/>
        <v>2007-2009MalesPT1</v>
      </c>
      <c r="B6431" s="151" t="str">
        <f t="shared" si="200"/>
        <v>2007-2009_Males_PT1_&lt;75</v>
      </c>
      <c r="C6431" s="152" t="s">
        <v>5</v>
      </c>
      <c r="D6431" s="152" t="s">
        <v>2</v>
      </c>
      <c r="E6431" s="152" t="s">
        <v>179</v>
      </c>
      <c r="F6431" s="152">
        <v>262</v>
      </c>
      <c r="G6431" s="152">
        <v>87.3333333333333</v>
      </c>
      <c r="H6431" s="152">
        <v>292.276971475106</v>
      </c>
      <c r="I6431" s="152">
        <v>320.96319500264099</v>
      </c>
      <c r="J6431" s="152">
        <v>282.88186797937698</v>
      </c>
      <c r="K6431" s="152">
        <v>362.70063317131797</v>
      </c>
      <c r="L6431" s="152">
        <v>38.081327023263803</v>
      </c>
      <c r="M6431" s="152">
        <v>41.7374381686774</v>
      </c>
    </row>
    <row r="6432" spans="1:13">
      <c r="A6432" s="150" t="str">
        <f t="shared" si="201"/>
        <v>2008-2010MalesPT1</v>
      </c>
      <c r="B6432" s="151" t="str">
        <f t="shared" si="200"/>
        <v>2008-2010_Males_PT1_&lt;75</v>
      </c>
      <c r="C6432" s="152" t="s">
        <v>6</v>
      </c>
      <c r="D6432" s="152" t="s">
        <v>2</v>
      </c>
      <c r="E6432" s="152" t="s">
        <v>179</v>
      </c>
      <c r="F6432" s="152">
        <v>268</v>
      </c>
      <c r="G6432" s="152">
        <v>89.3333333333333</v>
      </c>
      <c r="H6432" s="152">
        <v>298.29150203127602</v>
      </c>
      <c r="I6432" s="152">
        <v>327.27961493555699</v>
      </c>
      <c r="J6432" s="152">
        <v>288.857851378698</v>
      </c>
      <c r="K6432" s="152">
        <v>369.346543008933</v>
      </c>
      <c r="L6432" s="152">
        <v>38.421763556859098</v>
      </c>
      <c r="M6432" s="152">
        <v>42.066928073375898</v>
      </c>
    </row>
    <row r="6433" spans="1:13">
      <c r="A6433" s="150" t="str">
        <f t="shared" si="201"/>
        <v>2009-2011MalesPT1</v>
      </c>
      <c r="B6433" s="151" t="str">
        <f t="shared" si="200"/>
        <v>2009-2011_Males_PT1_&lt;75</v>
      </c>
      <c r="C6433" s="152" t="s">
        <v>7</v>
      </c>
      <c r="D6433" s="152" t="s">
        <v>2</v>
      </c>
      <c r="E6433" s="152" t="s">
        <v>179</v>
      </c>
      <c r="F6433" s="152">
        <v>239</v>
      </c>
      <c r="G6433" s="152">
        <v>79.6666666666667</v>
      </c>
      <c r="H6433" s="152">
        <v>265.605725525933</v>
      </c>
      <c r="I6433" s="152">
        <v>284.74228323761503</v>
      </c>
      <c r="J6433" s="152">
        <v>249.38786581753601</v>
      </c>
      <c r="K6433" s="152">
        <v>323.65916119345798</v>
      </c>
      <c r="L6433" s="152">
        <v>35.354417420079599</v>
      </c>
      <c r="M6433" s="152">
        <v>38.9168779558428</v>
      </c>
    </row>
    <row r="6434" spans="1:13">
      <c r="A6434" s="150" t="str">
        <f t="shared" si="201"/>
        <v>2010-2012MalesPT1</v>
      </c>
      <c r="B6434" s="151" t="str">
        <f t="shared" si="200"/>
        <v>2010-2012_Males_PT1_&lt;75</v>
      </c>
      <c r="C6434" s="152" t="s">
        <v>8</v>
      </c>
      <c r="D6434" s="152" t="s">
        <v>2</v>
      </c>
      <c r="E6434" s="152" t="s">
        <v>179</v>
      </c>
      <c r="F6434" s="152">
        <v>219</v>
      </c>
      <c r="G6434" s="152">
        <v>73</v>
      </c>
      <c r="H6434" s="152">
        <v>242.936536989584</v>
      </c>
      <c r="I6434" s="152">
        <v>259.18861110964701</v>
      </c>
      <c r="J6434" s="152">
        <v>225.61578057683801</v>
      </c>
      <c r="K6434" s="152">
        <v>296.303971919942</v>
      </c>
      <c r="L6434" s="152">
        <v>33.572830532808801</v>
      </c>
      <c r="M6434" s="152">
        <v>37.115360810295599</v>
      </c>
    </row>
    <row r="6435" spans="1:13">
      <c r="A6435" s="150" t="str">
        <f t="shared" si="201"/>
        <v>2011-2013MalesPT1</v>
      </c>
      <c r="B6435" s="151" t="str">
        <f t="shared" si="200"/>
        <v>2011-2013_Males_PT1_&lt;75</v>
      </c>
      <c r="C6435" s="152" t="s">
        <v>9</v>
      </c>
      <c r="D6435" s="152" t="s">
        <v>2</v>
      </c>
      <c r="E6435" s="152" t="s">
        <v>179</v>
      </c>
      <c r="F6435" s="152">
        <v>222</v>
      </c>
      <c r="G6435" s="152">
        <v>74</v>
      </c>
      <c r="H6435" s="152">
        <v>245.47746472643601</v>
      </c>
      <c r="I6435" s="152">
        <v>255.5484924104</v>
      </c>
      <c r="J6435" s="152">
        <v>222.68142521207599</v>
      </c>
      <c r="K6435" s="152">
        <v>291.858795814632</v>
      </c>
      <c r="L6435" s="152">
        <v>32.8670671983242</v>
      </c>
      <c r="M6435" s="152">
        <v>36.310303404232101</v>
      </c>
    </row>
    <row r="6436" spans="1:13">
      <c r="A6436" s="150" t="str">
        <f t="shared" si="201"/>
        <v>2012-2014MalesPT1</v>
      </c>
      <c r="B6436" s="151" t="str">
        <f t="shared" si="200"/>
        <v>2012-2014_Males_PT1_&lt;75</v>
      </c>
      <c r="C6436" s="152" t="s">
        <v>216</v>
      </c>
      <c r="D6436" s="152" t="s">
        <v>2</v>
      </c>
      <c r="E6436" s="152" t="s">
        <v>179</v>
      </c>
      <c r="F6436" s="152">
        <v>238</v>
      </c>
      <c r="G6436" s="152">
        <v>79.3333333333333</v>
      </c>
      <c r="H6436" s="152">
        <v>262.19539064909901</v>
      </c>
      <c r="I6436" s="152">
        <v>268.05757181489298</v>
      </c>
      <c r="J6436" s="152">
        <v>234.78121699541001</v>
      </c>
      <c r="K6436" s="152">
        <v>304.694408531882</v>
      </c>
      <c r="L6436" s="152">
        <v>33.276354819483203</v>
      </c>
      <c r="M6436" s="152">
        <v>36.636836716989002</v>
      </c>
    </row>
    <row r="6437" spans="1:13">
      <c r="A6437" s="150" t="str">
        <f t="shared" si="201"/>
        <v>2004-2006MalesPT2</v>
      </c>
      <c r="B6437" s="151" t="str">
        <f t="shared" si="200"/>
        <v>2004-2006_Males_PT2_&lt;75</v>
      </c>
      <c r="C6437" s="152" t="s">
        <v>1</v>
      </c>
      <c r="D6437" s="152" t="s">
        <v>2</v>
      </c>
      <c r="E6437" s="152" t="s">
        <v>180</v>
      </c>
      <c r="F6437" s="152">
        <v>252</v>
      </c>
      <c r="G6437" s="152">
        <v>84</v>
      </c>
      <c r="H6437" s="152">
        <v>298.656047784968</v>
      </c>
      <c r="I6437" s="152">
        <v>458.527652854726</v>
      </c>
      <c r="J6437" s="152">
        <v>402.42891059547998</v>
      </c>
      <c r="K6437" s="152">
        <v>520.12368312979299</v>
      </c>
      <c r="L6437" s="152">
        <v>56.098742259246201</v>
      </c>
      <c r="M6437" s="152">
        <v>61.596030275067001</v>
      </c>
    </row>
    <row r="6438" spans="1:13">
      <c r="A6438" s="150" t="str">
        <f t="shared" si="201"/>
        <v>2005-2007MalesPT2</v>
      </c>
      <c r="B6438" s="151" t="str">
        <f t="shared" si="200"/>
        <v>2005-2007_Males_PT2_&lt;75</v>
      </c>
      <c r="C6438" s="152" t="s">
        <v>3</v>
      </c>
      <c r="D6438" s="152" t="s">
        <v>2</v>
      </c>
      <c r="E6438" s="152" t="s">
        <v>180</v>
      </c>
      <c r="F6438" s="152">
        <v>245</v>
      </c>
      <c r="G6438" s="152">
        <v>81.6666666666667</v>
      </c>
      <c r="H6438" s="152">
        <v>283.67973137266301</v>
      </c>
      <c r="I6438" s="152">
        <v>434.036347074383</v>
      </c>
      <c r="J6438" s="152">
        <v>379.99050643156102</v>
      </c>
      <c r="K6438" s="152">
        <v>493.45741851869002</v>
      </c>
      <c r="L6438" s="152">
        <v>54.045840642822199</v>
      </c>
      <c r="M6438" s="152">
        <v>59.421071444307003</v>
      </c>
    </row>
    <row r="6439" spans="1:13">
      <c r="A6439" s="150" t="str">
        <f t="shared" si="201"/>
        <v>2006-2008MalesPT2</v>
      </c>
      <c r="B6439" s="151" t="str">
        <f t="shared" si="200"/>
        <v>2006-2008_Males_PT2_&lt;75</v>
      </c>
      <c r="C6439" s="152" t="s">
        <v>4</v>
      </c>
      <c r="D6439" s="152" t="s">
        <v>2</v>
      </c>
      <c r="E6439" s="152" t="s">
        <v>180</v>
      </c>
      <c r="F6439" s="152">
        <v>238</v>
      </c>
      <c r="G6439" s="152">
        <v>79.3333333333333</v>
      </c>
      <c r="H6439" s="152">
        <v>269.29474196358899</v>
      </c>
      <c r="I6439" s="152">
        <v>413.15729459209501</v>
      </c>
      <c r="J6439" s="152">
        <v>360.99263013072499</v>
      </c>
      <c r="K6439" s="152">
        <v>470.58991618287001</v>
      </c>
      <c r="L6439" s="152">
        <v>52.1646644613703</v>
      </c>
      <c r="M6439" s="152">
        <v>57.432621590775099</v>
      </c>
    </row>
    <row r="6440" spans="1:13">
      <c r="A6440" s="150" t="str">
        <f t="shared" si="201"/>
        <v>2007-2009MalesPT2</v>
      </c>
      <c r="B6440" s="151" t="str">
        <f t="shared" si="200"/>
        <v>2007-2009_Males_PT2_&lt;75</v>
      </c>
      <c r="C6440" s="152" t="s">
        <v>5</v>
      </c>
      <c r="D6440" s="152" t="s">
        <v>2</v>
      </c>
      <c r="E6440" s="152" t="s">
        <v>180</v>
      </c>
      <c r="F6440" s="152">
        <v>230</v>
      </c>
      <c r="G6440" s="152">
        <v>76.6666666666667</v>
      </c>
      <c r="H6440" s="152">
        <v>253.669942317661</v>
      </c>
      <c r="I6440" s="152">
        <v>386.61465254499399</v>
      </c>
      <c r="J6440" s="152">
        <v>336.889160940387</v>
      </c>
      <c r="K6440" s="152">
        <v>441.45310712547803</v>
      </c>
      <c r="L6440" s="152">
        <v>49.725491604606702</v>
      </c>
      <c r="M6440" s="152">
        <v>54.838454580484203</v>
      </c>
    </row>
    <row r="6441" spans="1:13">
      <c r="A6441" s="150" t="str">
        <f t="shared" si="201"/>
        <v>2008-2010MalesPT2</v>
      </c>
      <c r="B6441" s="151" t="str">
        <f t="shared" si="200"/>
        <v>2008-2010_Males_PT2_&lt;75</v>
      </c>
      <c r="C6441" s="152" t="s">
        <v>6</v>
      </c>
      <c r="D6441" s="152" t="s">
        <v>2</v>
      </c>
      <c r="E6441" s="152" t="s">
        <v>180</v>
      </c>
      <c r="F6441" s="152">
        <v>233</v>
      </c>
      <c r="G6441" s="152">
        <v>77.6666666666667</v>
      </c>
      <c r="H6441" s="152">
        <v>251.837440553394</v>
      </c>
      <c r="I6441" s="152">
        <v>386.56094306419402</v>
      </c>
      <c r="J6441" s="152">
        <v>337.274518348551</v>
      </c>
      <c r="K6441" s="152">
        <v>440.88067221511398</v>
      </c>
      <c r="L6441" s="152">
        <v>49.286424715643598</v>
      </c>
      <c r="M6441" s="152">
        <v>54.3197291509195</v>
      </c>
    </row>
    <row r="6442" spans="1:13">
      <c r="A6442" s="150" t="str">
        <f t="shared" si="201"/>
        <v>2009-2011MalesPT2</v>
      </c>
      <c r="B6442" s="151" t="str">
        <f t="shared" si="200"/>
        <v>2009-2011_Males_PT2_&lt;75</v>
      </c>
      <c r="C6442" s="152" t="s">
        <v>7</v>
      </c>
      <c r="D6442" s="152" t="s">
        <v>2</v>
      </c>
      <c r="E6442" s="152" t="s">
        <v>180</v>
      </c>
      <c r="F6442" s="152">
        <v>242</v>
      </c>
      <c r="G6442" s="152">
        <v>80.6666666666667</v>
      </c>
      <c r="H6442" s="152">
        <v>255.995260914178</v>
      </c>
      <c r="I6442" s="152">
        <v>389.21051021685099</v>
      </c>
      <c r="J6442" s="152">
        <v>340.52126979132402</v>
      </c>
      <c r="K6442" s="152">
        <v>442.77375126519701</v>
      </c>
      <c r="L6442" s="152">
        <v>48.689240425527601</v>
      </c>
      <c r="M6442" s="152">
        <v>53.563241048345802</v>
      </c>
    </row>
    <row r="6443" spans="1:13">
      <c r="A6443" s="150" t="str">
        <f t="shared" si="201"/>
        <v>2010-2012MalesPT2</v>
      </c>
      <c r="B6443" s="151" t="str">
        <f t="shared" si="200"/>
        <v>2010-2012_Males_PT2_&lt;75</v>
      </c>
      <c r="C6443" s="152" t="s">
        <v>8</v>
      </c>
      <c r="D6443" s="152" t="s">
        <v>2</v>
      </c>
      <c r="E6443" s="152" t="s">
        <v>180</v>
      </c>
      <c r="F6443" s="152">
        <v>243</v>
      </c>
      <c r="G6443" s="152">
        <v>81</v>
      </c>
      <c r="H6443" s="152">
        <v>252.73273772998201</v>
      </c>
      <c r="I6443" s="152">
        <v>375.072014792875</v>
      </c>
      <c r="J6443" s="152">
        <v>328.31573279303302</v>
      </c>
      <c r="K6443" s="152">
        <v>426.49864586686698</v>
      </c>
      <c r="L6443" s="152">
        <v>46.756281999841498</v>
      </c>
      <c r="M6443" s="152">
        <v>51.426631073991999</v>
      </c>
    </row>
    <row r="6444" spans="1:13">
      <c r="A6444" s="150" t="str">
        <f t="shared" si="201"/>
        <v>2011-2013MalesPT2</v>
      </c>
      <c r="B6444" s="151" t="str">
        <f t="shared" si="200"/>
        <v>2011-2013_Males_PT2_&lt;75</v>
      </c>
      <c r="C6444" s="152" t="s">
        <v>9</v>
      </c>
      <c r="D6444" s="152" t="s">
        <v>2</v>
      </c>
      <c r="E6444" s="152" t="s">
        <v>180</v>
      </c>
      <c r="F6444" s="152">
        <v>245</v>
      </c>
      <c r="G6444" s="152">
        <v>81.6666666666667</v>
      </c>
      <c r="H6444" s="152">
        <v>250.867797790315</v>
      </c>
      <c r="I6444" s="152">
        <v>370.78171122073798</v>
      </c>
      <c r="J6444" s="152">
        <v>324.79787811501097</v>
      </c>
      <c r="K6444" s="152">
        <v>421.33895299474301</v>
      </c>
      <c r="L6444" s="152">
        <v>45.9838331057272</v>
      </c>
      <c r="M6444" s="152">
        <v>50.557241774004801</v>
      </c>
    </row>
    <row r="6445" spans="1:13">
      <c r="A6445" s="150" t="str">
        <f t="shared" si="201"/>
        <v>2012-2014MalesPT2</v>
      </c>
      <c r="B6445" s="151" t="str">
        <f t="shared" si="200"/>
        <v>2012-2014_Males_PT2_&lt;75</v>
      </c>
      <c r="C6445" s="152" t="s">
        <v>216</v>
      </c>
      <c r="D6445" s="152" t="s">
        <v>2</v>
      </c>
      <c r="E6445" s="152" t="s">
        <v>180</v>
      </c>
      <c r="F6445" s="152">
        <v>253</v>
      </c>
      <c r="G6445" s="152">
        <v>84.3333333333333</v>
      </c>
      <c r="H6445" s="152">
        <v>256.25702681076501</v>
      </c>
      <c r="I6445" s="152">
        <v>369.44461863221699</v>
      </c>
      <c r="J6445" s="152">
        <v>324.395706428197</v>
      </c>
      <c r="K6445" s="152">
        <v>418.89882332780701</v>
      </c>
      <c r="L6445" s="152">
        <v>45.048912204019999</v>
      </c>
      <c r="M6445" s="152">
        <v>49.454204695589503</v>
      </c>
    </row>
    <row r="6446" spans="1:13">
      <c r="A6446" s="150" t="str">
        <f t="shared" si="201"/>
        <v>2004-2006MalesPT3</v>
      </c>
      <c r="B6446" s="151" t="str">
        <f t="shared" si="200"/>
        <v>2004-2006_Males_PT3_&lt;75</v>
      </c>
      <c r="C6446" s="152" t="s">
        <v>1</v>
      </c>
      <c r="D6446" s="152" t="s">
        <v>2</v>
      </c>
      <c r="E6446" s="152" t="s">
        <v>181</v>
      </c>
      <c r="F6446" s="152">
        <v>263</v>
      </c>
      <c r="G6446" s="152">
        <v>87.6666666666667</v>
      </c>
      <c r="H6446" s="152">
        <v>292.52775120681599</v>
      </c>
      <c r="I6446" s="152">
        <v>511.810728183788</v>
      </c>
      <c r="J6446" s="152">
        <v>450.016623454392</v>
      </c>
      <c r="K6446" s="152">
        <v>579.52569229945595</v>
      </c>
      <c r="L6446" s="152">
        <v>61.7941047293967</v>
      </c>
      <c r="M6446" s="152">
        <v>67.714964115667399</v>
      </c>
    </row>
    <row r="6447" spans="1:13">
      <c r="A6447" s="150" t="str">
        <f t="shared" si="201"/>
        <v>2005-2007MalesPT3</v>
      </c>
      <c r="B6447" s="151" t="str">
        <f t="shared" si="200"/>
        <v>2005-2007_Males_PT3_&lt;75</v>
      </c>
      <c r="C6447" s="152" t="s">
        <v>3</v>
      </c>
      <c r="D6447" s="152" t="s">
        <v>2</v>
      </c>
      <c r="E6447" s="152" t="s">
        <v>181</v>
      </c>
      <c r="F6447" s="152">
        <v>272</v>
      </c>
      <c r="G6447" s="152">
        <v>90.6666666666667</v>
      </c>
      <c r="H6447" s="152">
        <v>299.10488464668202</v>
      </c>
      <c r="I6447" s="152">
        <v>502.005320093884</v>
      </c>
      <c r="J6447" s="152">
        <v>441.737983611088</v>
      </c>
      <c r="K6447" s="152">
        <v>567.94604183637705</v>
      </c>
      <c r="L6447" s="152">
        <v>60.2673364827954</v>
      </c>
      <c r="M6447" s="152">
        <v>65.940721742492897</v>
      </c>
    </row>
    <row r="6448" spans="1:13">
      <c r="A6448" s="150" t="str">
        <f t="shared" si="201"/>
        <v>2006-2008MalesPT3</v>
      </c>
      <c r="B6448" s="151" t="str">
        <f t="shared" si="200"/>
        <v>2006-2008_Males_PT3_&lt;75</v>
      </c>
      <c r="C6448" s="152" t="s">
        <v>4</v>
      </c>
      <c r="D6448" s="152" t="s">
        <v>2</v>
      </c>
      <c r="E6448" s="152" t="s">
        <v>181</v>
      </c>
      <c r="F6448" s="152">
        <v>277</v>
      </c>
      <c r="G6448" s="152">
        <v>92.3333333333333</v>
      </c>
      <c r="H6448" s="152">
        <v>302.672698267008</v>
      </c>
      <c r="I6448" s="152">
        <v>515.776098143784</v>
      </c>
      <c r="J6448" s="152">
        <v>454.420488521636</v>
      </c>
      <c r="K6448" s="152">
        <v>582.85256322703106</v>
      </c>
      <c r="L6448" s="152">
        <v>61.355609622147703</v>
      </c>
      <c r="M6448" s="152">
        <v>67.076465083246902</v>
      </c>
    </row>
    <row r="6449" spans="1:13">
      <c r="A6449" s="150" t="str">
        <f t="shared" si="201"/>
        <v>2007-2009MalesPT3</v>
      </c>
      <c r="B6449" s="151" t="str">
        <f t="shared" si="200"/>
        <v>2007-2009_Males_PT3_&lt;75</v>
      </c>
      <c r="C6449" s="152" t="s">
        <v>5</v>
      </c>
      <c r="D6449" s="152" t="s">
        <v>2</v>
      </c>
      <c r="E6449" s="152" t="s">
        <v>181</v>
      </c>
      <c r="F6449" s="152">
        <v>281</v>
      </c>
      <c r="G6449" s="152">
        <v>93.6666666666667</v>
      </c>
      <c r="H6449" s="152">
        <v>302.70386728428298</v>
      </c>
      <c r="I6449" s="152">
        <v>519.51188517926403</v>
      </c>
      <c r="J6449" s="152">
        <v>458.11040905755902</v>
      </c>
      <c r="K6449" s="152">
        <v>586.59557489663302</v>
      </c>
      <c r="L6449" s="152">
        <v>61.401476121704697</v>
      </c>
      <c r="M6449" s="152">
        <v>67.083689717368699</v>
      </c>
    </row>
    <row r="6450" spans="1:13">
      <c r="A6450" s="150" t="str">
        <f t="shared" si="201"/>
        <v>2008-2010MalesPT3</v>
      </c>
      <c r="B6450" s="151" t="str">
        <f t="shared" si="200"/>
        <v>2008-2010_Males_PT3_&lt;75</v>
      </c>
      <c r="C6450" s="152" t="s">
        <v>6</v>
      </c>
      <c r="D6450" s="152" t="s">
        <v>2</v>
      </c>
      <c r="E6450" s="152" t="s">
        <v>181</v>
      </c>
      <c r="F6450" s="152">
        <v>287</v>
      </c>
      <c r="G6450" s="152">
        <v>95.6666666666667</v>
      </c>
      <c r="H6450" s="152">
        <v>304.199436118118</v>
      </c>
      <c r="I6450" s="152">
        <v>533.03172671383595</v>
      </c>
      <c r="J6450" s="152">
        <v>470.78497301962602</v>
      </c>
      <c r="K6450" s="152">
        <v>600.97542178932304</v>
      </c>
      <c r="L6450" s="152">
        <v>62.246753694209403</v>
      </c>
      <c r="M6450" s="152">
        <v>67.943695075487199</v>
      </c>
    </row>
    <row r="6451" spans="1:13">
      <c r="A6451" s="150" t="str">
        <f t="shared" si="201"/>
        <v>2009-2011MalesPT3</v>
      </c>
      <c r="B6451" s="151" t="str">
        <f t="shared" si="200"/>
        <v>2009-2011_Males_PT3_&lt;75</v>
      </c>
      <c r="C6451" s="152" t="s">
        <v>7</v>
      </c>
      <c r="D6451" s="152" t="s">
        <v>2</v>
      </c>
      <c r="E6451" s="152" t="s">
        <v>181</v>
      </c>
      <c r="F6451" s="152">
        <v>271</v>
      </c>
      <c r="G6451" s="152">
        <v>90.3333333333333</v>
      </c>
      <c r="H6451" s="152">
        <v>282.48293115130002</v>
      </c>
      <c r="I6451" s="152">
        <v>482.13190563841198</v>
      </c>
      <c r="J6451" s="152">
        <v>423.84460007022398</v>
      </c>
      <c r="K6451" s="152">
        <v>545.91682657679405</v>
      </c>
      <c r="L6451" s="152">
        <v>58.287305568188501</v>
      </c>
      <c r="M6451" s="152">
        <v>63.784920938381603</v>
      </c>
    </row>
    <row r="6452" spans="1:13">
      <c r="A6452" s="150" t="str">
        <f t="shared" si="201"/>
        <v>2010-2012MalesPT3</v>
      </c>
      <c r="B6452" s="151" t="str">
        <f t="shared" si="200"/>
        <v>2010-2012_Males_PT3_&lt;75</v>
      </c>
      <c r="C6452" s="152" t="s">
        <v>8</v>
      </c>
      <c r="D6452" s="152" t="s">
        <v>2</v>
      </c>
      <c r="E6452" s="152" t="s">
        <v>181</v>
      </c>
      <c r="F6452" s="152">
        <v>283</v>
      </c>
      <c r="G6452" s="152">
        <v>94.3333333333333</v>
      </c>
      <c r="H6452" s="152">
        <v>292.66073072110402</v>
      </c>
      <c r="I6452" s="152">
        <v>508.127860609614</v>
      </c>
      <c r="J6452" s="152">
        <v>447.79129095155798</v>
      </c>
      <c r="K6452" s="152">
        <v>574.02735516324401</v>
      </c>
      <c r="L6452" s="152">
        <v>60.336569658055502</v>
      </c>
      <c r="M6452" s="152">
        <v>65.899494553630007</v>
      </c>
    </row>
    <row r="6453" spans="1:13">
      <c r="A6453" s="150" t="str">
        <f t="shared" si="201"/>
        <v>2011-2013MalesPT3</v>
      </c>
      <c r="B6453" s="151" t="str">
        <f t="shared" si="200"/>
        <v>2011-2013_Males_PT3_&lt;75</v>
      </c>
      <c r="C6453" s="152" t="s">
        <v>9</v>
      </c>
      <c r="D6453" s="152" t="s">
        <v>2</v>
      </c>
      <c r="E6453" s="152" t="s">
        <v>181</v>
      </c>
      <c r="F6453" s="152">
        <v>269</v>
      </c>
      <c r="G6453" s="152">
        <v>89.6666666666667</v>
      </c>
      <c r="H6453" s="152">
        <v>277.30815224114502</v>
      </c>
      <c r="I6453" s="152">
        <v>476.05842286322098</v>
      </c>
      <c r="J6453" s="152">
        <v>418.01832920030898</v>
      </c>
      <c r="K6453" s="152">
        <v>539.59415598719295</v>
      </c>
      <c r="L6453" s="152">
        <v>58.040093662912199</v>
      </c>
      <c r="M6453" s="152">
        <v>63.535733123972001</v>
      </c>
    </row>
    <row r="6454" spans="1:13">
      <c r="A6454" s="150" t="str">
        <f t="shared" si="201"/>
        <v>2012-2014MalesPT3</v>
      </c>
      <c r="B6454" s="151" t="str">
        <f t="shared" si="200"/>
        <v>2012-2014_Males_PT3_&lt;75</v>
      </c>
      <c r="C6454" s="152" t="s">
        <v>216</v>
      </c>
      <c r="D6454" s="152" t="s">
        <v>2</v>
      </c>
      <c r="E6454" s="152" t="s">
        <v>181</v>
      </c>
      <c r="F6454" s="152">
        <v>280</v>
      </c>
      <c r="G6454" s="152">
        <v>93.3333333333333</v>
      </c>
      <c r="H6454" s="152">
        <v>288.22003540988999</v>
      </c>
      <c r="I6454" s="152">
        <v>497.54258426954198</v>
      </c>
      <c r="J6454" s="152">
        <v>438.27600546887402</v>
      </c>
      <c r="K6454" s="152">
        <v>562.30407965113102</v>
      </c>
      <c r="L6454" s="152">
        <v>59.266578800667403</v>
      </c>
      <c r="M6454" s="152">
        <v>64.761495381589299</v>
      </c>
    </row>
    <row r="6455" spans="1:13">
      <c r="A6455" s="150" t="str">
        <f t="shared" si="201"/>
        <v>2004-2006MalesPT4</v>
      </c>
      <c r="B6455" s="151" t="str">
        <f t="shared" si="200"/>
        <v>2004-2006_Males_PT4_&lt;75</v>
      </c>
      <c r="C6455" s="152" t="s">
        <v>1</v>
      </c>
      <c r="D6455" s="152" t="s">
        <v>2</v>
      </c>
      <c r="E6455" s="152" t="s">
        <v>182</v>
      </c>
      <c r="F6455" s="152">
        <v>442</v>
      </c>
      <c r="G6455" s="152">
        <v>147.333333333333</v>
      </c>
      <c r="H6455" s="152">
        <v>486.38239339752403</v>
      </c>
      <c r="I6455" s="152">
        <v>756.77384428607797</v>
      </c>
      <c r="J6455" s="152">
        <v>685.76613069778602</v>
      </c>
      <c r="K6455" s="152">
        <v>832.96876290321495</v>
      </c>
      <c r="L6455" s="152">
        <v>71.007713588291296</v>
      </c>
      <c r="M6455" s="152">
        <v>76.194918617136807</v>
      </c>
    </row>
    <row r="6456" spans="1:13">
      <c r="A6456" s="150" t="str">
        <f t="shared" si="201"/>
        <v>2005-2007MalesPT4</v>
      </c>
      <c r="B6456" s="151" t="str">
        <f t="shared" si="200"/>
        <v>2005-2007_Males_PT4_&lt;75</v>
      </c>
      <c r="C6456" s="152" t="s">
        <v>3</v>
      </c>
      <c r="D6456" s="152" t="s">
        <v>2</v>
      </c>
      <c r="E6456" s="152" t="s">
        <v>182</v>
      </c>
      <c r="F6456" s="152">
        <v>464</v>
      </c>
      <c r="G6456" s="152">
        <v>154.666666666667</v>
      </c>
      <c r="H6456" s="152">
        <v>497.07007188233098</v>
      </c>
      <c r="I6456" s="152">
        <v>775.59675162019403</v>
      </c>
      <c r="J6456" s="152">
        <v>704.35768258574797</v>
      </c>
      <c r="K6456" s="152">
        <v>851.91025671557895</v>
      </c>
      <c r="L6456" s="152">
        <v>71.239069034445393</v>
      </c>
      <c r="M6456" s="152">
        <v>76.313505095384897</v>
      </c>
    </row>
    <row r="6457" spans="1:13">
      <c r="A6457" s="150" t="str">
        <f t="shared" si="201"/>
        <v>2006-2008MalesPT4</v>
      </c>
      <c r="B6457" s="151" t="str">
        <f t="shared" si="200"/>
        <v>2006-2008_Males_PT4_&lt;75</v>
      </c>
      <c r="C6457" s="152" t="s">
        <v>4</v>
      </c>
      <c r="D6457" s="152" t="s">
        <v>2</v>
      </c>
      <c r="E6457" s="152" t="s">
        <v>182</v>
      </c>
      <c r="F6457" s="152">
        <v>440</v>
      </c>
      <c r="G6457" s="152">
        <v>146.666666666667</v>
      </c>
      <c r="H6457" s="152">
        <v>459.30457112435698</v>
      </c>
      <c r="I6457" s="152">
        <v>717.42666288151497</v>
      </c>
      <c r="J6457" s="152">
        <v>649.67709287521802</v>
      </c>
      <c r="K6457" s="152">
        <v>790.13710537949805</v>
      </c>
      <c r="L6457" s="152">
        <v>67.749570006296906</v>
      </c>
      <c r="M6457" s="152">
        <v>72.710442497982498</v>
      </c>
    </row>
    <row r="6458" spans="1:13">
      <c r="A6458" s="150" t="str">
        <f t="shared" si="201"/>
        <v>2007-2009MalesPT4</v>
      </c>
      <c r="B6458" s="151" t="str">
        <f t="shared" si="200"/>
        <v>2007-2009_Males_PT4_&lt;75</v>
      </c>
      <c r="C6458" s="152" t="s">
        <v>5</v>
      </c>
      <c r="D6458" s="152" t="s">
        <v>2</v>
      </c>
      <c r="E6458" s="152" t="s">
        <v>182</v>
      </c>
      <c r="F6458" s="152">
        <v>427</v>
      </c>
      <c r="G6458" s="152">
        <v>142.333333333333</v>
      </c>
      <c r="H6458" s="152">
        <v>434.55694527839103</v>
      </c>
      <c r="I6458" s="152">
        <v>685.98271699364204</v>
      </c>
      <c r="J6458" s="152">
        <v>620.204642802904</v>
      </c>
      <c r="K6458" s="152">
        <v>756.65299077449401</v>
      </c>
      <c r="L6458" s="152">
        <v>65.778074190737499</v>
      </c>
      <c r="M6458" s="152">
        <v>70.6702737808519</v>
      </c>
    </row>
    <row r="6459" spans="1:13">
      <c r="A6459" s="150" t="str">
        <f t="shared" si="201"/>
        <v>2008-2010MalesPT4</v>
      </c>
      <c r="B6459" s="151" t="str">
        <f t="shared" si="200"/>
        <v>2008-2010_Males_PT4_&lt;75</v>
      </c>
      <c r="C6459" s="152" t="s">
        <v>6</v>
      </c>
      <c r="D6459" s="152" t="s">
        <v>2</v>
      </c>
      <c r="E6459" s="152" t="s">
        <v>182</v>
      </c>
      <c r="F6459" s="152">
        <v>404</v>
      </c>
      <c r="G6459" s="152">
        <v>134.666666666667</v>
      </c>
      <c r="H6459" s="152">
        <v>401.99804971243202</v>
      </c>
      <c r="I6459" s="152">
        <v>652.78557479700896</v>
      </c>
      <c r="J6459" s="152">
        <v>588.51536722162905</v>
      </c>
      <c r="K6459" s="152">
        <v>721.975551427293</v>
      </c>
      <c r="L6459" s="152">
        <v>64.2702075753797</v>
      </c>
      <c r="M6459" s="152">
        <v>69.189976630284207</v>
      </c>
    </row>
    <row r="6460" spans="1:13">
      <c r="A6460" s="150" t="str">
        <f t="shared" si="201"/>
        <v>2009-2011MalesPT4</v>
      </c>
      <c r="B6460" s="151" t="str">
        <f t="shared" si="200"/>
        <v>2009-2011_Males_PT4_&lt;75</v>
      </c>
      <c r="C6460" s="152" t="s">
        <v>7</v>
      </c>
      <c r="D6460" s="152" t="s">
        <v>2</v>
      </c>
      <c r="E6460" s="152" t="s">
        <v>182</v>
      </c>
      <c r="F6460" s="152">
        <v>408</v>
      </c>
      <c r="G6460" s="152">
        <v>136</v>
      </c>
      <c r="H6460" s="152">
        <v>398.27414537006302</v>
      </c>
      <c r="I6460" s="152">
        <v>642.29014954744196</v>
      </c>
      <c r="J6460" s="152">
        <v>579.18500300587596</v>
      </c>
      <c r="K6460" s="152">
        <v>710.20117060790199</v>
      </c>
      <c r="L6460" s="152">
        <v>63.105146541565901</v>
      </c>
      <c r="M6460" s="152">
        <v>67.911021060460399</v>
      </c>
    </row>
    <row r="6461" spans="1:13">
      <c r="A6461" s="150" t="str">
        <f t="shared" si="201"/>
        <v>2010-2012MalesPT4</v>
      </c>
      <c r="B6461" s="151" t="str">
        <f t="shared" si="200"/>
        <v>2010-2012_Males_PT4_&lt;75</v>
      </c>
      <c r="C6461" s="152" t="s">
        <v>8</v>
      </c>
      <c r="D6461" s="152" t="s">
        <v>2</v>
      </c>
      <c r="E6461" s="152" t="s">
        <v>182</v>
      </c>
      <c r="F6461" s="152">
        <v>402</v>
      </c>
      <c r="G6461" s="152">
        <v>134</v>
      </c>
      <c r="H6461" s="152">
        <v>385.16077108803103</v>
      </c>
      <c r="I6461" s="152">
        <v>630.396251042941</v>
      </c>
      <c r="J6461" s="152">
        <v>567.89525520720701</v>
      </c>
      <c r="K6461" s="152">
        <v>697.69396373618099</v>
      </c>
      <c r="L6461" s="152">
        <v>62.5009958357344</v>
      </c>
      <c r="M6461" s="152">
        <v>67.297712693239205</v>
      </c>
    </row>
    <row r="6462" spans="1:13">
      <c r="A6462" s="150" t="str">
        <f t="shared" si="201"/>
        <v>2011-2013MalesPT4</v>
      </c>
      <c r="B6462" s="151" t="str">
        <f t="shared" si="200"/>
        <v>2011-2013_Males_PT4_&lt;75</v>
      </c>
      <c r="C6462" s="152" t="s">
        <v>9</v>
      </c>
      <c r="D6462" s="152" t="s">
        <v>2</v>
      </c>
      <c r="E6462" s="152" t="s">
        <v>182</v>
      </c>
      <c r="F6462" s="152">
        <v>420</v>
      </c>
      <c r="G6462" s="152">
        <v>140</v>
      </c>
      <c r="H6462" s="152">
        <v>395.12676983865703</v>
      </c>
      <c r="I6462" s="152">
        <v>652.24219601671996</v>
      </c>
      <c r="J6462" s="152">
        <v>588.72048202507403</v>
      </c>
      <c r="K6462" s="152">
        <v>720.52908652246401</v>
      </c>
      <c r="L6462" s="152">
        <v>63.521713991645498</v>
      </c>
      <c r="M6462" s="152">
        <v>68.286890505744296</v>
      </c>
    </row>
    <row r="6463" spans="1:13">
      <c r="A6463" s="150" t="str">
        <f t="shared" si="201"/>
        <v>2012-2014MalesPT4</v>
      </c>
      <c r="B6463" s="151" t="str">
        <f t="shared" ref="B6463:B6526" si="202">CONCATENATE(C6463,"_",D6463,"_",E6463,"_","&lt;75")</f>
        <v>2012-2014_Males_PT4_&lt;75</v>
      </c>
      <c r="C6463" s="152" t="s">
        <v>216</v>
      </c>
      <c r="D6463" s="152" t="s">
        <v>2</v>
      </c>
      <c r="E6463" s="152" t="s">
        <v>182</v>
      </c>
      <c r="F6463" s="152">
        <v>434</v>
      </c>
      <c r="G6463" s="152">
        <v>144.666666666667</v>
      </c>
      <c r="H6463" s="152">
        <v>401.28336708181899</v>
      </c>
      <c r="I6463" s="152">
        <v>665.387059304628</v>
      </c>
      <c r="J6463" s="152">
        <v>601.55510842284002</v>
      </c>
      <c r="K6463" s="152">
        <v>733.92649841130299</v>
      </c>
      <c r="L6463" s="152">
        <v>63.831950881787101</v>
      </c>
      <c r="M6463" s="152">
        <v>68.539439106675005</v>
      </c>
    </row>
    <row r="6464" spans="1:13">
      <c r="A6464" s="150" t="str">
        <f t="shared" si="201"/>
        <v>2004-2006MalesPT5</v>
      </c>
      <c r="B6464" s="151" t="str">
        <f t="shared" si="202"/>
        <v>2004-2006_Males_PT5_&lt;75</v>
      </c>
      <c r="C6464" s="152" t="s">
        <v>1</v>
      </c>
      <c r="D6464" s="152" t="s">
        <v>2</v>
      </c>
      <c r="E6464" s="152" t="s">
        <v>183</v>
      </c>
      <c r="F6464" s="152">
        <v>527</v>
      </c>
      <c r="G6464" s="152">
        <v>175.666666666667</v>
      </c>
      <c r="H6464" s="152">
        <v>587.04273047275296</v>
      </c>
      <c r="I6464" s="152">
        <v>872.29110343524303</v>
      </c>
      <c r="J6464" s="152">
        <v>797.86773900318701</v>
      </c>
      <c r="K6464" s="152">
        <v>951.676997561755</v>
      </c>
      <c r="L6464" s="152">
        <v>74.423364432055607</v>
      </c>
      <c r="M6464" s="152">
        <v>79.3858941265119</v>
      </c>
    </row>
    <row r="6465" spans="1:13">
      <c r="A6465" s="150" t="str">
        <f t="shared" si="201"/>
        <v>2005-2007MalesPT5</v>
      </c>
      <c r="B6465" s="151" t="str">
        <f t="shared" si="202"/>
        <v>2005-2007_Males_PT5_&lt;75</v>
      </c>
      <c r="C6465" s="152" t="s">
        <v>3</v>
      </c>
      <c r="D6465" s="152" t="s">
        <v>2</v>
      </c>
      <c r="E6465" s="152" t="s">
        <v>183</v>
      </c>
      <c r="F6465" s="152">
        <v>538</v>
      </c>
      <c r="G6465" s="152">
        <v>179.333333333333</v>
      </c>
      <c r="H6465" s="152">
        <v>595.43573057086599</v>
      </c>
      <c r="I6465" s="152">
        <v>894.65419050576099</v>
      </c>
      <c r="J6465" s="152">
        <v>818.94767827616897</v>
      </c>
      <c r="K6465" s="152">
        <v>975.35506837166997</v>
      </c>
      <c r="L6465" s="152">
        <v>75.706512229591894</v>
      </c>
      <c r="M6465" s="152">
        <v>80.700877865908893</v>
      </c>
    </row>
    <row r="6466" spans="1:13">
      <c r="A6466" s="150" t="str">
        <f t="shared" si="201"/>
        <v>2006-2008MalesPT5</v>
      </c>
      <c r="B6466" s="151" t="str">
        <f t="shared" si="202"/>
        <v>2006-2008_Males_PT5_&lt;75</v>
      </c>
      <c r="C6466" s="152" t="s">
        <v>4</v>
      </c>
      <c r="D6466" s="152" t="s">
        <v>2</v>
      </c>
      <c r="E6466" s="152" t="s">
        <v>183</v>
      </c>
      <c r="F6466" s="152">
        <v>562</v>
      </c>
      <c r="G6466" s="152">
        <v>187.333333333333</v>
      </c>
      <c r="H6466" s="152">
        <v>618.79961682870703</v>
      </c>
      <c r="I6466" s="152">
        <v>920.49747982810902</v>
      </c>
      <c r="J6466" s="152">
        <v>844.029498079581</v>
      </c>
      <c r="K6466" s="152">
        <v>1001.8973726975599</v>
      </c>
      <c r="L6466" s="152">
        <v>76.467981748527805</v>
      </c>
      <c r="M6466" s="152">
        <v>81.3998928694472</v>
      </c>
    </row>
    <row r="6467" spans="1:13">
      <c r="A6467" s="150" t="str">
        <f t="shared" ref="A6467:A6530" si="203">C6467&amp;D6467&amp;E6467</f>
        <v>2007-2009MalesPT5</v>
      </c>
      <c r="B6467" s="151" t="str">
        <f t="shared" si="202"/>
        <v>2007-2009_Males_PT5_&lt;75</v>
      </c>
      <c r="C6467" s="152" t="s">
        <v>5</v>
      </c>
      <c r="D6467" s="152" t="s">
        <v>2</v>
      </c>
      <c r="E6467" s="152" t="s">
        <v>183</v>
      </c>
      <c r="F6467" s="152">
        <v>537</v>
      </c>
      <c r="G6467" s="152">
        <v>179</v>
      </c>
      <c r="H6467" s="152">
        <v>586.12936322556698</v>
      </c>
      <c r="I6467" s="152">
        <v>871.86610700314498</v>
      </c>
      <c r="J6467" s="152">
        <v>797.72060891821695</v>
      </c>
      <c r="K6467" s="152">
        <v>950.90770530365603</v>
      </c>
      <c r="L6467" s="152">
        <v>74.145498084927794</v>
      </c>
      <c r="M6467" s="152">
        <v>79.041598300511197</v>
      </c>
    </row>
    <row r="6468" spans="1:13">
      <c r="A6468" s="150" t="str">
        <f t="shared" si="203"/>
        <v>2008-2010MalesPT5</v>
      </c>
      <c r="B6468" s="151" t="str">
        <f t="shared" si="202"/>
        <v>2008-2010_Males_PT5_&lt;75</v>
      </c>
      <c r="C6468" s="152" t="s">
        <v>6</v>
      </c>
      <c r="D6468" s="152" t="s">
        <v>2</v>
      </c>
      <c r="E6468" s="152" t="s">
        <v>183</v>
      </c>
      <c r="F6468" s="152">
        <v>495</v>
      </c>
      <c r="G6468" s="152">
        <v>165</v>
      </c>
      <c r="H6468" s="152">
        <v>534.69004180304</v>
      </c>
      <c r="I6468" s="152">
        <v>786.76490830370199</v>
      </c>
      <c r="J6468" s="152">
        <v>717.12190239660197</v>
      </c>
      <c r="K6468" s="152">
        <v>861.20494256952395</v>
      </c>
      <c r="L6468" s="152">
        <v>69.643005907099905</v>
      </c>
      <c r="M6468" s="152">
        <v>74.440034265822007</v>
      </c>
    </row>
    <row r="6469" spans="1:13">
      <c r="A6469" s="150" t="str">
        <f t="shared" si="203"/>
        <v>2009-2011MalesPT5</v>
      </c>
      <c r="B6469" s="151" t="str">
        <f t="shared" si="202"/>
        <v>2009-2011_Males_PT5_&lt;75</v>
      </c>
      <c r="C6469" s="152" t="s">
        <v>7</v>
      </c>
      <c r="D6469" s="152" t="s">
        <v>2</v>
      </c>
      <c r="E6469" s="152" t="s">
        <v>183</v>
      </c>
      <c r="F6469" s="152">
        <v>475</v>
      </c>
      <c r="G6469" s="152">
        <v>158.333333333333</v>
      </c>
      <c r="H6469" s="152">
        <v>507.27810587695001</v>
      </c>
      <c r="I6469" s="152">
        <v>753.23886943615696</v>
      </c>
      <c r="J6469" s="152">
        <v>685.123592985595</v>
      </c>
      <c r="K6469" s="152">
        <v>826.14741511907903</v>
      </c>
      <c r="L6469" s="152">
        <v>68.115276450562206</v>
      </c>
      <c r="M6469" s="152">
        <v>72.908545682921996</v>
      </c>
    </row>
    <row r="6470" spans="1:13">
      <c r="A6470" s="150" t="str">
        <f t="shared" si="203"/>
        <v>2010-2012MalesPT5</v>
      </c>
      <c r="B6470" s="151" t="str">
        <f t="shared" si="202"/>
        <v>2010-2012_Males_PT5_&lt;75</v>
      </c>
      <c r="C6470" s="152" t="s">
        <v>8</v>
      </c>
      <c r="D6470" s="152" t="s">
        <v>2</v>
      </c>
      <c r="E6470" s="152" t="s">
        <v>183</v>
      </c>
      <c r="F6470" s="152">
        <v>469</v>
      </c>
      <c r="G6470" s="152">
        <v>156.333333333333</v>
      </c>
      <c r="H6470" s="152">
        <v>495.93942982827201</v>
      </c>
      <c r="I6470" s="152">
        <v>740.22852892534002</v>
      </c>
      <c r="J6470" s="152">
        <v>672.79560210199497</v>
      </c>
      <c r="K6470" s="152">
        <v>812.43812200897298</v>
      </c>
      <c r="L6470" s="152">
        <v>67.4329268233449</v>
      </c>
      <c r="M6470" s="152">
        <v>72.209593083632996</v>
      </c>
    </row>
    <row r="6471" spans="1:13">
      <c r="A6471" s="150" t="str">
        <f t="shared" si="203"/>
        <v>2011-2013MalesPT5</v>
      </c>
      <c r="B6471" s="151" t="str">
        <f t="shared" si="202"/>
        <v>2011-2013_Males_PT5_&lt;75</v>
      </c>
      <c r="C6471" s="152" t="s">
        <v>9</v>
      </c>
      <c r="D6471" s="152" t="s">
        <v>2</v>
      </c>
      <c r="E6471" s="152" t="s">
        <v>183</v>
      </c>
      <c r="F6471" s="152">
        <v>458</v>
      </c>
      <c r="G6471" s="152">
        <v>152.666666666667</v>
      </c>
      <c r="H6471" s="152">
        <v>479.48575676043498</v>
      </c>
      <c r="I6471" s="152">
        <v>721.40128522632801</v>
      </c>
      <c r="J6471" s="152">
        <v>654.80748472205903</v>
      </c>
      <c r="K6471" s="152">
        <v>792.77080296131101</v>
      </c>
      <c r="L6471" s="152">
        <v>66.593800504268401</v>
      </c>
      <c r="M6471" s="152">
        <v>71.369517734983305</v>
      </c>
    </row>
    <row r="6472" spans="1:13">
      <c r="A6472" s="150" t="str">
        <f t="shared" si="203"/>
        <v>2012-2014MalesPT5</v>
      </c>
      <c r="B6472" s="151" t="str">
        <f t="shared" si="202"/>
        <v>2012-2014_Males_PT5_&lt;75</v>
      </c>
      <c r="C6472" s="152" t="s">
        <v>216</v>
      </c>
      <c r="D6472" s="152" t="s">
        <v>2</v>
      </c>
      <c r="E6472" s="152" t="s">
        <v>183</v>
      </c>
      <c r="F6472" s="152">
        <v>443</v>
      </c>
      <c r="G6472" s="152">
        <v>147.666666666667</v>
      </c>
      <c r="H6472" s="152">
        <v>460.35539852436898</v>
      </c>
      <c r="I6472" s="152">
        <v>692.70717618589197</v>
      </c>
      <c r="J6472" s="152">
        <v>627.67225412649304</v>
      </c>
      <c r="K6472" s="152">
        <v>762.48740683668404</v>
      </c>
      <c r="L6472" s="152">
        <v>65.034922059399193</v>
      </c>
      <c r="M6472" s="152">
        <v>69.780230650792404</v>
      </c>
    </row>
    <row r="6473" spans="1:13">
      <c r="A6473" s="150" t="str">
        <f t="shared" si="203"/>
        <v>2004-2006MalesW</v>
      </c>
      <c r="B6473" s="151" t="str">
        <f t="shared" si="202"/>
        <v>2004-2006_Males_W_&lt;75</v>
      </c>
      <c r="C6473" s="152" t="s">
        <v>1</v>
      </c>
      <c r="D6473" s="152" t="s">
        <v>2</v>
      </c>
      <c r="E6473" s="152" t="s">
        <v>184</v>
      </c>
      <c r="F6473" s="152">
        <v>19774</v>
      </c>
      <c r="G6473" s="152">
        <v>6591.3333333333303</v>
      </c>
      <c r="H6473" s="152">
        <v>487.19961485261598</v>
      </c>
      <c r="I6473" s="152">
        <v>546.56580207093998</v>
      </c>
      <c r="J6473" s="152">
        <v>538.931870049596</v>
      </c>
      <c r="K6473" s="152">
        <v>554.28037158480299</v>
      </c>
      <c r="L6473" s="152">
        <v>7.6339320213443198</v>
      </c>
      <c r="M6473" s="152">
        <v>7.7145695138628998</v>
      </c>
    </row>
    <row r="6474" spans="1:13">
      <c r="A6474" s="150" t="str">
        <f t="shared" si="203"/>
        <v>2005-2007MalesW</v>
      </c>
      <c r="B6474" s="151" t="str">
        <f t="shared" si="202"/>
        <v>2005-2007_Males_W_&lt;75</v>
      </c>
      <c r="C6474" s="152" t="s">
        <v>3</v>
      </c>
      <c r="D6474" s="152" t="s">
        <v>2</v>
      </c>
      <c r="E6474" s="152" t="s">
        <v>184</v>
      </c>
      <c r="F6474" s="152">
        <v>19678</v>
      </c>
      <c r="G6474" s="152">
        <v>6559.3333333333303</v>
      </c>
      <c r="H6474" s="152">
        <v>481.93172380840201</v>
      </c>
      <c r="I6474" s="152">
        <v>535.53211683935797</v>
      </c>
      <c r="J6474" s="152">
        <v>528.03425533893198</v>
      </c>
      <c r="K6474" s="152">
        <v>543.10937260211904</v>
      </c>
      <c r="L6474" s="152">
        <v>7.4978615004268896</v>
      </c>
      <c r="M6474" s="152">
        <v>7.5772557627602701</v>
      </c>
    </row>
    <row r="6475" spans="1:13">
      <c r="A6475" s="150" t="str">
        <f t="shared" si="203"/>
        <v>2006-2008MalesW</v>
      </c>
      <c r="B6475" s="151" t="str">
        <f t="shared" si="202"/>
        <v>2006-2008_Males_W_&lt;75</v>
      </c>
      <c r="C6475" s="152" t="s">
        <v>4</v>
      </c>
      <c r="D6475" s="152" t="s">
        <v>2</v>
      </c>
      <c r="E6475" s="152" t="s">
        <v>184</v>
      </c>
      <c r="F6475" s="152">
        <v>19555</v>
      </c>
      <c r="G6475" s="152">
        <v>6518.3333333333303</v>
      </c>
      <c r="H6475" s="152">
        <v>475.88048841326503</v>
      </c>
      <c r="I6475" s="152">
        <v>523.80963716260101</v>
      </c>
      <c r="J6475" s="152">
        <v>516.45426389185798</v>
      </c>
      <c r="K6475" s="152">
        <v>531.24314190200198</v>
      </c>
      <c r="L6475" s="152">
        <v>7.35537327074326</v>
      </c>
      <c r="M6475" s="152">
        <v>7.4335047394002904</v>
      </c>
    </row>
    <row r="6476" spans="1:13">
      <c r="A6476" s="150" t="str">
        <f t="shared" si="203"/>
        <v>2007-2009MalesW</v>
      </c>
      <c r="B6476" s="151" t="str">
        <f t="shared" si="202"/>
        <v>2007-2009_Males_W_&lt;75</v>
      </c>
      <c r="C6476" s="152" t="s">
        <v>5</v>
      </c>
      <c r="D6476" s="152" t="s">
        <v>2</v>
      </c>
      <c r="E6476" s="152" t="s">
        <v>184</v>
      </c>
      <c r="F6476" s="152">
        <v>19509</v>
      </c>
      <c r="G6476" s="152">
        <v>6503</v>
      </c>
      <c r="H6476" s="152">
        <v>471.679865998335</v>
      </c>
      <c r="I6476" s="152">
        <v>513.71923872283696</v>
      </c>
      <c r="J6476" s="152">
        <v>506.49840424034602</v>
      </c>
      <c r="K6476" s="152">
        <v>521.016866460541</v>
      </c>
      <c r="L6476" s="152">
        <v>7.2208344824904298</v>
      </c>
      <c r="M6476" s="152">
        <v>7.2976277377041496</v>
      </c>
    </row>
    <row r="6477" spans="1:13">
      <c r="A6477" s="150" t="str">
        <f t="shared" si="203"/>
        <v>2008-2010MalesW</v>
      </c>
      <c r="B6477" s="151" t="str">
        <f t="shared" si="202"/>
        <v>2008-2010_Males_W_&lt;75</v>
      </c>
      <c r="C6477" s="152" t="s">
        <v>6</v>
      </c>
      <c r="D6477" s="152" t="s">
        <v>2</v>
      </c>
      <c r="E6477" s="152" t="s">
        <v>184</v>
      </c>
      <c r="F6477" s="152">
        <v>19106</v>
      </c>
      <c r="G6477" s="152">
        <v>6368.6666666666697</v>
      </c>
      <c r="H6477" s="152">
        <v>459.62245813576999</v>
      </c>
      <c r="I6477" s="152">
        <v>495.74594495546802</v>
      </c>
      <c r="J6477" s="152">
        <v>488.70640837160698</v>
      </c>
      <c r="K6477" s="152">
        <v>502.861136814627</v>
      </c>
      <c r="L6477" s="152">
        <v>7.0395365838605199</v>
      </c>
      <c r="M6477" s="152">
        <v>7.11519185915955</v>
      </c>
    </row>
    <row r="6478" spans="1:13">
      <c r="A6478" s="150" t="str">
        <f t="shared" si="203"/>
        <v>2009-2011MalesW</v>
      </c>
      <c r="B6478" s="151" t="str">
        <f t="shared" si="202"/>
        <v>2009-2011_Males_W_&lt;75</v>
      </c>
      <c r="C6478" s="152" t="s">
        <v>7</v>
      </c>
      <c r="D6478" s="152" t="s">
        <v>2</v>
      </c>
      <c r="E6478" s="152" t="s">
        <v>184</v>
      </c>
      <c r="F6478" s="152">
        <v>18849</v>
      </c>
      <c r="G6478" s="152">
        <v>6283</v>
      </c>
      <c r="H6478" s="152">
        <v>451.45067058950599</v>
      </c>
      <c r="I6478" s="152">
        <v>482.67637603999799</v>
      </c>
      <c r="J6478" s="152">
        <v>475.77646726077398</v>
      </c>
      <c r="K6478" s="152">
        <v>489.65094633263902</v>
      </c>
      <c r="L6478" s="152">
        <v>6.89990877922423</v>
      </c>
      <c r="M6478" s="152">
        <v>6.9745702926408599</v>
      </c>
    </row>
    <row r="6479" spans="1:13">
      <c r="A6479" s="150" t="str">
        <f t="shared" si="203"/>
        <v>2010-2012MalesW</v>
      </c>
      <c r="B6479" s="151" t="str">
        <f t="shared" si="202"/>
        <v>2010-2012_Males_W_&lt;75</v>
      </c>
      <c r="C6479" s="152" t="s">
        <v>8</v>
      </c>
      <c r="D6479" s="152" t="s">
        <v>2</v>
      </c>
      <c r="E6479" s="152" t="s">
        <v>184</v>
      </c>
      <c r="F6479" s="152">
        <v>18561</v>
      </c>
      <c r="G6479" s="152">
        <v>6187</v>
      </c>
      <c r="H6479" s="152">
        <v>443.02601014513101</v>
      </c>
      <c r="I6479" s="152">
        <v>469.67839736506602</v>
      </c>
      <c r="J6479" s="152">
        <v>462.913913151825</v>
      </c>
      <c r="K6479" s="152">
        <v>476.51664681064801</v>
      </c>
      <c r="L6479" s="152">
        <v>6.7644842132411904</v>
      </c>
      <c r="M6479" s="152">
        <v>6.8382494455811997</v>
      </c>
    </row>
    <row r="6480" spans="1:13">
      <c r="A6480" s="150" t="str">
        <f t="shared" si="203"/>
        <v>2011-2013MalesW</v>
      </c>
      <c r="B6480" s="151" t="str">
        <f t="shared" si="202"/>
        <v>2011-2013_Males_W_&lt;75</v>
      </c>
      <c r="C6480" s="152" t="s">
        <v>9</v>
      </c>
      <c r="D6480" s="152" t="s">
        <v>2</v>
      </c>
      <c r="E6480" s="152" t="s">
        <v>184</v>
      </c>
      <c r="F6480" s="152">
        <v>18650</v>
      </c>
      <c r="G6480" s="152">
        <v>6216.6666666666697</v>
      </c>
      <c r="H6480" s="152">
        <v>443.86246499079402</v>
      </c>
      <c r="I6480" s="152">
        <v>465.90571716238099</v>
      </c>
      <c r="J6480" s="152">
        <v>459.213039696012</v>
      </c>
      <c r="K6480" s="152">
        <v>472.671201425569</v>
      </c>
      <c r="L6480" s="152">
        <v>6.6926774663695596</v>
      </c>
      <c r="M6480" s="152">
        <v>6.7654842631874299</v>
      </c>
    </row>
    <row r="6481" spans="1:13">
      <c r="A6481" s="150" t="str">
        <f t="shared" si="203"/>
        <v>2012-2014MalesW</v>
      </c>
      <c r="B6481" s="151" t="str">
        <f t="shared" si="202"/>
        <v>2012-2014_Males_W_&lt;75</v>
      </c>
      <c r="C6481" s="152" t="s">
        <v>216</v>
      </c>
      <c r="D6481" s="152" t="s">
        <v>2</v>
      </c>
      <c r="E6481" s="152" t="s">
        <v>184</v>
      </c>
      <c r="F6481" s="152">
        <v>18548</v>
      </c>
      <c r="G6481" s="152">
        <v>6182.6666666666697</v>
      </c>
      <c r="H6481" s="152">
        <v>440.563792440013</v>
      </c>
      <c r="I6481" s="152">
        <v>456.547465503566</v>
      </c>
      <c r="J6481" s="152">
        <v>449.97301849740899</v>
      </c>
      <c r="K6481" s="152">
        <v>463.19363069914198</v>
      </c>
      <c r="L6481" s="152">
        <v>6.5744470061567304</v>
      </c>
      <c r="M6481" s="152">
        <v>6.6461651955758603</v>
      </c>
    </row>
    <row r="6482" spans="1:13">
      <c r="A6482" s="150" t="str">
        <f t="shared" si="203"/>
        <v>2004-2006Females1</v>
      </c>
      <c r="B6482" s="151" t="str">
        <f t="shared" si="202"/>
        <v>2004-2006_Females_1_&lt;75</v>
      </c>
      <c r="C6482" s="152" t="s">
        <v>1</v>
      </c>
      <c r="D6482" s="152" t="s">
        <v>214</v>
      </c>
      <c r="E6482" s="152">
        <v>1</v>
      </c>
      <c r="F6482" s="152">
        <v>1960</v>
      </c>
      <c r="G6482" s="152">
        <v>653.33333333333303</v>
      </c>
      <c r="H6482" s="152">
        <v>238.99670160164399</v>
      </c>
      <c r="I6482" s="152">
        <v>243.77328056790401</v>
      </c>
      <c r="J6482" s="152">
        <v>233.062865328176</v>
      </c>
      <c r="K6482" s="152">
        <v>254.84765392543201</v>
      </c>
      <c r="L6482" s="152">
        <v>10.7104152397284</v>
      </c>
      <c r="M6482" s="152">
        <v>11.0743733575282</v>
      </c>
    </row>
    <row r="6483" spans="1:13">
      <c r="A6483" s="150" t="str">
        <f t="shared" si="203"/>
        <v>2005-2007Females1</v>
      </c>
      <c r="B6483" s="151" t="str">
        <f t="shared" si="202"/>
        <v>2005-2007_Females_1_&lt;75</v>
      </c>
      <c r="C6483" s="152" t="s">
        <v>3</v>
      </c>
      <c r="D6483" s="152" t="s">
        <v>214</v>
      </c>
      <c r="E6483" s="152">
        <v>1</v>
      </c>
      <c r="F6483" s="152">
        <v>1979</v>
      </c>
      <c r="G6483" s="152">
        <v>659.66666666666697</v>
      </c>
      <c r="H6483" s="152">
        <v>240.557597681701</v>
      </c>
      <c r="I6483" s="152">
        <v>242.724541679243</v>
      </c>
      <c r="J6483" s="152">
        <v>232.110906283053</v>
      </c>
      <c r="K6483" s="152">
        <v>253.69707873664501</v>
      </c>
      <c r="L6483" s="152">
        <v>10.6136353961904</v>
      </c>
      <c r="M6483" s="152">
        <v>10.972537057402301</v>
      </c>
    </row>
    <row r="6484" spans="1:13">
      <c r="A6484" s="150" t="str">
        <f t="shared" si="203"/>
        <v>2006-2008Females1</v>
      </c>
      <c r="B6484" s="151" t="str">
        <f t="shared" si="202"/>
        <v>2006-2008_Females_1_&lt;75</v>
      </c>
      <c r="C6484" s="152" t="s">
        <v>4</v>
      </c>
      <c r="D6484" s="152" t="s">
        <v>214</v>
      </c>
      <c r="E6484" s="152">
        <v>1</v>
      </c>
      <c r="F6484" s="152">
        <v>1956</v>
      </c>
      <c r="G6484" s="152">
        <v>652</v>
      </c>
      <c r="H6484" s="152">
        <v>236.69756078081201</v>
      </c>
      <c r="I6484" s="152">
        <v>235.212686911155</v>
      </c>
      <c r="J6484" s="152">
        <v>224.86729640849299</v>
      </c>
      <c r="K6484" s="152">
        <v>245.90999734989899</v>
      </c>
      <c r="L6484" s="152">
        <v>10.345390502662299</v>
      </c>
      <c r="M6484" s="152">
        <v>10.697310438743401</v>
      </c>
    </row>
    <row r="6485" spans="1:13">
      <c r="A6485" s="150" t="str">
        <f t="shared" si="203"/>
        <v>2007-2009Females1</v>
      </c>
      <c r="B6485" s="151" t="str">
        <f t="shared" si="202"/>
        <v>2007-2009_Females_1_&lt;75</v>
      </c>
      <c r="C6485" s="152" t="s">
        <v>5</v>
      </c>
      <c r="D6485" s="152" t="s">
        <v>214</v>
      </c>
      <c r="E6485" s="152">
        <v>1</v>
      </c>
      <c r="F6485" s="152">
        <v>1945</v>
      </c>
      <c r="G6485" s="152">
        <v>648.33333333333303</v>
      </c>
      <c r="H6485" s="152">
        <v>234.43140440682799</v>
      </c>
      <c r="I6485" s="152">
        <v>229.42397886556799</v>
      </c>
      <c r="J6485" s="152">
        <v>219.30166141994101</v>
      </c>
      <c r="K6485" s="152">
        <v>239.89161845594899</v>
      </c>
      <c r="L6485" s="152">
        <v>10.122317445626299</v>
      </c>
      <c r="M6485" s="152">
        <v>10.4676395903812</v>
      </c>
    </row>
    <row r="6486" spans="1:13">
      <c r="A6486" s="150" t="str">
        <f t="shared" si="203"/>
        <v>2008-2010Females1</v>
      </c>
      <c r="B6486" s="151" t="str">
        <f t="shared" si="202"/>
        <v>2008-2010_Females_1_&lt;75</v>
      </c>
      <c r="C6486" s="152" t="s">
        <v>6</v>
      </c>
      <c r="D6486" s="152" t="s">
        <v>214</v>
      </c>
      <c r="E6486" s="152">
        <v>1</v>
      </c>
      <c r="F6486" s="152">
        <v>1911</v>
      </c>
      <c r="G6486" s="152">
        <v>637</v>
      </c>
      <c r="H6486" s="152">
        <v>229.763995945766</v>
      </c>
      <c r="I6486" s="152">
        <v>221.65246466785001</v>
      </c>
      <c r="J6486" s="152">
        <v>211.78342958776301</v>
      </c>
      <c r="K6486" s="152">
        <v>231.86121932212899</v>
      </c>
      <c r="L6486" s="152">
        <v>9.8690350800861797</v>
      </c>
      <c r="M6486" s="152">
        <v>10.208754654279399</v>
      </c>
    </row>
    <row r="6487" spans="1:13">
      <c r="A6487" s="150" t="str">
        <f t="shared" si="203"/>
        <v>2009-2011Females1</v>
      </c>
      <c r="B6487" s="151" t="str">
        <f t="shared" si="202"/>
        <v>2009-2011_Females_1_&lt;75</v>
      </c>
      <c r="C6487" s="152" t="s">
        <v>7</v>
      </c>
      <c r="D6487" s="152" t="s">
        <v>214</v>
      </c>
      <c r="E6487" s="152">
        <v>1</v>
      </c>
      <c r="F6487" s="152">
        <v>1945</v>
      </c>
      <c r="G6487" s="152">
        <v>648.33333333333303</v>
      </c>
      <c r="H6487" s="152">
        <v>233.64850855369801</v>
      </c>
      <c r="I6487" s="152">
        <v>222.322030775173</v>
      </c>
      <c r="J6487" s="152">
        <v>212.50470952311699</v>
      </c>
      <c r="K6487" s="152">
        <v>232.474269248382</v>
      </c>
      <c r="L6487" s="152">
        <v>9.8173212520562707</v>
      </c>
      <c r="M6487" s="152">
        <v>10.152238473208399</v>
      </c>
    </row>
    <row r="6488" spans="1:13">
      <c r="A6488" s="150" t="str">
        <f t="shared" si="203"/>
        <v>2010-2012Females1</v>
      </c>
      <c r="B6488" s="151" t="str">
        <f t="shared" si="202"/>
        <v>2010-2012_Females_1_&lt;75</v>
      </c>
      <c r="C6488" s="152" t="s">
        <v>8</v>
      </c>
      <c r="D6488" s="152" t="s">
        <v>214</v>
      </c>
      <c r="E6488" s="152">
        <v>1</v>
      </c>
      <c r="F6488" s="152">
        <v>1899</v>
      </c>
      <c r="G6488" s="152">
        <v>633</v>
      </c>
      <c r="H6488" s="152">
        <v>228.01252087713399</v>
      </c>
      <c r="I6488" s="152">
        <v>213.45975324022399</v>
      </c>
      <c r="J6488" s="152">
        <v>203.916919511016</v>
      </c>
      <c r="K6488" s="152">
        <v>223.33213365542699</v>
      </c>
      <c r="L6488" s="152">
        <v>9.5428337292078407</v>
      </c>
      <c r="M6488" s="152">
        <v>9.87238041520229</v>
      </c>
    </row>
    <row r="6489" spans="1:13">
      <c r="A6489" s="150" t="str">
        <f t="shared" si="203"/>
        <v>2011-2013Females1</v>
      </c>
      <c r="B6489" s="151" t="str">
        <f t="shared" si="202"/>
        <v>2011-2013_Females_1_&lt;75</v>
      </c>
      <c r="C6489" s="152" t="s">
        <v>9</v>
      </c>
      <c r="D6489" s="152" t="s">
        <v>214</v>
      </c>
      <c r="E6489" s="152">
        <v>1</v>
      </c>
      <c r="F6489" s="152">
        <v>1893</v>
      </c>
      <c r="G6489" s="152">
        <v>631</v>
      </c>
      <c r="H6489" s="152">
        <v>227.41333845904299</v>
      </c>
      <c r="I6489" s="152">
        <v>209.089528689769</v>
      </c>
      <c r="J6489" s="152">
        <v>199.72187004727701</v>
      </c>
      <c r="K6489" s="152">
        <v>218.78120660436699</v>
      </c>
      <c r="L6489" s="152">
        <v>9.3676586424922199</v>
      </c>
      <c r="M6489" s="152">
        <v>9.6916779145977596</v>
      </c>
    </row>
    <row r="6490" spans="1:13">
      <c r="A6490" s="150" t="str">
        <f t="shared" si="203"/>
        <v>2012-2014Females1</v>
      </c>
      <c r="B6490" s="151" t="str">
        <f t="shared" si="202"/>
        <v>2012-2014_Females_1_&lt;75</v>
      </c>
      <c r="C6490" s="152" t="s">
        <v>216</v>
      </c>
      <c r="D6490" s="152" t="s">
        <v>214</v>
      </c>
      <c r="E6490" s="152">
        <v>1</v>
      </c>
      <c r="F6490" s="152">
        <v>1860</v>
      </c>
      <c r="G6490" s="152">
        <v>620</v>
      </c>
      <c r="H6490" s="152">
        <v>223.68405228915401</v>
      </c>
      <c r="I6490" s="152">
        <v>201.91424976592401</v>
      </c>
      <c r="J6490" s="152">
        <v>192.781024073433</v>
      </c>
      <c r="K6490" s="152">
        <v>211.36622937841801</v>
      </c>
      <c r="L6490" s="152">
        <v>9.1332256924904698</v>
      </c>
      <c r="M6490" s="152">
        <v>9.4519796124942808</v>
      </c>
    </row>
    <row r="6491" spans="1:13">
      <c r="A6491" s="150" t="str">
        <f t="shared" si="203"/>
        <v>2004-2006Females2</v>
      </c>
      <c r="B6491" s="151" t="str">
        <f t="shared" si="202"/>
        <v>2004-2006_Females_2_&lt;75</v>
      </c>
      <c r="C6491" s="152" t="s">
        <v>1</v>
      </c>
      <c r="D6491" s="152" t="s">
        <v>214</v>
      </c>
      <c r="E6491" s="152">
        <v>2</v>
      </c>
      <c r="F6491" s="152">
        <v>2371</v>
      </c>
      <c r="G6491" s="152">
        <v>790.33333333333303</v>
      </c>
      <c r="H6491" s="152">
        <v>288.793801712787</v>
      </c>
      <c r="I6491" s="152">
        <v>290.36080951612001</v>
      </c>
      <c r="J6491" s="152">
        <v>278.75674399641798</v>
      </c>
      <c r="K6491" s="152">
        <v>302.32279257815298</v>
      </c>
      <c r="L6491" s="152">
        <v>11.6040655197019</v>
      </c>
      <c r="M6491" s="152">
        <v>11.9619830620331</v>
      </c>
    </row>
    <row r="6492" spans="1:13">
      <c r="A6492" s="150" t="str">
        <f t="shared" si="203"/>
        <v>2005-2007Females2</v>
      </c>
      <c r="B6492" s="151" t="str">
        <f t="shared" si="202"/>
        <v>2005-2007_Females_2_&lt;75</v>
      </c>
      <c r="C6492" s="152" t="s">
        <v>3</v>
      </c>
      <c r="D6492" s="152" t="s">
        <v>214</v>
      </c>
      <c r="E6492" s="152">
        <v>2</v>
      </c>
      <c r="F6492" s="152">
        <v>2338</v>
      </c>
      <c r="G6492" s="152">
        <v>779.33333333333303</v>
      </c>
      <c r="H6492" s="152">
        <v>283.23567073429302</v>
      </c>
      <c r="I6492" s="152">
        <v>282.27540946650498</v>
      </c>
      <c r="J6492" s="152">
        <v>270.91289450026699</v>
      </c>
      <c r="K6492" s="152">
        <v>293.99089827782899</v>
      </c>
      <c r="L6492" s="152">
        <v>11.362514966238299</v>
      </c>
      <c r="M6492" s="152">
        <v>11.7154888113237</v>
      </c>
    </row>
    <row r="6493" spans="1:13">
      <c r="A6493" s="150" t="str">
        <f t="shared" si="203"/>
        <v>2006-2008Females2</v>
      </c>
      <c r="B6493" s="151" t="str">
        <f t="shared" si="202"/>
        <v>2006-2008_Females_2_&lt;75</v>
      </c>
      <c r="C6493" s="152" t="s">
        <v>4</v>
      </c>
      <c r="D6493" s="152" t="s">
        <v>214</v>
      </c>
      <c r="E6493" s="152">
        <v>2</v>
      </c>
      <c r="F6493" s="152">
        <v>2393</v>
      </c>
      <c r="G6493" s="152">
        <v>797.66666666666697</v>
      </c>
      <c r="H6493" s="152">
        <v>287.68346883990102</v>
      </c>
      <c r="I6493" s="152">
        <v>284.41800768250903</v>
      </c>
      <c r="J6493" s="152">
        <v>273.09902960810899</v>
      </c>
      <c r="K6493" s="152">
        <v>296.08447436721502</v>
      </c>
      <c r="L6493" s="152">
        <v>11.3189780743991</v>
      </c>
      <c r="M6493" s="152">
        <v>11.666466684706799</v>
      </c>
    </row>
    <row r="6494" spans="1:13">
      <c r="A6494" s="150" t="str">
        <f t="shared" si="203"/>
        <v>2007-2009Females2</v>
      </c>
      <c r="B6494" s="151" t="str">
        <f t="shared" si="202"/>
        <v>2007-2009_Females_2_&lt;75</v>
      </c>
      <c r="C6494" s="152" t="s">
        <v>5</v>
      </c>
      <c r="D6494" s="152" t="s">
        <v>214</v>
      </c>
      <c r="E6494" s="152">
        <v>2</v>
      </c>
      <c r="F6494" s="152">
        <v>2411</v>
      </c>
      <c r="G6494" s="152">
        <v>803.66666666666697</v>
      </c>
      <c r="H6494" s="152">
        <v>287.97481205791502</v>
      </c>
      <c r="I6494" s="152">
        <v>281.61669453454999</v>
      </c>
      <c r="J6494" s="152">
        <v>270.44949381168402</v>
      </c>
      <c r="K6494" s="152">
        <v>293.12542068551397</v>
      </c>
      <c r="L6494" s="152">
        <v>11.1672007228665</v>
      </c>
      <c r="M6494" s="152">
        <v>11.5087261509643</v>
      </c>
    </row>
    <row r="6495" spans="1:13">
      <c r="A6495" s="150" t="str">
        <f t="shared" si="203"/>
        <v>2008-2010Females2</v>
      </c>
      <c r="B6495" s="151" t="str">
        <f t="shared" si="202"/>
        <v>2008-2010_Females_2_&lt;75</v>
      </c>
      <c r="C6495" s="152" t="s">
        <v>6</v>
      </c>
      <c r="D6495" s="152" t="s">
        <v>214</v>
      </c>
      <c r="E6495" s="152">
        <v>2</v>
      </c>
      <c r="F6495" s="152">
        <v>2394</v>
      </c>
      <c r="G6495" s="152">
        <v>798</v>
      </c>
      <c r="H6495" s="152">
        <v>284.841641611152</v>
      </c>
      <c r="I6495" s="152">
        <v>275.17487722287598</v>
      </c>
      <c r="J6495" s="152">
        <v>264.22210682749301</v>
      </c>
      <c r="K6495" s="152">
        <v>286.46382236496203</v>
      </c>
      <c r="L6495" s="152">
        <v>10.9527703953831</v>
      </c>
      <c r="M6495" s="152">
        <v>11.2889451420863</v>
      </c>
    </row>
    <row r="6496" spans="1:13">
      <c r="A6496" s="150" t="str">
        <f t="shared" si="203"/>
        <v>2009-2011Females2</v>
      </c>
      <c r="B6496" s="151" t="str">
        <f t="shared" si="202"/>
        <v>2009-2011_Females_2_&lt;75</v>
      </c>
      <c r="C6496" s="152" t="s">
        <v>7</v>
      </c>
      <c r="D6496" s="152" t="s">
        <v>214</v>
      </c>
      <c r="E6496" s="152">
        <v>2</v>
      </c>
      <c r="F6496" s="152">
        <v>2252</v>
      </c>
      <c r="G6496" s="152">
        <v>750.66666666666697</v>
      </c>
      <c r="H6496" s="152">
        <v>267.587459036067</v>
      </c>
      <c r="I6496" s="152">
        <v>255.76727233002501</v>
      </c>
      <c r="J6496" s="152">
        <v>245.27255759734601</v>
      </c>
      <c r="K6496" s="152">
        <v>266.59427674319198</v>
      </c>
      <c r="L6496" s="152">
        <v>10.4947147326793</v>
      </c>
      <c r="M6496" s="152">
        <v>10.827004413167</v>
      </c>
    </row>
    <row r="6497" spans="1:13">
      <c r="A6497" s="150" t="str">
        <f t="shared" si="203"/>
        <v>2010-2012Females2</v>
      </c>
      <c r="B6497" s="151" t="str">
        <f t="shared" si="202"/>
        <v>2010-2012_Females_2_&lt;75</v>
      </c>
      <c r="C6497" s="152" t="s">
        <v>8</v>
      </c>
      <c r="D6497" s="152" t="s">
        <v>214</v>
      </c>
      <c r="E6497" s="152">
        <v>2</v>
      </c>
      <c r="F6497" s="152">
        <v>2232</v>
      </c>
      <c r="G6497" s="152">
        <v>744</v>
      </c>
      <c r="H6497" s="152">
        <v>264.82177328551001</v>
      </c>
      <c r="I6497" s="152">
        <v>249.541238503019</v>
      </c>
      <c r="J6497" s="152">
        <v>239.251447389281</v>
      </c>
      <c r="K6497" s="152">
        <v>260.15831273922799</v>
      </c>
      <c r="L6497" s="152">
        <v>10.289791113738</v>
      </c>
      <c r="M6497" s="152">
        <v>10.617074236208399</v>
      </c>
    </row>
    <row r="6498" spans="1:13">
      <c r="A6498" s="150" t="str">
        <f t="shared" si="203"/>
        <v>2011-2013Females2</v>
      </c>
      <c r="B6498" s="151" t="str">
        <f t="shared" si="202"/>
        <v>2011-2013_Females_2_&lt;75</v>
      </c>
      <c r="C6498" s="152" t="s">
        <v>9</v>
      </c>
      <c r="D6498" s="152" t="s">
        <v>214</v>
      </c>
      <c r="E6498" s="152">
        <v>2</v>
      </c>
      <c r="F6498" s="152">
        <v>2262</v>
      </c>
      <c r="G6498" s="152">
        <v>754</v>
      </c>
      <c r="H6498" s="152">
        <v>267.99233224414598</v>
      </c>
      <c r="I6498" s="152">
        <v>249.14952099744701</v>
      </c>
      <c r="J6498" s="152">
        <v>238.93777199724499</v>
      </c>
      <c r="K6498" s="152">
        <v>259.68387235746297</v>
      </c>
      <c r="L6498" s="152">
        <v>10.211749000202801</v>
      </c>
      <c r="M6498" s="152">
        <v>10.534351360015201</v>
      </c>
    </row>
    <row r="6499" spans="1:13">
      <c r="A6499" s="150" t="str">
        <f t="shared" si="203"/>
        <v>2012-2014Females2</v>
      </c>
      <c r="B6499" s="151" t="str">
        <f t="shared" si="202"/>
        <v>2012-2014_Females_2_&lt;75</v>
      </c>
      <c r="C6499" s="152" t="s">
        <v>216</v>
      </c>
      <c r="D6499" s="152" t="s">
        <v>214</v>
      </c>
      <c r="E6499" s="152">
        <v>2</v>
      </c>
      <c r="F6499" s="152">
        <v>2333</v>
      </c>
      <c r="G6499" s="152">
        <v>777.66666666666697</v>
      </c>
      <c r="H6499" s="152">
        <v>276.13715719578198</v>
      </c>
      <c r="I6499" s="152">
        <v>253.18681142634199</v>
      </c>
      <c r="J6499" s="152">
        <v>242.96011512522699</v>
      </c>
      <c r="K6499" s="152">
        <v>263.73154369113399</v>
      </c>
      <c r="L6499" s="152">
        <v>10.2266963011154</v>
      </c>
      <c r="M6499" s="152">
        <v>10.544732264791699</v>
      </c>
    </row>
    <row r="6500" spans="1:13">
      <c r="A6500" s="150" t="str">
        <f t="shared" si="203"/>
        <v>2004-2006Females3</v>
      </c>
      <c r="B6500" s="151" t="str">
        <f t="shared" si="202"/>
        <v>2004-2006_Females_3_&lt;75</v>
      </c>
      <c r="C6500" s="152" t="s">
        <v>1</v>
      </c>
      <c r="D6500" s="152" t="s">
        <v>214</v>
      </c>
      <c r="E6500" s="152">
        <v>3</v>
      </c>
      <c r="F6500" s="152">
        <v>2637</v>
      </c>
      <c r="G6500" s="152">
        <v>879</v>
      </c>
      <c r="H6500" s="152">
        <v>312.877452178515</v>
      </c>
      <c r="I6500" s="152">
        <v>326.68134992412399</v>
      </c>
      <c r="J6500" s="152">
        <v>314.30682434373603</v>
      </c>
      <c r="K6500" s="152">
        <v>339.41747792188897</v>
      </c>
      <c r="L6500" s="152">
        <v>12.3745255803886</v>
      </c>
      <c r="M6500" s="152">
        <v>12.736127997764701</v>
      </c>
    </row>
    <row r="6501" spans="1:13">
      <c r="A6501" s="150" t="str">
        <f t="shared" si="203"/>
        <v>2005-2007Females3</v>
      </c>
      <c r="B6501" s="151" t="str">
        <f t="shared" si="202"/>
        <v>2005-2007_Females_3_&lt;75</v>
      </c>
      <c r="C6501" s="152" t="s">
        <v>3</v>
      </c>
      <c r="D6501" s="152" t="s">
        <v>214</v>
      </c>
      <c r="E6501" s="152">
        <v>3</v>
      </c>
      <c r="F6501" s="152">
        <v>2656</v>
      </c>
      <c r="G6501" s="152">
        <v>885.33333333333303</v>
      </c>
      <c r="H6501" s="152">
        <v>314.07087170039301</v>
      </c>
      <c r="I6501" s="152">
        <v>325.25869856495399</v>
      </c>
      <c r="J6501" s="152">
        <v>312.97850363036798</v>
      </c>
      <c r="K6501" s="152">
        <v>337.89643303688399</v>
      </c>
      <c r="L6501" s="152">
        <v>12.280194934586101</v>
      </c>
      <c r="M6501" s="152">
        <v>12.6377344719302</v>
      </c>
    </row>
    <row r="6502" spans="1:13">
      <c r="A6502" s="150" t="str">
        <f t="shared" si="203"/>
        <v>2006-2008Females3</v>
      </c>
      <c r="B6502" s="151" t="str">
        <f t="shared" si="202"/>
        <v>2006-2008_Females_3_&lt;75</v>
      </c>
      <c r="C6502" s="152" t="s">
        <v>4</v>
      </c>
      <c r="D6502" s="152" t="s">
        <v>214</v>
      </c>
      <c r="E6502" s="152">
        <v>3</v>
      </c>
      <c r="F6502" s="152">
        <v>2628</v>
      </c>
      <c r="G6502" s="152">
        <v>876</v>
      </c>
      <c r="H6502" s="152">
        <v>309.42692438114602</v>
      </c>
      <c r="I6502" s="152">
        <v>317.85540815355898</v>
      </c>
      <c r="J6502" s="152">
        <v>305.78814957359998</v>
      </c>
      <c r="K6502" s="152">
        <v>330.275903336738</v>
      </c>
      <c r="L6502" s="152">
        <v>12.0672585799588</v>
      </c>
      <c r="M6502" s="152">
        <v>12.420495183178801</v>
      </c>
    </row>
    <row r="6503" spans="1:13">
      <c r="A6503" s="150" t="str">
        <f t="shared" si="203"/>
        <v>2007-2009Females3</v>
      </c>
      <c r="B6503" s="151" t="str">
        <f t="shared" si="202"/>
        <v>2007-2009_Females_3_&lt;75</v>
      </c>
      <c r="C6503" s="152" t="s">
        <v>5</v>
      </c>
      <c r="D6503" s="152" t="s">
        <v>214</v>
      </c>
      <c r="E6503" s="152">
        <v>3</v>
      </c>
      <c r="F6503" s="152">
        <v>2654</v>
      </c>
      <c r="G6503" s="152">
        <v>884.66666666666697</v>
      </c>
      <c r="H6503" s="152">
        <v>311.22655393401402</v>
      </c>
      <c r="I6503" s="152">
        <v>316.40965208857898</v>
      </c>
      <c r="J6503" s="152">
        <v>304.45066521528298</v>
      </c>
      <c r="K6503" s="152">
        <v>328.716959750944</v>
      </c>
      <c r="L6503" s="152">
        <v>11.958986873296601</v>
      </c>
      <c r="M6503" s="152">
        <v>12.3073076623647</v>
      </c>
    </row>
    <row r="6504" spans="1:13">
      <c r="A6504" s="150" t="str">
        <f t="shared" si="203"/>
        <v>2008-2010Females3</v>
      </c>
      <c r="B6504" s="151" t="str">
        <f t="shared" si="202"/>
        <v>2008-2010_Females_3_&lt;75</v>
      </c>
      <c r="C6504" s="152" t="s">
        <v>6</v>
      </c>
      <c r="D6504" s="152" t="s">
        <v>214</v>
      </c>
      <c r="E6504" s="152">
        <v>3</v>
      </c>
      <c r="F6504" s="152">
        <v>2583</v>
      </c>
      <c r="G6504" s="152">
        <v>861</v>
      </c>
      <c r="H6504" s="152">
        <v>301.88670424569801</v>
      </c>
      <c r="I6504" s="152">
        <v>304.265555242321</v>
      </c>
      <c r="J6504" s="152">
        <v>292.60705932241501</v>
      </c>
      <c r="K6504" s="152">
        <v>316.26833026439402</v>
      </c>
      <c r="L6504" s="152">
        <v>11.658495919906301</v>
      </c>
      <c r="M6504" s="152">
        <v>12.002775022072701</v>
      </c>
    </row>
    <row r="6505" spans="1:13">
      <c r="A6505" s="150" t="str">
        <f t="shared" si="203"/>
        <v>2009-2011Females3</v>
      </c>
      <c r="B6505" s="151" t="str">
        <f t="shared" si="202"/>
        <v>2009-2011_Females_3_&lt;75</v>
      </c>
      <c r="C6505" s="152" t="s">
        <v>7</v>
      </c>
      <c r="D6505" s="152" t="s">
        <v>214</v>
      </c>
      <c r="E6505" s="152">
        <v>3</v>
      </c>
      <c r="F6505" s="152">
        <v>2540</v>
      </c>
      <c r="G6505" s="152">
        <v>846.66666666666697</v>
      </c>
      <c r="H6505" s="152">
        <v>296.07663489088299</v>
      </c>
      <c r="I6505" s="152">
        <v>295.77239281836103</v>
      </c>
      <c r="J6505" s="152">
        <v>284.34291847452698</v>
      </c>
      <c r="K6505" s="152">
        <v>307.54227466522201</v>
      </c>
      <c r="L6505" s="152">
        <v>11.4294743438344</v>
      </c>
      <c r="M6505" s="152">
        <v>11.769881846860899</v>
      </c>
    </row>
    <row r="6506" spans="1:13">
      <c r="A6506" s="150" t="str">
        <f t="shared" si="203"/>
        <v>2010-2012Females3</v>
      </c>
      <c r="B6506" s="151" t="str">
        <f t="shared" si="202"/>
        <v>2010-2012_Females_3_&lt;75</v>
      </c>
      <c r="C6506" s="152" t="s">
        <v>8</v>
      </c>
      <c r="D6506" s="152" t="s">
        <v>214</v>
      </c>
      <c r="E6506" s="152">
        <v>3</v>
      </c>
      <c r="F6506" s="152">
        <v>2545</v>
      </c>
      <c r="G6506" s="152">
        <v>848.33333333333303</v>
      </c>
      <c r="H6506" s="152">
        <v>295.924038799188</v>
      </c>
      <c r="I6506" s="152">
        <v>293.41644616932501</v>
      </c>
      <c r="J6506" s="152">
        <v>282.09065513863197</v>
      </c>
      <c r="K6506" s="152">
        <v>305.07921973540903</v>
      </c>
      <c r="L6506" s="152">
        <v>11.325791030692701</v>
      </c>
      <c r="M6506" s="152">
        <v>11.6627735660844</v>
      </c>
    </row>
    <row r="6507" spans="1:13">
      <c r="A6507" s="150" t="str">
        <f t="shared" si="203"/>
        <v>2011-2013Females3</v>
      </c>
      <c r="B6507" s="151" t="str">
        <f t="shared" si="202"/>
        <v>2011-2013_Females_3_&lt;75</v>
      </c>
      <c r="C6507" s="152" t="s">
        <v>9</v>
      </c>
      <c r="D6507" s="152" t="s">
        <v>214</v>
      </c>
      <c r="E6507" s="152">
        <v>3</v>
      </c>
      <c r="F6507" s="152">
        <v>2578</v>
      </c>
      <c r="G6507" s="152">
        <v>859.33333333333303</v>
      </c>
      <c r="H6507" s="152">
        <v>298.90063003336797</v>
      </c>
      <c r="I6507" s="152">
        <v>292.427788153253</v>
      </c>
      <c r="J6507" s="152">
        <v>281.21161399955099</v>
      </c>
      <c r="K6507" s="152">
        <v>303.975505759714</v>
      </c>
      <c r="L6507" s="152">
        <v>11.2161741537026</v>
      </c>
      <c r="M6507" s="152">
        <v>11.5477176064611</v>
      </c>
    </row>
    <row r="6508" spans="1:13">
      <c r="A6508" s="150" t="str">
        <f t="shared" si="203"/>
        <v>2012-2014Females3</v>
      </c>
      <c r="B6508" s="151" t="str">
        <f t="shared" si="202"/>
        <v>2012-2014_Females_3_&lt;75</v>
      </c>
      <c r="C6508" s="152" t="s">
        <v>216</v>
      </c>
      <c r="D6508" s="152" t="s">
        <v>214</v>
      </c>
      <c r="E6508" s="152">
        <v>3</v>
      </c>
      <c r="F6508" s="152">
        <v>2602</v>
      </c>
      <c r="G6508" s="152">
        <v>867.33333333333303</v>
      </c>
      <c r="H6508" s="152">
        <v>300.93623320823201</v>
      </c>
      <c r="I6508" s="152">
        <v>289.97982739975498</v>
      </c>
      <c r="J6508" s="152">
        <v>278.90874700174402</v>
      </c>
      <c r="K6508" s="152">
        <v>301.37662517482801</v>
      </c>
      <c r="L6508" s="152">
        <v>11.071080398010601</v>
      </c>
      <c r="M6508" s="152">
        <v>11.3967977750738</v>
      </c>
    </row>
    <row r="6509" spans="1:13">
      <c r="A6509" s="150" t="str">
        <f t="shared" si="203"/>
        <v>2004-2006Females4</v>
      </c>
      <c r="B6509" s="151" t="str">
        <f t="shared" si="202"/>
        <v>2004-2006_Females_4_&lt;75</v>
      </c>
      <c r="C6509" s="152" t="s">
        <v>1</v>
      </c>
      <c r="D6509" s="152" t="s">
        <v>214</v>
      </c>
      <c r="E6509" s="152">
        <v>4</v>
      </c>
      <c r="F6509" s="152">
        <v>3044</v>
      </c>
      <c r="G6509" s="152">
        <v>1014.66666666667</v>
      </c>
      <c r="H6509" s="152">
        <v>373.14301895257603</v>
      </c>
      <c r="I6509" s="152">
        <v>400.67466425375</v>
      </c>
      <c r="J6509" s="152">
        <v>386.54684744301397</v>
      </c>
      <c r="K6509" s="152">
        <v>415.18630121013001</v>
      </c>
      <c r="L6509" s="152">
        <v>14.127816810736</v>
      </c>
      <c r="M6509" s="152">
        <v>14.5116369563801</v>
      </c>
    </row>
    <row r="6510" spans="1:13">
      <c r="A6510" s="150" t="str">
        <f t="shared" si="203"/>
        <v>2005-2007Females4</v>
      </c>
      <c r="B6510" s="151" t="str">
        <f t="shared" si="202"/>
        <v>2005-2007_Females_4_&lt;75</v>
      </c>
      <c r="C6510" s="152" t="s">
        <v>3</v>
      </c>
      <c r="D6510" s="152" t="s">
        <v>214</v>
      </c>
      <c r="E6510" s="152">
        <v>4</v>
      </c>
      <c r="F6510" s="152">
        <v>3051</v>
      </c>
      <c r="G6510" s="152">
        <v>1017</v>
      </c>
      <c r="H6510" s="152">
        <v>372.50791472486799</v>
      </c>
      <c r="I6510" s="152">
        <v>398.97190098366599</v>
      </c>
      <c r="J6510" s="152">
        <v>384.91908432921701</v>
      </c>
      <c r="K6510" s="152">
        <v>413.406055444451</v>
      </c>
      <c r="L6510" s="152">
        <v>14.052816654449</v>
      </c>
      <c r="M6510" s="152">
        <v>14.434154460785001</v>
      </c>
    </row>
    <row r="6511" spans="1:13">
      <c r="A6511" s="150" t="str">
        <f t="shared" si="203"/>
        <v>2006-2008Females4</v>
      </c>
      <c r="B6511" s="151" t="str">
        <f t="shared" si="202"/>
        <v>2006-2008_Females_4_&lt;75</v>
      </c>
      <c r="C6511" s="152" t="s">
        <v>4</v>
      </c>
      <c r="D6511" s="152" t="s">
        <v>214</v>
      </c>
      <c r="E6511" s="152">
        <v>4</v>
      </c>
      <c r="F6511" s="152">
        <v>3033</v>
      </c>
      <c r="G6511" s="152">
        <v>1011</v>
      </c>
      <c r="H6511" s="152">
        <v>368.23178327137498</v>
      </c>
      <c r="I6511" s="152">
        <v>392.82659802729302</v>
      </c>
      <c r="J6511" s="152">
        <v>378.94557264109602</v>
      </c>
      <c r="K6511" s="152">
        <v>407.08543226914202</v>
      </c>
      <c r="L6511" s="152">
        <v>13.8810253861964</v>
      </c>
      <c r="M6511" s="152">
        <v>14.2588342418497</v>
      </c>
    </row>
    <row r="6512" spans="1:13">
      <c r="A6512" s="150" t="str">
        <f t="shared" si="203"/>
        <v>2007-2009Females4</v>
      </c>
      <c r="B6512" s="151" t="str">
        <f t="shared" si="202"/>
        <v>2007-2009_Females_4_&lt;75</v>
      </c>
      <c r="C6512" s="152" t="s">
        <v>5</v>
      </c>
      <c r="D6512" s="152" t="s">
        <v>214</v>
      </c>
      <c r="E6512" s="152">
        <v>4</v>
      </c>
      <c r="F6512" s="152">
        <v>2982</v>
      </c>
      <c r="G6512" s="152">
        <v>994</v>
      </c>
      <c r="H6512" s="152">
        <v>360.294179835367</v>
      </c>
      <c r="I6512" s="152">
        <v>383.56739612888498</v>
      </c>
      <c r="J6512" s="152">
        <v>369.89412592271998</v>
      </c>
      <c r="K6512" s="152">
        <v>397.61603733341002</v>
      </c>
      <c r="L6512" s="152">
        <v>13.673270206165</v>
      </c>
      <c r="M6512" s="152">
        <v>14.0486412045249</v>
      </c>
    </row>
    <row r="6513" spans="1:13">
      <c r="A6513" s="150" t="str">
        <f t="shared" si="203"/>
        <v>2008-2010Females4</v>
      </c>
      <c r="B6513" s="151" t="str">
        <f t="shared" si="202"/>
        <v>2008-2010_Females_4_&lt;75</v>
      </c>
      <c r="C6513" s="152" t="s">
        <v>6</v>
      </c>
      <c r="D6513" s="152" t="s">
        <v>214</v>
      </c>
      <c r="E6513" s="152">
        <v>4</v>
      </c>
      <c r="F6513" s="152">
        <v>2899</v>
      </c>
      <c r="G6513" s="152">
        <v>966.33333333333303</v>
      </c>
      <c r="H6513" s="152">
        <v>348.73971314083502</v>
      </c>
      <c r="I6513" s="152">
        <v>369.36695642081798</v>
      </c>
      <c r="J6513" s="152">
        <v>356.01024357601301</v>
      </c>
      <c r="K6513" s="152">
        <v>383.095641740492</v>
      </c>
      <c r="L6513" s="152">
        <v>13.356712844804401</v>
      </c>
      <c r="M6513" s="152">
        <v>13.7286853196746</v>
      </c>
    </row>
    <row r="6514" spans="1:13">
      <c r="A6514" s="150" t="str">
        <f t="shared" si="203"/>
        <v>2009-2011Females4</v>
      </c>
      <c r="B6514" s="151" t="str">
        <f t="shared" si="202"/>
        <v>2009-2011_Females_4_&lt;75</v>
      </c>
      <c r="C6514" s="152" t="s">
        <v>7</v>
      </c>
      <c r="D6514" s="152" t="s">
        <v>214</v>
      </c>
      <c r="E6514" s="152">
        <v>4</v>
      </c>
      <c r="F6514" s="152">
        <v>2839</v>
      </c>
      <c r="G6514" s="152">
        <v>946.33333333333303</v>
      </c>
      <c r="H6514" s="152">
        <v>340.21268385745299</v>
      </c>
      <c r="I6514" s="152">
        <v>359.220289677209</v>
      </c>
      <c r="J6514" s="152">
        <v>346.09305758987102</v>
      </c>
      <c r="K6514" s="152">
        <v>372.71700580519001</v>
      </c>
      <c r="L6514" s="152">
        <v>13.127232087337999</v>
      </c>
      <c r="M6514" s="152">
        <v>13.4967161279806</v>
      </c>
    </row>
    <row r="6515" spans="1:13">
      <c r="A6515" s="150" t="str">
        <f t="shared" si="203"/>
        <v>2010-2012Females4</v>
      </c>
      <c r="B6515" s="151" t="str">
        <f t="shared" si="202"/>
        <v>2010-2012_Females_4_&lt;75</v>
      </c>
      <c r="C6515" s="152" t="s">
        <v>8</v>
      </c>
      <c r="D6515" s="152" t="s">
        <v>214</v>
      </c>
      <c r="E6515" s="152">
        <v>4</v>
      </c>
      <c r="F6515" s="152">
        <v>2887</v>
      </c>
      <c r="G6515" s="152">
        <v>962.33333333333303</v>
      </c>
      <c r="H6515" s="152">
        <v>344.77734572796101</v>
      </c>
      <c r="I6515" s="152">
        <v>361.55996822586201</v>
      </c>
      <c r="J6515" s="152">
        <v>348.45607655832998</v>
      </c>
      <c r="K6515" s="152">
        <v>375.029560793283</v>
      </c>
      <c r="L6515" s="152">
        <v>13.103891667531499</v>
      </c>
      <c r="M6515" s="152">
        <v>13.4695925674213</v>
      </c>
    </row>
    <row r="6516" spans="1:13">
      <c r="A6516" s="150" t="str">
        <f t="shared" si="203"/>
        <v>2011-2013Females4</v>
      </c>
      <c r="B6516" s="151" t="str">
        <f t="shared" si="202"/>
        <v>2011-2013_Females_4_&lt;75</v>
      </c>
      <c r="C6516" s="152" t="s">
        <v>9</v>
      </c>
      <c r="D6516" s="152" t="s">
        <v>214</v>
      </c>
      <c r="E6516" s="152">
        <v>4</v>
      </c>
      <c r="F6516" s="152">
        <v>2904</v>
      </c>
      <c r="G6516" s="152">
        <v>968</v>
      </c>
      <c r="H6516" s="152">
        <v>345.59373932663999</v>
      </c>
      <c r="I6516" s="152">
        <v>360.34938010864602</v>
      </c>
      <c r="J6516" s="152">
        <v>347.32690201832798</v>
      </c>
      <c r="K6516" s="152">
        <v>373.73420541230001</v>
      </c>
      <c r="L6516" s="152">
        <v>13.0224780903183</v>
      </c>
      <c r="M6516" s="152">
        <v>13.3848253036539</v>
      </c>
    </row>
    <row r="6517" spans="1:13">
      <c r="A6517" s="150" t="str">
        <f t="shared" si="203"/>
        <v>2012-2014Females4</v>
      </c>
      <c r="B6517" s="151" t="str">
        <f t="shared" si="202"/>
        <v>2012-2014_Females_4_&lt;75</v>
      </c>
      <c r="C6517" s="152" t="s">
        <v>216</v>
      </c>
      <c r="D6517" s="152" t="s">
        <v>214</v>
      </c>
      <c r="E6517" s="152">
        <v>4</v>
      </c>
      <c r="F6517" s="152">
        <v>2923</v>
      </c>
      <c r="G6517" s="152">
        <v>974.33333333333303</v>
      </c>
      <c r="H6517" s="152">
        <v>346.837407654392</v>
      </c>
      <c r="I6517" s="152">
        <v>357.72089693039402</v>
      </c>
      <c r="J6517" s="152">
        <v>344.83521674370502</v>
      </c>
      <c r="K6517" s="152">
        <v>370.96393297912698</v>
      </c>
      <c r="L6517" s="152">
        <v>12.8856801866895</v>
      </c>
      <c r="M6517" s="152">
        <v>13.243036048732799</v>
      </c>
    </row>
    <row r="6518" spans="1:13">
      <c r="A6518" s="150" t="str">
        <f t="shared" si="203"/>
        <v>2004-2006Females5</v>
      </c>
      <c r="B6518" s="151" t="str">
        <f t="shared" si="202"/>
        <v>2004-2006_Females_5_&lt;75</v>
      </c>
      <c r="C6518" s="152" t="s">
        <v>1</v>
      </c>
      <c r="D6518" s="152" t="s">
        <v>214</v>
      </c>
      <c r="E6518" s="152">
        <v>5</v>
      </c>
      <c r="F6518" s="152">
        <v>3419</v>
      </c>
      <c r="G6518" s="152">
        <v>1139.6666666666699</v>
      </c>
      <c r="H6518" s="152">
        <v>422.11231471627502</v>
      </c>
      <c r="I6518" s="152">
        <v>508.39065651599299</v>
      </c>
      <c r="J6518" s="152">
        <v>491.42506367343401</v>
      </c>
      <c r="K6518" s="152">
        <v>525.79078800307798</v>
      </c>
      <c r="L6518" s="152">
        <v>16.965592842559399</v>
      </c>
      <c r="M6518" s="152">
        <v>17.4001314870846</v>
      </c>
    </row>
    <row r="6519" spans="1:13">
      <c r="A6519" s="150" t="str">
        <f t="shared" si="203"/>
        <v>2005-2007Females5</v>
      </c>
      <c r="B6519" s="151" t="str">
        <f t="shared" si="202"/>
        <v>2005-2007_Females_5_&lt;75</v>
      </c>
      <c r="C6519" s="152" t="s">
        <v>3</v>
      </c>
      <c r="D6519" s="152" t="s">
        <v>214</v>
      </c>
      <c r="E6519" s="152">
        <v>5</v>
      </c>
      <c r="F6519" s="152">
        <v>3360</v>
      </c>
      <c r="G6519" s="152">
        <v>1120</v>
      </c>
      <c r="H6519" s="152">
        <v>412.28056183042798</v>
      </c>
      <c r="I6519" s="152">
        <v>499.00418204315599</v>
      </c>
      <c r="J6519" s="152">
        <v>482.196433819135</v>
      </c>
      <c r="K6519" s="152">
        <v>516.24624275709596</v>
      </c>
      <c r="L6519" s="152">
        <v>16.8077482240212</v>
      </c>
      <c r="M6519" s="152">
        <v>17.242060713939701</v>
      </c>
    </row>
    <row r="6520" spans="1:13">
      <c r="A6520" s="150" t="str">
        <f t="shared" si="203"/>
        <v>2006-2008Females5</v>
      </c>
      <c r="B6520" s="151" t="str">
        <f t="shared" si="202"/>
        <v>2006-2008_Females_5_&lt;75</v>
      </c>
      <c r="C6520" s="152" t="s">
        <v>4</v>
      </c>
      <c r="D6520" s="152" t="s">
        <v>214</v>
      </c>
      <c r="E6520" s="152">
        <v>5</v>
      </c>
      <c r="F6520" s="152">
        <v>3347</v>
      </c>
      <c r="G6520" s="152">
        <v>1115.6666666666699</v>
      </c>
      <c r="H6520" s="152">
        <v>408.04831721215299</v>
      </c>
      <c r="I6520" s="152">
        <v>494.20131450028998</v>
      </c>
      <c r="J6520" s="152">
        <v>477.50814715346502</v>
      </c>
      <c r="K6520" s="152">
        <v>511.32668237673897</v>
      </c>
      <c r="L6520" s="152">
        <v>16.693167346825</v>
      </c>
      <c r="M6520" s="152">
        <v>17.125367876448902</v>
      </c>
    </row>
    <row r="6521" spans="1:13">
      <c r="A6521" s="150" t="str">
        <f t="shared" si="203"/>
        <v>2007-2009Females5</v>
      </c>
      <c r="B6521" s="151" t="str">
        <f t="shared" si="202"/>
        <v>2007-2009_Females_5_&lt;75</v>
      </c>
      <c r="C6521" s="152" t="s">
        <v>5</v>
      </c>
      <c r="D6521" s="152" t="s">
        <v>214</v>
      </c>
      <c r="E6521" s="152">
        <v>5</v>
      </c>
      <c r="F6521" s="152">
        <v>3291</v>
      </c>
      <c r="G6521" s="152">
        <v>1097</v>
      </c>
      <c r="H6521" s="152">
        <v>399.39514269486699</v>
      </c>
      <c r="I6521" s="152">
        <v>481.71023335915601</v>
      </c>
      <c r="J6521" s="152">
        <v>465.29036042082998</v>
      </c>
      <c r="K6521" s="152">
        <v>498.55888447139898</v>
      </c>
      <c r="L6521" s="152">
        <v>16.419872938325899</v>
      </c>
      <c r="M6521" s="152">
        <v>16.8486511122431</v>
      </c>
    </row>
    <row r="6522" spans="1:13">
      <c r="A6522" s="150" t="str">
        <f t="shared" si="203"/>
        <v>2008-2010Females5</v>
      </c>
      <c r="B6522" s="151" t="str">
        <f t="shared" si="202"/>
        <v>2008-2010_Females_5_&lt;75</v>
      </c>
      <c r="C6522" s="152" t="s">
        <v>6</v>
      </c>
      <c r="D6522" s="152" t="s">
        <v>214</v>
      </c>
      <c r="E6522" s="152">
        <v>5</v>
      </c>
      <c r="F6522" s="152">
        <v>3250</v>
      </c>
      <c r="G6522" s="152">
        <v>1083.3333333333301</v>
      </c>
      <c r="H6522" s="152">
        <v>392.87648446868599</v>
      </c>
      <c r="I6522" s="152">
        <v>472.19887932015598</v>
      </c>
      <c r="J6522" s="152">
        <v>455.99987351933203</v>
      </c>
      <c r="K6522" s="152">
        <v>488.82359402359401</v>
      </c>
      <c r="L6522" s="152">
        <v>16.199005800824199</v>
      </c>
      <c r="M6522" s="152">
        <v>16.6247147034377</v>
      </c>
    </row>
    <row r="6523" spans="1:13">
      <c r="A6523" s="150" t="str">
        <f t="shared" si="203"/>
        <v>2009-2011Females5</v>
      </c>
      <c r="B6523" s="151" t="str">
        <f t="shared" si="202"/>
        <v>2009-2011_Females_5_&lt;75</v>
      </c>
      <c r="C6523" s="152" t="s">
        <v>7</v>
      </c>
      <c r="D6523" s="152" t="s">
        <v>214</v>
      </c>
      <c r="E6523" s="152">
        <v>5</v>
      </c>
      <c r="F6523" s="152">
        <v>3188</v>
      </c>
      <c r="G6523" s="152">
        <v>1062.6666666666699</v>
      </c>
      <c r="H6523" s="152">
        <v>383.918302955858</v>
      </c>
      <c r="I6523" s="152">
        <v>460.54231652624702</v>
      </c>
      <c r="J6523" s="152">
        <v>444.59202865102299</v>
      </c>
      <c r="K6523" s="152">
        <v>476.91589262064502</v>
      </c>
      <c r="L6523" s="152">
        <v>15.950287875224101</v>
      </c>
      <c r="M6523" s="152">
        <v>16.373576094397801</v>
      </c>
    </row>
    <row r="6524" spans="1:13">
      <c r="A6524" s="150" t="str">
        <f t="shared" si="203"/>
        <v>2010-2012Females5</v>
      </c>
      <c r="B6524" s="151" t="str">
        <f t="shared" si="202"/>
        <v>2010-2012_Females_5_&lt;75</v>
      </c>
      <c r="C6524" s="152" t="s">
        <v>8</v>
      </c>
      <c r="D6524" s="152" t="s">
        <v>214</v>
      </c>
      <c r="E6524" s="152">
        <v>5</v>
      </c>
      <c r="F6524" s="152">
        <v>3197</v>
      </c>
      <c r="G6524" s="152">
        <v>1065.6666666666699</v>
      </c>
      <c r="H6524" s="152">
        <v>383.55454404758598</v>
      </c>
      <c r="I6524" s="152">
        <v>458.86102488931999</v>
      </c>
      <c r="J6524" s="152">
        <v>442.994276448797</v>
      </c>
      <c r="K6524" s="152">
        <v>475.14824283192502</v>
      </c>
      <c r="L6524" s="152">
        <v>15.866748440522301</v>
      </c>
      <c r="M6524" s="152">
        <v>16.287217942605</v>
      </c>
    </row>
    <row r="6525" spans="1:13">
      <c r="A6525" s="150" t="str">
        <f t="shared" si="203"/>
        <v>2011-2013Females5</v>
      </c>
      <c r="B6525" s="151" t="str">
        <f t="shared" si="202"/>
        <v>2011-2013_Females_5_&lt;75</v>
      </c>
      <c r="C6525" s="152" t="s">
        <v>9</v>
      </c>
      <c r="D6525" s="152" t="s">
        <v>214</v>
      </c>
      <c r="E6525" s="152">
        <v>5</v>
      </c>
      <c r="F6525" s="152">
        <v>3157</v>
      </c>
      <c r="G6525" s="152">
        <v>1052.3333333333301</v>
      </c>
      <c r="H6525" s="152">
        <v>377.32737003898802</v>
      </c>
      <c r="I6525" s="152">
        <v>448.80709158954301</v>
      </c>
      <c r="J6525" s="152">
        <v>433.19567975742598</v>
      </c>
      <c r="K6525" s="152">
        <v>464.83485743144502</v>
      </c>
      <c r="L6525" s="152">
        <v>15.611411832116399</v>
      </c>
      <c r="M6525" s="152">
        <v>16.027765841901999</v>
      </c>
    </row>
    <row r="6526" spans="1:13">
      <c r="A6526" s="150" t="str">
        <f t="shared" si="203"/>
        <v>2012-2014Females5</v>
      </c>
      <c r="B6526" s="151" t="str">
        <f t="shared" si="202"/>
        <v>2012-2014_Females_5_&lt;75</v>
      </c>
      <c r="C6526" s="152" t="s">
        <v>216</v>
      </c>
      <c r="D6526" s="152" t="s">
        <v>214</v>
      </c>
      <c r="E6526" s="152">
        <v>5</v>
      </c>
      <c r="F6526" s="152">
        <v>3078</v>
      </c>
      <c r="G6526" s="152">
        <v>1026</v>
      </c>
      <c r="H6526" s="152">
        <v>366.65205458565202</v>
      </c>
      <c r="I6526" s="152">
        <v>433.904761120866</v>
      </c>
      <c r="J6526" s="152">
        <v>418.62707871428302</v>
      </c>
      <c r="K6526" s="152">
        <v>449.59516994776402</v>
      </c>
      <c r="L6526" s="152">
        <v>15.2776824065835</v>
      </c>
      <c r="M6526" s="152">
        <v>15.690408826897601</v>
      </c>
    </row>
    <row r="6527" spans="1:13">
      <c r="A6527" s="150" t="str">
        <f t="shared" si="203"/>
        <v>2004-2006Females7A1</v>
      </c>
      <c r="B6527" s="151" t="str">
        <f t="shared" ref="B6527:B6590" si="204">CONCATENATE(C6527,"_",D6527,"_",E6527,"_","&lt;75")</f>
        <v>2004-2006_Females_7A1_&lt;75</v>
      </c>
      <c r="C6527" s="152" t="s">
        <v>1</v>
      </c>
      <c r="D6527" s="152" t="s">
        <v>214</v>
      </c>
      <c r="E6527" s="152" t="s">
        <v>10</v>
      </c>
      <c r="F6527" s="152">
        <v>3071</v>
      </c>
      <c r="G6527" s="152">
        <v>1023.66666666667</v>
      </c>
      <c r="H6527" s="152">
        <v>332.423705458092</v>
      </c>
      <c r="I6527" s="152">
        <v>333.052808369476</v>
      </c>
      <c r="J6527" s="152">
        <v>321.35277899589198</v>
      </c>
      <c r="K6527" s="152">
        <v>345.06927928644598</v>
      </c>
      <c r="L6527" s="152">
        <v>11.7000293735836</v>
      </c>
      <c r="M6527" s="152">
        <v>12.016470916970301</v>
      </c>
    </row>
    <row r="6528" spans="1:13">
      <c r="A6528" s="150" t="str">
        <f t="shared" si="203"/>
        <v>2005-2007Females7A1</v>
      </c>
      <c r="B6528" s="151" t="str">
        <f t="shared" si="204"/>
        <v>2005-2007_Females_7A1_&lt;75</v>
      </c>
      <c r="C6528" s="152" t="s">
        <v>3</v>
      </c>
      <c r="D6528" s="152" t="s">
        <v>214</v>
      </c>
      <c r="E6528" s="152" t="s">
        <v>10</v>
      </c>
      <c r="F6528" s="152">
        <v>3092</v>
      </c>
      <c r="G6528" s="152">
        <v>1030.6666666666699</v>
      </c>
      <c r="H6528" s="152">
        <v>333.913975034207</v>
      </c>
      <c r="I6528" s="152">
        <v>332.90352824908803</v>
      </c>
      <c r="J6528" s="152">
        <v>321.24489530009203</v>
      </c>
      <c r="K6528" s="152">
        <v>344.87639461225001</v>
      </c>
      <c r="L6528" s="152">
        <v>11.6586329489954</v>
      </c>
      <c r="M6528" s="152">
        <v>11.972866363162399</v>
      </c>
    </row>
    <row r="6529" spans="1:13">
      <c r="A6529" s="150" t="str">
        <f t="shared" si="203"/>
        <v>2006-2008Females7A1</v>
      </c>
      <c r="B6529" s="151" t="str">
        <f t="shared" si="204"/>
        <v>2006-2008_Females_7A1_&lt;75</v>
      </c>
      <c r="C6529" s="152" t="s">
        <v>4</v>
      </c>
      <c r="D6529" s="152" t="s">
        <v>214</v>
      </c>
      <c r="E6529" s="152" t="s">
        <v>10</v>
      </c>
      <c r="F6529" s="152">
        <v>3087</v>
      </c>
      <c r="G6529" s="152">
        <v>1029</v>
      </c>
      <c r="H6529" s="152">
        <v>332.14369868422898</v>
      </c>
      <c r="I6529" s="152">
        <v>328.74788413768999</v>
      </c>
      <c r="J6529" s="152">
        <v>317.22186752218897</v>
      </c>
      <c r="K6529" s="152">
        <v>340.58481499439398</v>
      </c>
      <c r="L6529" s="152">
        <v>11.5260166155016</v>
      </c>
      <c r="M6529" s="152">
        <v>11.836930856703701</v>
      </c>
    </row>
    <row r="6530" spans="1:13">
      <c r="A6530" s="150" t="str">
        <f t="shared" si="203"/>
        <v>2007-2009Females7A1</v>
      </c>
      <c r="B6530" s="151" t="str">
        <f t="shared" si="204"/>
        <v>2007-2009_Females_7A1_&lt;75</v>
      </c>
      <c r="C6530" s="152" t="s">
        <v>5</v>
      </c>
      <c r="D6530" s="152" t="s">
        <v>214</v>
      </c>
      <c r="E6530" s="152" t="s">
        <v>10</v>
      </c>
      <c r="F6530" s="152">
        <v>3181</v>
      </c>
      <c r="G6530" s="152">
        <v>1060.3333333333301</v>
      </c>
      <c r="H6530" s="152">
        <v>341.25189345989298</v>
      </c>
      <c r="I6530" s="152">
        <v>333.73924908167402</v>
      </c>
      <c r="J6530" s="152">
        <v>322.20515123789102</v>
      </c>
      <c r="K6530" s="152">
        <v>345.57977995883698</v>
      </c>
      <c r="L6530" s="152">
        <v>11.534097843783</v>
      </c>
      <c r="M6530" s="152">
        <v>11.840530877163101</v>
      </c>
    </row>
    <row r="6531" spans="1:13">
      <c r="A6531" s="150" t="str">
        <f t="shared" ref="A6531:A6594" si="205">C6531&amp;D6531&amp;E6531</f>
        <v>2008-2010Females7A1</v>
      </c>
      <c r="B6531" s="151" t="str">
        <f t="shared" si="204"/>
        <v>2008-2010_Females_7A1_&lt;75</v>
      </c>
      <c r="C6531" s="152" t="s">
        <v>6</v>
      </c>
      <c r="D6531" s="152" t="s">
        <v>214</v>
      </c>
      <c r="E6531" s="152" t="s">
        <v>10</v>
      </c>
      <c r="F6531" s="152">
        <v>3177</v>
      </c>
      <c r="G6531" s="152">
        <v>1059</v>
      </c>
      <c r="H6531" s="152">
        <v>340.31932386038</v>
      </c>
      <c r="I6531" s="152">
        <v>329.27758967181302</v>
      </c>
      <c r="J6531" s="152">
        <v>317.88627557885701</v>
      </c>
      <c r="K6531" s="152">
        <v>340.97173662407198</v>
      </c>
      <c r="L6531" s="152">
        <v>11.391314092955</v>
      </c>
      <c r="M6531" s="152">
        <v>11.694146952259899</v>
      </c>
    </row>
    <row r="6532" spans="1:13">
      <c r="A6532" s="150" t="str">
        <f t="shared" si="205"/>
        <v>2009-2011Females7A1</v>
      </c>
      <c r="B6532" s="151" t="str">
        <f t="shared" si="204"/>
        <v>2009-2011_Females_7A1_&lt;75</v>
      </c>
      <c r="C6532" s="152" t="s">
        <v>7</v>
      </c>
      <c r="D6532" s="152" t="s">
        <v>214</v>
      </c>
      <c r="E6532" s="152" t="s">
        <v>10</v>
      </c>
      <c r="F6532" s="152">
        <v>3028</v>
      </c>
      <c r="G6532" s="152">
        <v>1009.33333333333</v>
      </c>
      <c r="H6532" s="152">
        <v>324.10504514243797</v>
      </c>
      <c r="I6532" s="152">
        <v>310.62755332250998</v>
      </c>
      <c r="J6532" s="152">
        <v>299.61966237879</v>
      </c>
      <c r="K6532" s="152">
        <v>321.93530412859701</v>
      </c>
      <c r="L6532" s="152">
        <v>11.00789094372</v>
      </c>
      <c r="M6532" s="152">
        <v>11.307750806087</v>
      </c>
    </row>
    <row r="6533" spans="1:13">
      <c r="A6533" s="150" t="str">
        <f t="shared" si="205"/>
        <v>2010-2012Females7A1</v>
      </c>
      <c r="B6533" s="151" t="str">
        <f t="shared" si="204"/>
        <v>2010-2012_Females_7A1_&lt;75</v>
      </c>
      <c r="C6533" s="152" t="s">
        <v>8</v>
      </c>
      <c r="D6533" s="152" t="s">
        <v>214</v>
      </c>
      <c r="E6533" s="152" t="s">
        <v>10</v>
      </c>
      <c r="F6533" s="152">
        <v>3005</v>
      </c>
      <c r="G6533" s="152">
        <v>1001.66666666667</v>
      </c>
      <c r="H6533" s="152">
        <v>321.46704508134002</v>
      </c>
      <c r="I6533" s="152">
        <v>304.63740604748301</v>
      </c>
      <c r="J6533" s="152">
        <v>293.79745103657802</v>
      </c>
      <c r="K6533" s="152">
        <v>315.77379112018798</v>
      </c>
      <c r="L6533" s="152">
        <v>10.8399550109046</v>
      </c>
      <c r="M6533" s="152">
        <v>11.1363850727047</v>
      </c>
    </row>
    <row r="6534" spans="1:13">
      <c r="A6534" s="150" t="str">
        <f t="shared" si="205"/>
        <v>2011-2013Females7A1</v>
      </c>
      <c r="B6534" s="151" t="str">
        <f t="shared" si="204"/>
        <v>2011-2013_Females_7A1_&lt;75</v>
      </c>
      <c r="C6534" s="152" t="s">
        <v>9</v>
      </c>
      <c r="D6534" s="152" t="s">
        <v>214</v>
      </c>
      <c r="E6534" s="152" t="s">
        <v>10</v>
      </c>
      <c r="F6534" s="152">
        <v>2994</v>
      </c>
      <c r="G6534" s="152">
        <v>998</v>
      </c>
      <c r="H6534" s="152">
        <v>319.96614386293402</v>
      </c>
      <c r="I6534" s="152">
        <v>299.57556524539399</v>
      </c>
      <c r="J6534" s="152">
        <v>288.89046099398303</v>
      </c>
      <c r="K6534" s="152">
        <v>310.55340935226002</v>
      </c>
      <c r="L6534" s="152">
        <v>10.6851042514113</v>
      </c>
      <c r="M6534" s="152">
        <v>10.977844106866099</v>
      </c>
    </row>
    <row r="6535" spans="1:13">
      <c r="A6535" s="150" t="str">
        <f t="shared" si="205"/>
        <v>2012-2014Females7A1</v>
      </c>
      <c r="B6535" s="151" t="str">
        <f t="shared" si="204"/>
        <v>2012-2014_Females_7A1_&lt;75</v>
      </c>
      <c r="C6535" s="152" t="s">
        <v>216</v>
      </c>
      <c r="D6535" s="152" t="s">
        <v>214</v>
      </c>
      <c r="E6535" s="152" t="s">
        <v>10</v>
      </c>
      <c r="F6535" s="152">
        <v>3052</v>
      </c>
      <c r="G6535" s="152">
        <v>1017.33333333333</v>
      </c>
      <c r="H6535" s="152">
        <v>325.88941542785301</v>
      </c>
      <c r="I6535" s="152">
        <v>301.51120355676397</v>
      </c>
      <c r="J6535" s="152">
        <v>290.85347109892399</v>
      </c>
      <c r="K6535" s="152">
        <v>312.458096586561</v>
      </c>
      <c r="L6535" s="152">
        <v>10.65773245784</v>
      </c>
      <c r="M6535" s="152">
        <v>10.946893029797</v>
      </c>
    </row>
    <row r="6536" spans="1:13">
      <c r="A6536" s="150" t="str">
        <f t="shared" si="205"/>
        <v>2004-2006Females7A2</v>
      </c>
      <c r="B6536" s="151" t="str">
        <f t="shared" si="204"/>
        <v>2004-2006_Females_7A2_&lt;75</v>
      </c>
      <c r="C6536" s="152" t="s">
        <v>1</v>
      </c>
      <c r="D6536" s="152" t="s">
        <v>214</v>
      </c>
      <c r="E6536" s="152" t="s">
        <v>11</v>
      </c>
      <c r="F6536" s="152">
        <v>1607</v>
      </c>
      <c r="G6536" s="152">
        <v>535.66666666666697</v>
      </c>
      <c r="H6536" s="152">
        <v>315.87596119069701</v>
      </c>
      <c r="I6536" s="152">
        <v>308.64514241656798</v>
      </c>
      <c r="J6536" s="152">
        <v>293.69475785361999</v>
      </c>
      <c r="K6536" s="152">
        <v>324.15769011056301</v>
      </c>
      <c r="L6536" s="152">
        <v>14.950384562947701</v>
      </c>
      <c r="M6536" s="152">
        <v>15.5125476939949</v>
      </c>
    </row>
    <row r="6537" spans="1:13">
      <c r="A6537" s="150" t="str">
        <f t="shared" si="205"/>
        <v>2005-2007Females7A2</v>
      </c>
      <c r="B6537" s="151" t="str">
        <f t="shared" si="204"/>
        <v>2005-2007_Females_7A2_&lt;75</v>
      </c>
      <c r="C6537" s="152" t="s">
        <v>3</v>
      </c>
      <c r="D6537" s="152" t="s">
        <v>214</v>
      </c>
      <c r="E6537" s="152" t="s">
        <v>11</v>
      </c>
      <c r="F6537" s="152">
        <v>1601</v>
      </c>
      <c r="G6537" s="152">
        <v>533.66666666666697</v>
      </c>
      <c r="H6537" s="152">
        <v>313.29436559358601</v>
      </c>
      <c r="I6537" s="152">
        <v>303.00978486127599</v>
      </c>
      <c r="J6537" s="152">
        <v>288.29646484894499</v>
      </c>
      <c r="K6537" s="152">
        <v>318.27741100758698</v>
      </c>
      <c r="L6537" s="152">
        <v>14.713320012330399</v>
      </c>
      <c r="M6537" s="152">
        <v>15.267626146311301</v>
      </c>
    </row>
    <row r="6538" spans="1:13">
      <c r="A6538" s="150" t="str">
        <f t="shared" si="205"/>
        <v>2006-2008Females7A2</v>
      </c>
      <c r="B6538" s="151" t="str">
        <f t="shared" si="204"/>
        <v>2006-2008_Females_7A2_&lt;75</v>
      </c>
      <c r="C6538" s="152" t="s">
        <v>4</v>
      </c>
      <c r="D6538" s="152" t="s">
        <v>214</v>
      </c>
      <c r="E6538" s="152" t="s">
        <v>11</v>
      </c>
      <c r="F6538" s="152">
        <v>1630</v>
      </c>
      <c r="G6538" s="152">
        <v>543.33333333333303</v>
      </c>
      <c r="H6538" s="152">
        <v>317.19652757371898</v>
      </c>
      <c r="I6538" s="152">
        <v>303.88344777800199</v>
      </c>
      <c r="J6538" s="152">
        <v>289.24924497388201</v>
      </c>
      <c r="K6538" s="152">
        <v>319.06394895429702</v>
      </c>
      <c r="L6538" s="152">
        <v>14.6342028041199</v>
      </c>
      <c r="M6538" s="152">
        <v>15.1805011762945</v>
      </c>
    </row>
    <row r="6539" spans="1:13">
      <c r="A6539" s="150" t="str">
        <f t="shared" si="205"/>
        <v>2007-2009Females7A2</v>
      </c>
      <c r="B6539" s="151" t="str">
        <f t="shared" si="204"/>
        <v>2007-2009_Females_7A2_&lt;75</v>
      </c>
      <c r="C6539" s="152" t="s">
        <v>5</v>
      </c>
      <c r="D6539" s="152" t="s">
        <v>214</v>
      </c>
      <c r="E6539" s="152" t="s">
        <v>11</v>
      </c>
      <c r="F6539" s="152">
        <v>1666</v>
      </c>
      <c r="G6539" s="152">
        <v>555.33333333333303</v>
      </c>
      <c r="H6539" s="152">
        <v>323.13687154630497</v>
      </c>
      <c r="I6539" s="152">
        <v>306.288131904951</v>
      </c>
      <c r="J6539" s="152">
        <v>291.692830093233</v>
      </c>
      <c r="K6539" s="152">
        <v>321.42224142321402</v>
      </c>
      <c r="L6539" s="152">
        <v>14.5953018117178</v>
      </c>
      <c r="M6539" s="152">
        <v>15.134109518263401</v>
      </c>
    </row>
    <row r="6540" spans="1:13">
      <c r="A6540" s="150" t="str">
        <f t="shared" si="205"/>
        <v>2008-2010Females7A2</v>
      </c>
      <c r="B6540" s="151" t="str">
        <f t="shared" si="204"/>
        <v>2008-2010_Females_7A2_&lt;75</v>
      </c>
      <c r="C6540" s="152" t="s">
        <v>6</v>
      </c>
      <c r="D6540" s="152" t="s">
        <v>214</v>
      </c>
      <c r="E6540" s="152" t="s">
        <v>11</v>
      </c>
      <c r="F6540" s="152">
        <v>1634</v>
      </c>
      <c r="G6540" s="152">
        <v>544.66666666666697</v>
      </c>
      <c r="H6540" s="152">
        <v>316.53232445919298</v>
      </c>
      <c r="I6540" s="152">
        <v>297.585181010665</v>
      </c>
      <c r="J6540" s="152">
        <v>283.25984377611002</v>
      </c>
      <c r="K6540" s="152">
        <v>312.44461826846901</v>
      </c>
      <c r="L6540" s="152">
        <v>14.3253372345545</v>
      </c>
      <c r="M6540" s="152">
        <v>14.8594372578044</v>
      </c>
    </row>
    <row r="6541" spans="1:13">
      <c r="A6541" s="150" t="str">
        <f t="shared" si="205"/>
        <v>2009-2011Females7A2</v>
      </c>
      <c r="B6541" s="151" t="str">
        <f t="shared" si="204"/>
        <v>2009-2011_Females_7A2_&lt;75</v>
      </c>
      <c r="C6541" s="152" t="s">
        <v>7</v>
      </c>
      <c r="D6541" s="152" t="s">
        <v>214</v>
      </c>
      <c r="E6541" s="152" t="s">
        <v>11</v>
      </c>
      <c r="F6541" s="152">
        <v>1604</v>
      </c>
      <c r="G6541" s="152">
        <v>534.66666666666697</v>
      </c>
      <c r="H6541" s="152">
        <v>310.52653995222101</v>
      </c>
      <c r="I6541" s="152">
        <v>289.73866981768703</v>
      </c>
      <c r="J6541" s="152">
        <v>275.65368553820201</v>
      </c>
      <c r="K6541" s="152">
        <v>304.35378176931403</v>
      </c>
      <c r="L6541" s="152">
        <v>14.0849842794845</v>
      </c>
      <c r="M6541" s="152">
        <v>14.615111951627</v>
      </c>
    </row>
    <row r="6542" spans="1:13">
      <c r="A6542" s="150" t="str">
        <f t="shared" si="205"/>
        <v>2010-2012Females7A2</v>
      </c>
      <c r="B6542" s="151" t="str">
        <f t="shared" si="204"/>
        <v>2010-2012_Females_7A2_&lt;75</v>
      </c>
      <c r="C6542" s="152" t="s">
        <v>8</v>
      </c>
      <c r="D6542" s="152" t="s">
        <v>214</v>
      </c>
      <c r="E6542" s="152" t="s">
        <v>11</v>
      </c>
      <c r="F6542" s="152">
        <v>1556</v>
      </c>
      <c r="G6542" s="152">
        <v>518.66666666666697</v>
      </c>
      <c r="H6542" s="152">
        <v>300.66296570394002</v>
      </c>
      <c r="I6542" s="152">
        <v>278.103114510875</v>
      </c>
      <c r="J6542" s="152">
        <v>264.37084630515398</v>
      </c>
      <c r="K6542" s="152">
        <v>292.36031193015998</v>
      </c>
      <c r="L6542" s="152">
        <v>13.732268205721599</v>
      </c>
      <c r="M6542" s="152">
        <v>14.2571974192849</v>
      </c>
    </row>
    <row r="6543" spans="1:13">
      <c r="A6543" s="150" t="str">
        <f t="shared" si="205"/>
        <v>2011-2013Females7A2</v>
      </c>
      <c r="B6543" s="151" t="str">
        <f t="shared" si="204"/>
        <v>2011-2013_Females_7A2_&lt;75</v>
      </c>
      <c r="C6543" s="152" t="s">
        <v>9</v>
      </c>
      <c r="D6543" s="152" t="s">
        <v>214</v>
      </c>
      <c r="E6543" s="152" t="s">
        <v>11</v>
      </c>
      <c r="F6543" s="152">
        <v>1580</v>
      </c>
      <c r="G6543" s="152">
        <v>526.66666666666697</v>
      </c>
      <c r="H6543" s="152">
        <v>304.86040094931201</v>
      </c>
      <c r="I6543" s="152">
        <v>277.90166301757802</v>
      </c>
      <c r="J6543" s="152">
        <v>264.27285467269098</v>
      </c>
      <c r="K6543" s="152">
        <v>292.04739136241602</v>
      </c>
      <c r="L6543" s="152">
        <v>13.6288083448871</v>
      </c>
      <c r="M6543" s="152">
        <v>14.1457283448386</v>
      </c>
    </row>
    <row r="6544" spans="1:13">
      <c r="A6544" s="150" t="str">
        <f t="shared" si="205"/>
        <v>2012-2014Females7A2</v>
      </c>
      <c r="B6544" s="151" t="str">
        <f t="shared" si="204"/>
        <v>2012-2014_Females_7A2_&lt;75</v>
      </c>
      <c r="C6544" s="152" t="s">
        <v>216</v>
      </c>
      <c r="D6544" s="152" t="s">
        <v>214</v>
      </c>
      <c r="E6544" s="152" t="s">
        <v>11</v>
      </c>
      <c r="F6544" s="152">
        <v>1561</v>
      </c>
      <c r="G6544" s="152">
        <v>520.33333333333303</v>
      </c>
      <c r="H6544" s="152">
        <v>301.21063132667803</v>
      </c>
      <c r="I6544" s="152">
        <v>269.75536109539797</v>
      </c>
      <c r="J6544" s="152">
        <v>256.441078269174</v>
      </c>
      <c r="K6544" s="152">
        <v>283.577762443783</v>
      </c>
      <c r="L6544" s="152">
        <v>13.314282826224</v>
      </c>
      <c r="M6544" s="152">
        <v>13.8224013483843</v>
      </c>
    </row>
    <row r="6545" spans="1:13">
      <c r="A6545" s="150" t="str">
        <f t="shared" si="205"/>
        <v>2004-2006Females7A3</v>
      </c>
      <c r="B6545" s="151" t="str">
        <f t="shared" si="204"/>
        <v>2004-2006_Females_7A3_&lt;75</v>
      </c>
      <c r="C6545" s="152" t="s">
        <v>1</v>
      </c>
      <c r="D6545" s="152" t="s">
        <v>214</v>
      </c>
      <c r="E6545" s="152" t="s">
        <v>12</v>
      </c>
      <c r="F6545" s="152">
        <v>2344</v>
      </c>
      <c r="G6545" s="152">
        <v>781.33333333333303</v>
      </c>
      <c r="H6545" s="152">
        <v>338.88258383512698</v>
      </c>
      <c r="I6545" s="152">
        <v>357.525902913084</v>
      </c>
      <c r="J6545" s="152">
        <v>343.17509807228402</v>
      </c>
      <c r="K6545" s="152">
        <v>372.321931460136</v>
      </c>
      <c r="L6545" s="152">
        <v>14.3508048408</v>
      </c>
      <c r="M6545" s="152">
        <v>14.796028547051799</v>
      </c>
    </row>
    <row r="6546" spans="1:13">
      <c r="A6546" s="150" t="str">
        <f t="shared" si="205"/>
        <v>2005-2007Females7A3</v>
      </c>
      <c r="B6546" s="151" t="str">
        <f t="shared" si="204"/>
        <v>2005-2007_Females_7A3_&lt;75</v>
      </c>
      <c r="C6546" s="152" t="s">
        <v>3</v>
      </c>
      <c r="D6546" s="152" t="s">
        <v>214</v>
      </c>
      <c r="E6546" s="152" t="s">
        <v>12</v>
      </c>
      <c r="F6546" s="152">
        <v>2345</v>
      </c>
      <c r="G6546" s="152">
        <v>781.66666666666697</v>
      </c>
      <c r="H6546" s="152">
        <v>337.14229849098302</v>
      </c>
      <c r="I6546" s="152">
        <v>354.76256707585298</v>
      </c>
      <c r="J6546" s="152">
        <v>340.52444427519498</v>
      </c>
      <c r="K6546" s="152">
        <v>369.44232190203797</v>
      </c>
      <c r="L6546" s="152">
        <v>14.2381228006579</v>
      </c>
      <c r="M6546" s="152">
        <v>14.679754826185</v>
      </c>
    </row>
    <row r="6547" spans="1:13">
      <c r="A6547" s="150" t="str">
        <f t="shared" si="205"/>
        <v>2006-2008Females7A3</v>
      </c>
      <c r="B6547" s="151" t="str">
        <f t="shared" si="204"/>
        <v>2006-2008_Females_7A3_&lt;75</v>
      </c>
      <c r="C6547" s="152" t="s">
        <v>4</v>
      </c>
      <c r="D6547" s="152" t="s">
        <v>214</v>
      </c>
      <c r="E6547" s="152" t="s">
        <v>12</v>
      </c>
      <c r="F6547" s="152">
        <v>2358</v>
      </c>
      <c r="G6547" s="152">
        <v>786</v>
      </c>
      <c r="H6547" s="152">
        <v>336.98567882320799</v>
      </c>
      <c r="I6547" s="152">
        <v>352.39987966851299</v>
      </c>
      <c r="J6547" s="152">
        <v>338.29336453131202</v>
      </c>
      <c r="K6547" s="152">
        <v>366.942716365987</v>
      </c>
      <c r="L6547" s="152">
        <v>14.106515137201299</v>
      </c>
      <c r="M6547" s="152">
        <v>14.542836697474099</v>
      </c>
    </row>
    <row r="6548" spans="1:13">
      <c r="A6548" s="150" t="str">
        <f t="shared" si="205"/>
        <v>2007-2009Females7A3</v>
      </c>
      <c r="B6548" s="151" t="str">
        <f t="shared" si="204"/>
        <v>2007-2009_Females_7A3_&lt;75</v>
      </c>
      <c r="C6548" s="152" t="s">
        <v>5</v>
      </c>
      <c r="D6548" s="152" t="s">
        <v>214</v>
      </c>
      <c r="E6548" s="152" t="s">
        <v>12</v>
      </c>
      <c r="F6548" s="152">
        <v>2259</v>
      </c>
      <c r="G6548" s="152">
        <v>753</v>
      </c>
      <c r="H6548" s="152">
        <v>321.32569965506201</v>
      </c>
      <c r="I6548" s="152">
        <v>333.80188831120898</v>
      </c>
      <c r="J6548" s="152">
        <v>320.15168626300402</v>
      </c>
      <c r="K6548" s="152">
        <v>347.88360910982101</v>
      </c>
      <c r="L6548" s="152">
        <v>13.650202048204999</v>
      </c>
      <c r="M6548" s="152">
        <v>14.081720798612301</v>
      </c>
    </row>
    <row r="6549" spans="1:13">
      <c r="A6549" s="150" t="str">
        <f t="shared" si="205"/>
        <v>2008-2010Females7A3</v>
      </c>
      <c r="B6549" s="151" t="str">
        <f t="shared" si="204"/>
        <v>2008-2010_Females_7A3_&lt;75</v>
      </c>
      <c r="C6549" s="152" t="s">
        <v>6</v>
      </c>
      <c r="D6549" s="152" t="s">
        <v>214</v>
      </c>
      <c r="E6549" s="152" t="s">
        <v>12</v>
      </c>
      <c r="F6549" s="152">
        <v>2177</v>
      </c>
      <c r="G6549" s="152">
        <v>725.66666666666697</v>
      </c>
      <c r="H6549" s="152">
        <v>308.56279472566001</v>
      </c>
      <c r="I6549" s="152">
        <v>317.507030149814</v>
      </c>
      <c r="J6549" s="152">
        <v>304.28241964456498</v>
      </c>
      <c r="K6549" s="152">
        <v>331.15764397925699</v>
      </c>
      <c r="L6549" s="152">
        <v>13.2246105052498</v>
      </c>
      <c r="M6549" s="152">
        <v>13.6506138294425</v>
      </c>
    </row>
    <row r="6550" spans="1:13">
      <c r="A6550" s="150" t="str">
        <f t="shared" si="205"/>
        <v>2009-2011Females7A3</v>
      </c>
      <c r="B6550" s="151" t="str">
        <f t="shared" si="204"/>
        <v>2009-2011_Females_7A3_&lt;75</v>
      </c>
      <c r="C6550" s="152" t="s">
        <v>7</v>
      </c>
      <c r="D6550" s="152" t="s">
        <v>214</v>
      </c>
      <c r="E6550" s="152" t="s">
        <v>12</v>
      </c>
      <c r="F6550" s="152">
        <v>2214</v>
      </c>
      <c r="G6550" s="152">
        <v>738</v>
      </c>
      <c r="H6550" s="152">
        <v>313.087303843168</v>
      </c>
      <c r="I6550" s="152">
        <v>319.94699926886301</v>
      </c>
      <c r="J6550" s="152">
        <v>306.73178051280502</v>
      </c>
      <c r="K6550" s="152">
        <v>333.58428410313599</v>
      </c>
      <c r="L6550" s="152">
        <v>13.215218756057199</v>
      </c>
      <c r="M6550" s="152">
        <v>13.637284834273</v>
      </c>
    </row>
    <row r="6551" spans="1:13">
      <c r="A6551" s="150" t="str">
        <f t="shared" si="205"/>
        <v>2010-2012Females7A3</v>
      </c>
      <c r="B6551" s="151" t="str">
        <f t="shared" si="204"/>
        <v>2010-2012_Females_7A3_&lt;75</v>
      </c>
      <c r="C6551" s="152" t="s">
        <v>8</v>
      </c>
      <c r="D6551" s="152" t="s">
        <v>214</v>
      </c>
      <c r="E6551" s="152" t="s">
        <v>12</v>
      </c>
      <c r="F6551" s="152">
        <v>2248</v>
      </c>
      <c r="G6551" s="152">
        <v>749.33333333333303</v>
      </c>
      <c r="H6551" s="152">
        <v>317.23766152943</v>
      </c>
      <c r="I6551" s="152">
        <v>321.03695181261901</v>
      </c>
      <c r="J6551" s="152">
        <v>307.87616716208697</v>
      </c>
      <c r="K6551" s="152">
        <v>334.614817793317</v>
      </c>
      <c r="L6551" s="152">
        <v>13.1607846505325</v>
      </c>
      <c r="M6551" s="152">
        <v>13.5778659806977</v>
      </c>
    </row>
    <row r="6552" spans="1:13">
      <c r="A6552" s="150" t="str">
        <f t="shared" si="205"/>
        <v>2011-2013Females7A3</v>
      </c>
      <c r="B6552" s="151" t="str">
        <f t="shared" si="204"/>
        <v>2011-2013_Females_7A3_&lt;75</v>
      </c>
      <c r="C6552" s="152" t="s">
        <v>9</v>
      </c>
      <c r="D6552" s="152" t="s">
        <v>214</v>
      </c>
      <c r="E6552" s="152" t="s">
        <v>12</v>
      </c>
      <c r="F6552" s="152">
        <v>2339</v>
      </c>
      <c r="G6552" s="152">
        <v>779.66666666666697</v>
      </c>
      <c r="H6552" s="152">
        <v>329.61628380539798</v>
      </c>
      <c r="I6552" s="152">
        <v>330.122398445714</v>
      </c>
      <c r="J6552" s="152">
        <v>316.85070398257602</v>
      </c>
      <c r="K6552" s="152">
        <v>343.80628531994199</v>
      </c>
      <c r="L6552" s="152">
        <v>13.2716944631381</v>
      </c>
      <c r="M6552" s="152">
        <v>13.6838868742279</v>
      </c>
    </row>
    <row r="6553" spans="1:13">
      <c r="A6553" s="150" t="str">
        <f t="shared" si="205"/>
        <v>2012-2014Females7A3</v>
      </c>
      <c r="B6553" s="151" t="str">
        <f t="shared" si="204"/>
        <v>2012-2014_Females_7A3_&lt;75</v>
      </c>
      <c r="C6553" s="152" t="s">
        <v>216</v>
      </c>
      <c r="D6553" s="152" t="s">
        <v>214</v>
      </c>
      <c r="E6553" s="152" t="s">
        <v>12</v>
      </c>
      <c r="F6553" s="152">
        <v>2276</v>
      </c>
      <c r="G6553" s="152">
        <v>758.66666666666697</v>
      </c>
      <c r="H6553" s="152">
        <v>320.36890282096402</v>
      </c>
      <c r="I6553" s="152">
        <v>316.73065040699697</v>
      </c>
      <c r="J6553" s="152">
        <v>303.82078006412502</v>
      </c>
      <c r="K6553" s="152">
        <v>330.04708226397003</v>
      </c>
      <c r="L6553" s="152">
        <v>12.9098703428721</v>
      </c>
      <c r="M6553" s="152">
        <v>13.3164318569735</v>
      </c>
    </row>
    <row r="6554" spans="1:13">
      <c r="A6554" s="150" t="str">
        <f t="shared" si="205"/>
        <v>2004-2006Females7A4</v>
      </c>
      <c r="B6554" s="151" t="str">
        <f t="shared" si="204"/>
        <v>2004-2006_Females_7A4_&lt;75</v>
      </c>
      <c r="C6554" s="152" t="s">
        <v>1</v>
      </c>
      <c r="D6554" s="152" t="s">
        <v>214</v>
      </c>
      <c r="E6554" s="152" t="s">
        <v>13</v>
      </c>
      <c r="F6554" s="152">
        <v>1687</v>
      </c>
      <c r="G6554" s="152">
        <v>562.33333333333303</v>
      </c>
      <c r="H6554" s="152">
        <v>270.59714228886401</v>
      </c>
      <c r="I6554" s="152">
        <v>340.93561121771802</v>
      </c>
      <c r="J6554" s="152">
        <v>324.75506579896398</v>
      </c>
      <c r="K6554" s="152">
        <v>357.70968164014897</v>
      </c>
      <c r="L6554" s="152">
        <v>16.180545418754399</v>
      </c>
      <c r="M6554" s="152">
        <v>16.774070422430299</v>
      </c>
    </row>
    <row r="6555" spans="1:13">
      <c r="A6555" s="150" t="str">
        <f t="shared" si="205"/>
        <v>2005-2007Females7A4</v>
      </c>
      <c r="B6555" s="151" t="str">
        <f t="shared" si="204"/>
        <v>2005-2007_Females_7A4_&lt;75</v>
      </c>
      <c r="C6555" s="152" t="s">
        <v>3</v>
      </c>
      <c r="D6555" s="152" t="s">
        <v>214</v>
      </c>
      <c r="E6555" s="152" t="s">
        <v>13</v>
      </c>
      <c r="F6555" s="152">
        <v>1683</v>
      </c>
      <c r="G6555" s="152">
        <v>561</v>
      </c>
      <c r="H6555" s="152">
        <v>267.60841082263801</v>
      </c>
      <c r="I6555" s="152">
        <v>336.77771160630698</v>
      </c>
      <c r="J6555" s="152">
        <v>320.766168357879</v>
      </c>
      <c r="K6555" s="152">
        <v>353.377292188799</v>
      </c>
      <c r="L6555" s="152">
        <v>16.011543248427198</v>
      </c>
      <c r="M6555" s="152">
        <v>16.599580582492301</v>
      </c>
    </row>
    <row r="6556" spans="1:13">
      <c r="A6556" s="150" t="str">
        <f t="shared" si="205"/>
        <v>2006-2008Females7A4</v>
      </c>
      <c r="B6556" s="151" t="str">
        <f t="shared" si="204"/>
        <v>2006-2008_Females_7A4_&lt;75</v>
      </c>
      <c r="C6556" s="152" t="s">
        <v>4</v>
      </c>
      <c r="D6556" s="152" t="s">
        <v>214</v>
      </c>
      <c r="E6556" s="152" t="s">
        <v>13</v>
      </c>
      <c r="F6556" s="152">
        <v>1647</v>
      </c>
      <c r="G6556" s="152">
        <v>549</v>
      </c>
      <c r="H6556" s="152">
        <v>258.99199121911801</v>
      </c>
      <c r="I6556" s="152">
        <v>325.08438503608801</v>
      </c>
      <c r="J6556" s="152">
        <v>309.45799571209301</v>
      </c>
      <c r="K6556" s="152">
        <v>341.29103158012799</v>
      </c>
      <c r="L6556" s="152">
        <v>15.626389323994401</v>
      </c>
      <c r="M6556" s="152">
        <v>16.206646544040499</v>
      </c>
    </row>
    <row r="6557" spans="1:13">
      <c r="A6557" s="150" t="str">
        <f t="shared" si="205"/>
        <v>2007-2009Females7A4</v>
      </c>
      <c r="B6557" s="151" t="str">
        <f t="shared" si="204"/>
        <v>2007-2009_Females_7A4_&lt;75</v>
      </c>
      <c r="C6557" s="152" t="s">
        <v>5</v>
      </c>
      <c r="D6557" s="152" t="s">
        <v>214</v>
      </c>
      <c r="E6557" s="152" t="s">
        <v>13</v>
      </c>
      <c r="F6557" s="152">
        <v>1629</v>
      </c>
      <c r="G6557" s="152">
        <v>543</v>
      </c>
      <c r="H6557" s="152">
        <v>253.25744419863199</v>
      </c>
      <c r="I6557" s="152">
        <v>315.16840689219998</v>
      </c>
      <c r="J6557" s="152">
        <v>299.923180588028</v>
      </c>
      <c r="K6557" s="152">
        <v>330.982919449402</v>
      </c>
      <c r="L6557" s="152">
        <v>15.245226304172499</v>
      </c>
      <c r="M6557" s="152">
        <v>15.8145125572017</v>
      </c>
    </row>
    <row r="6558" spans="1:13">
      <c r="A6558" s="150" t="str">
        <f t="shared" si="205"/>
        <v>2008-2010Females7A4</v>
      </c>
      <c r="B6558" s="151" t="str">
        <f t="shared" si="204"/>
        <v>2008-2010_Females_7A4_&lt;75</v>
      </c>
      <c r="C6558" s="152" t="s">
        <v>6</v>
      </c>
      <c r="D6558" s="152" t="s">
        <v>214</v>
      </c>
      <c r="E6558" s="152" t="s">
        <v>13</v>
      </c>
      <c r="F6558" s="152">
        <v>1642</v>
      </c>
      <c r="G6558" s="152">
        <v>547.33333333333303</v>
      </c>
      <c r="H6558" s="152">
        <v>252.67019461144599</v>
      </c>
      <c r="I6558" s="152">
        <v>312.64047015273297</v>
      </c>
      <c r="J6558" s="152">
        <v>297.579369647536</v>
      </c>
      <c r="K6558" s="152">
        <v>328.26170509809401</v>
      </c>
      <c r="L6558" s="152">
        <v>15.0611005051968</v>
      </c>
      <c r="M6558" s="152">
        <v>15.621234945360699</v>
      </c>
    </row>
    <row r="6559" spans="1:13">
      <c r="A6559" s="150" t="str">
        <f t="shared" si="205"/>
        <v>2009-2011Females7A4</v>
      </c>
      <c r="B6559" s="151" t="str">
        <f t="shared" si="204"/>
        <v>2009-2011_Females_7A4_&lt;75</v>
      </c>
      <c r="C6559" s="152" t="s">
        <v>7</v>
      </c>
      <c r="D6559" s="152" t="s">
        <v>214</v>
      </c>
      <c r="E6559" s="152" t="s">
        <v>13</v>
      </c>
      <c r="F6559" s="152">
        <v>1613</v>
      </c>
      <c r="G6559" s="152">
        <v>537.66666666666697</v>
      </c>
      <c r="H6559" s="152">
        <v>246.14116875090599</v>
      </c>
      <c r="I6559" s="152">
        <v>303.54685791203099</v>
      </c>
      <c r="J6559" s="152">
        <v>288.79430164419</v>
      </c>
      <c r="K6559" s="152">
        <v>318.85308468378099</v>
      </c>
      <c r="L6559" s="152">
        <v>14.7525562678419</v>
      </c>
      <c r="M6559" s="152">
        <v>15.306226771749801</v>
      </c>
    </row>
    <row r="6560" spans="1:13">
      <c r="A6560" s="150" t="str">
        <f t="shared" si="205"/>
        <v>2010-2012Females7A4</v>
      </c>
      <c r="B6560" s="151" t="str">
        <f t="shared" si="204"/>
        <v>2010-2012_Females_7A4_&lt;75</v>
      </c>
      <c r="C6560" s="152" t="s">
        <v>8</v>
      </c>
      <c r="D6560" s="152" t="s">
        <v>214</v>
      </c>
      <c r="E6560" s="152" t="s">
        <v>13</v>
      </c>
      <c r="F6560" s="152">
        <v>1614</v>
      </c>
      <c r="G6560" s="152">
        <v>538</v>
      </c>
      <c r="H6560" s="152">
        <v>244.52026154881</v>
      </c>
      <c r="I6560" s="152">
        <v>299.77511529482302</v>
      </c>
      <c r="J6560" s="152">
        <v>285.21218513774897</v>
      </c>
      <c r="K6560" s="152">
        <v>314.88442637606403</v>
      </c>
      <c r="L6560" s="152">
        <v>14.5629301570737</v>
      </c>
      <c r="M6560" s="152">
        <v>15.109311081241099</v>
      </c>
    </row>
    <row r="6561" spans="1:13">
      <c r="A6561" s="150" t="str">
        <f t="shared" si="205"/>
        <v>2011-2013Females7A4</v>
      </c>
      <c r="B6561" s="151" t="str">
        <f t="shared" si="204"/>
        <v>2011-2013_Females_7A4_&lt;75</v>
      </c>
      <c r="C6561" s="152" t="s">
        <v>9</v>
      </c>
      <c r="D6561" s="152" t="s">
        <v>214</v>
      </c>
      <c r="E6561" s="152" t="s">
        <v>13</v>
      </c>
      <c r="F6561" s="152">
        <v>1533</v>
      </c>
      <c r="G6561" s="152">
        <v>511</v>
      </c>
      <c r="H6561" s="152">
        <v>230.53186242075</v>
      </c>
      <c r="I6561" s="152">
        <v>281.047960579179</v>
      </c>
      <c r="J6561" s="152">
        <v>267.05333025130801</v>
      </c>
      <c r="K6561" s="152">
        <v>295.58163156009499</v>
      </c>
      <c r="L6561" s="152">
        <v>13.9946303278708</v>
      </c>
      <c r="M6561" s="152">
        <v>14.533670980915501</v>
      </c>
    </row>
    <row r="6562" spans="1:13">
      <c r="A6562" s="150" t="str">
        <f t="shared" si="205"/>
        <v>2012-2014Females7A4</v>
      </c>
      <c r="B6562" s="151" t="str">
        <f t="shared" si="204"/>
        <v>2012-2014_Females_7A4_&lt;75</v>
      </c>
      <c r="C6562" s="152" t="s">
        <v>216</v>
      </c>
      <c r="D6562" s="152" t="s">
        <v>214</v>
      </c>
      <c r="E6562" s="152" t="s">
        <v>13</v>
      </c>
      <c r="F6562" s="152">
        <v>1572</v>
      </c>
      <c r="G6562" s="152">
        <v>524</v>
      </c>
      <c r="H6562" s="152">
        <v>234.827695925022</v>
      </c>
      <c r="I6562" s="152">
        <v>284.52215709645498</v>
      </c>
      <c r="J6562" s="152">
        <v>270.53465201907898</v>
      </c>
      <c r="K6562" s="152">
        <v>299.04156328022799</v>
      </c>
      <c r="L6562" s="152">
        <v>13.9875050773763</v>
      </c>
      <c r="M6562" s="152">
        <v>14.5194061837728</v>
      </c>
    </row>
    <row r="6563" spans="1:13">
      <c r="A6563" s="150" t="str">
        <f t="shared" si="205"/>
        <v>2004-2006Females7A5</v>
      </c>
      <c r="B6563" s="151" t="str">
        <f t="shared" si="204"/>
        <v>2004-2006_Females_7A5_&lt;75</v>
      </c>
      <c r="C6563" s="152" t="s">
        <v>1</v>
      </c>
      <c r="D6563" s="152" t="s">
        <v>214</v>
      </c>
      <c r="E6563" s="152" t="s">
        <v>14</v>
      </c>
      <c r="F6563" s="152">
        <v>1472</v>
      </c>
      <c r="G6563" s="152">
        <v>490.66666666666703</v>
      </c>
      <c r="H6563" s="152">
        <v>363.048024939821</v>
      </c>
      <c r="I6563" s="152">
        <v>406.22677261164699</v>
      </c>
      <c r="J6563" s="152">
        <v>385.67875804718699</v>
      </c>
      <c r="K6563" s="152">
        <v>427.58283092723002</v>
      </c>
      <c r="L6563" s="152">
        <v>20.5480145644602</v>
      </c>
      <c r="M6563" s="152">
        <v>21.356058315583301</v>
      </c>
    </row>
    <row r="6564" spans="1:13">
      <c r="A6564" s="150" t="str">
        <f t="shared" si="205"/>
        <v>2005-2007Females7A5</v>
      </c>
      <c r="B6564" s="151" t="str">
        <f t="shared" si="204"/>
        <v>2005-2007_Females_7A5_&lt;75</v>
      </c>
      <c r="C6564" s="152" t="s">
        <v>3</v>
      </c>
      <c r="D6564" s="152" t="s">
        <v>214</v>
      </c>
      <c r="E6564" s="152" t="s">
        <v>14</v>
      </c>
      <c r="F6564" s="152">
        <v>1494</v>
      </c>
      <c r="G6564" s="152">
        <v>498</v>
      </c>
      <c r="H6564" s="152">
        <v>367.948575861687</v>
      </c>
      <c r="I6564" s="152">
        <v>409.247865384683</v>
      </c>
      <c r="J6564" s="152">
        <v>388.69428267611698</v>
      </c>
      <c r="K6564" s="152">
        <v>430.60361014537102</v>
      </c>
      <c r="L6564" s="152">
        <v>20.5535827085661</v>
      </c>
      <c r="M6564" s="152">
        <v>21.3557447606875</v>
      </c>
    </row>
    <row r="6565" spans="1:13">
      <c r="A6565" s="150" t="str">
        <f t="shared" si="205"/>
        <v>2006-2008Females7A5</v>
      </c>
      <c r="B6565" s="151" t="str">
        <f t="shared" si="204"/>
        <v>2006-2008_Females_7A5_&lt;75</v>
      </c>
      <c r="C6565" s="152" t="s">
        <v>4</v>
      </c>
      <c r="D6565" s="152" t="s">
        <v>214</v>
      </c>
      <c r="E6565" s="152" t="s">
        <v>14</v>
      </c>
      <c r="F6565" s="152">
        <v>1535</v>
      </c>
      <c r="G6565" s="152">
        <v>511.66666666666703</v>
      </c>
      <c r="H6565" s="152">
        <v>377.23885732261198</v>
      </c>
      <c r="I6565" s="152">
        <v>416.69044427141398</v>
      </c>
      <c r="J6565" s="152">
        <v>396.03754017574897</v>
      </c>
      <c r="K6565" s="152">
        <v>438.13832092888998</v>
      </c>
      <c r="L6565" s="152">
        <v>20.652904095665999</v>
      </c>
      <c r="M6565" s="152">
        <v>21.447876657475</v>
      </c>
    </row>
    <row r="6566" spans="1:13">
      <c r="A6566" s="150" t="str">
        <f t="shared" si="205"/>
        <v>2007-2009Females7A5</v>
      </c>
      <c r="B6566" s="151" t="str">
        <f t="shared" si="204"/>
        <v>2007-2009_Females_7A5_&lt;75</v>
      </c>
      <c r="C6566" s="152" t="s">
        <v>5</v>
      </c>
      <c r="D6566" s="152" t="s">
        <v>214</v>
      </c>
      <c r="E6566" s="152" t="s">
        <v>14</v>
      </c>
      <c r="F6566" s="152">
        <v>1513</v>
      </c>
      <c r="G6566" s="152">
        <v>504.33333333333297</v>
      </c>
      <c r="H6566" s="152">
        <v>371.23459425506502</v>
      </c>
      <c r="I6566" s="152">
        <v>406.11911465253701</v>
      </c>
      <c r="J6566" s="152">
        <v>385.839937713491</v>
      </c>
      <c r="K6566" s="152">
        <v>427.18465324978303</v>
      </c>
      <c r="L6566" s="152">
        <v>20.279176939045598</v>
      </c>
      <c r="M6566" s="152">
        <v>21.065538597246402</v>
      </c>
    </row>
    <row r="6567" spans="1:13">
      <c r="A6567" s="150" t="str">
        <f t="shared" si="205"/>
        <v>2008-2010Females7A5</v>
      </c>
      <c r="B6567" s="151" t="str">
        <f t="shared" si="204"/>
        <v>2008-2010_Females_7A5_&lt;75</v>
      </c>
      <c r="C6567" s="152" t="s">
        <v>6</v>
      </c>
      <c r="D6567" s="152" t="s">
        <v>214</v>
      </c>
      <c r="E6567" s="152" t="s">
        <v>14</v>
      </c>
      <c r="F6567" s="152">
        <v>1436</v>
      </c>
      <c r="G6567" s="152">
        <v>478.66666666666703</v>
      </c>
      <c r="H6567" s="152">
        <v>351.884025298403</v>
      </c>
      <c r="I6567" s="152">
        <v>381.25249628860399</v>
      </c>
      <c r="J6567" s="152">
        <v>361.71391464728202</v>
      </c>
      <c r="K6567" s="152">
        <v>401.569206054186</v>
      </c>
      <c r="L6567" s="152">
        <v>19.538581641321301</v>
      </c>
      <c r="M6567" s="152">
        <v>20.316709765581901</v>
      </c>
    </row>
    <row r="6568" spans="1:13">
      <c r="A6568" s="150" t="str">
        <f t="shared" si="205"/>
        <v>2009-2011Females7A5</v>
      </c>
      <c r="B6568" s="151" t="str">
        <f t="shared" si="204"/>
        <v>2009-2011_Females_7A5_&lt;75</v>
      </c>
      <c r="C6568" s="152" t="s">
        <v>7</v>
      </c>
      <c r="D6568" s="152" t="s">
        <v>214</v>
      </c>
      <c r="E6568" s="152" t="s">
        <v>14</v>
      </c>
      <c r="F6568" s="152">
        <v>1371</v>
      </c>
      <c r="G6568" s="152">
        <v>457</v>
      </c>
      <c r="H6568" s="152">
        <v>335.72495531013499</v>
      </c>
      <c r="I6568" s="152">
        <v>359.587328364548</v>
      </c>
      <c r="J6568" s="152">
        <v>340.72998629291999</v>
      </c>
      <c r="K6568" s="152">
        <v>379.21365690524902</v>
      </c>
      <c r="L6568" s="152">
        <v>18.857342071628501</v>
      </c>
      <c r="M6568" s="152">
        <v>19.626328540701302</v>
      </c>
    </row>
    <row r="6569" spans="1:13">
      <c r="A6569" s="150" t="str">
        <f t="shared" si="205"/>
        <v>2010-2012Females7A5</v>
      </c>
      <c r="B6569" s="151" t="str">
        <f t="shared" si="204"/>
        <v>2010-2012_Females_7A5_&lt;75</v>
      </c>
      <c r="C6569" s="152" t="s">
        <v>8</v>
      </c>
      <c r="D6569" s="152" t="s">
        <v>214</v>
      </c>
      <c r="E6569" s="152" t="s">
        <v>14</v>
      </c>
      <c r="F6569" s="152">
        <v>1352</v>
      </c>
      <c r="G6569" s="152">
        <v>450.66666666666703</v>
      </c>
      <c r="H6569" s="152">
        <v>330.59952953143898</v>
      </c>
      <c r="I6569" s="152">
        <v>351.198177610985</v>
      </c>
      <c r="J6569" s="152">
        <v>332.65722096396701</v>
      </c>
      <c r="K6569" s="152">
        <v>370.50063184760302</v>
      </c>
      <c r="L6569" s="152">
        <v>18.540956647018199</v>
      </c>
      <c r="M6569" s="152">
        <v>19.3024542366181</v>
      </c>
    </row>
    <row r="6570" spans="1:13">
      <c r="A6570" s="150" t="str">
        <f t="shared" si="205"/>
        <v>2011-2013Females7A5</v>
      </c>
      <c r="B6570" s="151" t="str">
        <f t="shared" si="204"/>
        <v>2011-2013_Females_7A5_&lt;75</v>
      </c>
      <c r="C6570" s="152" t="s">
        <v>9</v>
      </c>
      <c r="D6570" s="152" t="s">
        <v>214</v>
      </c>
      <c r="E6570" s="152" t="s">
        <v>14</v>
      </c>
      <c r="F6570" s="152">
        <v>1371</v>
      </c>
      <c r="G6570" s="152">
        <v>457</v>
      </c>
      <c r="H6570" s="152">
        <v>334.55833906792202</v>
      </c>
      <c r="I6570" s="152">
        <v>352.30893258044301</v>
      </c>
      <c r="J6570" s="152">
        <v>333.839762170688</v>
      </c>
      <c r="K6570" s="152">
        <v>371.53126014703201</v>
      </c>
      <c r="L6570" s="152">
        <v>18.469170409755201</v>
      </c>
      <c r="M6570" s="152">
        <v>19.222327566588501</v>
      </c>
    </row>
    <row r="6571" spans="1:13">
      <c r="A6571" s="150" t="str">
        <f t="shared" si="205"/>
        <v>2012-2014Females7A5</v>
      </c>
      <c r="B6571" s="151" t="str">
        <f t="shared" si="204"/>
        <v>2012-2014_Females_7A5_&lt;75</v>
      </c>
      <c r="C6571" s="152" t="s">
        <v>216</v>
      </c>
      <c r="D6571" s="152" t="s">
        <v>214</v>
      </c>
      <c r="E6571" s="152" t="s">
        <v>14</v>
      </c>
      <c r="F6571" s="152">
        <v>1352</v>
      </c>
      <c r="G6571" s="152">
        <v>450.66666666666703</v>
      </c>
      <c r="H6571" s="152">
        <v>329.19005125333302</v>
      </c>
      <c r="I6571" s="152">
        <v>342.21907675171599</v>
      </c>
      <c r="J6571" s="152">
        <v>324.15449511663502</v>
      </c>
      <c r="K6571" s="152">
        <v>361.02559072794401</v>
      </c>
      <c r="L6571" s="152">
        <v>18.064581635080799</v>
      </c>
      <c r="M6571" s="152">
        <v>18.8065139762288</v>
      </c>
    </row>
    <row r="6572" spans="1:13">
      <c r="A6572" s="150" t="str">
        <f t="shared" si="205"/>
        <v>2004-2006Females7A6</v>
      </c>
      <c r="B6572" s="151" t="str">
        <f t="shared" si="204"/>
        <v>2004-2006_Females_7A6_&lt;75</v>
      </c>
      <c r="C6572" s="152" t="s">
        <v>1</v>
      </c>
      <c r="D6572" s="152" t="s">
        <v>214</v>
      </c>
      <c r="E6572" s="152" t="s">
        <v>15</v>
      </c>
      <c r="F6572" s="152">
        <v>2669</v>
      </c>
      <c r="G6572" s="152">
        <v>889.66666666666697</v>
      </c>
      <c r="H6572" s="152">
        <v>341.44800050149001</v>
      </c>
      <c r="I6572" s="152">
        <v>372.920576155638</v>
      </c>
      <c r="J6572" s="152">
        <v>358.86499486803802</v>
      </c>
      <c r="K6572" s="152">
        <v>387.38437382825401</v>
      </c>
      <c r="L6572" s="152">
        <v>14.055581287600299</v>
      </c>
      <c r="M6572" s="152">
        <v>14.463797672616201</v>
      </c>
    </row>
    <row r="6573" spans="1:13">
      <c r="A6573" s="150" t="str">
        <f t="shared" si="205"/>
        <v>2005-2007Females7A6</v>
      </c>
      <c r="B6573" s="151" t="str">
        <f t="shared" si="204"/>
        <v>2005-2007_Females_7A6_&lt;75</v>
      </c>
      <c r="C6573" s="152" t="s">
        <v>3</v>
      </c>
      <c r="D6573" s="152" t="s">
        <v>214</v>
      </c>
      <c r="E6573" s="152" t="s">
        <v>15</v>
      </c>
      <c r="F6573" s="152">
        <v>2620</v>
      </c>
      <c r="G6573" s="152">
        <v>873.33333333333303</v>
      </c>
      <c r="H6573" s="152">
        <v>333.98047361490501</v>
      </c>
      <c r="I6573" s="152">
        <v>362.26445727146199</v>
      </c>
      <c r="J6573" s="152">
        <v>348.48326148757502</v>
      </c>
      <c r="K6573" s="152">
        <v>376.44968590208902</v>
      </c>
      <c r="L6573" s="152">
        <v>13.781195783887</v>
      </c>
      <c r="M6573" s="152">
        <v>14.1852286306277</v>
      </c>
    </row>
    <row r="6574" spans="1:13">
      <c r="A6574" s="150" t="str">
        <f t="shared" si="205"/>
        <v>2006-2008Females7A6</v>
      </c>
      <c r="B6574" s="151" t="str">
        <f t="shared" si="204"/>
        <v>2006-2008_Females_7A6_&lt;75</v>
      </c>
      <c r="C6574" s="152" t="s">
        <v>4</v>
      </c>
      <c r="D6574" s="152" t="s">
        <v>214</v>
      </c>
      <c r="E6574" s="152" t="s">
        <v>15</v>
      </c>
      <c r="F6574" s="152">
        <v>2570</v>
      </c>
      <c r="G6574" s="152">
        <v>856.66666666666697</v>
      </c>
      <c r="H6574" s="152">
        <v>325.89936176984901</v>
      </c>
      <c r="I6574" s="152">
        <v>350.97080043798201</v>
      </c>
      <c r="J6574" s="152">
        <v>337.49027683818099</v>
      </c>
      <c r="K6574" s="152">
        <v>364.850430109993</v>
      </c>
      <c r="L6574" s="152">
        <v>13.480523599801099</v>
      </c>
      <c r="M6574" s="152">
        <v>13.8796296720109</v>
      </c>
    </row>
    <row r="6575" spans="1:13">
      <c r="A6575" s="150" t="str">
        <f t="shared" si="205"/>
        <v>2007-2009Females7A6</v>
      </c>
      <c r="B6575" s="151" t="str">
        <f t="shared" si="204"/>
        <v>2007-2009_Females_7A6_&lt;75</v>
      </c>
      <c r="C6575" s="152" t="s">
        <v>5</v>
      </c>
      <c r="D6575" s="152" t="s">
        <v>214</v>
      </c>
      <c r="E6575" s="152" t="s">
        <v>15</v>
      </c>
      <c r="F6575" s="152">
        <v>2530</v>
      </c>
      <c r="G6575" s="152">
        <v>843.33333333333303</v>
      </c>
      <c r="H6575" s="152">
        <v>319.40572859855399</v>
      </c>
      <c r="I6575" s="152">
        <v>341.79111347686</v>
      </c>
      <c r="J6575" s="152">
        <v>328.558734113627</v>
      </c>
      <c r="K6575" s="152">
        <v>355.41838765850503</v>
      </c>
      <c r="L6575" s="152">
        <v>13.232379363233701</v>
      </c>
      <c r="M6575" s="152">
        <v>13.627274181644999</v>
      </c>
    </row>
    <row r="6576" spans="1:13">
      <c r="A6576" s="150" t="str">
        <f t="shared" si="205"/>
        <v>2008-2010Females7A6</v>
      </c>
      <c r="B6576" s="151" t="str">
        <f t="shared" si="204"/>
        <v>2008-2010_Females_7A6_&lt;75</v>
      </c>
      <c r="C6576" s="152" t="s">
        <v>6</v>
      </c>
      <c r="D6576" s="152" t="s">
        <v>214</v>
      </c>
      <c r="E6576" s="152" t="s">
        <v>15</v>
      </c>
      <c r="F6576" s="152">
        <v>2450</v>
      </c>
      <c r="G6576" s="152">
        <v>816.66666666666697</v>
      </c>
      <c r="H6576" s="152">
        <v>308.09316737381403</v>
      </c>
      <c r="I6576" s="152">
        <v>327.613322503424</v>
      </c>
      <c r="J6576" s="152">
        <v>314.72496743924</v>
      </c>
      <c r="K6576" s="152">
        <v>340.89263862306098</v>
      </c>
      <c r="L6576" s="152">
        <v>12.8883550641838</v>
      </c>
      <c r="M6576" s="152">
        <v>13.2793161196371</v>
      </c>
    </row>
    <row r="6577" spans="1:13">
      <c r="A6577" s="150" t="str">
        <f t="shared" si="205"/>
        <v>2009-2011Females7A6</v>
      </c>
      <c r="B6577" s="151" t="str">
        <f t="shared" si="204"/>
        <v>2009-2011_Females_7A6_&lt;75</v>
      </c>
      <c r="C6577" s="152" t="s">
        <v>7</v>
      </c>
      <c r="D6577" s="152" t="s">
        <v>214</v>
      </c>
      <c r="E6577" s="152" t="s">
        <v>15</v>
      </c>
      <c r="F6577" s="152">
        <v>2401</v>
      </c>
      <c r="G6577" s="152">
        <v>800.33333333333303</v>
      </c>
      <c r="H6577" s="152">
        <v>301.06545320946299</v>
      </c>
      <c r="I6577" s="152">
        <v>317.15804625936801</v>
      </c>
      <c r="J6577" s="152">
        <v>304.55374513877803</v>
      </c>
      <c r="K6577" s="152">
        <v>330.148638912877</v>
      </c>
      <c r="L6577" s="152">
        <v>12.60430112059</v>
      </c>
      <c r="M6577" s="152">
        <v>12.990592653509299</v>
      </c>
    </row>
    <row r="6578" spans="1:13">
      <c r="A6578" s="150" t="str">
        <f t="shared" si="205"/>
        <v>2010-2012Females7A6</v>
      </c>
      <c r="B6578" s="151" t="str">
        <f t="shared" si="204"/>
        <v>2010-2012_Females_7A6_&lt;75</v>
      </c>
      <c r="C6578" s="152" t="s">
        <v>8</v>
      </c>
      <c r="D6578" s="152" t="s">
        <v>214</v>
      </c>
      <c r="E6578" s="152" t="s">
        <v>15</v>
      </c>
      <c r="F6578" s="152">
        <v>2433</v>
      </c>
      <c r="G6578" s="152">
        <v>811</v>
      </c>
      <c r="H6578" s="152">
        <v>304.364687191163</v>
      </c>
      <c r="I6578" s="152">
        <v>316.65726667147499</v>
      </c>
      <c r="J6578" s="152">
        <v>304.15985844602898</v>
      </c>
      <c r="K6578" s="152">
        <v>329.53512103623501</v>
      </c>
      <c r="L6578" s="152">
        <v>12.497408225445801</v>
      </c>
      <c r="M6578" s="152">
        <v>12.8778543647596</v>
      </c>
    </row>
    <row r="6579" spans="1:13">
      <c r="A6579" s="150" t="str">
        <f t="shared" si="205"/>
        <v>2011-2013Females7A6</v>
      </c>
      <c r="B6579" s="151" t="str">
        <f t="shared" si="204"/>
        <v>2011-2013_Females_7A6_&lt;75</v>
      </c>
      <c r="C6579" s="152" t="s">
        <v>9</v>
      </c>
      <c r="D6579" s="152" t="s">
        <v>214</v>
      </c>
      <c r="E6579" s="152" t="s">
        <v>15</v>
      </c>
      <c r="F6579" s="152">
        <v>2425</v>
      </c>
      <c r="G6579" s="152">
        <v>808.33333333333303</v>
      </c>
      <c r="H6579" s="152">
        <v>302.806674483449</v>
      </c>
      <c r="I6579" s="152">
        <v>310.73048457718198</v>
      </c>
      <c r="J6579" s="152">
        <v>298.45259313503601</v>
      </c>
      <c r="K6579" s="152">
        <v>323.38276595236499</v>
      </c>
      <c r="L6579" s="152">
        <v>12.2778914421461</v>
      </c>
      <c r="M6579" s="152">
        <v>12.652281375183501</v>
      </c>
    </row>
    <row r="6580" spans="1:13">
      <c r="A6580" s="150" t="str">
        <f t="shared" si="205"/>
        <v>2012-2014Females7A6</v>
      </c>
      <c r="B6580" s="151" t="str">
        <f t="shared" si="204"/>
        <v>2012-2014_Females_7A6_&lt;75</v>
      </c>
      <c r="C6580" s="152" t="s">
        <v>216</v>
      </c>
      <c r="D6580" s="152" t="s">
        <v>214</v>
      </c>
      <c r="E6580" s="152" t="s">
        <v>15</v>
      </c>
      <c r="F6580" s="152">
        <v>2441</v>
      </c>
      <c r="G6580" s="152">
        <v>813.66666666666697</v>
      </c>
      <c r="H6580" s="152">
        <v>304.40470237301002</v>
      </c>
      <c r="I6580" s="152">
        <v>308.06312881947002</v>
      </c>
      <c r="J6580" s="152">
        <v>295.93386975824097</v>
      </c>
      <c r="K6580" s="152">
        <v>320.56101115767598</v>
      </c>
      <c r="L6580" s="152">
        <v>12.129259061229099</v>
      </c>
      <c r="M6580" s="152">
        <v>12.4978823382061</v>
      </c>
    </row>
    <row r="6581" spans="1:13">
      <c r="A6581" s="150" t="str">
        <f t="shared" si="205"/>
        <v>2004-2006Females7A7</v>
      </c>
      <c r="B6581" s="151" t="str">
        <f t="shared" si="204"/>
        <v>2004-2006_Females_7A7_&lt;75</v>
      </c>
      <c r="C6581" s="152" t="s">
        <v>1</v>
      </c>
      <c r="D6581" s="152" t="s">
        <v>214</v>
      </c>
      <c r="E6581" s="152" t="s">
        <v>16</v>
      </c>
      <c r="F6581" s="152">
        <v>581</v>
      </c>
      <c r="G6581" s="152">
        <v>193.666666666667</v>
      </c>
      <c r="H6581" s="152">
        <v>332.28101480108899</v>
      </c>
      <c r="I6581" s="152">
        <v>312.21824166217101</v>
      </c>
      <c r="J6581" s="152">
        <v>287.18006422565702</v>
      </c>
      <c r="K6581" s="152">
        <v>338.843753764106</v>
      </c>
      <c r="L6581" s="152">
        <v>25.038177436513401</v>
      </c>
      <c r="M6581" s="152">
        <v>26.625512101934898</v>
      </c>
    </row>
    <row r="6582" spans="1:13">
      <c r="A6582" s="150" t="str">
        <f t="shared" si="205"/>
        <v>2005-2007Females7A7</v>
      </c>
      <c r="B6582" s="151" t="str">
        <f t="shared" si="204"/>
        <v>2005-2007_Females_7A7_&lt;75</v>
      </c>
      <c r="C6582" s="152" t="s">
        <v>3</v>
      </c>
      <c r="D6582" s="152" t="s">
        <v>214</v>
      </c>
      <c r="E6582" s="152" t="s">
        <v>16</v>
      </c>
      <c r="F6582" s="152">
        <v>549</v>
      </c>
      <c r="G6582" s="152">
        <v>183</v>
      </c>
      <c r="H6582" s="152">
        <v>312.20144670397201</v>
      </c>
      <c r="I6582" s="152">
        <v>290.58167372551497</v>
      </c>
      <c r="J6582" s="152">
        <v>266.62494738618102</v>
      </c>
      <c r="K6582" s="152">
        <v>316.10235238823702</v>
      </c>
      <c r="L6582" s="152">
        <v>23.956726339334601</v>
      </c>
      <c r="M6582" s="152">
        <v>25.520678662721402</v>
      </c>
    </row>
    <row r="6583" spans="1:13">
      <c r="A6583" s="150" t="str">
        <f t="shared" si="205"/>
        <v>2006-2008Females7A7</v>
      </c>
      <c r="B6583" s="151" t="str">
        <f t="shared" si="204"/>
        <v>2006-2008_Females_7A7_&lt;75</v>
      </c>
      <c r="C6583" s="152" t="s">
        <v>4</v>
      </c>
      <c r="D6583" s="152" t="s">
        <v>214</v>
      </c>
      <c r="E6583" s="152" t="s">
        <v>16</v>
      </c>
      <c r="F6583" s="152">
        <v>530</v>
      </c>
      <c r="G6583" s="152">
        <v>176.666666666667</v>
      </c>
      <c r="H6583" s="152">
        <v>299.49086552860098</v>
      </c>
      <c r="I6583" s="152">
        <v>275.57094281543101</v>
      </c>
      <c r="J6583" s="152">
        <v>252.447542125844</v>
      </c>
      <c r="K6583" s="152">
        <v>300.23167852086198</v>
      </c>
      <c r="L6583" s="152">
        <v>23.123400689587001</v>
      </c>
      <c r="M6583" s="152">
        <v>24.660735705431499</v>
      </c>
    </row>
    <row r="6584" spans="1:13">
      <c r="A6584" s="150" t="str">
        <f t="shared" si="205"/>
        <v>2007-2009Females7A7</v>
      </c>
      <c r="B6584" s="151" t="str">
        <f t="shared" si="204"/>
        <v>2007-2009_Females_7A7_&lt;75</v>
      </c>
      <c r="C6584" s="152" t="s">
        <v>5</v>
      </c>
      <c r="D6584" s="152" t="s">
        <v>214</v>
      </c>
      <c r="E6584" s="152" t="s">
        <v>16</v>
      </c>
      <c r="F6584" s="152">
        <v>505</v>
      </c>
      <c r="G6584" s="152">
        <v>168.333333333333</v>
      </c>
      <c r="H6584" s="152">
        <v>284.22681862951998</v>
      </c>
      <c r="I6584" s="152">
        <v>258.74230776571898</v>
      </c>
      <c r="J6584" s="152">
        <v>236.46394025071899</v>
      </c>
      <c r="K6584" s="152">
        <v>282.53938320544398</v>
      </c>
      <c r="L6584" s="152">
        <v>22.278367515000301</v>
      </c>
      <c r="M6584" s="152">
        <v>23.797075439724701</v>
      </c>
    </row>
    <row r="6585" spans="1:13">
      <c r="A6585" s="150" t="str">
        <f t="shared" si="205"/>
        <v>2008-2010Females7A7</v>
      </c>
      <c r="B6585" s="151" t="str">
        <f t="shared" si="204"/>
        <v>2008-2010_Females_7A7_&lt;75</v>
      </c>
      <c r="C6585" s="152" t="s">
        <v>6</v>
      </c>
      <c r="D6585" s="152" t="s">
        <v>214</v>
      </c>
      <c r="E6585" s="152" t="s">
        <v>16</v>
      </c>
      <c r="F6585" s="152">
        <v>521</v>
      </c>
      <c r="G6585" s="152">
        <v>173.666666666667</v>
      </c>
      <c r="H6585" s="152">
        <v>292.90231904427299</v>
      </c>
      <c r="I6585" s="152">
        <v>262.21405218233002</v>
      </c>
      <c r="J6585" s="152">
        <v>239.904176253538</v>
      </c>
      <c r="K6585" s="152">
        <v>286.02039573681299</v>
      </c>
      <c r="L6585" s="152">
        <v>22.309875928792099</v>
      </c>
      <c r="M6585" s="152">
        <v>23.806343554482901</v>
      </c>
    </row>
    <row r="6586" spans="1:13">
      <c r="A6586" s="150" t="str">
        <f t="shared" si="205"/>
        <v>2009-2011Females7A7</v>
      </c>
      <c r="B6586" s="151" t="str">
        <f t="shared" si="204"/>
        <v>2009-2011_Females_7A7_&lt;75</v>
      </c>
      <c r="C6586" s="152" t="s">
        <v>7</v>
      </c>
      <c r="D6586" s="152" t="s">
        <v>214</v>
      </c>
      <c r="E6586" s="152" t="s">
        <v>16</v>
      </c>
      <c r="F6586" s="152">
        <v>533</v>
      </c>
      <c r="G6586" s="152">
        <v>177.666666666667</v>
      </c>
      <c r="H6586" s="152">
        <v>300.03490087027001</v>
      </c>
      <c r="I6586" s="152">
        <v>264.677759173781</v>
      </c>
      <c r="J6586" s="152">
        <v>242.390845344323</v>
      </c>
      <c r="K6586" s="152">
        <v>288.44206954077703</v>
      </c>
      <c r="L6586" s="152">
        <v>22.286913829458499</v>
      </c>
      <c r="M6586" s="152">
        <v>23.764310366995701</v>
      </c>
    </row>
    <row r="6587" spans="1:13">
      <c r="A6587" s="150" t="str">
        <f t="shared" si="205"/>
        <v>2010-2012Females7A7</v>
      </c>
      <c r="B6587" s="151" t="str">
        <f t="shared" si="204"/>
        <v>2010-2012_Females_7A7_&lt;75</v>
      </c>
      <c r="C6587" s="152" t="s">
        <v>8</v>
      </c>
      <c r="D6587" s="152" t="s">
        <v>214</v>
      </c>
      <c r="E6587" s="152" t="s">
        <v>16</v>
      </c>
      <c r="F6587" s="152">
        <v>552</v>
      </c>
      <c r="G6587" s="152">
        <v>184</v>
      </c>
      <c r="H6587" s="152">
        <v>311.40697280830398</v>
      </c>
      <c r="I6587" s="152">
        <v>268.385605552095</v>
      </c>
      <c r="J6587" s="152">
        <v>246.17180589158099</v>
      </c>
      <c r="K6587" s="152">
        <v>292.04549008689997</v>
      </c>
      <c r="L6587" s="152">
        <v>22.2137996605138</v>
      </c>
      <c r="M6587" s="152">
        <v>23.659884534805101</v>
      </c>
    </row>
    <row r="6588" spans="1:13">
      <c r="A6588" s="150" t="str">
        <f t="shared" si="205"/>
        <v>2011-2013Females7A7</v>
      </c>
      <c r="B6588" s="151" t="str">
        <f t="shared" si="204"/>
        <v>2011-2013_Females_7A7_&lt;75</v>
      </c>
      <c r="C6588" s="152" t="s">
        <v>9</v>
      </c>
      <c r="D6588" s="152" t="s">
        <v>214</v>
      </c>
      <c r="E6588" s="152" t="s">
        <v>16</v>
      </c>
      <c r="F6588" s="152">
        <v>552</v>
      </c>
      <c r="G6588" s="152">
        <v>184</v>
      </c>
      <c r="H6588" s="152">
        <v>312.40449590818002</v>
      </c>
      <c r="I6588" s="152">
        <v>264.02509980869797</v>
      </c>
      <c r="J6588" s="152">
        <v>242.19135229156799</v>
      </c>
      <c r="K6588" s="152">
        <v>287.28019137845001</v>
      </c>
      <c r="L6588" s="152">
        <v>21.833747517129598</v>
      </c>
      <c r="M6588" s="152">
        <v>23.255091569752</v>
      </c>
    </row>
    <row r="6589" spans="1:13">
      <c r="A6589" s="150" t="str">
        <f t="shared" si="205"/>
        <v>2012-2014Females7A7</v>
      </c>
      <c r="B6589" s="151" t="str">
        <f t="shared" si="204"/>
        <v>2012-2014_Females_7A7_&lt;75</v>
      </c>
      <c r="C6589" s="152" t="s">
        <v>216</v>
      </c>
      <c r="D6589" s="152" t="s">
        <v>214</v>
      </c>
      <c r="E6589" s="152" t="s">
        <v>16</v>
      </c>
      <c r="F6589" s="152">
        <v>542</v>
      </c>
      <c r="G6589" s="152">
        <v>180.666666666667</v>
      </c>
      <c r="H6589" s="152">
        <v>307.83386058874601</v>
      </c>
      <c r="I6589" s="152">
        <v>254.02598947424099</v>
      </c>
      <c r="J6589" s="152">
        <v>232.81691911740899</v>
      </c>
      <c r="K6589" s="152">
        <v>276.62886777714999</v>
      </c>
      <c r="L6589" s="152">
        <v>21.2090703568321</v>
      </c>
      <c r="M6589" s="152">
        <v>22.602878302908501</v>
      </c>
    </row>
    <row r="6590" spans="1:13">
      <c r="A6590" s="150" t="str">
        <f t="shared" si="205"/>
        <v>2004-2006FemalesAB1</v>
      </c>
      <c r="B6590" s="151" t="str">
        <f t="shared" si="204"/>
        <v>2004-2006_Females_AB1_&lt;75</v>
      </c>
      <c r="C6590" s="152" t="s">
        <v>1</v>
      </c>
      <c r="D6590" s="152" t="s">
        <v>214</v>
      </c>
      <c r="E6590" s="152" t="s">
        <v>17</v>
      </c>
      <c r="F6590" s="152">
        <v>352</v>
      </c>
      <c r="G6590" s="152">
        <v>117.333333333333</v>
      </c>
      <c r="H6590" s="152">
        <v>229.19650996223501</v>
      </c>
      <c r="I6590" s="152">
        <v>239.86308718579099</v>
      </c>
      <c r="J6590" s="152">
        <v>215.27113815854199</v>
      </c>
      <c r="K6590" s="152">
        <v>266.477703414487</v>
      </c>
      <c r="L6590" s="152">
        <v>24.591949027249001</v>
      </c>
      <c r="M6590" s="152">
        <v>26.6146162286955</v>
      </c>
    </row>
    <row r="6591" spans="1:13">
      <c r="A6591" s="150" t="str">
        <f t="shared" si="205"/>
        <v>2005-2007FemalesAB1</v>
      </c>
      <c r="B6591" s="151" t="str">
        <f t="shared" ref="B6591:B6654" si="206">CONCATENATE(C6591,"_",D6591,"_",E6591,"_","&lt;75")</f>
        <v>2005-2007_Females_AB1_&lt;75</v>
      </c>
      <c r="C6591" s="152" t="s">
        <v>3</v>
      </c>
      <c r="D6591" s="152" t="s">
        <v>214</v>
      </c>
      <c r="E6591" s="152" t="s">
        <v>17</v>
      </c>
      <c r="F6591" s="152">
        <v>343</v>
      </c>
      <c r="G6591" s="152">
        <v>114.333333333333</v>
      </c>
      <c r="H6591" s="152">
        <v>222.747522502046</v>
      </c>
      <c r="I6591" s="152">
        <v>229.369886413497</v>
      </c>
      <c r="J6591" s="152">
        <v>205.562925333713</v>
      </c>
      <c r="K6591" s="152">
        <v>255.161615983861</v>
      </c>
      <c r="L6591" s="152">
        <v>23.806961079784202</v>
      </c>
      <c r="M6591" s="152">
        <v>25.791729570363898</v>
      </c>
    </row>
    <row r="6592" spans="1:13">
      <c r="A6592" s="150" t="str">
        <f t="shared" si="205"/>
        <v>2006-2008FemalesAB1</v>
      </c>
      <c r="B6592" s="151" t="str">
        <f t="shared" si="206"/>
        <v>2006-2008_Females_AB1_&lt;75</v>
      </c>
      <c r="C6592" s="152" t="s">
        <v>4</v>
      </c>
      <c r="D6592" s="152" t="s">
        <v>214</v>
      </c>
      <c r="E6592" s="152" t="s">
        <v>17</v>
      </c>
      <c r="F6592" s="152">
        <v>366</v>
      </c>
      <c r="G6592" s="152">
        <v>122</v>
      </c>
      <c r="H6592" s="152">
        <v>236.38524336054601</v>
      </c>
      <c r="I6592" s="152">
        <v>238.02016890228401</v>
      </c>
      <c r="J6592" s="152">
        <v>214.10030515301301</v>
      </c>
      <c r="K6592" s="152">
        <v>263.86778133020601</v>
      </c>
      <c r="L6592" s="152">
        <v>23.9198637492707</v>
      </c>
      <c r="M6592" s="152">
        <v>25.847612427922101</v>
      </c>
    </row>
    <row r="6593" spans="1:13">
      <c r="A6593" s="150" t="str">
        <f t="shared" si="205"/>
        <v>2007-2009FemalesAB1</v>
      </c>
      <c r="B6593" s="151" t="str">
        <f t="shared" si="206"/>
        <v>2007-2009_Females_AB1_&lt;75</v>
      </c>
      <c r="C6593" s="152" t="s">
        <v>5</v>
      </c>
      <c r="D6593" s="152" t="s">
        <v>214</v>
      </c>
      <c r="E6593" s="152" t="s">
        <v>17</v>
      </c>
      <c r="F6593" s="152">
        <v>390</v>
      </c>
      <c r="G6593" s="152">
        <v>130</v>
      </c>
      <c r="H6593" s="152">
        <v>251.07673291229699</v>
      </c>
      <c r="I6593" s="152">
        <v>249.20426133830799</v>
      </c>
      <c r="J6593" s="152">
        <v>224.91239640928299</v>
      </c>
      <c r="K6593" s="152">
        <v>275.39009476581998</v>
      </c>
      <c r="L6593" s="152">
        <v>24.291864929025799</v>
      </c>
      <c r="M6593" s="152">
        <v>26.185833427511302</v>
      </c>
    </row>
    <row r="6594" spans="1:13">
      <c r="A6594" s="150" t="str">
        <f t="shared" si="205"/>
        <v>2008-2010FemalesAB1</v>
      </c>
      <c r="B6594" s="151" t="str">
        <f t="shared" si="206"/>
        <v>2008-2010_Females_AB1_&lt;75</v>
      </c>
      <c r="C6594" s="152" t="s">
        <v>6</v>
      </c>
      <c r="D6594" s="152" t="s">
        <v>214</v>
      </c>
      <c r="E6594" s="152" t="s">
        <v>17</v>
      </c>
      <c r="F6594" s="152">
        <v>382</v>
      </c>
      <c r="G6594" s="152">
        <v>127.333333333333</v>
      </c>
      <c r="H6594" s="152">
        <v>245.487086222519</v>
      </c>
      <c r="I6594" s="152">
        <v>240.36910816884199</v>
      </c>
      <c r="J6594" s="152">
        <v>216.674896744287</v>
      </c>
      <c r="K6594" s="152">
        <v>265.93075078363802</v>
      </c>
      <c r="L6594" s="152">
        <v>23.694211424555299</v>
      </c>
      <c r="M6594" s="152">
        <v>25.561642614796</v>
      </c>
    </row>
    <row r="6595" spans="1:13">
      <c r="A6595" s="150" t="str">
        <f t="shared" ref="A6595:A6658" si="207">C6595&amp;D6595&amp;E6595</f>
        <v>2009-2011FemalesAB1</v>
      </c>
      <c r="B6595" s="151" t="str">
        <f t="shared" si="206"/>
        <v>2009-2011_Females_AB1_&lt;75</v>
      </c>
      <c r="C6595" s="152" t="s">
        <v>7</v>
      </c>
      <c r="D6595" s="152" t="s">
        <v>214</v>
      </c>
      <c r="E6595" s="152" t="s">
        <v>17</v>
      </c>
      <c r="F6595" s="152">
        <v>382</v>
      </c>
      <c r="G6595" s="152">
        <v>127.333333333333</v>
      </c>
      <c r="H6595" s="152">
        <v>245.95177542413799</v>
      </c>
      <c r="I6595" s="152">
        <v>236.75641968436199</v>
      </c>
      <c r="J6595" s="152">
        <v>213.41033906003801</v>
      </c>
      <c r="K6595" s="152">
        <v>261.94249398252401</v>
      </c>
      <c r="L6595" s="152">
        <v>23.346080624324699</v>
      </c>
      <c r="M6595" s="152">
        <v>25.186074298161699</v>
      </c>
    </row>
    <row r="6596" spans="1:13">
      <c r="A6596" s="150" t="str">
        <f t="shared" si="207"/>
        <v>2010-2012FemalesAB1</v>
      </c>
      <c r="B6596" s="151" t="str">
        <f t="shared" si="206"/>
        <v>2010-2012_Females_AB1_&lt;75</v>
      </c>
      <c r="C6596" s="152" t="s">
        <v>8</v>
      </c>
      <c r="D6596" s="152" t="s">
        <v>214</v>
      </c>
      <c r="E6596" s="152" t="s">
        <v>17</v>
      </c>
      <c r="F6596" s="152">
        <v>353</v>
      </c>
      <c r="G6596" s="152">
        <v>117.666666666667</v>
      </c>
      <c r="H6596" s="152">
        <v>227.81101366220699</v>
      </c>
      <c r="I6596" s="152">
        <v>213.71536601525099</v>
      </c>
      <c r="J6596" s="152">
        <v>191.84013931047099</v>
      </c>
      <c r="K6596" s="152">
        <v>237.387148989579</v>
      </c>
      <c r="L6596" s="152">
        <v>21.8752267047796</v>
      </c>
      <c r="M6596" s="152">
        <v>23.671782974328298</v>
      </c>
    </row>
    <row r="6597" spans="1:13">
      <c r="A6597" s="150" t="str">
        <f t="shared" si="207"/>
        <v>2011-2013FemalesAB1</v>
      </c>
      <c r="B6597" s="151" t="str">
        <f t="shared" si="206"/>
        <v>2011-2013_Females_AB1_&lt;75</v>
      </c>
      <c r="C6597" s="152" t="s">
        <v>9</v>
      </c>
      <c r="D6597" s="152" t="s">
        <v>214</v>
      </c>
      <c r="E6597" s="152" t="s">
        <v>17</v>
      </c>
      <c r="F6597" s="152">
        <v>353</v>
      </c>
      <c r="G6597" s="152">
        <v>117.666666666667</v>
      </c>
      <c r="H6597" s="152">
        <v>228.06416808264601</v>
      </c>
      <c r="I6597" s="152">
        <v>207.20062255419001</v>
      </c>
      <c r="J6597" s="152">
        <v>186.012187306474</v>
      </c>
      <c r="K6597" s="152">
        <v>230.12920965038401</v>
      </c>
      <c r="L6597" s="152">
        <v>21.1884352477155</v>
      </c>
      <c r="M6597" s="152">
        <v>22.9285870961941</v>
      </c>
    </row>
    <row r="6598" spans="1:13">
      <c r="A6598" s="150" t="str">
        <f t="shared" si="207"/>
        <v>2012-2014FemalesAB1</v>
      </c>
      <c r="B6598" s="151" t="str">
        <f t="shared" si="206"/>
        <v>2012-2014_Females_AB1_&lt;75</v>
      </c>
      <c r="C6598" s="152" t="s">
        <v>216</v>
      </c>
      <c r="D6598" s="152" t="s">
        <v>214</v>
      </c>
      <c r="E6598" s="152" t="s">
        <v>17</v>
      </c>
      <c r="F6598" s="152">
        <v>357</v>
      </c>
      <c r="G6598" s="152">
        <v>119</v>
      </c>
      <c r="H6598" s="152">
        <v>231.03805332643</v>
      </c>
      <c r="I6598" s="152">
        <v>205.07090348113101</v>
      </c>
      <c r="J6598" s="152">
        <v>184.202257798847</v>
      </c>
      <c r="K6598" s="152">
        <v>227.643386464457</v>
      </c>
      <c r="L6598" s="152">
        <v>20.868645682283699</v>
      </c>
      <c r="M6598" s="152">
        <v>22.572482983326001</v>
      </c>
    </row>
    <row r="6599" spans="1:13">
      <c r="A6599" s="150" t="str">
        <f t="shared" si="207"/>
        <v>2004-2006FemalesAB2</v>
      </c>
      <c r="B6599" s="151" t="str">
        <f t="shared" si="206"/>
        <v>2004-2006_Females_AB2_&lt;75</v>
      </c>
      <c r="C6599" s="152" t="s">
        <v>1</v>
      </c>
      <c r="D6599" s="152" t="s">
        <v>214</v>
      </c>
      <c r="E6599" s="152" t="s">
        <v>18</v>
      </c>
      <c r="F6599" s="152">
        <v>467</v>
      </c>
      <c r="G6599" s="152">
        <v>155.666666666667</v>
      </c>
      <c r="H6599" s="152">
        <v>301.89801406702497</v>
      </c>
      <c r="I6599" s="152">
        <v>318.175667026479</v>
      </c>
      <c r="J6599" s="152">
        <v>289.882175332266</v>
      </c>
      <c r="K6599" s="152">
        <v>348.47780255566698</v>
      </c>
      <c r="L6599" s="152">
        <v>28.293491694213099</v>
      </c>
      <c r="M6599" s="152">
        <v>30.302135529188199</v>
      </c>
    </row>
    <row r="6600" spans="1:13">
      <c r="A6600" s="150" t="str">
        <f t="shared" si="207"/>
        <v>2005-2007FemalesAB2</v>
      </c>
      <c r="B6600" s="151" t="str">
        <f t="shared" si="206"/>
        <v>2005-2007_Females_AB2_&lt;75</v>
      </c>
      <c r="C6600" s="152" t="s">
        <v>3</v>
      </c>
      <c r="D6600" s="152" t="s">
        <v>214</v>
      </c>
      <c r="E6600" s="152" t="s">
        <v>18</v>
      </c>
      <c r="F6600" s="152">
        <v>448</v>
      </c>
      <c r="G6600" s="152">
        <v>149.333333333333</v>
      </c>
      <c r="H6600" s="152">
        <v>288.14736679616101</v>
      </c>
      <c r="I6600" s="152">
        <v>300.09325055154898</v>
      </c>
      <c r="J6600" s="152">
        <v>272.85837864598301</v>
      </c>
      <c r="K6600" s="152">
        <v>329.30377423601101</v>
      </c>
      <c r="L6600" s="152">
        <v>27.234871905565701</v>
      </c>
      <c r="M6600" s="152">
        <v>29.210523684462601</v>
      </c>
    </row>
    <row r="6601" spans="1:13">
      <c r="A6601" s="150" t="str">
        <f t="shared" si="207"/>
        <v>2006-2008FemalesAB2</v>
      </c>
      <c r="B6601" s="151" t="str">
        <f t="shared" si="206"/>
        <v>2006-2008_Females_AB2_&lt;75</v>
      </c>
      <c r="C6601" s="152" t="s">
        <v>4</v>
      </c>
      <c r="D6601" s="152" t="s">
        <v>214</v>
      </c>
      <c r="E6601" s="152" t="s">
        <v>18</v>
      </c>
      <c r="F6601" s="152">
        <v>433</v>
      </c>
      <c r="G6601" s="152">
        <v>144.333333333333</v>
      </c>
      <c r="H6601" s="152">
        <v>276.72682652487299</v>
      </c>
      <c r="I6601" s="152">
        <v>285.15080222664602</v>
      </c>
      <c r="J6601" s="152">
        <v>258.833671952087</v>
      </c>
      <c r="K6601" s="152">
        <v>313.41110116652101</v>
      </c>
      <c r="L6601" s="152">
        <v>26.3171302745581</v>
      </c>
      <c r="M6601" s="152">
        <v>28.260298939875099</v>
      </c>
    </row>
    <row r="6602" spans="1:13">
      <c r="A6602" s="150" t="str">
        <f t="shared" si="207"/>
        <v>2007-2009FemalesAB2</v>
      </c>
      <c r="B6602" s="151" t="str">
        <f t="shared" si="206"/>
        <v>2007-2009_Females_AB2_&lt;75</v>
      </c>
      <c r="C6602" s="152" t="s">
        <v>5</v>
      </c>
      <c r="D6602" s="152" t="s">
        <v>214</v>
      </c>
      <c r="E6602" s="152" t="s">
        <v>18</v>
      </c>
      <c r="F6602" s="152">
        <v>423</v>
      </c>
      <c r="G6602" s="152">
        <v>141</v>
      </c>
      <c r="H6602" s="152">
        <v>268.26654151789398</v>
      </c>
      <c r="I6602" s="152">
        <v>274.83670996615501</v>
      </c>
      <c r="J6602" s="152">
        <v>249.181661189886</v>
      </c>
      <c r="K6602" s="152">
        <v>302.40919851142201</v>
      </c>
      <c r="L6602" s="152">
        <v>25.655048776268501</v>
      </c>
      <c r="M6602" s="152">
        <v>27.572488545267699</v>
      </c>
    </row>
    <row r="6603" spans="1:13">
      <c r="A6603" s="150" t="str">
        <f t="shared" si="207"/>
        <v>2008-2010FemalesAB2</v>
      </c>
      <c r="B6603" s="151" t="str">
        <f t="shared" si="206"/>
        <v>2008-2010_Females_AB2_&lt;75</v>
      </c>
      <c r="C6603" s="152" t="s">
        <v>6</v>
      </c>
      <c r="D6603" s="152" t="s">
        <v>214</v>
      </c>
      <c r="E6603" s="152" t="s">
        <v>18</v>
      </c>
      <c r="F6603" s="152">
        <v>413</v>
      </c>
      <c r="G6603" s="152">
        <v>137.666666666667</v>
      </c>
      <c r="H6603" s="152">
        <v>260.18042536034699</v>
      </c>
      <c r="I6603" s="152">
        <v>264.89168241273802</v>
      </c>
      <c r="J6603" s="152">
        <v>239.86864914769299</v>
      </c>
      <c r="K6603" s="152">
        <v>291.80834297108601</v>
      </c>
      <c r="L6603" s="152">
        <v>25.023033265045399</v>
      </c>
      <c r="M6603" s="152">
        <v>26.9166605583479</v>
      </c>
    </row>
    <row r="6604" spans="1:13">
      <c r="A6604" s="150" t="str">
        <f t="shared" si="207"/>
        <v>2009-2011FemalesAB2</v>
      </c>
      <c r="B6604" s="151" t="str">
        <f t="shared" si="206"/>
        <v>2009-2011_Females_AB2_&lt;75</v>
      </c>
      <c r="C6604" s="152" t="s">
        <v>7</v>
      </c>
      <c r="D6604" s="152" t="s">
        <v>214</v>
      </c>
      <c r="E6604" s="152" t="s">
        <v>18</v>
      </c>
      <c r="F6604" s="152">
        <v>395</v>
      </c>
      <c r="G6604" s="152">
        <v>131.666666666667</v>
      </c>
      <c r="H6604" s="152">
        <v>247.57905293177501</v>
      </c>
      <c r="I6604" s="152">
        <v>249.95450863047401</v>
      </c>
      <c r="J6604" s="152">
        <v>225.82050342827799</v>
      </c>
      <c r="K6604" s="152">
        <v>275.95772924617103</v>
      </c>
      <c r="L6604" s="152">
        <v>24.134005202196199</v>
      </c>
      <c r="M6604" s="152">
        <v>26.003220615697199</v>
      </c>
    </row>
    <row r="6605" spans="1:13">
      <c r="A6605" s="150" t="str">
        <f t="shared" si="207"/>
        <v>2010-2012FemalesAB2</v>
      </c>
      <c r="B6605" s="151" t="str">
        <f t="shared" si="206"/>
        <v>2010-2012_Females_AB2_&lt;75</v>
      </c>
      <c r="C6605" s="152" t="s">
        <v>8</v>
      </c>
      <c r="D6605" s="152" t="s">
        <v>214</v>
      </c>
      <c r="E6605" s="152" t="s">
        <v>18</v>
      </c>
      <c r="F6605" s="152">
        <v>402</v>
      </c>
      <c r="G6605" s="152">
        <v>134</v>
      </c>
      <c r="H6605" s="152">
        <v>250.80482144194099</v>
      </c>
      <c r="I6605" s="152">
        <v>249.44579150191399</v>
      </c>
      <c r="J6605" s="152">
        <v>225.57196251406401</v>
      </c>
      <c r="K6605" s="152">
        <v>275.15184726355898</v>
      </c>
      <c r="L6605" s="152">
        <v>23.873828987849102</v>
      </c>
      <c r="M6605" s="152">
        <v>25.706055761645899</v>
      </c>
    </row>
    <row r="6606" spans="1:13">
      <c r="A6606" s="150" t="str">
        <f t="shared" si="207"/>
        <v>2011-2013FemalesAB2</v>
      </c>
      <c r="B6606" s="151" t="str">
        <f t="shared" si="206"/>
        <v>2011-2013_Females_AB2_&lt;75</v>
      </c>
      <c r="C6606" s="152" t="s">
        <v>9</v>
      </c>
      <c r="D6606" s="152" t="s">
        <v>214</v>
      </c>
      <c r="E6606" s="152" t="s">
        <v>18</v>
      </c>
      <c r="F6606" s="152">
        <v>395</v>
      </c>
      <c r="G6606" s="152">
        <v>131.666666666667</v>
      </c>
      <c r="H6606" s="152">
        <v>245.96646138326599</v>
      </c>
      <c r="I6606" s="152">
        <v>240.791843889706</v>
      </c>
      <c r="J6606" s="152">
        <v>217.56120544158301</v>
      </c>
      <c r="K6606" s="152">
        <v>265.82173062210302</v>
      </c>
      <c r="L6606" s="152">
        <v>23.230638448123099</v>
      </c>
      <c r="M6606" s="152">
        <v>25.029886732396701</v>
      </c>
    </row>
    <row r="6607" spans="1:13">
      <c r="A6607" s="150" t="str">
        <f t="shared" si="207"/>
        <v>2012-2014FemalesAB2</v>
      </c>
      <c r="B6607" s="151" t="str">
        <f t="shared" si="206"/>
        <v>2012-2014_Females_AB2_&lt;75</v>
      </c>
      <c r="C6607" s="152" t="s">
        <v>216</v>
      </c>
      <c r="D6607" s="152" t="s">
        <v>214</v>
      </c>
      <c r="E6607" s="152" t="s">
        <v>18</v>
      </c>
      <c r="F6607" s="152">
        <v>435</v>
      </c>
      <c r="G6607" s="152">
        <v>145</v>
      </c>
      <c r="H6607" s="152">
        <v>270.19976147883102</v>
      </c>
      <c r="I6607" s="152">
        <v>260.837719016233</v>
      </c>
      <c r="J6607" s="152">
        <v>236.834122386926</v>
      </c>
      <c r="K6607" s="152">
        <v>286.609419709929</v>
      </c>
      <c r="L6607" s="152">
        <v>24.003596629307498</v>
      </c>
      <c r="M6607" s="152">
        <v>25.7717006936955</v>
      </c>
    </row>
    <row r="6608" spans="1:13">
      <c r="A6608" s="150" t="str">
        <f t="shared" si="207"/>
        <v>2004-2006FemalesAB3</v>
      </c>
      <c r="B6608" s="151" t="str">
        <f t="shared" si="206"/>
        <v>2004-2006_Females_AB3_&lt;75</v>
      </c>
      <c r="C6608" s="152" t="s">
        <v>1</v>
      </c>
      <c r="D6608" s="152" t="s">
        <v>214</v>
      </c>
      <c r="E6608" s="152" t="s">
        <v>19</v>
      </c>
      <c r="F6608" s="152">
        <v>551</v>
      </c>
      <c r="G6608" s="152">
        <v>183.666666666667</v>
      </c>
      <c r="H6608" s="152">
        <v>349.08104889035297</v>
      </c>
      <c r="I6608" s="152">
        <v>366.40087525785401</v>
      </c>
      <c r="J6608" s="152">
        <v>336.40198203784701</v>
      </c>
      <c r="K6608" s="152">
        <v>398.354484978816</v>
      </c>
      <c r="L6608" s="152">
        <v>29.9988932200066</v>
      </c>
      <c r="M6608" s="152">
        <v>31.953609720961801</v>
      </c>
    </row>
    <row r="6609" spans="1:13">
      <c r="A6609" s="150" t="str">
        <f t="shared" si="207"/>
        <v>2005-2007FemalesAB3</v>
      </c>
      <c r="B6609" s="151" t="str">
        <f t="shared" si="206"/>
        <v>2005-2007_Females_AB3_&lt;75</v>
      </c>
      <c r="C6609" s="152" t="s">
        <v>3</v>
      </c>
      <c r="D6609" s="152" t="s">
        <v>214</v>
      </c>
      <c r="E6609" s="152" t="s">
        <v>19</v>
      </c>
      <c r="F6609" s="152">
        <v>564</v>
      </c>
      <c r="G6609" s="152">
        <v>188</v>
      </c>
      <c r="H6609" s="152">
        <v>356.103320474047</v>
      </c>
      <c r="I6609" s="152">
        <v>372.79064435416399</v>
      </c>
      <c r="J6609" s="152">
        <v>342.60743700388099</v>
      </c>
      <c r="K6609" s="152">
        <v>404.91698549817301</v>
      </c>
      <c r="L6609" s="152">
        <v>30.1832073502833</v>
      </c>
      <c r="M6609" s="152">
        <v>32.126341144009302</v>
      </c>
    </row>
    <row r="6610" spans="1:13">
      <c r="A6610" s="150" t="str">
        <f t="shared" si="207"/>
        <v>2006-2008FemalesAB3</v>
      </c>
      <c r="B6610" s="151" t="str">
        <f t="shared" si="206"/>
        <v>2006-2008_Females_AB3_&lt;75</v>
      </c>
      <c r="C6610" s="152" t="s">
        <v>4</v>
      </c>
      <c r="D6610" s="152" t="s">
        <v>214</v>
      </c>
      <c r="E6610" s="152" t="s">
        <v>19</v>
      </c>
      <c r="F6610" s="152">
        <v>546</v>
      </c>
      <c r="G6610" s="152">
        <v>182</v>
      </c>
      <c r="H6610" s="152">
        <v>342.43783122706901</v>
      </c>
      <c r="I6610" s="152">
        <v>356.716104046537</v>
      </c>
      <c r="J6610" s="152">
        <v>327.36591178072803</v>
      </c>
      <c r="K6610" s="152">
        <v>387.98778982147098</v>
      </c>
      <c r="L6610" s="152">
        <v>29.350192265809099</v>
      </c>
      <c r="M6610" s="152">
        <v>31.271685774934799</v>
      </c>
    </row>
    <row r="6611" spans="1:13">
      <c r="A6611" s="150" t="str">
        <f t="shared" si="207"/>
        <v>2007-2009FemalesAB3</v>
      </c>
      <c r="B6611" s="151" t="str">
        <f t="shared" si="206"/>
        <v>2007-2009_Females_AB3_&lt;75</v>
      </c>
      <c r="C6611" s="152" t="s">
        <v>5</v>
      </c>
      <c r="D6611" s="152" t="s">
        <v>214</v>
      </c>
      <c r="E6611" s="152" t="s">
        <v>19</v>
      </c>
      <c r="F6611" s="152">
        <v>520</v>
      </c>
      <c r="G6611" s="152">
        <v>173.333333333333</v>
      </c>
      <c r="H6611" s="152">
        <v>324.153149895897</v>
      </c>
      <c r="I6611" s="152">
        <v>336.87400723820502</v>
      </c>
      <c r="J6611" s="152">
        <v>308.48241937250702</v>
      </c>
      <c r="K6611" s="152">
        <v>367.17189918851398</v>
      </c>
      <c r="L6611" s="152">
        <v>28.391587865697002</v>
      </c>
      <c r="M6611" s="152">
        <v>30.297891950309101</v>
      </c>
    </row>
    <row r="6612" spans="1:13">
      <c r="A6612" s="150" t="str">
        <f t="shared" si="207"/>
        <v>2008-2010FemalesAB3</v>
      </c>
      <c r="B6612" s="151" t="str">
        <f t="shared" si="206"/>
        <v>2008-2010_Females_AB3_&lt;75</v>
      </c>
      <c r="C6612" s="152" t="s">
        <v>6</v>
      </c>
      <c r="D6612" s="152" t="s">
        <v>214</v>
      </c>
      <c r="E6612" s="152" t="s">
        <v>19</v>
      </c>
      <c r="F6612" s="152">
        <v>501</v>
      </c>
      <c r="G6612" s="152">
        <v>167</v>
      </c>
      <c r="H6612" s="152">
        <v>310.17062479879098</v>
      </c>
      <c r="I6612" s="152">
        <v>322.12828197916798</v>
      </c>
      <c r="J6612" s="152">
        <v>294.47364487293601</v>
      </c>
      <c r="K6612" s="152">
        <v>351.67591389518498</v>
      </c>
      <c r="L6612" s="152">
        <v>27.654637106231501</v>
      </c>
      <c r="M6612" s="152">
        <v>29.547631916017799</v>
      </c>
    </row>
    <row r="6613" spans="1:13">
      <c r="A6613" s="150" t="str">
        <f t="shared" si="207"/>
        <v>2009-2011FemalesAB3</v>
      </c>
      <c r="B6613" s="151" t="str">
        <f t="shared" si="206"/>
        <v>2009-2011_Females_AB3_&lt;75</v>
      </c>
      <c r="C6613" s="152" t="s">
        <v>7</v>
      </c>
      <c r="D6613" s="152" t="s">
        <v>214</v>
      </c>
      <c r="E6613" s="152" t="s">
        <v>19</v>
      </c>
      <c r="F6613" s="152">
        <v>497</v>
      </c>
      <c r="G6613" s="152">
        <v>165.666666666667</v>
      </c>
      <c r="H6613" s="152">
        <v>305.799107829565</v>
      </c>
      <c r="I6613" s="152">
        <v>316.64706000614001</v>
      </c>
      <c r="J6613" s="152">
        <v>289.34647155871897</v>
      </c>
      <c r="K6613" s="152">
        <v>345.82419198675302</v>
      </c>
      <c r="L6613" s="152">
        <v>27.300588447420999</v>
      </c>
      <c r="M6613" s="152">
        <v>29.177131980612401</v>
      </c>
    </row>
    <row r="6614" spans="1:13">
      <c r="A6614" s="150" t="str">
        <f t="shared" si="207"/>
        <v>2010-2012FemalesAB3</v>
      </c>
      <c r="B6614" s="151" t="str">
        <f t="shared" si="206"/>
        <v>2010-2012_Females_AB3_&lt;75</v>
      </c>
      <c r="C6614" s="152" t="s">
        <v>8</v>
      </c>
      <c r="D6614" s="152" t="s">
        <v>214</v>
      </c>
      <c r="E6614" s="152" t="s">
        <v>19</v>
      </c>
      <c r="F6614" s="152">
        <v>520</v>
      </c>
      <c r="G6614" s="152">
        <v>173.333333333333</v>
      </c>
      <c r="H6614" s="152">
        <v>318.01169304532903</v>
      </c>
      <c r="I6614" s="152">
        <v>327.50431805459402</v>
      </c>
      <c r="J6614" s="152">
        <v>299.890297751682</v>
      </c>
      <c r="K6614" s="152">
        <v>356.97243401235198</v>
      </c>
      <c r="L6614" s="152">
        <v>27.614020302911499</v>
      </c>
      <c r="M6614" s="152">
        <v>29.468115957758702</v>
      </c>
    </row>
    <row r="6615" spans="1:13">
      <c r="A6615" s="150" t="str">
        <f t="shared" si="207"/>
        <v>2011-2013FemalesAB3</v>
      </c>
      <c r="B6615" s="151" t="str">
        <f t="shared" si="206"/>
        <v>2011-2013_Females_AB3_&lt;75</v>
      </c>
      <c r="C6615" s="152" t="s">
        <v>9</v>
      </c>
      <c r="D6615" s="152" t="s">
        <v>214</v>
      </c>
      <c r="E6615" s="152" t="s">
        <v>19</v>
      </c>
      <c r="F6615" s="152">
        <v>514</v>
      </c>
      <c r="G6615" s="152">
        <v>171.333333333333</v>
      </c>
      <c r="H6615" s="152">
        <v>312.71864448027299</v>
      </c>
      <c r="I6615" s="152">
        <v>319.39189012598899</v>
      </c>
      <c r="J6615" s="152">
        <v>292.32007205374299</v>
      </c>
      <c r="K6615" s="152">
        <v>348.29236317998902</v>
      </c>
      <c r="L6615" s="152">
        <v>27.071818072245801</v>
      </c>
      <c r="M6615" s="152">
        <v>28.900473053999502</v>
      </c>
    </row>
    <row r="6616" spans="1:13">
      <c r="A6616" s="150" t="str">
        <f t="shared" si="207"/>
        <v>2012-2014FemalesAB3</v>
      </c>
      <c r="B6616" s="151" t="str">
        <f t="shared" si="206"/>
        <v>2012-2014_Females_AB3_&lt;75</v>
      </c>
      <c r="C6616" s="152" t="s">
        <v>216</v>
      </c>
      <c r="D6616" s="152" t="s">
        <v>214</v>
      </c>
      <c r="E6616" s="152" t="s">
        <v>19</v>
      </c>
      <c r="F6616" s="152">
        <v>501</v>
      </c>
      <c r="G6616" s="152">
        <v>167</v>
      </c>
      <c r="H6616" s="152">
        <v>303.09446746725598</v>
      </c>
      <c r="I6616" s="152">
        <v>307.25356071823501</v>
      </c>
      <c r="J6616" s="152">
        <v>280.88221830075599</v>
      </c>
      <c r="K6616" s="152">
        <v>335.430054804549</v>
      </c>
      <c r="L6616" s="152">
        <v>26.3713424174782</v>
      </c>
      <c r="M6616" s="152">
        <v>28.176494086314602</v>
      </c>
    </row>
    <row r="6617" spans="1:13">
      <c r="A6617" s="150" t="str">
        <f t="shared" si="207"/>
        <v>2004-2006FemalesAB4</v>
      </c>
      <c r="B6617" s="151" t="str">
        <f t="shared" si="206"/>
        <v>2004-2006_Females_AB4_&lt;75</v>
      </c>
      <c r="C6617" s="152" t="s">
        <v>1</v>
      </c>
      <c r="D6617" s="152" t="s">
        <v>214</v>
      </c>
      <c r="E6617" s="152" t="s">
        <v>20</v>
      </c>
      <c r="F6617" s="152">
        <v>604</v>
      </c>
      <c r="G6617" s="152">
        <v>201.333333333333</v>
      </c>
      <c r="H6617" s="152">
        <v>383.74545731784798</v>
      </c>
      <c r="I6617" s="152">
        <v>431.56356184511498</v>
      </c>
      <c r="J6617" s="152">
        <v>397.72943571860799</v>
      </c>
      <c r="K6617" s="152">
        <v>467.50003194798802</v>
      </c>
      <c r="L6617" s="152">
        <v>33.834126126506902</v>
      </c>
      <c r="M6617" s="152">
        <v>35.936470102872804</v>
      </c>
    </row>
    <row r="6618" spans="1:13">
      <c r="A6618" s="150" t="str">
        <f t="shared" si="207"/>
        <v>2005-2007FemalesAB4</v>
      </c>
      <c r="B6618" s="151" t="str">
        <f t="shared" si="206"/>
        <v>2005-2007_Females_AB4_&lt;75</v>
      </c>
      <c r="C6618" s="152" t="s">
        <v>3</v>
      </c>
      <c r="D6618" s="152" t="s">
        <v>214</v>
      </c>
      <c r="E6618" s="152" t="s">
        <v>20</v>
      </c>
      <c r="F6618" s="152">
        <v>586</v>
      </c>
      <c r="G6618" s="152">
        <v>195.333333333333</v>
      </c>
      <c r="H6618" s="152">
        <v>371.53037546124301</v>
      </c>
      <c r="I6618" s="152">
        <v>415.25729366175199</v>
      </c>
      <c r="J6618" s="152">
        <v>382.219841720734</v>
      </c>
      <c r="K6618" s="152">
        <v>450.37994627399303</v>
      </c>
      <c r="L6618" s="152">
        <v>33.037451941018297</v>
      </c>
      <c r="M6618" s="152">
        <v>35.122652612241097</v>
      </c>
    </row>
    <row r="6619" spans="1:13">
      <c r="A6619" s="150" t="str">
        <f t="shared" si="207"/>
        <v>2006-2008FemalesAB4</v>
      </c>
      <c r="B6619" s="151" t="str">
        <f t="shared" si="206"/>
        <v>2006-2008_Females_AB4_&lt;75</v>
      </c>
      <c r="C6619" s="152" t="s">
        <v>4</v>
      </c>
      <c r="D6619" s="152" t="s">
        <v>214</v>
      </c>
      <c r="E6619" s="152" t="s">
        <v>20</v>
      </c>
      <c r="F6619" s="152">
        <v>574</v>
      </c>
      <c r="G6619" s="152">
        <v>191.333333333333</v>
      </c>
      <c r="H6619" s="152">
        <v>362.68971705147197</v>
      </c>
      <c r="I6619" s="152">
        <v>403.35552023536297</v>
      </c>
      <c r="J6619" s="152">
        <v>370.95024114591303</v>
      </c>
      <c r="K6619" s="152">
        <v>437.82810311509098</v>
      </c>
      <c r="L6619" s="152">
        <v>32.405279089450303</v>
      </c>
      <c r="M6619" s="152">
        <v>34.472582879727398</v>
      </c>
    </row>
    <row r="6620" spans="1:13">
      <c r="A6620" s="150" t="str">
        <f t="shared" si="207"/>
        <v>2007-2009FemalesAB4</v>
      </c>
      <c r="B6620" s="151" t="str">
        <f t="shared" si="206"/>
        <v>2007-2009_Females_AB4_&lt;75</v>
      </c>
      <c r="C6620" s="152" t="s">
        <v>5</v>
      </c>
      <c r="D6620" s="152" t="s">
        <v>214</v>
      </c>
      <c r="E6620" s="152" t="s">
        <v>20</v>
      </c>
      <c r="F6620" s="152">
        <v>542</v>
      </c>
      <c r="G6620" s="152">
        <v>180.666666666667</v>
      </c>
      <c r="H6620" s="152">
        <v>341.09288173139203</v>
      </c>
      <c r="I6620" s="152">
        <v>376.323432001166</v>
      </c>
      <c r="J6620" s="152">
        <v>345.223916003542</v>
      </c>
      <c r="K6620" s="152">
        <v>409.466731709594</v>
      </c>
      <c r="L6620" s="152">
        <v>31.099515997623602</v>
      </c>
      <c r="M6620" s="152">
        <v>33.143299708428898</v>
      </c>
    </row>
    <row r="6621" spans="1:13">
      <c r="A6621" s="150" t="str">
        <f t="shared" si="207"/>
        <v>2008-2010FemalesAB4</v>
      </c>
      <c r="B6621" s="151" t="str">
        <f t="shared" si="206"/>
        <v>2008-2010_Females_AB4_&lt;75</v>
      </c>
      <c r="C6621" s="152" t="s">
        <v>6</v>
      </c>
      <c r="D6621" s="152" t="s">
        <v>214</v>
      </c>
      <c r="E6621" s="152" t="s">
        <v>20</v>
      </c>
      <c r="F6621" s="152">
        <v>541</v>
      </c>
      <c r="G6621" s="152">
        <v>180.333333333333</v>
      </c>
      <c r="H6621" s="152">
        <v>339.64917567584502</v>
      </c>
      <c r="I6621" s="152">
        <v>371.68466175709699</v>
      </c>
      <c r="J6621" s="152">
        <v>340.93847024987798</v>
      </c>
      <c r="K6621" s="152">
        <v>404.453350346636</v>
      </c>
      <c r="L6621" s="152">
        <v>30.7461915072195</v>
      </c>
      <c r="M6621" s="152">
        <v>32.768688589539003</v>
      </c>
    </row>
    <row r="6622" spans="1:13">
      <c r="A6622" s="150" t="str">
        <f t="shared" si="207"/>
        <v>2009-2011FemalesAB4</v>
      </c>
      <c r="B6622" s="151" t="str">
        <f t="shared" si="206"/>
        <v>2009-2011_Females_AB4_&lt;75</v>
      </c>
      <c r="C6622" s="152" t="s">
        <v>7</v>
      </c>
      <c r="D6622" s="152" t="s">
        <v>214</v>
      </c>
      <c r="E6622" s="152" t="s">
        <v>20</v>
      </c>
      <c r="F6622" s="152">
        <v>534</v>
      </c>
      <c r="G6622" s="152">
        <v>178</v>
      </c>
      <c r="H6622" s="152">
        <v>334.38533213104898</v>
      </c>
      <c r="I6622" s="152">
        <v>362.75025283707902</v>
      </c>
      <c r="J6622" s="152">
        <v>332.54379160755701</v>
      </c>
      <c r="K6622" s="152">
        <v>394.95715339359799</v>
      </c>
      <c r="L6622" s="152">
        <v>30.206461229521999</v>
      </c>
      <c r="M6622" s="152">
        <v>32.206900556518299</v>
      </c>
    </row>
    <row r="6623" spans="1:13">
      <c r="A6623" s="150" t="str">
        <f t="shared" si="207"/>
        <v>2010-2012FemalesAB4</v>
      </c>
      <c r="B6623" s="151" t="str">
        <f t="shared" si="206"/>
        <v>2010-2012_Females_AB4_&lt;75</v>
      </c>
      <c r="C6623" s="152" t="s">
        <v>8</v>
      </c>
      <c r="D6623" s="152" t="s">
        <v>214</v>
      </c>
      <c r="E6623" s="152" t="s">
        <v>20</v>
      </c>
      <c r="F6623" s="152">
        <v>553</v>
      </c>
      <c r="G6623" s="152">
        <v>184.333333333333</v>
      </c>
      <c r="H6623" s="152">
        <v>346.135549936156</v>
      </c>
      <c r="I6623" s="152">
        <v>370.95102543703899</v>
      </c>
      <c r="J6623" s="152">
        <v>340.600724663731</v>
      </c>
      <c r="K6623" s="152">
        <v>403.27523494221299</v>
      </c>
      <c r="L6623" s="152">
        <v>30.350300773308302</v>
      </c>
      <c r="M6623" s="152">
        <v>32.3242095051734</v>
      </c>
    </row>
    <row r="6624" spans="1:13">
      <c r="A6624" s="150" t="str">
        <f t="shared" si="207"/>
        <v>2011-2013FemalesAB4</v>
      </c>
      <c r="B6624" s="151" t="str">
        <f t="shared" si="206"/>
        <v>2011-2013_Females_AB4_&lt;75</v>
      </c>
      <c r="C6624" s="152" t="s">
        <v>9</v>
      </c>
      <c r="D6624" s="152" t="s">
        <v>214</v>
      </c>
      <c r="E6624" s="152" t="s">
        <v>20</v>
      </c>
      <c r="F6624" s="152">
        <v>546</v>
      </c>
      <c r="G6624" s="152">
        <v>182</v>
      </c>
      <c r="H6624" s="152">
        <v>341.39722755438299</v>
      </c>
      <c r="I6624" s="152">
        <v>362.34671544034899</v>
      </c>
      <c r="J6624" s="152">
        <v>332.51359490980298</v>
      </c>
      <c r="K6624" s="152">
        <v>394.13294574739098</v>
      </c>
      <c r="L6624" s="152">
        <v>29.833120530545798</v>
      </c>
      <c r="M6624" s="152">
        <v>31.786230307042398</v>
      </c>
    </row>
    <row r="6625" spans="1:13">
      <c r="A6625" s="150" t="str">
        <f t="shared" si="207"/>
        <v>2012-2014FemalesAB4</v>
      </c>
      <c r="B6625" s="151" t="str">
        <f t="shared" si="206"/>
        <v>2012-2014_Females_AB4_&lt;75</v>
      </c>
      <c r="C6625" s="152" t="s">
        <v>216</v>
      </c>
      <c r="D6625" s="152" t="s">
        <v>214</v>
      </c>
      <c r="E6625" s="152" t="s">
        <v>20</v>
      </c>
      <c r="F6625" s="152">
        <v>540</v>
      </c>
      <c r="G6625" s="152">
        <v>180</v>
      </c>
      <c r="H6625" s="152">
        <v>337.734303172826</v>
      </c>
      <c r="I6625" s="152">
        <v>353.74990677099601</v>
      </c>
      <c r="J6625" s="152">
        <v>324.47338635821001</v>
      </c>
      <c r="K6625" s="152">
        <v>384.95409452019101</v>
      </c>
      <c r="L6625" s="152">
        <v>29.276520412786098</v>
      </c>
      <c r="M6625" s="152">
        <v>31.2041877491943</v>
      </c>
    </row>
    <row r="6626" spans="1:13">
      <c r="A6626" s="150" t="str">
        <f t="shared" si="207"/>
        <v>2004-2006FemalesAB5</v>
      </c>
      <c r="B6626" s="151" t="str">
        <f t="shared" si="206"/>
        <v>2004-2006_Females_AB5_&lt;75</v>
      </c>
      <c r="C6626" s="152" t="s">
        <v>1</v>
      </c>
      <c r="D6626" s="152" t="s">
        <v>214</v>
      </c>
      <c r="E6626" s="152" t="s">
        <v>21</v>
      </c>
      <c r="F6626" s="152">
        <v>695</v>
      </c>
      <c r="G6626" s="152">
        <v>231.666666666667</v>
      </c>
      <c r="H6626" s="152">
        <v>439.417313674414</v>
      </c>
      <c r="I6626" s="152">
        <v>525.76723191493898</v>
      </c>
      <c r="J6626" s="152">
        <v>487.21865996343797</v>
      </c>
      <c r="K6626" s="152">
        <v>566.54368875429395</v>
      </c>
      <c r="L6626" s="152">
        <v>38.548571951501501</v>
      </c>
      <c r="M6626" s="152">
        <v>40.776456839355099</v>
      </c>
    </row>
    <row r="6627" spans="1:13">
      <c r="A6627" s="150" t="str">
        <f t="shared" si="207"/>
        <v>2005-2007FemalesAB5</v>
      </c>
      <c r="B6627" s="151" t="str">
        <f t="shared" si="206"/>
        <v>2005-2007_Females_AB5_&lt;75</v>
      </c>
      <c r="C6627" s="152" t="s">
        <v>3</v>
      </c>
      <c r="D6627" s="152" t="s">
        <v>214</v>
      </c>
      <c r="E6627" s="152" t="s">
        <v>21</v>
      </c>
      <c r="F6627" s="152">
        <v>679</v>
      </c>
      <c r="G6627" s="152">
        <v>226.333333333333</v>
      </c>
      <c r="H6627" s="152">
        <v>427.29126286908098</v>
      </c>
      <c r="I6627" s="152">
        <v>513.99013926007899</v>
      </c>
      <c r="J6627" s="152">
        <v>475.86845210030202</v>
      </c>
      <c r="K6627" s="152">
        <v>554.34166616710297</v>
      </c>
      <c r="L6627" s="152">
        <v>38.1216871597763</v>
      </c>
      <c r="M6627" s="152">
        <v>40.351526907024798</v>
      </c>
    </row>
    <row r="6628" spans="1:13">
      <c r="A6628" s="150" t="str">
        <f t="shared" si="207"/>
        <v>2006-2008FemalesAB5</v>
      </c>
      <c r="B6628" s="151" t="str">
        <f t="shared" si="206"/>
        <v>2006-2008_Females_AB5_&lt;75</v>
      </c>
      <c r="C6628" s="152" t="s">
        <v>4</v>
      </c>
      <c r="D6628" s="152" t="s">
        <v>214</v>
      </c>
      <c r="E6628" s="152" t="s">
        <v>21</v>
      </c>
      <c r="F6628" s="152">
        <v>651</v>
      </c>
      <c r="G6628" s="152">
        <v>217</v>
      </c>
      <c r="H6628" s="152">
        <v>407.95608362159697</v>
      </c>
      <c r="I6628" s="152">
        <v>491.97628499624801</v>
      </c>
      <c r="J6628" s="152">
        <v>454.68445218628801</v>
      </c>
      <c r="K6628" s="152">
        <v>531.49733799563796</v>
      </c>
      <c r="L6628" s="152">
        <v>37.291832809959502</v>
      </c>
      <c r="M6628" s="152">
        <v>39.521052999390598</v>
      </c>
    </row>
    <row r="6629" spans="1:13">
      <c r="A6629" s="150" t="str">
        <f t="shared" si="207"/>
        <v>2007-2009FemalesAB5</v>
      </c>
      <c r="B6629" s="151" t="str">
        <f t="shared" si="206"/>
        <v>2007-2009_Females_AB5_&lt;75</v>
      </c>
      <c r="C6629" s="152" t="s">
        <v>5</v>
      </c>
      <c r="D6629" s="152" t="s">
        <v>214</v>
      </c>
      <c r="E6629" s="152" t="s">
        <v>21</v>
      </c>
      <c r="F6629" s="152">
        <v>655</v>
      </c>
      <c r="G6629" s="152">
        <v>218.333333333333</v>
      </c>
      <c r="H6629" s="152">
        <v>409.97202175668298</v>
      </c>
      <c r="I6629" s="152">
        <v>497.49707147949601</v>
      </c>
      <c r="J6629" s="152">
        <v>459.89283667444698</v>
      </c>
      <c r="K6629" s="152">
        <v>537.34210469249604</v>
      </c>
      <c r="L6629" s="152">
        <v>37.604234805049003</v>
      </c>
      <c r="M6629" s="152">
        <v>39.845033212999802</v>
      </c>
    </row>
    <row r="6630" spans="1:13">
      <c r="A6630" s="150" t="str">
        <f t="shared" si="207"/>
        <v>2008-2010FemalesAB5</v>
      </c>
      <c r="B6630" s="151" t="str">
        <f t="shared" si="206"/>
        <v>2008-2010_Females_AB5_&lt;75</v>
      </c>
      <c r="C6630" s="152" t="s">
        <v>6</v>
      </c>
      <c r="D6630" s="152" t="s">
        <v>214</v>
      </c>
      <c r="E6630" s="152" t="s">
        <v>21</v>
      </c>
      <c r="F6630" s="152">
        <v>613</v>
      </c>
      <c r="G6630" s="152">
        <v>204.333333333333</v>
      </c>
      <c r="H6630" s="152">
        <v>382.97420390721197</v>
      </c>
      <c r="I6630" s="152">
        <v>465.44056366196997</v>
      </c>
      <c r="J6630" s="152">
        <v>429.11364213169901</v>
      </c>
      <c r="K6630" s="152">
        <v>504.00753629507898</v>
      </c>
      <c r="L6630" s="152">
        <v>36.326921530271797</v>
      </c>
      <c r="M6630" s="152">
        <v>38.566972633108897</v>
      </c>
    </row>
    <row r="6631" spans="1:13">
      <c r="A6631" s="150" t="str">
        <f t="shared" si="207"/>
        <v>2009-2011FemalesAB5</v>
      </c>
      <c r="B6631" s="151" t="str">
        <f t="shared" si="206"/>
        <v>2009-2011_Females_AB5_&lt;75</v>
      </c>
      <c r="C6631" s="152" t="s">
        <v>7</v>
      </c>
      <c r="D6631" s="152" t="s">
        <v>214</v>
      </c>
      <c r="E6631" s="152" t="s">
        <v>21</v>
      </c>
      <c r="F6631" s="152">
        <v>593</v>
      </c>
      <c r="G6631" s="152">
        <v>197.666666666667</v>
      </c>
      <c r="H6631" s="152">
        <v>369.654656526618</v>
      </c>
      <c r="I6631" s="152">
        <v>448.35502624753502</v>
      </c>
      <c r="J6631" s="152">
        <v>412.81570724165999</v>
      </c>
      <c r="K6631" s="152">
        <v>486.12372477376101</v>
      </c>
      <c r="L6631" s="152">
        <v>35.539319005875797</v>
      </c>
      <c r="M6631" s="152">
        <v>37.768698526225798</v>
      </c>
    </row>
    <row r="6632" spans="1:13">
      <c r="A6632" s="150" t="str">
        <f t="shared" si="207"/>
        <v>2010-2012FemalesAB5</v>
      </c>
      <c r="B6632" s="151" t="str">
        <f t="shared" si="206"/>
        <v>2010-2012_Females_AB5_&lt;75</v>
      </c>
      <c r="C6632" s="152" t="s">
        <v>8</v>
      </c>
      <c r="D6632" s="152" t="s">
        <v>214</v>
      </c>
      <c r="E6632" s="152" t="s">
        <v>21</v>
      </c>
      <c r="F6632" s="152">
        <v>605</v>
      </c>
      <c r="G6632" s="152">
        <v>201.666666666667</v>
      </c>
      <c r="H6632" s="152">
        <v>376.11981125623998</v>
      </c>
      <c r="I6632" s="152">
        <v>452.72685837290697</v>
      </c>
      <c r="J6632" s="152">
        <v>417.18996910244198</v>
      </c>
      <c r="K6632" s="152">
        <v>490.47000878070997</v>
      </c>
      <c r="L6632" s="152">
        <v>35.536889270465601</v>
      </c>
      <c r="M6632" s="152">
        <v>37.7431504078031</v>
      </c>
    </row>
    <row r="6633" spans="1:13">
      <c r="A6633" s="150" t="str">
        <f t="shared" si="207"/>
        <v>2011-2013FemalesAB5</v>
      </c>
      <c r="B6633" s="151" t="str">
        <f t="shared" si="206"/>
        <v>2011-2013_Females_AB5_&lt;75</v>
      </c>
      <c r="C6633" s="152" t="s">
        <v>9</v>
      </c>
      <c r="D6633" s="152" t="s">
        <v>214</v>
      </c>
      <c r="E6633" s="152" t="s">
        <v>21</v>
      </c>
      <c r="F6633" s="152">
        <v>617</v>
      </c>
      <c r="G6633" s="152">
        <v>205.666666666667</v>
      </c>
      <c r="H6633" s="152">
        <v>382.81846214936701</v>
      </c>
      <c r="I6633" s="152">
        <v>457.38548317927098</v>
      </c>
      <c r="J6633" s="152">
        <v>421.83080530167899</v>
      </c>
      <c r="K6633" s="152">
        <v>495.12523743187899</v>
      </c>
      <c r="L6633" s="152">
        <v>35.554677877591701</v>
      </c>
      <c r="M6633" s="152">
        <v>37.7397542526084</v>
      </c>
    </row>
    <row r="6634" spans="1:13">
      <c r="A6634" s="150" t="str">
        <f t="shared" si="207"/>
        <v>2012-2014FemalesAB5</v>
      </c>
      <c r="B6634" s="151" t="str">
        <f t="shared" si="206"/>
        <v>2012-2014_Females_AB5_&lt;75</v>
      </c>
      <c r="C6634" s="152" t="s">
        <v>216</v>
      </c>
      <c r="D6634" s="152" t="s">
        <v>214</v>
      </c>
      <c r="E6634" s="152" t="s">
        <v>21</v>
      </c>
      <c r="F6634" s="152">
        <v>608</v>
      </c>
      <c r="G6634" s="152">
        <v>202.666666666667</v>
      </c>
      <c r="H6634" s="152">
        <v>377.17823532696002</v>
      </c>
      <c r="I6634" s="152">
        <v>447.810299176949</v>
      </c>
      <c r="J6634" s="152">
        <v>412.772988428936</v>
      </c>
      <c r="K6634" s="152">
        <v>485.017301923579</v>
      </c>
      <c r="L6634" s="152">
        <v>35.037310748012501</v>
      </c>
      <c r="M6634" s="152">
        <v>37.207002746630202</v>
      </c>
    </row>
    <row r="6635" spans="1:13">
      <c r="A6635" s="150" t="str">
        <f t="shared" si="207"/>
        <v>2004-2006FemalesABM1</v>
      </c>
      <c r="B6635" s="151" t="str">
        <f t="shared" si="206"/>
        <v>2004-2006_Females_ABM1_&lt;75</v>
      </c>
      <c r="C6635" s="152" t="s">
        <v>1</v>
      </c>
      <c r="D6635" s="152" t="s">
        <v>214</v>
      </c>
      <c r="E6635" s="152" t="s">
        <v>22</v>
      </c>
      <c r="F6635" s="152">
        <v>334</v>
      </c>
      <c r="G6635" s="152">
        <v>111.333333333333</v>
      </c>
      <c r="H6635" s="152">
        <v>240.426144543622</v>
      </c>
      <c r="I6635" s="152">
        <v>231.51444381075501</v>
      </c>
      <c r="J6635" s="152">
        <v>207.30587528908001</v>
      </c>
      <c r="K6635" s="152">
        <v>257.769499593457</v>
      </c>
      <c r="L6635" s="152">
        <v>24.208568521674898</v>
      </c>
      <c r="M6635" s="152">
        <v>26.255055782701401</v>
      </c>
    </row>
    <row r="6636" spans="1:13">
      <c r="A6636" s="150" t="str">
        <f t="shared" si="207"/>
        <v>2005-2007FemalesABM1</v>
      </c>
      <c r="B6636" s="151" t="str">
        <f t="shared" si="206"/>
        <v>2005-2007_Females_ABM1_&lt;75</v>
      </c>
      <c r="C6636" s="152" t="s">
        <v>3</v>
      </c>
      <c r="D6636" s="152" t="s">
        <v>214</v>
      </c>
      <c r="E6636" s="152" t="s">
        <v>22</v>
      </c>
      <c r="F6636" s="152">
        <v>347</v>
      </c>
      <c r="G6636" s="152">
        <v>115.666666666667</v>
      </c>
      <c r="H6636" s="152">
        <v>248.92931698673601</v>
      </c>
      <c r="I6636" s="152">
        <v>237.98902780635501</v>
      </c>
      <c r="J6636" s="152">
        <v>213.55152859970599</v>
      </c>
      <c r="K6636" s="152">
        <v>264.45156231978001</v>
      </c>
      <c r="L6636" s="152">
        <v>24.437499206649001</v>
      </c>
      <c r="M6636" s="152">
        <v>26.462534513425801</v>
      </c>
    </row>
    <row r="6637" spans="1:13">
      <c r="A6637" s="150" t="str">
        <f t="shared" si="207"/>
        <v>2006-2008FemalesABM1</v>
      </c>
      <c r="B6637" s="151" t="str">
        <f t="shared" si="206"/>
        <v>2006-2008_Females_ABM1_&lt;75</v>
      </c>
      <c r="C6637" s="152" t="s">
        <v>4</v>
      </c>
      <c r="D6637" s="152" t="s">
        <v>214</v>
      </c>
      <c r="E6637" s="152" t="s">
        <v>22</v>
      </c>
      <c r="F6637" s="152">
        <v>345</v>
      </c>
      <c r="G6637" s="152">
        <v>115</v>
      </c>
      <c r="H6637" s="152">
        <v>246.273770772657</v>
      </c>
      <c r="I6637" s="152">
        <v>233.73655884830899</v>
      </c>
      <c r="J6637" s="152">
        <v>209.64837748172201</v>
      </c>
      <c r="K6637" s="152">
        <v>259.82686427825598</v>
      </c>
      <c r="L6637" s="152">
        <v>24.088181366586699</v>
      </c>
      <c r="M6637" s="152">
        <v>26.090305429946699</v>
      </c>
    </row>
    <row r="6638" spans="1:13">
      <c r="A6638" s="150" t="str">
        <f t="shared" si="207"/>
        <v>2007-2009FemalesABM1</v>
      </c>
      <c r="B6638" s="151" t="str">
        <f t="shared" si="206"/>
        <v>2007-2009_Females_ABM1_&lt;75</v>
      </c>
      <c r="C6638" s="152" t="s">
        <v>5</v>
      </c>
      <c r="D6638" s="152" t="s">
        <v>214</v>
      </c>
      <c r="E6638" s="152" t="s">
        <v>22</v>
      </c>
      <c r="F6638" s="152">
        <v>333</v>
      </c>
      <c r="G6638" s="152">
        <v>111</v>
      </c>
      <c r="H6638" s="152">
        <v>237.029233605478</v>
      </c>
      <c r="I6638" s="152">
        <v>221.215387218502</v>
      </c>
      <c r="J6638" s="152">
        <v>198.01181773534699</v>
      </c>
      <c r="K6638" s="152">
        <v>246.38356247254401</v>
      </c>
      <c r="L6638" s="152">
        <v>23.203569483155</v>
      </c>
      <c r="M6638" s="152">
        <v>25.168175254042598</v>
      </c>
    </row>
    <row r="6639" spans="1:13">
      <c r="A6639" s="150" t="str">
        <f t="shared" si="207"/>
        <v>2008-2010FemalesABM1</v>
      </c>
      <c r="B6639" s="151" t="str">
        <f t="shared" si="206"/>
        <v>2008-2010_Females_ABM1_&lt;75</v>
      </c>
      <c r="C6639" s="152" t="s">
        <v>6</v>
      </c>
      <c r="D6639" s="152" t="s">
        <v>214</v>
      </c>
      <c r="E6639" s="152" t="s">
        <v>22</v>
      </c>
      <c r="F6639" s="152">
        <v>317</v>
      </c>
      <c r="G6639" s="152">
        <v>105.666666666667</v>
      </c>
      <c r="H6639" s="152">
        <v>225.53769752335401</v>
      </c>
      <c r="I6639" s="152">
        <v>208.28573970741701</v>
      </c>
      <c r="J6639" s="152">
        <v>185.891614850096</v>
      </c>
      <c r="K6639" s="152">
        <v>232.62539999522099</v>
      </c>
      <c r="L6639" s="152">
        <v>22.394124857321</v>
      </c>
      <c r="M6639" s="152">
        <v>24.339660287803401</v>
      </c>
    </row>
    <row r="6640" spans="1:13">
      <c r="A6640" s="150" t="str">
        <f t="shared" si="207"/>
        <v>2009-2011FemalesABM1</v>
      </c>
      <c r="B6640" s="151" t="str">
        <f t="shared" si="206"/>
        <v>2009-2011_Females_ABM1_&lt;75</v>
      </c>
      <c r="C6640" s="152" t="s">
        <v>7</v>
      </c>
      <c r="D6640" s="152" t="s">
        <v>214</v>
      </c>
      <c r="E6640" s="152" t="s">
        <v>22</v>
      </c>
      <c r="F6640" s="152">
        <v>331</v>
      </c>
      <c r="G6640" s="152">
        <v>110.333333333333</v>
      </c>
      <c r="H6640" s="152">
        <v>235.49332650331499</v>
      </c>
      <c r="I6640" s="152">
        <v>215.81592463222</v>
      </c>
      <c r="J6640" s="152">
        <v>193.07984687931</v>
      </c>
      <c r="K6640" s="152">
        <v>240.48309815642401</v>
      </c>
      <c r="L6640" s="152">
        <v>22.736077752910099</v>
      </c>
      <c r="M6640" s="152">
        <v>24.667173524204301</v>
      </c>
    </row>
    <row r="6641" spans="1:13">
      <c r="A6641" s="150" t="str">
        <f t="shared" si="207"/>
        <v>2010-2012FemalesABM1</v>
      </c>
      <c r="B6641" s="151" t="str">
        <f t="shared" si="206"/>
        <v>2010-2012_Females_ABM1_&lt;75</v>
      </c>
      <c r="C6641" s="152" t="s">
        <v>8</v>
      </c>
      <c r="D6641" s="152" t="s">
        <v>214</v>
      </c>
      <c r="E6641" s="152" t="s">
        <v>22</v>
      </c>
      <c r="F6641" s="152">
        <v>327</v>
      </c>
      <c r="G6641" s="152">
        <v>109</v>
      </c>
      <c r="H6641" s="152">
        <v>232.915936578486</v>
      </c>
      <c r="I6641" s="152">
        <v>211.615044611869</v>
      </c>
      <c r="J6641" s="152">
        <v>189.15703846098199</v>
      </c>
      <c r="K6641" s="152">
        <v>235.99269294622599</v>
      </c>
      <c r="L6641" s="152">
        <v>22.458006150887702</v>
      </c>
      <c r="M6641" s="152">
        <v>24.377648334357001</v>
      </c>
    </row>
    <row r="6642" spans="1:13">
      <c r="A6642" s="150" t="str">
        <f t="shared" si="207"/>
        <v>2011-2013FemalesABM1</v>
      </c>
      <c r="B6642" s="151" t="str">
        <f t="shared" si="206"/>
        <v>2011-2013_Females_ABM1_&lt;75</v>
      </c>
      <c r="C6642" s="152" t="s">
        <v>9</v>
      </c>
      <c r="D6642" s="152" t="s">
        <v>214</v>
      </c>
      <c r="E6642" s="152" t="s">
        <v>22</v>
      </c>
      <c r="F6642" s="152">
        <v>339</v>
      </c>
      <c r="G6642" s="152">
        <v>113</v>
      </c>
      <c r="H6642" s="152">
        <v>241.94411733219101</v>
      </c>
      <c r="I6642" s="152">
        <v>213.767096182681</v>
      </c>
      <c r="J6642" s="152">
        <v>191.47135974454801</v>
      </c>
      <c r="K6642" s="152">
        <v>237.93303797007701</v>
      </c>
      <c r="L6642" s="152">
        <v>22.2957364381333</v>
      </c>
      <c r="M6642" s="152">
        <v>24.165941787395798</v>
      </c>
    </row>
    <row r="6643" spans="1:13">
      <c r="A6643" s="150" t="str">
        <f t="shared" si="207"/>
        <v>2012-2014FemalesABM1</v>
      </c>
      <c r="B6643" s="151" t="str">
        <f t="shared" si="206"/>
        <v>2012-2014_Females_ABM1_&lt;75</v>
      </c>
      <c r="C6643" s="152" t="s">
        <v>216</v>
      </c>
      <c r="D6643" s="152" t="s">
        <v>214</v>
      </c>
      <c r="E6643" s="152" t="s">
        <v>22</v>
      </c>
      <c r="F6643" s="152">
        <v>309</v>
      </c>
      <c r="G6643" s="152">
        <v>103</v>
      </c>
      <c r="H6643" s="152">
        <v>221.18034429691099</v>
      </c>
      <c r="I6643" s="152">
        <v>190.182464542308</v>
      </c>
      <c r="J6643" s="152">
        <v>169.426118636854</v>
      </c>
      <c r="K6643" s="152">
        <v>212.76634907887799</v>
      </c>
      <c r="L6643" s="152">
        <v>20.756345905453902</v>
      </c>
      <c r="M6643" s="152">
        <v>22.583884536570299</v>
      </c>
    </row>
    <row r="6644" spans="1:13">
      <c r="A6644" s="150" t="str">
        <f t="shared" si="207"/>
        <v>2004-2006FemalesABM2</v>
      </c>
      <c r="B6644" s="151" t="str">
        <f t="shared" si="206"/>
        <v>2004-2006_Females_ABM2_&lt;75</v>
      </c>
      <c r="C6644" s="152" t="s">
        <v>1</v>
      </c>
      <c r="D6644" s="152" t="s">
        <v>214</v>
      </c>
      <c r="E6644" s="152" t="s">
        <v>23</v>
      </c>
      <c r="F6644" s="152">
        <v>382</v>
      </c>
      <c r="G6644" s="152">
        <v>127.333333333333</v>
      </c>
      <c r="H6644" s="152">
        <v>272.006152181034</v>
      </c>
      <c r="I6644" s="152">
        <v>284.221361762973</v>
      </c>
      <c r="J6644" s="152">
        <v>256.33811728827197</v>
      </c>
      <c r="K6644" s="152">
        <v>314.30219110277699</v>
      </c>
      <c r="L6644" s="152">
        <v>27.883244474700799</v>
      </c>
      <c r="M6644" s="152">
        <v>30.0808293398043</v>
      </c>
    </row>
    <row r="6645" spans="1:13">
      <c r="A6645" s="150" t="str">
        <f t="shared" si="207"/>
        <v>2005-2007FemalesABM2</v>
      </c>
      <c r="B6645" s="151" t="str">
        <f t="shared" si="206"/>
        <v>2005-2007_Females_ABM2_&lt;75</v>
      </c>
      <c r="C6645" s="152" t="s">
        <v>3</v>
      </c>
      <c r="D6645" s="152" t="s">
        <v>214</v>
      </c>
      <c r="E6645" s="152" t="s">
        <v>23</v>
      </c>
      <c r="F6645" s="152">
        <v>394</v>
      </c>
      <c r="G6645" s="152">
        <v>131.333333333333</v>
      </c>
      <c r="H6645" s="152">
        <v>279.11985151390599</v>
      </c>
      <c r="I6645" s="152">
        <v>290.349397483529</v>
      </c>
      <c r="J6645" s="152">
        <v>262.29499646121798</v>
      </c>
      <c r="K6645" s="152">
        <v>320.579525258883</v>
      </c>
      <c r="L6645" s="152">
        <v>28.054401022310401</v>
      </c>
      <c r="M6645" s="152">
        <v>30.230127775354202</v>
      </c>
    </row>
    <row r="6646" spans="1:13">
      <c r="A6646" s="150" t="str">
        <f t="shared" si="207"/>
        <v>2006-2008FemalesABM2</v>
      </c>
      <c r="B6646" s="151" t="str">
        <f t="shared" si="206"/>
        <v>2006-2008_Females_ABM2_&lt;75</v>
      </c>
      <c r="C6646" s="152" t="s">
        <v>4</v>
      </c>
      <c r="D6646" s="152" t="s">
        <v>214</v>
      </c>
      <c r="E6646" s="152" t="s">
        <v>23</v>
      </c>
      <c r="F6646" s="152">
        <v>405</v>
      </c>
      <c r="G6646" s="152">
        <v>135</v>
      </c>
      <c r="H6646" s="152">
        <v>285.28158348888797</v>
      </c>
      <c r="I6646" s="152">
        <v>294.16958201734599</v>
      </c>
      <c r="J6646" s="152">
        <v>266.12330174043501</v>
      </c>
      <c r="K6646" s="152">
        <v>324.35999341492101</v>
      </c>
      <c r="L6646" s="152">
        <v>28.0462802769114</v>
      </c>
      <c r="M6646" s="152">
        <v>30.190411397574799</v>
      </c>
    </row>
    <row r="6647" spans="1:13">
      <c r="A6647" s="150" t="str">
        <f t="shared" si="207"/>
        <v>2007-2009FemalesABM2</v>
      </c>
      <c r="B6647" s="151" t="str">
        <f t="shared" si="206"/>
        <v>2007-2009_Females_ABM2_&lt;75</v>
      </c>
      <c r="C6647" s="152" t="s">
        <v>5</v>
      </c>
      <c r="D6647" s="152" t="s">
        <v>214</v>
      </c>
      <c r="E6647" s="152" t="s">
        <v>23</v>
      </c>
      <c r="F6647" s="152">
        <v>383</v>
      </c>
      <c r="G6647" s="152">
        <v>127.666666666667</v>
      </c>
      <c r="H6647" s="152">
        <v>268.39899648208097</v>
      </c>
      <c r="I6647" s="152">
        <v>271.98510669157099</v>
      </c>
      <c r="J6647" s="152">
        <v>245.33255206831299</v>
      </c>
      <c r="K6647" s="152">
        <v>300.73539054849402</v>
      </c>
      <c r="L6647" s="152">
        <v>26.6525546232584</v>
      </c>
      <c r="M6647" s="152">
        <v>28.750283856923399</v>
      </c>
    </row>
    <row r="6648" spans="1:13">
      <c r="A6648" s="150" t="str">
        <f t="shared" si="207"/>
        <v>2008-2010FemalesABM2</v>
      </c>
      <c r="B6648" s="151" t="str">
        <f t="shared" si="206"/>
        <v>2008-2010_Females_ABM2_&lt;75</v>
      </c>
      <c r="C6648" s="152" t="s">
        <v>6</v>
      </c>
      <c r="D6648" s="152" t="s">
        <v>214</v>
      </c>
      <c r="E6648" s="152" t="s">
        <v>23</v>
      </c>
      <c r="F6648" s="152">
        <v>357</v>
      </c>
      <c r="G6648" s="152">
        <v>119</v>
      </c>
      <c r="H6648" s="152">
        <v>249.33998239953101</v>
      </c>
      <c r="I6648" s="152">
        <v>248.16751639496599</v>
      </c>
      <c r="J6648" s="152">
        <v>222.992845427666</v>
      </c>
      <c r="K6648" s="152">
        <v>275.39759354859001</v>
      </c>
      <c r="L6648" s="152">
        <v>25.174670967300401</v>
      </c>
      <c r="M6648" s="152">
        <v>27.2300771536237</v>
      </c>
    </row>
    <row r="6649" spans="1:13">
      <c r="A6649" s="150" t="str">
        <f t="shared" si="207"/>
        <v>2009-2011FemalesABM2</v>
      </c>
      <c r="B6649" s="151" t="str">
        <f t="shared" si="206"/>
        <v>2009-2011_Females_ABM2_&lt;75</v>
      </c>
      <c r="C6649" s="152" t="s">
        <v>7</v>
      </c>
      <c r="D6649" s="152" t="s">
        <v>214</v>
      </c>
      <c r="E6649" s="152" t="s">
        <v>23</v>
      </c>
      <c r="F6649" s="152">
        <v>359</v>
      </c>
      <c r="G6649" s="152">
        <v>119.666666666667</v>
      </c>
      <c r="H6649" s="152">
        <v>250.387088674692</v>
      </c>
      <c r="I6649" s="152">
        <v>246.23041527231501</v>
      </c>
      <c r="J6649" s="152">
        <v>221.32594013919399</v>
      </c>
      <c r="K6649" s="152">
        <v>273.16231628690701</v>
      </c>
      <c r="L6649" s="152">
        <v>24.904475133121402</v>
      </c>
      <c r="M6649" s="152">
        <v>26.931901014592299</v>
      </c>
    </row>
    <row r="6650" spans="1:13">
      <c r="A6650" s="150" t="str">
        <f t="shared" si="207"/>
        <v>2010-2012FemalesABM2</v>
      </c>
      <c r="B6650" s="151" t="str">
        <f t="shared" si="206"/>
        <v>2010-2012_Females_ABM2_&lt;75</v>
      </c>
      <c r="C6650" s="152" t="s">
        <v>8</v>
      </c>
      <c r="D6650" s="152" t="s">
        <v>214</v>
      </c>
      <c r="E6650" s="152" t="s">
        <v>23</v>
      </c>
      <c r="F6650" s="152">
        <v>357</v>
      </c>
      <c r="G6650" s="152">
        <v>119</v>
      </c>
      <c r="H6650" s="152">
        <v>248.64706742723399</v>
      </c>
      <c r="I6650" s="152">
        <v>242.88456941443701</v>
      </c>
      <c r="J6650" s="152">
        <v>218.25538819027699</v>
      </c>
      <c r="K6650" s="152">
        <v>269.524619877681</v>
      </c>
      <c r="L6650" s="152">
        <v>24.629181224159701</v>
      </c>
      <c r="M6650" s="152">
        <v>26.640050463243998</v>
      </c>
    </row>
    <row r="6651" spans="1:13">
      <c r="A6651" s="150" t="str">
        <f t="shared" si="207"/>
        <v>2011-2013FemalesABM2</v>
      </c>
      <c r="B6651" s="151" t="str">
        <f t="shared" si="206"/>
        <v>2011-2013_Females_ABM2_&lt;75</v>
      </c>
      <c r="C6651" s="152" t="s">
        <v>9</v>
      </c>
      <c r="D6651" s="152" t="s">
        <v>214</v>
      </c>
      <c r="E6651" s="152" t="s">
        <v>23</v>
      </c>
      <c r="F6651" s="152">
        <v>385</v>
      </c>
      <c r="G6651" s="152">
        <v>128.333333333333</v>
      </c>
      <c r="H6651" s="152">
        <v>267.76089299996499</v>
      </c>
      <c r="I6651" s="152">
        <v>257.43088492748802</v>
      </c>
      <c r="J6651" s="152">
        <v>232.25169903454</v>
      </c>
      <c r="K6651" s="152">
        <v>284.58646454963502</v>
      </c>
      <c r="L6651" s="152">
        <v>25.179185892947899</v>
      </c>
      <c r="M6651" s="152">
        <v>27.155579622147702</v>
      </c>
    </row>
    <row r="6652" spans="1:13">
      <c r="A6652" s="150" t="str">
        <f t="shared" si="207"/>
        <v>2012-2014FemalesABM2</v>
      </c>
      <c r="B6652" s="151" t="str">
        <f t="shared" si="206"/>
        <v>2012-2014_Females_ABM2_&lt;75</v>
      </c>
      <c r="C6652" s="152" t="s">
        <v>216</v>
      </c>
      <c r="D6652" s="152" t="s">
        <v>214</v>
      </c>
      <c r="E6652" s="152" t="s">
        <v>23</v>
      </c>
      <c r="F6652" s="152">
        <v>400</v>
      </c>
      <c r="G6652" s="152">
        <v>133.333333333333</v>
      </c>
      <c r="H6652" s="152">
        <v>278.14864263462403</v>
      </c>
      <c r="I6652" s="152">
        <v>262.62455545408898</v>
      </c>
      <c r="J6652" s="152">
        <v>237.403291839791</v>
      </c>
      <c r="K6652" s="152">
        <v>289.78648968066801</v>
      </c>
      <c r="L6652" s="152">
        <v>25.221263614298302</v>
      </c>
      <c r="M6652" s="152">
        <v>27.161934226578602</v>
      </c>
    </row>
    <row r="6653" spans="1:13">
      <c r="A6653" s="150" t="str">
        <f t="shared" si="207"/>
        <v>2004-2006FemalesABM3</v>
      </c>
      <c r="B6653" s="151" t="str">
        <f t="shared" si="206"/>
        <v>2004-2006_Females_ABM3_&lt;75</v>
      </c>
      <c r="C6653" s="152" t="s">
        <v>1</v>
      </c>
      <c r="D6653" s="152" t="s">
        <v>214</v>
      </c>
      <c r="E6653" s="152" t="s">
        <v>24</v>
      </c>
      <c r="F6653" s="152">
        <v>473</v>
      </c>
      <c r="G6653" s="152">
        <v>157.666666666667</v>
      </c>
      <c r="H6653" s="152">
        <v>339.43308216720499</v>
      </c>
      <c r="I6653" s="152">
        <v>360.79278231056497</v>
      </c>
      <c r="J6653" s="152">
        <v>328.94126274672601</v>
      </c>
      <c r="K6653" s="152">
        <v>394.89060590376999</v>
      </c>
      <c r="L6653" s="152">
        <v>31.8515195638393</v>
      </c>
      <c r="M6653" s="152">
        <v>34.097823593204602</v>
      </c>
    </row>
    <row r="6654" spans="1:13">
      <c r="A6654" s="150" t="str">
        <f t="shared" si="207"/>
        <v>2005-2007FemalesABM3</v>
      </c>
      <c r="B6654" s="151" t="str">
        <f t="shared" si="206"/>
        <v>2005-2007_Females_ABM3_&lt;75</v>
      </c>
      <c r="C6654" s="152" t="s">
        <v>3</v>
      </c>
      <c r="D6654" s="152" t="s">
        <v>214</v>
      </c>
      <c r="E6654" s="152" t="s">
        <v>24</v>
      </c>
      <c r="F6654" s="152">
        <v>490</v>
      </c>
      <c r="G6654" s="152">
        <v>163.333333333333</v>
      </c>
      <c r="H6654" s="152">
        <v>350.35786553408099</v>
      </c>
      <c r="I6654" s="152">
        <v>370.42435354686597</v>
      </c>
      <c r="J6654" s="152">
        <v>338.27412391450599</v>
      </c>
      <c r="K6654" s="152">
        <v>404.80079076231698</v>
      </c>
      <c r="L6654" s="152">
        <v>32.150229632360102</v>
      </c>
      <c r="M6654" s="152">
        <v>34.376437215450203</v>
      </c>
    </row>
    <row r="6655" spans="1:13">
      <c r="A6655" s="150" t="str">
        <f t="shared" si="207"/>
        <v>2006-2008FemalesABM3</v>
      </c>
      <c r="B6655" s="151" t="str">
        <f t="shared" ref="B6655:B6718" si="208">CONCATENATE(C6655,"_",D6655,"_",E6655,"_","&lt;75")</f>
        <v>2006-2008_Females_ABM3_&lt;75</v>
      </c>
      <c r="C6655" s="152" t="s">
        <v>4</v>
      </c>
      <c r="D6655" s="152" t="s">
        <v>214</v>
      </c>
      <c r="E6655" s="152" t="s">
        <v>24</v>
      </c>
      <c r="F6655" s="152">
        <v>469</v>
      </c>
      <c r="G6655" s="152">
        <v>156.333333333333</v>
      </c>
      <c r="H6655" s="152">
        <v>334.15744586863099</v>
      </c>
      <c r="I6655" s="152">
        <v>350.30300203232599</v>
      </c>
      <c r="J6655" s="152">
        <v>319.239922811707</v>
      </c>
      <c r="K6655" s="152">
        <v>383.56645975412499</v>
      </c>
      <c r="L6655" s="152">
        <v>31.063079220618299</v>
      </c>
      <c r="M6655" s="152">
        <v>33.263457721799</v>
      </c>
    </row>
    <row r="6656" spans="1:13">
      <c r="A6656" s="150" t="str">
        <f t="shared" si="207"/>
        <v>2007-2009FemalesABM3</v>
      </c>
      <c r="B6656" s="151" t="str">
        <f t="shared" si="208"/>
        <v>2007-2009_Females_ABM3_&lt;75</v>
      </c>
      <c r="C6656" s="152" t="s">
        <v>5</v>
      </c>
      <c r="D6656" s="152" t="s">
        <v>214</v>
      </c>
      <c r="E6656" s="152" t="s">
        <v>24</v>
      </c>
      <c r="F6656" s="152">
        <v>450</v>
      </c>
      <c r="G6656" s="152">
        <v>150</v>
      </c>
      <c r="H6656" s="152">
        <v>319.45026159426999</v>
      </c>
      <c r="I6656" s="152">
        <v>333.36887040859102</v>
      </c>
      <c r="J6656" s="152">
        <v>303.21149988106799</v>
      </c>
      <c r="K6656" s="152">
        <v>365.70883757146902</v>
      </c>
      <c r="L6656" s="152">
        <v>30.1573705275229</v>
      </c>
      <c r="M6656" s="152">
        <v>32.339967162878096</v>
      </c>
    </row>
    <row r="6657" spans="1:13">
      <c r="A6657" s="150" t="str">
        <f t="shared" si="207"/>
        <v>2008-2010FemalesABM3</v>
      </c>
      <c r="B6657" s="151" t="str">
        <f t="shared" si="208"/>
        <v>2008-2010_Females_ABM3_&lt;75</v>
      </c>
      <c r="C6657" s="152" t="s">
        <v>6</v>
      </c>
      <c r="D6657" s="152" t="s">
        <v>214</v>
      </c>
      <c r="E6657" s="152" t="s">
        <v>24</v>
      </c>
      <c r="F6657" s="152">
        <v>423</v>
      </c>
      <c r="G6657" s="152">
        <v>141</v>
      </c>
      <c r="H6657" s="152">
        <v>299.16192227447902</v>
      </c>
      <c r="I6657" s="152">
        <v>309.40429333523599</v>
      </c>
      <c r="J6657" s="152">
        <v>280.55498003815597</v>
      </c>
      <c r="K6657" s="152">
        <v>340.40978341866901</v>
      </c>
      <c r="L6657" s="152">
        <v>28.849313297080201</v>
      </c>
      <c r="M6657" s="152">
        <v>31.005490083432999</v>
      </c>
    </row>
    <row r="6658" spans="1:13">
      <c r="A6658" s="150" t="str">
        <f t="shared" si="207"/>
        <v>2009-2011FemalesABM3</v>
      </c>
      <c r="B6658" s="151" t="str">
        <f t="shared" si="208"/>
        <v>2009-2011_Females_ABM3_&lt;75</v>
      </c>
      <c r="C6658" s="152" t="s">
        <v>7</v>
      </c>
      <c r="D6658" s="152" t="s">
        <v>214</v>
      </c>
      <c r="E6658" s="152" t="s">
        <v>24</v>
      </c>
      <c r="F6658" s="152">
        <v>431</v>
      </c>
      <c r="G6658" s="152">
        <v>143.666666666667</v>
      </c>
      <c r="H6658" s="152">
        <v>304.23887339851098</v>
      </c>
      <c r="I6658" s="152">
        <v>313.21703684801298</v>
      </c>
      <c r="J6658" s="152">
        <v>284.28540521979602</v>
      </c>
      <c r="K6658" s="152">
        <v>344.29003136146201</v>
      </c>
      <c r="L6658" s="152">
        <v>28.931631628216699</v>
      </c>
      <c r="M6658" s="152">
        <v>31.072994513448698</v>
      </c>
    </row>
    <row r="6659" spans="1:13">
      <c r="A6659" s="150" t="str">
        <f t="shared" ref="A6659:A6722" si="209">C6659&amp;D6659&amp;E6659</f>
        <v>2010-2012FemalesABM3</v>
      </c>
      <c r="B6659" s="151" t="str">
        <f t="shared" si="208"/>
        <v>2010-2012_Females_ABM3_&lt;75</v>
      </c>
      <c r="C6659" s="152" t="s">
        <v>8</v>
      </c>
      <c r="D6659" s="152" t="s">
        <v>214</v>
      </c>
      <c r="E6659" s="152" t="s">
        <v>24</v>
      </c>
      <c r="F6659" s="152">
        <v>444</v>
      </c>
      <c r="G6659" s="152">
        <v>148</v>
      </c>
      <c r="H6659" s="152">
        <v>312.87215226444698</v>
      </c>
      <c r="I6659" s="152">
        <v>319.06831590254097</v>
      </c>
      <c r="J6659" s="152">
        <v>290.01013393301099</v>
      </c>
      <c r="K6659" s="152">
        <v>350.244261074642</v>
      </c>
      <c r="L6659" s="152">
        <v>29.058181969530601</v>
      </c>
      <c r="M6659" s="152">
        <v>31.1759451721007</v>
      </c>
    </row>
    <row r="6660" spans="1:13">
      <c r="A6660" s="150" t="str">
        <f t="shared" si="209"/>
        <v>2011-2013FemalesABM3</v>
      </c>
      <c r="B6660" s="151" t="str">
        <f t="shared" si="208"/>
        <v>2011-2013_Females_ABM3_&lt;75</v>
      </c>
      <c r="C6660" s="152" t="s">
        <v>9</v>
      </c>
      <c r="D6660" s="152" t="s">
        <v>214</v>
      </c>
      <c r="E6660" s="152" t="s">
        <v>24</v>
      </c>
      <c r="F6660" s="152">
        <v>465</v>
      </c>
      <c r="G6660" s="152">
        <v>155</v>
      </c>
      <c r="H6660" s="152">
        <v>326.81116639959498</v>
      </c>
      <c r="I6660" s="152">
        <v>330.69922848254703</v>
      </c>
      <c r="J6660" s="152">
        <v>301.25119520086503</v>
      </c>
      <c r="K6660" s="152">
        <v>362.24253370519</v>
      </c>
      <c r="L6660" s="152">
        <v>29.4480332816822</v>
      </c>
      <c r="M6660" s="152">
        <v>31.543305222643401</v>
      </c>
    </row>
    <row r="6661" spans="1:13">
      <c r="A6661" s="150" t="str">
        <f t="shared" si="209"/>
        <v>2012-2014FemalesABM3</v>
      </c>
      <c r="B6661" s="151" t="str">
        <f t="shared" si="208"/>
        <v>2012-2014_Females_ABM3_&lt;75</v>
      </c>
      <c r="C6661" s="152" t="s">
        <v>216</v>
      </c>
      <c r="D6661" s="152" t="s">
        <v>214</v>
      </c>
      <c r="E6661" s="152" t="s">
        <v>24</v>
      </c>
      <c r="F6661" s="152">
        <v>454</v>
      </c>
      <c r="G6661" s="152">
        <v>151.333333333333</v>
      </c>
      <c r="H6661" s="152">
        <v>318.08086540415201</v>
      </c>
      <c r="I6661" s="152">
        <v>317.298473764015</v>
      </c>
      <c r="J6661" s="152">
        <v>288.71425101238998</v>
      </c>
      <c r="K6661" s="152">
        <v>347.94195030097399</v>
      </c>
      <c r="L6661" s="152">
        <v>28.584222751625401</v>
      </c>
      <c r="M6661" s="152">
        <v>30.643476536958801</v>
      </c>
    </row>
    <row r="6662" spans="1:13">
      <c r="A6662" s="150" t="str">
        <f t="shared" si="209"/>
        <v>2004-2006FemalesABM4</v>
      </c>
      <c r="B6662" s="151" t="str">
        <f t="shared" si="208"/>
        <v>2004-2006_Females_ABM4_&lt;75</v>
      </c>
      <c r="C6662" s="152" t="s">
        <v>1</v>
      </c>
      <c r="D6662" s="152" t="s">
        <v>214</v>
      </c>
      <c r="E6662" s="152" t="s">
        <v>25</v>
      </c>
      <c r="F6662" s="152">
        <v>529</v>
      </c>
      <c r="G6662" s="152">
        <v>176.333333333333</v>
      </c>
      <c r="H6662" s="152">
        <v>394.131978333917</v>
      </c>
      <c r="I6662" s="152">
        <v>421.55509305475903</v>
      </c>
      <c r="J6662" s="152">
        <v>386.34343489832401</v>
      </c>
      <c r="K6662" s="152">
        <v>459.11005255005199</v>
      </c>
      <c r="L6662" s="152">
        <v>35.211658156435099</v>
      </c>
      <c r="M6662" s="152">
        <v>37.554959495292998</v>
      </c>
    </row>
    <row r="6663" spans="1:13">
      <c r="A6663" s="150" t="str">
        <f t="shared" si="209"/>
        <v>2005-2007FemalesABM4</v>
      </c>
      <c r="B6663" s="151" t="str">
        <f t="shared" si="208"/>
        <v>2005-2007_Females_ABM4_&lt;75</v>
      </c>
      <c r="C6663" s="152" t="s">
        <v>3</v>
      </c>
      <c r="D6663" s="152" t="s">
        <v>214</v>
      </c>
      <c r="E6663" s="152" t="s">
        <v>25</v>
      </c>
      <c r="F6663" s="152">
        <v>506</v>
      </c>
      <c r="G6663" s="152">
        <v>168.666666666667</v>
      </c>
      <c r="H6663" s="152">
        <v>374.26589150727102</v>
      </c>
      <c r="I6663" s="152">
        <v>400.62496180358198</v>
      </c>
      <c r="J6663" s="152">
        <v>366.42306353987101</v>
      </c>
      <c r="K6663" s="152">
        <v>437.156000746497</v>
      </c>
      <c r="L6663" s="152">
        <v>34.201898263711499</v>
      </c>
      <c r="M6663" s="152">
        <v>36.531038942915004</v>
      </c>
    </row>
    <row r="6664" spans="1:13">
      <c r="A6664" s="150" t="str">
        <f t="shared" si="209"/>
        <v>2006-2008FemalesABM4</v>
      </c>
      <c r="B6664" s="151" t="str">
        <f t="shared" si="208"/>
        <v>2006-2008_Females_ABM4_&lt;75</v>
      </c>
      <c r="C6664" s="152" t="s">
        <v>4</v>
      </c>
      <c r="D6664" s="152" t="s">
        <v>214</v>
      </c>
      <c r="E6664" s="152" t="s">
        <v>25</v>
      </c>
      <c r="F6664" s="152">
        <v>508</v>
      </c>
      <c r="G6664" s="152">
        <v>169.333333333333</v>
      </c>
      <c r="H6664" s="152">
        <v>373.22479446922</v>
      </c>
      <c r="I6664" s="152">
        <v>397.48782535485498</v>
      </c>
      <c r="J6664" s="152">
        <v>363.60505474816398</v>
      </c>
      <c r="K6664" s="152">
        <v>433.67329052727399</v>
      </c>
      <c r="L6664" s="152">
        <v>33.882770606691302</v>
      </c>
      <c r="M6664" s="152">
        <v>36.185465172418297</v>
      </c>
    </row>
    <row r="6665" spans="1:13">
      <c r="A6665" s="150" t="str">
        <f t="shared" si="209"/>
        <v>2007-2009FemalesABM4</v>
      </c>
      <c r="B6665" s="151" t="str">
        <f t="shared" si="208"/>
        <v>2007-2009_Females_ABM4_&lt;75</v>
      </c>
      <c r="C6665" s="152" t="s">
        <v>5</v>
      </c>
      <c r="D6665" s="152" t="s">
        <v>214</v>
      </c>
      <c r="E6665" s="152" t="s">
        <v>25</v>
      </c>
      <c r="F6665" s="152">
        <v>488</v>
      </c>
      <c r="G6665" s="152">
        <v>162.666666666667</v>
      </c>
      <c r="H6665" s="152">
        <v>356.62608339788699</v>
      </c>
      <c r="I6665" s="152">
        <v>379.63288832665597</v>
      </c>
      <c r="J6665" s="152">
        <v>346.62592958436801</v>
      </c>
      <c r="K6665" s="152">
        <v>414.930231951287</v>
      </c>
      <c r="L6665" s="152">
        <v>33.006958742287601</v>
      </c>
      <c r="M6665" s="152">
        <v>35.297343624631502</v>
      </c>
    </row>
    <row r="6666" spans="1:13">
      <c r="A6666" s="150" t="str">
        <f t="shared" si="209"/>
        <v>2008-2010FemalesABM4</v>
      </c>
      <c r="B6666" s="151" t="str">
        <f t="shared" si="208"/>
        <v>2008-2010_Females_ABM4_&lt;75</v>
      </c>
      <c r="C6666" s="152" t="s">
        <v>6</v>
      </c>
      <c r="D6666" s="152" t="s">
        <v>214</v>
      </c>
      <c r="E6666" s="152" t="s">
        <v>25</v>
      </c>
      <c r="F6666" s="152">
        <v>486</v>
      </c>
      <c r="G6666" s="152">
        <v>162</v>
      </c>
      <c r="H6666" s="152">
        <v>353.48796613498001</v>
      </c>
      <c r="I6666" s="152">
        <v>374.14685975434401</v>
      </c>
      <c r="J6666" s="152">
        <v>341.55084397739301</v>
      </c>
      <c r="K6666" s="152">
        <v>409.00956856548601</v>
      </c>
      <c r="L6666" s="152">
        <v>32.596015776951099</v>
      </c>
      <c r="M6666" s="152">
        <v>34.862708811142397</v>
      </c>
    </row>
    <row r="6667" spans="1:13">
      <c r="A6667" s="150" t="str">
        <f t="shared" si="209"/>
        <v>2009-2011FemalesABM4</v>
      </c>
      <c r="B6667" s="151" t="str">
        <f t="shared" si="208"/>
        <v>2009-2011_Females_ABM4_&lt;75</v>
      </c>
      <c r="C6667" s="152" t="s">
        <v>7</v>
      </c>
      <c r="D6667" s="152" t="s">
        <v>214</v>
      </c>
      <c r="E6667" s="152" t="s">
        <v>25</v>
      </c>
      <c r="F6667" s="152">
        <v>507</v>
      </c>
      <c r="G6667" s="152">
        <v>169</v>
      </c>
      <c r="H6667" s="152">
        <v>367.27420242821103</v>
      </c>
      <c r="I6667" s="152">
        <v>386.59337380155699</v>
      </c>
      <c r="J6667" s="152">
        <v>353.59659369906302</v>
      </c>
      <c r="K6667" s="152">
        <v>421.834927689143</v>
      </c>
      <c r="L6667" s="152">
        <v>32.996780102493403</v>
      </c>
      <c r="M6667" s="152">
        <v>35.241553887586299</v>
      </c>
    </row>
    <row r="6668" spans="1:13">
      <c r="A6668" s="150" t="str">
        <f t="shared" si="209"/>
        <v>2010-2012FemalesABM4</v>
      </c>
      <c r="B6668" s="151" t="str">
        <f t="shared" si="208"/>
        <v>2010-2012_Females_ABM4_&lt;75</v>
      </c>
      <c r="C6668" s="152" t="s">
        <v>8</v>
      </c>
      <c r="D6668" s="152" t="s">
        <v>214</v>
      </c>
      <c r="E6668" s="152" t="s">
        <v>25</v>
      </c>
      <c r="F6668" s="152">
        <v>510</v>
      </c>
      <c r="G6668" s="152">
        <v>170</v>
      </c>
      <c r="H6668" s="152">
        <v>367.74514540354602</v>
      </c>
      <c r="I6668" s="152">
        <v>383.13822559447402</v>
      </c>
      <c r="J6668" s="152">
        <v>350.52420902916202</v>
      </c>
      <c r="K6668" s="152">
        <v>417.96420165706797</v>
      </c>
      <c r="L6668" s="152">
        <v>32.614016565312099</v>
      </c>
      <c r="M6668" s="152">
        <v>34.825976062594499</v>
      </c>
    </row>
    <row r="6669" spans="1:13">
      <c r="A6669" s="150" t="str">
        <f t="shared" si="209"/>
        <v>2011-2013FemalesABM4</v>
      </c>
      <c r="B6669" s="151" t="str">
        <f t="shared" si="208"/>
        <v>2011-2013_Females_ABM4_&lt;75</v>
      </c>
      <c r="C6669" s="152" t="s">
        <v>9</v>
      </c>
      <c r="D6669" s="152" t="s">
        <v>214</v>
      </c>
      <c r="E6669" s="152" t="s">
        <v>25</v>
      </c>
      <c r="F6669" s="152">
        <v>531</v>
      </c>
      <c r="G6669" s="152">
        <v>177</v>
      </c>
      <c r="H6669" s="152">
        <v>382.011640204027</v>
      </c>
      <c r="I6669" s="152">
        <v>394.543322231616</v>
      </c>
      <c r="J6669" s="152">
        <v>361.60506942870001</v>
      </c>
      <c r="K6669" s="152">
        <v>429.66930310053198</v>
      </c>
      <c r="L6669" s="152">
        <v>32.938252802916097</v>
      </c>
      <c r="M6669" s="152">
        <v>35.125980868916301</v>
      </c>
    </row>
    <row r="6670" spans="1:13">
      <c r="A6670" s="150" t="str">
        <f t="shared" si="209"/>
        <v>2012-2014FemalesABM4</v>
      </c>
      <c r="B6670" s="151" t="str">
        <f t="shared" si="208"/>
        <v>2012-2014_Females_ABM4_&lt;75</v>
      </c>
      <c r="C6670" s="152" t="s">
        <v>216</v>
      </c>
      <c r="D6670" s="152" t="s">
        <v>214</v>
      </c>
      <c r="E6670" s="152" t="s">
        <v>25</v>
      </c>
      <c r="F6670" s="152">
        <v>520</v>
      </c>
      <c r="G6670" s="152">
        <v>173.333333333333</v>
      </c>
      <c r="H6670" s="152">
        <v>373.21199158837601</v>
      </c>
      <c r="I6670" s="152">
        <v>380.27796597210602</v>
      </c>
      <c r="J6670" s="152">
        <v>348.19975033495598</v>
      </c>
      <c r="K6670" s="152">
        <v>414.51001794223703</v>
      </c>
      <c r="L6670" s="152">
        <v>32.078215637149803</v>
      </c>
      <c r="M6670" s="152">
        <v>34.232051970131103</v>
      </c>
    </row>
    <row r="6671" spans="1:13">
      <c r="A6671" s="150" t="str">
        <f t="shared" si="209"/>
        <v>2004-2006FemalesABM5</v>
      </c>
      <c r="B6671" s="151" t="str">
        <f t="shared" si="208"/>
        <v>2004-2006_Females_ABM5_&lt;75</v>
      </c>
      <c r="C6671" s="152" t="s">
        <v>1</v>
      </c>
      <c r="D6671" s="152" t="s">
        <v>214</v>
      </c>
      <c r="E6671" s="152" t="s">
        <v>26</v>
      </c>
      <c r="F6671" s="152">
        <v>626</v>
      </c>
      <c r="G6671" s="152">
        <v>208.666666666667</v>
      </c>
      <c r="H6671" s="152">
        <v>451.14515919802801</v>
      </c>
      <c r="I6671" s="152">
        <v>521.55393684734895</v>
      </c>
      <c r="J6671" s="152">
        <v>481.37321326608901</v>
      </c>
      <c r="K6671" s="152">
        <v>564.18563439567004</v>
      </c>
      <c r="L6671" s="152">
        <v>40.180723581259997</v>
      </c>
      <c r="M6671" s="152">
        <v>42.631697548320702</v>
      </c>
    </row>
    <row r="6672" spans="1:13">
      <c r="A6672" s="150" t="str">
        <f t="shared" si="209"/>
        <v>2005-2007FemalesABM5</v>
      </c>
      <c r="B6672" s="151" t="str">
        <f t="shared" si="208"/>
        <v>2005-2007_Females_ABM5_&lt;75</v>
      </c>
      <c r="C6672" s="152" t="s">
        <v>3</v>
      </c>
      <c r="D6672" s="152" t="s">
        <v>214</v>
      </c>
      <c r="E6672" s="152" t="s">
        <v>26</v>
      </c>
      <c r="F6672" s="152">
        <v>608</v>
      </c>
      <c r="G6672" s="152">
        <v>202.666666666667</v>
      </c>
      <c r="H6672" s="152">
        <v>434.46570722156298</v>
      </c>
      <c r="I6672" s="152">
        <v>505.746871039295</v>
      </c>
      <c r="J6672" s="152">
        <v>466.20386626783301</v>
      </c>
      <c r="K6672" s="152">
        <v>547.73858375158602</v>
      </c>
      <c r="L6672" s="152">
        <v>39.5430047714624</v>
      </c>
      <c r="M6672" s="152">
        <v>41.991712712290898</v>
      </c>
    </row>
    <row r="6673" spans="1:13">
      <c r="A6673" s="150" t="str">
        <f t="shared" si="209"/>
        <v>2006-2008FemalesABM5</v>
      </c>
      <c r="B6673" s="151" t="str">
        <f t="shared" si="208"/>
        <v>2006-2008_Females_ABM5_&lt;75</v>
      </c>
      <c r="C6673" s="152" t="s">
        <v>4</v>
      </c>
      <c r="D6673" s="152" t="s">
        <v>214</v>
      </c>
      <c r="E6673" s="152" t="s">
        <v>26</v>
      </c>
      <c r="F6673" s="152">
        <v>631</v>
      </c>
      <c r="G6673" s="152">
        <v>210.333333333333</v>
      </c>
      <c r="H6673" s="152">
        <v>446.83322003172401</v>
      </c>
      <c r="I6673" s="152">
        <v>520.60599865726499</v>
      </c>
      <c r="J6673" s="152">
        <v>480.60596125657401</v>
      </c>
      <c r="K6673" s="152">
        <v>563.03598321910101</v>
      </c>
      <c r="L6673" s="152">
        <v>40.000037400691198</v>
      </c>
      <c r="M6673" s="152">
        <v>42.4299845618361</v>
      </c>
    </row>
    <row r="6674" spans="1:13">
      <c r="A6674" s="150" t="str">
        <f t="shared" si="209"/>
        <v>2007-2009FemalesABM5</v>
      </c>
      <c r="B6674" s="151" t="str">
        <f t="shared" si="208"/>
        <v>2007-2009_Females_ABM5_&lt;75</v>
      </c>
      <c r="C6674" s="152" t="s">
        <v>5</v>
      </c>
      <c r="D6674" s="152" t="s">
        <v>214</v>
      </c>
      <c r="E6674" s="152" t="s">
        <v>26</v>
      </c>
      <c r="F6674" s="152">
        <v>605</v>
      </c>
      <c r="G6674" s="152">
        <v>201.666666666667</v>
      </c>
      <c r="H6674" s="152">
        <v>425.65765867180698</v>
      </c>
      <c r="I6674" s="152">
        <v>494.34371369342301</v>
      </c>
      <c r="J6674" s="152">
        <v>455.53608445259698</v>
      </c>
      <c r="K6674" s="152">
        <v>535.56066367064295</v>
      </c>
      <c r="L6674" s="152">
        <v>38.807629240826301</v>
      </c>
      <c r="M6674" s="152">
        <v>41.2169499772194</v>
      </c>
    </row>
    <row r="6675" spans="1:13">
      <c r="A6675" s="150" t="str">
        <f t="shared" si="209"/>
        <v>2008-2010FemalesABM5</v>
      </c>
      <c r="B6675" s="151" t="str">
        <f t="shared" si="208"/>
        <v>2008-2010_Females_ABM5_&lt;75</v>
      </c>
      <c r="C6675" s="152" t="s">
        <v>6</v>
      </c>
      <c r="D6675" s="152" t="s">
        <v>214</v>
      </c>
      <c r="E6675" s="152" t="s">
        <v>26</v>
      </c>
      <c r="F6675" s="152">
        <v>594</v>
      </c>
      <c r="G6675" s="152">
        <v>198</v>
      </c>
      <c r="H6675" s="152">
        <v>415.62876095048802</v>
      </c>
      <c r="I6675" s="152">
        <v>481.20335330631002</v>
      </c>
      <c r="J6675" s="152">
        <v>443.08170620501699</v>
      </c>
      <c r="K6675" s="152">
        <v>521.71428708329495</v>
      </c>
      <c r="L6675" s="152">
        <v>38.121647101292801</v>
      </c>
      <c r="M6675" s="152">
        <v>40.510933776985297</v>
      </c>
    </row>
    <row r="6676" spans="1:13">
      <c r="A6676" s="150" t="str">
        <f t="shared" si="209"/>
        <v>2009-2011FemalesABM5</v>
      </c>
      <c r="B6676" s="151" t="str">
        <f t="shared" si="208"/>
        <v>2009-2011_Females_ABM5_&lt;75</v>
      </c>
      <c r="C6676" s="152" t="s">
        <v>7</v>
      </c>
      <c r="D6676" s="152" t="s">
        <v>214</v>
      </c>
      <c r="E6676" s="152" t="s">
        <v>26</v>
      </c>
      <c r="F6676" s="152">
        <v>586</v>
      </c>
      <c r="G6676" s="152">
        <v>195.333333333333</v>
      </c>
      <c r="H6676" s="152">
        <v>408.33960476071002</v>
      </c>
      <c r="I6676" s="152">
        <v>472.78729659702401</v>
      </c>
      <c r="J6676" s="152">
        <v>435.06436210005</v>
      </c>
      <c r="K6676" s="152">
        <v>512.89116193799998</v>
      </c>
      <c r="L6676" s="152">
        <v>37.722934496973998</v>
      </c>
      <c r="M6676" s="152">
        <v>40.103865340975503</v>
      </c>
    </row>
    <row r="6677" spans="1:13">
      <c r="A6677" s="150" t="str">
        <f t="shared" si="209"/>
        <v>2010-2012FemalesABM5</v>
      </c>
      <c r="B6677" s="151" t="str">
        <f t="shared" si="208"/>
        <v>2010-2012_Females_ABM5_&lt;75</v>
      </c>
      <c r="C6677" s="152" t="s">
        <v>8</v>
      </c>
      <c r="D6677" s="152" t="s">
        <v>214</v>
      </c>
      <c r="E6677" s="152" t="s">
        <v>26</v>
      </c>
      <c r="F6677" s="152">
        <v>610</v>
      </c>
      <c r="G6677" s="152">
        <v>203.333333333333</v>
      </c>
      <c r="H6677" s="152">
        <v>423.45819565157001</v>
      </c>
      <c r="I6677" s="152">
        <v>488.17023948837601</v>
      </c>
      <c r="J6677" s="152">
        <v>449.98426410957597</v>
      </c>
      <c r="K6677" s="152">
        <v>528.71687886623204</v>
      </c>
      <c r="L6677" s="152">
        <v>38.185975378799803</v>
      </c>
      <c r="M6677" s="152">
        <v>40.546639377856401</v>
      </c>
    </row>
    <row r="6678" spans="1:13">
      <c r="A6678" s="150" t="str">
        <f t="shared" si="209"/>
        <v>2011-2013FemalesABM5</v>
      </c>
      <c r="B6678" s="151" t="str">
        <f t="shared" si="208"/>
        <v>2011-2013_Females_ABM5_&lt;75</v>
      </c>
      <c r="C6678" s="152" t="s">
        <v>9</v>
      </c>
      <c r="D6678" s="152" t="s">
        <v>214</v>
      </c>
      <c r="E6678" s="152" t="s">
        <v>26</v>
      </c>
      <c r="F6678" s="152">
        <v>619</v>
      </c>
      <c r="G6678" s="152">
        <v>206.333333333333</v>
      </c>
      <c r="H6678" s="152">
        <v>428.58725454897899</v>
      </c>
      <c r="I6678" s="152">
        <v>493.347187191638</v>
      </c>
      <c r="J6678" s="152">
        <v>455.06452462165402</v>
      </c>
      <c r="K6678" s="152">
        <v>533.97864891514496</v>
      </c>
      <c r="L6678" s="152">
        <v>38.282662569984197</v>
      </c>
      <c r="M6678" s="152">
        <v>40.631461723507201</v>
      </c>
    </row>
    <row r="6679" spans="1:13">
      <c r="A6679" s="150" t="str">
        <f t="shared" si="209"/>
        <v>2012-2014FemalesABM5</v>
      </c>
      <c r="B6679" s="151" t="str">
        <f t="shared" si="208"/>
        <v>2012-2014_Females_ABM5_&lt;75</v>
      </c>
      <c r="C6679" s="152" t="s">
        <v>216</v>
      </c>
      <c r="D6679" s="152" t="s">
        <v>214</v>
      </c>
      <c r="E6679" s="152" t="s">
        <v>26</v>
      </c>
      <c r="F6679" s="152">
        <v>593</v>
      </c>
      <c r="G6679" s="152">
        <v>197.666666666667</v>
      </c>
      <c r="H6679" s="152">
        <v>409.37206605180302</v>
      </c>
      <c r="I6679" s="152">
        <v>471.08639270312898</v>
      </c>
      <c r="J6679" s="152">
        <v>433.76928671424599</v>
      </c>
      <c r="K6679" s="152">
        <v>510.74439869171601</v>
      </c>
      <c r="L6679" s="152">
        <v>37.317105988882901</v>
      </c>
      <c r="M6679" s="152">
        <v>39.658005988587099</v>
      </c>
    </row>
    <row r="6680" spans="1:13">
      <c r="A6680" s="150" t="str">
        <f t="shared" si="209"/>
        <v>2004-2006FemalesBCU1</v>
      </c>
      <c r="B6680" s="151" t="str">
        <f t="shared" si="208"/>
        <v>2004-2006_Females_BCU1_&lt;75</v>
      </c>
      <c r="C6680" s="152" t="s">
        <v>1</v>
      </c>
      <c r="D6680" s="152" t="s">
        <v>214</v>
      </c>
      <c r="E6680" s="152" t="s">
        <v>27</v>
      </c>
      <c r="F6680" s="152">
        <v>467</v>
      </c>
      <c r="G6680" s="152">
        <v>155.666666666667</v>
      </c>
      <c r="H6680" s="152">
        <v>250.44377349586301</v>
      </c>
      <c r="I6680" s="152">
        <v>241.76521421224899</v>
      </c>
      <c r="J6680" s="152">
        <v>220.270225301582</v>
      </c>
      <c r="K6680" s="152">
        <v>264.78619989365302</v>
      </c>
      <c r="L6680" s="152">
        <v>21.494988910666802</v>
      </c>
      <c r="M6680" s="152">
        <v>23.020985681404699</v>
      </c>
    </row>
    <row r="6681" spans="1:13">
      <c r="A6681" s="150" t="str">
        <f t="shared" si="209"/>
        <v>2005-2007FemalesBCU1</v>
      </c>
      <c r="B6681" s="151" t="str">
        <f t="shared" si="208"/>
        <v>2005-2007_Females_BCU1_&lt;75</v>
      </c>
      <c r="C6681" s="152" t="s">
        <v>3</v>
      </c>
      <c r="D6681" s="152" t="s">
        <v>214</v>
      </c>
      <c r="E6681" s="152" t="s">
        <v>27</v>
      </c>
      <c r="F6681" s="152">
        <v>482</v>
      </c>
      <c r="G6681" s="152">
        <v>160.666666666667</v>
      </c>
      <c r="H6681" s="152">
        <v>258.74332340231399</v>
      </c>
      <c r="I6681" s="152">
        <v>245.98629412293201</v>
      </c>
      <c r="J6681" s="152">
        <v>224.45077098445901</v>
      </c>
      <c r="K6681" s="152">
        <v>269.02581010465298</v>
      </c>
      <c r="L6681" s="152">
        <v>21.535523138473199</v>
      </c>
      <c r="M6681" s="152">
        <v>23.039515981721301</v>
      </c>
    </row>
    <row r="6682" spans="1:13">
      <c r="A6682" s="150" t="str">
        <f t="shared" si="209"/>
        <v>2006-2008FemalesBCU1</v>
      </c>
      <c r="B6682" s="151" t="str">
        <f t="shared" si="208"/>
        <v>2006-2008_Females_BCU1_&lt;75</v>
      </c>
      <c r="C6682" s="152" t="s">
        <v>4</v>
      </c>
      <c r="D6682" s="152" t="s">
        <v>214</v>
      </c>
      <c r="E6682" s="152" t="s">
        <v>27</v>
      </c>
      <c r="F6682" s="152">
        <v>481</v>
      </c>
      <c r="G6682" s="152">
        <v>160.333333333333</v>
      </c>
      <c r="H6682" s="152">
        <v>257.97247578491198</v>
      </c>
      <c r="I6682" s="152">
        <v>239.94726037973601</v>
      </c>
      <c r="J6682" s="152">
        <v>218.92106267064199</v>
      </c>
      <c r="K6682" s="152">
        <v>262.44346401137801</v>
      </c>
      <c r="L6682" s="152">
        <v>21.026197709093999</v>
      </c>
      <c r="M6682" s="152">
        <v>22.496203631642199</v>
      </c>
    </row>
    <row r="6683" spans="1:13">
      <c r="A6683" s="150" t="str">
        <f t="shared" si="209"/>
        <v>2007-2009FemalesBCU1</v>
      </c>
      <c r="B6683" s="151" t="str">
        <f t="shared" si="208"/>
        <v>2007-2009_Females_BCU1_&lt;75</v>
      </c>
      <c r="C6683" s="152" t="s">
        <v>5</v>
      </c>
      <c r="D6683" s="152" t="s">
        <v>214</v>
      </c>
      <c r="E6683" s="152" t="s">
        <v>27</v>
      </c>
      <c r="F6683" s="152">
        <v>485</v>
      </c>
      <c r="G6683" s="152">
        <v>161.666666666667</v>
      </c>
      <c r="H6683" s="152">
        <v>259.54427236629499</v>
      </c>
      <c r="I6683" s="152">
        <v>238.39514085366699</v>
      </c>
      <c r="J6683" s="152">
        <v>217.55639115134301</v>
      </c>
      <c r="K6683" s="152">
        <v>260.68454482402097</v>
      </c>
      <c r="L6683" s="152">
        <v>20.838749702324598</v>
      </c>
      <c r="M6683" s="152">
        <v>22.289403970354201</v>
      </c>
    </row>
    <row r="6684" spans="1:13">
      <c r="A6684" s="150" t="str">
        <f t="shared" si="209"/>
        <v>2008-2010FemalesBCU1</v>
      </c>
      <c r="B6684" s="151" t="str">
        <f t="shared" si="208"/>
        <v>2008-2010_Females_BCU1_&lt;75</v>
      </c>
      <c r="C6684" s="152" t="s">
        <v>6</v>
      </c>
      <c r="D6684" s="152" t="s">
        <v>214</v>
      </c>
      <c r="E6684" s="152" t="s">
        <v>27</v>
      </c>
      <c r="F6684" s="152">
        <v>489</v>
      </c>
      <c r="G6684" s="152">
        <v>163</v>
      </c>
      <c r="H6684" s="152">
        <v>261.17051390238998</v>
      </c>
      <c r="I6684" s="152">
        <v>236.96538356119299</v>
      </c>
      <c r="J6684" s="152">
        <v>216.28623738414001</v>
      </c>
      <c r="K6684" s="152">
        <v>259.077952814919</v>
      </c>
      <c r="L6684" s="152">
        <v>20.679146177052399</v>
      </c>
      <c r="M6684" s="152">
        <v>22.112569253726299</v>
      </c>
    </row>
    <row r="6685" spans="1:13">
      <c r="A6685" s="150" t="str">
        <f t="shared" si="209"/>
        <v>2009-2011FemalesBCU1</v>
      </c>
      <c r="B6685" s="151" t="str">
        <f t="shared" si="208"/>
        <v>2009-2011_Females_BCU1_&lt;75</v>
      </c>
      <c r="C6685" s="152" t="s">
        <v>7</v>
      </c>
      <c r="D6685" s="152" t="s">
        <v>214</v>
      </c>
      <c r="E6685" s="152" t="s">
        <v>27</v>
      </c>
      <c r="F6685" s="152">
        <v>494</v>
      </c>
      <c r="G6685" s="152">
        <v>164.666666666667</v>
      </c>
      <c r="H6685" s="152">
        <v>263.72406135054501</v>
      </c>
      <c r="I6685" s="152">
        <v>235.48812328446499</v>
      </c>
      <c r="J6685" s="152">
        <v>215.03304521051899</v>
      </c>
      <c r="K6685" s="152">
        <v>257.353630890045</v>
      </c>
      <c r="L6685" s="152">
        <v>20.455078073946499</v>
      </c>
      <c r="M6685" s="152">
        <v>21.86550760558</v>
      </c>
    </row>
    <row r="6686" spans="1:13">
      <c r="A6686" s="150" t="str">
        <f t="shared" si="209"/>
        <v>2010-2012FemalesBCU1</v>
      </c>
      <c r="B6686" s="151" t="str">
        <f t="shared" si="208"/>
        <v>2010-2012_Females_BCU1_&lt;75</v>
      </c>
      <c r="C6686" s="152" t="s">
        <v>8</v>
      </c>
      <c r="D6686" s="152" t="s">
        <v>214</v>
      </c>
      <c r="E6686" s="152" t="s">
        <v>27</v>
      </c>
      <c r="F6686" s="152">
        <v>476</v>
      </c>
      <c r="G6686" s="152">
        <v>158.666666666667</v>
      </c>
      <c r="H6686" s="152">
        <v>254.03737978588299</v>
      </c>
      <c r="I6686" s="152">
        <v>222.343274568254</v>
      </c>
      <c r="J6686" s="152">
        <v>202.67162674049899</v>
      </c>
      <c r="K6686" s="152">
        <v>243.39770538789401</v>
      </c>
      <c r="L6686" s="152">
        <v>19.6716478277548</v>
      </c>
      <c r="M6686" s="152">
        <v>21.054430819640501</v>
      </c>
    </row>
    <row r="6687" spans="1:13">
      <c r="A6687" s="150" t="str">
        <f t="shared" si="209"/>
        <v>2011-2013FemalesBCU1</v>
      </c>
      <c r="B6687" s="151" t="str">
        <f t="shared" si="208"/>
        <v>2011-2013_Females_BCU1_&lt;75</v>
      </c>
      <c r="C6687" s="152" t="s">
        <v>9</v>
      </c>
      <c r="D6687" s="152" t="s">
        <v>214</v>
      </c>
      <c r="E6687" s="152" t="s">
        <v>27</v>
      </c>
      <c r="F6687" s="152">
        <v>480</v>
      </c>
      <c r="G6687" s="152">
        <v>160</v>
      </c>
      <c r="H6687" s="152">
        <v>256.725677916243</v>
      </c>
      <c r="I6687" s="152">
        <v>223.151391138447</v>
      </c>
      <c r="J6687" s="152">
        <v>203.44916797960701</v>
      </c>
      <c r="K6687" s="152">
        <v>244.23254538735799</v>
      </c>
      <c r="L6687" s="152">
        <v>19.702223158840201</v>
      </c>
      <c r="M6687" s="152">
        <v>21.0811542489113</v>
      </c>
    </row>
    <row r="6688" spans="1:13">
      <c r="A6688" s="150" t="str">
        <f t="shared" si="209"/>
        <v>2012-2014FemalesBCU1</v>
      </c>
      <c r="B6688" s="151" t="str">
        <f t="shared" si="208"/>
        <v>2012-2014_Females_BCU1_&lt;75</v>
      </c>
      <c r="C6688" s="152" t="s">
        <v>216</v>
      </c>
      <c r="D6688" s="152" t="s">
        <v>214</v>
      </c>
      <c r="E6688" s="152" t="s">
        <v>27</v>
      </c>
      <c r="F6688" s="152">
        <v>471</v>
      </c>
      <c r="G6688" s="152">
        <v>157</v>
      </c>
      <c r="H6688" s="152">
        <v>252.42104473372501</v>
      </c>
      <c r="I6688" s="152">
        <v>216.61260630279901</v>
      </c>
      <c r="J6688" s="152">
        <v>197.26830572556301</v>
      </c>
      <c r="K6688" s="152">
        <v>237.32415267388799</v>
      </c>
      <c r="L6688" s="152">
        <v>19.344300577236499</v>
      </c>
      <c r="M6688" s="152">
        <v>20.711546371088598</v>
      </c>
    </row>
    <row r="6689" spans="1:13">
      <c r="A6689" s="150" t="str">
        <f t="shared" si="209"/>
        <v>2004-2006FemalesBCU2</v>
      </c>
      <c r="B6689" s="151" t="str">
        <f t="shared" si="208"/>
        <v>2004-2006_Females_BCU2_&lt;75</v>
      </c>
      <c r="C6689" s="152" t="s">
        <v>1</v>
      </c>
      <c r="D6689" s="152" t="s">
        <v>214</v>
      </c>
      <c r="E6689" s="152" t="s">
        <v>28</v>
      </c>
      <c r="F6689" s="152">
        <v>538</v>
      </c>
      <c r="G6689" s="152">
        <v>179.333333333333</v>
      </c>
      <c r="H6689" s="152">
        <v>296.415466496237</v>
      </c>
      <c r="I6689" s="152">
        <v>283.24065558898502</v>
      </c>
      <c r="J6689" s="152">
        <v>259.71579414991697</v>
      </c>
      <c r="K6689" s="152">
        <v>308.31745431997501</v>
      </c>
      <c r="L6689" s="152">
        <v>23.5248614390682</v>
      </c>
      <c r="M6689" s="152">
        <v>25.076798730989399</v>
      </c>
    </row>
    <row r="6690" spans="1:13">
      <c r="A6690" s="150" t="str">
        <f t="shared" si="209"/>
        <v>2005-2007FemalesBCU2</v>
      </c>
      <c r="B6690" s="151" t="str">
        <f t="shared" si="208"/>
        <v>2005-2007_Females_BCU2_&lt;75</v>
      </c>
      <c r="C6690" s="152" t="s">
        <v>3</v>
      </c>
      <c r="D6690" s="152" t="s">
        <v>214</v>
      </c>
      <c r="E6690" s="152" t="s">
        <v>28</v>
      </c>
      <c r="F6690" s="152">
        <v>546</v>
      </c>
      <c r="G6690" s="152">
        <v>182</v>
      </c>
      <c r="H6690" s="152">
        <v>300.26727086747502</v>
      </c>
      <c r="I6690" s="152">
        <v>284.91802434592898</v>
      </c>
      <c r="J6690" s="152">
        <v>261.42849614849501</v>
      </c>
      <c r="K6690" s="152">
        <v>309.94536107132802</v>
      </c>
      <c r="L6690" s="152">
        <v>23.4895281974337</v>
      </c>
      <c r="M6690" s="152">
        <v>25.027336725399302</v>
      </c>
    </row>
    <row r="6691" spans="1:13">
      <c r="A6691" s="150" t="str">
        <f t="shared" si="209"/>
        <v>2006-2008FemalesBCU2</v>
      </c>
      <c r="B6691" s="151" t="str">
        <f t="shared" si="208"/>
        <v>2006-2008_Females_BCU2_&lt;75</v>
      </c>
      <c r="C6691" s="152" t="s">
        <v>4</v>
      </c>
      <c r="D6691" s="152" t="s">
        <v>214</v>
      </c>
      <c r="E6691" s="152" t="s">
        <v>28</v>
      </c>
      <c r="F6691" s="152">
        <v>599</v>
      </c>
      <c r="G6691" s="152">
        <v>199.666666666667</v>
      </c>
      <c r="H6691" s="152">
        <v>328.46935474141998</v>
      </c>
      <c r="I6691" s="152">
        <v>310.44978359539999</v>
      </c>
      <c r="J6691" s="152">
        <v>285.98139700469198</v>
      </c>
      <c r="K6691" s="152">
        <v>336.44510357417698</v>
      </c>
      <c r="L6691" s="152">
        <v>24.4683865907081</v>
      </c>
      <c r="M6691" s="152">
        <v>25.995319978777299</v>
      </c>
    </row>
    <row r="6692" spans="1:13">
      <c r="A6692" s="150" t="str">
        <f t="shared" si="209"/>
        <v>2007-2009FemalesBCU2</v>
      </c>
      <c r="B6692" s="151" t="str">
        <f t="shared" si="208"/>
        <v>2007-2009_Females_BCU2_&lt;75</v>
      </c>
      <c r="C6692" s="152" t="s">
        <v>5</v>
      </c>
      <c r="D6692" s="152" t="s">
        <v>214</v>
      </c>
      <c r="E6692" s="152" t="s">
        <v>28</v>
      </c>
      <c r="F6692" s="152">
        <v>620</v>
      </c>
      <c r="G6692" s="152">
        <v>206.666666666667</v>
      </c>
      <c r="H6692" s="152">
        <v>339.41172284295601</v>
      </c>
      <c r="I6692" s="152">
        <v>315.74945963968202</v>
      </c>
      <c r="J6692" s="152">
        <v>291.273843621433</v>
      </c>
      <c r="K6692" s="152">
        <v>341.72550382210397</v>
      </c>
      <c r="L6692" s="152">
        <v>24.4756160182495</v>
      </c>
      <c r="M6692" s="152">
        <v>25.976044182421798</v>
      </c>
    </row>
    <row r="6693" spans="1:13">
      <c r="A6693" s="150" t="str">
        <f t="shared" si="209"/>
        <v>2008-2010FemalesBCU2</v>
      </c>
      <c r="B6693" s="151" t="str">
        <f t="shared" si="208"/>
        <v>2008-2010_Females_BCU2_&lt;75</v>
      </c>
      <c r="C6693" s="152" t="s">
        <v>6</v>
      </c>
      <c r="D6693" s="152" t="s">
        <v>214</v>
      </c>
      <c r="E6693" s="152" t="s">
        <v>28</v>
      </c>
      <c r="F6693" s="152">
        <v>634</v>
      </c>
      <c r="G6693" s="152">
        <v>211.333333333333</v>
      </c>
      <c r="H6693" s="152">
        <v>347.04166142090003</v>
      </c>
      <c r="I6693" s="152">
        <v>318.50127677714602</v>
      </c>
      <c r="J6693" s="152">
        <v>294.05396909119099</v>
      </c>
      <c r="K6693" s="152">
        <v>344.43009125529198</v>
      </c>
      <c r="L6693" s="152">
        <v>24.447307685955</v>
      </c>
      <c r="M6693" s="152">
        <v>25.928814478145899</v>
      </c>
    </row>
    <row r="6694" spans="1:13">
      <c r="A6694" s="150" t="str">
        <f t="shared" si="209"/>
        <v>2009-2011FemalesBCU2</v>
      </c>
      <c r="B6694" s="151" t="str">
        <f t="shared" si="208"/>
        <v>2009-2011_Females_BCU2_&lt;75</v>
      </c>
      <c r="C6694" s="152" t="s">
        <v>7</v>
      </c>
      <c r="D6694" s="152" t="s">
        <v>214</v>
      </c>
      <c r="E6694" s="152" t="s">
        <v>28</v>
      </c>
      <c r="F6694" s="152">
        <v>544</v>
      </c>
      <c r="G6694" s="152">
        <v>181.333333333333</v>
      </c>
      <c r="H6694" s="152">
        <v>297.91731699169202</v>
      </c>
      <c r="I6694" s="152">
        <v>270.02233493278999</v>
      </c>
      <c r="J6694" s="152">
        <v>247.67231291785299</v>
      </c>
      <c r="K6694" s="152">
        <v>293.83834707877702</v>
      </c>
      <c r="L6694" s="152">
        <v>22.350022014936901</v>
      </c>
      <c r="M6694" s="152">
        <v>23.8160121459868</v>
      </c>
    </row>
    <row r="6695" spans="1:13">
      <c r="A6695" s="150" t="str">
        <f t="shared" si="209"/>
        <v>2010-2012FemalesBCU2</v>
      </c>
      <c r="B6695" s="151" t="str">
        <f t="shared" si="208"/>
        <v>2010-2012_Females_BCU2_&lt;75</v>
      </c>
      <c r="C6695" s="152" t="s">
        <v>8</v>
      </c>
      <c r="D6695" s="152" t="s">
        <v>214</v>
      </c>
      <c r="E6695" s="152" t="s">
        <v>28</v>
      </c>
      <c r="F6695" s="152">
        <v>540</v>
      </c>
      <c r="G6695" s="152">
        <v>180</v>
      </c>
      <c r="H6695" s="152">
        <v>295.846641866683</v>
      </c>
      <c r="I6695" s="152">
        <v>263.28898791585601</v>
      </c>
      <c r="J6695" s="152">
        <v>241.400809104155</v>
      </c>
      <c r="K6695" s="152">
        <v>286.61836010552202</v>
      </c>
      <c r="L6695" s="152">
        <v>21.888178811701</v>
      </c>
      <c r="M6695" s="152">
        <v>23.329372189666501</v>
      </c>
    </row>
    <row r="6696" spans="1:13">
      <c r="A6696" s="150" t="str">
        <f t="shared" si="209"/>
        <v>2011-2013FemalesBCU2</v>
      </c>
      <c r="B6696" s="151" t="str">
        <f t="shared" si="208"/>
        <v>2011-2013_Females_BCU2_&lt;75</v>
      </c>
      <c r="C6696" s="152" t="s">
        <v>9</v>
      </c>
      <c r="D6696" s="152" t="s">
        <v>214</v>
      </c>
      <c r="E6696" s="152" t="s">
        <v>28</v>
      </c>
      <c r="F6696" s="152">
        <v>509</v>
      </c>
      <c r="G6696" s="152">
        <v>169.666666666667</v>
      </c>
      <c r="H6696" s="152">
        <v>278.69184566275601</v>
      </c>
      <c r="I6696" s="152">
        <v>243.267704535006</v>
      </c>
      <c r="J6696" s="152">
        <v>222.44467750777</v>
      </c>
      <c r="K6696" s="152">
        <v>265.50443584074497</v>
      </c>
      <c r="L6696" s="152">
        <v>20.823027027236201</v>
      </c>
      <c r="M6696" s="152">
        <v>22.236731305738399</v>
      </c>
    </row>
    <row r="6697" spans="1:13">
      <c r="A6697" s="150" t="str">
        <f t="shared" si="209"/>
        <v>2012-2014FemalesBCU2</v>
      </c>
      <c r="B6697" s="151" t="str">
        <f t="shared" si="208"/>
        <v>2012-2014_Females_BCU2_&lt;75</v>
      </c>
      <c r="C6697" s="152" t="s">
        <v>216</v>
      </c>
      <c r="D6697" s="152" t="s">
        <v>214</v>
      </c>
      <c r="E6697" s="152" t="s">
        <v>28</v>
      </c>
      <c r="F6697" s="152">
        <v>531</v>
      </c>
      <c r="G6697" s="152">
        <v>177</v>
      </c>
      <c r="H6697" s="152">
        <v>290.32416798342302</v>
      </c>
      <c r="I6697" s="152">
        <v>250.18614243559401</v>
      </c>
      <c r="J6697" s="152">
        <v>229.19157617551701</v>
      </c>
      <c r="K6697" s="152">
        <v>272.57514822819599</v>
      </c>
      <c r="L6697" s="152">
        <v>20.994566260077299</v>
      </c>
      <c r="M6697" s="152">
        <v>22.3890057926018</v>
      </c>
    </row>
    <row r="6698" spans="1:13">
      <c r="A6698" s="150" t="str">
        <f t="shared" si="209"/>
        <v>2004-2006FemalesBCU3</v>
      </c>
      <c r="B6698" s="151" t="str">
        <f t="shared" si="208"/>
        <v>2004-2006_Females_BCU3_&lt;75</v>
      </c>
      <c r="C6698" s="152" t="s">
        <v>1</v>
      </c>
      <c r="D6698" s="152" t="s">
        <v>214</v>
      </c>
      <c r="E6698" s="152" t="s">
        <v>29</v>
      </c>
      <c r="F6698" s="152">
        <v>630</v>
      </c>
      <c r="G6698" s="152">
        <v>210</v>
      </c>
      <c r="H6698" s="152">
        <v>337.39456419868799</v>
      </c>
      <c r="I6698" s="152">
        <v>334.297382316712</v>
      </c>
      <c r="J6698" s="152">
        <v>308.63424487618801</v>
      </c>
      <c r="K6698" s="152">
        <v>361.52079756997398</v>
      </c>
      <c r="L6698" s="152">
        <v>25.663137440523801</v>
      </c>
      <c r="M6698" s="152">
        <v>27.223415253262498</v>
      </c>
    </row>
    <row r="6699" spans="1:13">
      <c r="A6699" s="150" t="str">
        <f t="shared" si="209"/>
        <v>2005-2007FemalesBCU3</v>
      </c>
      <c r="B6699" s="151" t="str">
        <f t="shared" si="208"/>
        <v>2005-2007_Females_BCU3_&lt;75</v>
      </c>
      <c r="C6699" s="152" t="s">
        <v>3</v>
      </c>
      <c r="D6699" s="152" t="s">
        <v>214</v>
      </c>
      <c r="E6699" s="152" t="s">
        <v>29</v>
      </c>
      <c r="F6699" s="152">
        <v>633</v>
      </c>
      <c r="G6699" s="152">
        <v>211</v>
      </c>
      <c r="H6699" s="152">
        <v>338.39228914632099</v>
      </c>
      <c r="I6699" s="152">
        <v>333.318412178703</v>
      </c>
      <c r="J6699" s="152">
        <v>307.773513732482</v>
      </c>
      <c r="K6699" s="152">
        <v>360.41259388250501</v>
      </c>
      <c r="L6699" s="152">
        <v>25.544898446221499</v>
      </c>
      <c r="M6699" s="152">
        <v>27.094181703801599</v>
      </c>
    </row>
    <row r="6700" spans="1:13">
      <c r="A6700" s="150" t="str">
        <f t="shared" si="209"/>
        <v>2006-2008FemalesBCU3</v>
      </c>
      <c r="B6700" s="151" t="str">
        <f t="shared" si="208"/>
        <v>2006-2008_Females_BCU3_&lt;75</v>
      </c>
      <c r="C6700" s="152" t="s">
        <v>4</v>
      </c>
      <c r="D6700" s="152" t="s">
        <v>214</v>
      </c>
      <c r="E6700" s="152" t="s">
        <v>29</v>
      </c>
      <c r="F6700" s="152">
        <v>593</v>
      </c>
      <c r="G6700" s="152">
        <v>197.666666666667</v>
      </c>
      <c r="H6700" s="152">
        <v>316.14863784187202</v>
      </c>
      <c r="I6700" s="152">
        <v>308.89868917729001</v>
      </c>
      <c r="J6700" s="152">
        <v>284.44331859649799</v>
      </c>
      <c r="K6700" s="152">
        <v>334.88814380528498</v>
      </c>
      <c r="L6700" s="152">
        <v>24.455370580792199</v>
      </c>
      <c r="M6700" s="152">
        <v>25.989454627995499</v>
      </c>
    </row>
    <row r="6701" spans="1:13">
      <c r="A6701" s="150" t="str">
        <f t="shared" si="209"/>
        <v>2007-2009FemalesBCU3</v>
      </c>
      <c r="B6701" s="151" t="str">
        <f t="shared" si="208"/>
        <v>2007-2009_Females_BCU3_&lt;75</v>
      </c>
      <c r="C6701" s="152" t="s">
        <v>5</v>
      </c>
      <c r="D6701" s="152" t="s">
        <v>214</v>
      </c>
      <c r="E6701" s="152" t="s">
        <v>29</v>
      </c>
      <c r="F6701" s="152">
        <v>625</v>
      </c>
      <c r="G6701" s="152">
        <v>208.333333333333</v>
      </c>
      <c r="H6701" s="152">
        <v>332.60426478492502</v>
      </c>
      <c r="I6701" s="152">
        <v>318.00485727274798</v>
      </c>
      <c r="J6701" s="152">
        <v>293.45559712433197</v>
      </c>
      <c r="K6701" s="152">
        <v>344.052828760588</v>
      </c>
      <c r="L6701" s="152">
        <v>24.549260148416401</v>
      </c>
      <c r="M6701" s="152">
        <v>26.0479714878397</v>
      </c>
    </row>
    <row r="6702" spans="1:13">
      <c r="A6702" s="150" t="str">
        <f t="shared" si="209"/>
        <v>2008-2010FemalesBCU3</v>
      </c>
      <c r="B6702" s="151" t="str">
        <f t="shared" si="208"/>
        <v>2008-2010_Females_BCU3_&lt;75</v>
      </c>
      <c r="C6702" s="152" t="s">
        <v>6</v>
      </c>
      <c r="D6702" s="152" t="s">
        <v>214</v>
      </c>
      <c r="E6702" s="152" t="s">
        <v>29</v>
      </c>
      <c r="F6702" s="152">
        <v>623</v>
      </c>
      <c r="G6702" s="152">
        <v>207.666666666667</v>
      </c>
      <c r="H6702" s="152">
        <v>331.81539772576002</v>
      </c>
      <c r="I6702" s="152">
        <v>313.95613686606703</v>
      </c>
      <c r="J6702" s="152">
        <v>289.679353214858</v>
      </c>
      <c r="K6702" s="152">
        <v>339.71745320826801</v>
      </c>
      <c r="L6702" s="152">
        <v>24.276783651208699</v>
      </c>
      <c r="M6702" s="152">
        <v>25.761316342200601</v>
      </c>
    </row>
    <row r="6703" spans="1:13">
      <c r="A6703" s="150" t="str">
        <f t="shared" si="209"/>
        <v>2009-2011FemalesBCU3</v>
      </c>
      <c r="B6703" s="151" t="str">
        <f t="shared" si="208"/>
        <v>2009-2011_Females_BCU3_&lt;75</v>
      </c>
      <c r="C6703" s="152" t="s">
        <v>7</v>
      </c>
      <c r="D6703" s="152" t="s">
        <v>214</v>
      </c>
      <c r="E6703" s="152" t="s">
        <v>29</v>
      </c>
      <c r="F6703" s="152">
        <v>599</v>
      </c>
      <c r="G6703" s="152">
        <v>199.666666666667</v>
      </c>
      <c r="H6703" s="152">
        <v>319.722444622365</v>
      </c>
      <c r="I6703" s="152">
        <v>299.67766922541398</v>
      </c>
      <c r="J6703" s="152">
        <v>276.04724081415702</v>
      </c>
      <c r="K6703" s="152">
        <v>324.78273880198901</v>
      </c>
      <c r="L6703" s="152">
        <v>23.630428411257899</v>
      </c>
      <c r="M6703" s="152">
        <v>25.105069576574198</v>
      </c>
    </row>
    <row r="6704" spans="1:13">
      <c r="A6704" s="150" t="str">
        <f t="shared" si="209"/>
        <v>2010-2012FemalesBCU3</v>
      </c>
      <c r="B6704" s="151" t="str">
        <f t="shared" si="208"/>
        <v>2010-2012_Females_BCU3_&lt;75</v>
      </c>
      <c r="C6704" s="152" t="s">
        <v>8</v>
      </c>
      <c r="D6704" s="152" t="s">
        <v>214</v>
      </c>
      <c r="E6704" s="152" t="s">
        <v>29</v>
      </c>
      <c r="F6704" s="152">
        <v>612</v>
      </c>
      <c r="G6704" s="152">
        <v>204</v>
      </c>
      <c r="H6704" s="152">
        <v>327.253477068194</v>
      </c>
      <c r="I6704" s="152">
        <v>303.37470267176502</v>
      </c>
      <c r="J6704" s="152">
        <v>279.67978091267997</v>
      </c>
      <c r="K6704" s="152">
        <v>328.53197327395702</v>
      </c>
      <c r="L6704" s="152">
        <v>23.694921759084799</v>
      </c>
      <c r="M6704" s="152">
        <v>25.157270602192199</v>
      </c>
    </row>
    <row r="6705" spans="1:13">
      <c r="A6705" s="150" t="str">
        <f t="shared" si="209"/>
        <v>2011-2013FemalesBCU3</v>
      </c>
      <c r="B6705" s="151" t="str">
        <f t="shared" si="208"/>
        <v>2011-2013_Females_BCU3_&lt;75</v>
      </c>
      <c r="C6705" s="152" t="s">
        <v>9</v>
      </c>
      <c r="D6705" s="152" t="s">
        <v>214</v>
      </c>
      <c r="E6705" s="152" t="s">
        <v>29</v>
      </c>
      <c r="F6705" s="152">
        <v>622</v>
      </c>
      <c r="G6705" s="152">
        <v>207.333333333333</v>
      </c>
      <c r="H6705" s="152">
        <v>332.93188813060402</v>
      </c>
      <c r="I6705" s="152">
        <v>303.94391957141198</v>
      </c>
      <c r="J6705" s="152">
        <v>280.38788549930001</v>
      </c>
      <c r="K6705" s="152">
        <v>328.94160812990498</v>
      </c>
      <c r="L6705" s="152">
        <v>23.5560340721124</v>
      </c>
      <c r="M6705" s="152">
        <v>24.997688558492602</v>
      </c>
    </row>
    <row r="6706" spans="1:13">
      <c r="A6706" s="150" t="str">
        <f t="shared" si="209"/>
        <v>2012-2014FemalesBCU3</v>
      </c>
      <c r="B6706" s="151" t="str">
        <f t="shared" si="208"/>
        <v>2012-2014_Females_BCU3_&lt;75</v>
      </c>
      <c r="C6706" s="152" t="s">
        <v>216</v>
      </c>
      <c r="D6706" s="152" t="s">
        <v>214</v>
      </c>
      <c r="E6706" s="152" t="s">
        <v>29</v>
      </c>
      <c r="F6706" s="152">
        <v>668</v>
      </c>
      <c r="G6706" s="152">
        <v>222.666666666667</v>
      </c>
      <c r="H6706" s="152">
        <v>357.60937065033499</v>
      </c>
      <c r="I6706" s="152">
        <v>321.77368166419598</v>
      </c>
      <c r="J6706" s="152">
        <v>297.68486504948999</v>
      </c>
      <c r="K6706" s="152">
        <v>347.283441363657</v>
      </c>
      <c r="L6706" s="152">
        <v>24.088816614706801</v>
      </c>
      <c r="M6706" s="152">
        <v>25.5097596994611</v>
      </c>
    </row>
    <row r="6707" spans="1:13">
      <c r="A6707" s="150" t="str">
        <f t="shared" si="209"/>
        <v>2004-2006FemalesBCU4</v>
      </c>
      <c r="B6707" s="151" t="str">
        <f t="shared" si="208"/>
        <v>2004-2006_Females_BCU4_&lt;75</v>
      </c>
      <c r="C6707" s="152" t="s">
        <v>1</v>
      </c>
      <c r="D6707" s="152" t="s">
        <v>214</v>
      </c>
      <c r="E6707" s="152" t="s">
        <v>30</v>
      </c>
      <c r="F6707" s="152">
        <v>666</v>
      </c>
      <c r="G6707" s="152">
        <v>222</v>
      </c>
      <c r="H6707" s="152">
        <v>358.30531271015502</v>
      </c>
      <c r="I6707" s="152">
        <v>358.14809758797401</v>
      </c>
      <c r="J6707" s="152">
        <v>331.41153194728901</v>
      </c>
      <c r="K6707" s="152">
        <v>386.46423296759502</v>
      </c>
      <c r="L6707" s="152">
        <v>26.7365656406851</v>
      </c>
      <c r="M6707" s="152">
        <v>28.316135379621599</v>
      </c>
    </row>
    <row r="6708" spans="1:13">
      <c r="A6708" s="150" t="str">
        <f t="shared" si="209"/>
        <v>2005-2007FemalesBCU4</v>
      </c>
      <c r="B6708" s="151" t="str">
        <f t="shared" si="208"/>
        <v>2005-2007_Females_BCU4_&lt;75</v>
      </c>
      <c r="C6708" s="152" t="s">
        <v>3</v>
      </c>
      <c r="D6708" s="152" t="s">
        <v>214</v>
      </c>
      <c r="E6708" s="152" t="s">
        <v>30</v>
      </c>
      <c r="F6708" s="152">
        <v>657</v>
      </c>
      <c r="G6708" s="152">
        <v>219</v>
      </c>
      <c r="H6708" s="152">
        <v>352.55481502945997</v>
      </c>
      <c r="I6708" s="152">
        <v>351.04012773360301</v>
      </c>
      <c r="J6708" s="152">
        <v>324.65410045841401</v>
      </c>
      <c r="K6708" s="152">
        <v>378.995999472005</v>
      </c>
      <c r="L6708" s="152">
        <v>26.3860272751891</v>
      </c>
      <c r="M6708" s="152">
        <v>27.9558717384018</v>
      </c>
    </row>
    <row r="6709" spans="1:13">
      <c r="A6709" s="150" t="str">
        <f t="shared" si="209"/>
        <v>2006-2008FemalesBCU4</v>
      </c>
      <c r="B6709" s="151" t="str">
        <f t="shared" si="208"/>
        <v>2006-2008_Females_BCU4_&lt;75</v>
      </c>
      <c r="C6709" s="152" t="s">
        <v>4</v>
      </c>
      <c r="D6709" s="152" t="s">
        <v>214</v>
      </c>
      <c r="E6709" s="152" t="s">
        <v>30</v>
      </c>
      <c r="F6709" s="152">
        <v>654</v>
      </c>
      <c r="G6709" s="152">
        <v>218</v>
      </c>
      <c r="H6709" s="152">
        <v>349.15008114803101</v>
      </c>
      <c r="I6709" s="152">
        <v>346.24586479896101</v>
      </c>
      <c r="J6709" s="152">
        <v>320.147317916779</v>
      </c>
      <c r="K6709" s="152">
        <v>373.90082472015803</v>
      </c>
      <c r="L6709" s="152">
        <v>26.098546882182902</v>
      </c>
      <c r="M6709" s="152">
        <v>27.654959921196401</v>
      </c>
    </row>
    <row r="6710" spans="1:13">
      <c r="A6710" s="150" t="str">
        <f t="shared" si="209"/>
        <v>2007-2009FemalesBCU4</v>
      </c>
      <c r="B6710" s="151" t="str">
        <f t="shared" si="208"/>
        <v>2007-2009_Females_BCU4_&lt;75</v>
      </c>
      <c r="C6710" s="152" t="s">
        <v>5</v>
      </c>
      <c r="D6710" s="152" t="s">
        <v>214</v>
      </c>
      <c r="E6710" s="152" t="s">
        <v>30</v>
      </c>
      <c r="F6710" s="152">
        <v>665</v>
      </c>
      <c r="G6710" s="152">
        <v>221.666666666667</v>
      </c>
      <c r="H6710" s="152">
        <v>353.14859855766701</v>
      </c>
      <c r="I6710" s="152">
        <v>347.026959244517</v>
      </c>
      <c r="J6710" s="152">
        <v>321.06738961356399</v>
      </c>
      <c r="K6710" s="152">
        <v>374.52138412923603</v>
      </c>
      <c r="L6710" s="152">
        <v>25.9595696309527</v>
      </c>
      <c r="M6710" s="152">
        <v>27.494424884719901</v>
      </c>
    </row>
    <row r="6711" spans="1:13">
      <c r="A6711" s="150" t="str">
        <f t="shared" si="209"/>
        <v>2008-2010FemalesBCU4</v>
      </c>
      <c r="B6711" s="151" t="str">
        <f t="shared" si="208"/>
        <v>2008-2010_Females_BCU4_&lt;75</v>
      </c>
      <c r="C6711" s="152" t="s">
        <v>6</v>
      </c>
      <c r="D6711" s="152" t="s">
        <v>214</v>
      </c>
      <c r="E6711" s="152" t="s">
        <v>30</v>
      </c>
      <c r="F6711" s="152">
        <v>650</v>
      </c>
      <c r="G6711" s="152">
        <v>216.666666666667</v>
      </c>
      <c r="H6711" s="152">
        <v>343.902606781759</v>
      </c>
      <c r="I6711" s="152">
        <v>335.75855270677698</v>
      </c>
      <c r="J6711" s="152">
        <v>310.35334667269501</v>
      </c>
      <c r="K6711" s="152">
        <v>362.68362929714101</v>
      </c>
      <c r="L6711" s="152">
        <v>25.4052060340819</v>
      </c>
      <c r="M6711" s="152">
        <v>26.925076590364</v>
      </c>
    </row>
    <row r="6712" spans="1:13">
      <c r="A6712" s="150" t="str">
        <f t="shared" si="209"/>
        <v>2009-2011FemalesBCU4</v>
      </c>
      <c r="B6712" s="151" t="str">
        <f t="shared" si="208"/>
        <v>2009-2011_Females_BCU4_&lt;75</v>
      </c>
      <c r="C6712" s="152" t="s">
        <v>7</v>
      </c>
      <c r="D6712" s="152" t="s">
        <v>214</v>
      </c>
      <c r="E6712" s="152" t="s">
        <v>30</v>
      </c>
      <c r="F6712" s="152">
        <v>615</v>
      </c>
      <c r="G6712" s="152">
        <v>205</v>
      </c>
      <c r="H6712" s="152">
        <v>324.558811112049</v>
      </c>
      <c r="I6712" s="152">
        <v>315.326790155727</v>
      </c>
      <c r="J6712" s="152">
        <v>290.80774284080098</v>
      </c>
      <c r="K6712" s="152">
        <v>341.355229275243</v>
      </c>
      <c r="L6712" s="152">
        <v>24.5190473149258</v>
      </c>
      <c r="M6712" s="152">
        <v>26.028439119516399</v>
      </c>
    </row>
    <row r="6713" spans="1:13">
      <c r="A6713" s="150" t="str">
        <f t="shared" si="209"/>
        <v>2010-2012FemalesBCU4</v>
      </c>
      <c r="B6713" s="151" t="str">
        <f t="shared" si="208"/>
        <v>2010-2012_Females_BCU4_&lt;75</v>
      </c>
      <c r="C6713" s="152" t="s">
        <v>8</v>
      </c>
      <c r="D6713" s="152" t="s">
        <v>214</v>
      </c>
      <c r="E6713" s="152" t="s">
        <v>30</v>
      </c>
      <c r="F6713" s="152">
        <v>619</v>
      </c>
      <c r="G6713" s="152">
        <v>206.333333333333</v>
      </c>
      <c r="H6713" s="152">
        <v>326.34425892438202</v>
      </c>
      <c r="I6713" s="152">
        <v>316.326231105891</v>
      </c>
      <c r="J6713" s="152">
        <v>291.81705142633399</v>
      </c>
      <c r="K6713" s="152">
        <v>342.33914998800799</v>
      </c>
      <c r="L6713" s="152">
        <v>24.5091796795564</v>
      </c>
      <c r="M6713" s="152">
        <v>26.012918882116999</v>
      </c>
    </row>
    <row r="6714" spans="1:13">
      <c r="A6714" s="150" t="str">
        <f t="shared" si="209"/>
        <v>2011-2013FemalesBCU4</v>
      </c>
      <c r="B6714" s="151" t="str">
        <f t="shared" si="208"/>
        <v>2011-2013_Females_BCU4_&lt;75</v>
      </c>
      <c r="C6714" s="152" t="s">
        <v>9</v>
      </c>
      <c r="D6714" s="152" t="s">
        <v>214</v>
      </c>
      <c r="E6714" s="152" t="s">
        <v>30</v>
      </c>
      <c r="F6714" s="152">
        <v>624</v>
      </c>
      <c r="G6714" s="152">
        <v>208</v>
      </c>
      <c r="H6714" s="152">
        <v>328.26728532424301</v>
      </c>
      <c r="I6714" s="152">
        <v>315.69041956543799</v>
      </c>
      <c r="J6714" s="152">
        <v>291.31399377462998</v>
      </c>
      <c r="K6714" s="152">
        <v>341.55623673592999</v>
      </c>
      <c r="L6714" s="152">
        <v>24.376425790807598</v>
      </c>
      <c r="M6714" s="152">
        <v>25.8658171704928</v>
      </c>
    </row>
    <row r="6715" spans="1:13">
      <c r="A6715" s="150" t="str">
        <f t="shared" si="209"/>
        <v>2012-2014FemalesBCU4</v>
      </c>
      <c r="B6715" s="151" t="str">
        <f t="shared" si="208"/>
        <v>2012-2014_Females_BCU4_&lt;75</v>
      </c>
      <c r="C6715" s="152" t="s">
        <v>216</v>
      </c>
      <c r="D6715" s="152" t="s">
        <v>214</v>
      </c>
      <c r="E6715" s="152" t="s">
        <v>30</v>
      </c>
      <c r="F6715" s="152">
        <v>636</v>
      </c>
      <c r="G6715" s="152">
        <v>212</v>
      </c>
      <c r="H6715" s="152">
        <v>334.33739689949402</v>
      </c>
      <c r="I6715" s="152">
        <v>318.207494747532</v>
      </c>
      <c r="J6715" s="152">
        <v>293.86091653394902</v>
      </c>
      <c r="K6715" s="152">
        <v>344.02707776055303</v>
      </c>
      <c r="L6715" s="152">
        <v>24.3465782135826</v>
      </c>
      <c r="M6715" s="152">
        <v>25.8195830130216</v>
      </c>
    </row>
    <row r="6716" spans="1:13">
      <c r="A6716" s="150" t="str">
        <f t="shared" si="209"/>
        <v>2004-2006FemalesBCU5</v>
      </c>
      <c r="B6716" s="151" t="str">
        <f t="shared" si="208"/>
        <v>2004-2006_Females_BCU5_&lt;75</v>
      </c>
      <c r="C6716" s="152" t="s">
        <v>1</v>
      </c>
      <c r="D6716" s="152" t="s">
        <v>214</v>
      </c>
      <c r="E6716" s="152" t="s">
        <v>31</v>
      </c>
      <c r="F6716" s="152">
        <v>770</v>
      </c>
      <c r="G6716" s="152">
        <v>256.66666666666703</v>
      </c>
      <c r="H6716" s="152">
        <v>420.19099590723101</v>
      </c>
      <c r="I6716" s="152">
        <v>472.47271494261298</v>
      </c>
      <c r="J6716" s="152">
        <v>439.60924740260799</v>
      </c>
      <c r="K6716" s="152">
        <v>507.13780815566997</v>
      </c>
      <c r="L6716" s="152">
        <v>32.863467540005502</v>
      </c>
      <c r="M6716" s="152">
        <v>34.665093213056103</v>
      </c>
    </row>
    <row r="6717" spans="1:13">
      <c r="A6717" s="150" t="str">
        <f t="shared" si="209"/>
        <v>2005-2007FemalesBCU5</v>
      </c>
      <c r="B6717" s="151" t="str">
        <f t="shared" si="208"/>
        <v>2005-2007_Females_BCU5_&lt;75</v>
      </c>
      <c r="C6717" s="152" t="s">
        <v>3</v>
      </c>
      <c r="D6717" s="152" t="s">
        <v>214</v>
      </c>
      <c r="E6717" s="152" t="s">
        <v>31</v>
      </c>
      <c r="F6717" s="152">
        <v>774</v>
      </c>
      <c r="G6717" s="152">
        <v>258</v>
      </c>
      <c r="H6717" s="152">
        <v>419.62818990615301</v>
      </c>
      <c r="I6717" s="152">
        <v>474.04488566378501</v>
      </c>
      <c r="J6717" s="152">
        <v>441.13507017426502</v>
      </c>
      <c r="K6717" s="152">
        <v>508.75406102777799</v>
      </c>
      <c r="L6717" s="152">
        <v>32.909815489519801</v>
      </c>
      <c r="M6717" s="152">
        <v>34.709175363993197</v>
      </c>
    </row>
    <row r="6718" spans="1:13">
      <c r="A6718" s="150" t="str">
        <f t="shared" si="209"/>
        <v>2006-2008FemalesBCU5</v>
      </c>
      <c r="B6718" s="151" t="str">
        <f t="shared" si="208"/>
        <v>2006-2008_Females_BCU5_&lt;75</v>
      </c>
      <c r="C6718" s="152" t="s">
        <v>4</v>
      </c>
      <c r="D6718" s="152" t="s">
        <v>214</v>
      </c>
      <c r="E6718" s="152" t="s">
        <v>31</v>
      </c>
      <c r="F6718" s="152">
        <v>760</v>
      </c>
      <c r="G6718" s="152">
        <v>253.333333333333</v>
      </c>
      <c r="H6718" s="152">
        <v>409.21817790221797</v>
      </c>
      <c r="I6718" s="152">
        <v>462.741529583172</v>
      </c>
      <c r="J6718" s="152">
        <v>430.309919759102</v>
      </c>
      <c r="K6718" s="152">
        <v>496.96309843962001</v>
      </c>
      <c r="L6718" s="152">
        <v>32.431609824069099</v>
      </c>
      <c r="M6718" s="152">
        <v>34.2215688564483</v>
      </c>
    </row>
    <row r="6719" spans="1:13">
      <c r="A6719" s="150" t="str">
        <f t="shared" si="209"/>
        <v>2007-2009FemalesBCU5</v>
      </c>
      <c r="B6719" s="151" t="str">
        <f t="shared" ref="B6719:B6782" si="210">CONCATENATE(C6719,"_",D6719,"_",E6719,"_","&lt;75")</f>
        <v>2007-2009_Females_BCU5_&lt;75</v>
      </c>
      <c r="C6719" s="152" t="s">
        <v>5</v>
      </c>
      <c r="D6719" s="152" t="s">
        <v>214</v>
      </c>
      <c r="E6719" s="152" t="s">
        <v>31</v>
      </c>
      <c r="F6719" s="152">
        <v>786</v>
      </c>
      <c r="G6719" s="152">
        <v>262</v>
      </c>
      <c r="H6719" s="152">
        <v>421.66477114225</v>
      </c>
      <c r="I6719" s="152">
        <v>475.99285895247903</v>
      </c>
      <c r="J6719" s="152">
        <v>443.16405380211398</v>
      </c>
      <c r="K6719" s="152">
        <v>510.60243473492602</v>
      </c>
      <c r="L6719" s="152">
        <v>32.828805150365</v>
      </c>
      <c r="M6719" s="152">
        <v>34.609575782447102</v>
      </c>
    </row>
    <row r="6720" spans="1:13">
      <c r="A6720" s="150" t="str">
        <f t="shared" si="209"/>
        <v>2008-2010FemalesBCU5</v>
      </c>
      <c r="B6720" s="151" t="str">
        <f t="shared" si="210"/>
        <v>2008-2010_Females_BCU5_&lt;75</v>
      </c>
      <c r="C6720" s="152" t="s">
        <v>6</v>
      </c>
      <c r="D6720" s="152" t="s">
        <v>214</v>
      </c>
      <c r="E6720" s="152" t="s">
        <v>31</v>
      </c>
      <c r="F6720" s="152">
        <v>781</v>
      </c>
      <c r="G6720" s="152">
        <v>260.33333333333297</v>
      </c>
      <c r="H6720" s="152">
        <v>417.97786483419998</v>
      </c>
      <c r="I6720" s="152">
        <v>468.82796379327101</v>
      </c>
      <c r="J6720" s="152">
        <v>436.38027484393803</v>
      </c>
      <c r="K6720" s="152">
        <v>503.04154156809801</v>
      </c>
      <c r="L6720" s="152">
        <v>32.447688949332402</v>
      </c>
      <c r="M6720" s="152">
        <v>34.213577774826803</v>
      </c>
    </row>
    <row r="6721" spans="1:13">
      <c r="A6721" s="150" t="str">
        <f t="shared" si="209"/>
        <v>2009-2011FemalesBCU5</v>
      </c>
      <c r="B6721" s="151" t="str">
        <f t="shared" si="210"/>
        <v>2009-2011_Females_BCU5_&lt;75</v>
      </c>
      <c r="C6721" s="152" t="s">
        <v>7</v>
      </c>
      <c r="D6721" s="152" t="s">
        <v>214</v>
      </c>
      <c r="E6721" s="152" t="s">
        <v>31</v>
      </c>
      <c r="F6721" s="152">
        <v>776</v>
      </c>
      <c r="G6721" s="152">
        <v>258.66666666666703</v>
      </c>
      <c r="H6721" s="152">
        <v>413.84680202017</v>
      </c>
      <c r="I6721" s="152">
        <v>461.89110358638902</v>
      </c>
      <c r="J6721" s="152">
        <v>429.82412289140598</v>
      </c>
      <c r="K6721" s="152">
        <v>495.70903383647197</v>
      </c>
      <c r="L6721" s="152">
        <v>32.066980694983599</v>
      </c>
      <c r="M6721" s="152">
        <v>33.817930250082398</v>
      </c>
    </row>
    <row r="6722" spans="1:13">
      <c r="A6722" s="150" t="str">
        <f t="shared" si="209"/>
        <v>2010-2012FemalesBCU5</v>
      </c>
      <c r="B6722" s="151" t="str">
        <f t="shared" si="210"/>
        <v>2010-2012_Females_BCU5_&lt;75</v>
      </c>
      <c r="C6722" s="152" t="s">
        <v>8</v>
      </c>
      <c r="D6722" s="152" t="s">
        <v>214</v>
      </c>
      <c r="E6722" s="152" t="s">
        <v>31</v>
      </c>
      <c r="F6722" s="152">
        <v>758</v>
      </c>
      <c r="G6722" s="152">
        <v>252.666666666667</v>
      </c>
      <c r="H6722" s="152">
        <v>402.78870066104099</v>
      </c>
      <c r="I6722" s="152">
        <v>445.71810516240703</v>
      </c>
      <c r="J6722" s="152">
        <v>414.406642080442</v>
      </c>
      <c r="K6722" s="152">
        <v>478.76005113272799</v>
      </c>
      <c r="L6722" s="152">
        <v>31.311463081964899</v>
      </c>
      <c r="M6722" s="152">
        <v>33.041945970321002</v>
      </c>
    </row>
    <row r="6723" spans="1:13">
      <c r="A6723" s="150" t="str">
        <f t="shared" ref="A6723:A6786" si="211">C6723&amp;D6723&amp;E6723</f>
        <v>2011-2013FemalesBCU5</v>
      </c>
      <c r="B6723" s="151" t="str">
        <f t="shared" si="210"/>
        <v>2011-2013_Females_BCU5_&lt;75</v>
      </c>
      <c r="C6723" s="152" t="s">
        <v>9</v>
      </c>
      <c r="D6723" s="152" t="s">
        <v>214</v>
      </c>
      <c r="E6723" s="152" t="s">
        <v>31</v>
      </c>
      <c r="F6723" s="152">
        <v>759</v>
      </c>
      <c r="G6723" s="152">
        <v>253</v>
      </c>
      <c r="H6723" s="152">
        <v>401.160670398148</v>
      </c>
      <c r="I6723" s="152">
        <v>440.37712284479102</v>
      </c>
      <c r="J6723" s="152">
        <v>409.472582268498</v>
      </c>
      <c r="K6723" s="152">
        <v>472.98849771883903</v>
      </c>
      <c r="L6723" s="152">
        <v>30.904540576293002</v>
      </c>
      <c r="M6723" s="152">
        <v>32.611374874047698</v>
      </c>
    </row>
    <row r="6724" spans="1:13">
      <c r="A6724" s="150" t="str">
        <f t="shared" si="211"/>
        <v>2012-2014FemalesBCU5</v>
      </c>
      <c r="B6724" s="151" t="str">
        <f t="shared" si="210"/>
        <v>2012-2014_Females_BCU5_&lt;75</v>
      </c>
      <c r="C6724" s="152" t="s">
        <v>216</v>
      </c>
      <c r="D6724" s="152" t="s">
        <v>214</v>
      </c>
      <c r="E6724" s="152" t="s">
        <v>31</v>
      </c>
      <c r="F6724" s="152">
        <v>746</v>
      </c>
      <c r="G6724" s="152">
        <v>248.666666666667</v>
      </c>
      <c r="H6724" s="152">
        <v>392.63364544023898</v>
      </c>
      <c r="I6724" s="152">
        <v>427.49468117254702</v>
      </c>
      <c r="J6724" s="152">
        <v>397.23347068257101</v>
      </c>
      <c r="K6724" s="152">
        <v>459.44213366021103</v>
      </c>
      <c r="L6724" s="152">
        <v>30.261210489976101</v>
      </c>
      <c r="M6724" s="152">
        <v>31.947452487664901</v>
      </c>
    </row>
    <row r="6725" spans="1:13">
      <c r="A6725" s="150" t="str">
        <f t="shared" si="211"/>
        <v>2004-2006FemalesCT1</v>
      </c>
      <c r="B6725" s="151" t="str">
        <f t="shared" si="210"/>
        <v>2004-2006_Females_CT1_&lt;75</v>
      </c>
      <c r="C6725" s="152" t="s">
        <v>1</v>
      </c>
      <c r="D6725" s="152" t="s">
        <v>214</v>
      </c>
      <c r="E6725" s="152" t="s">
        <v>32</v>
      </c>
      <c r="F6725" s="152">
        <v>192</v>
      </c>
      <c r="G6725" s="152">
        <v>64</v>
      </c>
      <c r="H6725" s="152">
        <v>229.970415264286</v>
      </c>
      <c r="I6725" s="152">
        <v>287.349687666242</v>
      </c>
      <c r="J6725" s="152">
        <v>247.48649030786399</v>
      </c>
      <c r="K6725" s="152">
        <v>331.72238113540499</v>
      </c>
      <c r="L6725" s="152">
        <v>39.863197358378599</v>
      </c>
      <c r="M6725" s="152">
        <v>44.372693469162897</v>
      </c>
    </row>
    <row r="6726" spans="1:13">
      <c r="A6726" s="150" t="str">
        <f t="shared" si="211"/>
        <v>2005-2007FemalesCT1</v>
      </c>
      <c r="B6726" s="151" t="str">
        <f t="shared" si="210"/>
        <v>2005-2007_Females_CT1_&lt;75</v>
      </c>
      <c r="C6726" s="152" t="s">
        <v>3</v>
      </c>
      <c r="D6726" s="152" t="s">
        <v>214</v>
      </c>
      <c r="E6726" s="152" t="s">
        <v>32</v>
      </c>
      <c r="F6726" s="152">
        <v>206</v>
      </c>
      <c r="G6726" s="152">
        <v>68.6666666666667</v>
      </c>
      <c r="H6726" s="152">
        <v>243.89377597291099</v>
      </c>
      <c r="I6726" s="152">
        <v>297.68345317147401</v>
      </c>
      <c r="J6726" s="152">
        <v>257.77141798184499</v>
      </c>
      <c r="K6726" s="152">
        <v>341.945352872032</v>
      </c>
      <c r="L6726" s="152">
        <v>39.9120351896294</v>
      </c>
      <c r="M6726" s="152">
        <v>44.261899700557898</v>
      </c>
    </row>
    <row r="6727" spans="1:13">
      <c r="A6727" s="150" t="str">
        <f t="shared" si="211"/>
        <v>2006-2008FemalesCT1</v>
      </c>
      <c r="B6727" s="151" t="str">
        <f t="shared" si="210"/>
        <v>2006-2008_Females_CT1_&lt;75</v>
      </c>
      <c r="C6727" s="152" t="s">
        <v>4</v>
      </c>
      <c r="D6727" s="152" t="s">
        <v>214</v>
      </c>
      <c r="E6727" s="152" t="s">
        <v>32</v>
      </c>
      <c r="F6727" s="152">
        <v>202</v>
      </c>
      <c r="G6727" s="152">
        <v>67.3333333333333</v>
      </c>
      <c r="H6727" s="152">
        <v>236.68639053254401</v>
      </c>
      <c r="I6727" s="152">
        <v>278.87113598271401</v>
      </c>
      <c r="J6727" s="152">
        <v>241.13452230235501</v>
      </c>
      <c r="K6727" s="152">
        <v>320.76341461647797</v>
      </c>
      <c r="L6727" s="152">
        <v>37.736613680359198</v>
      </c>
      <c r="M6727" s="152">
        <v>41.892278633763503</v>
      </c>
    </row>
    <row r="6728" spans="1:13">
      <c r="A6728" s="150" t="str">
        <f t="shared" si="211"/>
        <v>2007-2009FemalesCT1</v>
      </c>
      <c r="B6728" s="151" t="str">
        <f t="shared" si="210"/>
        <v>2007-2009_Females_CT1_&lt;75</v>
      </c>
      <c r="C6728" s="152" t="s">
        <v>5</v>
      </c>
      <c r="D6728" s="152" t="s">
        <v>214</v>
      </c>
      <c r="E6728" s="152" t="s">
        <v>32</v>
      </c>
      <c r="F6728" s="152">
        <v>201</v>
      </c>
      <c r="G6728" s="152">
        <v>67</v>
      </c>
      <c r="H6728" s="152">
        <v>233.40881379550601</v>
      </c>
      <c r="I6728" s="152">
        <v>272.071219632929</v>
      </c>
      <c r="J6728" s="152">
        <v>235.208531081974</v>
      </c>
      <c r="K6728" s="152">
        <v>313.00401095015701</v>
      </c>
      <c r="L6728" s="152">
        <v>36.862688550955497</v>
      </c>
      <c r="M6728" s="152">
        <v>40.932791317228002</v>
      </c>
    </row>
    <row r="6729" spans="1:13">
      <c r="A6729" s="150" t="str">
        <f t="shared" si="211"/>
        <v>2008-2010FemalesCT1</v>
      </c>
      <c r="B6729" s="151" t="str">
        <f t="shared" si="210"/>
        <v>2008-2010_Females_CT1_&lt;75</v>
      </c>
      <c r="C6729" s="152" t="s">
        <v>6</v>
      </c>
      <c r="D6729" s="152" t="s">
        <v>214</v>
      </c>
      <c r="E6729" s="152" t="s">
        <v>32</v>
      </c>
      <c r="F6729" s="152">
        <v>199</v>
      </c>
      <c r="G6729" s="152">
        <v>66.3333333333333</v>
      </c>
      <c r="H6729" s="152">
        <v>230.286759089962</v>
      </c>
      <c r="I6729" s="152">
        <v>264.52985072942101</v>
      </c>
      <c r="J6729" s="152">
        <v>228.573393182789</v>
      </c>
      <c r="K6729" s="152">
        <v>304.477424827287</v>
      </c>
      <c r="L6729" s="152">
        <v>35.956457546632599</v>
      </c>
      <c r="M6729" s="152">
        <v>39.947574097865399</v>
      </c>
    </row>
    <row r="6730" spans="1:13">
      <c r="A6730" s="150" t="str">
        <f t="shared" si="211"/>
        <v>2009-2011FemalesCT1</v>
      </c>
      <c r="B6730" s="151" t="str">
        <f t="shared" si="210"/>
        <v>2009-2011_Females_CT1_&lt;75</v>
      </c>
      <c r="C6730" s="152" t="s">
        <v>7</v>
      </c>
      <c r="D6730" s="152" t="s">
        <v>214</v>
      </c>
      <c r="E6730" s="152" t="s">
        <v>32</v>
      </c>
      <c r="F6730" s="152">
        <v>212</v>
      </c>
      <c r="G6730" s="152">
        <v>70.6666666666667</v>
      </c>
      <c r="H6730" s="152">
        <v>245.59493054992399</v>
      </c>
      <c r="I6730" s="152">
        <v>274.05166656610697</v>
      </c>
      <c r="J6730" s="152">
        <v>237.997046653138</v>
      </c>
      <c r="K6730" s="152">
        <v>313.976545342343</v>
      </c>
      <c r="L6730" s="152">
        <v>36.054619912969201</v>
      </c>
      <c r="M6730" s="152">
        <v>39.924878776236</v>
      </c>
    </row>
    <row r="6731" spans="1:13">
      <c r="A6731" s="150" t="str">
        <f t="shared" si="211"/>
        <v>2010-2012FemalesCT1</v>
      </c>
      <c r="B6731" s="151" t="str">
        <f t="shared" si="210"/>
        <v>2010-2012_Females_CT1_&lt;75</v>
      </c>
      <c r="C6731" s="152" t="s">
        <v>8</v>
      </c>
      <c r="D6731" s="152" t="s">
        <v>214</v>
      </c>
      <c r="E6731" s="152" t="s">
        <v>32</v>
      </c>
      <c r="F6731" s="152">
        <v>209</v>
      </c>
      <c r="G6731" s="152">
        <v>69.6666666666667</v>
      </c>
      <c r="H6731" s="152">
        <v>241.97656647987799</v>
      </c>
      <c r="I6731" s="152">
        <v>260.67012194573499</v>
      </c>
      <c r="J6731" s="152">
        <v>226.19578026725301</v>
      </c>
      <c r="K6731" s="152">
        <v>298.873075223505</v>
      </c>
      <c r="L6731" s="152">
        <v>34.474341678481899</v>
      </c>
      <c r="M6731" s="152">
        <v>38.202953277770497</v>
      </c>
    </row>
    <row r="6732" spans="1:13">
      <c r="A6732" s="150" t="str">
        <f t="shared" si="211"/>
        <v>2011-2013FemalesCT1</v>
      </c>
      <c r="B6732" s="151" t="str">
        <f t="shared" si="210"/>
        <v>2011-2013_Females_CT1_&lt;75</v>
      </c>
      <c r="C6732" s="152" t="s">
        <v>9</v>
      </c>
      <c r="D6732" s="152" t="s">
        <v>214</v>
      </c>
      <c r="E6732" s="152" t="s">
        <v>32</v>
      </c>
      <c r="F6732" s="152">
        <v>211</v>
      </c>
      <c r="G6732" s="152">
        <v>70.3333333333333</v>
      </c>
      <c r="H6732" s="152">
        <v>243.789716926632</v>
      </c>
      <c r="I6732" s="152">
        <v>254.48769237595599</v>
      </c>
      <c r="J6732" s="152">
        <v>221.05727761195101</v>
      </c>
      <c r="K6732" s="152">
        <v>291.51565212359702</v>
      </c>
      <c r="L6732" s="152">
        <v>33.430414764005299</v>
      </c>
      <c r="M6732" s="152">
        <v>37.027959747640999</v>
      </c>
    </row>
    <row r="6733" spans="1:13">
      <c r="A6733" s="150" t="str">
        <f t="shared" si="211"/>
        <v>2012-2014FemalesCT1</v>
      </c>
      <c r="B6733" s="151" t="str">
        <f t="shared" si="210"/>
        <v>2012-2014_Females_CT1_&lt;75</v>
      </c>
      <c r="C6733" s="152" t="s">
        <v>216</v>
      </c>
      <c r="D6733" s="152" t="s">
        <v>214</v>
      </c>
      <c r="E6733" s="152" t="s">
        <v>32</v>
      </c>
      <c r="F6733" s="152">
        <v>198</v>
      </c>
      <c r="G6733" s="152">
        <v>66</v>
      </c>
      <c r="H6733" s="152">
        <v>228.037038743263</v>
      </c>
      <c r="I6733" s="152">
        <v>232.84731000714001</v>
      </c>
      <c r="J6733" s="152">
        <v>201.34833835938699</v>
      </c>
      <c r="K6733" s="152">
        <v>267.85196257367602</v>
      </c>
      <c r="L6733" s="152">
        <v>31.498971647753301</v>
      </c>
      <c r="M6733" s="152">
        <v>35.004652566535697</v>
      </c>
    </row>
    <row r="6734" spans="1:13">
      <c r="A6734" s="150" t="str">
        <f t="shared" si="211"/>
        <v>2004-2006FemalesCT2</v>
      </c>
      <c r="B6734" s="151" t="str">
        <f t="shared" si="210"/>
        <v>2004-2006_Females_CT2_&lt;75</v>
      </c>
      <c r="C6734" s="152" t="s">
        <v>1</v>
      </c>
      <c r="D6734" s="152" t="s">
        <v>214</v>
      </c>
      <c r="E6734" s="152" t="s">
        <v>33</v>
      </c>
      <c r="F6734" s="152">
        <v>243</v>
      </c>
      <c r="G6734" s="152">
        <v>81</v>
      </c>
      <c r="H6734" s="152">
        <v>292.48212609229398</v>
      </c>
      <c r="I6734" s="152">
        <v>324.02606240849298</v>
      </c>
      <c r="J6734" s="152">
        <v>284.451414278892</v>
      </c>
      <c r="K6734" s="152">
        <v>367.55370708415199</v>
      </c>
      <c r="L6734" s="152">
        <v>39.574648129600902</v>
      </c>
      <c r="M6734" s="152">
        <v>43.527644675659502</v>
      </c>
    </row>
    <row r="6735" spans="1:13">
      <c r="A6735" s="150" t="str">
        <f t="shared" si="211"/>
        <v>2005-2007FemalesCT2</v>
      </c>
      <c r="B6735" s="151" t="str">
        <f t="shared" si="210"/>
        <v>2005-2007_Females_CT2_&lt;75</v>
      </c>
      <c r="C6735" s="152" t="s">
        <v>3</v>
      </c>
      <c r="D6735" s="152" t="s">
        <v>214</v>
      </c>
      <c r="E6735" s="152" t="s">
        <v>33</v>
      </c>
      <c r="F6735" s="152">
        <v>242</v>
      </c>
      <c r="G6735" s="152">
        <v>80.6666666666667</v>
      </c>
      <c r="H6735" s="152">
        <v>290.73259809221798</v>
      </c>
      <c r="I6735" s="152">
        <v>319.77317620106197</v>
      </c>
      <c r="J6735" s="152">
        <v>280.63641162984601</v>
      </c>
      <c r="K6735" s="152">
        <v>362.82769782143401</v>
      </c>
      <c r="L6735" s="152">
        <v>39.136764571215402</v>
      </c>
      <c r="M6735" s="152">
        <v>43.054521620372</v>
      </c>
    </row>
    <row r="6736" spans="1:13">
      <c r="A6736" s="150" t="str">
        <f t="shared" si="211"/>
        <v>2006-2008FemalesCT2</v>
      </c>
      <c r="B6736" s="151" t="str">
        <f t="shared" si="210"/>
        <v>2006-2008_Females_CT2_&lt;75</v>
      </c>
      <c r="C6736" s="152" t="s">
        <v>4</v>
      </c>
      <c r="D6736" s="152" t="s">
        <v>214</v>
      </c>
      <c r="E6736" s="152" t="s">
        <v>33</v>
      </c>
      <c r="F6736" s="152">
        <v>266</v>
      </c>
      <c r="G6736" s="152">
        <v>88.6666666666667</v>
      </c>
      <c r="H6736" s="152">
        <v>319.08640523973497</v>
      </c>
      <c r="I6736" s="152">
        <v>346.84174971591199</v>
      </c>
      <c r="J6736" s="152">
        <v>306.28584616800498</v>
      </c>
      <c r="K6736" s="152">
        <v>391.26046131596001</v>
      </c>
      <c r="L6736" s="152">
        <v>40.555903547906802</v>
      </c>
      <c r="M6736" s="152">
        <v>44.418711600048702</v>
      </c>
    </row>
    <row r="6737" spans="1:13">
      <c r="A6737" s="150" t="str">
        <f t="shared" si="211"/>
        <v>2007-2009FemalesCT2</v>
      </c>
      <c r="B6737" s="151" t="str">
        <f t="shared" si="210"/>
        <v>2007-2009_Females_CT2_&lt;75</v>
      </c>
      <c r="C6737" s="152" t="s">
        <v>5</v>
      </c>
      <c r="D6737" s="152" t="s">
        <v>214</v>
      </c>
      <c r="E6737" s="152" t="s">
        <v>33</v>
      </c>
      <c r="F6737" s="152">
        <v>282</v>
      </c>
      <c r="G6737" s="152">
        <v>94</v>
      </c>
      <c r="H6737" s="152">
        <v>337.89046118453399</v>
      </c>
      <c r="I6737" s="152">
        <v>365.19730463795702</v>
      </c>
      <c r="J6737" s="152">
        <v>323.68099106811502</v>
      </c>
      <c r="K6737" s="152">
        <v>410.54846465419399</v>
      </c>
      <c r="L6737" s="152">
        <v>41.516313569841302</v>
      </c>
      <c r="M6737" s="152">
        <v>45.3511600162375</v>
      </c>
    </row>
    <row r="6738" spans="1:13">
      <c r="A6738" s="150" t="str">
        <f t="shared" si="211"/>
        <v>2008-2010FemalesCT2</v>
      </c>
      <c r="B6738" s="151" t="str">
        <f t="shared" si="210"/>
        <v>2008-2010_Females_CT2_&lt;75</v>
      </c>
      <c r="C6738" s="152" t="s">
        <v>6</v>
      </c>
      <c r="D6738" s="152" t="s">
        <v>214</v>
      </c>
      <c r="E6738" s="152" t="s">
        <v>33</v>
      </c>
      <c r="F6738" s="152">
        <v>281</v>
      </c>
      <c r="G6738" s="152">
        <v>93.6666666666667</v>
      </c>
      <c r="H6738" s="152">
        <v>335.26218457316702</v>
      </c>
      <c r="I6738" s="152">
        <v>360.86023576719799</v>
      </c>
      <c r="J6738" s="152">
        <v>319.74061348407002</v>
      </c>
      <c r="K6738" s="152">
        <v>405.78514892513402</v>
      </c>
      <c r="L6738" s="152">
        <v>41.1196222831272</v>
      </c>
      <c r="M6738" s="152">
        <v>44.9249131579367</v>
      </c>
    </row>
    <row r="6739" spans="1:13">
      <c r="A6739" s="150" t="str">
        <f t="shared" si="211"/>
        <v>2009-2011FemalesCT2</v>
      </c>
      <c r="B6739" s="151" t="str">
        <f t="shared" si="210"/>
        <v>2009-2011_Females_CT2_&lt;75</v>
      </c>
      <c r="C6739" s="152" t="s">
        <v>7</v>
      </c>
      <c r="D6739" s="152" t="s">
        <v>214</v>
      </c>
      <c r="E6739" s="152" t="s">
        <v>33</v>
      </c>
      <c r="F6739" s="152">
        <v>267</v>
      </c>
      <c r="G6739" s="152">
        <v>89</v>
      </c>
      <c r="H6739" s="152">
        <v>317.50939447271998</v>
      </c>
      <c r="I6739" s="152">
        <v>337.05988438721698</v>
      </c>
      <c r="J6739" s="152">
        <v>297.65975622826397</v>
      </c>
      <c r="K6739" s="152">
        <v>380.205345551324</v>
      </c>
      <c r="L6739" s="152">
        <v>39.400128158953699</v>
      </c>
      <c r="M6739" s="152">
        <v>43.145461164106997</v>
      </c>
    </row>
    <row r="6740" spans="1:13">
      <c r="A6740" s="150" t="str">
        <f t="shared" si="211"/>
        <v>2010-2012FemalesCT2</v>
      </c>
      <c r="B6740" s="151" t="str">
        <f t="shared" si="210"/>
        <v>2010-2012_Females_CT2_&lt;75</v>
      </c>
      <c r="C6740" s="152" t="s">
        <v>8</v>
      </c>
      <c r="D6740" s="152" t="s">
        <v>214</v>
      </c>
      <c r="E6740" s="152" t="s">
        <v>33</v>
      </c>
      <c r="F6740" s="152">
        <v>242</v>
      </c>
      <c r="G6740" s="152">
        <v>80.6666666666667</v>
      </c>
      <c r="H6740" s="152">
        <v>286.80801640257403</v>
      </c>
      <c r="I6740" s="152">
        <v>301.97073691256003</v>
      </c>
      <c r="J6740" s="152">
        <v>264.959761818365</v>
      </c>
      <c r="K6740" s="152">
        <v>342.68666846291802</v>
      </c>
      <c r="L6740" s="152">
        <v>37.010975094195402</v>
      </c>
      <c r="M6740" s="152">
        <v>40.7159315503581</v>
      </c>
    </row>
    <row r="6741" spans="1:13">
      <c r="A6741" s="150" t="str">
        <f t="shared" si="211"/>
        <v>2011-2013FemalesCT2</v>
      </c>
      <c r="B6741" s="151" t="str">
        <f t="shared" si="210"/>
        <v>2011-2013_Females_CT2_&lt;75</v>
      </c>
      <c r="C6741" s="152" t="s">
        <v>9</v>
      </c>
      <c r="D6741" s="152" t="s">
        <v>214</v>
      </c>
      <c r="E6741" s="152" t="s">
        <v>33</v>
      </c>
      <c r="F6741" s="152">
        <v>245</v>
      </c>
      <c r="G6741" s="152">
        <v>81.6666666666667</v>
      </c>
      <c r="H6741" s="152">
        <v>289.622072748336</v>
      </c>
      <c r="I6741" s="152">
        <v>301.10022700615502</v>
      </c>
      <c r="J6741" s="152">
        <v>264.43653314737901</v>
      </c>
      <c r="K6741" s="152">
        <v>341.41037754285202</v>
      </c>
      <c r="L6741" s="152">
        <v>36.663693858775801</v>
      </c>
      <c r="M6741" s="152">
        <v>40.310150536697201</v>
      </c>
    </row>
    <row r="6742" spans="1:13">
      <c r="A6742" s="150" t="str">
        <f t="shared" si="211"/>
        <v>2012-2014FemalesCT2</v>
      </c>
      <c r="B6742" s="151" t="str">
        <f t="shared" si="210"/>
        <v>2012-2014_Females_CT2_&lt;75</v>
      </c>
      <c r="C6742" s="152" t="s">
        <v>216</v>
      </c>
      <c r="D6742" s="152" t="s">
        <v>214</v>
      </c>
      <c r="E6742" s="152" t="s">
        <v>33</v>
      </c>
      <c r="F6742" s="152">
        <v>256</v>
      </c>
      <c r="G6742" s="152">
        <v>85.3333333333333</v>
      </c>
      <c r="H6742" s="152">
        <v>301.90815387881202</v>
      </c>
      <c r="I6742" s="152">
        <v>309.107897829335</v>
      </c>
      <c r="J6742" s="152">
        <v>272.27268748998</v>
      </c>
      <c r="K6742" s="152">
        <v>349.52292373699999</v>
      </c>
      <c r="L6742" s="152">
        <v>36.835210339355299</v>
      </c>
      <c r="M6742" s="152">
        <v>40.415025907664401</v>
      </c>
    </row>
    <row r="6743" spans="1:13">
      <c r="A6743" s="150" t="str">
        <f t="shared" si="211"/>
        <v>2004-2006FemalesCT3</v>
      </c>
      <c r="B6743" s="151" t="str">
        <f t="shared" si="210"/>
        <v>2004-2006_Females_CT3_&lt;75</v>
      </c>
      <c r="C6743" s="152" t="s">
        <v>1</v>
      </c>
      <c r="D6743" s="152" t="s">
        <v>214</v>
      </c>
      <c r="E6743" s="152" t="s">
        <v>34</v>
      </c>
      <c r="F6743" s="152">
        <v>306</v>
      </c>
      <c r="G6743" s="152">
        <v>102</v>
      </c>
      <c r="H6743" s="152">
        <v>376.65247039708498</v>
      </c>
      <c r="I6743" s="152">
        <v>403.53395112141101</v>
      </c>
      <c r="J6743" s="152">
        <v>359.538208055837</v>
      </c>
      <c r="K6743" s="152">
        <v>451.42323798117201</v>
      </c>
      <c r="L6743" s="152">
        <v>43.9957430655747</v>
      </c>
      <c r="M6743" s="152">
        <v>47.889286859760297</v>
      </c>
    </row>
    <row r="6744" spans="1:13">
      <c r="A6744" s="150" t="str">
        <f t="shared" si="211"/>
        <v>2005-2007FemalesCT3</v>
      </c>
      <c r="B6744" s="151" t="str">
        <f t="shared" si="210"/>
        <v>2005-2007_Females_CT3_&lt;75</v>
      </c>
      <c r="C6744" s="152" t="s">
        <v>3</v>
      </c>
      <c r="D6744" s="152" t="s">
        <v>214</v>
      </c>
      <c r="E6744" s="152" t="s">
        <v>34</v>
      </c>
      <c r="F6744" s="152">
        <v>323</v>
      </c>
      <c r="G6744" s="152">
        <v>107.666666666667</v>
      </c>
      <c r="H6744" s="152">
        <v>399.92571039435398</v>
      </c>
      <c r="I6744" s="152">
        <v>426.02990097752502</v>
      </c>
      <c r="J6744" s="152">
        <v>380.76944644186898</v>
      </c>
      <c r="K6744" s="152">
        <v>475.184065109377</v>
      </c>
      <c r="L6744" s="152">
        <v>45.260454535656002</v>
      </c>
      <c r="M6744" s="152">
        <v>49.154164131852603</v>
      </c>
    </row>
    <row r="6745" spans="1:13">
      <c r="A6745" s="150" t="str">
        <f t="shared" si="211"/>
        <v>2006-2008FemalesCT3</v>
      </c>
      <c r="B6745" s="151" t="str">
        <f t="shared" si="210"/>
        <v>2006-2008_Females_CT3_&lt;75</v>
      </c>
      <c r="C6745" s="152" t="s">
        <v>4</v>
      </c>
      <c r="D6745" s="152" t="s">
        <v>214</v>
      </c>
      <c r="E6745" s="152" t="s">
        <v>34</v>
      </c>
      <c r="F6745" s="152">
        <v>342</v>
      </c>
      <c r="G6745" s="152">
        <v>114</v>
      </c>
      <c r="H6745" s="152">
        <v>424.99782530352502</v>
      </c>
      <c r="I6745" s="152">
        <v>450.97149428900002</v>
      </c>
      <c r="J6745" s="152">
        <v>404.34750616619499</v>
      </c>
      <c r="K6745" s="152">
        <v>501.48842253751098</v>
      </c>
      <c r="L6745" s="152">
        <v>46.623988122805201</v>
      </c>
      <c r="M6745" s="152">
        <v>50.516928248510197</v>
      </c>
    </row>
    <row r="6746" spans="1:13">
      <c r="A6746" s="150" t="str">
        <f t="shared" si="211"/>
        <v>2007-2009FemalesCT3</v>
      </c>
      <c r="B6746" s="151" t="str">
        <f t="shared" si="210"/>
        <v>2007-2009_Females_CT3_&lt;75</v>
      </c>
      <c r="C6746" s="152" t="s">
        <v>5</v>
      </c>
      <c r="D6746" s="152" t="s">
        <v>214</v>
      </c>
      <c r="E6746" s="152" t="s">
        <v>34</v>
      </c>
      <c r="F6746" s="152">
        <v>324</v>
      </c>
      <c r="G6746" s="152">
        <v>108</v>
      </c>
      <c r="H6746" s="152">
        <v>402.75464286602198</v>
      </c>
      <c r="I6746" s="152">
        <v>422.39972365560999</v>
      </c>
      <c r="J6746" s="152">
        <v>377.53831329137</v>
      </c>
      <c r="K6746" s="152">
        <v>471.11427922529901</v>
      </c>
      <c r="L6746" s="152">
        <v>44.861410364239802</v>
      </c>
      <c r="M6746" s="152">
        <v>48.714555569689303</v>
      </c>
    </row>
    <row r="6747" spans="1:13">
      <c r="A6747" s="150" t="str">
        <f t="shared" si="211"/>
        <v>2008-2010FemalesCT3</v>
      </c>
      <c r="B6747" s="151" t="str">
        <f t="shared" si="210"/>
        <v>2008-2010_Females_CT3_&lt;75</v>
      </c>
      <c r="C6747" s="152" t="s">
        <v>6</v>
      </c>
      <c r="D6747" s="152" t="s">
        <v>214</v>
      </c>
      <c r="E6747" s="152" t="s">
        <v>34</v>
      </c>
      <c r="F6747" s="152">
        <v>305</v>
      </c>
      <c r="G6747" s="152">
        <v>101.666666666667</v>
      </c>
      <c r="H6747" s="152">
        <v>377.70897832817298</v>
      </c>
      <c r="I6747" s="152">
        <v>392.55492830525498</v>
      </c>
      <c r="J6747" s="152">
        <v>349.61215945102299</v>
      </c>
      <c r="K6747" s="152">
        <v>439.30457532158601</v>
      </c>
      <c r="L6747" s="152">
        <v>42.942768854231502</v>
      </c>
      <c r="M6747" s="152">
        <v>46.7496470163317</v>
      </c>
    </row>
    <row r="6748" spans="1:13">
      <c r="A6748" s="150" t="str">
        <f t="shared" si="211"/>
        <v>2009-2011FemalesCT3</v>
      </c>
      <c r="B6748" s="151" t="str">
        <f t="shared" si="210"/>
        <v>2009-2011_Females_CT3_&lt;75</v>
      </c>
      <c r="C6748" s="152" t="s">
        <v>7</v>
      </c>
      <c r="D6748" s="152" t="s">
        <v>214</v>
      </c>
      <c r="E6748" s="152" t="s">
        <v>34</v>
      </c>
      <c r="F6748" s="152">
        <v>261</v>
      </c>
      <c r="G6748" s="152">
        <v>87</v>
      </c>
      <c r="H6748" s="152">
        <v>321.32172799684798</v>
      </c>
      <c r="I6748" s="152">
        <v>332.04821483061198</v>
      </c>
      <c r="J6748" s="152">
        <v>292.87125561820699</v>
      </c>
      <c r="K6748" s="152">
        <v>374.99404320697403</v>
      </c>
      <c r="L6748" s="152">
        <v>39.176959212405201</v>
      </c>
      <c r="M6748" s="152">
        <v>42.945828376361597</v>
      </c>
    </row>
    <row r="6749" spans="1:13">
      <c r="A6749" s="150" t="str">
        <f t="shared" si="211"/>
        <v>2010-2012FemalesCT3</v>
      </c>
      <c r="B6749" s="151" t="str">
        <f t="shared" si="210"/>
        <v>2010-2012_Females_CT3_&lt;75</v>
      </c>
      <c r="C6749" s="152" t="s">
        <v>8</v>
      </c>
      <c r="D6749" s="152" t="s">
        <v>214</v>
      </c>
      <c r="E6749" s="152" t="s">
        <v>34</v>
      </c>
      <c r="F6749" s="152">
        <v>292</v>
      </c>
      <c r="G6749" s="152">
        <v>97.3333333333333</v>
      </c>
      <c r="H6749" s="152">
        <v>358.51975542077003</v>
      </c>
      <c r="I6749" s="152">
        <v>371.33087539900299</v>
      </c>
      <c r="J6749" s="152">
        <v>329.85882812420499</v>
      </c>
      <c r="K6749" s="152">
        <v>416.56430208503298</v>
      </c>
      <c r="L6749" s="152">
        <v>41.472047274797703</v>
      </c>
      <c r="M6749" s="152">
        <v>45.233426686030199</v>
      </c>
    </row>
    <row r="6750" spans="1:13">
      <c r="A6750" s="150" t="str">
        <f t="shared" si="211"/>
        <v>2011-2013FemalesCT3</v>
      </c>
      <c r="B6750" s="151" t="str">
        <f t="shared" si="210"/>
        <v>2011-2013_Females_CT3_&lt;75</v>
      </c>
      <c r="C6750" s="152" t="s">
        <v>9</v>
      </c>
      <c r="D6750" s="152" t="s">
        <v>214</v>
      </c>
      <c r="E6750" s="152" t="s">
        <v>34</v>
      </c>
      <c r="F6750" s="152">
        <v>286</v>
      </c>
      <c r="G6750" s="152">
        <v>95.3333333333333</v>
      </c>
      <c r="H6750" s="152">
        <v>350.78681728422299</v>
      </c>
      <c r="I6750" s="152">
        <v>365.50891461461202</v>
      </c>
      <c r="J6750" s="152">
        <v>324.28044750284198</v>
      </c>
      <c r="K6750" s="152">
        <v>410.51760385003598</v>
      </c>
      <c r="L6750" s="152">
        <v>41.228467111770698</v>
      </c>
      <c r="M6750" s="152">
        <v>45.008689235423397</v>
      </c>
    </row>
    <row r="6751" spans="1:13">
      <c r="A6751" s="150" t="str">
        <f t="shared" si="211"/>
        <v>2012-2014FemalesCT3</v>
      </c>
      <c r="B6751" s="151" t="str">
        <f t="shared" si="210"/>
        <v>2012-2014_Females_CT3_&lt;75</v>
      </c>
      <c r="C6751" s="152" t="s">
        <v>216</v>
      </c>
      <c r="D6751" s="152" t="s">
        <v>214</v>
      </c>
      <c r="E6751" s="152" t="s">
        <v>34</v>
      </c>
      <c r="F6751" s="152">
        <v>313</v>
      </c>
      <c r="G6751" s="152">
        <v>104.333333333333</v>
      </c>
      <c r="H6751" s="152">
        <v>384.20936341541301</v>
      </c>
      <c r="I6751" s="152">
        <v>399.08925541725802</v>
      </c>
      <c r="J6751" s="152">
        <v>355.97142931392398</v>
      </c>
      <c r="K6751" s="152">
        <v>445.97800943108399</v>
      </c>
      <c r="L6751" s="152">
        <v>43.1178261033333</v>
      </c>
      <c r="M6751" s="152">
        <v>46.888754013826599</v>
      </c>
    </row>
    <row r="6752" spans="1:13">
      <c r="A6752" s="150" t="str">
        <f t="shared" si="211"/>
        <v>2004-2006FemalesCT4</v>
      </c>
      <c r="B6752" s="151" t="str">
        <f t="shared" si="210"/>
        <v>2004-2006_Females_CT4_&lt;75</v>
      </c>
      <c r="C6752" s="152" t="s">
        <v>1</v>
      </c>
      <c r="D6752" s="152" t="s">
        <v>214</v>
      </c>
      <c r="E6752" s="152" t="s">
        <v>35</v>
      </c>
      <c r="F6752" s="152">
        <v>347</v>
      </c>
      <c r="G6752" s="152">
        <v>115.666666666667</v>
      </c>
      <c r="H6752" s="152">
        <v>441.45336115210398</v>
      </c>
      <c r="I6752" s="152">
        <v>475.607682663437</v>
      </c>
      <c r="J6752" s="152">
        <v>426.81214738946102</v>
      </c>
      <c r="K6752" s="152">
        <v>528.44670376660099</v>
      </c>
      <c r="L6752" s="152">
        <v>48.795535273975901</v>
      </c>
      <c r="M6752" s="152">
        <v>52.839021103163603</v>
      </c>
    </row>
    <row r="6753" spans="1:13">
      <c r="A6753" s="150" t="str">
        <f t="shared" si="211"/>
        <v>2005-2007FemalesCT4</v>
      </c>
      <c r="B6753" s="151" t="str">
        <f t="shared" si="210"/>
        <v>2005-2007_Females_CT4_&lt;75</v>
      </c>
      <c r="C6753" s="152" t="s">
        <v>3</v>
      </c>
      <c r="D6753" s="152" t="s">
        <v>214</v>
      </c>
      <c r="E6753" s="152" t="s">
        <v>35</v>
      </c>
      <c r="F6753" s="152">
        <v>318</v>
      </c>
      <c r="G6753" s="152">
        <v>106</v>
      </c>
      <c r="H6753" s="152">
        <v>405.29689909636602</v>
      </c>
      <c r="I6753" s="152">
        <v>436.35028945399301</v>
      </c>
      <c r="J6753" s="152">
        <v>389.64049007162401</v>
      </c>
      <c r="K6753" s="152">
        <v>487.11141574174098</v>
      </c>
      <c r="L6753" s="152">
        <v>46.709799382368701</v>
      </c>
      <c r="M6753" s="152">
        <v>50.761126287748802</v>
      </c>
    </row>
    <row r="6754" spans="1:13">
      <c r="A6754" s="150" t="str">
        <f t="shared" si="211"/>
        <v>2006-2008FemalesCT4</v>
      </c>
      <c r="B6754" s="151" t="str">
        <f t="shared" si="210"/>
        <v>2006-2008_Females_CT4_&lt;75</v>
      </c>
      <c r="C6754" s="152" t="s">
        <v>4</v>
      </c>
      <c r="D6754" s="152" t="s">
        <v>214</v>
      </c>
      <c r="E6754" s="152" t="s">
        <v>35</v>
      </c>
      <c r="F6754" s="152">
        <v>341</v>
      </c>
      <c r="G6754" s="152">
        <v>113.666666666667</v>
      </c>
      <c r="H6754" s="152">
        <v>434.36723775555703</v>
      </c>
      <c r="I6754" s="152">
        <v>463.16120716119798</v>
      </c>
      <c r="J6754" s="152">
        <v>415.22410828995697</v>
      </c>
      <c r="K6754" s="152">
        <v>515.107014226768</v>
      </c>
      <c r="L6754" s="152">
        <v>47.937098871241602</v>
      </c>
      <c r="M6754" s="152">
        <v>51.945807065569902</v>
      </c>
    </row>
    <row r="6755" spans="1:13">
      <c r="A6755" s="150" t="str">
        <f t="shared" si="211"/>
        <v>2007-2009FemalesCT4</v>
      </c>
      <c r="B6755" s="151" t="str">
        <f t="shared" si="210"/>
        <v>2007-2009_Females_CT4_&lt;75</v>
      </c>
      <c r="C6755" s="152" t="s">
        <v>5</v>
      </c>
      <c r="D6755" s="152" t="s">
        <v>214</v>
      </c>
      <c r="E6755" s="152" t="s">
        <v>35</v>
      </c>
      <c r="F6755" s="152">
        <v>335</v>
      </c>
      <c r="G6755" s="152">
        <v>111.666666666667</v>
      </c>
      <c r="H6755" s="152">
        <v>427.099801111734</v>
      </c>
      <c r="I6755" s="152">
        <v>450.47136285732603</v>
      </c>
      <c r="J6755" s="152">
        <v>403.42877628876801</v>
      </c>
      <c r="K6755" s="152">
        <v>501.48451641101701</v>
      </c>
      <c r="L6755" s="152">
        <v>47.042586568558001</v>
      </c>
      <c r="M6755" s="152">
        <v>51.013153553690103</v>
      </c>
    </row>
    <row r="6756" spans="1:13">
      <c r="A6756" s="150" t="str">
        <f t="shared" si="211"/>
        <v>2008-2010FemalesCT4</v>
      </c>
      <c r="B6756" s="151" t="str">
        <f t="shared" si="210"/>
        <v>2008-2010_Females_CT4_&lt;75</v>
      </c>
      <c r="C6756" s="152" t="s">
        <v>6</v>
      </c>
      <c r="D6756" s="152" t="s">
        <v>214</v>
      </c>
      <c r="E6756" s="152" t="s">
        <v>35</v>
      </c>
      <c r="F6756" s="152">
        <v>316</v>
      </c>
      <c r="G6756" s="152">
        <v>105.333333333333</v>
      </c>
      <c r="H6756" s="152">
        <v>404.236811134422</v>
      </c>
      <c r="I6756" s="152">
        <v>422.10913459995498</v>
      </c>
      <c r="J6756" s="152">
        <v>376.760729630708</v>
      </c>
      <c r="K6756" s="152">
        <v>471.40379452566702</v>
      </c>
      <c r="L6756" s="152">
        <v>45.348404969246999</v>
      </c>
      <c r="M6756" s="152">
        <v>49.294659925712203</v>
      </c>
    </row>
    <row r="6757" spans="1:13">
      <c r="A6757" s="150" t="str">
        <f t="shared" si="211"/>
        <v>2009-2011FemalesCT4</v>
      </c>
      <c r="B6757" s="151" t="str">
        <f t="shared" si="210"/>
        <v>2009-2011_Females_CT4_&lt;75</v>
      </c>
      <c r="C6757" s="152" t="s">
        <v>7</v>
      </c>
      <c r="D6757" s="152" t="s">
        <v>214</v>
      </c>
      <c r="E6757" s="152" t="s">
        <v>35</v>
      </c>
      <c r="F6757" s="152">
        <v>304</v>
      </c>
      <c r="G6757" s="152">
        <v>101.333333333333</v>
      </c>
      <c r="H6757" s="152">
        <v>389.558799031229</v>
      </c>
      <c r="I6757" s="152">
        <v>405.11237338255103</v>
      </c>
      <c r="J6757" s="152">
        <v>360.75822061053799</v>
      </c>
      <c r="K6757" s="152">
        <v>453.40529279306702</v>
      </c>
      <c r="L6757" s="152">
        <v>44.3541527720133</v>
      </c>
      <c r="M6757" s="152">
        <v>48.292919410516099</v>
      </c>
    </row>
    <row r="6758" spans="1:13">
      <c r="A6758" s="150" t="str">
        <f t="shared" si="211"/>
        <v>2010-2012FemalesCT4</v>
      </c>
      <c r="B6758" s="151" t="str">
        <f t="shared" si="210"/>
        <v>2010-2012_Females_CT4_&lt;75</v>
      </c>
      <c r="C6758" s="152" t="s">
        <v>8</v>
      </c>
      <c r="D6758" s="152" t="s">
        <v>214</v>
      </c>
      <c r="E6758" s="152" t="s">
        <v>35</v>
      </c>
      <c r="F6758" s="152">
        <v>299</v>
      </c>
      <c r="G6758" s="152">
        <v>99.6666666666667</v>
      </c>
      <c r="H6758" s="152">
        <v>383.436566255017</v>
      </c>
      <c r="I6758" s="152">
        <v>396.36170194902002</v>
      </c>
      <c r="J6758" s="152">
        <v>352.59836196115901</v>
      </c>
      <c r="K6758" s="152">
        <v>444.045255028209</v>
      </c>
      <c r="L6758" s="152">
        <v>43.763339987861102</v>
      </c>
      <c r="M6758" s="152">
        <v>47.683553079189302</v>
      </c>
    </row>
    <row r="6759" spans="1:13">
      <c r="A6759" s="150" t="str">
        <f t="shared" si="211"/>
        <v>2011-2013FemalesCT4</v>
      </c>
      <c r="B6759" s="151" t="str">
        <f t="shared" si="210"/>
        <v>2011-2013_Females_CT4_&lt;75</v>
      </c>
      <c r="C6759" s="152" t="s">
        <v>9</v>
      </c>
      <c r="D6759" s="152" t="s">
        <v>214</v>
      </c>
      <c r="E6759" s="152" t="s">
        <v>35</v>
      </c>
      <c r="F6759" s="152">
        <v>311</v>
      </c>
      <c r="G6759" s="152">
        <v>103.666666666667</v>
      </c>
      <c r="H6759" s="152">
        <v>397.73889912011498</v>
      </c>
      <c r="I6759" s="152">
        <v>407.65202557104402</v>
      </c>
      <c r="J6759" s="152">
        <v>363.47433927257202</v>
      </c>
      <c r="K6759" s="152">
        <v>455.70631800517901</v>
      </c>
      <c r="L6759" s="152">
        <v>44.177686298472203</v>
      </c>
      <c r="M6759" s="152">
        <v>48.054292434134503</v>
      </c>
    </row>
    <row r="6760" spans="1:13">
      <c r="A6760" s="150" t="str">
        <f t="shared" si="211"/>
        <v>2012-2014FemalesCT4</v>
      </c>
      <c r="B6760" s="151" t="str">
        <f t="shared" si="210"/>
        <v>2012-2014_Females_CT4_&lt;75</v>
      </c>
      <c r="C6760" s="152" t="s">
        <v>216</v>
      </c>
      <c r="D6760" s="152" t="s">
        <v>214</v>
      </c>
      <c r="E6760" s="152" t="s">
        <v>35</v>
      </c>
      <c r="F6760" s="152">
        <v>293</v>
      </c>
      <c r="G6760" s="152">
        <v>97.6666666666667</v>
      </c>
      <c r="H6760" s="152">
        <v>373.85801051395902</v>
      </c>
      <c r="I6760" s="152">
        <v>380.811286658808</v>
      </c>
      <c r="J6760" s="152">
        <v>338.32483395798999</v>
      </c>
      <c r="K6760" s="152">
        <v>427.144221683073</v>
      </c>
      <c r="L6760" s="152">
        <v>42.486452700818198</v>
      </c>
      <c r="M6760" s="152">
        <v>46.332935024264998</v>
      </c>
    </row>
    <row r="6761" spans="1:13">
      <c r="A6761" s="150" t="str">
        <f t="shared" si="211"/>
        <v>2004-2006FemalesCT5</v>
      </c>
      <c r="B6761" s="151" t="str">
        <f t="shared" si="210"/>
        <v>2004-2006_Females_CT5_&lt;75</v>
      </c>
      <c r="C6761" s="152" t="s">
        <v>1</v>
      </c>
      <c r="D6761" s="152" t="s">
        <v>214</v>
      </c>
      <c r="E6761" s="152" t="s">
        <v>36</v>
      </c>
      <c r="F6761" s="152">
        <v>384</v>
      </c>
      <c r="G6761" s="152">
        <v>128</v>
      </c>
      <c r="H6761" s="152">
        <v>485.83610622603999</v>
      </c>
      <c r="I6761" s="152">
        <v>545.03428268505297</v>
      </c>
      <c r="J6761" s="152">
        <v>491.71930831087798</v>
      </c>
      <c r="K6761" s="152">
        <v>602.539793362968</v>
      </c>
      <c r="L6761" s="152">
        <v>53.314974374174298</v>
      </c>
      <c r="M6761" s="152">
        <v>57.505510677915403</v>
      </c>
    </row>
    <row r="6762" spans="1:13">
      <c r="A6762" s="150" t="str">
        <f t="shared" si="211"/>
        <v>2005-2007FemalesCT5</v>
      </c>
      <c r="B6762" s="151" t="str">
        <f t="shared" si="210"/>
        <v>2005-2007_Females_CT5_&lt;75</v>
      </c>
      <c r="C6762" s="152" t="s">
        <v>3</v>
      </c>
      <c r="D6762" s="152" t="s">
        <v>214</v>
      </c>
      <c r="E6762" s="152" t="s">
        <v>36</v>
      </c>
      <c r="F6762" s="152">
        <v>405</v>
      </c>
      <c r="G6762" s="152">
        <v>135</v>
      </c>
      <c r="H6762" s="152">
        <v>511.95833544015801</v>
      </c>
      <c r="I6762" s="152">
        <v>575.81848141890998</v>
      </c>
      <c r="J6762" s="152">
        <v>520.94916591009701</v>
      </c>
      <c r="K6762" s="152">
        <v>634.88254239094897</v>
      </c>
      <c r="L6762" s="152">
        <v>54.869315508812598</v>
      </c>
      <c r="M6762" s="152">
        <v>59.064060972038803</v>
      </c>
    </row>
    <row r="6763" spans="1:13">
      <c r="A6763" s="150" t="str">
        <f t="shared" si="211"/>
        <v>2006-2008FemalesCT5</v>
      </c>
      <c r="B6763" s="151" t="str">
        <f t="shared" si="210"/>
        <v>2006-2008_Females_CT5_&lt;75</v>
      </c>
      <c r="C6763" s="152" t="s">
        <v>4</v>
      </c>
      <c r="D6763" s="152" t="s">
        <v>214</v>
      </c>
      <c r="E6763" s="152" t="s">
        <v>36</v>
      </c>
      <c r="F6763" s="152">
        <v>384</v>
      </c>
      <c r="G6763" s="152">
        <v>128</v>
      </c>
      <c r="H6763" s="152">
        <v>484.72607927291102</v>
      </c>
      <c r="I6763" s="152">
        <v>550.10605745105704</v>
      </c>
      <c r="J6763" s="152">
        <v>496.35033236769198</v>
      </c>
      <c r="K6763" s="152">
        <v>608.08696167292806</v>
      </c>
      <c r="L6763" s="152">
        <v>53.755725083365199</v>
      </c>
      <c r="M6763" s="152">
        <v>57.980904221871398</v>
      </c>
    </row>
    <row r="6764" spans="1:13">
      <c r="A6764" s="150" t="str">
        <f t="shared" si="211"/>
        <v>2007-2009FemalesCT5</v>
      </c>
      <c r="B6764" s="151" t="str">
        <f t="shared" si="210"/>
        <v>2007-2009_Females_CT5_&lt;75</v>
      </c>
      <c r="C6764" s="152" t="s">
        <v>5</v>
      </c>
      <c r="D6764" s="152" t="s">
        <v>214</v>
      </c>
      <c r="E6764" s="152" t="s">
        <v>36</v>
      </c>
      <c r="F6764" s="152">
        <v>371</v>
      </c>
      <c r="G6764" s="152">
        <v>123.666666666667</v>
      </c>
      <c r="H6764" s="152">
        <v>469.00876072968202</v>
      </c>
      <c r="I6764" s="152">
        <v>531.45795433681303</v>
      </c>
      <c r="J6764" s="152">
        <v>478.61582324326201</v>
      </c>
      <c r="K6764" s="152">
        <v>588.52870297904303</v>
      </c>
      <c r="L6764" s="152">
        <v>52.842131093551103</v>
      </c>
      <c r="M6764" s="152">
        <v>57.070748642230797</v>
      </c>
    </row>
    <row r="6765" spans="1:13">
      <c r="A6765" s="150" t="str">
        <f t="shared" si="211"/>
        <v>2008-2010FemalesCT5</v>
      </c>
      <c r="B6765" s="151" t="str">
        <f t="shared" si="210"/>
        <v>2008-2010_Females_CT5_&lt;75</v>
      </c>
      <c r="C6765" s="152" t="s">
        <v>6</v>
      </c>
      <c r="D6765" s="152" t="s">
        <v>214</v>
      </c>
      <c r="E6765" s="152" t="s">
        <v>36</v>
      </c>
      <c r="F6765" s="152">
        <v>335</v>
      </c>
      <c r="G6765" s="152">
        <v>111.666666666667</v>
      </c>
      <c r="H6765" s="152">
        <v>424.38369353163199</v>
      </c>
      <c r="I6765" s="152">
        <v>481.07152567857599</v>
      </c>
      <c r="J6765" s="152">
        <v>430.74717971848401</v>
      </c>
      <c r="K6765" s="152">
        <v>535.643431162767</v>
      </c>
      <c r="L6765" s="152">
        <v>50.324345960092302</v>
      </c>
      <c r="M6765" s="152">
        <v>54.5719054841909</v>
      </c>
    </row>
    <row r="6766" spans="1:13">
      <c r="A6766" s="150" t="str">
        <f t="shared" si="211"/>
        <v>2009-2011FemalesCT5</v>
      </c>
      <c r="B6766" s="151" t="str">
        <f t="shared" si="210"/>
        <v>2009-2011_Females_CT5_&lt;75</v>
      </c>
      <c r="C6766" s="152" t="s">
        <v>7</v>
      </c>
      <c r="D6766" s="152" t="s">
        <v>214</v>
      </c>
      <c r="E6766" s="152" t="s">
        <v>36</v>
      </c>
      <c r="F6766" s="152">
        <v>327</v>
      </c>
      <c r="G6766" s="152">
        <v>109</v>
      </c>
      <c r="H6766" s="152">
        <v>415.53886622698298</v>
      </c>
      <c r="I6766" s="152">
        <v>466.36833363091398</v>
      </c>
      <c r="J6766" s="152">
        <v>416.97650172488602</v>
      </c>
      <c r="K6766" s="152">
        <v>519.98202937510302</v>
      </c>
      <c r="L6766" s="152">
        <v>49.391831906027697</v>
      </c>
      <c r="M6766" s="152">
        <v>53.613695744188902</v>
      </c>
    </row>
    <row r="6767" spans="1:13">
      <c r="A6767" s="150" t="str">
        <f t="shared" si="211"/>
        <v>2010-2012FemalesCT5</v>
      </c>
      <c r="B6767" s="151" t="str">
        <f t="shared" si="210"/>
        <v>2010-2012_Females_CT5_&lt;75</v>
      </c>
      <c r="C6767" s="152" t="s">
        <v>8</v>
      </c>
      <c r="D6767" s="152" t="s">
        <v>214</v>
      </c>
      <c r="E6767" s="152" t="s">
        <v>36</v>
      </c>
      <c r="F6767" s="152">
        <v>310</v>
      </c>
      <c r="G6767" s="152">
        <v>103.333333333333</v>
      </c>
      <c r="H6767" s="152">
        <v>393.500888550394</v>
      </c>
      <c r="I6767" s="152">
        <v>442.82840178446702</v>
      </c>
      <c r="J6767" s="152">
        <v>394.69759108671502</v>
      </c>
      <c r="K6767" s="152">
        <v>495.18983382525602</v>
      </c>
      <c r="L6767" s="152">
        <v>48.130810697752104</v>
      </c>
      <c r="M6767" s="152">
        <v>52.361432040788898</v>
      </c>
    </row>
    <row r="6768" spans="1:13">
      <c r="A6768" s="150" t="str">
        <f t="shared" si="211"/>
        <v>2011-2013FemalesCT5</v>
      </c>
      <c r="B6768" s="151" t="str">
        <f t="shared" si="210"/>
        <v>2011-2013_Females_CT5_&lt;75</v>
      </c>
      <c r="C6768" s="152" t="s">
        <v>9</v>
      </c>
      <c r="D6768" s="152" t="s">
        <v>214</v>
      </c>
      <c r="E6768" s="152" t="s">
        <v>36</v>
      </c>
      <c r="F6768" s="152">
        <v>318</v>
      </c>
      <c r="G6768" s="152">
        <v>106</v>
      </c>
      <c r="H6768" s="152">
        <v>402.89884451652102</v>
      </c>
      <c r="I6768" s="152">
        <v>450.30325316001398</v>
      </c>
      <c r="J6768" s="152">
        <v>401.94544324102299</v>
      </c>
      <c r="K6768" s="152">
        <v>502.85532850083302</v>
      </c>
      <c r="L6768" s="152">
        <v>48.357809918990199</v>
      </c>
      <c r="M6768" s="152">
        <v>52.552075340819698</v>
      </c>
    </row>
    <row r="6769" spans="1:13">
      <c r="A6769" s="150" t="str">
        <f t="shared" si="211"/>
        <v>2012-2014FemalesCT5</v>
      </c>
      <c r="B6769" s="151" t="str">
        <f t="shared" si="210"/>
        <v>2012-2014_Females_CT5_&lt;75</v>
      </c>
      <c r="C6769" s="152" t="s">
        <v>216</v>
      </c>
      <c r="D6769" s="152" t="s">
        <v>214</v>
      </c>
      <c r="E6769" s="152" t="s">
        <v>36</v>
      </c>
      <c r="F6769" s="152">
        <v>292</v>
      </c>
      <c r="G6769" s="152">
        <v>97.3333333333333</v>
      </c>
      <c r="H6769" s="152">
        <v>368.47750646728502</v>
      </c>
      <c r="I6769" s="152">
        <v>406.76683598164601</v>
      </c>
      <c r="J6769" s="152">
        <v>361.19463236737499</v>
      </c>
      <c r="K6769" s="152">
        <v>456.472289812947</v>
      </c>
      <c r="L6769" s="152">
        <v>45.572203614270997</v>
      </c>
      <c r="M6769" s="152">
        <v>49.705453831300403</v>
      </c>
    </row>
    <row r="6770" spans="1:13">
      <c r="A6770" s="150" t="str">
        <f t="shared" si="211"/>
        <v>2004-2006FemalesCV1</v>
      </c>
      <c r="B6770" s="151" t="str">
        <f t="shared" si="210"/>
        <v>2004-2006_Females_CV1_&lt;75</v>
      </c>
      <c r="C6770" s="152" t="s">
        <v>1</v>
      </c>
      <c r="D6770" s="152" t="s">
        <v>214</v>
      </c>
      <c r="E6770" s="152" t="s">
        <v>37</v>
      </c>
      <c r="F6770" s="152">
        <v>296</v>
      </c>
      <c r="G6770" s="152">
        <v>98.6666666666667</v>
      </c>
      <c r="H6770" s="152">
        <v>236.86253170837099</v>
      </c>
      <c r="I6770" s="152">
        <v>239.88318164214999</v>
      </c>
      <c r="J6770" s="152">
        <v>213.25173842426099</v>
      </c>
      <c r="K6770" s="152">
        <v>268.91284464555002</v>
      </c>
      <c r="L6770" s="152">
        <v>26.631443217889402</v>
      </c>
      <c r="M6770" s="152">
        <v>29.029663003399499</v>
      </c>
    </row>
    <row r="6771" spans="1:13">
      <c r="A6771" s="150" t="str">
        <f t="shared" si="211"/>
        <v>2005-2007FemalesCV1</v>
      </c>
      <c r="B6771" s="151" t="str">
        <f t="shared" si="210"/>
        <v>2005-2007_Females_CV1_&lt;75</v>
      </c>
      <c r="C6771" s="152" t="s">
        <v>3</v>
      </c>
      <c r="D6771" s="152" t="s">
        <v>214</v>
      </c>
      <c r="E6771" s="152" t="s">
        <v>37</v>
      </c>
      <c r="F6771" s="152">
        <v>283</v>
      </c>
      <c r="G6771" s="152">
        <v>94.3333333333333</v>
      </c>
      <c r="H6771" s="152">
        <v>226.97743058340399</v>
      </c>
      <c r="I6771" s="152">
        <v>227.75158550351</v>
      </c>
      <c r="J6771" s="152">
        <v>201.90865927608701</v>
      </c>
      <c r="K6771" s="152">
        <v>255.977183773771</v>
      </c>
      <c r="L6771" s="152">
        <v>25.8429262274229</v>
      </c>
      <c r="M6771" s="152">
        <v>28.2255982702615</v>
      </c>
    </row>
    <row r="6772" spans="1:13">
      <c r="A6772" s="150" t="str">
        <f t="shared" si="211"/>
        <v>2006-2008FemalesCV1</v>
      </c>
      <c r="B6772" s="151" t="str">
        <f t="shared" si="210"/>
        <v>2006-2008_Females_CV1_&lt;75</v>
      </c>
      <c r="C6772" s="152" t="s">
        <v>4</v>
      </c>
      <c r="D6772" s="152" t="s">
        <v>214</v>
      </c>
      <c r="E6772" s="152" t="s">
        <v>37</v>
      </c>
      <c r="F6772" s="152">
        <v>256</v>
      </c>
      <c r="G6772" s="152">
        <v>85.3333333333333</v>
      </c>
      <c r="H6772" s="152">
        <v>205.254844735935</v>
      </c>
      <c r="I6772" s="152">
        <v>204.324838230133</v>
      </c>
      <c r="J6772" s="152">
        <v>179.99261651671901</v>
      </c>
      <c r="K6772" s="152">
        <v>231.02177743256701</v>
      </c>
      <c r="L6772" s="152">
        <v>24.332221713413801</v>
      </c>
      <c r="M6772" s="152">
        <v>26.6969392024345</v>
      </c>
    </row>
    <row r="6773" spans="1:13">
      <c r="A6773" s="150" t="str">
        <f t="shared" si="211"/>
        <v>2007-2009FemalesCV1</v>
      </c>
      <c r="B6773" s="151" t="str">
        <f t="shared" si="210"/>
        <v>2007-2009_Females_CV1_&lt;75</v>
      </c>
      <c r="C6773" s="152" t="s">
        <v>5</v>
      </c>
      <c r="D6773" s="152" t="s">
        <v>214</v>
      </c>
      <c r="E6773" s="152" t="s">
        <v>37</v>
      </c>
      <c r="F6773" s="152">
        <v>235</v>
      </c>
      <c r="G6773" s="152">
        <v>78.3333333333333</v>
      </c>
      <c r="H6773" s="152">
        <v>187.92483006797301</v>
      </c>
      <c r="I6773" s="152">
        <v>184.899226745703</v>
      </c>
      <c r="J6773" s="152">
        <v>161.93908190813701</v>
      </c>
      <c r="K6773" s="152">
        <v>210.193602177912</v>
      </c>
      <c r="L6773" s="152">
        <v>22.960144837565998</v>
      </c>
      <c r="M6773" s="152">
        <v>25.294375432208899</v>
      </c>
    </row>
    <row r="6774" spans="1:13">
      <c r="A6774" s="150" t="str">
        <f t="shared" si="211"/>
        <v>2008-2010FemalesCV1</v>
      </c>
      <c r="B6774" s="151" t="str">
        <f t="shared" si="210"/>
        <v>2008-2010_Females_CV1_&lt;75</v>
      </c>
      <c r="C6774" s="152" t="s">
        <v>6</v>
      </c>
      <c r="D6774" s="152" t="s">
        <v>214</v>
      </c>
      <c r="E6774" s="152" t="s">
        <v>37</v>
      </c>
      <c r="F6774" s="152">
        <v>257</v>
      </c>
      <c r="G6774" s="152">
        <v>85.6666666666667</v>
      </c>
      <c r="H6774" s="152">
        <v>205.01447864897801</v>
      </c>
      <c r="I6774" s="152">
        <v>198.615383546316</v>
      </c>
      <c r="J6774" s="152">
        <v>174.99733041047401</v>
      </c>
      <c r="K6774" s="152">
        <v>224.52404655846499</v>
      </c>
      <c r="L6774" s="152">
        <v>23.618053135841599</v>
      </c>
      <c r="M6774" s="152">
        <v>25.9086630121494</v>
      </c>
    </row>
    <row r="6775" spans="1:13">
      <c r="A6775" s="150" t="str">
        <f t="shared" si="211"/>
        <v>2009-2011FemalesCV1</v>
      </c>
      <c r="B6775" s="151" t="str">
        <f t="shared" si="210"/>
        <v>2009-2011_Females_CV1_&lt;75</v>
      </c>
      <c r="C6775" s="152" t="s">
        <v>7</v>
      </c>
      <c r="D6775" s="152" t="s">
        <v>214</v>
      </c>
      <c r="E6775" s="152" t="s">
        <v>37</v>
      </c>
      <c r="F6775" s="152">
        <v>263</v>
      </c>
      <c r="G6775" s="152">
        <v>87.6666666666667</v>
      </c>
      <c r="H6775" s="152">
        <v>209.51000151356999</v>
      </c>
      <c r="I6775" s="152">
        <v>200.58635234143301</v>
      </c>
      <c r="J6775" s="152">
        <v>176.99107845817801</v>
      </c>
      <c r="K6775" s="152">
        <v>226.442429248781</v>
      </c>
      <c r="L6775" s="152">
        <v>23.595273883255299</v>
      </c>
      <c r="M6775" s="152">
        <v>25.856076907347699</v>
      </c>
    </row>
    <row r="6776" spans="1:13">
      <c r="A6776" s="150" t="str">
        <f t="shared" si="211"/>
        <v>2010-2012FemalesCV1</v>
      </c>
      <c r="B6776" s="151" t="str">
        <f t="shared" si="210"/>
        <v>2010-2012_Females_CV1_&lt;75</v>
      </c>
      <c r="C6776" s="152" t="s">
        <v>8</v>
      </c>
      <c r="D6776" s="152" t="s">
        <v>214</v>
      </c>
      <c r="E6776" s="152" t="s">
        <v>37</v>
      </c>
      <c r="F6776" s="152">
        <v>261</v>
      </c>
      <c r="G6776" s="152">
        <v>87</v>
      </c>
      <c r="H6776" s="152">
        <v>208.03277512533799</v>
      </c>
      <c r="I6776" s="152">
        <v>197.06858388328001</v>
      </c>
      <c r="J6776" s="152">
        <v>173.77180497747401</v>
      </c>
      <c r="K6776" s="152">
        <v>222.60654008826299</v>
      </c>
      <c r="L6776" s="152">
        <v>23.296778905806701</v>
      </c>
      <c r="M6776" s="152">
        <v>25.5379562049832</v>
      </c>
    </row>
    <row r="6777" spans="1:13">
      <c r="A6777" s="150" t="str">
        <f t="shared" si="211"/>
        <v>2011-2013FemalesCV1</v>
      </c>
      <c r="B6777" s="151" t="str">
        <f t="shared" si="210"/>
        <v>2011-2013_Females_CV1_&lt;75</v>
      </c>
      <c r="C6777" s="152" t="s">
        <v>9</v>
      </c>
      <c r="D6777" s="152" t="s">
        <v>214</v>
      </c>
      <c r="E6777" s="152" t="s">
        <v>37</v>
      </c>
      <c r="F6777" s="152">
        <v>238</v>
      </c>
      <c r="G6777" s="152">
        <v>79.3333333333333</v>
      </c>
      <c r="H6777" s="152">
        <v>189.98052300520499</v>
      </c>
      <c r="I6777" s="152">
        <v>178.027242007637</v>
      </c>
      <c r="J6777" s="152">
        <v>156.00028523270799</v>
      </c>
      <c r="K6777" s="152">
        <v>202.278636822756</v>
      </c>
      <c r="L6777" s="152">
        <v>22.0269567749293</v>
      </c>
      <c r="M6777" s="152">
        <v>24.251394815118601</v>
      </c>
    </row>
    <row r="6778" spans="1:13">
      <c r="A6778" s="150" t="str">
        <f t="shared" si="211"/>
        <v>2012-2014FemalesCV1</v>
      </c>
      <c r="B6778" s="151" t="str">
        <f t="shared" si="210"/>
        <v>2012-2014_Females_CV1_&lt;75</v>
      </c>
      <c r="C6778" s="152" t="s">
        <v>216</v>
      </c>
      <c r="D6778" s="152" t="s">
        <v>214</v>
      </c>
      <c r="E6778" s="152" t="s">
        <v>37</v>
      </c>
      <c r="F6778" s="152">
        <v>237</v>
      </c>
      <c r="G6778" s="152">
        <v>79</v>
      </c>
      <c r="H6778" s="152">
        <v>189.434812843201</v>
      </c>
      <c r="I6778" s="152">
        <v>175.86469865951801</v>
      </c>
      <c r="J6778" s="152">
        <v>154.044652147194</v>
      </c>
      <c r="K6778" s="152">
        <v>199.89318243831701</v>
      </c>
      <c r="L6778" s="152">
        <v>21.820046512323501</v>
      </c>
      <c r="M6778" s="152">
        <v>24.0284837787997</v>
      </c>
    </row>
    <row r="6779" spans="1:13">
      <c r="A6779" s="150" t="str">
        <f t="shared" si="211"/>
        <v>2004-2006FemalesCV2</v>
      </c>
      <c r="B6779" s="151" t="str">
        <f t="shared" si="210"/>
        <v>2004-2006_Females_CV2_&lt;75</v>
      </c>
      <c r="C6779" s="152" t="s">
        <v>1</v>
      </c>
      <c r="D6779" s="152" t="s">
        <v>214</v>
      </c>
      <c r="E6779" s="152" t="s">
        <v>38</v>
      </c>
      <c r="F6779" s="152">
        <v>286</v>
      </c>
      <c r="G6779" s="152">
        <v>95.3333333333333</v>
      </c>
      <c r="H6779" s="152">
        <v>232.408844537986</v>
      </c>
      <c r="I6779" s="152">
        <v>259.93609769235098</v>
      </c>
      <c r="J6779" s="152">
        <v>230.555330138572</v>
      </c>
      <c r="K6779" s="152">
        <v>292.01077640260399</v>
      </c>
      <c r="L6779" s="152">
        <v>29.380767553779499</v>
      </c>
      <c r="M6779" s="152">
        <v>32.074678710253004</v>
      </c>
    </row>
    <row r="6780" spans="1:13">
      <c r="A6780" s="150" t="str">
        <f t="shared" si="211"/>
        <v>2005-2007FemalesCV2</v>
      </c>
      <c r="B6780" s="151" t="str">
        <f t="shared" si="210"/>
        <v>2005-2007_Females_CV2_&lt;75</v>
      </c>
      <c r="C6780" s="152" t="s">
        <v>3</v>
      </c>
      <c r="D6780" s="152" t="s">
        <v>214</v>
      </c>
      <c r="E6780" s="152" t="s">
        <v>38</v>
      </c>
      <c r="F6780" s="152">
        <v>303</v>
      </c>
      <c r="G6780" s="152">
        <v>101</v>
      </c>
      <c r="H6780" s="152">
        <v>243.004595433438</v>
      </c>
      <c r="I6780" s="152">
        <v>271.44601760532697</v>
      </c>
      <c r="J6780" s="152">
        <v>241.61550881289801</v>
      </c>
      <c r="K6780" s="152">
        <v>303.93013074492302</v>
      </c>
      <c r="L6780" s="152">
        <v>29.830508792429502</v>
      </c>
      <c r="M6780" s="152">
        <v>32.4841131395955</v>
      </c>
    </row>
    <row r="6781" spans="1:13">
      <c r="A6781" s="150" t="str">
        <f t="shared" si="211"/>
        <v>2006-2008FemalesCV2</v>
      </c>
      <c r="B6781" s="151" t="str">
        <f t="shared" si="210"/>
        <v>2006-2008_Females_CV2_&lt;75</v>
      </c>
      <c r="C6781" s="152" t="s">
        <v>4</v>
      </c>
      <c r="D6781" s="152" t="s">
        <v>214</v>
      </c>
      <c r="E6781" s="152" t="s">
        <v>38</v>
      </c>
      <c r="F6781" s="152">
        <v>300</v>
      </c>
      <c r="G6781" s="152">
        <v>100</v>
      </c>
      <c r="H6781" s="152">
        <v>236.95185138379901</v>
      </c>
      <c r="I6781" s="152">
        <v>262.69822086722598</v>
      </c>
      <c r="J6781" s="152">
        <v>233.670394462209</v>
      </c>
      <c r="K6781" s="152">
        <v>294.32174396147599</v>
      </c>
      <c r="L6781" s="152">
        <v>29.027826405016501</v>
      </c>
      <c r="M6781" s="152">
        <v>31.6235230942501</v>
      </c>
    </row>
    <row r="6782" spans="1:13">
      <c r="A6782" s="150" t="str">
        <f t="shared" si="211"/>
        <v>2007-2009FemalesCV2</v>
      </c>
      <c r="B6782" s="151" t="str">
        <f t="shared" si="210"/>
        <v>2007-2009_Females_CV2_&lt;75</v>
      </c>
      <c r="C6782" s="152" t="s">
        <v>5</v>
      </c>
      <c r="D6782" s="152" t="s">
        <v>214</v>
      </c>
      <c r="E6782" s="152" t="s">
        <v>38</v>
      </c>
      <c r="F6782" s="152">
        <v>300</v>
      </c>
      <c r="G6782" s="152">
        <v>100</v>
      </c>
      <c r="H6782" s="152">
        <v>233.55391202802599</v>
      </c>
      <c r="I6782" s="152">
        <v>254.66201028719499</v>
      </c>
      <c r="J6782" s="152">
        <v>226.50066020724501</v>
      </c>
      <c r="K6782" s="152">
        <v>285.34157589410103</v>
      </c>
      <c r="L6782" s="152">
        <v>28.161350079950601</v>
      </c>
      <c r="M6782" s="152">
        <v>30.6795656069058</v>
      </c>
    </row>
    <row r="6783" spans="1:13">
      <c r="A6783" s="150" t="str">
        <f t="shared" si="211"/>
        <v>2008-2010FemalesCV2</v>
      </c>
      <c r="B6783" s="151" t="str">
        <f t="shared" ref="B6783:B6846" si="212">CONCATENATE(C6783,"_",D6783,"_",E6783,"_","&lt;75")</f>
        <v>2008-2010_Females_CV2_&lt;75</v>
      </c>
      <c r="C6783" s="152" t="s">
        <v>6</v>
      </c>
      <c r="D6783" s="152" t="s">
        <v>214</v>
      </c>
      <c r="E6783" s="152" t="s">
        <v>38</v>
      </c>
      <c r="F6783" s="152">
        <v>274</v>
      </c>
      <c r="G6783" s="152">
        <v>91.3333333333333</v>
      </c>
      <c r="H6783" s="152">
        <v>210.795174790743</v>
      </c>
      <c r="I6783" s="152">
        <v>230.11002636077501</v>
      </c>
      <c r="J6783" s="152">
        <v>203.53107338810801</v>
      </c>
      <c r="K6783" s="152">
        <v>259.18143479271998</v>
      </c>
      <c r="L6783" s="152">
        <v>26.5789529726671</v>
      </c>
      <c r="M6783" s="152">
        <v>29.071408431945802</v>
      </c>
    </row>
    <row r="6784" spans="1:13">
      <c r="A6784" s="150" t="str">
        <f t="shared" si="211"/>
        <v>2009-2011FemalesCV2</v>
      </c>
      <c r="B6784" s="151" t="str">
        <f t="shared" si="212"/>
        <v>2009-2011_Females_CV2_&lt;75</v>
      </c>
      <c r="C6784" s="152" t="s">
        <v>7</v>
      </c>
      <c r="D6784" s="152" t="s">
        <v>214</v>
      </c>
      <c r="E6784" s="152" t="s">
        <v>38</v>
      </c>
      <c r="F6784" s="152">
        <v>256</v>
      </c>
      <c r="G6784" s="152">
        <v>85.3333333333333</v>
      </c>
      <c r="H6784" s="152">
        <v>195.77103965128299</v>
      </c>
      <c r="I6784" s="152">
        <v>212.16363294564999</v>
      </c>
      <c r="J6784" s="152">
        <v>186.85058451061499</v>
      </c>
      <c r="K6784" s="152">
        <v>239.936720132582</v>
      </c>
      <c r="L6784" s="152">
        <v>25.313048435034599</v>
      </c>
      <c r="M6784" s="152">
        <v>27.7730871869319</v>
      </c>
    </row>
    <row r="6785" spans="1:13">
      <c r="A6785" s="150" t="str">
        <f t="shared" si="211"/>
        <v>2010-2012FemalesCV2</v>
      </c>
      <c r="B6785" s="151" t="str">
        <f t="shared" si="212"/>
        <v>2010-2012_Females_CV2_&lt;75</v>
      </c>
      <c r="C6785" s="152" t="s">
        <v>8</v>
      </c>
      <c r="D6785" s="152" t="s">
        <v>214</v>
      </c>
      <c r="E6785" s="152" t="s">
        <v>38</v>
      </c>
      <c r="F6785" s="152">
        <v>249</v>
      </c>
      <c r="G6785" s="152">
        <v>83</v>
      </c>
      <c r="H6785" s="152">
        <v>189.75765889346101</v>
      </c>
      <c r="I6785" s="152">
        <v>203.61318148195801</v>
      </c>
      <c r="J6785" s="152">
        <v>179.007864326891</v>
      </c>
      <c r="K6785" s="152">
        <v>230.644892874455</v>
      </c>
      <c r="L6785" s="152">
        <v>24.605317155066501</v>
      </c>
      <c r="M6785" s="152">
        <v>27.0317113924979</v>
      </c>
    </row>
    <row r="6786" spans="1:13">
      <c r="A6786" s="150" t="str">
        <f t="shared" si="211"/>
        <v>2011-2013FemalesCV2</v>
      </c>
      <c r="B6786" s="151" t="str">
        <f t="shared" si="212"/>
        <v>2011-2013_Females_CV2_&lt;75</v>
      </c>
      <c r="C6786" s="152" t="s">
        <v>9</v>
      </c>
      <c r="D6786" s="152" t="s">
        <v>214</v>
      </c>
      <c r="E6786" s="152" t="s">
        <v>38</v>
      </c>
      <c r="F6786" s="152">
        <v>255</v>
      </c>
      <c r="G6786" s="152">
        <v>85</v>
      </c>
      <c r="H6786" s="152">
        <v>193.52047902010301</v>
      </c>
      <c r="I6786" s="152">
        <v>203.261557533543</v>
      </c>
      <c r="J6786" s="152">
        <v>178.99240032292599</v>
      </c>
      <c r="K6786" s="152">
        <v>229.89416371633399</v>
      </c>
      <c r="L6786" s="152">
        <v>24.269157210617099</v>
      </c>
      <c r="M6786" s="152">
        <v>26.632606182790699</v>
      </c>
    </row>
    <row r="6787" spans="1:13">
      <c r="A6787" s="150" t="str">
        <f t="shared" ref="A6787:A6850" si="213">C6787&amp;D6787&amp;E6787</f>
        <v>2012-2014FemalesCV2</v>
      </c>
      <c r="B6787" s="151" t="str">
        <f t="shared" si="212"/>
        <v>2012-2014_Females_CV2_&lt;75</v>
      </c>
      <c r="C6787" s="152" t="s">
        <v>216</v>
      </c>
      <c r="D6787" s="152" t="s">
        <v>214</v>
      </c>
      <c r="E6787" s="152" t="s">
        <v>38</v>
      </c>
      <c r="F6787" s="152">
        <v>274</v>
      </c>
      <c r="G6787" s="152">
        <v>91.3333333333333</v>
      </c>
      <c r="H6787" s="152">
        <v>206.992415314417</v>
      </c>
      <c r="I6787" s="152">
        <v>215.42207938252201</v>
      </c>
      <c r="J6787" s="152">
        <v>190.56986510603301</v>
      </c>
      <c r="K6787" s="152">
        <v>242.60482327815399</v>
      </c>
      <c r="L6787" s="152">
        <v>24.852214276489299</v>
      </c>
      <c r="M6787" s="152">
        <v>27.182743895631901</v>
      </c>
    </row>
    <row r="6788" spans="1:13">
      <c r="A6788" s="150" t="str">
        <f t="shared" si="213"/>
        <v>2004-2006FemalesCV3</v>
      </c>
      <c r="B6788" s="151" t="str">
        <f t="shared" si="212"/>
        <v>2004-2006_Females_CV3_&lt;75</v>
      </c>
      <c r="C6788" s="152" t="s">
        <v>1</v>
      </c>
      <c r="D6788" s="152" t="s">
        <v>214</v>
      </c>
      <c r="E6788" s="152" t="s">
        <v>39</v>
      </c>
      <c r="F6788" s="152">
        <v>281</v>
      </c>
      <c r="G6788" s="152">
        <v>93.6666666666667</v>
      </c>
      <c r="H6788" s="152">
        <v>217.59667952113199</v>
      </c>
      <c r="I6788" s="152">
        <v>341.66059657564398</v>
      </c>
      <c r="J6788" s="152">
        <v>302.43531408944102</v>
      </c>
      <c r="K6788" s="152">
        <v>384.51586399893699</v>
      </c>
      <c r="L6788" s="152">
        <v>39.225282486203199</v>
      </c>
      <c r="M6788" s="152">
        <v>42.855267423292901</v>
      </c>
    </row>
    <row r="6789" spans="1:13">
      <c r="A6789" s="150" t="str">
        <f t="shared" si="213"/>
        <v>2005-2007FemalesCV3</v>
      </c>
      <c r="B6789" s="151" t="str">
        <f t="shared" si="212"/>
        <v>2005-2007_Females_CV3_&lt;75</v>
      </c>
      <c r="C6789" s="152" t="s">
        <v>3</v>
      </c>
      <c r="D6789" s="152" t="s">
        <v>214</v>
      </c>
      <c r="E6789" s="152" t="s">
        <v>39</v>
      </c>
      <c r="F6789" s="152">
        <v>282</v>
      </c>
      <c r="G6789" s="152">
        <v>94</v>
      </c>
      <c r="H6789" s="152">
        <v>216.53996774936601</v>
      </c>
      <c r="I6789" s="152">
        <v>336.85195350778503</v>
      </c>
      <c r="J6789" s="152">
        <v>298.18207246529801</v>
      </c>
      <c r="K6789" s="152">
        <v>379.09375708257801</v>
      </c>
      <c r="L6789" s="152">
        <v>38.669881042487802</v>
      </c>
      <c r="M6789" s="152">
        <v>42.241803574792698</v>
      </c>
    </row>
    <row r="6790" spans="1:13">
      <c r="A6790" s="150" t="str">
        <f t="shared" si="213"/>
        <v>2006-2008FemalesCV3</v>
      </c>
      <c r="B6790" s="151" t="str">
        <f t="shared" si="212"/>
        <v>2006-2008_Females_CV3_&lt;75</v>
      </c>
      <c r="C6790" s="152" t="s">
        <v>4</v>
      </c>
      <c r="D6790" s="152" t="s">
        <v>214</v>
      </c>
      <c r="E6790" s="152" t="s">
        <v>39</v>
      </c>
      <c r="F6790" s="152">
        <v>295</v>
      </c>
      <c r="G6790" s="152">
        <v>98.3333333333333</v>
      </c>
      <c r="H6790" s="152">
        <v>223.97181751231801</v>
      </c>
      <c r="I6790" s="152">
        <v>348.24708183610801</v>
      </c>
      <c r="J6790" s="152">
        <v>309.19779288024603</v>
      </c>
      <c r="K6790" s="152">
        <v>390.819087531658</v>
      </c>
      <c r="L6790" s="152">
        <v>39.0492889558613</v>
      </c>
      <c r="M6790" s="152">
        <v>42.572005695550303</v>
      </c>
    </row>
    <row r="6791" spans="1:13">
      <c r="A6791" s="150" t="str">
        <f t="shared" si="213"/>
        <v>2007-2009FemalesCV3</v>
      </c>
      <c r="B6791" s="151" t="str">
        <f t="shared" si="212"/>
        <v>2007-2009_Females_CV3_&lt;75</v>
      </c>
      <c r="C6791" s="152" t="s">
        <v>5</v>
      </c>
      <c r="D6791" s="152" t="s">
        <v>214</v>
      </c>
      <c r="E6791" s="152" t="s">
        <v>39</v>
      </c>
      <c r="F6791" s="152">
        <v>287</v>
      </c>
      <c r="G6791" s="152">
        <v>95.6666666666667</v>
      </c>
      <c r="H6791" s="152">
        <v>215.20857234982299</v>
      </c>
      <c r="I6791" s="152">
        <v>334.51922117341002</v>
      </c>
      <c r="J6791" s="152">
        <v>296.50576759699698</v>
      </c>
      <c r="K6791" s="152">
        <v>376.01173837760001</v>
      </c>
      <c r="L6791" s="152">
        <v>38.0134535764128</v>
      </c>
      <c r="M6791" s="152">
        <v>41.4925172041902</v>
      </c>
    </row>
    <row r="6792" spans="1:13">
      <c r="A6792" s="150" t="str">
        <f t="shared" si="213"/>
        <v>2008-2010FemalesCV3</v>
      </c>
      <c r="B6792" s="151" t="str">
        <f t="shared" si="212"/>
        <v>2008-2010_Females_CV3_&lt;75</v>
      </c>
      <c r="C6792" s="152" t="s">
        <v>6</v>
      </c>
      <c r="D6792" s="152" t="s">
        <v>214</v>
      </c>
      <c r="E6792" s="152" t="s">
        <v>39</v>
      </c>
      <c r="F6792" s="152">
        <v>277</v>
      </c>
      <c r="G6792" s="152">
        <v>92.3333333333333</v>
      </c>
      <c r="H6792" s="152">
        <v>205.68186880912401</v>
      </c>
      <c r="I6792" s="152">
        <v>318.90905004520903</v>
      </c>
      <c r="J6792" s="152">
        <v>282.04947724777298</v>
      </c>
      <c r="K6792" s="152">
        <v>359.20544450623299</v>
      </c>
      <c r="L6792" s="152">
        <v>36.859572797436201</v>
      </c>
      <c r="M6792" s="152">
        <v>40.296394461023397</v>
      </c>
    </row>
    <row r="6793" spans="1:13">
      <c r="A6793" s="150" t="str">
        <f t="shared" si="213"/>
        <v>2009-2011FemalesCV3</v>
      </c>
      <c r="B6793" s="151" t="str">
        <f t="shared" si="212"/>
        <v>2009-2011_Females_CV3_&lt;75</v>
      </c>
      <c r="C6793" s="152" t="s">
        <v>7</v>
      </c>
      <c r="D6793" s="152" t="s">
        <v>214</v>
      </c>
      <c r="E6793" s="152" t="s">
        <v>39</v>
      </c>
      <c r="F6793" s="152">
        <v>266</v>
      </c>
      <c r="G6793" s="152">
        <v>88.6666666666667</v>
      </c>
      <c r="H6793" s="152">
        <v>195.95709570957101</v>
      </c>
      <c r="I6793" s="152">
        <v>298.68619155960499</v>
      </c>
      <c r="J6793" s="152">
        <v>263.37316206975601</v>
      </c>
      <c r="K6793" s="152">
        <v>337.36266367372599</v>
      </c>
      <c r="L6793" s="152">
        <v>35.313029489848397</v>
      </c>
      <c r="M6793" s="152">
        <v>38.676472114120699</v>
      </c>
    </row>
    <row r="6794" spans="1:13">
      <c r="A6794" s="150" t="str">
        <f t="shared" si="213"/>
        <v>2010-2012FemalesCV3</v>
      </c>
      <c r="B6794" s="151" t="str">
        <f t="shared" si="212"/>
        <v>2010-2012_Females_CV3_&lt;75</v>
      </c>
      <c r="C6794" s="152" t="s">
        <v>8</v>
      </c>
      <c r="D6794" s="152" t="s">
        <v>214</v>
      </c>
      <c r="E6794" s="152" t="s">
        <v>39</v>
      </c>
      <c r="F6794" s="152">
        <v>263</v>
      </c>
      <c r="G6794" s="152">
        <v>87.6666666666667</v>
      </c>
      <c r="H6794" s="152">
        <v>191.925973495242</v>
      </c>
      <c r="I6794" s="152">
        <v>288.78987388562098</v>
      </c>
      <c r="J6794" s="152">
        <v>254.438129145403</v>
      </c>
      <c r="K6794" s="152">
        <v>326.43306286911297</v>
      </c>
      <c r="L6794" s="152">
        <v>34.351744740217796</v>
      </c>
      <c r="M6794" s="152">
        <v>37.6431889834926</v>
      </c>
    </row>
    <row r="6795" spans="1:13">
      <c r="A6795" s="150" t="str">
        <f t="shared" si="213"/>
        <v>2011-2013FemalesCV3</v>
      </c>
      <c r="B6795" s="151" t="str">
        <f t="shared" si="212"/>
        <v>2011-2013_Females_CV3_&lt;75</v>
      </c>
      <c r="C6795" s="152" t="s">
        <v>9</v>
      </c>
      <c r="D6795" s="152" t="s">
        <v>214</v>
      </c>
      <c r="E6795" s="152" t="s">
        <v>39</v>
      </c>
      <c r="F6795" s="152">
        <v>254</v>
      </c>
      <c r="G6795" s="152">
        <v>84.6666666666667</v>
      </c>
      <c r="H6795" s="152">
        <v>183.24399587340301</v>
      </c>
      <c r="I6795" s="152">
        <v>275.026505238661</v>
      </c>
      <c r="J6795" s="152">
        <v>241.82037462324101</v>
      </c>
      <c r="K6795" s="152">
        <v>311.47310167286503</v>
      </c>
      <c r="L6795" s="152">
        <v>33.206130615419802</v>
      </c>
      <c r="M6795" s="152">
        <v>36.446596434204501</v>
      </c>
    </row>
    <row r="6796" spans="1:13">
      <c r="A6796" s="150" t="str">
        <f t="shared" si="213"/>
        <v>2012-2014FemalesCV3</v>
      </c>
      <c r="B6796" s="151" t="str">
        <f t="shared" si="212"/>
        <v>2012-2014_Females_CV3_&lt;75</v>
      </c>
      <c r="C6796" s="152" t="s">
        <v>216</v>
      </c>
      <c r="D6796" s="152" t="s">
        <v>214</v>
      </c>
      <c r="E6796" s="152" t="s">
        <v>39</v>
      </c>
      <c r="F6796" s="152">
        <v>252</v>
      </c>
      <c r="G6796" s="152">
        <v>84</v>
      </c>
      <c r="H6796" s="152">
        <v>180.03214859796401</v>
      </c>
      <c r="I6796" s="152">
        <v>272.34201349852998</v>
      </c>
      <c r="J6796" s="152">
        <v>239.37746565883199</v>
      </c>
      <c r="K6796" s="152">
        <v>308.53685860494102</v>
      </c>
      <c r="L6796" s="152">
        <v>32.964547839697801</v>
      </c>
      <c r="M6796" s="152">
        <v>36.194845106411698</v>
      </c>
    </row>
    <row r="6797" spans="1:13">
      <c r="A6797" s="150" t="str">
        <f t="shared" si="213"/>
        <v>2004-2006FemalesCV4</v>
      </c>
      <c r="B6797" s="151" t="str">
        <f t="shared" si="212"/>
        <v>2004-2006_Females_CV4_&lt;75</v>
      </c>
      <c r="C6797" s="152" t="s">
        <v>1</v>
      </c>
      <c r="D6797" s="152" t="s">
        <v>214</v>
      </c>
      <c r="E6797" s="152" t="s">
        <v>40</v>
      </c>
      <c r="F6797" s="152">
        <v>355</v>
      </c>
      <c r="G6797" s="152">
        <v>118.333333333333</v>
      </c>
      <c r="H6797" s="152">
        <v>299.40372272685102</v>
      </c>
      <c r="I6797" s="152">
        <v>406.50261976001701</v>
      </c>
      <c r="J6797" s="152">
        <v>364.769946296218</v>
      </c>
      <c r="K6797" s="152">
        <v>451.65259704303298</v>
      </c>
      <c r="L6797" s="152">
        <v>41.732673463799003</v>
      </c>
      <c r="M6797" s="152">
        <v>45.149977283016</v>
      </c>
    </row>
    <row r="6798" spans="1:13">
      <c r="A6798" s="150" t="str">
        <f t="shared" si="213"/>
        <v>2005-2007FemalesCV4</v>
      </c>
      <c r="B6798" s="151" t="str">
        <f t="shared" si="212"/>
        <v>2005-2007_Females_CV4_&lt;75</v>
      </c>
      <c r="C6798" s="152" t="s">
        <v>3</v>
      </c>
      <c r="D6798" s="152" t="s">
        <v>214</v>
      </c>
      <c r="E6798" s="152" t="s">
        <v>40</v>
      </c>
      <c r="F6798" s="152">
        <v>337</v>
      </c>
      <c r="G6798" s="152">
        <v>112.333333333333</v>
      </c>
      <c r="H6798" s="152">
        <v>279.47786568476198</v>
      </c>
      <c r="I6798" s="152">
        <v>384.66230610997798</v>
      </c>
      <c r="J6798" s="152">
        <v>344.10307997420603</v>
      </c>
      <c r="K6798" s="152">
        <v>428.63424691962501</v>
      </c>
      <c r="L6798" s="152">
        <v>40.5592261357721</v>
      </c>
      <c r="M6798" s="152">
        <v>43.971940809647201</v>
      </c>
    </row>
    <row r="6799" spans="1:13">
      <c r="A6799" s="150" t="str">
        <f t="shared" si="213"/>
        <v>2006-2008FemalesCV4</v>
      </c>
      <c r="B6799" s="151" t="str">
        <f t="shared" si="212"/>
        <v>2006-2008_Females_CV4_&lt;75</v>
      </c>
      <c r="C6799" s="152" t="s">
        <v>4</v>
      </c>
      <c r="D6799" s="152" t="s">
        <v>214</v>
      </c>
      <c r="E6799" s="152" t="s">
        <v>40</v>
      </c>
      <c r="F6799" s="152">
        <v>320</v>
      </c>
      <c r="G6799" s="152">
        <v>106.666666666667</v>
      </c>
      <c r="H6799" s="152">
        <v>260.62664418761898</v>
      </c>
      <c r="I6799" s="152">
        <v>360.27668042432498</v>
      </c>
      <c r="J6799" s="152">
        <v>321.27506200482202</v>
      </c>
      <c r="K6799" s="152">
        <v>402.64998597179601</v>
      </c>
      <c r="L6799" s="152">
        <v>39.001618419503203</v>
      </c>
      <c r="M6799" s="152">
        <v>42.373305547470601</v>
      </c>
    </row>
    <row r="6800" spans="1:13">
      <c r="A6800" s="150" t="str">
        <f t="shared" si="213"/>
        <v>2007-2009FemalesCV4</v>
      </c>
      <c r="B6800" s="151" t="str">
        <f t="shared" si="212"/>
        <v>2007-2009_Females_CV4_&lt;75</v>
      </c>
      <c r="C6800" s="152" t="s">
        <v>5</v>
      </c>
      <c r="D6800" s="152" t="s">
        <v>214</v>
      </c>
      <c r="E6800" s="152" t="s">
        <v>40</v>
      </c>
      <c r="F6800" s="152">
        <v>325</v>
      </c>
      <c r="G6800" s="152">
        <v>108.333333333333</v>
      </c>
      <c r="H6800" s="152">
        <v>259.94593124630097</v>
      </c>
      <c r="I6800" s="152">
        <v>356.55145851828098</v>
      </c>
      <c r="J6800" s="152">
        <v>318.18079565135099</v>
      </c>
      <c r="K6800" s="152">
        <v>398.212468929659</v>
      </c>
      <c r="L6800" s="152">
        <v>38.370662866930203</v>
      </c>
      <c r="M6800" s="152">
        <v>41.661010411377703</v>
      </c>
    </row>
    <row r="6801" spans="1:13">
      <c r="A6801" s="150" t="str">
        <f t="shared" si="213"/>
        <v>2008-2010FemalesCV4</v>
      </c>
      <c r="B6801" s="151" t="str">
        <f t="shared" si="212"/>
        <v>2008-2010_Females_CV4_&lt;75</v>
      </c>
      <c r="C6801" s="152" t="s">
        <v>6</v>
      </c>
      <c r="D6801" s="152" t="s">
        <v>214</v>
      </c>
      <c r="E6801" s="152" t="s">
        <v>40</v>
      </c>
      <c r="F6801" s="152">
        <v>336</v>
      </c>
      <c r="G6801" s="152">
        <v>112</v>
      </c>
      <c r="H6801" s="152">
        <v>263.92270834969798</v>
      </c>
      <c r="I6801" s="152">
        <v>359.51571716118002</v>
      </c>
      <c r="J6801" s="152">
        <v>321.40808693311499</v>
      </c>
      <c r="K6801" s="152">
        <v>400.83476468718999</v>
      </c>
      <c r="L6801" s="152">
        <v>38.107630228065403</v>
      </c>
      <c r="M6801" s="152">
        <v>41.319047526009903</v>
      </c>
    </row>
    <row r="6802" spans="1:13">
      <c r="A6802" s="150" t="str">
        <f t="shared" si="213"/>
        <v>2009-2011FemalesCV4</v>
      </c>
      <c r="B6802" s="151" t="str">
        <f t="shared" si="212"/>
        <v>2009-2011_Females_CV4_&lt;75</v>
      </c>
      <c r="C6802" s="152" t="s">
        <v>7</v>
      </c>
      <c r="D6802" s="152" t="s">
        <v>214</v>
      </c>
      <c r="E6802" s="152" t="s">
        <v>40</v>
      </c>
      <c r="F6802" s="152">
        <v>346</v>
      </c>
      <c r="G6802" s="152">
        <v>115.333333333333</v>
      </c>
      <c r="H6802" s="152">
        <v>266.55778371840398</v>
      </c>
      <c r="I6802" s="152">
        <v>370.84238497451798</v>
      </c>
      <c r="J6802" s="152">
        <v>332.151889394747</v>
      </c>
      <c r="K6802" s="152">
        <v>412.74383933684101</v>
      </c>
      <c r="L6802" s="152">
        <v>38.6904955797702</v>
      </c>
      <c r="M6802" s="152">
        <v>41.901454362323399</v>
      </c>
    </row>
    <row r="6803" spans="1:13">
      <c r="A6803" s="150" t="str">
        <f t="shared" si="213"/>
        <v>2010-2012FemalesCV4</v>
      </c>
      <c r="B6803" s="151" t="str">
        <f t="shared" si="212"/>
        <v>2010-2012_Females_CV4_&lt;75</v>
      </c>
      <c r="C6803" s="152" t="s">
        <v>8</v>
      </c>
      <c r="D6803" s="152" t="s">
        <v>214</v>
      </c>
      <c r="E6803" s="152" t="s">
        <v>40</v>
      </c>
      <c r="F6803" s="152">
        <v>364</v>
      </c>
      <c r="G6803" s="152">
        <v>121.333333333333</v>
      </c>
      <c r="H6803" s="152">
        <v>275.79518419178402</v>
      </c>
      <c r="I6803" s="152">
        <v>386.37381059131502</v>
      </c>
      <c r="J6803" s="152">
        <v>347.06097191984298</v>
      </c>
      <c r="K6803" s="152">
        <v>428.86401778625498</v>
      </c>
      <c r="L6803" s="152">
        <v>39.3128386714722</v>
      </c>
      <c r="M6803" s="152">
        <v>42.4902071949397</v>
      </c>
    </row>
    <row r="6804" spans="1:13">
      <c r="A6804" s="150" t="str">
        <f t="shared" si="213"/>
        <v>2011-2013FemalesCV4</v>
      </c>
      <c r="B6804" s="151" t="str">
        <f t="shared" si="212"/>
        <v>2011-2013_Females_CV4_&lt;75</v>
      </c>
      <c r="C6804" s="152" t="s">
        <v>9</v>
      </c>
      <c r="D6804" s="152" t="s">
        <v>214</v>
      </c>
      <c r="E6804" s="152" t="s">
        <v>40</v>
      </c>
      <c r="F6804" s="152">
        <v>348</v>
      </c>
      <c r="G6804" s="152">
        <v>116</v>
      </c>
      <c r="H6804" s="152">
        <v>259.72087469214102</v>
      </c>
      <c r="I6804" s="152">
        <v>371.34485724364799</v>
      </c>
      <c r="J6804" s="152">
        <v>332.814180853273</v>
      </c>
      <c r="K6804" s="152">
        <v>413.06361793566799</v>
      </c>
      <c r="L6804" s="152">
        <v>38.530676390375604</v>
      </c>
      <c r="M6804" s="152">
        <v>41.718760692019998</v>
      </c>
    </row>
    <row r="6805" spans="1:13">
      <c r="A6805" s="150" t="str">
        <f t="shared" si="213"/>
        <v>2012-2014FemalesCV4</v>
      </c>
      <c r="B6805" s="151" t="str">
        <f t="shared" si="212"/>
        <v>2012-2014_Females_CV4_&lt;75</v>
      </c>
      <c r="C6805" s="152" t="s">
        <v>216</v>
      </c>
      <c r="D6805" s="152" t="s">
        <v>214</v>
      </c>
      <c r="E6805" s="152" t="s">
        <v>40</v>
      </c>
      <c r="F6805" s="152">
        <v>349</v>
      </c>
      <c r="G6805" s="152">
        <v>116.333333333333</v>
      </c>
      <c r="H6805" s="152">
        <v>257.532265324646</v>
      </c>
      <c r="I6805" s="152">
        <v>363.40340081012999</v>
      </c>
      <c r="J6805" s="152">
        <v>325.65395960809502</v>
      </c>
      <c r="K6805" s="152">
        <v>404.27160900274703</v>
      </c>
      <c r="L6805" s="152">
        <v>37.749441202034603</v>
      </c>
      <c r="M6805" s="152">
        <v>40.868208192617203</v>
      </c>
    </row>
    <row r="6806" spans="1:13">
      <c r="A6806" s="150" t="str">
        <f t="shared" si="213"/>
        <v>2004-2006FemalesCV5</v>
      </c>
      <c r="B6806" s="151" t="str">
        <f t="shared" si="212"/>
        <v>2004-2006_Females_CV5_&lt;75</v>
      </c>
      <c r="C6806" s="152" t="s">
        <v>1</v>
      </c>
      <c r="D6806" s="152" t="s">
        <v>214</v>
      </c>
      <c r="E6806" s="152" t="s">
        <v>41</v>
      </c>
      <c r="F6806" s="152">
        <v>469</v>
      </c>
      <c r="G6806" s="152">
        <v>156.333333333333</v>
      </c>
      <c r="H6806" s="152">
        <v>367.258404266149</v>
      </c>
      <c r="I6806" s="152">
        <v>517.752065721799</v>
      </c>
      <c r="J6806" s="152">
        <v>471.48570949231902</v>
      </c>
      <c r="K6806" s="152">
        <v>567.295736954478</v>
      </c>
      <c r="L6806" s="152">
        <v>46.266356229479499</v>
      </c>
      <c r="M6806" s="152">
        <v>49.5436712326795</v>
      </c>
    </row>
    <row r="6807" spans="1:13">
      <c r="A6807" s="150" t="str">
        <f t="shared" si="213"/>
        <v>2005-2007FemalesCV5</v>
      </c>
      <c r="B6807" s="151" t="str">
        <f t="shared" si="212"/>
        <v>2005-2007_Females_CV5_&lt;75</v>
      </c>
      <c r="C6807" s="152" t="s">
        <v>3</v>
      </c>
      <c r="D6807" s="152" t="s">
        <v>214</v>
      </c>
      <c r="E6807" s="152" t="s">
        <v>41</v>
      </c>
      <c r="F6807" s="152">
        <v>478</v>
      </c>
      <c r="G6807" s="152">
        <v>159.333333333333</v>
      </c>
      <c r="H6807" s="152">
        <v>371.34577885504302</v>
      </c>
      <c r="I6807" s="152">
        <v>526.72891068703598</v>
      </c>
      <c r="J6807" s="152">
        <v>480.04872955160999</v>
      </c>
      <c r="K6807" s="152">
        <v>576.68325886451396</v>
      </c>
      <c r="L6807" s="152">
        <v>46.680181135425599</v>
      </c>
      <c r="M6807" s="152">
        <v>49.954348177478103</v>
      </c>
    </row>
    <row r="6808" spans="1:13">
      <c r="A6808" s="150" t="str">
        <f t="shared" si="213"/>
        <v>2006-2008FemalesCV5</v>
      </c>
      <c r="B6808" s="151" t="str">
        <f t="shared" si="212"/>
        <v>2006-2008_Females_CV5_&lt;75</v>
      </c>
      <c r="C6808" s="152" t="s">
        <v>4</v>
      </c>
      <c r="D6808" s="152" t="s">
        <v>214</v>
      </c>
      <c r="E6808" s="152" t="s">
        <v>41</v>
      </c>
      <c r="F6808" s="152">
        <v>476</v>
      </c>
      <c r="G6808" s="152">
        <v>158.666666666667</v>
      </c>
      <c r="H6808" s="152">
        <v>365.86678144840198</v>
      </c>
      <c r="I6808" s="152">
        <v>516.27204097937101</v>
      </c>
      <c r="J6808" s="152">
        <v>470.25542482058501</v>
      </c>
      <c r="K6808" s="152">
        <v>565.52331214650599</v>
      </c>
      <c r="L6808" s="152">
        <v>46.016616158786697</v>
      </c>
      <c r="M6808" s="152">
        <v>49.251271167134497</v>
      </c>
    </row>
    <row r="6809" spans="1:13">
      <c r="A6809" s="150" t="str">
        <f t="shared" si="213"/>
        <v>2007-2009FemalesCV5</v>
      </c>
      <c r="B6809" s="151" t="str">
        <f t="shared" si="212"/>
        <v>2007-2009_Females_CV5_&lt;75</v>
      </c>
      <c r="C6809" s="152" t="s">
        <v>5</v>
      </c>
      <c r="D6809" s="152" t="s">
        <v>214</v>
      </c>
      <c r="E6809" s="152" t="s">
        <v>41</v>
      </c>
      <c r="F6809" s="152">
        <v>482</v>
      </c>
      <c r="G6809" s="152">
        <v>160.666666666667</v>
      </c>
      <c r="H6809" s="152">
        <v>367.00321318165902</v>
      </c>
      <c r="I6809" s="152">
        <v>514.35669244595499</v>
      </c>
      <c r="J6809" s="152">
        <v>468.62811388620003</v>
      </c>
      <c r="K6809" s="152">
        <v>563.27885281208501</v>
      </c>
      <c r="L6809" s="152">
        <v>45.728578559755</v>
      </c>
      <c r="M6809" s="152">
        <v>48.922160366129297</v>
      </c>
    </row>
    <row r="6810" spans="1:13">
      <c r="A6810" s="150" t="str">
        <f t="shared" si="213"/>
        <v>2008-2010FemalesCV5</v>
      </c>
      <c r="B6810" s="151" t="str">
        <f t="shared" si="212"/>
        <v>2008-2010_Females_CV5_&lt;75</v>
      </c>
      <c r="C6810" s="152" t="s">
        <v>6</v>
      </c>
      <c r="D6810" s="152" t="s">
        <v>214</v>
      </c>
      <c r="E6810" s="152" t="s">
        <v>41</v>
      </c>
      <c r="F6810" s="152">
        <v>498</v>
      </c>
      <c r="G6810" s="152">
        <v>166</v>
      </c>
      <c r="H6810" s="152">
        <v>375.75263705917001</v>
      </c>
      <c r="I6810" s="152">
        <v>524.70367495240203</v>
      </c>
      <c r="J6810" s="152">
        <v>478.71971713864599</v>
      </c>
      <c r="K6810" s="152">
        <v>573.845110574003</v>
      </c>
      <c r="L6810" s="152">
        <v>45.983957813756099</v>
      </c>
      <c r="M6810" s="152">
        <v>49.141435621600898</v>
      </c>
    </row>
    <row r="6811" spans="1:13">
      <c r="A6811" s="150" t="str">
        <f t="shared" si="213"/>
        <v>2009-2011FemalesCV5</v>
      </c>
      <c r="B6811" s="151" t="str">
        <f t="shared" si="212"/>
        <v>2009-2011_Females_CV5_&lt;75</v>
      </c>
      <c r="C6811" s="152" t="s">
        <v>7</v>
      </c>
      <c r="D6811" s="152" t="s">
        <v>214</v>
      </c>
      <c r="E6811" s="152" t="s">
        <v>41</v>
      </c>
      <c r="F6811" s="152">
        <v>482</v>
      </c>
      <c r="G6811" s="152">
        <v>160.666666666667</v>
      </c>
      <c r="H6811" s="152">
        <v>361.12443059218401</v>
      </c>
      <c r="I6811" s="152">
        <v>506.66218417852502</v>
      </c>
      <c r="J6811" s="152">
        <v>461.56025695534402</v>
      </c>
      <c r="K6811" s="152">
        <v>554.91392927816105</v>
      </c>
      <c r="L6811" s="152">
        <v>45.101927223181498</v>
      </c>
      <c r="M6811" s="152">
        <v>48.251745099635997</v>
      </c>
    </row>
    <row r="6812" spans="1:13">
      <c r="A6812" s="150" t="str">
        <f t="shared" si="213"/>
        <v>2010-2012FemalesCV5</v>
      </c>
      <c r="B6812" s="151" t="str">
        <f t="shared" si="212"/>
        <v>2010-2012_Females_CV5_&lt;75</v>
      </c>
      <c r="C6812" s="152" t="s">
        <v>8</v>
      </c>
      <c r="D6812" s="152" t="s">
        <v>214</v>
      </c>
      <c r="E6812" s="152" t="s">
        <v>41</v>
      </c>
      <c r="F6812" s="152">
        <v>477</v>
      </c>
      <c r="G6812" s="152">
        <v>159</v>
      </c>
      <c r="H6812" s="152">
        <v>354.98202763948098</v>
      </c>
      <c r="I6812" s="152">
        <v>501.33755198403298</v>
      </c>
      <c r="J6812" s="152">
        <v>456.54721661952902</v>
      </c>
      <c r="K6812" s="152">
        <v>549.272915983242</v>
      </c>
      <c r="L6812" s="152">
        <v>44.790335364504102</v>
      </c>
      <c r="M6812" s="152">
        <v>47.935363999208498</v>
      </c>
    </row>
    <row r="6813" spans="1:13">
      <c r="A6813" s="150" t="str">
        <f t="shared" si="213"/>
        <v>2011-2013FemalesCV5</v>
      </c>
      <c r="B6813" s="151" t="str">
        <f t="shared" si="212"/>
        <v>2011-2013_Females_CV5_&lt;75</v>
      </c>
      <c r="C6813" s="152" t="s">
        <v>9</v>
      </c>
      <c r="D6813" s="152" t="s">
        <v>214</v>
      </c>
      <c r="E6813" s="152" t="s">
        <v>41</v>
      </c>
      <c r="F6813" s="152">
        <v>438</v>
      </c>
      <c r="G6813" s="152">
        <v>146</v>
      </c>
      <c r="H6813" s="152">
        <v>323.638943075013</v>
      </c>
      <c r="I6813" s="152">
        <v>455.84828238338702</v>
      </c>
      <c r="J6813" s="152">
        <v>413.408357252391</v>
      </c>
      <c r="K6813" s="152">
        <v>501.40318218477699</v>
      </c>
      <c r="L6813" s="152">
        <v>42.4399251309964</v>
      </c>
      <c r="M6813" s="152">
        <v>45.554899801389801</v>
      </c>
    </row>
    <row r="6814" spans="1:13">
      <c r="A6814" s="150" t="str">
        <f t="shared" si="213"/>
        <v>2012-2014FemalesCV5</v>
      </c>
      <c r="B6814" s="151" t="str">
        <f t="shared" si="212"/>
        <v>2012-2014_Females_CV5_&lt;75</v>
      </c>
      <c r="C6814" s="152" t="s">
        <v>216</v>
      </c>
      <c r="D6814" s="152" t="s">
        <v>214</v>
      </c>
      <c r="E6814" s="152" t="s">
        <v>41</v>
      </c>
      <c r="F6814" s="152">
        <v>460</v>
      </c>
      <c r="G6814" s="152">
        <v>153.333333333333</v>
      </c>
      <c r="H6814" s="152">
        <v>337.10994181189301</v>
      </c>
      <c r="I6814" s="152">
        <v>477.98778608068102</v>
      </c>
      <c r="J6814" s="152">
        <v>434.63306747207099</v>
      </c>
      <c r="K6814" s="152">
        <v>524.44462349676098</v>
      </c>
      <c r="L6814" s="152">
        <v>43.354718608610398</v>
      </c>
      <c r="M6814" s="152">
        <v>46.456837416080099</v>
      </c>
    </row>
    <row r="6815" spans="1:13">
      <c r="A6815" s="150" t="str">
        <f t="shared" si="213"/>
        <v>2004-2006FemalesHD1</v>
      </c>
      <c r="B6815" s="151" t="str">
        <f t="shared" si="212"/>
        <v>2004-2006_Females_HD1_&lt;75</v>
      </c>
      <c r="C6815" s="152" t="s">
        <v>1</v>
      </c>
      <c r="D6815" s="152" t="s">
        <v>214</v>
      </c>
      <c r="E6815" s="152" t="s">
        <v>42</v>
      </c>
      <c r="F6815" s="152">
        <v>266</v>
      </c>
      <c r="G6815" s="152">
        <v>88.6666666666667</v>
      </c>
      <c r="H6815" s="152">
        <v>260.19504846866403</v>
      </c>
      <c r="I6815" s="152">
        <v>255.01010953074299</v>
      </c>
      <c r="J6815" s="152">
        <v>225.13528169999199</v>
      </c>
      <c r="K6815" s="152">
        <v>287.73041028665398</v>
      </c>
      <c r="L6815" s="152">
        <v>29.8748278307507</v>
      </c>
      <c r="M6815" s="152">
        <v>32.720300755910799</v>
      </c>
    </row>
    <row r="6816" spans="1:13">
      <c r="A6816" s="150" t="str">
        <f t="shared" si="213"/>
        <v>2005-2007FemalesHD1</v>
      </c>
      <c r="B6816" s="151" t="str">
        <f t="shared" si="212"/>
        <v>2005-2007_Females_HD1_&lt;75</v>
      </c>
      <c r="C6816" s="152" t="s">
        <v>3</v>
      </c>
      <c r="D6816" s="152" t="s">
        <v>214</v>
      </c>
      <c r="E6816" s="152" t="s">
        <v>42</v>
      </c>
      <c r="F6816" s="152">
        <v>266</v>
      </c>
      <c r="G6816" s="152">
        <v>88.6666666666667</v>
      </c>
      <c r="H6816" s="152">
        <v>258.57627514070998</v>
      </c>
      <c r="I6816" s="152">
        <v>249.437932682856</v>
      </c>
      <c r="J6816" s="152">
        <v>220.212579377259</v>
      </c>
      <c r="K6816" s="152">
        <v>281.446898735292</v>
      </c>
      <c r="L6816" s="152">
        <v>29.225353305596499</v>
      </c>
      <c r="M6816" s="152">
        <v>32.008966052436001</v>
      </c>
    </row>
    <row r="6817" spans="1:13">
      <c r="A6817" s="150" t="str">
        <f t="shared" si="213"/>
        <v>2006-2008FemalesHD1</v>
      </c>
      <c r="B6817" s="151" t="str">
        <f t="shared" si="212"/>
        <v>2006-2008_Females_HD1_&lt;75</v>
      </c>
      <c r="C6817" s="152" t="s">
        <v>4</v>
      </c>
      <c r="D6817" s="152" t="s">
        <v>214</v>
      </c>
      <c r="E6817" s="152" t="s">
        <v>42</v>
      </c>
      <c r="F6817" s="152">
        <v>262</v>
      </c>
      <c r="G6817" s="152">
        <v>87.3333333333333</v>
      </c>
      <c r="H6817" s="152">
        <v>253.09363498488199</v>
      </c>
      <c r="I6817" s="152">
        <v>243.939046486867</v>
      </c>
      <c r="J6817" s="152">
        <v>215.146769477866</v>
      </c>
      <c r="K6817" s="152">
        <v>275.49561174690899</v>
      </c>
      <c r="L6817" s="152">
        <v>28.7922770090013</v>
      </c>
      <c r="M6817" s="152">
        <v>31.556565260041999</v>
      </c>
    </row>
    <row r="6818" spans="1:13">
      <c r="A6818" s="150" t="str">
        <f t="shared" si="213"/>
        <v>2007-2009FemalesHD1</v>
      </c>
      <c r="B6818" s="151" t="str">
        <f t="shared" si="212"/>
        <v>2007-2009_Females_HD1_&lt;75</v>
      </c>
      <c r="C6818" s="152" t="s">
        <v>5</v>
      </c>
      <c r="D6818" s="152" t="s">
        <v>214</v>
      </c>
      <c r="E6818" s="152" t="s">
        <v>42</v>
      </c>
      <c r="F6818" s="152">
        <v>277</v>
      </c>
      <c r="G6818" s="152">
        <v>92.3333333333333</v>
      </c>
      <c r="H6818" s="152">
        <v>266.78737912701803</v>
      </c>
      <c r="I6818" s="152">
        <v>253.862303228504</v>
      </c>
      <c r="J6818" s="152">
        <v>224.67490575258401</v>
      </c>
      <c r="K6818" s="152">
        <v>285.77116143594702</v>
      </c>
      <c r="L6818" s="152">
        <v>29.1873974759195</v>
      </c>
      <c r="M6818" s="152">
        <v>31.908858207443501</v>
      </c>
    </row>
    <row r="6819" spans="1:13">
      <c r="A6819" s="150" t="str">
        <f t="shared" si="213"/>
        <v>2008-2010FemalesHD1</v>
      </c>
      <c r="B6819" s="151" t="str">
        <f t="shared" si="212"/>
        <v>2008-2010_Females_HD1_&lt;75</v>
      </c>
      <c r="C6819" s="152" t="s">
        <v>6</v>
      </c>
      <c r="D6819" s="152" t="s">
        <v>214</v>
      </c>
      <c r="E6819" s="152" t="s">
        <v>42</v>
      </c>
      <c r="F6819" s="152">
        <v>257</v>
      </c>
      <c r="G6819" s="152">
        <v>85.6666666666667</v>
      </c>
      <c r="H6819" s="152">
        <v>247.41751947089199</v>
      </c>
      <c r="I6819" s="152">
        <v>233.92995049281501</v>
      </c>
      <c r="J6819" s="152">
        <v>205.99644496647699</v>
      </c>
      <c r="K6819" s="152">
        <v>264.57260241959898</v>
      </c>
      <c r="L6819" s="152">
        <v>27.933505526337299</v>
      </c>
      <c r="M6819" s="152">
        <v>30.642651926784001</v>
      </c>
    </row>
    <row r="6820" spans="1:13">
      <c r="A6820" s="150" t="str">
        <f t="shared" si="213"/>
        <v>2009-2011FemalesHD1</v>
      </c>
      <c r="B6820" s="151" t="str">
        <f t="shared" si="212"/>
        <v>2009-2011_Females_HD1_&lt;75</v>
      </c>
      <c r="C6820" s="152" t="s">
        <v>7</v>
      </c>
      <c r="D6820" s="152" t="s">
        <v>214</v>
      </c>
      <c r="E6820" s="152" t="s">
        <v>42</v>
      </c>
      <c r="F6820" s="152">
        <v>260</v>
      </c>
      <c r="G6820" s="152">
        <v>86.6666666666667</v>
      </c>
      <c r="H6820" s="152">
        <v>249.99519240014601</v>
      </c>
      <c r="I6820" s="152">
        <v>231.49542622404101</v>
      </c>
      <c r="J6820" s="152">
        <v>203.97436318644799</v>
      </c>
      <c r="K6820" s="152">
        <v>261.66939608608601</v>
      </c>
      <c r="L6820" s="152">
        <v>27.521063037593599</v>
      </c>
      <c r="M6820" s="152">
        <v>30.173969862045201</v>
      </c>
    </row>
    <row r="6821" spans="1:13">
      <c r="A6821" s="150" t="str">
        <f t="shared" si="213"/>
        <v>2010-2012FemalesHD1</v>
      </c>
      <c r="B6821" s="151" t="str">
        <f t="shared" si="212"/>
        <v>2010-2012_Females_HD1_&lt;75</v>
      </c>
      <c r="C6821" s="152" t="s">
        <v>8</v>
      </c>
      <c r="D6821" s="152" t="s">
        <v>214</v>
      </c>
      <c r="E6821" s="152" t="s">
        <v>42</v>
      </c>
      <c r="F6821" s="152">
        <v>244</v>
      </c>
      <c r="G6821" s="152">
        <v>81.3333333333333</v>
      </c>
      <c r="H6821" s="152">
        <v>233.40124927062101</v>
      </c>
      <c r="I6821" s="152">
        <v>213.27243954151501</v>
      </c>
      <c r="J6821" s="152">
        <v>187.09989492583099</v>
      </c>
      <c r="K6821" s="152">
        <v>242.053635788637</v>
      </c>
      <c r="L6821" s="152">
        <v>26.172544615683901</v>
      </c>
      <c r="M6821" s="152">
        <v>28.781196247121802</v>
      </c>
    </row>
    <row r="6822" spans="1:13">
      <c r="A6822" s="150" t="str">
        <f t="shared" si="213"/>
        <v>2011-2013FemalesHD1</v>
      </c>
      <c r="B6822" s="151" t="str">
        <f t="shared" si="212"/>
        <v>2011-2013_Females_HD1_&lt;75</v>
      </c>
      <c r="C6822" s="152" t="s">
        <v>9</v>
      </c>
      <c r="D6822" s="152" t="s">
        <v>214</v>
      </c>
      <c r="E6822" s="152" t="s">
        <v>42</v>
      </c>
      <c r="F6822" s="152">
        <v>263</v>
      </c>
      <c r="G6822" s="152">
        <v>87.6666666666667</v>
      </c>
      <c r="H6822" s="152">
        <v>251.07638259076501</v>
      </c>
      <c r="I6822" s="152">
        <v>226.70742679977701</v>
      </c>
      <c r="J6822" s="152">
        <v>199.855601250999</v>
      </c>
      <c r="K6822" s="152">
        <v>256.13208488711399</v>
      </c>
      <c r="L6822" s="152">
        <v>26.851825548777299</v>
      </c>
      <c r="M6822" s="152">
        <v>29.424658087337502</v>
      </c>
    </row>
    <row r="6823" spans="1:13">
      <c r="A6823" s="150" t="str">
        <f t="shared" si="213"/>
        <v>2012-2014FemalesHD1</v>
      </c>
      <c r="B6823" s="151" t="str">
        <f t="shared" si="212"/>
        <v>2012-2014_Females_HD1_&lt;75</v>
      </c>
      <c r="C6823" s="152" t="s">
        <v>216</v>
      </c>
      <c r="D6823" s="152" t="s">
        <v>214</v>
      </c>
      <c r="E6823" s="152" t="s">
        <v>42</v>
      </c>
      <c r="F6823" s="152">
        <v>258</v>
      </c>
      <c r="G6823" s="152">
        <v>86</v>
      </c>
      <c r="H6823" s="152">
        <v>247.12406969281901</v>
      </c>
      <c r="I6823" s="152">
        <v>221.62101273194301</v>
      </c>
      <c r="J6823" s="152">
        <v>195.02807298096999</v>
      </c>
      <c r="K6823" s="152">
        <v>250.78782162061401</v>
      </c>
      <c r="L6823" s="152">
        <v>26.5929397509727</v>
      </c>
      <c r="M6823" s="152">
        <v>29.166808888670399</v>
      </c>
    </row>
    <row r="6824" spans="1:13">
      <c r="A6824" s="150" t="str">
        <f t="shared" si="213"/>
        <v>2004-2006FemalesHD2</v>
      </c>
      <c r="B6824" s="151" t="str">
        <f t="shared" si="212"/>
        <v>2004-2006_Females_HD2_&lt;75</v>
      </c>
      <c r="C6824" s="152" t="s">
        <v>1</v>
      </c>
      <c r="D6824" s="152" t="s">
        <v>214</v>
      </c>
      <c r="E6824" s="152" t="s">
        <v>43</v>
      </c>
      <c r="F6824" s="152">
        <v>301</v>
      </c>
      <c r="G6824" s="152">
        <v>100.333333333333</v>
      </c>
      <c r="H6824" s="152">
        <v>296.88224328562802</v>
      </c>
      <c r="I6824" s="152">
        <v>280.57018972661501</v>
      </c>
      <c r="J6824" s="152">
        <v>249.63884786311201</v>
      </c>
      <c r="K6824" s="152">
        <v>314.262624269973</v>
      </c>
      <c r="L6824" s="152">
        <v>30.931341863503199</v>
      </c>
      <c r="M6824" s="152">
        <v>33.692434543358203</v>
      </c>
    </row>
    <row r="6825" spans="1:13">
      <c r="A6825" s="150" t="str">
        <f t="shared" si="213"/>
        <v>2005-2007FemalesHD2</v>
      </c>
      <c r="B6825" s="151" t="str">
        <f t="shared" si="212"/>
        <v>2005-2007_Females_HD2_&lt;75</v>
      </c>
      <c r="C6825" s="152" t="s">
        <v>3</v>
      </c>
      <c r="D6825" s="152" t="s">
        <v>214</v>
      </c>
      <c r="E6825" s="152" t="s">
        <v>43</v>
      </c>
      <c r="F6825" s="152">
        <v>282</v>
      </c>
      <c r="G6825" s="152">
        <v>94</v>
      </c>
      <c r="H6825" s="152">
        <v>277.53447037171901</v>
      </c>
      <c r="I6825" s="152">
        <v>257.49934749600601</v>
      </c>
      <c r="J6825" s="152">
        <v>228.16481221390899</v>
      </c>
      <c r="K6825" s="152">
        <v>289.54350289391698</v>
      </c>
      <c r="L6825" s="152">
        <v>29.3345352820978</v>
      </c>
      <c r="M6825" s="152">
        <v>32.0441553979107</v>
      </c>
    </row>
    <row r="6826" spans="1:13">
      <c r="A6826" s="150" t="str">
        <f t="shared" si="213"/>
        <v>2006-2008FemalesHD2</v>
      </c>
      <c r="B6826" s="151" t="str">
        <f t="shared" si="212"/>
        <v>2006-2008_Females_HD2_&lt;75</v>
      </c>
      <c r="C6826" s="152" t="s">
        <v>4</v>
      </c>
      <c r="D6826" s="152" t="s">
        <v>214</v>
      </c>
      <c r="E6826" s="152" t="s">
        <v>43</v>
      </c>
      <c r="F6826" s="152">
        <v>302</v>
      </c>
      <c r="G6826" s="152">
        <v>100.666666666667</v>
      </c>
      <c r="H6826" s="152">
        <v>295.733409061977</v>
      </c>
      <c r="I6826" s="152">
        <v>271.544376815237</v>
      </c>
      <c r="J6826" s="152">
        <v>241.56527185852801</v>
      </c>
      <c r="K6826" s="152">
        <v>304.19492686859098</v>
      </c>
      <c r="L6826" s="152">
        <v>29.979104956709001</v>
      </c>
      <c r="M6826" s="152">
        <v>32.650550053353903</v>
      </c>
    </row>
    <row r="6827" spans="1:13">
      <c r="A6827" s="150" t="str">
        <f t="shared" si="213"/>
        <v>2007-2009FemalesHD2</v>
      </c>
      <c r="B6827" s="151" t="str">
        <f t="shared" si="212"/>
        <v>2007-2009_Females_HD2_&lt;75</v>
      </c>
      <c r="C6827" s="152" t="s">
        <v>5</v>
      </c>
      <c r="D6827" s="152" t="s">
        <v>214</v>
      </c>
      <c r="E6827" s="152" t="s">
        <v>43</v>
      </c>
      <c r="F6827" s="152">
        <v>312</v>
      </c>
      <c r="G6827" s="152">
        <v>104</v>
      </c>
      <c r="H6827" s="152">
        <v>304.62205385561703</v>
      </c>
      <c r="I6827" s="152">
        <v>275.281861607238</v>
      </c>
      <c r="J6827" s="152">
        <v>245.40740900076699</v>
      </c>
      <c r="K6827" s="152">
        <v>307.77340509836898</v>
      </c>
      <c r="L6827" s="152">
        <v>29.874452606471401</v>
      </c>
      <c r="M6827" s="152">
        <v>32.491543491131203</v>
      </c>
    </row>
    <row r="6828" spans="1:13">
      <c r="A6828" s="150" t="str">
        <f t="shared" si="213"/>
        <v>2008-2010FemalesHD2</v>
      </c>
      <c r="B6828" s="151" t="str">
        <f t="shared" si="212"/>
        <v>2008-2010_Females_HD2_&lt;75</v>
      </c>
      <c r="C6828" s="152" t="s">
        <v>6</v>
      </c>
      <c r="D6828" s="152" t="s">
        <v>214</v>
      </c>
      <c r="E6828" s="152" t="s">
        <v>43</v>
      </c>
      <c r="F6828" s="152">
        <v>305</v>
      </c>
      <c r="G6828" s="152">
        <v>101.666666666667</v>
      </c>
      <c r="H6828" s="152">
        <v>297.60452749182798</v>
      </c>
      <c r="I6828" s="152">
        <v>268.95371362406399</v>
      </c>
      <c r="J6828" s="152">
        <v>239.38353884422199</v>
      </c>
      <c r="K6828" s="152">
        <v>301.14528557093399</v>
      </c>
      <c r="L6828" s="152">
        <v>29.570174779841398</v>
      </c>
      <c r="M6828" s="152">
        <v>32.191571946870503</v>
      </c>
    </row>
    <row r="6829" spans="1:13">
      <c r="A6829" s="150" t="str">
        <f t="shared" si="213"/>
        <v>2009-2011FemalesHD2</v>
      </c>
      <c r="B6829" s="151" t="str">
        <f t="shared" si="212"/>
        <v>2009-2011_Females_HD2_&lt;75</v>
      </c>
      <c r="C6829" s="152" t="s">
        <v>7</v>
      </c>
      <c r="D6829" s="152" t="s">
        <v>214</v>
      </c>
      <c r="E6829" s="152" t="s">
        <v>43</v>
      </c>
      <c r="F6829" s="152">
        <v>289</v>
      </c>
      <c r="G6829" s="152">
        <v>96.3333333333333</v>
      </c>
      <c r="H6829" s="152">
        <v>282.18522677342202</v>
      </c>
      <c r="I6829" s="152">
        <v>252.23774309978501</v>
      </c>
      <c r="J6829" s="152">
        <v>223.78433440327501</v>
      </c>
      <c r="K6829" s="152">
        <v>283.28579498169802</v>
      </c>
      <c r="L6829" s="152">
        <v>28.453408696509701</v>
      </c>
      <c r="M6829" s="152">
        <v>31.048051881913</v>
      </c>
    </row>
    <row r="6830" spans="1:13">
      <c r="A6830" s="150" t="str">
        <f t="shared" si="213"/>
        <v>2010-2012FemalesHD2</v>
      </c>
      <c r="B6830" s="151" t="str">
        <f t="shared" si="212"/>
        <v>2010-2012_Females_HD2_&lt;75</v>
      </c>
      <c r="C6830" s="152" t="s">
        <v>8</v>
      </c>
      <c r="D6830" s="152" t="s">
        <v>214</v>
      </c>
      <c r="E6830" s="152" t="s">
        <v>43</v>
      </c>
      <c r="F6830" s="152">
        <v>309</v>
      </c>
      <c r="G6830" s="152">
        <v>103</v>
      </c>
      <c r="H6830" s="152">
        <v>301.07568789461402</v>
      </c>
      <c r="I6830" s="152">
        <v>267.005928959502</v>
      </c>
      <c r="J6830" s="152">
        <v>237.81308843438899</v>
      </c>
      <c r="K6830" s="152">
        <v>298.76911804474599</v>
      </c>
      <c r="L6830" s="152">
        <v>29.192840525112999</v>
      </c>
      <c r="M6830" s="152">
        <v>31.763189085244001</v>
      </c>
    </row>
    <row r="6831" spans="1:13">
      <c r="A6831" s="150" t="str">
        <f t="shared" si="213"/>
        <v>2011-2013FemalesHD2</v>
      </c>
      <c r="B6831" s="151" t="str">
        <f t="shared" si="212"/>
        <v>2011-2013_Females_HD2_&lt;75</v>
      </c>
      <c r="C6831" s="152" t="s">
        <v>9</v>
      </c>
      <c r="D6831" s="152" t="s">
        <v>214</v>
      </c>
      <c r="E6831" s="152" t="s">
        <v>43</v>
      </c>
      <c r="F6831" s="152">
        <v>312</v>
      </c>
      <c r="G6831" s="152">
        <v>104</v>
      </c>
      <c r="H6831" s="152">
        <v>303.52851903376802</v>
      </c>
      <c r="I6831" s="152">
        <v>263.98166633920601</v>
      </c>
      <c r="J6831" s="152">
        <v>235.241343288151</v>
      </c>
      <c r="K6831" s="152">
        <v>295.239727153356</v>
      </c>
      <c r="L6831" s="152">
        <v>28.740323051054801</v>
      </c>
      <c r="M6831" s="152">
        <v>31.2580608141492</v>
      </c>
    </row>
    <row r="6832" spans="1:13">
      <c r="A6832" s="150" t="str">
        <f t="shared" si="213"/>
        <v>2012-2014FemalesHD2</v>
      </c>
      <c r="B6832" s="151" t="str">
        <f t="shared" si="212"/>
        <v>2012-2014_Females_HD2_&lt;75</v>
      </c>
      <c r="C6832" s="152" t="s">
        <v>216</v>
      </c>
      <c r="D6832" s="152" t="s">
        <v>214</v>
      </c>
      <c r="E6832" s="152" t="s">
        <v>43</v>
      </c>
      <c r="F6832" s="152">
        <v>305</v>
      </c>
      <c r="G6832" s="152">
        <v>101.666666666667</v>
      </c>
      <c r="H6832" s="152">
        <v>295.880949147281</v>
      </c>
      <c r="I6832" s="152">
        <v>255.606803361587</v>
      </c>
      <c r="J6832" s="152">
        <v>227.42558279413899</v>
      </c>
      <c r="K6832" s="152">
        <v>286.28629025004801</v>
      </c>
      <c r="L6832" s="152">
        <v>28.181220567448701</v>
      </c>
      <c r="M6832" s="152">
        <v>30.679486888461199</v>
      </c>
    </row>
    <row r="6833" spans="1:13">
      <c r="A6833" s="150" t="str">
        <f t="shared" si="213"/>
        <v>2004-2006FemalesHD3</v>
      </c>
      <c r="B6833" s="151" t="str">
        <f t="shared" si="212"/>
        <v>2004-2006_Females_HD3_&lt;75</v>
      </c>
      <c r="C6833" s="152" t="s">
        <v>1</v>
      </c>
      <c r="D6833" s="152" t="s">
        <v>214</v>
      </c>
      <c r="E6833" s="152" t="s">
        <v>44</v>
      </c>
      <c r="F6833" s="152">
        <v>345</v>
      </c>
      <c r="G6833" s="152">
        <v>115</v>
      </c>
      <c r="H6833" s="152">
        <v>324.47073650154698</v>
      </c>
      <c r="I6833" s="152">
        <v>303.66927801711103</v>
      </c>
      <c r="J6833" s="152">
        <v>272.265120690137</v>
      </c>
      <c r="K6833" s="152">
        <v>337.68363733970398</v>
      </c>
      <c r="L6833" s="152">
        <v>31.404157326974101</v>
      </c>
      <c r="M6833" s="152">
        <v>34.014359322592298</v>
      </c>
    </row>
    <row r="6834" spans="1:13">
      <c r="A6834" s="150" t="str">
        <f t="shared" si="213"/>
        <v>2005-2007FemalesHD3</v>
      </c>
      <c r="B6834" s="151" t="str">
        <f t="shared" si="212"/>
        <v>2005-2007_Females_HD3_&lt;75</v>
      </c>
      <c r="C6834" s="152" t="s">
        <v>3</v>
      </c>
      <c r="D6834" s="152" t="s">
        <v>214</v>
      </c>
      <c r="E6834" s="152" t="s">
        <v>44</v>
      </c>
      <c r="F6834" s="152">
        <v>349</v>
      </c>
      <c r="G6834" s="152">
        <v>116.333333333333</v>
      </c>
      <c r="H6834" s="152">
        <v>326.53748631630202</v>
      </c>
      <c r="I6834" s="152">
        <v>301.89905684497</v>
      </c>
      <c r="J6834" s="152">
        <v>270.83677872070302</v>
      </c>
      <c r="K6834" s="152">
        <v>335.52762481569499</v>
      </c>
      <c r="L6834" s="152">
        <v>31.062278124266498</v>
      </c>
      <c r="M6834" s="152">
        <v>33.628567970724902</v>
      </c>
    </row>
    <row r="6835" spans="1:13">
      <c r="A6835" s="150" t="str">
        <f t="shared" si="213"/>
        <v>2006-2008FemalesHD3</v>
      </c>
      <c r="B6835" s="151" t="str">
        <f t="shared" si="212"/>
        <v>2006-2008_Females_HD3_&lt;75</v>
      </c>
      <c r="C6835" s="152" t="s">
        <v>4</v>
      </c>
      <c r="D6835" s="152" t="s">
        <v>214</v>
      </c>
      <c r="E6835" s="152" t="s">
        <v>44</v>
      </c>
      <c r="F6835" s="152">
        <v>334</v>
      </c>
      <c r="G6835" s="152">
        <v>111.333333333333</v>
      </c>
      <c r="H6835" s="152">
        <v>310.26474686483999</v>
      </c>
      <c r="I6835" s="152">
        <v>283.01372351072501</v>
      </c>
      <c r="J6835" s="152">
        <v>253.288258639281</v>
      </c>
      <c r="K6835" s="152">
        <v>315.25205010437401</v>
      </c>
      <c r="L6835" s="152">
        <v>29.725464871443702</v>
      </c>
      <c r="M6835" s="152">
        <v>32.238326593648999</v>
      </c>
    </row>
    <row r="6836" spans="1:13">
      <c r="A6836" s="150" t="str">
        <f t="shared" si="213"/>
        <v>2007-2009FemalesHD3</v>
      </c>
      <c r="B6836" s="151" t="str">
        <f t="shared" si="212"/>
        <v>2007-2009_Females_HD3_&lt;75</v>
      </c>
      <c r="C6836" s="152" t="s">
        <v>5</v>
      </c>
      <c r="D6836" s="152" t="s">
        <v>214</v>
      </c>
      <c r="E6836" s="152" t="s">
        <v>44</v>
      </c>
      <c r="F6836" s="152">
        <v>351</v>
      </c>
      <c r="G6836" s="152">
        <v>117</v>
      </c>
      <c r="H6836" s="152">
        <v>324.40525702878102</v>
      </c>
      <c r="I6836" s="152">
        <v>292.10353374543502</v>
      </c>
      <c r="J6836" s="152">
        <v>262.15257774144499</v>
      </c>
      <c r="K6836" s="152">
        <v>324.521592633956</v>
      </c>
      <c r="L6836" s="152">
        <v>29.950956003990399</v>
      </c>
      <c r="M6836" s="152">
        <v>32.418058888520598</v>
      </c>
    </row>
    <row r="6837" spans="1:13">
      <c r="A6837" s="150" t="str">
        <f t="shared" si="213"/>
        <v>2008-2010FemalesHD3</v>
      </c>
      <c r="B6837" s="151" t="str">
        <f t="shared" si="212"/>
        <v>2008-2010_Females_HD3_&lt;75</v>
      </c>
      <c r="C6837" s="152" t="s">
        <v>6</v>
      </c>
      <c r="D6837" s="152" t="s">
        <v>214</v>
      </c>
      <c r="E6837" s="152" t="s">
        <v>44</v>
      </c>
      <c r="F6837" s="152">
        <v>333</v>
      </c>
      <c r="G6837" s="152">
        <v>111</v>
      </c>
      <c r="H6837" s="152">
        <v>306.72021221722798</v>
      </c>
      <c r="I6837" s="152">
        <v>271.28202039897201</v>
      </c>
      <c r="J6837" s="152">
        <v>242.740959996908</v>
      </c>
      <c r="K6837" s="152">
        <v>302.239602621693</v>
      </c>
      <c r="L6837" s="152">
        <v>28.541060402064701</v>
      </c>
      <c r="M6837" s="152">
        <v>30.9575822227206</v>
      </c>
    </row>
    <row r="6838" spans="1:13">
      <c r="A6838" s="150" t="str">
        <f t="shared" si="213"/>
        <v>2009-2011FemalesHD3</v>
      </c>
      <c r="B6838" s="151" t="str">
        <f t="shared" si="212"/>
        <v>2009-2011_Females_HD3_&lt;75</v>
      </c>
      <c r="C6838" s="152" t="s">
        <v>7</v>
      </c>
      <c r="D6838" s="152" t="s">
        <v>214</v>
      </c>
      <c r="E6838" s="152" t="s">
        <v>44</v>
      </c>
      <c r="F6838" s="152">
        <v>337</v>
      </c>
      <c r="G6838" s="152">
        <v>112.333333333333</v>
      </c>
      <c r="H6838" s="152">
        <v>310.38166814028898</v>
      </c>
      <c r="I6838" s="152">
        <v>270.96650868313498</v>
      </c>
      <c r="J6838" s="152">
        <v>242.58371774305601</v>
      </c>
      <c r="K6838" s="152">
        <v>301.73747061056298</v>
      </c>
      <c r="L6838" s="152">
        <v>28.382790940079001</v>
      </c>
      <c r="M6838" s="152">
        <v>30.770961927426999</v>
      </c>
    </row>
    <row r="6839" spans="1:13">
      <c r="A6839" s="150" t="str">
        <f t="shared" si="213"/>
        <v>2010-2012FemalesHD3</v>
      </c>
      <c r="B6839" s="151" t="str">
        <f t="shared" si="212"/>
        <v>2010-2012_Females_HD3_&lt;75</v>
      </c>
      <c r="C6839" s="152" t="s">
        <v>8</v>
      </c>
      <c r="D6839" s="152" t="s">
        <v>214</v>
      </c>
      <c r="E6839" s="152" t="s">
        <v>44</v>
      </c>
      <c r="F6839" s="152">
        <v>314</v>
      </c>
      <c r="G6839" s="152">
        <v>104.666666666667</v>
      </c>
      <c r="H6839" s="152">
        <v>289.267618608936</v>
      </c>
      <c r="I6839" s="152">
        <v>249.592298694139</v>
      </c>
      <c r="J6839" s="152">
        <v>222.52058316407599</v>
      </c>
      <c r="K6839" s="152">
        <v>279.02765813186301</v>
      </c>
      <c r="L6839" s="152">
        <v>27.071715530062601</v>
      </c>
      <c r="M6839" s="152">
        <v>29.435359437724198</v>
      </c>
    </row>
    <row r="6840" spans="1:13">
      <c r="A6840" s="150" t="str">
        <f t="shared" si="213"/>
        <v>2011-2013FemalesHD3</v>
      </c>
      <c r="B6840" s="151" t="str">
        <f t="shared" si="212"/>
        <v>2011-2013_Females_HD3_&lt;75</v>
      </c>
      <c r="C6840" s="152" t="s">
        <v>9</v>
      </c>
      <c r="D6840" s="152" t="s">
        <v>214</v>
      </c>
      <c r="E6840" s="152" t="s">
        <v>44</v>
      </c>
      <c r="F6840" s="152">
        <v>349</v>
      </c>
      <c r="G6840" s="152">
        <v>116.333333333333</v>
      </c>
      <c r="H6840" s="152">
        <v>321.35688108874598</v>
      </c>
      <c r="I6840" s="152">
        <v>271.90693568236401</v>
      </c>
      <c r="J6840" s="152">
        <v>243.84441060572399</v>
      </c>
      <c r="K6840" s="152">
        <v>302.28791830683798</v>
      </c>
      <c r="L6840" s="152">
        <v>28.0625250766394</v>
      </c>
      <c r="M6840" s="152">
        <v>30.380982624474701</v>
      </c>
    </row>
    <row r="6841" spans="1:13">
      <c r="A6841" s="150" t="str">
        <f t="shared" si="213"/>
        <v>2012-2014FemalesHD3</v>
      </c>
      <c r="B6841" s="151" t="str">
        <f t="shared" si="212"/>
        <v>2012-2014_Females_HD3_&lt;75</v>
      </c>
      <c r="C6841" s="152" t="s">
        <v>216</v>
      </c>
      <c r="D6841" s="152" t="s">
        <v>214</v>
      </c>
      <c r="E6841" s="152" t="s">
        <v>44</v>
      </c>
      <c r="F6841" s="152">
        <v>347</v>
      </c>
      <c r="G6841" s="152">
        <v>115.666666666667</v>
      </c>
      <c r="H6841" s="152">
        <v>319.56826051720299</v>
      </c>
      <c r="I6841" s="152">
        <v>264.15405344807601</v>
      </c>
      <c r="J6841" s="152">
        <v>236.819292082364</v>
      </c>
      <c r="K6841" s="152">
        <v>293.753934349948</v>
      </c>
      <c r="L6841" s="152">
        <v>27.3347613657116</v>
      </c>
      <c r="M6841" s="152">
        <v>29.599880901871899</v>
      </c>
    </row>
    <row r="6842" spans="1:13">
      <c r="A6842" s="150" t="str">
        <f t="shared" si="213"/>
        <v>2004-2006FemalesHD4</v>
      </c>
      <c r="B6842" s="151" t="str">
        <f t="shared" si="212"/>
        <v>2004-2006_Females_HD4_&lt;75</v>
      </c>
      <c r="C6842" s="152" t="s">
        <v>1</v>
      </c>
      <c r="D6842" s="152" t="s">
        <v>214</v>
      </c>
      <c r="E6842" s="152" t="s">
        <v>45</v>
      </c>
      <c r="F6842" s="152">
        <v>309</v>
      </c>
      <c r="G6842" s="152">
        <v>103</v>
      </c>
      <c r="H6842" s="152">
        <v>308.68205748079498</v>
      </c>
      <c r="I6842" s="152">
        <v>294.976926165294</v>
      </c>
      <c r="J6842" s="152">
        <v>262.90997171267497</v>
      </c>
      <c r="K6842" s="152">
        <v>329.86728692995598</v>
      </c>
      <c r="L6842" s="152">
        <v>32.0669544526191</v>
      </c>
      <c r="M6842" s="152">
        <v>34.890360764662503</v>
      </c>
    </row>
    <row r="6843" spans="1:13">
      <c r="A6843" s="150" t="str">
        <f t="shared" si="213"/>
        <v>2005-2007FemalesHD4</v>
      </c>
      <c r="B6843" s="151" t="str">
        <f t="shared" si="212"/>
        <v>2005-2007_Females_HD4_&lt;75</v>
      </c>
      <c r="C6843" s="152" t="s">
        <v>3</v>
      </c>
      <c r="D6843" s="152" t="s">
        <v>214</v>
      </c>
      <c r="E6843" s="152" t="s">
        <v>45</v>
      </c>
      <c r="F6843" s="152">
        <v>335</v>
      </c>
      <c r="G6843" s="152">
        <v>111.666666666667</v>
      </c>
      <c r="H6843" s="152">
        <v>333.46937556615097</v>
      </c>
      <c r="I6843" s="152">
        <v>317.419811612986</v>
      </c>
      <c r="J6843" s="152">
        <v>284.22290520664899</v>
      </c>
      <c r="K6843" s="152">
        <v>353.41865877556501</v>
      </c>
      <c r="L6843" s="152">
        <v>33.196906406336403</v>
      </c>
      <c r="M6843" s="152">
        <v>35.998847162579203</v>
      </c>
    </row>
    <row r="6844" spans="1:13">
      <c r="A6844" s="150" t="str">
        <f t="shared" si="213"/>
        <v>2006-2008FemalesHD4</v>
      </c>
      <c r="B6844" s="151" t="str">
        <f t="shared" si="212"/>
        <v>2006-2008_Females_HD4_&lt;75</v>
      </c>
      <c r="C6844" s="152" t="s">
        <v>4</v>
      </c>
      <c r="D6844" s="152" t="s">
        <v>214</v>
      </c>
      <c r="E6844" s="152" t="s">
        <v>45</v>
      </c>
      <c r="F6844" s="152">
        <v>346</v>
      </c>
      <c r="G6844" s="152">
        <v>115.333333333333</v>
      </c>
      <c r="H6844" s="152">
        <v>342.92737075800801</v>
      </c>
      <c r="I6844" s="152">
        <v>324.35704798480401</v>
      </c>
      <c r="J6844" s="152">
        <v>290.92090260459003</v>
      </c>
      <c r="K6844" s="152">
        <v>360.56808893186297</v>
      </c>
      <c r="L6844" s="152">
        <v>33.436145380213901</v>
      </c>
      <c r="M6844" s="152">
        <v>36.211040947058599</v>
      </c>
    </row>
    <row r="6845" spans="1:13">
      <c r="A6845" s="150" t="str">
        <f t="shared" si="213"/>
        <v>2007-2009FemalesHD4</v>
      </c>
      <c r="B6845" s="151" t="str">
        <f t="shared" si="212"/>
        <v>2007-2009_Females_HD4_&lt;75</v>
      </c>
      <c r="C6845" s="152" t="s">
        <v>5</v>
      </c>
      <c r="D6845" s="152" t="s">
        <v>214</v>
      </c>
      <c r="E6845" s="152" t="s">
        <v>45</v>
      </c>
      <c r="F6845" s="152">
        <v>359</v>
      </c>
      <c r="G6845" s="152">
        <v>119.666666666667</v>
      </c>
      <c r="H6845" s="152">
        <v>354.40688674774901</v>
      </c>
      <c r="I6845" s="152">
        <v>333.26286603931101</v>
      </c>
      <c r="J6845" s="152">
        <v>299.49032238638102</v>
      </c>
      <c r="K6845" s="152">
        <v>369.78476813963198</v>
      </c>
      <c r="L6845" s="152">
        <v>33.772543652930601</v>
      </c>
      <c r="M6845" s="152">
        <v>36.521902100320297</v>
      </c>
    </row>
    <row r="6846" spans="1:13">
      <c r="A6846" s="150" t="str">
        <f t="shared" si="213"/>
        <v>2008-2010FemalesHD4</v>
      </c>
      <c r="B6846" s="151" t="str">
        <f t="shared" si="212"/>
        <v>2008-2010_Females_HD4_&lt;75</v>
      </c>
      <c r="C6846" s="152" t="s">
        <v>6</v>
      </c>
      <c r="D6846" s="152" t="s">
        <v>214</v>
      </c>
      <c r="E6846" s="152" t="s">
        <v>45</v>
      </c>
      <c r="F6846" s="152">
        <v>357</v>
      </c>
      <c r="G6846" s="152">
        <v>119</v>
      </c>
      <c r="H6846" s="152">
        <v>351.99463627220899</v>
      </c>
      <c r="I6846" s="152">
        <v>327.47465292945401</v>
      </c>
      <c r="J6846" s="152">
        <v>294.20326727909202</v>
      </c>
      <c r="K6846" s="152">
        <v>363.46250752521303</v>
      </c>
      <c r="L6846" s="152">
        <v>33.271385650361303</v>
      </c>
      <c r="M6846" s="152">
        <v>35.9878545957597</v>
      </c>
    </row>
    <row r="6847" spans="1:13">
      <c r="A6847" s="150" t="str">
        <f t="shared" si="213"/>
        <v>2009-2011FemalesHD4</v>
      </c>
      <c r="B6847" s="151" t="str">
        <f t="shared" ref="B6847:B6910" si="214">CONCATENATE(C6847,"_",D6847,"_",E6847,"_","&lt;75")</f>
        <v>2009-2011_Females_HD4_&lt;75</v>
      </c>
      <c r="C6847" s="152" t="s">
        <v>7</v>
      </c>
      <c r="D6847" s="152" t="s">
        <v>214</v>
      </c>
      <c r="E6847" s="152" t="s">
        <v>45</v>
      </c>
      <c r="F6847" s="152">
        <v>331</v>
      </c>
      <c r="G6847" s="152">
        <v>110.333333333333</v>
      </c>
      <c r="H6847" s="152">
        <v>326.15336105472699</v>
      </c>
      <c r="I6847" s="152">
        <v>299.57637105829701</v>
      </c>
      <c r="J6847" s="152">
        <v>267.98701724077102</v>
      </c>
      <c r="K6847" s="152">
        <v>333.848776378281</v>
      </c>
      <c r="L6847" s="152">
        <v>31.5893538175259</v>
      </c>
      <c r="M6847" s="152">
        <v>34.272405319983598</v>
      </c>
    </row>
    <row r="6848" spans="1:13">
      <c r="A6848" s="150" t="str">
        <f t="shared" si="213"/>
        <v>2010-2012FemalesHD4</v>
      </c>
      <c r="B6848" s="151" t="str">
        <f t="shared" si="214"/>
        <v>2010-2012_Females_HD4_&lt;75</v>
      </c>
      <c r="C6848" s="152" t="s">
        <v>8</v>
      </c>
      <c r="D6848" s="152" t="s">
        <v>214</v>
      </c>
      <c r="E6848" s="152" t="s">
        <v>45</v>
      </c>
      <c r="F6848" s="152">
        <v>314</v>
      </c>
      <c r="G6848" s="152">
        <v>104.666666666667</v>
      </c>
      <c r="H6848" s="152">
        <v>309.69218175183198</v>
      </c>
      <c r="I6848" s="152">
        <v>279.60925678704001</v>
      </c>
      <c r="J6848" s="152">
        <v>249.340740105674</v>
      </c>
      <c r="K6848" s="152">
        <v>312.52053155177902</v>
      </c>
      <c r="L6848" s="152">
        <v>30.268516681365501</v>
      </c>
      <c r="M6848" s="152">
        <v>32.911274764739197</v>
      </c>
    </row>
    <row r="6849" spans="1:13">
      <c r="A6849" s="150" t="str">
        <f t="shared" si="213"/>
        <v>2011-2013FemalesHD4</v>
      </c>
      <c r="B6849" s="151" t="str">
        <f t="shared" si="214"/>
        <v>2011-2013_Females_HD4_&lt;75</v>
      </c>
      <c r="C6849" s="152" t="s">
        <v>9</v>
      </c>
      <c r="D6849" s="152" t="s">
        <v>214</v>
      </c>
      <c r="E6849" s="152" t="s">
        <v>45</v>
      </c>
      <c r="F6849" s="152">
        <v>302</v>
      </c>
      <c r="G6849" s="152">
        <v>100.666666666667</v>
      </c>
      <c r="H6849" s="152">
        <v>297.77164267402901</v>
      </c>
      <c r="I6849" s="152">
        <v>263.64929108498598</v>
      </c>
      <c r="J6849" s="152">
        <v>234.556777851281</v>
      </c>
      <c r="K6849" s="152">
        <v>295.33424501828802</v>
      </c>
      <c r="L6849" s="152">
        <v>29.0925132337054</v>
      </c>
      <c r="M6849" s="152">
        <v>31.6849539333023</v>
      </c>
    </row>
    <row r="6850" spans="1:13">
      <c r="A6850" s="150" t="str">
        <f t="shared" si="213"/>
        <v>2012-2014FemalesHD4</v>
      </c>
      <c r="B6850" s="151" t="str">
        <f t="shared" si="214"/>
        <v>2012-2014_Females_HD4_&lt;75</v>
      </c>
      <c r="C6850" s="152" t="s">
        <v>216</v>
      </c>
      <c r="D6850" s="152" t="s">
        <v>214</v>
      </c>
      <c r="E6850" s="152" t="s">
        <v>45</v>
      </c>
      <c r="F6850" s="152">
        <v>302</v>
      </c>
      <c r="G6850" s="152">
        <v>100.666666666667</v>
      </c>
      <c r="H6850" s="152">
        <v>298.24803966106401</v>
      </c>
      <c r="I6850" s="152">
        <v>258.348917237379</v>
      </c>
      <c r="J6850" s="152">
        <v>229.863615598607</v>
      </c>
      <c r="K6850" s="152">
        <v>289.37255080764902</v>
      </c>
      <c r="L6850" s="152">
        <v>28.485301638772</v>
      </c>
      <c r="M6850" s="152">
        <v>31.023633570270199</v>
      </c>
    </row>
    <row r="6851" spans="1:13">
      <c r="A6851" s="150" t="str">
        <f t="shared" ref="A6851:A6914" si="215">C6851&amp;D6851&amp;E6851</f>
        <v>2004-2006FemalesHD5</v>
      </c>
      <c r="B6851" s="151" t="str">
        <f t="shared" si="214"/>
        <v>2004-2006_Females_HD5_&lt;75</v>
      </c>
      <c r="C6851" s="152" t="s">
        <v>1</v>
      </c>
      <c r="D6851" s="152" t="s">
        <v>214</v>
      </c>
      <c r="E6851" s="152" t="s">
        <v>46</v>
      </c>
      <c r="F6851" s="152">
        <v>386</v>
      </c>
      <c r="G6851" s="152">
        <v>128.666666666667</v>
      </c>
      <c r="H6851" s="152">
        <v>391.09994326011201</v>
      </c>
      <c r="I6851" s="152">
        <v>426.28432933014301</v>
      </c>
      <c r="J6851" s="152">
        <v>384.737522686354</v>
      </c>
      <c r="K6851" s="152">
        <v>471.08787059105998</v>
      </c>
      <c r="L6851" s="152">
        <v>41.5468066437884</v>
      </c>
      <c r="M6851" s="152">
        <v>44.803541260917498</v>
      </c>
    </row>
    <row r="6852" spans="1:13">
      <c r="A6852" s="150" t="str">
        <f t="shared" si="215"/>
        <v>2005-2007FemalesHD5</v>
      </c>
      <c r="B6852" s="151" t="str">
        <f t="shared" si="214"/>
        <v>2005-2007_Females_HD5_&lt;75</v>
      </c>
      <c r="C6852" s="152" t="s">
        <v>3</v>
      </c>
      <c r="D6852" s="152" t="s">
        <v>214</v>
      </c>
      <c r="E6852" s="152" t="s">
        <v>46</v>
      </c>
      <c r="F6852" s="152">
        <v>369</v>
      </c>
      <c r="G6852" s="152">
        <v>123</v>
      </c>
      <c r="H6852" s="152">
        <v>371.96455752346202</v>
      </c>
      <c r="I6852" s="152">
        <v>404.89814390000402</v>
      </c>
      <c r="J6852" s="152">
        <v>364.56262681803202</v>
      </c>
      <c r="K6852" s="152">
        <v>448.47056677314401</v>
      </c>
      <c r="L6852" s="152">
        <v>40.335517081971801</v>
      </c>
      <c r="M6852" s="152">
        <v>43.572422873140702</v>
      </c>
    </row>
    <row r="6853" spans="1:13">
      <c r="A6853" s="150" t="str">
        <f t="shared" si="215"/>
        <v>2006-2008FemalesHD5</v>
      </c>
      <c r="B6853" s="151" t="str">
        <f t="shared" si="214"/>
        <v>2006-2008_Females_HD5_&lt;75</v>
      </c>
      <c r="C6853" s="152" t="s">
        <v>4</v>
      </c>
      <c r="D6853" s="152" t="s">
        <v>214</v>
      </c>
      <c r="E6853" s="152" t="s">
        <v>46</v>
      </c>
      <c r="F6853" s="152">
        <v>386</v>
      </c>
      <c r="G6853" s="152">
        <v>128.666666666667</v>
      </c>
      <c r="H6853" s="152">
        <v>387.18866921448802</v>
      </c>
      <c r="I6853" s="152">
        <v>419.45007844714797</v>
      </c>
      <c r="J6853" s="152">
        <v>378.55047770271</v>
      </c>
      <c r="K6853" s="152">
        <v>463.55568120067397</v>
      </c>
      <c r="L6853" s="152">
        <v>40.899600744437898</v>
      </c>
      <c r="M6853" s="152">
        <v>44.105602753525801</v>
      </c>
    </row>
    <row r="6854" spans="1:13">
      <c r="A6854" s="150" t="str">
        <f t="shared" si="215"/>
        <v>2007-2009FemalesHD5</v>
      </c>
      <c r="B6854" s="151" t="str">
        <f t="shared" si="214"/>
        <v>2007-2009_Females_HD5_&lt;75</v>
      </c>
      <c r="C6854" s="152" t="s">
        <v>5</v>
      </c>
      <c r="D6854" s="152" t="s">
        <v>214</v>
      </c>
      <c r="E6854" s="152" t="s">
        <v>46</v>
      </c>
      <c r="F6854" s="152">
        <v>367</v>
      </c>
      <c r="G6854" s="152">
        <v>122.333333333333</v>
      </c>
      <c r="H6854" s="152">
        <v>367.63601029781501</v>
      </c>
      <c r="I6854" s="152">
        <v>396.18711942277099</v>
      </c>
      <c r="J6854" s="152">
        <v>356.58847132124401</v>
      </c>
      <c r="K6854" s="152">
        <v>438.97256108327502</v>
      </c>
      <c r="L6854" s="152">
        <v>39.598648101526898</v>
      </c>
      <c r="M6854" s="152">
        <v>42.785441660504503</v>
      </c>
    </row>
    <row r="6855" spans="1:13">
      <c r="A6855" s="150" t="str">
        <f t="shared" si="215"/>
        <v>2008-2010FemalesHD5</v>
      </c>
      <c r="B6855" s="151" t="str">
        <f t="shared" si="214"/>
        <v>2008-2010_Females_HD5_&lt;75</v>
      </c>
      <c r="C6855" s="152" t="s">
        <v>6</v>
      </c>
      <c r="D6855" s="152" t="s">
        <v>214</v>
      </c>
      <c r="E6855" s="152" t="s">
        <v>46</v>
      </c>
      <c r="F6855" s="152">
        <v>382</v>
      </c>
      <c r="G6855" s="152">
        <v>127.333333333333</v>
      </c>
      <c r="H6855" s="152">
        <v>382.493416507294</v>
      </c>
      <c r="I6855" s="152">
        <v>409.96072897918901</v>
      </c>
      <c r="J6855" s="152">
        <v>369.753362943924</v>
      </c>
      <c r="K6855" s="152">
        <v>453.336990913384</v>
      </c>
      <c r="L6855" s="152">
        <v>40.207366035264798</v>
      </c>
      <c r="M6855" s="152">
        <v>43.376261934195803</v>
      </c>
    </row>
    <row r="6856" spans="1:13">
      <c r="A6856" s="150" t="str">
        <f t="shared" si="215"/>
        <v>2009-2011FemalesHD5</v>
      </c>
      <c r="B6856" s="151" t="str">
        <f t="shared" si="214"/>
        <v>2009-2011_Females_HD5_&lt;75</v>
      </c>
      <c r="C6856" s="152" t="s">
        <v>7</v>
      </c>
      <c r="D6856" s="152" t="s">
        <v>214</v>
      </c>
      <c r="E6856" s="152" t="s">
        <v>46</v>
      </c>
      <c r="F6856" s="152">
        <v>387</v>
      </c>
      <c r="G6856" s="152">
        <v>129</v>
      </c>
      <c r="H6856" s="152">
        <v>386.75634350359297</v>
      </c>
      <c r="I6856" s="152">
        <v>416.01663884805799</v>
      </c>
      <c r="J6856" s="152">
        <v>375.46644887623899</v>
      </c>
      <c r="K6856" s="152">
        <v>459.74115903679598</v>
      </c>
      <c r="L6856" s="152">
        <v>40.550189971818597</v>
      </c>
      <c r="M6856" s="152">
        <v>43.724520188737898</v>
      </c>
    </row>
    <row r="6857" spans="1:13">
      <c r="A6857" s="150" t="str">
        <f t="shared" si="215"/>
        <v>2010-2012FemalesHD5</v>
      </c>
      <c r="B6857" s="151" t="str">
        <f t="shared" si="214"/>
        <v>2010-2012_Females_HD5_&lt;75</v>
      </c>
      <c r="C6857" s="152" t="s">
        <v>8</v>
      </c>
      <c r="D6857" s="152" t="s">
        <v>214</v>
      </c>
      <c r="E6857" s="152" t="s">
        <v>46</v>
      </c>
      <c r="F6857" s="152">
        <v>375</v>
      </c>
      <c r="G6857" s="152">
        <v>125</v>
      </c>
      <c r="H6857" s="152">
        <v>373.47249748528498</v>
      </c>
      <c r="I6857" s="152">
        <v>402.31804604889402</v>
      </c>
      <c r="J6857" s="152">
        <v>362.46478139700901</v>
      </c>
      <c r="K6857" s="152">
        <v>445.342727896837</v>
      </c>
      <c r="L6857" s="152">
        <v>39.853264651885503</v>
      </c>
      <c r="M6857" s="152">
        <v>43.024681847942702</v>
      </c>
    </row>
    <row r="6858" spans="1:13">
      <c r="A6858" s="150" t="str">
        <f t="shared" si="215"/>
        <v>2011-2013FemalesHD5</v>
      </c>
      <c r="B6858" s="151" t="str">
        <f t="shared" si="214"/>
        <v>2011-2013_Females_HD5_&lt;75</v>
      </c>
      <c r="C6858" s="152" t="s">
        <v>9</v>
      </c>
      <c r="D6858" s="152" t="s">
        <v>214</v>
      </c>
      <c r="E6858" s="152" t="s">
        <v>46</v>
      </c>
      <c r="F6858" s="152">
        <v>354</v>
      </c>
      <c r="G6858" s="152">
        <v>118</v>
      </c>
      <c r="H6858" s="152">
        <v>351.51129999602801</v>
      </c>
      <c r="I6858" s="152">
        <v>378.96487471877299</v>
      </c>
      <c r="J6858" s="152">
        <v>340.37007511943398</v>
      </c>
      <c r="K6858" s="152">
        <v>420.72468871305603</v>
      </c>
      <c r="L6858" s="152">
        <v>38.594799599338401</v>
      </c>
      <c r="M6858" s="152">
        <v>41.759813994283597</v>
      </c>
    </row>
    <row r="6859" spans="1:13">
      <c r="A6859" s="150" t="str">
        <f t="shared" si="215"/>
        <v>2012-2014FemalesHD5</v>
      </c>
      <c r="B6859" s="151" t="str">
        <f t="shared" si="214"/>
        <v>2012-2014_Females_HD5_&lt;75</v>
      </c>
      <c r="C6859" s="152" t="s">
        <v>216</v>
      </c>
      <c r="D6859" s="152" t="s">
        <v>214</v>
      </c>
      <c r="E6859" s="152" t="s">
        <v>46</v>
      </c>
      <c r="F6859" s="152">
        <v>349</v>
      </c>
      <c r="G6859" s="152">
        <v>116.333333333333</v>
      </c>
      <c r="H6859" s="152">
        <v>345.82875035920603</v>
      </c>
      <c r="I6859" s="152">
        <v>366.945292703934</v>
      </c>
      <c r="J6859" s="152">
        <v>329.32572084193799</v>
      </c>
      <c r="K6859" s="152">
        <v>407.67290206760202</v>
      </c>
      <c r="L6859" s="152">
        <v>37.619571861996697</v>
      </c>
      <c r="M6859" s="152">
        <v>40.727609363667703</v>
      </c>
    </row>
    <row r="6860" spans="1:13">
      <c r="A6860" s="150" t="str">
        <f t="shared" si="215"/>
        <v>2004-2006FemalesNA</v>
      </c>
      <c r="B6860" s="151" t="str">
        <f t="shared" si="214"/>
        <v>2004-2006_Females_NA_&lt;75</v>
      </c>
      <c r="C6860" s="152" t="s">
        <v>1</v>
      </c>
      <c r="D6860" s="152" t="s">
        <v>214</v>
      </c>
      <c r="E6860" s="152" t="s">
        <v>47</v>
      </c>
      <c r="F6860" s="152">
        <v>317</v>
      </c>
      <c r="G6860" s="152">
        <v>105.666666666667</v>
      </c>
      <c r="H6860" s="152">
        <v>337.46380514392803</v>
      </c>
      <c r="I6860" s="152">
        <v>316.17579418782202</v>
      </c>
      <c r="J6860" s="152">
        <v>282.20517790506301</v>
      </c>
      <c r="K6860" s="152">
        <v>353.09767728696801</v>
      </c>
      <c r="L6860" s="152">
        <v>33.970616282758897</v>
      </c>
      <c r="M6860" s="152">
        <v>36.921883099145496</v>
      </c>
    </row>
    <row r="6861" spans="1:13">
      <c r="A6861" s="150" t="str">
        <f t="shared" si="215"/>
        <v>2005-2007FemalesNA</v>
      </c>
      <c r="B6861" s="151" t="str">
        <f t="shared" si="214"/>
        <v>2005-2007_Females_NA_&lt;75</v>
      </c>
      <c r="C6861" s="152" t="s">
        <v>3</v>
      </c>
      <c r="D6861" s="152" t="s">
        <v>214</v>
      </c>
      <c r="E6861" s="152" t="s">
        <v>47</v>
      </c>
      <c r="F6861" s="152">
        <v>326</v>
      </c>
      <c r="G6861" s="152">
        <v>108.666666666667</v>
      </c>
      <c r="H6861" s="152">
        <v>346.32218586665499</v>
      </c>
      <c r="I6861" s="152">
        <v>319.133119668907</v>
      </c>
      <c r="J6861" s="152">
        <v>285.28474182346599</v>
      </c>
      <c r="K6861" s="152">
        <v>355.87939186239498</v>
      </c>
      <c r="L6861" s="152">
        <v>33.848377845440702</v>
      </c>
      <c r="M6861" s="152">
        <v>36.746272193488601</v>
      </c>
    </row>
    <row r="6862" spans="1:13">
      <c r="A6862" s="150" t="str">
        <f t="shared" si="215"/>
        <v>2006-2008FemalesNA</v>
      </c>
      <c r="B6862" s="151" t="str">
        <f t="shared" si="214"/>
        <v>2006-2008_Females_NA_&lt;75</v>
      </c>
      <c r="C6862" s="152" t="s">
        <v>4</v>
      </c>
      <c r="D6862" s="152" t="s">
        <v>214</v>
      </c>
      <c r="E6862" s="152" t="s">
        <v>47</v>
      </c>
      <c r="F6862" s="152">
        <v>308</v>
      </c>
      <c r="G6862" s="152">
        <v>102.666666666667</v>
      </c>
      <c r="H6862" s="152">
        <v>326.35761589404001</v>
      </c>
      <c r="I6862" s="152">
        <v>297.02413364060902</v>
      </c>
      <c r="J6862" s="152">
        <v>264.58952309822598</v>
      </c>
      <c r="K6862" s="152">
        <v>332.31937278607597</v>
      </c>
      <c r="L6862" s="152">
        <v>32.434610542382501</v>
      </c>
      <c r="M6862" s="152">
        <v>35.295239145467903</v>
      </c>
    </row>
    <row r="6863" spans="1:13">
      <c r="A6863" s="150" t="str">
        <f t="shared" si="215"/>
        <v>2007-2009FemalesNA</v>
      </c>
      <c r="B6863" s="151" t="str">
        <f t="shared" si="214"/>
        <v>2007-2009_Females_NA_&lt;75</v>
      </c>
      <c r="C6863" s="152" t="s">
        <v>5</v>
      </c>
      <c r="D6863" s="152" t="s">
        <v>214</v>
      </c>
      <c r="E6863" s="152" t="s">
        <v>47</v>
      </c>
      <c r="F6863" s="152">
        <v>323</v>
      </c>
      <c r="G6863" s="152">
        <v>107.666666666667</v>
      </c>
      <c r="H6863" s="152">
        <v>342.29155186299897</v>
      </c>
      <c r="I6863" s="152">
        <v>305.71152487215699</v>
      </c>
      <c r="J6863" s="152">
        <v>273.064050896776</v>
      </c>
      <c r="K6863" s="152">
        <v>341.167626909577</v>
      </c>
      <c r="L6863" s="152">
        <v>32.647473975380798</v>
      </c>
      <c r="M6863" s="152">
        <v>35.4561020374206</v>
      </c>
    </row>
    <row r="6864" spans="1:13">
      <c r="A6864" s="150" t="str">
        <f t="shared" si="215"/>
        <v>2008-2010FemalesNA</v>
      </c>
      <c r="B6864" s="151" t="str">
        <f t="shared" si="214"/>
        <v>2008-2010_Females_NA_&lt;75</v>
      </c>
      <c r="C6864" s="152" t="s">
        <v>6</v>
      </c>
      <c r="D6864" s="152" t="s">
        <v>214</v>
      </c>
      <c r="E6864" s="152" t="s">
        <v>47</v>
      </c>
      <c r="F6864" s="152">
        <v>331</v>
      </c>
      <c r="G6864" s="152">
        <v>110.333333333333</v>
      </c>
      <c r="H6864" s="152">
        <v>351.40242478289503</v>
      </c>
      <c r="I6864" s="152">
        <v>311.008942367977</v>
      </c>
      <c r="J6864" s="152">
        <v>278.18321976927302</v>
      </c>
      <c r="K6864" s="152">
        <v>346.62272783262102</v>
      </c>
      <c r="L6864" s="152">
        <v>32.825722598703699</v>
      </c>
      <c r="M6864" s="152">
        <v>35.6137854646447</v>
      </c>
    </row>
    <row r="6865" spans="1:13">
      <c r="A6865" s="150" t="str">
        <f t="shared" si="215"/>
        <v>2009-2011FemalesNA</v>
      </c>
      <c r="B6865" s="151" t="str">
        <f t="shared" si="214"/>
        <v>2009-2011_Females_NA_&lt;75</v>
      </c>
      <c r="C6865" s="152" t="s">
        <v>7</v>
      </c>
      <c r="D6865" s="152" t="s">
        <v>214</v>
      </c>
      <c r="E6865" s="152" t="s">
        <v>47</v>
      </c>
      <c r="F6865" s="152">
        <v>314</v>
      </c>
      <c r="G6865" s="152">
        <v>104.666666666667</v>
      </c>
      <c r="H6865" s="152">
        <v>334.30573004280001</v>
      </c>
      <c r="I6865" s="152">
        <v>291.80453540657601</v>
      </c>
      <c r="J6865" s="152">
        <v>260.19545384703298</v>
      </c>
      <c r="K6865" s="152">
        <v>326.17342038426801</v>
      </c>
      <c r="L6865" s="152">
        <v>31.609081559543501</v>
      </c>
      <c r="M6865" s="152">
        <v>34.368884977691501</v>
      </c>
    </row>
    <row r="6866" spans="1:13">
      <c r="A6866" s="150" t="str">
        <f t="shared" si="215"/>
        <v>2010-2012FemalesNA</v>
      </c>
      <c r="B6866" s="151" t="str">
        <f t="shared" si="214"/>
        <v>2010-2012_Females_NA_&lt;75</v>
      </c>
      <c r="C6866" s="152" t="s">
        <v>8</v>
      </c>
      <c r="D6866" s="152" t="s">
        <v>214</v>
      </c>
      <c r="E6866" s="152" t="s">
        <v>47</v>
      </c>
      <c r="F6866" s="152">
        <v>308</v>
      </c>
      <c r="G6866" s="152">
        <v>102.666666666667</v>
      </c>
      <c r="H6866" s="152">
        <v>328.26022082960299</v>
      </c>
      <c r="I6866" s="152">
        <v>283.24708692753001</v>
      </c>
      <c r="J6866" s="152">
        <v>252.22024131229199</v>
      </c>
      <c r="K6866" s="152">
        <v>317.01040079523699</v>
      </c>
      <c r="L6866" s="152">
        <v>31.026845615237701</v>
      </c>
      <c r="M6866" s="152">
        <v>33.7633138677079</v>
      </c>
    </row>
    <row r="6867" spans="1:13">
      <c r="A6867" s="150" t="str">
        <f t="shared" si="215"/>
        <v>2011-2013FemalesNA</v>
      </c>
      <c r="B6867" s="151" t="str">
        <f t="shared" si="214"/>
        <v>2011-2013_Females_NA_&lt;75</v>
      </c>
      <c r="C6867" s="152" t="s">
        <v>9</v>
      </c>
      <c r="D6867" s="152" t="s">
        <v>214</v>
      </c>
      <c r="E6867" s="152" t="s">
        <v>47</v>
      </c>
      <c r="F6867" s="152">
        <v>317</v>
      </c>
      <c r="G6867" s="152">
        <v>105.666666666667</v>
      </c>
      <c r="H6867" s="152">
        <v>337.64712147840402</v>
      </c>
      <c r="I6867" s="152">
        <v>286.53803513515197</v>
      </c>
      <c r="J6867" s="152">
        <v>255.55514829194601</v>
      </c>
      <c r="K6867" s="152">
        <v>320.21262368477198</v>
      </c>
      <c r="L6867" s="152">
        <v>30.982886843206199</v>
      </c>
      <c r="M6867" s="152">
        <v>33.6745885496196</v>
      </c>
    </row>
    <row r="6868" spans="1:13">
      <c r="A6868" s="150" t="str">
        <f t="shared" si="215"/>
        <v>2012-2014FemalesNA</v>
      </c>
      <c r="B6868" s="151" t="str">
        <f t="shared" si="214"/>
        <v>2012-2014_Females_NA_&lt;75</v>
      </c>
      <c r="C6868" s="152" t="s">
        <v>216</v>
      </c>
      <c r="D6868" s="152" t="s">
        <v>214</v>
      </c>
      <c r="E6868" s="152" t="s">
        <v>47</v>
      </c>
      <c r="F6868" s="152">
        <v>321</v>
      </c>
      <c r="G6868" s="152">
        <v>107</v>
      </c>
      <c r="H6868" s="152">
        <v>341.95500255667298</v>
      </c>
      <c r="I6868" s="152">
        <v>289.95892808124802</v>
      </c>
      <c r="J6868" s="152">
        <v>258.750397799773</v>
      </c>
      <c r="K6868" s="152">
        <v>323.86103317343498</v>
      </c>
      <c r="L6868" s="152">
        <v>31.2085302814756</v>
      </c>
      <c r="M6868" s="152">
        <v>33.902105092187099</v>
      </c>
    </row>
    <row r="6869" spans="1:13">
      <c r="A6869" s="150" t="str">
        <f t="shared" si="215"/>
        <v>2004-2006FemalesNA1</v>
      </c>
      <c r="B6869" s="151" t="str">
        <f t="shared" si="214"/>
        <v>2004-2006_Females_NA1_&lt;75</v>
      </c>
      <c r="C6869" s="152" t="s">
        <v>1</v>
      </c>
      <c r="D6869" s="152" t="s">
        <v>214</v>
      </c>
      <c r="E6869" s="152" t="s">
        <v>48</v>
      </c>
      <c r="F6869" s="152">
        <v>45</v>
      </c>
      <c r="G6869" s="152">
        <v>15</v>
      </c>
      <c r="H6869" s="152">
        <v>230.93503027814799</v>
      </c>
      <c r="I6869" s="152">
        <v>206.38534573827801</v>
      </c>
      <c r="J6869" s="152">
        <v>150.14460466415801</v>
      </c>
      <c r="K6869" s="152">
        <v>276.64138267004</v>
      </c>
      <c r="L6869" s="152">
        <v>56.240741074119597</v>
      </c>
      <c r="M6869" s="152">
        <v>70.256036931761997</v>
      </c>
    </row>
    <row r="6870" spans="1:13">
      <c r="A6870" s="150" t="str">
        <f t="shared" si="215"/>
        <v>2005-2007FemalesNA1</v>
      </c>
      <c r="B6870" s="151" t="str">
        <f t="shared" si="214"/>
        <v>2005-2007_Females_NA1_&lt;75</v>
      </c>
      <c r="C6870" s="152" t="s">
        <v>3</v>
      </c>
      <c r="D6870" s="152" t="s">
        <v>214</v>
      </c>
      <c r="E6870" s="152" t="s">
        <v>48</v>
      </c>
      <c r="F6870" s="152">
        <v>49</v>
      </c>
      <c r="G6870" s="152">
        <v>16.3333333333333</v>
      </c>
      <c r="H6870" s="152">
        <v>250.52405542205599</v>
      </c>
      <c r="I6870" s="152">
        <v>215.87553725990901</v>
      </c>
      <c r="J6870" s="152">
        <v>159.29590855726099</v>
      </c>
      <c r="K6870" s="152">
        <v>285.89665888018698</v>
      </c>
      <c r="L6870" s="152">
        <v>56.579628702647298</v>
      </c>
      <c r="M6870" s="152">
        <v>70.021121620278905</v>
      </c>
    </row>
    <row r="6871" spans="1:13">
      <c r="A6871" s="150" t="str">
        <f t="shared" si="215"/>
        <v>2006-2008FemalesNA1</v>
      </c>
      <c r="B6871" s="151" t="str">
        <f t="shared" si="214"/>
        <v>2006-2008_Females_NA1_&lt;75</v>
      </c>
      <c r="C6871" s="152" t="s">
        <v>4</v>
      </c>
      <c r="D6871" s="152" t="s">
        <v>214</v>
      </c>
      <c r="E6871" s="152" t="s">
        <v>48</v>
      </c>
      <c r="F6871" s="152">
        <v>54</v>
      </c>
      <c r="G6871" s="152">
        <v>18</v>
      </c>
      <c r="H6871" s="152">
        <v>275.20130465803697</v>
      </c>
      <c r="I6871" s="152">
        <v>235.05454919638501</v>
      </c>
      <c r="J6871" s="152">
        <v>176.123400547523</v>
      </c>
      <c r="K6871" s="152">
        <v>307.24618000151202</v>
      </c>
      <c r="L6871" s="152">
        <v>58.931148648862198</v>
      </c>
      <c r="M6871" s="152">
        <v>72.191630805126593</v>
      </c>
    </row>
    <row r="6872" spans="1:13">
      <c r="A6872" s="150" t="str">
        <f t="shared" si="215"/>
        <v>2007-2009FemalesNA1</v>
      </c>
      <c r="B6872" s="151" t="str">
        <f t="shared" si="214"/>
        <v>2007-2009_Females_NA1_&lt;75</v>
      </c>
      <c r="C6872" s="152" t="s">
        <v>5</v>
      </c>
      <c r="D6872" s="152" t="s">
        <v>214</v>
      </c>
      <c r="E6872" s="152" t="s">
        <v>48</v>
      </c>
      <c r="F6872" s="152">
        <v>57</v>
      </c>
      <c r="G6872" s="152">
        <v>19</v>
      </c>
      <c r="H6872" s="152">
        <v>291.97828091384099</v>
      </c>
      <c r="I6872" s="152">
        <v>248.20705560252699</v>
      </c>
      <c r="J6872" s="152">
        <v>187.60301612711601</v>
      </c>
      <c r="K6872" s="152">
        <v>322.04387273718999</v>
      </c>
      <c r="L6872" s="152">
        <v>60.604039475411597</v>
      </c>
      <c r="M6872" s="152">
        <v>73.836817134662695</v>
      </c>
    </row>
    <row r="6873" spans="1:13">
      <c r="A6873" s="150" t="str">
        <f t="shared" si="215"/>
        <v>2008-2010FemalesNA1</v>
      </c>
      <c r="B6873" s="151" t="str">
        <f t="shared" si="214"/>
        <v>2008-2010_Females_NA1_&lt;75</v>
      </c>
      <c r="C6873" s="152" t="s">
        <v>6</v>
      </c>
      <c r="D6873" s="152" t="s">
        <v>214</v>
      </c>
      <c r="E6873" s="152" t="s">
        <v>48</v>
      </c>
      <c r="F6873" s="152">
        <v>67</v>
      </c>
      <c r="G6873" s="152">
        <v>22.3333333333333</v>
      </c>
      <c r="H6873" s="152">
        <v>343.818956227228</v>
      </c>
      <c r="I6873" s="152">
        <v>295.79436197589899</v>
      </c>
      <c r="J6873" s="152">
        <v>228.49741469951999</v>
      </c>
      <c r="K6873" s="152">
        <v>376.52813497023402</v>
      </c>
      <c r="L6873" s="152">
        <v>67.296947276378901</v>
      </c>
      <c r="M6873" s="152">
        <v>80.733772994334302</v>
      </c>
    </row>
    <row r="6874" spans="1:13">
      <c r="A6874" s="150" t="str">
        <f t="shared" si="215"/>
        <v>2009-2011FemalesNA1</v>
      </c>
      <c r="B6874" s="151" t="str">
        <f t="shared" si="214"/>
        <v>2009-2011_Females_NA1_&lt;75</v>
      </c>
      <c r="C6874" s="152" t="s">
        <v>7</v>
      </c>
      <c r="D6874" s="152" t="s">
        <v>214</v>
      </c>
      <c r="E6874" s="152" t="s">
        <v>48</v>
      </c>
      <c r="F6874" s="152">
        <v>61</v>
      </c>
      <c r="G6874" s="152">
        <v>20.3333333333333</v>
      </c>
      <c r="H6874" s="152">
        <v>313.640804154455</v>
      </c>
      <c r="I6874" s="152">
        <v>271.21204273495601</v>
      </c>
      <c r="J6874" s="152">
        <v>206.55190841043699</v>
      </c>
      <c r="K6874" s="152">
        <v>349.46933435422198</v>
      </c>
      <c r="L6874" s="152">
        <v>64.660134324519504</v>
      </c>
      <c r="M6874" s="152">
        <v>78.257291619265999</v>
      </c>
    </row>
    <row r="6875" spans="1:13">
      <c r="A6875" s="150" t="str">
        <f t="shared" si="215"/>
        <v>2010-2012FemalesNA1</v>
      </c>
      <c r="B6875" s="151" t="str">
        <f t="shared" si="214"/>
        <v>2010-2012_Females_NA1_&lt;75</v>
      </c>
      <c r="C6875" s="152" t="s">
        <v>8</v>
      </c>
      <c r="D6875" s="152" t="s">
        <v>214</v>
      </c>
      <c r="E6875" s="152" t="s">
        <v>48</v>
      </c>
      <c r="F6875" s="152">
        <v>61</v>
      </c>
      <c r="G6875" s="152">
        <v>20.3333333333333</v>
      </c>
      <c r="H6875" s="152">
        <v>313.88288566429998</v>
      </c>
      <c r="I6875" s="152">
        <v>266.47743526741101</v>
      </c>
      <c r="J6875" s="152">
        <v>202.82183048962401</v>
      </c>
      <c r="K6875" s="152">
        <v>343.51895827592398</v>
      </c>
      <c r="L6875" s="152">
        <v>63.655604777786898</v>
      </c>
      <c r="M6875" s="152">
        <v>77.041523008512897</v>
      </c>
    </row>
    <row r="6876" spans="1:13">
      <c r="A6876" s="150" t="str">
        <f t="shared" si="215"/>
        <v>2011-2013FemalesNA1</v>
      </c>
      <c r="B6876" s="151" t="str">
        <f t="shared" si="214"/>
        <v>2011-2013_Females_NA1_&lt;75</v>
      </c>
      <c r="C6876" s="152" t="s">
        <v>9</v>
      </c>
      <c r="D6876" s="152" t="s">
        <v>214</v>
      </c>
      <c r="E6876" s="152" t="s">
        <v>48</v>
      </c>
      <c r="F6876" s="152">
        <v>62</v>
      </c>
      <c r="G6876" s="152">
        <v>20.6666666666667</v>
      </c>
      <c r="H6876" s="152">
        <v>319.96697115136499</v>
      </c>
      <c r="I6876" s="152">
        <v>261.07004895879498</v>
      </c>
      <c r="J6876" s="152">
        <v>199.388152161336</v>
      </c>
      <c r="K6876" s="152">
        <v>335.60660096165901</v>
      </c>
      <c r="L6876" s="152">
        <v>61.681896797459402</v>
      </c>
      <c r="M6876" s="152">
        <v>74.5365520028638</v>
      </c>
    </row>
    <row r="6877" spans="1:13">
      <c r="A6877" s="150" t="str">
        <f t="shared" si="215"/>
        <v>2012-2014FemalesNA1</v>
      </c>
      <c r="B6877" s="151" t="str">
        <f t="shared" si="214"/>
        <v>2012-2014_Females_NA1_&lt;75</v>
      </c>
      <c r="C6877" s="152" t="s">
        <v>216</v>
      </c>
      <c r="D6877" s="152" t="s">
        <v>214</v>
      </c>
      <c r="E6877" s="152" t="s">
        <v>48</v>
      </c>
      <c r="F6877" s="152">
        <v>64</v>
      </c>
      <c r="G6877" s="152">
        <v>21.3333333333333</v>
      </c>
      <c r="H6877" s="152">
        <v>331.468821214005</v>
      </c>
      <c r="I6877" s="152">
        <v>263.25665357385901</v>
      </c>
      <c r="J6877" s="152">
        <v>202.214089152366</v>
      </c>
      <c r="K6877" s="152">
        <v>336.79928993084701</v>
      </c>
      <c r="L6877" s="152">
        <v>61.042564421492898</v>
      </c>
      <c r="M6877" s="152">
        <v>73.542636356988098</v>
      </c>
    </row>
    <row r="6878" spans="1:13">
      <c r="A6878" s="150" t="str">
        <f t="shared" si="215"/>
        <v>2004-2006FemalesNA2</v>
      </c>
      <c r="B6878" s="151" t="str">
        <f t="shared" si="214"/>
        <v>2004-2006_Females_NA2_&lt;75</v>
      </c>
      <c r="C6878" s="152" t="s">
        <v>1</v>
      </c>
      <c r="D6878" s="152" t="s">
        <v>214</v>
      </c>
      <c r="E6878" s="152" t="s">
        <v>49</v>
      </c>
      <c r="F6878" s="152">
        <v>70</v>
      </c>
      <c r="G6878" s="152">
        <v>23.3333333333333</v>
      </c>
      <c r="H6878" s="152">
        <v>386.39876352395697</v>
      </c>
      <c r="I6878" s="152">
        <v>313.40821114852997</v>
      </c>
      <c r="J6878" s="152">
        <v>243.60100878399399</v>
      </c>
      <c r="K6878" s="152">
        <v>396.82128554658601</v>
      </c>
      <c r="L6878" s="152">
        <v>69.807202364536394</v>
      </c>
      <c r="M6878" s="152">
        <v>83.413074398055699</v>
      </c>
    </row>
    <row r="6879" spans="1:13">
      <c r="A6879" s="150" t="str">
        <f t="shared" si="215"/>
        <v>2005-2007FemalesNA2</v>
      </c>
      <c r="B6879" s="151" t="str">
        <f t="shared" si="214"/>
        <v>2005-2007_Females_NA2_&lt;75</v>
      </c>
      <c r="C6879" s="152" t="s">
        <v>3</v>
      </c>
      <c r="D6879" s="152" t="s">
        <v>214</v>
      </c>
      <c r="E6879" s="152" t="s">
        <v>49</v>
      </c>
      <c r="F6879" s="152">
        <v>72</v>
      </c>
      <c r="G6879" s="152">
        <v>24</v>
      </c>
      <c r="H6879" s="152">
        <v>402.864816472695</v>
      </c>
      <c r="I6879" s="152">
        <v>320.72403425482503</v>
      </c>
      <c r="J6879" s="152">
        <v>250.34505101957501</v>
      </c>
      <c r="K6879" s="152">
        <v>404.60953841855797</v>
      </c>
      <c r="L6879" s="152">
        <v>70.378983235250004</v>
      </c>
      <c r="M6879" s="152">
        <v>83.885504163732406</v>
      </c>
    </row>
    <row r="6880" spans="1:13">
      <c r="A6880" s="150" t="str">
        <f t="shared" si="215"/>
        <v>2006-2008FemalesNA2</v>
      </c>
      <c r="B6880" s="151" t="str">
        <f t="shared" si="214"/>
        <v>2006-2008_Females_NA2_&lt;75</v>
      </c>
      <c r="C6880" s="152" t="s">
        <v>4</v>
      </c>
      <c r="D6880" s="152" t="s">
        <v>214</v>
      </c>
      <c r="E6880" s="152" t="s">
        <v>49</v>
      </c>
      <c r="F6880" s="152">
        <v>61</v>
      </c>
      <c r="G6880" s="152">
        <v>20.3333333333333</v>
      </c>
      <c r="H6880" s="152">
        <v>345.10070151617998</v>
      </c>
      <c r="I6880" s="152">
        <v>276.78958492908299</v>
      </c>
      <c r="J6880" s="152">
        <v>210.79031034374299</v>
      </c>
      <c r="K6880" s="152">
        <v>356.66762000960102</v>
      </c>
      <c r="L6880" s="152">
        <v>65.999274585339904</v>
      </c>
      <c r="M6880" s="152">
        <v>79.878035080517506</v>
      </c>
    </row>
    <row r="6881" spans="1:13">
      <c r="A6881" s="150" t="str">
        <f t="shared" si="215"/>
        <v>2007-2009FemalesNA2</v>
      </c>
      <c r="B6881" s="151" t="str">
        <f t="shared" si="214"/>
        <v>2007-2009_Females_NA2_&lt;75</v>
      </c>
      <c r="C6881" s="152" t="s">
        <v>5</v>
      </c>
      <c r="D6881" s="152" t="s">
        <v>214</v>
      </c>
      <c r="E6881" s="152" t="s">
        <v>49</v>
      </c>
      <c r="F6881" s="152">
        <v>56</v>
      </c>
      <c r="G6881" s="152">
        <v>18.6666666666667</v>
      </c>
      <c r="H6881" s="152">
        <v>317.40633679079502</v>
      </c>
      <c r="I6881" s="152">
        <v>247.112178942442</v>
      </c>
      <c r="J6881" s="152">
        <v>185.54810563470801</v>
      </c>
      <c r="K6881" s="152">
        <v>322.25156187336</v>
      </c>
      <c r="L6881" s="152">
        <v>61.564073307733999</v>
      </c>
      <c r="M6881" s="152">
        <v>75.139382930918799</v>
      </c>
    </row>
    <row r="6882" spans="1:13">
      <c r="A6882" s="150" t="str">
        <f t="shared" si="215"/>
        <v>2008-2010FemalesNA2</v>
      </c>
      <c r="B6882" s="151" t="str">
        <f t="shared" si="214"/>
        <v>2008-2010_Females_NA2_&lt;75</v>
      </c>
      <c r="C6882" s="152" t="s">
        <v>6</v>
      </c>
      <c r="D6882" s="152" t="s">
        <v>214</v>
      </c>
      <c r="E6882" s="152" t="s">
        <v>49</v>
      </c>
      <c r="F6882" s="152">
        <v>57</v>
      </c>
      <c r="G6882" s="152">
        <v>19</v>
      </c>
      <c r="H6882" s="152">
        <v>323.88203875220199</v>
      </c>
      <c r="I6882" s="152">
        <v>245.12862561851799</v>
      </c>
      <c r="J6882" s="152">
        <v>184.40674669131801</v>
      </c>
      <c r="K6882" s="152">
        <v>319.10901222690302</v>
      </c>
      <c r="L6882" s="152">
        <v>60.721878927200102</v>
      </c>
      <c r="M6882" s="152">
        <v>73.980386608385501</v>
      </c>
    </row>
    <row r="6883" spans="1:13">
      <c r="A6883" s="150" t="str">
        <f t="shared" si="215"/>
        <v>2009-2011FemalesNA2</v>
      </c>
      <c r="B6883" s="151" t="str">
        <f t="shared" si="214"/>
        <v>2009-2011_Females_NA2_&lt;75</v>
      </c>
      <c r="C6883" s="152" t="s">
        <v>7</v>
      </c>
      <c r="D6883" s="152" t="s">
        <v>214</v>
      </c>
      <c r="E6883" s="152" t="s">
        <v>49</v>
      </c>
      <c r="F6883" s="152">
        <v>55</v>
      </c>
      <c r="G6883" s="152">
        <v>18.3333333333333</v>
      </c>
      <c r="H6883" s="152">
        <v>313.390313390313</v>
      </c>
      <c r="I6883" s="152">
        <v>228.386513628335</v>
      </c>
      <c r="J6883" s="152">
        <v>171.14881590706199</v>
      </c>
      <c r="K6883" s="152">
        <v>298.37269448187101</v>
      </c>
      <c r="L6883" s="152">
        <v>57.237697721272497</v>
      </c>
      <c r="M6883" s="152">
        <v>69.986180853535998</v>
      </c>
    </row>
    <row r="6884" spans="1:13">
      <c r="A6884" s="150" t="str">
        <f t="shared" si="215"/>
        <v>2010-2012FemalesNA2</v>
      </c>
      <c r="B6884" s="151" t="str">
        <f t="shared" si="214"/>
        <v>2010-2012_Females_NA2_&lt;75</v>
      </c>
      <c r="C6884" s="152" t="s">
        <v>8</v>
      </c>
      <c r="D6884" s="152" t="s">
        <v>214</v>
      </c>
      <c r="E6884" s="152" t="s">
        <v>49</v>
      </c>
      <c r="F6884" s="152">
        <v>54</v>
      </c>
      <c r="G6884" s="152">
        <v>18</v>
      </c>
      <c r="H6884" s="152">
        <v>309.38466827088303</v>
      </c>
      <c r="I6884" s="152">
        <v>225.80737342459599</v>
      </c>
      <c r="J6884" s="152">
        <v>168.822480817204</v>
      </c>
      <c r="K6884" s="152">
        <v>295.61480842123399</v>
      </c>
      <c r="L6884" s="152">
        <v>56.984892607392602</v>
      </c>
      <c r="M6884" s="152">
        <v>69.807434996638193</v>
      </c>
    </row>
    <row r="6885" spans="1:13">
      <c r="A6885" s="150" t="str">
        <f t="shared" si="215"/>
        <v>2011-2013FemalesNA2</v>
      </c>
      <c r="B6885" s="151" t="str">
        <f t="shared" si="214"/>
        <v>2011-2013_Females_NA2_&lt;75</v>
      </c>
      <c r="C6885" s="152" t="s">
        <v>9</v>
      </c>
      <c r="D6885" s="152" t="s">
        <v>214</v>
      </c>
      <c r="E6885" s="152" t="s">
        <v>49</v>
      </c>
      <c r="F6885" s="152">
        <v>56</v>
      </c>
      <c r="G6885" s="152">
        <v>18.6666666666667</v>
      </c>
      <c r="H6885" s="152">
        <v>322.32070910556001</v>
      </c>
      <c r="I6885" s="152">
        <v>236.886131860755</v>
      </c>
      <c r="J6885" s="152">
        <v>178.13432897716999</v>
      </c>
      <c r="K6885" s="152">
        <v>308.59311902979601</v>
      </c>
      <c r="L6885" s="152">
        <v>58.751802883585398</v>
      </c>
      <c r="M6885" s="152">
        <v>71.706987169041</v>
      </c>
    </row>
    <row r="6886" spans="1:13">
      <c r="A6886" s="150" t="str">
        <f t="shared" si="215"/>
        <v>2012-2014FemalesNA2</v>
      </c>
      <c r="B6886" s="151" t="str">
        <f t="shared" si="214"/>
        <v>2012-2014_Females_NA2_&lt;75</v>
      </c>
      <c r="C6886" s="152" t="s">
        <v>216</v>
      </c>
      <c r="D6886" s="152" t="s">
        <v>214</v>
      </c>
      <c r="E6886" s="152" t="s">
        <v>49</v>
      </c>
      <c r="F6886" s="152">
        <v>63</v>
      </c>
      <c r="G6886" s="152">
        <v>21</v>
      </c>
      <c r="H6886" s="152">
        <v>365.02694246480098</v>
      </c>
      <c r="I6886" s="152">
        <v>284.52115694067197</v>
      </c>
      <c r="J6886" s="152">
        <v>216.26895035364501</v>
      </c>
      <c r="K6886" s="152">
        <v>366.87197023320499</v>
      </c>
      <c r="L6886" s="152">
        <v>68.252206587027203</v>
      </c>
      <c r="M6886" s="152">
        <v>82.350813292532706</v>
      </c>
    </row>
    <row r="6887" spans="1:13">
      <c r="A6887" s="150" t="str">
        <f t="shared" si="215"/>
        <v>2004-2006FemalesNA3</v>
      </c>
      <c r="B6887" s="151" t="str">
        <f t="shared" si="214"/>
        <v>2004-2006_Females_NA3_&lt;75</v>
      </c>
      <c r="C6887" s="152" t="s">
        <v>1</v>
      </c>
      <c r="D6887" s="152" t="s">
        <v>214</v>
      </c>
      <c r="E6887" s="152" t="s">
        <v>50</v>
      </c>
      <c r="F6887" s="152">
        <v>49</v>
      </c>
      <c r="G6887" s="152">
        <v>16.3333333333333</v>
      </c>
      <c r="H6887" s="152">
        <v>288.28616814731998</v>
      </c>
      <c r="I6887" s="152">
        <v>264.77974529594502</v>
      </c>
      <c r="J6887" s="152">
        <v>195.54207959250101</v>
      </c>
      <c r="K6887" s="152">
        <v>350.46604480144703</v>
      </c>
      <c r="L6887" s="152">
        <v>69.237665703444705</v>
      </c>
      <c r="M6887" s="152">
        <v>85.686299505501694</v>
      </c>
    </row>
    <row r="6888" spans="1:13">
      <c r="A6888" s="150" t="str">
        <f t="shared" si="215"/>
        <v>2005-2007FemalesNA3</v>
      </c>
      <c r="B6888" s="151" t="str">
        <f t="shared" si="214"/>
        <v>2005-2007_Females_NA3_&lt;75</v>
      </c>
      <c r="C6888" s="152" t="s">
        <v>3</v>
      </c>
      <c r="D6888" s="152" t="s">
        <v>214</v>
      </c>
      <c r="E6888" s="152" t="s">
        <v>50</v>
      </c>
      <c r="F6888" s="152">
        <v>51</v>
      </c>
      <c r="G6888" s="152">
        <v>17</v>
      </c>
      <c r="H6888" s="152">
        <v>296.58060013956703</v>
      </c>
      <c r="I6888" s="152">
        <v>272.17855213185999</v>
      </c>
      <c r="J6888" s="152">
        <v>202.22586548931201</v>
      </c>
      <c r="K6888" s="152">
        <v>358.38190426333102</v>
      </c>
      <c r="L6888" s="152">
        <v>69.952686642548102</v>
      </c>
      <c r="M6888" s="152">
        <v>86.203352131470396</v>
      </c>
    </row>
    <row r="6889" spans="1:13">
      <c r="A6889" s="150" t="str">
        <f t="shared" si="215"/>
        <v>2006-2008FemalesNA3</v>
      </c>
      <c r="B6889" s="151" t="str">
        <f t="shared" si="214"/>
        <v>2006-2008_Females_NA3_&lt;75</v>
      </c>
      <c r="C6889" s="152" t="s">
        <v>4</v>
      </c>
      <c r="D6889" s="152" t="s">
        <v>214</v>
      </c>
      <c r="E6889" s="152" t="s">
        <v>50</v>
      </c>
      <c r="F6889" s="152">
        <v>55</v>
      </c>
      <c r="G6889" s="152">
        <v>18.3333333333333</v>
      </c>
      <c r="H6889" s="152">
        <v>315.85596967782698</v>
      </c>
      <c r="I6889" s="152">
        <v>282.778121639451</v>
      </c>
      <c r="J6889" s="152">
        <v>212.42491531602101</v>
      </c>
      <c r="K6889" s="152">
        <v>368.80101245093402</v>
      </c>
      <c r="L6889" s="152">
        <v>70.353206323429802</v>
      </c>
      <c r="M6889" s="152">
        <v>86.022890811482995</v>
      </c>
    </row>
    <row r="6890" spans="1:13">
      <c r="A6890" s="150" t="str">
        <f t="shared" si="215"/>
        <v>2007-2009FemalesNA3</v>
      </c>
      <c r="B6890" s="151" t="str">
        <f t="shared" si="214"/>
        <v>2007-2009_Females_NA3_&lt;75</v>
      </c>
      <c r="C6890" s="152" t="s">
        <v>5</v>
      </c>
      <c r="D6890" s="152" t="s">
        <v>214</v>
      </c>
      <c r="E6890" s="152" t="s">
        <v>50</v>
      </c>
      <c r="F6890" s="152">
        <v>68</v>
      </c>
      <c r="G6890" s="152">
        <v>22.6666666666667</v>
      </c>
      <c r="H6890" s="152">
        <v>390.60256189327401</v>
      </c>
      <c r="I6890" s="152">
        <v>340.97637715105401</v>
      </c>
      <c r="J6890" s="152">
        <v>264.11294067082503</v>
      </c>
      <c r="K6890" s="152">
        <v>433.06195508307002</v>
      </c>
      <c r="L6890" s="152">
        <v>76.863436480229396</v>
      </c>
      <c r="M6890" s="152">
        <v>92.085577932016307</v>
      </c>
    </row>
    <row r="6891" spans="1:13">
      <c r="A6891" s="150" t="str">
        <f t="shared" si="215"/>
        <v>2008-2010FemalesNA3</v>
      </c>
      <c r="B6891" s="151" t="str">
        <f t="shared" si="214"/>
        <v>2008-2010_Females_NA3_&lt;75</v>
      </c>
      <c r="C6891" s="152" t="s">
        <v>6</v>
      </c>
      <c r="D6891" s="152" t="s">
        <v>214</v>
      </c>
      <c r="E6891" s="152" t="s">
        <v>50</v>
      </c>
      <c r="F6891" s="152">
        <v>67</v>
      </c>
      <c r="G6891" s="152">
        <v>22.3333333333333</v>
      </c>
      <c r="H6891" s="152">
        <v>386.590502567653</v>
      </c>
      <c r="I6891" s="152">
        <v>336.82112868257599</v>
      </c>
      <c r="J6891" s="152">
        <v>260.354375299965</v>
      </c>
      <c r="K6891" s="152">
        <v>428.55559449499901</v>
      </c>
      <c r="L6891" s="152">
        <v>76.466753382610904</v>
      </c>
      <c r="M6891" s="152">
        <v>91.734465812423693</v>
      </c>
    </row>
    <row r="6892" spans="1:13">
      <c r="A6892" s="150" t="str">
        <f t="shared" si="215"/>
        <v>2009-2011FemalesNA3</v>
      </c>
      <c r="B6892" s="151" t="str">
        <f t="shared" si="214"/>
        <v>2009-2011_Females_NA3_&lt;75</v>
      </c>
      <c r="C6892" s="152" t="s">
        <v>7</v>
      </c>
      <c r="D6892" s="152" t="s">
        <v>214</v>
      </c>
      <c r="E6892" s="152" t="s">
        <v>50</v>
      </c>
      <c r="F6892" s="152">
        <v>61</v>
      </c>
      <c r="G6892" s="152">
        <v>20.3333333333333</v>
      </c>
      <c r="H6892" s="152">
        <v>354.91941583755198</v>
      </c>
      <c r="I6892" s="152">
        <v>310.04671462667199</v>
      </c>
      <c r="J6892" s="152">
        <v>236.446213460043</v>
      </c>
      <c r="K6892" s="152">
        <v>399.12441208726699</v>
      </c>
      <c r="L6892" s="152">
        <v>73.600501166629002</v>
      </c>
      <c r="M6892" s="152">
        <v>89.077697460595402</v>
      </c>
    </row>
    <row r="6893" spans="1:13">
      <c r="A6893" s="150" t="str">
        <f t="shared" si="215"/>
        <v>2010-2012FemalesNA3</v>
      </c>
      <c r="B6893" s="151" t="str">
        <f t="shared" si="214"/>
        <v>2010-2012_Females_NA3_&lt;75</v>
      </c>
      <c r="C6893" s="152" t="s">
        <v>8</v>
      </c>
      <c r="D6893" s="152" t="s">
        <v>214</v>
      </c>
      <c r="E6893" s="152" t="s">
        <v>50</v>
      </c>
      <c r="F6893" s="152">
        <v>69</v>
      </c>
      <c r="G6893" s="152">
        <v>23</v>
      </c>
      <c r="H6893" s="152">
        <v>401.62980209545998</v>
      </c>
      <c r="I6893" s="152">
        <v>344.78857260785298</v>
      </c>
      <c r="J6893" s="152">
        <v>267.06602119722203</v>
      </c>
      <c r="K6893" s="152">
        <v>437.78016701805399</v>
      </c>
      <c r="L6893" s="152">
        <v>77.722551410631297</v>
      </c>
      <c r="M6893" s="152">
        <v>92.991594410201003</v>
      </c>
    </row>
    <row r="6894" spans="1:13">
      <c r="A6894" s="150" t="str">
        <f t="shared" si="215"/>
        <v>2011-2013FemalesNA3</v>
      </c>
      <c r="B6894" s="151" t="str">
        <f t="shared" si="214"/>
        <v>2011-2013_Females_NA3_&lt;75</v>
      </c>
      <c r="C6894" s="152" t="s">
        <v>9</v>
      </c>
      <c r="D6894" s="152" t="s">
        <v>214</v>
      </c>
      <c r="E6894" s="152" t="s">
        <v>50</v>
      </c>
      <c r="F6894" s="152">
        <v>73</v>
      </c>
      <c r="G6894" s="152">
        <v>24.3333333333333</v>
      </c>
      <c r="H6894" s="152">
        <v>425.16016307513098</v>
      </c>
      <c r="I6894" s="152">
        <v>345.85801553968702</v>
      </c>
      <c r="J6894" s="152">
        <v>269.46760058130701</v>
      </c>
      <c r="K6894" s="152">
        <v>436.79797742426399</v>
      </c>
      <c r="L6894" s="152">
        <v>76.390414958379694</v>
      </c>
      <c r="M6894" s="152">
        <v>90.939961884576704</v>
      </c>
    </row>
    <row r="6895" spans="1:13">
      <c r="A6895" s="150" t="str">
        <f t="shared" si="215"/>
        <v>2012-2014FemalesNA3</v>
      </c>
      <c r="B6895" s="151" t="str">
        <f t="shared" si="214"/>
        <v>2012-2014_Females_NA3_&lt;75</v>
      </c>
      <c r="C6895" s="152" t="s">
        <v>216</v>
      </c>
      <c r="D6895" s="152" t="s">
        <v>214</v>
      </c>
      <c r="E6895" s="152" t="s">
        <v>50</v>
      </c>
      <c r="F6895" s="152">
        <v>74</v>
      </c>
      <c r="G6895" s="152">
        <v>24.6666666666667</v>
      </c>
      <c r="H6895" s="152">
        <v>429.93260515919098</v>
      </c>
      <c r="I6895" s="152">
        <v>342.78998022389698</v>
      </c>
      <c r="J6895" s="152">
        <v>267.64567852950699</v>
      </c>
      <c r="K6895" s="152">
        <v>432.14001112189999</v>
      </c>
      <c r="L6895" s="152">
        <v>75.144301694389398</v>
      </c>
      <c r="M6895" s="152">
        <v>89.350030898003098</v>
      </c>
    </row>
    <row r="6896" spans="1:13">
      <c r="A6896" s="150" t="str">
        <f t="shared" si="215"/>
        <v>2004-2006FemalesNA4</v>
      </c>
      <c r="B6896" s="151" t="str">
        <f t="shared" si="214"/>
        <v>2004-2006_Females_NA4_&lt;75</v>
      </c>
      <c r="C6896" s="152" t="s">
        <v>1</v>
      </c>
      <c r="D6896" s="152" t="s">
        <v>214</v>
      </c>
      <c r="E6896" s="152" t="s">
        <v>51</v>
      </c>
      <c r="F6896" s="152">
        <v>81</v>
      </c>
      <c r="G6896" s="152">
        <v>27</v>
      </c>
      <c r="H6896" s="152">
        <v>424.906887688192</v>
      </c>
      <c r="I6896" s="152">
        <v>412.770648357136</v>
      </c>
      <c r="J6896" s="152">
        <v>327.17622901155499</v>
      </c>
      <c r="K6896" s="152">
        <v>513.76498725730505</v>
      </c>
      <c r="L6896" s="152">
        <v>85.594419345581102</v>
      </c>
      <c r="M6896" s="152">
        <v>100.994338900169</v>
      </c>
    </row>
    <row r="6897" spans="1:13">
      <c r="A6897" s="150" t="str">
        <f t="shared" si="215"/>
        <v>2005-2007FemalesNA4</v>
      </c>
      <c r="B6897" s="151" t="str">
        <f t="shared" si="214"/>
        <v>2005-2007_Females_NA4_&lt;75</v>
      </c>
      <c r="C6897" s="152" t="s">
        <v>3</v>
      </c>
      <c r="D6897" s="152" t="s">
        <v>214</v>
      </c>
      <c r="E6897" s="152" t="s">
        <v>51</v>
      </c>
      <c r="F6897" s="152">
        <v>79</v>
      </c>
      <c r="G6897" s="152">
        <v>26.3333333333333</v>
      </c>
      <c r="H6897" s="152">
        <v>413.41776126432597</v>
      </c>
      <c r="I6897" s="152">
        <v>397.602889174013</v>
      </c>
      <c r="J6897" s="152">
        <v>314.13270806759601</v>
      </c>
      <c r="K6897" s="152">
        <v>496.29751315686798</v>
      </c>
      <c r="L6897" s="152">
        <v>83.470181106417201</v>
      </c>
      <c r="M6897" s="152">
        <v>98.694623982855404</v>
      </c>
    </row>
    <row r="6898" spans="1:13">
      <c r="A6898" s="150" t="str">
        <f t="shared" si="215"/>
        <v>2006-2008FemalesNA4</v>
      </c>
      <c r="B6898" s="151" t="str">
        <f t="shared" si="214"/>
        <v>2006-2008_Females_NA4_&lt;75</v>
      </c>
      <c r="C6898" s="152" t="s">
        <v>4</v>
      </c>
      <c r="D6898" s="152" t="s">
        <v>214</v>
      </c>
      <c r="E6898" s="152" t="s">
        <v>51</v>
      </c>
      <c r="F6898" s="152">
        <v>66</v>
      </c>
      <c r="G6898" s="152">
        <v>22</v>
      </c>
      <c r="H6898" s="152">
        <v>344.71952366029501</v>
      </c>
      <c r="I6898" s="152">
        <v>324.90099836760402</v>
      </c>
      <c r="J6898" s="152">
        <v>250.62515699708501</v>
      </c>
      <c r="K6898" s="152">
        <v>414.130590154706</v>
      </c>
      <c r="L6898" s="152">
        <v>74.275841370518506</v>
      </c>
      <c r="M6898" s="152">
        <v>89.229591787101896</v>
      </c>
    </row>
    <row r="6899" spans="1:13">
      <c r="A6899" s="150" t="str">
        <f t="shared" si="215"/>
        <v>2007-2009FemalesNA4</v>
      </c>
      <c r="B6899" s="151" t="str">
        <f t="shared" si="214"/>
        <v>2007-2009_Females_NA4_&lt;75</v>
      </c>
      <c r="C6899" s="152" t="s">
        <v>5</v>
      </c>
      <c r="D6899" s="152" t="s">
        <v>214</v>
      </c>
      <c r="E6899" s="152" t="s">
        <v>51</v>
      </c>
      <c r="F6899" s="152">
        <v>64</v>
      </c>
      <c r="G6899" s="152">
        <v>21.3333333333333</v>
      </c>
      <c r="H6899" s="152">
        <v>333.87239814283498</v>
      </c>
      <c r="I6899" s="152">
        <v>299.60993205930401</v>
      </c>
      <c r="J6899" s="152">
        <v>230.085955991726</v>
      </c>
      <c r="K6899" s="152">
        <v>383.37077235960999</v>
      </c>
      <c r="L6899" s="152">
        <v>69.523976067577607</v>
      </c>
      <c r="M6899" s="152">
        <v>83.760840300306</v>
      </c>
    </row>
    <row r="6900" spans="1:13">
      <c r="A6900" s="150" t="str">
        <f t="shared" si="215"/>
        <v>2008-2010FemalesNA4</v>
      </c>
      <c r="B6900" s="151" t="str">
        <f t="shared" si="214"/>
        <v>2008-2010_Females_NA4_&lt;75</v>
      </c>
      <c r="C6900" s="152" t="s">
        <v>6</v>
      </c>
      <c r="D6900" s="152" t="s">
        <v>214</v>
      </c>
      <c r="E6900" s="152" t="s">
        <v>51</v>
      </c>
      <c r="F6900" s="152">
        <v>63</v>
      </c>
      <c r="G6900" s="152">
        <v>21</v>
      </c>
      <c r="H6900" s="152">
        <v>329.63583089158601</v>
      </c>
      <c r="I6900" s="152">
        <v>290.81959793859801</v>
      </c>
      <c r="J6900" s="152">
        <v>222.78599818388801</v>
      </c>
      <c r="K6900" s="152">
        <v>372.906647591347</v>
      </c>
      <c r="L6900" s="152">
        <v>68.033599754709698</v>
      </c>
      <c r="M6900" s="152">
        <v>82.087049652749201</v>
      </c>
    </row>
    <row r="6901" spans="1:13">
      <c r="A6901" s="150" t="str">
        <f t="shared" si="215"/>
        <v>2009-2011FemalesNA4</v>
      </c>
      <c r="B6901" s="151" t="str">
        <f t="shared" si="214"/>
        <v>2009-2011_Females_NA4_&lt;75</v>
      </c>
      <c r="C6901" s="152" t="s">
        <v>7</v>
      </c>
      <c r="D6901" s="152" t="s">
        <v>214</v>
      </c>
      <c r="E6901" s="152" t="s">
        <v>51</v>
      </c>
      <c r="F6901" s="152">
        <v>61</v>
      </c>
      <c r="G6901" s="152">
        <v>20.3333333333333</v>
      </c>
      <c r="H6901" s="152">
        <v>321.06952997526201</v>
      </c>
      <c r="I6901" s="152">
        <v>279.368863247268</v>
      </c>
      <c r="J6901" s="152">
        <v>213.07832594067901</v>
      </c>
      <c r="K6901" s="152">
        <v>359.59940968509602</v>
      </c>
      <c r="L6901" s="152">
        <v>66.290537306589201</v>
      </c>
      <c r="M6901" s="152">
        <v>80.230546437828295</v>
      </c>
    </row>
    <row r="6902" spans="1:13">
      <c r="A6902" s="150" t="str">
        <f t="shared" si="215"/>
        <v>2010-2012FemalesNA4</v>
      </c>
      <c r="B6902" s="151" t="str">
        <f t="shared" si="214"/>
        <v>2010-2012_Females_NA4_&lt;75</v>
      </c>
      <c r="C6902" s="152" t="s">
        <v>8</v>
      </c>
      <c r="D6902" s="152" t="s">
        <v>214</v>
      </c>
      <c r="E6902" s="152" t="s">
        <v>51</v>
      </c>
      <c r="F6902" s="152">
        <v>50</v>
      </c>
      <c r="G6902" s="152">
        <v>16.6666666666667</v>
      </c>
      <c r="H6902" s="152">
        <v>264.67630088401899</v>
      </c>
      <c r="I6902" s="152">
        <v>223.908734484403</v>
      </c>
      <c r="J6902" s="152">
        <v>165.712283899684</v>
      </c>
      <c r="K6902" s="152">
        <v>295.77530510136302</v>
      </c>
      <c r="L6902" s="152">
        <v>58.196450584719301</v>
      </c>
      <c r="M6902" s="152">
        <v>71.866570616959606</v>
      </c>
    </row>
    <row r="6903" spans="1:13">
      <c r="A6903" s="150" t="str">
        <f t="shared" si="215"/>
        <v>2011-2013FemalesNA4</v>
      </c>
      <c r="B6903" s="151" t="str">
        <f t="shared" si="214"/>
        <v>2011-2013_Females_NA4_&lt;75</v>
      </c>
      <c r="C6903" s="152" t="s">
        <v>9</v>
      </c>
      <c r="D6903" s="152" t="s">
        <v>214</v>
      </c>
      <c r="E6903" s="152" t="s">
        <v>51</v>
      </c>
      <c r="F6903" s="152">
        <v>52</v>
      </c>
      <c r="G6903" s="152">
        <v>17.3333333333333</v>
      </c>
      <c r="H6903" s="152">
        <v>275.27792482795098</v>
      </c>
      <c r="I6903" s="152">
        <v>230.001912914711</v>
      </c>
      <c r="J6903" s="152">
        <v>171.132026908748</v>
      </c>
      <c r="K6903" s="152">
        <v>302.40028627004301</v>
      </c>
      <c r="L6903" s="152">
        <v>58.869886005962101</v>
      </c>
      <c r="M6903" s="152">
        <v>72.398373355332794</v>
      </c>
    </row>
    <row r="6904" spans="1:13">
      <c r="A6904" s="150" t="str">
        <f t="shared" si="215"/>
        <v>2012-2014FemalesNA4</v>
      </c>
      <c r="B6904" s="151" t="str">
        <f t="shared" si="214"/>
        <v>2012-2014_Females_NA4_&lt;75</v>
      </c>
      <c r="C6904" s="152" t="s">
        <v>216</v>
      </c>
      <c r="D6904" s="152" t="s">
        <v>214</v>
      </c>
      <c r="E6904" s="152" t="s">
        <v>51</v>
      </c>
      <c r="F6904" s="152">
        <v>50</v>
      </c>
      <c r="G6904" s="152">
        <v>16.6666666666667</v>
      </c>
      <c r="H6904" s="152">
        <v>265.59014129395501</v>
      </c>
      <c r="I6904" s="152">
        <v>224.88776429691299</v>
      </c>
      <c r="J6904" s="152">
        <v>166.19139147123599</v>
      </c>
      <c r="K6904" s="152">
        <v>297.371686946029</v>
      </c>
      <c r="L6904" s="152">
        <v>58.696372825676796</v>
      </c>
      <c r="M6904" s="152">
        <v>72.483922649115996</v>
      </c>
    </row>
    <row r="6905" spans="1:13">
      <c r="A6905" s="150" t="str">
        <f t="shared" si="215"/>
        <v>2004-2006FemalesNA5</v>
      </c>
      <c r="B6905" s="151" t="str">
        <f t="shared" si="214"/>
        <v>2004-2006_Females_NA5_&lt;75</v>
      </c>
      <c r="C6905" s="152" t="s">
        <v>1</v>
      </c>
      <c r="D6905" s="152" t="s">
        <v>214</v>
      </c>
      <c r="E6905" s="152" t="s">
        <v>52</v>
      </c>
      <c r="F6905" s="152">
        <v>72</v>
      </c>
      <c r="G6905" s="152">
        <v>24</v>
      </c>
      <c r="H6905" s="152">
        <v>355.13465522343898</v>
      </c>
      <c r="I6905" s="152">
        <v>412.29295791904002</v>
      </c>
      <c r="J6905" s="152">
        <v>322.31039353294801</v>
      </c>
      <c r="K6905" s="152">
        <v>519.54419163240595</v>
      </c>
      <c r="L6905" s="152">
        <v>89.982564386091994</v>
      </c>
      <c r="M6905" s="152">
        <v>107.25123371336601</v>
      </c>
    </row>
    <row r="6906" spans="1:13">
      <c r="A6906" s="150" t="str">
        <f t="shared" si="215"/>
        <v>2005-2007FemalesNA5</v>
      </c>
      <c r="B6906" s="151" t="str">
        <f t="shared" si="214"/>
        <v>2005-2007_Females_NA5_&lt;75</v>
      </c>
      <c r="C6906" s="152" t="s">
        <v>3</v>
      </c>
      <c r="D6906" s="152" t="s">
        <v>214</v>
      </c>
      <c r="E6906" s="152" t="s">
        <v>52</v>
      </c>
      <c r="F6906" s="152">
        <v>75</v>
      </c>
      <c r="G6906" s="152">
        <v>25</v>
      </c>
      <c r="H6906" s="152">
        <v>367.719160619729</v>
      </c>
      <c r="I6906" s="152">
        <v>416.838195066423</v>
      </c>
      <c r="J6906" s="152">
        <v>327.51083112025498</v>
      </c>
      <c r="K6906" s="152">
        <v>522.92866008918395</v>
      </c>
      <c r="L6906" s="152">
        <v>89.327363946168006</v>
      </c>
      <c r="M6906" s="152">
        <v>106.09046502276099</v>
      </c>
    </row>
    <row r="6907" spans="1:13">
      <c r="A6907" s="150" t="str">
        <f t="shared" si="215"/>
        <v>2006-2008FemalesNA5</v>
      </c>
      <c r="B6907" s="151" t="str">
        <f t="shared" si="214"/>
        <v>2006-2008_Females_NA5_&lt;75</v>
      </c>
      <c r="C6907" s="152" t="s">
        <v>4</v>
      </c>
      <c r="D6907" s="152" t="s">
        <v>214</v>
      </c>
      <c r="E6907" s="152" t="s">
        <v>52</v>
      </c>
      <c r="F6907" s="152">
        <v>72</v>
      </c>
      <c r="G6907" s="152">
        <v>24</v>
      </c>
      <c r="H6907" s="152">
        <v>350.91139487279497</v>
      </c>
      <c r="I6907" s="152">
        <v>385.59876613865202</v>
      </c>
      <c r="J6907" s="152">
        <v>301.23177148168099</v>
      </c>
      <c r="K6907" s="152">
        <v>486.15673893463202</v>
      </c>
      <c r="L6907" s="152">
        <v>84.366994656971002</v>
      </c>
      <c r="M6907" s="152">
        <v>100.557972795979</v>
      </c>
    </row>
    <row r="6908" spans="1:13">
      <c r="A6908" s="150" t="str">
        <f t="shared" si="215"/>
        <v>2007-2009FemalesNA5</v>
      </c>
      <c r="B6908" s="151" t="str">
        <f t="shared" si="214"/>
        <v>2007-2009_Females_NA5_&lt;75</v>
      </c>
      <c r="C6908" s="152" t="s">
        <v>5</v>
      </c>
      <c r="D6908" s="152" t="s">
        <v>214</v>
      </c>
      <c r="E6908" s="152" t="s">
        <v>52</v>
      </c>
      <c r="F6908" s="152">
        <v>78</v>
      </c>
      <c r="G6908" s="152">
        <v>26</v>
      </c>
      <c r="H6908" s="152">
        <v>378.25517676155403</v>
      </c>
      <c r="I6908" s="152">
        <v>411.66185591278798</v>
      </c>
      <c r="J6908" s="152">
        <v>324.83166335762797</v>
      </c>
      <c r="K6908" s="152">
        <v>514.44013006125601</v>
      </c>
      <c r="L6908" s="152">
        <v>86.830192555160195</v>
      </c>
      <c r="M6908" s="152">
        <v>102.778274148468</v>
      </c>
    </row>
    <row r="6909" spans="1:13">
      <c r="A6909" s="150" t="str">
        <f t="shared" si="215"/>
        <v>2008-2010FemalesNA5</v>
      </c>
      <c r="B6909" s="151" t="str">
        <f t="shared" si="214"/>
        <v>2008-2010_Females_NA5_&lt;75</v>
      </c>
      <c r="C6909" s="152" t="s">
        <v>6</v>
      </c>
      <c r="D6909" s="152" t="s">
        <v>214</v>
      </c>
      <c r="E6909" s="152" t="s">
        <v>52</v>
      </c>
      <c r="F6909" s="152">
        <v>77</v>
      </c>
      <c r="G6909" s="152">
        <v>25.6666666666667</v>
      </c>
      <c r="H6909" s="152">
        <v>372.61069441083998</v>
      </c>
      <c r="I6909" s="152">
        <v>410.338310857122</v>
      </c>
      <c r="J6909" s="152">
        <v>323.28428602901101</v>
      </c>
      <c r="K6909" s="152">
        <v>513.49489745515802</v>
      </c>
      <c r="L6909" s="152">
        <v>87.054024828110897</v>
      </c>
      <c r="M6909" s="152">
        <v>103.156586598036</v>
      </c>
    </row>
    <row r="6910" spans="1:13">
      <c r="A6910" s="150" t="str">
        <f t="shared" si="215"/>
        <v>2009-2011FemalesNA5</v>
      </c>
      <c r="B6910" s="151" t="str">
        <f t="shared" si="214"/>
        <v>2009-2011_Females_NA5_&lt;75</v>
      </c>
      <c r="C6910" s="152" t="s">
        <v>7</v>
      </c>
      <c r="D6910" s="152" t="s">
        <v>214</v>
      </c>
      <c r="E6910" s="152" t="s">
        <v>52</v>
      </c>
      <c r="F6910" s="152">
        <v>76</v>
      </c>
      <c r="G6910" s="152">
        <v>25.3333333333333</v>
      </c>
      <c r="H6910" s="152">
        <v>366.42399112868202</v>
      </c>
      <c r="I6910" s="152">
        <v>403.55656402273399</v>
      </c>
      <c r="J6910" s="152">
        <v>317.45018467343101</v>
      </c>
      <c r="K6910" s="152">
        <v>505.70469489398698</v>
      </c>
      <c r="L6910" s="152">
        <v>86.106379349303893</v>
      </c>
      <c r="M6910" s="152">
        <v>102.14813087125199</v>
      </c>
    </row>
    <row r="6911" spans="1:13">
      <c r="A6911" s="150" t="str">
        <f t="shared" si="215"/>
        <v>2010-2012FemalesNA5</v>
      </c>
      <c r="B6911" s="151" t="str">
        <f t="shared" ref="B6911:B6974" si="216">CONCATENATE(C6911,"_",D6911,"_",E6911,"_","&lt;75")</f>
        <v>2010-2012_Females_NA5_&lt;75</v>
      </c>
      <c r="C6911" s="152" t="s">
        <v>8</v>
      </c>
      <c r="D6911" s="152" t="s">
        <v>214</v>
      </c>
      <c r="E6911" s="152" t="s">
        <v>52</v>
      </c>
      <c r="F6911" s="152">
        <v>74</v>
      </c>
      <c r="G6911" s="152">
        <v>24.6666666666667</v>
      </c>
      <c r="H6911" s="152">
        <v>354.592936892041</v>
      </c>
      <c r="I6911" s="152">
        <v>384.60304732989499</v>
      </c>
      <c r="J6911" s="152">
        <v>301.52684539163101</v>
      </c>
      <c r="K6911" s="152">
        <v>483.38447243730099</v>
      </c>
      <c r="L6911" s="152">
        <v>83.076201938263793</v>
      </c>
      <c r="M6911" s="152">
        <v>98.781425107405497</v>
      </c>
    </row>
    <row r="6912" spans="1:13">
      <c r="A6912" s="150" t="str">
        <f t="shared" si="215"/>
        <v>2011-2013FemalesNA5</v>
      </c>
      <c r="B6912" s="151" t="str">
        <f t="shared" si="216"/>
        <v>2011-2013_Females_NA5_&lt;75</v>
      </c>
      <c r="C6912" s="152" t="s">
        <v>9</v>
      </c>
      <c r="D6912" s="152" t="s">
        <v>214</v>
      </c>
      <c r="E6912" s="152" t="s">
        <v>52</v>
      </c>
      <c r="F6912" s="152">
        <v>74</v>
      </c>
      <c r="G6912" s="152">
        <v>24.6666666666667</v>
      </c>
      <c r="H6912" s="152">
        <v>351.14358925690402</v>
      </c>
      <c r="I6912" s="152">
        <v>378.29019299354599</v>
      </c>
      <c r="J6912" s="152">
        <v>296.68951591277698</v>
      </c>
      <c r="K6912" s="152">
        <v>475.31715118017303</v>
      </c>
      <c r="L6912" s="152">
        <v>81.6006770807696</v>
      </c>
      <c r="M6912" s="152">
        <v>97.026958186626203</v>
      </c>
    </row>
    <row r="6913" spans="1:13">
      <c r="A6913" s="150" t="str">
        <f t="shared" si="215"/>
        <v>2012-2014FemalesNA5</v>
      </c>
      <c r="B6913" s="151" t="str">
        <f t="shared" si="216"/>
        <v>2012-2014_Females_NA5_&lt;75</v>
      </c>
      <c r="C6913" s="152" t="s">
        <v>216</v>
      </c>
      <c r="D6913" s="152" t="s">
        <v>214</v>
      </c>
      <c r="E6913" s="152" t="s">
        <v>52</v>
      </c>
      <c r="F6913" s="152">
        <v>70</v>
      </c>
      <c r="G6913" s="152">
        <v>23.3333333333333</v>
      </c>
      <c r="H6913" s="152">
        <v>329.14844594912302</v>
      </c>
      <c r="I6913" s="152">
        <v>351.04621369720002</v>
      </c>
      <c r="J6913" s="152">
        <v>273.37963268446703</v>
      </c>
      <c r="K6913" s="152">
        <v>443.85051011388202</v>
      </c>
      <c r="L6913" s="152">
        <v>77.666581012733005</v>
      </c>
      <c r="M6913" s="152">
        <v>92.804296416681694</v>
      </c>
    </row>
    <row r="6914" spans="1:13">
      <c r="A6914" s="150" t="str">
        <f t="shared" si="215"/>
        <v>2004-2006FemalesNC</v>
      </c>
      <c r="B6914" s="151" t="str">
        <f t="shared" si="216"/>
        <v>2004-2006_Females_NC_&lt;75</v>
      </c>
      <c r="C6914" s="152" t="s">
        <v>1</v>
      </c>
      <c r="D6914" s="152" t="s">
        <v>214</v>
      </c>
      <c r="E6914" s="152" t="s">
        <v>53</v>
      </c>
      <c r="F6914" s="152">
        <v>512</v>
      </c>
      <c r="G6914" s="152">
        <v>170.666666666667</v>
      </c>
      <c r="H6914" s="152">
        <v>314.50983764658201</v>
      </c>
      <c r="I6914" s="152">
        <v>312.80798107451199</v>
      </c>
      <c r="J6914" s="152">
        <v>286.23625545707</v>
      </c>
      <c r="K6914" s="152">
        <v>341.17821160354902</v>
      </c>
      <c r="L6914" s="152">
        <v>26.5717256174418</v>
      </c>
      <c r="M6914" s="152">
        <v>28.370230529037102</v>
      </c>
    </row>
    <row r="6915" spans="1:13">
      <c r="A6915" s="150" t="str">
        <f t="shared" ref="A6915:A6978" si="217">C6915&amp;D6915&amp;E6915</f>
        <v>2005-2007FemalesNC</v>
      </c>
      <c r="B6915" s="151" t="str">
        <f t="shared" si="216"/>
        <v>2005-2007_Females_NC_&lt;75</v>
      </c>
      <c r="C6915" s="152" t="s">
        <v>3</v>
      </c>
      <c r="D6915" s="152" t="s">
        <v>214</v>
      </c>
      <c r="E6915" s="152" t="s">
        <v>53</v>
      </c>
      <c r="F6915" s="152">
        <v>514</v>
      </c>
      <c r="G6915" s="152">
        <v>171.333333333333</v>
      </c>
      <c r="H6915" s="152">
        <v>315.89945301456601</v>
      </c>
      <c r="I6915" s="152">
        <v>313.86563155157302</v>
      </c>
      <c r="J6915" s="152">
        <v>287.24931721056601</v>
      </c>
      <c r="K6915" s="152">
        <v>342.279832376809</v>
      </c>
      <c r="L6915" s="152">
        <v>26.6163143410066</v>
      </c>
      <c r="M6915" s="152">
        <v>28.414200825235799</v>
      </c>
    </row>
    <row r="6916" spans="1:13">
      <c r="A6916" s="150" t="str">
        <f t="shared" si="217"/>
        <v>2006-2008FemalesNC</v>
      </c>
      <c r="B6916" s="151" t="str">
        <f t="shared" si="216"/>
        <v>2006-2008_Females_NC_&lt;75</v>
      </c>
      <c r="C6916" s="152" t="s">
        <v>4</v>
      </c>
      <c r="D6916" s="152" t="s">
        <v>214</v>
      </c>
      <c r="E6916" s="152" t="s">
        <v>53</v>
      </c>
      <c r="F6916" s="152">
        <v>514</v>
      </c>
      <c r="G6916" s="152">
        <v>171.333333333333</v>
      </c>
      <c r="H6916" s="152">
        <v>315.69766727677001</v>
      </c>
      <c r="I6916" s="152">
        <v>313.41022301714003</v>
      </c>
      <c r="J6916" s="152">
        <v>286.81960317832102</v>
      </c>
      <c r="K6916" s="152">
        <v>341.79699372053801</v>
      </c>
      <c r="L6916" s="152">
        <v>26.5906198388188</v>
      </c>
      <c r="M6916" s="152">
        <v>28.386770703397399</v>
      </c>
    </row>
    <row r="6917" spans="1:13">
      <c r="A6917" s="150" t="str">
        <f t="shared" si="217"/>
        <v>2007-2009FemalesNC</v>
      </c>
      <c r="B6917" s="151" t="str">
        <f t="shared" si="216"/>
        <v>2007-2009_Females_NC_&lt;75</v>
      </c>
      <c r="C6917" s="152" t="s">
        <v>5</v>
      </c>
      <c r="D6917" s="152" t="s">
        <v>214</v>
      </c>
      <c r="E6917" s="152" t="s">
        <v>53</v>
      </c>
      <c r="F6917" s="152">
        <v>539</v>
      </c>
      <c r="G6917" s="152">
        <v>179.666666666667</v>
      </c>
      <c r="H6917" s="152">
        <v>330.69919257859499</v>
      </c>
      <c r="I6917" s="152">
        <v>325.03984009243601</v>
      </c>
      <c r="J6917" s="152">
        <v>298.07555612369498</v>
      </c>
      <c r="K6917" s="152">
        <v>353.78125063433998</v>
      </c>
      <c r="L6917" s="152">
        <v>26.964283968741299</v>
      </c>
      <c r="M6917" s="152">
        <v>28.7414105419039</v>
      </c>
    </row>
    <row r="6918" spans="1:13">
      <c r="A6918" s="150" t="str">
        <f t="shared" si="217"/>
        <v>2008-2010FemalesNC</v>
      </c>
      <c r="B6918" s="151" t="str">
        <f t="shared" si="216"/>
        <v>2008-2010_Females_NC_&lt;75</v>
      </c>
      <c r="C6918" s="152" t="s">
        <v>6</v>
      </c>
      <c r="D6918" s="152" t="s">
        <v>214</v>
      </c>
      <c r="E6918" s="152" t="s">
        <v>53</v>
      </c>
      <c r="F6918" s="152">
        <v>539</v>
      </c>
      <c r="G6918" s="152">
        <v>179.666666666667</v>
      </c>
      <c r="H6918" s="152">
        <v>330.063318269219</v>
      </c>
      <c r="I6918" s="152">
        <v>321.84491511812899</v>
      </c>
      <c r="J6918" s="152">
        <v>295.12362053002602</v>
      </c>
      <c r="K6918" s="152">
        <v>350.32732165479598</v>
      </c>
      <c r="L6918" s="152">
        <v>26.721294588103</v>
      </c>
      <c r="M6918" s="152">
        <v>28.4824065366669</v>
      </c>
    </row>
    <row r="6919" spans="1:13">
      <c r="A6919" s="150" t="str">
        <f t="shared" si="217"/>
        <v>2009-2011FemalesNC</v>
      </c>
      <c r="B6919" s="151" t="str">
        <f t="shared" si="216"/>
        <v>2009-2011_Females_NC_&lt;75</v>
      </c>
      <c r="C6919" s="152" t="s">
        <v>7</v>
      </c>
      <c r="D6919" s="152" t="s">
        <v>214</v>
      </c>
      <c r="E6919" s="152" t="s">
        <v>53</v>
      </c>
      <c r="F6919" s="152">
        <v>488</v>
      </c>
      <c r="G6919" s="152">
        <v>162.666666666667</v>
      </c>
      <c r="H6919" s="152">
        <v>298.469122513012</v>
      </c>
      <c r="I6919" s="152">
        <v>289.92012380758598</v>
      </c>
      <c r="J6919" s="152">
        <v>264.65225484072403</v>
      </c>
      <c r="K6919" s="152">
        <v>316.94135471071797</v>
      </c>
      <c r="L6919" s="152">
        <v>25.267868966862501</v>
      </c>
      <c r="M6919" s="152">
        <v>27.021230903132199</v>
      </c>
    </row>
    <row r="6920" spans="1:13">
      <c r="A6920" s="150" t="str">
        <f t="shared" si="217"/>
        <v>2010-2012FemalesNC</v>
      </c>
      <c r="B6920" s="151" t="str">
        <f t="shared" si="216"/>
        <v>2010-2012_Females_NC_&lt;75</v>
      </c>
      <c r="C6920" s="152" t="s">
        <v>8</v>
      </c>
      <c r="D6920" s="152" t="s">
        <v>214</v>
      </c>
      <c r="E6920" s="152" t="s">
        <v>53</v>
      </c>
      <c r="F6920" s="152">
        <v>503</v>
      </c>
      <c r="G6920" s="152">
        <v>167.666666666667</v>
      </c>
      <c r="H6920" s="152">
        <v>307.47036853655101</v>
      </c>
      <c r="I6920" s="152">
        <v>298.58576542639503</v>
      </c>
      <c r="J6920" s="152">
        <v>272.92055236844698</v>
      </c>
      <c r="K6920" s="152">
        <v>326.004169511675</v>
      </c>
      <c r="L6920" s="152">
        <v>25.6652130579477</v>
      </c>
      <c r="M6920" s="152">
        <v>27.4184040852804</v>
      </c>
    </row>
    <row r="6921" spans="1:13">
      <c r="A6921" s="150" t="str">
        <f t="shared" si="217"/>
        <v>2011-2013FemalesNC</v>
      </c>
      <c r="B6921" s="151" t="str">
        <f t="shared" si="216"/>
        <v>2011-2013_Females_NC_&lt;75</v>
      </c>
      <c r="C6921" s="152" t="s">
        <v>9</v>
      </c>
      <c r="D6921" s="152" t="s">
        <v>214</v>
      </c>
      <c r="E6921" s="152" t="s">
        <v>53</v>
      </c>
      <c r="F6921" s="152">
        <v>475</v>
      </c>
      <c r="G6921" s="152">
        <v>158.333333333333</v>
      </c>
      <c r="H6921" s="152">
        <v>290.79911597068701</v>
      </c>
      <c r="I6921" s="152">
        <v>279.22827324388902</v>
      </c>
      <c r="J6921" s="152">
        <v>254.533292215069</v>
      </c>
      <c r="K6921" s="152">
        <v>305.66103908292098</v>
      </c>
      <c r="L6921" s="152">
        <v>24.6949810288206</v>
      </c>
      <c r="M6921" s="152">
        <v>26.4327658390322</v>
      </c>
    </row>
    <row r="6922" spans="1:13">
      <c r="A6922" s="150" t="str">
        <f t="shared" si="217"/>
        <v>2012-2014FemalesNC</v>
      </c>
      <c r="B6922" s="151" t="str">
        <f t="shared" si="216"/>
        <v>2012-2014_Females_NC_&lt;75</v>
      </c>
      <c r="C6922" s="152" t="s">
        <v>216</v>
      </c>
      <c r="D6922" s="152" t="s">
        <v>214</v>
      </c>
      <c r="E6922" s="152" t="s">
        <v>53</v>
      </c>
      <c r="F6922" s="152">
        <v>490</v>
      </c>
      <c r="G6922" s="152">
        <v>163.333333333333</v>
      </c>
      <c r="H6922" s="152">
        <v>300.246937787609</v>
      </c>
      <c r="I6922" s="152">
        <v>283.625711099542</v>
      </c>
      <c r="J6922" s="152">
        <v>258.90976270735098</v>
      </c>
      <c r="K6922" s="152">
        <v>310.05308837927601</v>
      </c>
      <c r="L6922" s="152">
        <v>24.7159483921907</v>
      </c>
      <c r="M6922" s="152">
        <v>26.427377279733602</v>
      </c>
    </row>
    <row r="6923" spans="1:13">
      <c r="A6923" s="150" t="str">
        <f t="shared" si="217"/>
        <v>2004-2006FemalesNC1</v>
      </c>
      <c r="B6923" s="151" t="str">
        <f t="shared" si="216"/>
        <v>2004-2006_Females_NC1_&lt;75</v>
      </c>
      <c r="C6923" s="152" t="s">
        <v>1</v>
      </c>
      <c r="D6923" s="152" t="s">
        <v>214</v>
      </c>
      <c r="E6923" s="152" t="s">
        <v>54</v>
      </c>
      <c r="F6923" s="152">
        <v>99</v>
      </c>
      <c r="G6923" s="152">
        <v>33</v>
      </c>
      <c r="H6923" s="152">
        <v>292.121569784597</v>
      </c>
      <c r="I6923" s="152">
        <v>299.87192975897602</v>
      </c>
      <c r="J6923" s="152">
        <v>243.45836458128801</v>
      </c>
      <c r="K6923" s="152">
        <v>365.385242129657</v>
      </c>
      <c r="L6923" s="152">
        <v>56.413565177688803</v>
      </c>
      <c r="M6923" s="152">
        <v>65.513312370680097</v>
      </c>
    </row>
    <row r="6924" spans="1:13">
      <c r="A6924" s="150" t="str">
        <f t="shared" si="217"/>
        <v>2005-2007FemalesNC1</v>
      </c>
      <c r="B6924" s="151" t="str">
        <f t="shared" si="216"/>
        <v>2005-2007_Females_NC1_&lt;75</v>
      </c>
      <c r="C6924" s="152" t="s">
        <v>3</v>
      </c>
      <c r="D6924" s="152" t="s">
        <v>214</v>
      </c>
      <c r="E6924" s="152" t="s">
        <v>54</v>
      </c>
      <c r="F6924" s="152">
        <v>94</v>
      </c>
      <c r="G6924" s="152">
        <v>31.3333333333333</v>
      </c>
      <c r="H6924" s="152">
        <v>278.815922168832</v>
      </c>
      <c r="I6924" s="152">
        <v>285.267704719645</v>
      </c>
      <c r="J6924" s="152">
        <v>230.303587726345</v>
      </c>
      <c r="K6924" s="152">
        <v>349.35059049938297</v>
      </c>
      <c r="L6924" s="152">
        <v>54.964116993299498</v>
      </c>
      <c r="M6924" s="152">
        <v>64.082885779738305</v>
      </c>
    </row>
    <row r="6925" spans="1:13">
      <c r="A6925" s="150" t="str">
        <f t="shared" si="217"/>
        <v>2006-2008FemalesNC1</v>
      </c>
      <c r="B6925" s="151" t="str">
        <f t="shared" si="216"/>
        <v>2006-2008_Females_NC1_&lt;75</v>
      </c>
      <c r="C6925" s="152" t="s">
        <v>4</v>
      </c>
      <c r="D6925" s="152" t="s">
        <v>214</v>
      </c>
      <c r="E6925" s="152" t="s">
        <v>54</v>
      </c>
      <c r="F6925" s="152">
        <v>102</v>
      </c>
      <c r="G6925" s="152">
        <v>34</v>
      </c>
      <c r="H6925" s="152">
        <v>304.08729093998801</v>
      </c>
      <c r="I6925" s="152">
        <v>316.094363687157</v>
      </c>
      <c r="J6925" s="152">
        <v>257.37805829988002</v>
      </c>
      <c r="K6925" s="152">
        <v>384.129937168732</v>
      </c>
      <c r="L6925" s="152">
        <v>58.7163053872777</v>
      </c>
      <c r="M6925" s="152">
        <v>68.035573481574502</v>
      </c>
    </row>
    <row r="6926" spans="1:13">
      <c r="A6926" s="150" t="str">
        <f t="shared" si="217"/>
        <v>2007-2009FemalesNC1</v>
      </c>
      <c r="B6926" s="151" t="str">
        <f t="shared" si="216"/>
        <v>2007-2009_Females_NC1_&lt;75</v>
      </c>
      <c r="C6926" s="152" t="s">
        <v>5</v>
      </c>
      <c r="D6926" s="152" t="s">
        <v>214</v>
      </c>
      <c r="E6926" s="152" t="s">
        <v>54</v>
      </c>
      <c r="F6926" s="152">
        <v>114</v>
      </c>
      <c r="G6926" s="152">
        <v>38</v>
      </c>
      <c r="H6926" s="152">
        <v>338.46976039903802</v>
      </c>
      <c r="I6926" s="152">
        <v>351.84092717535998</v>
      </c>
      <c r="J6926" s="152">
        <v>289.69243130786401</v>
      </c>
      <c r="K6926" s="152">
        <v>423.27821631601398</v>
      </c>
      <c r="L6926" s="152">
        <v>62.148495867496102</v>
      </c>
      <c r="M6926" s="152">
        <v>71.437289140654599</v>
      </c>
    </row>
    <row r="6927" spans="1:13">
      <c r="A6927" s="150" t="str">
        <f t="shared" si="217"/>
        <v>2008-2010FemalesNC1</v>
      </c>
      <c r="B6927" s="151" t="str">
        <f t="shared" si="216"/>
        <v>2008-2010_Females_NC1_&lt;75</v>
      </c>
      <c r="C6927" s="152" t="s">
        <v>6</v>
      </c>
      <c r="D6927" s="152" t="s">
        <v>214</v>
      </c>
      <c r="E6927" s="152" t="s">
        <v>54</v>
      </c>
      <c r="F6927" s="152">
        <v>112</v>
      </c>
      <c r="G6927" s="152">
        <v>37.3333333333333</v>
      </c>
      <c r="H6927" s="152">
        <v>328.31095737820198</v>
      </c>
      <c r="I6927" s="152">
        <v>338.55662965312001</v>
      </c>
      <c r="J6927" s="152">
        <v>278.14044063591598</v>
      </c>
      <c r="K6927" s="152">
        <v>408.08929836614402</v>
      </c>
      <c r="L6927" s="152">
        <v>60.416189017203997</v>
      </c>
      <c r="M6927" s="152">
        <v>69.532668713024506</v>
      </c>
    </row>
    <row r="6928" spans="1:13">
      <c r="A6928" s="150" t="str">
        <f t="shared" si="217"/>
        <v>2009-2011FemalesNC1</v>
      </c>
      <c r="B6928" s="151" t="str">
        <f t="shared" si="216"/>
        <v>2009-2011_Females_NC1_&lt;75</v>
      </c>
      <c r="C6928" s="152" t="s">
        <v>7</v>
      </c>
      <c r="D6928" s="152" t="s">
        <v>214</v>
      </c>
      <c r="E6928" s="152" t="s">
        <v>54</v>
      </c>
      <c r="F6928" s="152">
        <v>85</v>
      </c>
      <c r="G6928" s="152">
        <v>28.3333333333333</v>
      </c>
      <c r="H6928" s="152">
        <v>244.970891694046</v>
      </c>
      <c r="I6928" s="152">
        <v>250.712653443151</v>
      </c>
      <c r="J6928" s="152">
        <v>199.76434607041301</v>
      </c>
      <c r="K6928" s="152">
        <v>310.58937435562899</v>
      </c>
      <c r="L6928" s="152">
        <v>50.948307372737403</v>
      </c>
      <c r="M6928" s="152">
        <v>59.876720912478</v>
      </c>
    </row>
    <row r="6929" spans="1:13">
      <c r="A6929" s="150" t="str">
        <f t="shared" si="217"/>
        <v>2010-2012FemalesNC1</v>
      </c>
      <c r="B6929" s="151" t="str">
        <f t="shared" si="216"/>
        <v>2010-2012_Females_NC1_&lt;75</v>
      </c>
      <c r="C6929" s="152" t="s">
        <v>8</v>
      </c>
      <c r="D6929" s="152" t="s">
        <v>214</v>
      </c>
      <c r="E6929" s="152" t="s">
        <v>54</v>
      </c>
      <c r="F6929" s="152">
        <v>80</v>
      </c>
      <c r="G6929" s="152">
        <v>26.6666666666667</v>
      </c>
      <c r="H6929" s="152">
        <v>227.66726429323501</v>
      </c>
      <c r="I6929" s="152">
        <v>228.73454362910701</v>
      </c>
      <c r="J6929" s="152">
        <v>180.96476029516401</v>
      </c>
      <c r="K6929" s="152">
        <v>285.15750096154898</v>
      </c>
      <c r="L6929" s="152">
        <v>47.769783333943103</v>
      </c>
      <c r="M6929" s="152">
        <v>56.422957332441399</v>
      </c>
    </row>
    <row r="6930" spans="1:13">
      <c r="A6930" s="150" t="str">
        <f t="shared" si="217"/>
        <v>2011-2013FemalesNC1</v>
      </c>
      <c r="B6930" s="151" t="str">
        <f t="shared" si="216"/>
        <v>2011-2013_Females_NC1_&lt;75</v>
      </c>
      <c r="C6930" s="152" t="s">
        <v>9</v>
      </c>
      <c r="D6930" s="152" t="s">
        <v>214</v>
      </c>
      <c r="E6930" s="152" t="s">
        <v>54</v>
      </c>
      <c r="F6930" s="152">
        <v>81</v>
      </c>
      <c r="G6930" s="152">
        <v>27</v>
      </c>
      <c r="H6930" s="152">
        <v>229.57231527931299</v>
      </c>
      <c r="I6930" s="152">
        <v>230.83371845856701</v>
      </c>
      <c r="J6930" s="152">
        <v>182.81182109230301</v>
      </c>
      <c r="K6930" s="152">
        <v>287.49558747197</v>
      </c>
      <c r="L6930" s="152">
        <v>48.021897366263801</v>
      </c>
      <c r="M6930" s="152">
        <v>56.661869013402999</v>
      </c>
    </row>
    <row r="6931" spans="1:13">
      <c r="A6931" s="150" t="str">
        <f t="shared" si="217"/>
        <v>2012-2014FemalesNC1</v>
      </c>
      <c r="B6931" s="151" t="str">
        <f t="shared" si="216"/>
        <v>2012-2014_Females_NC1_&lt;75</v>
      </c>
      <c r="C6931" s="152" t="s">
        <v>216</v>
      </c>
      <c r="D6931" s="152" t="s">
        <v>214</v>
      </c>
      <c r="E6931" s="152" t="s">
        <v>54</v>
      </c>
      <c r="F6931" s="152">
        <v>81</v>
      </c>
      <c r="G6931" s="152">
        <v>27</v>
      </c>
      <c r="H6931" s="152">
        <v>229.29287210553099</v>
      </c>
      <c r="I6931" s="152">
        <v>225.767259175112</v>
      </c>
      <c r="J6931" s="152">
        <v>178.66976288411399</v>
      </c>
      <c r="K6931" s="152">
        <v>281.33841133817799</v>
      </c>
      <c r="L6931" s="152">
        <v>47.097496290997903</v>
      </c>
      <c r="M6931" s="152">
        <v>55.571152163065399</v>
      </c>
    </row>
    <row r="6932" spans="1:13">
      <c r="A6932" s="150" t="str">
        <f t="shared" si="217"/>
        <v>2004-2006FemalesNC2</v>
      </c>
      <c r="B6932" s="151" t="str">
        <f t="shared" si="216"/>
        <v>2004-2006_Females_NC2_&lt;75</v>
      </c>
      <c r="C6932" s="152" t="s">
        <v>1</v>
      </c>
      <c r="D6932" s="152" t="s">
        <v>214</v>
      </c>
      <c r="E6932" s="152" t="s">
        <v>55</v>
      </c>
      <c r="F6932" s="152">
        <v>98</v>
      </c>
      <c r="G6932" s="152">
        <v>32.6666666666667</v>
      </c>
      <c r="H6932" s="152">
        <v>327.05913763182502</v>
      </c>
      <c r="I6932" s="152">
        <v>301.77506850626702</v>
      </c>
      <c r="J6932" s="152">
        <v>244.66929299528101</v>
      </c>
      <c r="K6932" s="152">
        <v>368.143082574743</v>
      </c>
      <c r="L6932" s="152">
        <v>57.105775510986099</v>
      </c>
      <c r="M6932" s="152">
        <v>66.368014068475802</v>
      </c>
    </row>
    <row r="6933" spans="1:13">
      <c r="A6933" s="150" t="str">
        <f t="shared" si="217"/>
        <v>2005-2007FemalesNC2</v>
      </c>
      <c r="B6933" s="151" t="str">
        <f t="shared" si="216"/>
        <v>2005-2007_Females_NC2_&lt;75</v>
      </c>
      <c r="C6933" s="152" t="s">
        <v>3</v>
      </c>
      <c r="D6933" s="152" t="s">
        <v>214</v>
      </c>
      <c r="E6933" s="152" t="s">
        <v>55</v>
      </c>
      <c r="F6933" s="152">
        <v>92</v>
      </c>
      <c r="G6933" s="152">
        <v>30.6666666666667</v>
      </c>
      <c r="H6933" s="152">
        <v>305.73925758532499</v>
      </c>
      <c r="I6933" s="152">
        <v>280.40196600270599</v>
      </c>
      <c r="J6933" s="152">
        <v>225.75061333666599</v>
      </c>
      <c r="K6933" s="152">
        <v>344.22676840164502</v>
      </c>
      <c r="L6933" s="152">
        <v>54.651352666039699</v>
      </c>
      <c r="M6933" s="152">
        <v>63.824802398939099</v>
      </c>
    </row>
    <row r="6934" spans="1:13">
      <c r="A6934" s="150" t="str">
        <f t="shared" si="217"/>
        <v>2006-2008FemalesNC2</v>
      </c>
      <c r="B6934" s="151" t="str">
        <f t="shared" si="216"/>
        <v>2006-2008_Females_NC2_&lt;75</v>
      </c>
      <c r="C6934" s="152" t="s">
        <v>4</v>
      </c>
      <c r="D6934" s="152" t="s">
        <v>214</v>
      </c>
      <c r="E6934" s="152" t="s">
        <v>55</v>
      </c>
      <c r="F6934" s="152">
        <v>90</v>
      </c>
      <c r="G6934" s="152">
        <v>30</v>
      </c>
      <c r="H6934" s="152">
        <v>298.18109531855703</v>
      </c>
      <c r="I6934" s="152">
        <v>276.87701609276502</v>
      </c>
      <c r="J6934" s="152">
        <v>222.319864975261</v>
      </c>
      <c r="K6934" s="152">
        <v>340.70191955765301</v>
      </c>
      <c r="L6934" s="152">
        <v>54.557151117504297</v>
      </c>
      <c r="M6934" s="152">
        <v>63.824903464888102</v>
      </c>
    </row>
    <row r="6935" spans="1:13">
      <c r="A6935" s="150" t="str">
        <f t="shared" si="217"/>
        <v>2007-2009FemalesNC2</v>
      </c>
      <c r="B6935" s="151" t="str">
        <f t="shared" si="216"/>
        <v>2007-2009_Females_NC2_&lt;75</v>
      </c>
      <c r="C6935" s="152" t="s">
        <v>5</v>
      </c>
      <c r="D6935" s="152" t="s">
        <v>214</v>
      </c>
      <c r="E6935" s="152" t="s">
        <v>55</v>
      </c>
      <c r="F6935" s="152">
        <v>87</v>
      </c>
      <c r="G6935" s="152">
        <v>29</v>
      </c>
      <c r="H6935" s="152">
        <v>288.518936127877</v>
      </c>
      <c r="I6935" s="152">
        <v>261.363805978036</v>
      </c>
      <c r="J6935" s="152">
        <v>209.01205905748299</v>
      </c>
      <c r="K6935" s="152">
        <v>322.77433903421399</v>
      </c>
      <c r="L6935" s="152">
        <v>52.351746920552799</v>
      </c>
      <c r="M6935" s="152">
        <v>61.410533056177798</v>
      </c>
    </row>
    <row r="6936" spans="1:13">
      <c r="A6936" s="150" t="str">
        <f t="shared" si="217"/>
        <v>2008-2010FemalesNC2</v>
      </c>
      <c r="B6936" s="151" t="str">
        <f t="shared" si="216"/>
        <v>2008-2010_Females_NC2_&lt;75</v>
      </c>
      <c r="C6936" s="152" t="s">
        <v>6</v>
      </c>
      <c r="D6936" s="152" t="s">
        <v>214</v>
      </c>
      <c r="E6936" s="152" t="s">
        <v>55</v>
      </c>
      <c r="F6936" s="152">
        <v>100</v>
      </c>
      <c r="G6936" s="152">
        <v>33.3333333333333</v>
      </c>
      <c r="H6936" s="152">
        <v>333.55570380253499</v>
      </c>
      <c r="I6936" s="152">
        <v>299.43404132579798</v>
      </c>
      <c r="J6936" s="152">
        <v>242.975931573574</v>
      </c>
      <c r="K6936" s="152">
        <v>364.94962158302701</v>
      </c>
      <c r="L6936" s="152">
        <v>56.458109752223898</v>
      </c>
      <c r="M6936" s="152">
        <v>65.515580257228706</v>
      </c>
    </row>
    <row r="6937" spans="1:13">
      <c r="A6937" s="150" t="str">
        <f t="shared" si="217"/>
        <v>2009-2011FemalesNC2</v>
      </c>
      <c r="B6937" s="151" t="str">
        <f t="shared" si="216"/>
        <v>2009-2011_Females_NC2_&lt;75</v>
      </c>
      <c r="C6937" s="152" t="s">
        <v>7</v>
      </c>
      <c r="D6937" s="152" t="s">
        <v>214</v>
      </c>
      <c r="E6937" s="152" t="s">
        <v>55</v>
      </c>
      <c r="F6937" s="152">
        <v>88</v>
      </c>
      <c r="G6937" s="152">
        <v>29.3333333333333</v>
      </c>
      <c r="H6937" s="152">
        <v>294.91604946546499</v>
      </c>
      <c r="I6937" s="152">
        <v>257.56589571536</v>
      </c>
      <c r="J6937" s="152">
        <v>205.911017112168</v>
      </c>
      <c r="K6937" s="152">
        <v>318.10350658072099</v>
      </c>
      <c r="L6937" s="152">
        <v>51.654878603192302</v>
      </c>
      <c r="M6937" s="152">
        <v>60.537610865360797</v>
      </c>
    </row>
    <row r="6938" spans="1:13">
      <c r="A6938" s="150" t="str">
        <f t="shared" si="217"/>
        <v>2010-2012FemalesNC2</v>
      </c>
      <c r="B6938" s="151" t="str">
        <f t="shared" si="216"/>
        <v>2010-2012_Females_NC2_&lt;75</v>
      </c>
      <c r="C6938" s="152" t="s">
        <v>8</v>
      </c>
      <c r="D6938" s="152" t="s">
        <v>214</v>
      </c>
      <c r="E6938" s="152" t="s">
        <v>55</v>
      </c>
      <c r="F6938" s="152">
        <v>86</v>
      </c>
      <c r="G6938" s="152">
        <v>28.6666666666667</v>
      </c>
      <c r="H6938" s="152">
        <v>288.87172080212298</v>
      </c>
      <c r="I6938" s="152">
        <v>249.09439609841601</v>
      </c>
      <c r="J6938" s="152">
        <v>198.534044992519</v>
      </c>
      <c r="K6938" s="152">
        <v>308.45884959303697</v>
      </c>
      <c r="L6938" s="152">
        <v>50.560351105896601</v>
      </c>
      <c r="M6938" s="152">
        <v>59.364453494621003</v>
      </c>
    </row>
    <row r="6939" spans="1:13">
      <c r="A6939" s="150" t="str">
        <f t="shared" si="217"/>
        <v>2011-2013FemalesNC2</v>
      </c>
      <c r="B6939" s="151" t="str">
        <f t="shared" si="216"/>
        <v>2011-2013_Females_NC2_&lt;75</v>
      </c>
      <c r="C6939" s="152" t="s">
        <v>9</v>
      </c>
      <c r="D6939" s="152" t="s">
        <v>214</v>
      </c>
      <c r="E6939" s="152" t="s">
        <v>55</v>
      </c>
      <c r="F6939" s="152">
        <v>68</v>
      </c>
      <c r="G6939" s="152">
        <v>22.6666666666667</v>
      </c>
      <c r="H6939" s="152">
        <v>229.09507445589901</v>
      </c>
      <c r="I6939" s="152">
        <v>195.36316305787199</v>
      </c>
      <c r="J6939" s="152">
        <v>151.14054245067501</v>
      </c>
      <c r="K6939" s="152">
        <v>248.34369271880601</v>
      </c>
      <c r="L6939" s="152">
        <v>44.222620607197399</v>
      </c>
      <c r="M6939" s="152">
        <v>52.980529660933399</v>
      </c>
    </row>
    <row r="6940" spans="1:13">
      <c r="A6940" s="150" t="str">
        <f t="shared" si="217"/>
        <v>2012-2014FemalesNC2</v>
      </c>
      <c r="B6940" s="151" t="str">
        <f t="shared" si="216"/>
        <v>2012-2014_Females_NC2_&lt;75</v>
      </c>
      <c r="C6940" s="152" t="s">
        <v>216</v>
      </c>
      <c r="D6940" s="152" t="s">
        <v>214</v>
      </c>
      <c r="E6940" s="152" t="s">
        <v>55</v>
      </c>
      <c r="F6940" s="152">
        <v>76</v>
      </c>
      <c r="G6940" s="152">
        <v>25.3333333333333</v>
      </c>
      <c r="H6940" s="152">
        <v>256.60071578094397</v>
      </c>
      <c r="I6940" s="152">
        <v>217.387068939627</v>
      </c>
      <c r="J6940" s="152">
        <v>170.704451236219</v>
      </c>
      <c r="K6940" s="152">
        <v>272.76673045385797</v>
      </c>
      <c r="L6940" s="152">
        <v>46.682617703408503</v>
      </c>
      <c r="M6940" s="152">
        <v>55.379661514230897</v>
      </c>
    </row>
    <row r="6941" spans="1:13">
      <c r="A6941" s="150" t="str">
        <f t="shared" si="217"/>
        <v>2004-2006FemalesNC3</v>
      </c>
      <c r="B6941" s="151" t="str">
        <f t="shared" si="216"/>
        <v>2004-2006_Females_NC3_&lt;75</v>
      </c>
      <c r="C6941" s="152" t="s">
        <v>1</v>
      </c>
      <c r="D6941" s="152" t="s">
        <v>214</v>
      </c>
      <c r="E6941" s="152" t="s">
        <v>56</v>
      </c>
      <c r="F6941" s="152">
        <v>83</v>
      </c>
      <c r="G6941" s="152">
        <v>27.6666666666667</v>
      </c>
      <c r="H6941" s="152">
        <v>263.60085114491699</v>
      </c>
      <c r="I6941" s="152">
        <v>250.05334222442201</v>
      </c>
      <c r="J6941" s="152">
        <v>199.038656742347</v>
      </c>
      <c r="K6941" s="152">
        <v>310.12498210253398</v>
      </c>
      <c r="L6941" s="152">
        <v>51.014685482074803</v>
      </c>
      <c r="M6941" s="152">
        <v>60.071639878111903</v>
      </c>
    </row>
    <row r="6942" spans="1:13">
      <c r="A6942" s="150" t="str">
        <f t="shared" si="217"/>
        <v>2005-2007FemalesNC3</v>
      </c>
      <c r="B6942" s="151" t="str">
        <f t="shared" si="216"/>
        <v>2005-2007_Females_NC3_&lt;75</v>
      </c>
      <c r="C6942" s="152" t="s">
        <v>3</v>
      </c>
      <c r="D6942" s="152" t="s">
        <v>214</v>
      </c>
      <c r="E6942" s="152" t="s">
        <v>56</v>
      </c>
      <c r="F6942" s="152">
        <v>91</v>
      </c>
      <c r="G6942" s="152">
        <v>30.3333333333333</v>
      </c>
      <c r="H6942" s="152">
        <v>290.20633351404803</v>
      </c>
      <c r="I6942" s="152">
        <v>274.53681166596601</v>
      </c>
      <c r="J6942" s="152">
        <v>220.847346609895</v>
      </c>
      <c r="K6942" s="152">
        <v>337.29197965617499</v>
      </c>
      <c r="L6942" s="152">
        <v>53.689465056071398</v>
      </c>
      <c r="M6942" s="152">
        <v>62.755167990208101</v>
      </c>
    </row>
    <row r="6943" spans="1:13">
      <c r="A6943" s="150" t="str">
        <f t="shared" si="217"/>
        <v>2006-2008FemalesNC3</v>
      </c>
      <c r="B6943" s="151" t="str">
        <f t="shared" si="216"/>
        <v>2006-2008_Females_NC3_&lt;75</v>
      </c>
      <c r="C6943" s="152" t="s">
        <v>4</v>
      </c>
      <c r="D6943" s="152" t="s">
        <v>214</v>
      </c>
      <c r="E6943" s="152" t="s">
        <v>56</v>
      </c>
      <c r="F6943" s="152">
        <v>73</v>
      </c>
      <c r="G6943" s="152">
        <v>24.3333333333333</v>
      </c>
      <c r="H6943" s="152">
        <v>233.794517038176</v>
      </c>
      <c r="I6943" s="152">
        <v>221.30369880266099</v>
      </c>
      <c r="J6943" s="152">
        <v>173.257576249902</v>
      </c>
      <c r="K6943" s="152">
        <v>278.50082956874098</v>
      </c>
      <c r="L6943" s="152">
        <v>48.046122552758902</v>
      </c>
      <c r="M6943" s="152">
        <v>57.197130766080399</v>
      </c>
    </row>
    <row r="6944" spans="1:13">
      <c r="A6944" s="150" t="str">
        <f t="shared" si="217"/>
        <v>2007-2009FemalesNC3</v>
      </c>
      <c r="B6944" s="151" t="str">
        <f t="shared" si="216"/>
        <v>2007-2009_Females_NC3_&lt;75</v>
      </c>
      <c r="C6944" s="152" t="s">
        <v>5</v>
      </c>
      <c r="D6944" s="152" t="s">
        <v>214</v>
      </c>
      <c r="E6944" s="152" t="s">
        <v>56</v>
      </c>
      <c r="F6944" s="152">
        <v>93</v>
      </c>
      <c r="G6944" s="152">
        <v>31</v>
      </c>
      <c r="H6944" s="152">
        <v>298.47872135567098</v>
      </c>
      <c r="I6944" s="152">
        <v>275.60741712748802</v>
      </c>
      <c r="J6944" s="152">
        <v>222.19751921697599</v>
      </c>
      <c r="K6944" s="152">
        <v>337.92986364430101</v>
      </c>
      <c r="L6944" s="152">
        <v>53.409897910511397</v>
      </c>
      <c r="M6944" s="152">
        <v>62.3224465168134</v>
      </c>
    </row>
    <row r="6945" spans="1:13">
      <c r="A6945" s="150" t="str">
        <f t="shared" si="217"/>
        <v>2008-2010FemalesNC3</v>
      </c>
      <c r="B6945" s="151" t="str">
        <f t="shared" si="216"/>
        <v>2008-2010_Females_NC3_&lt;75</v>
      </c>
      <c r="C6945" s="152" t="s">
        <v>6</v>
      </c>
      <c r="D6945" s="152" t="s">
        <v>214</v>
      </c>
      <c r="E6945" s="152" t="s">
        <v>56</v>
      </c>
      <c r="F6945" s="152">
        <v>87</v>
      </c>
      <c r="G6945" s="152">
        <v>29</v>
      </c>
      <c r="H6945" s="152">
        <v>279.57196568013097</v>
      </c>
      <c r="I6945" s="152">
        <v>254.969058436745</v>
      </c>
      <c r="J6945" s="152">
        <v>203.972777321998</v>
      </c>
      <c r="K6945" s="152">
        <v>314.78958003064503</v>
      </c>
      <c r="L6945" s="152">
        <v>50.996281114746999</v>
      </c>
      <c r="M6945" s="152">
        <v>59.820521593899898</v>
      </c>
    </row>
    <row r="6946" spans="1:13">
      <c r="A6946" s="150" t="str">
        <f t="shared" si="217"/>
        <v>2009-2011FemalesNC3</v>
      </c>
      <c r="B6946" s="151" t="str">
        <f t="shared" si="216"/>
        <v>2009-2011_Females_NC3_&lt;75</v>
      </c>
      <c r="C6946" s="152" t="s">
        <v>7</v>
      </c>
      <c r="D6946" s="152" t="s">
        <v>214</v>
      </c>
      <c r="E6946" s="152" t="s">
        <v>56</v>
      </c>
      <c r="F6946" s="152">
        <v>84</v>
      </c>
      <c r="G6946" s="152">
        <v>28</v>
      </c>
      <c r="H6946" s="152">
        <v>271.39672385383301</v>
      </c>
      <c r="I6946" s="152">
        <v>246.08665288466599</v>
      </c>
      <c r="J6946" s="152">
        <v>196.069099797875</v>
      </c>
      <c r="K6946" s="152">
        <v>304.92627975154301</v>
      </c>
      <c r="L6946" s="152">
        <v>50.017553086790997</v>
      </c>
      <c r="M6946" s="152">
        <v>58.839626866877303</v>
      </c>
    </row>
    <row r="6947" spans="1:13">
      <c r="A6947" s="150" t="str">
        <f t="shared" si="217"/>
        <v>2010-2012FemalesNC3</v>
      </c>
      <c r="B6947" s="151" t="str">
        <f t="shared" si="216"/>
        <v>2010-2012_Females_NC3_&lt;75</v>
      </c>
      <c r="C6947" s="152" t="s">
        <v>8</v>
      </c>
      <c r="D6947" s="152" t="s">
        <v>214</v>
      </c>
      <c r="E6947" s="152" t="s">
        <v>56</v>
      </c>
      <c r="F6947" s="152">
        <v>95</v>
      </c>
      <c r="G6947" s="152">
        <v>31.6666666666667</v>
      </c>
      <c r="H6947" s="152">
        <v>309.54708374063199</v>
      </c>
      <c r="I6947" s="152">
        <v>283.26627122166002</v>
      </c>
      <c r="J6947" s="152">
        <v>228.75110775793499</v>
      </c>
      <c r="K6947" s="152">
        <v>346.77390111986102</v>
      </c>
      <c r="L6947" s="152">
        <v>54.515163463725102</v>
      </c>
      <c r="M6947" s="152">
        <v>63.507629898201699</v>
      </c>
    </row>
    <row r="6948" spans="1:13">
      <c r="A6948" s="150" t="str">
        <f t="shared" si="217"/>
        <v>2011-2013FemalesNC3</v>
      </c>
      <c r="B6948" s="151" t="str">
        <f t="shared" si="216"/>
        <v>2011-2013_Females_NC3_&lt;75</v>
      </c>
      <c r="C6948" s="152" t="s">
        <v>9</v>
      </c>
      <c r="D6948" s="152" t="s">
        <v>214</v>
      </c>
      <c r="E6948" s="152" t="s">
        <v>56</v>
      </c>
      <c r="F6948" s="152">
        <v>98</v>
      </c>
      <c r="G6948" s="152">
        <v>32.6666666666667</v>
      </c>
      <c r="H6948" s="152">
        <v>321.67005842578601</v>
      </c>
      <c r="I6948" s="152">
        <v>291.90475116985601</v>
      </c>
      <c r="J6948" s="152">
        <v>236.45013314698301</v>
      </c>
      <c r="K6948" s="152">
        <v>356.35379920696602</v>
      </c>
      <c r="L6948" s="152">
        <v>55.454618022872801</v>
      </c>
      <c r="M6948" s="152">
        <v>64.449048037110103</v>
      </c>
    </row>
    <row r="6949" spans="1:13">
      <c r="A6949" s="150" t="str">
        <f t="shared" si="217"/>
        <v>2012-2014FemalesNC3</v>
      </c>
      <c r="B6949" s="151" t="str">
        <f t="shared" si="216"/>
        <v>2012-2014_Females_NC3_&lt;75</v>
      </c>
      <c r="C6949" s="152" t="s">
        <v>216</v>
      </c>
      <c r="D6949" s="152" t="s">
        <v>214</v>
      </c>
      <c r="E6949" s="152" t="s">
        <v>56</v>
      </c>
      <c r="F6949" s="152">
        <v>108</v>
      </c>
      <c r="G6949" s="152">
        <v>36</v>
      </c>
      <c r="H6949" s="152">
        <v>355.26315789473699</v>
      </c>
      <c r="I6949" s="152">
        <v>317.534851348431</v>
      </c>
      <c r="J6949" s="152">
        <v>259.92726312938299</v>
      </c>
      <c r="K6949" s="152">
        <v>384.00745025122399</v>
      </c>
      <c r="L6949" s="152">
        <v>57.6075882190475</v>
      </c>
      <c r="M6949" s="152">
        <v>66.472598902792996</v>
      </c>
    </row>
    <row r="6950" spans="1:13">
      <c r="A6950" s="150" t="str">
        <f t="shared" si="217"/>
        <v>2004-2006FemalesNC4</v>
      </c>
      <c r="B6950" s="151" t="str">
        <f t="shared" si="216"/>
        <v>2004-2006_Females_NC4_&lt;75</v>
      </c>
      <c r="C6950" s="152" t="s">
        <v>1</v>
      </c>
      <c r="D6950" s="152" t="s">
        <v>214</v>
      </c>
      <c r="E6950" s="152" t="s">
        <v>57</v>
      </c>
      <c r="F6950" s="152">
        <v>104</v>
      </c>
      <c r="G6950" s="152">
        <v>34.6666666666667</v>
      </c>
      <c r="H6950" s="152">
        <v>315.98456536930701</v>
      </c>
      <c r="I6950" s="152">
        <v>328.23384718484198</v>
      </c>
      <c r="J6950" s="152">
        <v>267.94950284995798</v>
      </c>
      <c r="K6950" s="152">
        <v>397.98631766833</v>
      </c>
      <c r="L6950" s="152">
        <v>60.284344334883301</v>
      </c>
      <c r="M6950" s="152">
        <v>69.752470483488807</v>
      </c>
    </row>
    <row r="6951" spans="1:13">
      <c r="A6951" s="150" t="str">
        <f t="shared" si="217"/>
        <v>2005-2007FemalesNC4</v>
      </c>
      <c r="B6951" s="151" t="str">
        <f t="shared" si="216"/>
        <v>2005-2007_Females_NC4_&lt;75</v>
      </c>
      <c r="C6951" s="152" t="s">
        <v>3</v>
      </c>
      <c r="D6951" s="152" t="s">
        <v>214</v>
      </c>
      <c r="E6951" s="152" t="s">
        <v>57</v>
      </c>
      <c r="F6951" s="152">
        <v>105</v>
      </c>
      <c r="G6951" s="152">
        <v>35</v>
      </c>
      <c r="H6951" s="152">
        <v>318.27826614125502</v>
      </c>
      <c r="I6951" s="152">
        <v>334.34033825341902</v>
      </c>
      <c r="J6951" s="152">
        <v>273.25551358890698</v>
      </c>
      <c r="K6951" s="152">
        <v>404.96948511568797</v>
      </c>
      <c r="L6951" s="152">
        <v>61.084824664512603</v>
      </c>
      <c r="M6951" s="152">
        <v>70.629146862268897</v>
      </c>
    </row>
    <row r="6952" spans="1:13">
      <c r="A6952" s="150" t="str">
        <f t="shared" si="217"/>
        <v>2006-2008FemalesNC4</v>
      </c>
      <c r="B6952" s="151" t="str">
        <f t="shared" si="216"/>
        <v>2006-2008_Females_NC4_&lt;75</v>
      </c>
      <c r="C6952" s="152" t="s">
        <v>4</v>
      </c>
      <c r="D6952" s="152" t="s">
        <v>214</v>
      </c>
      <c r="E6952" s="152" t="s">
        <v>57</v>
      </c>
      <c r="F6952" s="152">
        <v>110</v>
      </c>
      <c r="G6952" s="152">
        <v>36.6666666666667</v>
      </c>
      <c r="H6952" s="152">
        <v>331.13579577952402</v>
      </c>
      <c r="I6952" s="152">
        <v>350.82236258760599</v>
      </c>
      <c r="J6952" s="152">
        <v>288.09983795488102</v>
      </c>
      <c r="K6952" s="152">
        <v>423.10185297828599</v>
      </c>
      <c r="L6952" s="152">
        <v>62.722524632725097</v>
      </c>
      <c r="M6952" s="152">
        <v>72.2794903906793</v>
      </c>
    </row>
    <row r="6953" spans="1:13">
      <c r="A6953" s="150" t="str">
        <f t="shared" si="217"/>
        <v>2007-2009FemalesNC4</v>
      </c>
      <c r="B6953" s="151" t="str">
        <f t="shared" si="216"/>
        <v>2007-2009_Females_NC4_&lt;75</v>
      </c>
      <c r="C6953" s="152" t="s">
        <v>5</v>
      </c>
      <c r="D6953" s="152" t="s">
        <v>214</v>
      </c>
      <c r="E6953" s="152" t="s">
        <v>57</v>
      </c>
      <c r="F6953" s="152">
        <v>104</v>
      </c>
      <c r="G6953" s="152">
        <v>34.6666666666667</v>
      </c>
      <c r="H6953" s="152">
        <v>311.60115052732499</v>
      </c>
      <c r="I6953" s="152">
        <v>331.77586932062201</v>
      </c>
      <c r="J6953" s="152">
        <v>270.89565899315102</v>
      </c>
      <c r="K6953" s="152">
        <v>402.21779119515901</v>
      </c>
      <c r="L6953" s="152">
        <v>60.880210327471502</v>
      </c>
      <c r="M6953" s="152">
        <v>70.441921874537002</v>
      </c>
    </row>
    <row r="6954" spans="1:13">
      <c r="A6954" s="150" t="str">
        <f t="shared" si="217"/>
        <v>2008-2010FemalesNC4</v>
      </c>
      <c r="B6954" s="151" t="str">
        <f t="shared" si="216"/>
        <v>2008-2010_Females_NC4_&lt;75</v>
      </c>
      <c r="C6954" s="152" t="s">
        <v>6</v>
      </c>
      <c r="D6954" s="152" t="s">
        <v>214</v>
      </c>
      <c r="E6954" s="152" t="s">
        <v>57</v>
      </c>
      <c r="F6954" s="152">
        <v>113</v>
      </c>
      <c r="G6954" s="152">
        <v>37.6666666666667</v>
      </c>
      <c r="H6954" s="152">
        <v>336.96138362904401</v>
      </c>
      <c r="I6954" s="152">
        <v>357.64522953783103</v>
      </c>
      <c r="J6954" s="152">
        <v>294.48743076193699</v>
      </c>
      <c r="K6954" s="152">
        <v>430.28762207287502</v>
      </c>
      <c r="L6954" s="152">
        <v>63.157798775894399</v>
      </c>
      <c r="M6954" s="152">
        <v>72.6423925350433</v>
      </c>
    </row>
    <row r="6955" spans="1:13">
      <c r="A6955" s="150" t="str">
        <f t="shared" si="217"/>
        <v>2009-2011FemalesNC4</v>
      </c>
      <c r="B6955" s="151" t="str">
        <f t="shared" si="216"/>
        <v>2009-2011_Females_NC4_&lt;75</v>
      </c>
      <c r="C6955" s="152" t="s">
        <v>7</v>
      </c>
      <c r="D6955" s="152" t="s">
        <v>214</v>
      </c>
      <c r="E6955" s="152" t="s">
        <v>57</v>
      </c>
      <c r="F6955" s="152">
        <v>114</v>
      </c>
      <c r="G6955" s="152">
        <v>38</v>
      </c>
      <c r="H6955" s="152">
        <v>340.65441506051098</v>
      </c>
      <c r="I6955" s="152">
        <v>361.544069016322</v>
      </c>
      <c r="J6955" s="152">
        <v>297.973390109192</v>
      </c>
      <c r="K6955" s="152">
        <v>434.61610248337001</v>
      </c>
      <c r="L6955" s="152">
        <v>63.5706789071304</v>
      </c>
      <c r="M6955" s="152">
        <v>73.0720334670482</v>
      </c>
    </row>
    <row r="6956" spans="1:13">
      <c r="A6956" s="150" t="str">
        <f t="shared" si="217"/>
        <v>2010-2012FemalesNC4</v>
      </c>
      <c r="B6956" s="151" t="str">
        <f t="shared" si="216"/>
        <v>2010-2012_Females_NC4_&lt;75</v>
      </c>
      <c r="C6956" s="152" t="s">
        <v>8</v>
      </c>
      <c r="D6956" s="152" t="s">
        <v>214</v>
      </c>
      <c r="E6956" s="152" t="s">
        <v>57</v>
      </c>
      <c r="F6956" s="152">
        <v>122</v>
      </c>
      <c r="G6956" s="152">
        <v>40.6666666666667</v>
      </c>
      <c r="H6956" s="152">
        <v>364.32048257532801</v>
      </c>
      <c r="I6956" s="152">
        <v>388.50704642694302</v>
      </c>
      <c r="J6956" s="152">
        <v>322.391987508809</v>
      </c>
      <c r="K6956" s="152">
        <v>464.14941053197799</v>
      </c>
      <c r="L6956" s="152">
        <v>66.1150589181333</v>
      </c>
      <c r="M6956" s="152">
        <v>75.6423641050349</v>
      </c>
    </row>
    <row r="6957" spans="1:13">
      <c r="A6957" s="150" t="str">
        <f t="shared" si="217"/>
        <v>2011-2013FemalesNC4</v>
      </c>
      <c r="B6957" s="151" t="str">
        <f t="shared" si="216"/>
        <v>2011-2013_Females_NC4_&lt;75</v>
      </c>
      <c r="C6957" s="152" t="s">
        <v>9</v>
      </c>
      <c r="D6957" s="152" t="s">
        <v>214</v>
      </c>
      <c r="E6957" s="152" t="s">
        <v>57</v>
      </c>
      <c r="F6957" s="152">
        <v>107</v>
      </c>
      <c r="G6957" s="152">
        <v>35.6666666666667</v>
      </c>
      <c r="H6957" s="152">
        <v>319.66062199384601</v>
      </c>
      <c r="I6957" s="152">
        <v>342.70966186029102</v>
      </c>
      <c r="J6957" s="152">
        <v>280.60559455859999</v>
      </c>
      <c r="K6957" s="152">
        <v>414.418837389526</v>
      </c>
      <c r="L6957" s="152">
        <v>62.104067301691401</v>
      </c>
      <c r="M6957" s="152">
        <v>71.709175529234798</v>
      </c>
    </row>
    <row r="6958" spans="1:13">
      <c r="A6958" s="150" t="str">
        <f t="shared" si="217"/>
        <v>2012-2014FemalesNC4</v>
      </c>
      <c r="B6958" s="151" t="str">
        <f t="shared" si="216"/>
        <v>2012-2014_Females_NC4_&lt;75</v>
      </c>
      <c r="C6958" s="152" t="s">
        <v>216</v>
      </c>
      <c r="D6958" s="152" t="s">
        <v>214</v>
      </c>
      <c r="E6958" s="152" t="s">
        <v>57</v>
      </c>
      <c r="F6958" s="152">
        <v>105</v>
      </c>
      <c r="G6958" s="152">
        <v>35</v>
      </c>
      <c r="H6958" s="152">
        <v>313.94827328449702</v>
      </c>
      <c r="I6958" s="152">
        <v>330.34505203179901</v>
      </c>
      <c r="J6958" s="152">
        <v>269.88352885294398</v>
      </c>
      <c r="K6958" s="152">
        <v>400.25350840487101</v>
      </c>
      <c r="L6958" s="152">
        <v>60.461523178855302</v>
      </c>
      <c r="M6958" s="152">
        <v>69.908456373072198</v>
      </c>
    </row>
    <row r="6959" spans="1:13">
      <c r="A6959" s="150" t="str">
        <f t="shared" si="217"/>
        <v>2004-2006FemalesNC5</v>
      </c>
      <c r="B6959" s="151" t="str">
        <f t="shared" si="216"/>
        <v>2004-2006_Females_NC5_&lt;75</v>
      </c>
      <c r="C6959" s="152" t="s">
        <v>1</v>
      </c>
      <c r="D6959" s="152" t="s">
        <v>214</v>
      </c>
      <c r="E6959" s="152" t="s">
        <v>58</v>
      </c>
      <c r="F6959" s="152">
        <v>128</v>
      </c>
      <c r="G6959" s="152">
        <v>42.6666666666667</v>
      </c>
      <c r="H6959" s="152">
        <v>370.59555864385197</v>
      </c>
      <c r="I6959" s="152">
        <v>382.65084882696999</v>
      </c>
      <c r="J6959" s="152">
        <v>319.11746455674199</v>
      </c>
      <c r="K6959" s="152">
        <v>455.10636994613401</v>
      </c>
      <c r="L6959" s="152">
        <v>63.533384270228098</v>
      </c>
      <c r="M6959" s="152">
        <v>72.455521119164104</v>
      </c>
    </row>
    <row r="6960" spans="1:13">
      <c r="A6960" s="150" t="str">
        <f t="shared" si="217"/>
        <v>2005-2007FemalesNC5</v>
      </c>
      <c r="B6960" s="151" t="str">
        <f t="shared" si="216"/>
        <v>2005-2007_Females_NC5_&lt;75</v>
      </c>
      <c r="C6960" s="152" t="s">
        <v>3</v>
      </c>
      <c r="D6960" s="152" t="s">
        <v>214</v>
      </c>
      <c r="E6960" s="152" t="s">
        <v>58</v>
      </c>
      <c r="F6960" s="152">
        <v>132</v>
      </c>
      <c r="G6960" s="152">
        <v>44</v>
      </c>
      <c r="H6960" s="152">
        <v>381.966548990104</v>
      </c>
      <c r="I6960" s="152">
        <v>392.81277284536299</v>
      </c>
      <c r="J6960" s="152">
        <v>328.52211787032201</v>
      </c>
      <c r="K6960" s="152">
        <v>465.98406532044697</v>
      </c>
      <c r="L6960" s="152">
        <v>64.290654975040994</v>
      </c>
      <c r="M6960" s="152">
        <v>73.1712924750843</v>
      </c>
    </row>
    <row r="6961" spans="1:13">
      <c r="A6961" s="150" t="str">
        <f t="shared" si="217"/>
        <v>2006-2008FemalesNC5</v>
      </c>
      <c r="B6961" s="151" t="str">
        <f t="shared" si="216"/>
        <v>2006-2008_Females_NC5_&lt;75</v>
      </c>
      <c r="C6961" s="152" t="s">
        <v>4</v>
      </c>
      <c r="D6961" s="152" t="s">
        <v>214</v>
      </c>
      <c r="E6961" s="152" t="s">
        <v>58</v>
      </c>
      <c r="F6961" s="152">
        <v>139</v>
      </c>
      <c r="G6961" s="152">
        <v>46.3333333333333</v>
      </c>
      <c r="H6961" s="152">
        <v>401.21229614663002</v>
      </c>
      <c r="I6961" s="152">
        <v>408.40821456844799</v>
      </c>
      <c r="J6961" s="152">
        <v>343.17175428000098</v>
      </c>
      <c r="K6961" s="152">
        <v>482.40989276965502</v>
      </c>
      <c r="L6961" s="152">
        <v>65.236460288447205</v>
      </c>
      <c r="M6961" s="152">
        <v>74.001678201206602</v>
      </c>
    </row>
    <row r="6962" spans="1:13">
      <c r="A6962" s="150" t="str">
        <f t="shared" si="217"/>
        <v>2007-2009FemalesNC5</v>
      </c>
      <c r="B6962" s="151" t="str">
        <f t="shared" si="216"/>
        <v>2007-2009_Females_NC5_&lt;75</v>
      </c>
      <c r="C6962" s="152" t="s">
        <v>5</v>
      </c>
      <c r="D6962" s="152" t="s">
        <v>214</v>
      </c>
      <c r="E6962" s="152" t="s">
        <v>58</v>
      </c>
      <c r="F6962" s="152">
        <v>141</v>
      </c>
      <c r="G6962" s="152">
        <v>47</v>
      </c>
      <c r="H6962" s="152">
        <v>407.29079407261901</v>
      </c>
      <c r="I6962" s="152">
        <v>411.51364986301297</v>
      </c>
      <c r="J6962" s="152">
        <v>346.18507455906501</v>
      </c>
      <c r="K6962" s="152">
        <v>485.55296204376702</v>
      </c>
      <c r="L6962" s="152">
        <v>65.328575303948</v>
      </c>
      <c r="M6962" s="152">
        <v>74.039312180753299</v>
      </c>
    </row>
    <row r="6963" spans="1:13">
      <c r="A6963" s="150" t="str">
        <f t="shared" si="217"/>
        <v>2008-2010FemalesNC5</v>
      </c>
      <c r="B6963" s="151" t="str">
        <f t="shared" si="216"/>
        <v>2008-2010_Females_NC5_&lt;75</v>
      </c>
      <c r="C6963" s="152" t="s">
        <v>6</v>
      </c>
      <c r="D6963" s="152" t="s">
        <v>214</v>
      </c>
      <c r="E6963" s="152" t="s">
        <v>58</v>
      </c>
      <c r="F6963" s="152">
        <v>127</v>
      </c>
      <c r="G6963" s="152">
        <v>42.3333333333333</v>
      </c>
      <c r="H6963" s="152">
        <v>367.54066099438597</v>
      </c>
      <c r="I6963" s="152">
        <v>367.32296234034402</v>
      </c>
      <c r="J6963" s="152">
        <v>306.00767197182</v>
      </c>
      <c r="K6963" s="152">
        <v>437.28523498738099</v>
      </c>
      <c r="L6963" s="152">
        <v>61.315290368524401</v>
      </c>
      <c r="M6963" s="152">
        <v>69.962272647036997</v>
      </c>
    </row>
    <row r="6964" spans="1:13">
      <c r="A6964" s="150" t="str">
        <f t="shared" si="217"/>
        <v>2009-2011FemalesNC5</v>
      </c>
      <c r="B6964" s="151" t="str">
        <f t="shared" si="216"/>
        <v>2009-2011_Females_NC5_&lt;75</v>
      </c>
      <c r="C6964" s="152" t="s">
        <v>7</v>
      </c>
      <c r="D6964" s="152" t="s">
        <v>214</v>
      </c>
      <c r="E6964" s="152" t="s">
        <v>58</v>
      </c>
      <c r="F6964" s="152">
        <v>117</v>
      </c>
      <c r="G6964" s="152">
        <v>39</v>
      </c>
      <c r="H6964" s="152">
        <v>338.65925668634901</v>
      </c>
      <c r="I6964" s="152">
        <v>342.68439609194297</v>
      </c>
      <c r="J6964" s="152">
        <v>283.24192989109201</v>
      </c>
      <c r="K6964" s="152">
        <v>410.88772806474702</v>
      </c>
      <c r="L6964" s="152">
        <v>59.442466200851001</v>
      </c>
      <c r="M6964" s="152">
        <v>68.203331972803795</v>
      </c>
    </row>
    <row r="6965" spans="1:13">
      <c r="A6965" s="150" t="str">
        <f t="shared" si="217"/>
        <v>2010-2012FemalesNC5</v>
      </c>
      <c r="B6965" s="151" t="str">
        <f t="shared" si="216"/>
        <v>2010-2012_Females_NC5_&lt;75</v>
      </c>
      <c r="C6965" s="152" t="s">
        <v>8</v>
      </c>
      <c r="D6965" s="152" t="s">
        <v>214</v>
      </c>
      <c r="E6965" s="152" t="s">
        <v>58</v>
      </c>
      <c r="F6965" s="152">
        <v>120</v>
      </c>
      <c r="G6965" s="152">
        <v>40</v>
      </c>
      <c r="H6965" s="152">
        <v>347.765605981568</v>
      </c>
      <c r="I6965" s="152">
        <v>355.09214436032403</v>
      </c>
      <c r="J6965" s="152">
        <v>294.194412787977</v>
      </c>
      <c r="K6965" s="152">
        <v>424.84372833783499</v>
      </c>
      <c r="L6965" s="152">
        <v>60.897731572346899</v>
      </c>
      <c r="M6965" s="152">
        <v>69.751583977510805</v>
      </c>
    </row>
    <row r="6966" spans="1:13">
      <c r="A6966" s="150" t="str">
        <f t="shared" si="217"/>
        <v>2011-2013FemalesNC5</v>
      </c>
      <c r="B6966" s="151" t="str">
        <f t="shared" si="216"/>
        <v>2011-2013_Females_NC5_&lt;75</v>
      </c>
      <c r="C6966" s="152" t="s">
        <v>9</v>
      </c>
      <c r="D6966" s="152" t="s">
        <v>214</v>
      </c>
      <c r="E6966" s="152" t="s">
        <v>58</v>
      </c>
      <c r="F6966" s="152">
        <v>121</v>
      </c>
      <c r="G6966" s="152">
        <v>40.3333333333333</v>
      </c>
      <c r="H6966" s="152">
        <v>351.34585789366702</v>
      </c>
      <c r="I6966" s="152">
        <v>352.71451445556397</v>
      </c>
      <c r="J6966" s="152">
        <v>292.35807324256899</v>
      </c>
      <c r="K6966" s="152">
        <v>421.80701924605</v>
      </c>
      <c r="L6966" s="152">
        <v>60.356441212994902</v>
      </c>
      <c r="M6966" s="152">
        <v>69.092504790486302</v>
      </c>
    </row>
    <row r="6967" spans="1:13">
      <c r="A6967" s="150" t="str">
        <f t="shared" si="217"/>
        <v>2012-2014FemalesNC5</v>
      </c>
      <c r="B6967" s="151" t="str">
        <f t="shared" si="216"/>
        <v>2012-2014_Females_NC5_&lt;75</v>
      </c>
      <c r="C6967" s="152" t="s">
        <v>216</v>
      </c>
      <c r="D6967" s="152" t="s">
        <v>214</v>
      </c>
      <c r="E6967" s="152" t="s">
        <v>58</v>
      </c>
      <c r="F6967" s="152">
        <v>120</v>
      </c>
      <c r="G6967" s="152">
        <v>40</v>
      </c>
      <c r="H6967" s="152">
        <v>348.73583260679999</v>
      </c>
      <c r="I6967" s="152">
        <v>340.353302532719</v>
      </c>
      <c r="J6967" s="152">
        <v>281.84598528256498</v>
      </c>
      <c r="K6967" s="152">
        <v>407.36693254987</v>
      </c>
      <c r="L6967" s="152">
        <v>58.507317250154401</v>
      </c>
      <c r="M6967" s="152">
        <v>67.013630017150703</v>
      </c>
    </row>
    <row r="6968" spans="1:13">
      <c r="A6968" s="150" t="str">
        <f t="shared" si="217"/>
        <v>2004-2006FemalesNE</v>
      </c>
      <c r="B6968" s="151" t="str">
        <f t="shared" si="216"/>
        <v>2004-2006_Females_NE_&lt;75</v>
      </c>
      <c r="C6968" s="152" t="s">
        <v>1</v>
      </c>
      <c r="D6968" s="152" t="s">
        <v>214</v>
      </c>
      <c r="E6968" s="152" t="s">
        <v>59</v>
      </c>
      <c r="F6968" s="152">
        <v>560</v>
      </c>
      <c r="G6968" s="152">
        <v>186.666666666667</v>
      </c>
      <c r="H6968" s="152">
        <v>370.56153306599998</v>
      </c>
      <c r="I6968" s="152">
        <v>326.65000024620502</v>
      </c>
      <c r="J6968" s="152">
        <v>300.01369779896601</v>
      </c>
      <c r="K6968" s="152">
        <v>355.00742107000298</v>
      </c>
      <c r="L6968" s="152">
        <v>26.636302447239199</v>
      </c>
      <c r="M6968" s="152">
        <v>28.3574208237983</v>
      </c>
    </row>
    <row r="6969" spans="1:13">
      <c r="A6969" s="150" t="str">
        <f t="shared" si="217"/>
        <v>2005-2007FemalesNE</v>
      </c>
      <c r="B6969" s="151" t="str">
        <f t="shared" si="216"/>
        <v>2005-2007_Females_NE_&lt;75</v>
      </c>
      <c r="C6969" s="152" t="s">
        <v>3</v>
      </c>
      <c r="D6969" s="152" t="s">
        <v>214</v>
      </c>
      <c r="E6969" s="152" t="s">
        <v>59</v>
      </c>
      <c r="F6969" s="152">
        <v>566</v>
      </c>
      <c r="G6969" s="152">
        <v>188.666666666667</v>
      </c>
      <c r="H6969" s="152">
        <v>373.39525801216502</v>
      </c>
      <c r="I6969" s="152">
        <v>329.40754650359702</v>
      </c>
      <c r="J6969" s="152">
        <v>302.664680925742</v>
      </c>
      <c r="K6969" s="152">
        <v>357.868913268867</v>
      </c>
      <c r="L6969" s="152">
        <v>26.742865577855099</v>
      </c>
      <c r="M6969" s="152">
        <v>28.46136676527</v>
      </c>
    </row>
    <row r="6970" spans="1:13">
      <c r="A6970" s="150" t="str">
        <f t="shared" si="217"/>
        <v>2006-2008FemalesNE</v>
      </c>
      <c r="B6970" s="151" t="str">
        <f t="shared" si="216"/>
        <v>2006-2008_Females_NE_&lt;75</v>
      </c>
      <c r="C6970" s="152" t="s">
        <v>4</v>
      </c>
      <c r="D6970" s="152" t="s">
        <v>214</v>
      </c>
      <c r="E6970" s="152" t="s">
        <v>59</v>
      </c>
      <c r="F6970" s="152">
        <v>573</v>
      </c>
      <c r="G6970" s="152">
        <v>191</v>
      </c>
      <c r="H6970" s="152">
        <v>376.21630139324799</v>
      </c>
      <c r="I6970" s="152">
        <v>330.09861799651901</v>
      </c>
      <c r="J6970" s="152">
        <v>303.45097590652</v>
      </c>
      <c r="K6970" s="152">
        <v>358.44778784671797</v>
      </c>
      <c r="L6970" s="152">
        <v>26.647642089999401</v>
      </c>
      <c r="M6970" s="152">
        <v>28.349169850199601</v>
      </c>
    </row>
    <row r="6971" spans="1:13">
      <c r="A6971" s="150" t="str">
        <f t="shared" si="217"/>
        <v>2007-2009FemalesNE</v>
      </c>
      <c r="B6971" s="151" t="str">
        <f t="shared" si="216"/>
        <v>2007-2009_Females_NE_&lt;75</v>
      </c>
      <c r="C6971" s="152" t="s">
        <v>5</v>
      </c>
      <c r="D6971" s="152" t="s">
        <v>214</v>
      </c>
      <c r="E6971" s="152" t="s">
        <v>59</v>
      </c>
      <c r="F6971" s="152">
        <v>570</v>
      </c>
      <c r="G6971" s="152">
        <v>190</v>
      </c>
      <c r="H6971" s="152">
        <v>373.26872073606</v>
      </c>
      <c r="I6971" s="152">
        <v>325.087757303275</v>
      </c>
      <c r="J6971" s="152">
        <v>298.756252714325</v>
      </c>
      <c r="K6971" s="152">
        <v>353.10517530149798</v>
      </c>
      <c r="L6971" s="152">
        <v>26.3315045889495</v>
      </c>
      <c r="M6971" s="152">
        <v>28.017417998222999</v>
      </c>
    </row>
    <row r="6972" spans="1:13">
      <c r="A6972" s="150" t="str">
        <f t="shared" si="217"/>
        <v>2008-2010FemalesNE</v>
      </c>
      <c r="B6972" s="151" t="str">
        <f t="shared" si="216"/>
        <v>2008-2010_Females_NE_&lt;75</v>
      </c>
      <c r="C6972" s="152" t="s">
        <v>6</v>
      </c>
      <c r="D6972" s="152" t="s">
        <v>214</v>
      </c>
      <c r="E6972" s="152" t="s">
        <v>59</v>
      </c>
      <c r="F6972" s="152">
        <v>572</v>
      </c>
      <c r="G6972" s="152">
        <v>190.666666666667</v>
      </c>
      <c r="H6972" s="152">
        <v>374.468085106383</v>
      </c>
      <c r="I6972" s="152">
        <v>324.13363336740298</v>
      </c>
      <c r="J6972" s="152">
        <v>297.89879584232</v>
      </c>
      <c r="K6972" s="152">
        <v>352.04515421505101</v>
      </c>
      <c r="L6972" s="152">
        <v>26.234837525083101</v>
      </c>
      <c r="M6972" s="152">
        <v>27.911520847647999</v>
      </c>
    </row>
    <row r="6973" spans="1:13">
      <c r="A6973" s="150" t="str">
        <f t="shared" si="217"/>
        <v>2009-2011FemalesNE</v>
      </c>
      <c r="B6973" s="151" t="str">
        <f t="shared" si="216"/>
        <v>2009-2011_Females_NE_&lt;75</v>
      </c>
      <c r="C6973" s="152" t="s">
        <v>7</v>
      </c>
      <c r="D6973" s="152" t="s">
        <v>214</v>
      </c>
      <c r="E6973" s="152" t="s">
        <v>59</v>
      </c>
      <c r="F6973" s="152">
        <v>542</v>
      </c>
      <c r="G6973" s="152">
        <v>180.666666666667</v>
      </c>
      <c r="H6973" s="152">
        <v>354.86996831050499</v>
      </c>
      <c r="I6973" s="152">
        <v>304.75359929234298</v>
      </c>
      <c r="J6973" s="152">
        <v>279.39057832215798</v>
      </c>
      <c r="K6973" s="152">
        <v>331.78341562743401</v>
      </c>
      <c r="L6973" s="152">
        <v>25.363020970184401</v>
      </c>
      <c r="M6973" s="152">
        <v>27.029816335090899</v>
      </c>
    </row>
    <row r="6974" spans="1:13">
      <c r="A6974" s="150" t="str">
        <f t="shared" si="217"/>
        <v>2010-2012FemalesNE</v>
      </c>
      <c r="B6974" s="151" t="str">
        <f t="shared" si="216"/>
        <v>2010-2012_Females_NE_&lt;75</v>
      </c>
      <c r="C6974" s="152" t="s">
        <v>8</v>
      </c>
      <c r="D6974" s="152" t="s">
        <v>214</v>
      </c>
      <c r="E6974" s="152" t="s">
        <v>59</v>
      </c>
      <c r="F6974" s="152">
        <v>547</v>
      </c>
      <c r="G6974" s="152">
        <v>182.333333333333</v>
      </c>
      <c r="H6974" s="152">
        <v>357.89528782109198</v>
      </c>
      <c r="I6974" s="152">
        <v>303.302843941861</v>
      </c>
      <c r="J6974" s="152">
        <v>278.18430476305201</v>
      </c>
      <c r="K6974" s="152">
        <v>330.06428241011201</v>
      </c>
      <c r="L6974" s="152">
        <v>25.118539178809101</v>
      </c>
      <c r="M6974" s="152">
        <v>26.761438468250802</v>
      </c>
    </row>
    <row r="6975" spans="1:13">
      <c r="A6975" s="150" t="str">
        <f t="shared" si="217"/>
        <v>2011-2013FemalesNE</v>
      </c>
      <c r="B6975" s="151" t="str">
        <f t="shared" ref="B6975:B7038" si="218">CONCATENATE(C6975,"_",D6975,"_",E6975,"_","&lt;75")</f>
        <v>2011-2013_Females_NE_&lt;75</v>
      </c>
      <c r="C6975" s="152" t="s">
        <v>9</v>
      </c>
      <c r="D6975" s="152" t="s">
        <v>214</v>
      </c>
      <c r="E6975" s="152" t="s">
        <v>59</v>
      </c>
      <c r="F6975" s="152">
        <v>521</v>
      </c>
      <c r="G6975" s="152">
        <v>173.666666666667</v>
      </c>
      <c r="H6975" s="152">
        <v>340.36715228326898</v>
      </c>
      <c r="I6975" s="152">
        <v>287.07822796809199</v>
      </c>
      <c r="J6975" s="152">
        <v>262.69449440030297</v>
      </c>
      <c r="K6975" s="152">
        <v>313.09753620219198</v>
      </c>
      <c r="L6975" s="152">
        <v>24.383733567789498</v>
      </c>
      <c r="M6975" s="152">
        <v>26.019308234100102</v>
      </c>
    </row>
    <row r="6976" spans="1:13">
      <c r="A6976" s="150" t="str">
        <f t="shared" si="217"/>
        <v>2012-2014FemalesNE</v>
      </c>
      <c r="B6976" s="151" t="str">
        <f t="shared" si="218"/>
        <v>2012-2014_Females_NE_&lt;75</v>
      </c>
      <c r="C6976" s="152" t="s">
        <v>216</v>
      </c>
      <c r="D6976" s="152" t="s">
        <v>214</v>
      </c>
      <c r="E6976" s="152" t="s">
        <v>59</v>
      </c>
      <c r="F6976" s="152">
        <v>551</v>
      </c>
      <c r="G6976" s="152">
        <v>183.666666666667</v>
      </c>
      <c r="H6976" s="152">
        <v>359.43065141097702</v>
      </c>
      <c r="I6976" s="152">
        <v>302.02074891319802</v>
      </c>
      <c r="J6976" s="152">
        <v>277.03570971306601</v>
      </c>
      <c r="K6976" s="152">
        <v>328.63380378855197</v>
      </c>
      <c r="L6976" s="152">
        <v>24.985039200131801</v>
      </c>
      <c r="M6976" s="152">
        <v>26.613054875354699</v>
      </c>
    </row>
    <row r="6977" spans="1:13">
      <c r="A6977" s="150" t="str">
        <f t="shared" si="217"/>
        <v>2004-2006FemalesNE1</v>
      </c>
      <c r="B6977" s="151" t="str">
        <f t="shared" si="218"/>
        <v>2004-2006_Females_NE1_&lt;75</v>
      </c>
      <c r="C6977" s="152" t="s">
        <v>1</v>
      </c>
      <c r="D6977" s="152" t="s">
        <v>214</v>
      </c>
      <c r="E6977" s="152" t="s">
        <v>60</v>
      </c>
      <c r="F6977" s="152">
        <v>106</v>
      </c>
      <c r="G6977" s="152">
        <v>35.3333333333333</v>
      </c>
      <c r="H6977" s="152">
        <v>322.34521347767901</v>
      </c>
      <c r="I6977" s="152">
        <v>239.143292392517</v>
      </c>
      <c r="J6977" s="152">
        <v>195.007835437099</v>
      </c>
      <c r="K6977" s="152">
        <v>290.13953374405401</v>
      </c>
      <c r="L6977" s="152">
        <v>44.135456955418</v>
      </c>
      <c r="M6977" s="152">
        <v>50.996241351537101</v>
      </c>
    </row>
    <row r="6978" spans="1:13">
      <c r="A6978" s="150" t="str">
        <f t="shared" si="217"/>
        <v>2005-2007FemalesNE1</v>
      </c>
      <c r="B6978" s="151" t="str">
        <f t="shared" si="218"/>
        <v>2005-2007_Females_NE1_&lt;75</v>
      </c>
      <c r="C6978" s="152" t="s">
        <v>3</v>
      </c>
      <c r="D6978" s="152" t="s">
        <v>214</v>
      </c>
      <c r="E6978" s="152" t="s">
        <v>60</v>
      </c>
      <c r="F6978" s="152">
        <v>95</v>
      </c>
      <c r="G6978" s="152">
        <v>31.6666666666667</v>
      </c>
      <c r="H6978" s="152">
        <v>289.70480605025602</v>
      </c>
      <c r="I6978" s="152">
        <v>214.40859995482401</v>
      </c>
      <c r="J6978" s="152">
        <v>172.51934773328099</v>
      </c>
      <c r="K6978" s="152">
        <v>263.207630495535</v>
      </c>
      <c r="L6978" s="152">
        <v>41.889252221542797</v>
      </c>
      <c r="M6978" s="152">
        <v>48.799030540710703</v>
      </c>
    </row>
    <row r="6979" spans="1:13">
      <c r="A6979" s="150" t="str">
        <f t="shared" ref="A6979:A7042" si="219">C6979&amp;D6979&amp;E6979</f>
        <v>2006-2008FemalesNE1</v>
      </c>
      <c r="B6979" s="151" t="str">
        <f t="shared" si="218"/>
        <v>2006-2008_Females_NE1_&lt;75</v>
      </c>
      <c r="C6979" s="152" t="s">
        <v>4</v>
      </c>
      <c r="D6979" s="152" t="s">
        <v>214</v>
      </c>
      <c r="E6979" s="152" t="s">
        <v>60</v>
      </c>
      <c r="F6979" s="152">
        <v>96</v>
      </c>
      <c r="G6979" s="152">
        <v>32</v>
      </c>
      <c r="H6979" s="152">
        <v>292.35313822821797</v>
      </c>
      <c r="I6979" s="152">
        <v>217.67022878768699</v>
      </c>
      <c r="J6979" s="152">
        <v>175.407908972847</v>
      </c>
      <c r="K6979" s="152">
        <v>266.86435734785999</v>
      </c>
      <c r="L6979" s="152">
        <v>42.262319814840502</v>
      </c>
      <c r="M6979" s="152">
        <v>49.194128560172899</v>
      </c>
    </row>
    <row r="6980" spans="1:13">
      <c r="A6980" s="150" t="str">
        <f t="shared" si="219"/>
        <v>2007-2009FemalesNE1</v>
      </c>
      <c r="B6980" s="151" t="str">
        <f t="shared" si="218"/>
        <v>2007-2009_Females_NE1_&lt;75</v>
      </c>
      <c r="C6980" s="152" t="s">
        <v>5</v>
      </c>
      <c r="D6980" s="152" t="s">
        <v>214</v>
      </c>
      <c r="E6980" s="152" t="s">
        <v>60</v>
      </c>
      <c r="F6980" s="152">
        <v>98</v>
      </c>
      <c r="G6980" s="152">
        <v>32.6666666666667</v>
      </c>
      <c r="H6980" s="152">
        <v>298.18049047647997</v>
      </c>
      <c r="I6980" s="152">
        <v>221.281675172169</v>
      </c>
      <c r="J6980" s="152">
        <v>178.45532146745199</v>
      </c>
      <c r="K6980" s="152">
        <v>271.05422479159199</v>
      </c>
      <c r="L6980" s="152">
        <v>42.8263537047171</v>
      </c>
      <c r="M6980" s="152">
        <v>49.772549619422897</v>
      </c>
    </row>
    <row r="6981" spans="1:13">
      <c r="A6981" s="150" t="str">
        <f t="shared" si="219"/>
        <v>2008-2010FemalesNE1</v>
      </c>
      <c r="B6981" s="151" t="str">
        <f t="shared" si="218"/>
        <v>2008-2010_Females_NE1_&lt;75</v>
      </c>
      <c r="C6981" s="152" t="s">
        <v>6</v>
      </c>
      <c r="D6981" s="152" t="s">
        <v>214</v>
      </c>
      <c r="E6981" s="152" t="s">
        <v>60</v>
      </c>
      <c r="F6981" s="152">
        <v>107</v>
      </c>
      <c r="G6981" s="152">
        <v>35.6666666666667</v>
      </c>
      <c r="H6981" s="152">
        <v>325.95119870837999</v>
      </c>
      <c r="I6981" s="152">
        <v>242.721536679417</v>
      </c>
      <c r="J6981" s="152">
        <v>196.89465084356499</v>
      </c>
      <c r="K6981" s="152">
        <v>295.63607743562</v>
      </c>
      <c r="L6981" s="152">
        <v>45.826885835851698</v>
      </c>
      <c r="M6981" s="152">
        <v>52.914540756202499</v>
      </c>
    </row>
    <row r="6982" spans="1:13">
      <c r="A6982" s="150" t="str">
        <f t="shared" si="219"/>
        <v>2009-2011FemalesNE1</v>
      </c>
      <c r="B6982" s="151" t="str">
        <f t="shared" si="218"/>
        <v>2009-2011_Females_NE1_&lt;75</v>
      </c>
      <c r="C6982" s="152" t="s">
        <v>7</v>
      </c>
      <c r="D6982" s="152" t="s">
        <v>214</v>
      </c>
      <c r="E6982" s="152" t="s">
        <v>60</v>
      </c>
      <c r="F6982" s="152">
        <v>106</v>
      </c>
      <c r="G6982" s="152">
        <v>35.3333333333333</v>
      </c>
      <c r="H6982" s="152">
        <v>323.75309245288798</v>
      </c>
      <c r="I6982" s="152">
        <v>234.40390143953999</v>
      </c>
      <c r="J6982" s="152">
        <v>189.89113641112201</v>
      </c>
      <c r="K6982" s="152">
        <v>285.83610278519399</v>
      </c>
      <c r="L6982" s="152">
        <v>44.5127650284184</v>
      </c>
      <c r="M6982" s="152">
        <v>51.432201345653503</v>
      </c>
    </row>
    <row r="6983" spans="1:13">
      <c r="A6983" s="150" t="str">
        <f t="shared" si="219"/>
        <v>2010-2012FemalesNE1</v>
      </c>
      <c r="B6983" s="151" t="str">
        <f t="shared" si="218"/>
        <v>2010-2012_Females_NE1_&lt;75</v>
      </c>
      <c r="C6983" s="152" t="s">
        <v>8</v>
      </c>
      <c r="D6983" s="152" t="s">
        <v>214</v>
      </c>
      <c r="E6983" s="152" t="s">
        <v>60</v>
      </c>
      <c r="F6983" s="152">
        <v>101</v>
      </c>
      <c r="G6983" s="152">
        <v>33.6666666666667</v>
      </c>
      <c r="H6983" s="152">
        <v>308.62311312106601</v>
      </c>
      <c r="I6983" s="152">
        <v>216.51919783160801</v>
      </c>
      <c r="J6983" s="152">
        <v>174.540139730622</v>
      </c>
      <c r="K6983" s="152">
        <v>265.19667865592299</v>
      </c>
      <c r="L6983" s="152">
        <v>41.9790581009864</v>
      </c>
      <c r="M6983" s="152">
        <v>48.6774808243145</v>
      </c>
    </row>
    <row r="6984" spans="1:13">
      <c r="A6984" s="150" t="str">
        <f t="shared" si="219"/>
        <v>2011-2013FemalesNE1</v>
      </c>
      <c r="B6984" s="151" t="str">
        <f t="shared" si="218"/>
        <v>2011-2013_Females_NE1_&lt;75</v>
      </c>
      <c r="C6984" s="152" t="s">
        <v>9</v>
      </c>
      <c r="D6984" s="152" t="s">
        <v>214</v>
      </c>
      <c r="E6984" s="152" t="s">
        <v>60</v>
      </c>
      <c r="F6984" s="152">
        <v>98</v>
      </c>
      <c r="G6984" s="152">
        <v>32.6666666666667</v>
      </c>
      <c r="H6984" s="152">
        <v>300.116371654315</v>
      </c>
      <c r="I6984" s="152">
        <v>218.93680889924599</v>
      </c>
      <c r="J6984" s="152">
        <v>175.319659955909</v>
      </c>
      <c r="K6984" s="152">
        <v>269.62841633816998</v>
      </c>
      <c r="L6984" s="152">
        <v>43.617148943337398</v>
      </c>
      <c r="M6984" s="152">
        <v>50.691607438923903</v>
      </c>
    </row>
    <row r="6985" spans="1:13">
      <c r="A6985" s="150" t="str">
        <f t="shared" si="219"/>
        <v>2012-2014FemalesNE1</v>
      </c>
      <c r="B6985" s="151" t="str">
        <f t="shared" si="218"/>
        <v>2012-2014_Females_NE1_&lt;75</v>
      </c>
      <c r="C6985" s="152" t="s">
        <v>216</v>
      </c>
      <c r="D6985" s="152" t="s">
        <v>214</v>
      </c>
      <c r="E6985" s="152" t="s">
        <v>60</v>
      </c>
      <c r="F6985" s="152">
        <v>98</v>
      </c>
      <c r="G6985" s="152">
        <v>32.6666666666667</v>
      </c>
      <c r="H6985" s="152">
        <v>300.548961879351</v>
      </c>
      <c r="I6985" s="152">
        <v>225.58985125472799</v>
      </c>
      <c r="J6985" s="152">
        <v>180.560973039988</v>
      </c>
      <c r="K6985" s="152">
        <v>277.92216258580498</v>
      </c>
      <c r="L6985" s="152">
        <v>45.028878214739798</v>
      </c>
      <c r="M6985" s="152">
        <v>52.3323113310773</v>
      </c>
    </row>
    <row r="6986" spans="1:13">
      <c r="A6986" s="150" t="str">
        <f t="shared" si="219"/>
        <v>2004-2006FemalesNE2</v>
      </c>
      <c r="B6986" s="151" t="str">
        <f t="shared" si="218"/>
        <v>2004-2006_Females_NE2_&lt;75</v>
      </c>
      <c r="C6986" s="152" t="s">
        <v>1</v>
      </c>
      <c r="D6986" s="152" t="s">
        <v>214</v>
      </c>
      <c r="E6986" s="152" t="s">
        <v>61</v>
      </c>
      <c r="F6986" s="152">
        <v>104</v>
      </c>
      <c r="G6986" s="152">
        <v>34.6666666666667</v>
      </c>
      <c r="H6986" s="152">
        <v>358.42293906809999</v>
      </c>
      <c r="I6986" s="152">
        <v>306.02322668905401</v>
      </c>
      <c r="J6986" s="152">
        <v>249.566445280034</v>
      </c>
      <c r="K6986" s="152">
        <v>371.34698565621801</v>
      </c>
      <c r="L6986" s="152">
        <v>56.456781409020003</v>
      </c>
      <c r="M6986" s="152">
        <v>65.323758967164096</v>
      </c>
    </row>
    <row r="6987" spans="1:13">
      <c r="A6987" s="150" t="str">
        <f t="shared" si="219"/>
        <v>2005-2007FemalesNE2</v>
      </c>
      <c r="B6987" s="151" t="str">
        <f t="shared" si="218"/>
        <v>2005-2007_Females_NE2_&lt;75</v>
      </c>
      <c r="C6987" s="152" t="s">
        <v>3</v>
      </c>
      <c r="D6987" s="152" t="s">
        <v>214</v>
      </c>
      <c r="E6987" s="152" t="s">
        <v>61</v>
      </c>
      <c r="F6987" s="152">
        <v>102</v>
      </c>
      <c r="G6987" s="152">
        <v>34</v>
      </c>
      <c r="H6987" s="152">
        <v>349.72227936638598</v>
      </c>
      <c r="I6987" s="152">
        <v>302.46986993257298</v>
      </c>
      <c r="J6987" s="152">
        <v>246.00827839572801</v>
      </c>
      <c r="K6987" s="152">
        <v>367.89286844303399</v>
      </c>
      <c r="L6987" s="152">
        <v>56.461591536844601</v>
      </c>
      <c r="M6987" s="152">
        <v>65.422998510460801</v>
      </c>
    </row>
    <row r="6988" spans="1:13">
      <c r="A6988" s="150" t="str">
        <f t="shared" si="219"/>
        <v>2006-2008FemalesNE2</v>
      </c>
      <c r="B6988" s="151" t="str">
        <f t="shared" si="218"/>
        <v>2006-2008_Females_NE2_&lt;75</v>
      </c>
      <c r="C6988" s="152" t="s">
        <v>4</v>
      </c>
      <c r="D6988" s="152" t="s">
        <v>214</v>
      </c>
      <c r="E6988" s="152" t="s">
        <v>61</v>
      </c>
      <c r="F6988" s="152">
        <v>112</v>
      </c>
      <c r="G6988" s="152">
        <v>37.3333333333333</v>
      </c>
      <c r="H6988" s="152">
        <v>382.94525934283899</v>
      </c>
      <c r="I6988" s="152">
        <v>331.74080289054899</v>
      </c>
      <c r="J6988" s="152">
        <v>272.34947123624698</v>
      </c>
      <c r="K6988" s="152">
        <v>400.0939687476</v>
      </c>
      <c r="L6988" s="152">
        <v>59.391331654301403</v>
      </c>
      <c r="M6988" s="152">
        <v>68.353165857051394</v>
      </c>
    </row>
    <row r="6989" spans="1:13">
      <c r="A6989" s="150" t="str">
        <f t="shared" si="219"/>
        <v>2007-2009FemalesNE2</v>
      </c>
      <c r="B6989" s="151" t="str">
        <f t="shared" si="218"/>
        <v>2007-2009_Females_NE2_&lt;75</v>
      </c>
      <c r="C6989" s="152" t="s">
        <v>5</v>
      </c>
      <c r="D6989" s="152" t="s">
        <v>214</v>
      </c>
      <c r="E6989" s="152" t="s">
        <v>61</v>
      </c>
      <c r="F6989" s="152">
        <v>108</v>
      </c>
      <c r="G6989" s="152">
        <v>36</v>
      </c>
      <c r="H6989" s="152">
        <v>369.79969183358997</v>
      </c>
      <c r="I6989" s="152">
        <v>315.82387457919498</v>
      </c>
      <c r="J6989" s="152">
        <v>258.34445304828</v>
      </c>
      <c r="K6989" s="152">
        <v>382.14858371405501</v>
      </c>
      <c r="L6989" s="152">
        <v>57.479421530915197</v>
      </c>
      <c r="M6989" s="152">
        <v>66.324709134859603</v>
      </c>
    </row>
    <row r="6990" spans="1:13">
      <c r="A6990" s="150" t="str">
        <f t="shared" si="219"/>
        <v>2008-2010FemalesNE2</v>
      </c>
      <c r="B6990" s="151" t="str">
        <f t="shared" si="218"/>
        <v>2008-2010_Females_NE2_&lt;75</v>
      </c>
      <c r="C6990" s="152" t="s">
        <v>6</v>
      </c>
      <c r="D6990" s="152" t="s">
        <v>214</v>
      </c>
      <c r="E6990" s="152" t="s">
        <v>61</v>
      </c>
      <c r="F6990" s="152">
        <v>108</v>
      </c>
      <c r="G6990" s="152">
        <v>36</v>
      </c>
      <c r="H6990" s="152">
        <v>370.43388784085101</v>
      </c>
      <c r="I6990" s="152">
        <v>308.63126339752102</v>
      </c>
      <c r="J6990" s="152">
        <v>252.54507472777999</v>
      </c>
      <c r="K6990" s="152">
        <v>373.34834041268698</v>
      </c>
      <c r="L6990" s="152">
        <v>56.086188669740999</v>
      </c>
      <c r="M6990" s="152">
        <v>64.717077015165998</v>
      </c>
    </row>
    <row r="6991" spans="1:13">
      <c r="A6991" s="150" t="str">
        <f t="shared" si="219"/>
        <v>2009-2011FemalesNE2</v>
      </c>
      <c r="B6991" s="151" t="str">
        <f t="shared" si="218"/>
        <v>2009-2011_Females_NE2_&lt;75</v>
      </c>
      <c r="C6991" s="152" t="s">
        <v>7</v>
      </c>
      <c r="D6991" s="152" t="s">
        <v>214</v>
      </c>
      <c r="E6991" s="152" t="s">
        <v>61</v>
      </c>
      <c r="F6991" s="152">
        <v>87</v>
      </c>
      <c r="G6991" s="152">
        <v>29</v>
      </c>
      <c r="H6991" s="152">
        <v>299.27760577915399</v>
      </c>
      <c r="I6991" s="152">
        <v>245.30826241178599</v>
      </c>
      <c r="J6991" s="152">
        <v>195.92165249751901</v>
      </c>
      <c r="K6991" s="152">
        <v>303.24058022488902</v>
      </c>
      <c r="L6991" s="152">
        <v>49.3866099142667</v>
      </c>
      <c r="M6991" s="152">
        <v>57.932317813103701</v>
      </c>
    </row>
    <row r="6992" spans="1:13">
      <c r="A6992" s="150" t="str">
        <f t="shared" si="219"/>
        <v>2010-2012FemalesNE2</v>
      </c>
      <c r="B6992" s="151" t="str">
        <f t="shared" si="218"/>
        <v>2010-2012_Females_NE2_&lt;75</v>
      </c>
      <c r="C6992" s="152" t="s">
        <v>8</v>
      </c>
      <c r="D6992" s="152" t="s">
        <v>214</v>
      </c>
      <c r="E6992" s="152" t="s">
        <v>61</v>
      </c>
      <c r="F6992" s="152">
        <v>96</v>
      </c>
      <c r="G6992" s="152">
        <v>32</v>
      </c>
      <c r="H6992" s="152">
        <v>330.97741768660597</v>
      </c>
      <c r="I6992" s="152">
        <v>264.02572975854798</v>
      </c>
      <c r="J6992" s="152">
        <v>213.60256556806601</v>
      </c>
      <c r="K6992" s="152">
        <v>322.71923339168802</v>
      </c>
      <c r="L6992" s="152">
        <v>50.423164190481998</v>
      </c>
      <c r="M6992" s="152">
        <v>58.693503633140303</v>
      </c>
    </row>
    <row r="6993" spans="1:13">
      <c r="A6993" s="150" t="str">
        <f t="shared" si="219"/>
        <v>2011-2013FemalesNE2</v>
      </c>
      <c r="B6993" s="151" t="str">
        <f t="shared" si="218"/>
        <v>2011-2013_Females_NE2_&lt;75</v>
      </c>
      <c r="C6993" s="152" t="s">
        <v>9</v>
      </c>
      <c r="D6993" s="152" t="s">
        <v>214</v>
      </c>
      <c r="E6993" s="152" t="s">
        <v>61</v>
      </c>
      <c r="F6993" s="152">
        <v>83</v>
      </c>
      <c r="G6993" s="152">
        <v>27.6666666666667</v>
      </c>
      <c r="H6993" s="152">
        <v>286.532951289398</v>
      </c>
      <c r="I6993" s="152">
        <v>224.60299317185701</v>
      </c>
      <c r="J6993" s="152">
        <v>178.740554857662</v>
      </c>
      <c r="K6993" s="152">
        <v>278.60767539832</v>
      </c>
      <c r="L6993" s="152">
        <v>45.862438314195103</v>
      </c>
      <c r="M6993" s="152">
        <v>54.0046822264638</v>
      </c>
    </row>
    <row r="6994" spans="1:13">
      <c r="A6994" s="150" t="str">
        <f t="shared" si="219"/>
        <v>2012-2014FemalesNE2</v>
      </c>
      <c r="B6994" s="151" t="str">
        <f t="shared" si="218"/>
        <v>2012-2014_Females_NE2_&lt;75</v>
      </c>
      <c r="C6994" s="152" t="s">
        <v>216</v>
      </c>
      <c r="D6994" s="152" t="s">
        <v>214</v>
      </c>
      <c r="E6994" s="152" t="s">
        <v>61</v>
      </c>
      <c r="F6994" s="152">
        <v>97</v>
      </c>
      <c r="G6994" s="152">
        <v>32.3333333333333</v>
      </c>
      <c r="H6994" s="152">
        <v>335.19939180316499</v>
      </c>
      <c r="I6994" s="152">
        <v>262.9254621275</v>
      </c>
      <c r="J6994" s="152">
        <v>212.56537217731301</v>
      </c>
      <c r="K6994" s="152">
        <v>321.49923747456103</v>
      </c>
      <c r="L6994" s="152">
        <v>50.360089950186797</v>
      </c>
      <c r="M6994" s="152">
        <v>58.5737753470613</v>
      </c>
    </row>
    <row r="6995" spans="1:13">
      <c r="A6995" s="150" t="str">
        <f t="shared" si="219"/>
        <v>2004-2006FemalesNE3</v>
      </c>
      <c r="B6995" s="151" t="str">
        <f t="shared" si="218"/>
        <v>2004-2006_Females_NE3_&lt;75</v>
      </c>
      <c r="C6995" s="152" t="s">
        <v>1</v>
      </c>
      <c r="D6995" s="152" t="s">
        <v>214</v>
      </c>
      <c r="E6995" s="152" t="s">
        <v>62</v>
      </c>
      <c r="F6995" s="152">
        <v>105</v>
      </c>
      <c r="G6995" s="152">
        <v>35</v>
      </c>
      <c r="H6995" s="152">
        <v>353.01237224314099</v>
      </c>
      <c r="I6995" s="152">
        <v>350.54532905049399</v>
      </c>
      <c r="J6995" s="152">
        <v>286.27322814606799</v>
      </c>
      <c r="K6995" s="152">
        <v>424.85975458673403</v>
      </c>
      <c r="L6995" s="152">
        <v>64.272100904425798</v>
      </c>
      <c r="M6995" s="152">
        <v>74.314425536240904</v>
      </c>
    </row>
    <row r="6996" spans="1:13">
      <c r="A6996" s="150" t="str">
        <f t="shared" si="219"/>
        <v>2005-2007FemalesNE3</v>
      </c>
      <c r="B6996" s="151" t="str">
        <f t="shared" si="218"/>
        <v>2005-2007_Females_NE3_&lt;75</v>
      </c>
      <c r="C6996" s="152" t="s">
        <v>3</v>
      </c>
      <c r="D6996" s="152" t="s">
        <v>214</v>
      </c>
      <c r="E6996" s="152" t="s">
        <v>62</v>
      </c>
      <c r="F6996" s="152">
        <v>102</v>
      </c>
      <c r="G6996" s="152">
        <v>34</v>
      </c>
      <c r="H6996" s="152">
        <v>342.304852674676</v>
      </c>
      <c r="I6996" s="152">
        <v>332.719253708547</v>
      </c>
      <c r="J6996" s="152">
        <v>270.89553027355402</v>
      </c>
      <c r="K6996" s="152">
        <v>404.35544489807899</v>
      </c>
      <c r="L6996" s="152">
        <v>61.823723434992701</v>
      </c>
      <c r="M6996" s="152">
        <v>71.636191189532298</v>
      </c>
    </row>
    <row r="6997" spans="1:13">
      <c r="A6997" s="150" t="str">
        <f t="shared" si="219"/>
        <v>2006-2008FemalesNE3</v>
      </c>
      <c r="B6997" s="151" t="str">
        <f t="shared" si="218"/>
        <v>2006-2008_Females_NE3_&lt;75</v>
      </c>
      <c r="C6997" s="152" t="s">
        <v>4</v>
      </c>
      <c r="D6997" s="152" t="s">
        <v>214</v>
      </c>
      <c r="E6997" s="152" t="s">
        <v>62</v>
      </c>
      <c r="F6997" s="152">
        <v>100</v>
      </c>
      <c r="G6997" s="152">
        <v>33.3333333333333</v>
      </c>
      <c r="H6997" s="152">
        <v>334.64962184592702</v>
      </c>
      <c r="I6997" s="152">
        <v>314.86855075093001</v>
      </c>
      <c r="J6997" s="152">
        <v>255.850841967436</v>
      </c>
      <c r="K6997" s="152">
        <v>383.35436179511601</v>
      </c>
      <c r="L6997" s="152">
        <v>59.017708783493497</v>
      </c>
      <c r="M6997" s="152">
        <v>68.485811044186093</v>
      </c>
    </row>
    <row r="6998" spans="1:13">
      <c r="A6998" s="150" t="str">
        <f t="shared" si="219"/>
        <v>2007-2009FemalesNE3</v>
      </c>
      <c r="B6998" s="151" t="str">
        <f t="shared" si="218"/>
        <v>2007-2009_Females_NE3_&lt;75</v>
      </c>
      <c r="C6998" s="152" t="s">
        <v>5</v>
      </c>
      <c r="D6998" s="152" t="s">
        <v>214</v>
      </c>
      <c r="E6998" s="152" t="s">
        <v>62</v>
      </c>
      <c r="F6998" s="152">
        <v>98</v>
      </c>
      <c r="G6998" s="152">
        <v>32.6666666666667</v>
      </c>
      <c r="H6998" s="152">
        <v>327.529160121654</v>
      </c>
      <c r="I6998" s="152">
        <v>296.43575428660603</v>
      </c>
      <c r="J6998" s="152">
        <v>240.51761281685901</v>
      </c>
      <c r="K6998" s="152">
        <v>361.42350669062102</v>
      </c>
      <c r="L6998" s="152">
        <v>55.918141469747503</v>
      </c>
      <c r="M6998" s="152">
        <v>64.987752404014799</v>
      </c>
    </row>
    <row r="6999" spans="1:13">
      <c r="A6999" s="150" t="str">
        <f t="shared" si="219"/>
        <v>2008-2010FemalesNE3</v>
      </c>
      <c r="B6999" s="151" t="str">
        <f t="shared" si="218"/>
        <v>2008-2010_Females_NE3_&lt;75</v>
      </c>
      <c r="C6999" s="152" t="s">
        <v>6</v>
      </c>
      <c r="D6999" s="152" t="s">
        <v>214</v>
      </c>
      <c r="E6999" s="152" t="s">
        <v>62</v>
      </c>
      <c r="F6999" s="152">
        <v>103</v>
      </c>
      <c r="G6999" s="152">
        <v>34.3333333333333</v>
      </c>
      <c r="H6999" s="152">
        <v>345.59119581264298</v>
      </c>
      <c r="I6999" s="152">
        <v>308.88513851392003</v>
      </c>
      <c r="J6999" s="152">
        <v>251.97716882025401</v>
      </c>
      <c r="K6999" s="152">
        <v>374.77779363342501</v>
      </c>
      <c r="L6999" s="152">
        <v>56.907969693665997</v>
      </c>
      <c r="M6999" s="152">
        <v>65.892655119504596</v>
      </c>
    </row>
    <row r="7000" spans="1:13">
      <c r="A7000" s="150" t="str">
        <f t="shared" si="219"/>
        <v>2009-2011FemalesNE3</v>
      </c>
      <c r="B7000" s="151" t="str">
        <f t="shared" si="218"/>
        <v>2009-2011_Females_NE3_&lt;75</v>
      </c>
      <c r="C7000" s="152" t="s">
        <v>7</v>
      </c>
      <c r="D7000" s="152" t="s">
        <v>214</v>
      </c>
      <c r="E7000" s="152" t="s">
        <v>62</v>
      </c>
      <c r="F7000" s="152">
        <v>90</v>
      </c>
      <c r="G7000" s="152">
        <v>30</v>
      </c>
      <c r="H7000" s="152">
        <v>302.95889857609302</v>
      </c>
      <c r="I7000" s="152">
        <v>264.12074936734098</v>
      </c>
      <c r="J7000" s="152">
        <v>212.23564637894799</v>
      </c>
      <c r="K7000" s="152">
        <v>324.81969756512302</v>
      </c>
      <c r="L7000" s="152">
        <v>51.885102988393001</v>
      </c>
      <c r="M7000" s="152">
        <v>60.698948197782101</v>
      </c>
    </row>
    <row r="7001" spans="1:13">
      <c r="A7001" s="150" t="str">
        <f t="shared" si="219"/>
        <v>2010-2012FemalesNE3</v>
      </c>
      <c r="B7001" s="151" t="str">
        <f t="shared" si="218"/>
        <v>2010-2012_Females_NE3_&lt;75</v>
      </c>
      <c r="C7001" s="152" t="s">
        <v>8</v>
      </c>
      <c r="D7001" s="152" t="s">
        <v>214</v>
      </c>
      <c r="E7001" s="152" t="s">
        <v>62</v>
      </c>
      <c r="F7001" s="152">
        <v>83</v>
      </c>
      <c r="G7001" s="152">
        <v>27.6666666666667</v>
      </c>
      <c r="H7001" s="152">
        <v>280.44330314907398</v>
      </c>
      <c r="I7001" s="152">
        <v>239.684303839649</v>
      </c>
      <c r="J7001" s="152">
        <v>190.72106782668601</v>
      </c>
      <c r="K7001" s="152">
        <v>297.34028766554701</v>
      </c>
      <c r="L7001" s="152">
        <v>48.963236012963797</v>
      </c>
      <c r="M7001" s="152">
        <v>57.6559838258977</v>
      </c>
    </row>
    <row r="7002" spans="1:13">
      <c r="A7002" s="150" t="str">
        <f t="shared" si="219"/>
        <v>2011-2013FemalesNE3</v>
      </c>
      <c r="B7002" s="151" t="str">
        <f t="shared" si="218"/>
        <v>2011-2013_Females_NE3_&lt;75</v>
      </c>
      <c r="C7002" s="152" t="s">
        <v>9</v>
      </c>
      <c r="D7002" s="152" t="s">
        <v>214</v>
      </c>
      <c r="E7002" s="152" t="s">
        <v>62</v>
      </c>
      <c r="F7002" s="152">
        <v>75</v>
      </c>
      <c r="G7002" s="152">
        <v>25</v>
      </c>
      <c r="H7002" s="152">
        <v>254.26314540461701</v>
      </c>
      <c r="I7002" s="152">
        <v>216.11119058071401</v>
      </c>
      <c r="J7002" s="152">
        <v>169.59754632108999</v>
      </c>
      <c r="K7002" s="152">
        <v>271.35354780935302</v>
      </c>
      <c r="L7002" s="152">
        <v>46.5136442596244</v>
      </c>
      <c r="M7002" s="152">
        <v>55.242357228638802</v>
      </c>
    </row>
    <row r="7003" spans="1:13">
      <c r="A7003" s="150" t="str">
        <f t="shared" si="219"/>
        <v>2012-2014FemalesNE3</v>
      </c>
      <c r="B7003" s="151" t="str">
        <f t="shared" si="218"/>
        <v>2012-2014_Females_NE3_&lt;75</v>
      </c>
      <c r="C7003" s="152" t="s">
        <v>216</v>
      </c>
      <c r="D7003" s="152" t="s">
        <v>214</v>
      </c>
      <c r="E7003" s="152" t="s">
        <v>62</v>
      </c>
      <c r="F7003" s="152">
        <v>86</v>
      </c>
      <c r="G7003" s="152">
        <v>28.6666666666667</v>
      </c>
      <c r="H7003" s="152">
        <v>293.29513675738298</v>
      </c>
      <c r="I7003" s="152">
        <v>248.283339904005</v>
      </c>
      <c r="J7003" s="152">
        <v>198.13534210489101</v>
      </c>
      <c r="K7003" s="152">
        <v>307.16363677850001</v>
      </c>
      <c r="L7003" s="152">
        <v>50.147997799114101</v>
      </c>
      <c r="M7003" s="152">
        <v>58.880296874494398</v>
      </c>
    </row>
    <row r="7004" spans="1:13">
      <c r="A7004" s="150" t="str">
        <f t="shared" si="219"/>
        <v>2004-2006FemalesNE4</v>
      </c>
      <c r="B7004" s="151" t="str">
        <f t="shared" si="218"/>
        <v>2004-2006_Females_NE4_&lt;75</v>
      </c>
      <c r="C7004" s="152" t="s">
        <v>1</v>
      </c>
      <c r="D7004" s="152" t="s">
        <v>214</v>
      </c>
      <c r="E7004" s="152" t="s">
        <v>63</v>
      </c>
      <c r="F7004" s="152">
        <v>117</v>
      </c>
      <c r="G7004" s="152">
        <v>39</v>
      </c>
      <c r="H7004" s="152">
        <v>400.05470833618301</v>
      </c>
      <c r="I7004" s="152">
        <v>374.784206204518</v>
      </c>
      <c r="J7004" s="152">
        <v>309.788972430797</v>
      </c>
      <c r="K7004" s="152">
        <v>449.35869459705299</v>
      </c>
      <c r="L7004" s="152">
        <v>64.9952337737204</v>
      </c>
      <c r="M7004" s="152">
        <v>74.5744883925354</v>
      </c>
    </row>
    <row r="7005" spans="1:13">
      <c r="A7005" s="150" t="str">
        <f t="shared" si="219"/>
        <v>2005-2007FemalesNE4</v>
      </c>
      <c r="B7005" s="151" t="str">
        <f t="shared" si="218"/>
        <v>2005-2007_Females_NE4_&lt;75</v>
      </c>
      <c r="C7005" s="152" t="s">
        <v>3</v>
      </c>
      <c r="D7005" s="152" t="s">
        <v>214</v>
      </c>
      <c r="E7005" s="152" t="s">
        <v>63</v>
      </c>
      <c r="F7005" s="152">
        <v>127</v>
      </c>
      <c r="G7005" s="152">
        <v>42.3333333333333</v>
      </c>
      <c r="H7005" s="152">
        <v>432.97422610118599</v>
      </c>
      <c r="I7005" s="152">
        <v>406.64481559236702</v>
      </c>
      <c r="J7005" s="152">
        <v>338.81500505110603</v>
      </c>
      <c r="K7005" s="152">
        <v>484.04031792404402</v>
      </c>
      <c r="L7005" s="152">
        <v>67.829810541260997</v>
      </c>
      <c r="M7005" s="152">
        <v>77.395502331676795</v>
      </c>
    </row>
    <row r="7006" spans="1:13">
      <c r="A7006" s="150" t="str">
        <f t="shared" si="219"/>
        <v>2006-2008FemalesNE4</v>
      </c>
      <c r="B7006" s="151" t="str">
        <f t="shared" si="218"/>
        <v>2006-2008_Females_NE4_&lt;75</v>
      </c>
      <c r="C7006" s="152" t="s">
        <v>4</v>
      </c>
      <c r="D7006" s="152" t="s">
        <v>214</v>
      </c>
      <c r="E7006" s="152" t="s">
        <v>63</v>
      </c>
      <c r="F7006" s="152">
        <v>127</v>
      </c>
      <c r="G7006" s="152">
        <v>42.3333333333333</v>
      </c>
      <c r="H7006" s="152">
        <v>429.24257275154599</v>
      </c>
      <c r="I7006" s="152">
        <v>403.24412507003501</v>
      </c>
      <c r="J7006" s="152">
        <v>336.03180947223098</v>
      </c>
      <c r="K7006" s="152">
        <v>479.93505029977501</v>
      </c>
      <c r="L7006" s="152">
        <v>67.212315597804107</v>
      </c>
      <c r="M7006" s="152">
        <v>76.690925229739705</v>
      </c>
    </row>
    <row r="7007" spans="1:13">
      <c r="A7007" s="150" t="str">
        <f t="shared" si="219"/>
        <v>2007-2009FemalesNE4</v>
      </c>
      <c r="B7007" s="151" t="str">
        <f t="shared" si="218"/>
        <v>2007-2009_Females_NE4_&lt;75</v>
      </c>
      <c r="C7007" s="152" t="s">
        <v>5</v>
      </c>
      <c r="D7007" s="152" t="s">
        <v>214</v>
      </c>
      <c r="E7007" s="152" t="s">
        <v>63</v>
      </c>
      <c r="F7007" s="152">
        <v>128</v>
      </c>
      <c r="G7007" s="152">
        <v>42.6666666666667</v>
      </c>
      <c r="H7007" s="152">
        <v>429.732088900826</v>
      </c>
      <c r="I7007" s="152">
        <v>405.83923819104399</v>
      </c>
      <c r="J7007" s="152">
        <v>338.34303225996302</v>
      </c>
      <c r="K7007" s="152">
        <v>482.81408897975803</v>
      </c>
      <c r="L7007" s="152">
        <v>67.496205931080695</v>
      </c>
      <c r="M7007" s="152">
        <v>76.974850788714406</v>
      </c>
    </row>
    <row r="7008" spans="1:13">
      <c r="A7008" s="150" t="str">
        <f t="shared" si="219"/>
        <v>2008-2010FemalesNE4</v>
      </c>
      <c r="B7008" s="151" t="str">
        <f t="shared" si="218"/>
        <v>2008-2010_Females_NE4_&lt;75</v>
      </c>
      <c r="C7008" s="152" t="s">
        <v>6</v>
      </c>
      <c r="D7008" s="152" t="s">
        <v>214</v>
      </c>
      <c r="E7008" s="152" t="s">
        <v>63</v>
      </c>
      <c r="F7008" s="152">
        <v>117</v>
      </c>
      <c r="G7008" s="152">
        <v>39</v>
      </c>
      <c r="H7008" s="152">
        <v>390.45553145336203</v>
      </c>
      <c r="I7008" s="152">
        <v>367.76158837182402</v>
      </c>
      <c r="J7008" s="152">
        <v>303.93595696392998</v>
      </c>
      <c r="K7008" s="152">
        <v>440.99409377591701</v>
      </c>
      <c r="L7008" s="152">
        <v>63.825631407893901</v>
      </c>
      <c r="M7008" s="152">
        <v>73.232505404092393</v>
      </c>
    </row>
    <row r="7009" spans="1:13">
      <c r="A7009" s="150" t="str">
        <f t="shared" si="219"/>
        <v>2009-2011FemalesNE4</v>
      </c>
      <c r="B7009" s="151" t="str">
        <f t="shared" si="218"/>
        <v>2009-2011_Females_NE4_&lt;75</v>
      </c>
      <c r="C7009" s="152" t="s">
        <v>7</v>
      </c>
      <c r="D7009" s="152" t="s">
        <v>214</v>
      </c>
      <c r="E7009" s="152" t="s">
        <v>63</v>
      </c>
      <c r="F7009" s="152">
        <v>107</v>
      </c>
      <c r="G7009" s="152">
        <v>35.6666666666667</v>
      </c>
      <c r="H7009" s="152">
        <v>355.42268726125201</v>
      </c>
      <c r="I7009" s="152">
        <v>335.92906191121102</v>
      </c>
      <c r="J7009" s="152">
        <v>274.98959550000097</v>
      </c>
      <c r="K7009" s="152">
        <v>406.29351762891798</v>
      </c>
      <c r="L7009" s="152">
        <v>60.939466411209899</v>
      </c>
      <c r="M7009" s="152">
        <v>70.364455717706903</v>
      </c>
    </row>
    <row r="7010" spans="1:13">
      <c r="A7010" s="150" t="str">
        <f t="shared" si="219"/>
        <v>2010-2012FemalesNE4</v>
      </c>
      <c r="B7010" s="151" t="str">
        <f t="shared" si="218"/>
        <v>2010-2012_Females_NE4_&lt;75</v>
      </c>
      <c r="C7010" s="152" t="s">
        <v>8</v>
      </c>
      <c r="D7010" s="152" t="s">
        <v>214</v>
      </c>
      <c r="E7010" s="152" t="s">
        <v>63</v>
      </c>
      <c r="F7010" s="152">
        <v>110</v>
      </c>
      <c r="G7010" s="152">
        <v>36.6666666666667</v>
      </c>
      <c r="H7010" s="152">
        <v>363.54022076806098</v>
      </c>
      <c r="I7010" s="152">
        <v>344.15934924966001</v>
      </c>
      <c r="J7010" s="152">
        <v>282.62310272536303</v>
      </c>
      <c r="K7010" s="152">
        <v>415.07180957194203</v>
      </c>
      <c r="L7010" s="152">
        <v>61.536246524297802</v>
      </c>
      <c r="M7010" s="152">
        <v>70.912460322281603</v>
      </c>
    </row>
    <row r="7011" spans="1:13">
      <c r="A7011" s="150" t="str">
        <f t="shared" si="219"/>
        <v>2011-2013FemalesNE4</v>
      </c>
      <c r="B7011" s="151" t="str">
        <f t="shared" si="218"/>
        <v>2011-2013_Females_NE4_&lt;75</v>
      </c>
      <c r="C7011" s="152" t="s">
        <v>9</v>
      </c>
      <c r="D7011" s="152" t="s">
        <v>214</v>
      </c>
      <c r="E7011" s="152" t="s">
        <v>63</v>
      </c>
      <c r="F7011" s="152">
        <v>116</v>
      </c>
      <c r="G7011" s="152">
        <v>38.6666666666667</v>
      </c>
      <c r="H7011" s="152">
        <v>379.96658914474801</v>
      </c>
      <c r="I7011" s="152">
        <v>358.79319831199803</v>
      </c>
      <c r="J7011" s="152">
        <v>296.222975361755</v>
      </c>
      <c r="K7011" s="152">
        <v>430.62800550087098</v>
      </c>
      <c r="L7011" s="152">
        <v>62.570222950243</v>
      </c>
      <c r="M7011" s="152">
        <v>71.834807188872702</v>
      </c>
    </row>
    <row r="7012" spans="1:13">
      <c r="A7012" s="150" t="str">
        <f t="shared" si="219"/>
        <v>2012-2014FemalesNE4</v>
      </c>
      <c r="B7012" s="151" t="str">
        <f t="shared" si="218"/>
        <v>2012-2014_Females_NE4_&lt;75</v>
      </c>
      <c r="C7012" s="152" t="s">
        <v>216</v>
      </c>
      <c r="D7012" s="152" t="s">
        <v>214</v>
      </c>
      <c r="E7012" s="152" t="s">
        <v>63</v>
      </c>
      <c r="F7012" s="152">
        <v>125</v>
      </c>
      <c r="G7012" s="152">
        <v>41.6666666666667</v>
      </c>
      <c r="H7012" s="152">
        <v>406.14744776943797</v>
      </c>
      <c r="I7012" s="152">
        <v>381.735124617699</v>
      </c>
      <c r="J7012" s="152">
        <v>317.53957879250601</v>
      </c>
      <c r="K7012" s="152">
        <v>455.06136035681197</v>
      </c>
      <c r="L7012" s="152">
        <v>64.195545825192298</v>
      </c>
      <c r="M7012" s="152">
        <v>73.326235739113102</v>
      </c>
    </row>
    <row r="7013" spans="1:13">
      <c r="A7013" s="150" t="str">
        <f t="shared" si="219"/>
        <v>2004-2006FemalesNE5</v>
      </c>
      <c r="B7013" s="151" t="str">
        <f t="shared" si="218"/>
        <v>2004-2006_Females_NE5_&lt;75</v>
      </c>
      <c r="C7013" s="152" t="s">
        <v>1</v>
      </c>
      <c r="D7013" s="152" t="s">
        <v>214</v>
      </c>
      <c r="E7013" s="152" t="s">
        <v>64</v>
      </c>
      <c r="F7013" s="152">
        <v>128</v>
      </c>
      <c r="G7013" s="152">
        <v>42.6666666666667</v>
      </c>
      <c r="H7013" s="152">
        <v>423.39243186028</v>
      </c>
      <c r="I7013" s="152">
        <v>410.10728351252698</v>
      </c>
      <c r="J7013" s="152">
        <v>342.01795300107699</v>
      </c>
      <c r="K7013" s="152">
        <v>487.75855270792499</v>
      </c>
      <c r="L7013" s="152">
        <v>68.0893305114502</v>
      </c>
      <c r="M7013" s="152">
        <v>77.651269195397703</v>
      </c>
    </row>
    <row r="7014" spans="1:13">
      <c r="A7014" s="150" t="str">
        <f t="shared" si="219"/>
        <v>2005-2007FemalesNE5</v>
      </c>
      <c r="B7014" s="151" t="str">
        <f t="shared" si="218"/>
        <v>2005-2007_Females_NE5_&lt;75</v>
      </c>
      <c r="C7014" s="152" t="s">
        <v>3</v>
      </c>
      <c r="D7014" s="152" t="s">
        <v>214</v>
      </c>
      <c r="E7014" s="152" t="s">
        <v>64</v>
      </c>
      <c r="F7014" s="152">
        <v>140</v>
      </c>
      <c r="G7014" s="152">
        <v>46.6666666666667</v>
      </c>
      <c r="H7014" s="152">
        <v>459.10670951662598</v>
      </c>
      <c r="I7014" s="152">
        <v>448.49140597575303</v>
      </c>
      <c r="J7014" s="152">
        <v>377.11060991913598</v>
      </c>
      <c r="K7014" s="152">
        <v>529.42624693829998</v>
      </c>
      <c r="L7014" s="152">
        <v>71.380796056616205</v>
      </c>
      <c r="M7014" s="152">
        <v>80.934840962547</v>
      </c>
    </row>
    <row r="7015" spans="1:13">
      <c r="A7015" s="150" t="str">
        <f t="shared" si="219"/>
        <v>2006-2008FemalesNE5</v>
      </c>
      <c r="B7015" s="151" t="str">
        <f t="shared" si="218"/>
        <v>2006-2008_Females_NE5_&lt;75</v>
      </c>
      <c r="C7015" s="152" t="s">
        <v>4</v>
      </c>
      <c r="D7015" s="152" t="s">
        <v>214</v>
      </c>
      <c r="E7015" s="152" t="s">
        <v>64</v>
      </c>
      <c r="F7015" s="152">
        <v>138</v>
      </c>
      <c r="G7015" s="152">
        <v>46</v>
      </c>
      <c r="H7015" s="152">
        <v>448.73670861379401</v>
      </c>
      <c r="I7015" s="152">
        <v>437.74133875368301</v>
      </c>
      <c r="J7015" s="152">
        <v>367.56494278274999</v>
      </c>
      <c r="K7015" s="152">
        <v>517.38320648675096</v>
      </c>
      <c r="L7015" s="152">
        <v>70.1763959709332</v>
      </c>
      <c r="M7015" s="152">
        <v>79.641867733068096</v>
      </c>
    </row>
    <row r="7016" spans="1:13">
      <c r="A7016" s="150" t="str">
        <f t="shared" si="219"/>
        <v>2007-2009FemalesNE5</v>
      </c>
      <c r="B7016" s="151" t="str">
        <f t="shared" si="218"/>
        <v>2007-2009_Females_NE5_&lt;75</v>
      </c>
      <c r="C7016" s="152" t="s">
        <v>5</v>
      </c>
      <c r="D7016" s="152" t="s">
        <v>214</v>
      </c>
      <c r="E7016" s="152" t="s">
        <v>64</v>
      </c>
      <c r="F7016" s="152">
        <v>138</v>
      </c>
      <c r="G7016" s="152">
        <v>46</v>
      </c>
      <c r="H7016" s="152">
        <v>446.21204772528898</v>
      </c>
      <c r="I7016" s="152">
        <v>436.54638393724201</v>
      </c>
      <c r="J7016" s="152">
        <v>366.51639639746099</v>
      </c>
      <c r="K7016" s="152">
        <v>516.02209550415898</v>
      </c>
      <c r="L7016" s="152">
        <v>70.029987539781203</v>
      </c>
      <c r="M7016" s="152">
        <v>79.475711566917198</v>
      </c>
    </row>
    <row r="7017" spans="1:13">
      <c r="A7017" s="150" t="str">
        <f t="shared" si="219"/>
        <v>2008-2010FemalesNE5</v>
      </c>
      <c r="B7017" s="151" t="str">
        <f t="shared" si="218"/>
        <v>2008-2010_Females_NE5_&lt;75</v>
      </c>
      <c r="C7017" s="152" t="s">
        <v>6</v>
      </c>
      <c r="D7017" s="152" t="s">
        <v>214</v>
      </c>
      <c r="E7017" s="152" t="s">
        <v>64</v>
      </c>
      <c r="F7017" s="152">
        <v>137</v>
      </c>
      <c r="G7017" s="152">
        <v>45.6666666666667</v>
      </c>
      <c r="H7017" s="152">
        <v>441.94974031420401</v>
      </c>
      <c r="I7017" s="152">
        <v>431.483718247627</v>
      </c>
      <c r="J7017" s="152">
        <v>361.96087546806501</v>
      </c>
      <c r="K7017" s="152">
        <v>510.42047492676897</v>
      </c>
      <c r="L7017" s="152">
        <v>69.522842779562794</v>
      </c>
      <c r="M7017" s="152">
        <v>78.936756679141197</v>
      </c>
    </row>
    <row r="7018" spans="1:13">
      <c r="A7018" s="150" t="str">
        <f t="shared" si="219"/>
        <v>2009-2011FemalesNE5</v>
      </c>
      <c r="B7018" s="151" t="str">
        <f t="shared" si="218"/>
        <v>2009-2011_Females_NE5_&lt;75</v>
      </c>
      <c r="C7018" s="152" t="s">
        <v>7</v>
      </c>
      <c r="D7018" s="152" t="s">
        <v>214</v>
      </c>
      <c r="E7018" s="152" t="s">
        <v>64</v>
      </c>
      <c r="F7018" s="152">
        <v>152</v>
      </c>
      <c r="G7018" s="152">
        <v>50.6666666666667</v>
      </c>
      <c r="H7018" s="152">
        <v>488.60458388247798</v>
      </c>
      <c r="I7018" s="152">
        <v>471.860596875255</v>
      </c>
      <c r="J7018" s="152">
        <v>399.53671594873703</v>
      </c>
      <c r="K7018" s="152">
        <v>553.44846826450805</v>
      </c>
      <c r="L7018" s="152">
        <v>72.323880926518399</v>
      </c>
      <c r="M7018" s="152">
        <v>81.587871389252598</v>
      </c>
    </row>
    <row r="7019" spans="1:13">
      <c r="A7019" s="150" t="str">
        <f t="shared" si="219"/>
        <v>2010-2012FemalesNE5</v>
      </c>
      <c r="B7019" s="151" t="str">
        <f t="shared" si="218"/>
        <v>2010-2012_Females_NE5_&lt;75</v>
      </c>
      <c r="C7019" s="152" t="s">
        <v>8</v>
      </c>
      <c r="D7019" s="152" t="s">
        <v>214</v>
      </c>
      <c r="E7019" s="152" t="s">
        <v>64</v>
      </c>
      <c r="F7019" s="152">
        <v>157</v>
      </c>
      <c r="G7019" s="152">
        <v>52.3333333333333</v>
      </c>
      <c r="H7019" s="152">
        <v>502.35177422967399</v>
      </c>
      <c r="I7019" s="152">
        <v>484.98705851666398</v>
      </c>
      <c r="J7019" s="152">
        <v>411.74073214769902</v>
      </c>
      <c r="K7019" s="152">
        <v>567.45492239382702</v>
      </c>
      <c r="L7019" s="152">
        <v>73.246326368965399</v>
      </c>
      <c r="M7019" s="152">
        <v>82.467863877162102</v>
      </c>
    </row>
    <row r="7020" spans="1:13">
      <c r="A7020" s="150" t="str">
        <f t="shared" si="219"/>
        <v>2011-2013FemalesNE5</v>
      </c>
      <c r="B7020" s="151" t="str">
        <f t="shared" si="218"/>
        <v>2011-2013_Females_NE5_&lt;75</v>
      </c>
      <c r="C7020" s="152" t="s">
        <v>9</v>
      </c>
      <c r="D7020" s="152" t="s">
        <v>214</v>
      </c>
      <c r="E7020" s="152" t="s">
        <v>64</v>
      </c>
      <c r="F7020" s="152">
        <v>149</v>
      </c>
      <c r="G7020" s="152">
        <v>49.6666666666667</v>
      </c>
      <c r="H7020" s="152">
        <v>474.17496738058099</v>
      </c>
      <c r="I7020" s="152">
        <v>451.76270784155201</v>
      </c>
      <c r="J7020" s="152">
        <v>381.771701373545</v>
      </c>
      <c r="K7020" s="152">
        <v>530.81481898074605</v>
      </c>
      <c r="L7020" s="152">
        <v>69.991006468006404</v>
      </c>
      <c r="M7020" s="152">
        <v>79.052111139194594</v>
      </c>
    </row>
    <row r="7021" spans="1:13">
      <c r="A7021" s="150" t="str">
        <f t="shared" si="219"/>
        <v>2012-2014FemalesNE5</v>
      </c>
      <c r="B7021" s="151" t="str">
        <f t="shared" si="218"/>
        <v>2012-2014_Females_NE5_&lt;75</v>
      </c>
      <c r="C7021" s="152" t="s">
        <v>216</v>
      </c>
      <c r="D7021" s="152" t="s">
        <v>214</v>
      </c>
      <c r="E7021" s="152" t="s">
        <v>64</v>
      </c>
      <c r="F7021" s="152">
        <v>145</v>
      </c>
      <c r="G7021" s="152">
        <v>48.3333333333333</v>
      </c>
      <c r="H7021" s="152">
        <v>458.07796802931699</v>
      </c>
      <c r="I7021" s="152">
        <v>433.63092252588098</v>
      </c>
      <c r="J7021" s="152">
        <v>365.524370880118</v>
      </c>
      <c r="K7021" s="152">
        <v>510.68376322862503</v>
      </c>
      <c r="L7021" s="152">
        <v>68.106551645762593</v>
      </c>
      <c r="M7021" s="152">
        <v>77.052840702744007</v>
      </c>
    </row>
    <row r="7022" spans="1:13">
      <c r="A7022" s="150" t="str">
        <f t="shared" si="219"/>
        <v>2004-2006FemalesNG</v>
      </c>
      <c r="B7022" s="151" t="str">
        <f t="shared" si="218"/>
        <v>2004-2006_Females_NG_&lt;75</v>
      </c>
      <c r="C7022" s="152" t="s">
        <v>1</v>
      </c>
      <c r="D7022" s="152" t="s">
        <v>214</v>
      </c>
      <c r="E7022" s="152" t="s">
        <v>65</v>
      </c>
      <c r="F7022" s="152">
        <v>471</v>
      </c>
      <c r="G7022" s="152">
        <v>157</v>
      </c>
      <c r="H7022" s="152">
        <v>367.93713040285598</v>
      </c>
      <c r="I7022" s="152">
        <v>358.49637027864298</v>
      </c>
      <c r="J7022" s="152">
        <v>326.74967737039799</v>
      </c>
      <c r="K7022" s="152">
        <v>392.48690406261301</v>
      </c>
      <c r="L7022" s="152">
        <v>31.746692908244999</v>
      </c>
      <c r="M7022" s="152">
        <v>33.990533783969703</v>
      </c>
    </row>
    <row r="7023" spans="1:13">
      <c r="A7023" s="150" t="str">
        <f t="shared" si="219"/>
        <v>2005-2007FemalesNG</v>
      </c>
      <c r="B7023" s="151" t="str">
        <f t="shared" si="218"/>
        <v>2005-2007_Females_NG_&lt;75</v>
      </c>
      <c r="C7023" s="152" t="s">
        <v>3</v>
      </c>
      <c r="D7023" s="152" t="s">
        <v>214</v>
      </c>
      <c r="E7023" s="152" t="s">
        <v>65</v>
      </c>
      <c r="F7023" s="152">
        <v>461</v>
      </c>
      <c r="G7023" s="152">
        <v>153.666666666667</v>
      </c>
      <c r="H7023" s="152">
        <v>359.21891314850302</v>
      </c>
      <c r="I7023" s="152">
        <v>346.62432898257902</v>
      </c>
      <c r="J7023" s="152">
        <v>315.59503643157802</v>
      </c>
      <c r="K7023" s="152">
        <v>379.87132862792902</v>
      </c>
      <c r="L7023" s="152">
        <v>31.029292551000299</v>
      </c>
      <c r="M7023" s="152">
        <v>33.246999645350101</v>
      </c>
    </row>
    <row r="7024" spans="1:13">
      <c r="A7024" s="150" t="str">
        <f t="shared" si="219"/>
        <v>2006-2008FemalesNG</v>
      </c>
      <c r="B7024" s="151" t="str">
        <f t="shared" si="218"/>
        <v>2006-2008_Females_NG_&lt;75</v>
      </c>
      <c r="C7024" s="152" t="s">
        <v>4</v>
      </c>
      <c r="D7024" s="152" t="s">
        <v>214</v>
      </c>
      <c r="E7024" s="152" t="s">
        <v>65</v>
      </c>
      <c r="F7024" s="152">
        <v>467</v>
      </c>
      <c r="G7024" s="152">
        <v>155.666666666667</v>
      </c>
      <c r="H7024" s="152">
        <v>363.01167545046098</v>
      </c>
      <c r="I7024" s="152">
        <v>346.64797633579599</v>
      </c>
      <c r="J7024" s="152">
        <v>315.817322896728</v>
      </c>
      <c r="K7024" s="152">
        <v>379.66739469041102</v>
      </c>
      <c r="L7024" s="152">
        <v>30.830653439067699</v>
      </c>
      <c r="M7024" s="152">
        <v>33.019418354615503</v>
      </c>
    </row>
    <row r="7025" spans="1:13">
      <c r="A7025" s="150" t="str">
        <f t="shared" si="219"/>
        <v>2007-2009FemalesNG</v>
      </c>
      <c r="B7025" s="151" t="str">
        <f t="shared" si="218"/>
        <v>2007-2009_Females_NG_&lt;75</v>
      </c>
      <c r="C7025" s="152" t="s">
        <v>5</v>
      </c>
      <c r="D7025" s="152" t="s">
        <v>214</v>
      </c>
      <c r="E7025" s="152" t="s">
        <v>65</v>
      </c>
      <c r="F7025" s="152">
        <v>509</v>
      </c>
      <c r="G7025" s="152">
        <v>169.666666666667</v>
      </c>
      <c r="H7025" s="152">
        <v>395.21395128541599</v>
      </c>
      <c r="I7025" s="152">
        <v>371.817415158926</v>
      </c>
      <c r="J7025" s="152">
        <v>340.094592105461</v>
      </c>
      <c r="K7025" s="152">
        <v>405.693944809333</v>
      </c>
      <c r="L7025" s="152">
        <v>31.722823053465401</v>
      </c>
      <c r="M7025" s="152">
        <v>33.8765296504071</v>
      </c>
    </row>
    <row r="7026" spans="1:13">
      <c r="A7026" s="150" t="str">
        <f t="shared" si="219"/>
        <v>2008-2010FemalesNG</v>
      </c>
      <c r="B7026" s="151" t="str">
        <f t="shared" si="218"/>
        <v>2008-2010_Females_NG_&lt;75</v>
      </c>
      <c r="C7026" s="152" t="s">
        <v>6</v>
      </c>
      <c r="D7026" s="152" t="s">
        <v>214</v>
      </c>
      <c r="E7026" s="152" t="s">
        <v>65</v>
      </c>
      <c r="F7026" s="152">
        <v>508</v>
      </c>
      <c r="G7026" s="152">
        <v>169.333333333333</v>
      </c>
      <c r="H7026" s="152">
        <v>395.22924073973201</v>
      </c>
      <c r="I7026" s="152">
        <v>368.85869762224502</v>
      </c>
      <c r="J7026" s="152">
        <v>337.33217079902499</v>
      </c>
      <c r="K7026" s="152">
        <v>402.527787190254</v>
      </c>
      <c r="L7026" s="152">
        <v>31.526526823220799</v>
      </c>
      <c r="M7026" s="152">
        <v>33.669089568008197</v>
      </c>
    </row>
    <row r="7027" spans="1:13">
      <c r="A7027" s="150" t="str">
        <f t="shared" si="219"/>
        <v>2009-2011FemalesNG</v>
      </c>
      <c r="B7027" s="151" t="str">
        <f t="shared" si="218"/>
        <v>2009-2011_Females_NG_&lt;75</v>
      </c>
      <c r="C7027" s="152" t="s">
        <v>7</v>
      </c>
      <c r="D7027" s="152" t="s">
        <v>214</v>
      </c>
      <c r="E7027" s="152" t="s">
        <v>65</v>
      </c>
      <c r="F7027" s="152">
        <v>498</v>
      </c>
      <c r="G7027" s="152">
        <v>166</v>
      </c>
      <c r="H7027" s="152">
        <v>388.59497167470403</v>
      </c>
      <c r="I7027" s="152">
        <v>358.17057476478499</v>
      </c>
      <c r="J7027" s="152">
        <v>327.24893385269502</v>
      </c>
      <c r="K7027" s="152">
        <v>391.21544298491801</v>
      </c>
      <c r="L7027" s="152">
        <v>30.921640912090101</v>
      </c>
      <c r="M7027" s="152">
        <v>33.044868220133303</v>
      </c>
    </row>
    <row r="7028" spans="1:13">
      <c r="A7028" s="150" t="str">
        <f t="shared" si="219"/>
        <v>2010-2012FemalesNG</v>
      </c>
      <c r="B7028" s="151" t="str">
        <f t="shared" si="218"/>
        <v>2010-2012_Females_NG_&lt;75</v>
      </c>
      <c r="C7028" s="152" t="s">
        <v>8</v>
      </c>
      <c r="D7028" s="152" t="s">
        <v>214</v>
      </c>
      <c r="E7028" s="152" t="s">
        <v>65</v>
      </c>
      <c r="F7028" s="152">
        <v>484</v>
      </c>
      <c r="G7028" s="152">
        <v>161.333333333333</v>
      </c>
      <c r="H7028" s="152">
        <v>378.918360316914</v>
      </c>
      <c r="I7028" s="152">
        <v>346.990674967404</v>
      </c>
      <c r="J7028" s="152">
        <v>316.58554643802398</v>
      </c>
      <c r="K7028" s="152">
        <v>379.51467271530601</v>
      </c>
      <c r="L7028" s="152">
        <v>30.405128529380502</v>
      </c>
      <c r="M7028" s="152">
        <v>32.523997747902001</v>
      </c>
    </row>
    <row r="7029" spans="1:13">
      <c r="A7029" s="150" t="str">
        <f t="shared" si="219"/>
        <v>2011-2013FemalesNG</v>
      </c>
      <c r="B7029" s="151" t="str">
        <f t="shared" si="218"/>
        <v>2011-2013_Females_NG_&lt;75</v>
      </c>
      <c r="C7029" s="152" t="s">
        <v>9</v>
      </c>
      <c r="D7029" s="152" t="s">
        <v>214</v>
      </c>
      <c r="E7029" s="152" t="s">
        <v>65</v>
      </c>
      <c r="F7029" s="152">
        <v>487</v>
      </c>
      <c r="G7029" s="152">
        <v>162.333333333333</v>
      </c>
      <c r="H7029" s="152">
        <v>381.68836359931299</v>
      </c>
      <c r="I7029" s="152">
        <v>345.249826561963</v>
      </c>
      <c r="J7029" s="152">
        <v>315.06924216295499</v>
      </c>
      <c r="K7029" s="152">
        <v>377.52690067379001</v>
      </c>
      <c r="L7029" s="152">
        <v>30.180584399007099</v>
      </c>
      <c r="M7029" s="152">
        <v>32.277074111827901</v>
      </c>
    </row>
    <row r="7030" spans="1:13">
      <c r="A7030" s="150" t="str">
        <f t="shared" si="219"/>
        <v>2012-2014FemalesNG</v>
      </c>
      <c r="B7030" s="151" t="str">
        <f t="shared" si="218"/>
        <v>2012-2014_Females_NG_&lt;75</v>
      </c>
      <c r="C7030" s="152" t="s">
        <v>216</v>
      </c>
      <c r="D7030" s="152" t="s">
        <v>214</v>
      </c>
      <c r="E7030" s="152" t="s">
        <v>65</v>
      </c>
      <c r="F7030" s="152">
        <v>472</v>
      </c>
      <c r="G7030" s="152">
        <v>157.333333333333</v>
      </c>
      <c r="H7030" s="152">
        <v>369.83639440857502</v>
      </c>
      <c r="I7030" s="152">
        <v>327.93699332243398</v>
      </c>
      <c r="J7030" s="152">
        <v>298.80976647510499</v>
      </c>
      <c r="K7030" s="152">
        <v>359.12065331385998</v>
      </c>
      <c r="L7030" s="152">
        <v>29.127226847328998</v>
      </c>
      <c r="M7030" s="152">
        <v>31.183659991425401</v>
      </c>
    </row>
    <row r="7031" spans="1:13">
      <c r="A7031" s="150" t="str">
        <f t="shared" si="219"/>
        <v>2004-2006FemalesNG1</v>
      </c>
      <c r="B7031" s="151" t="str">
        <f t="shared" si="218"/>
        <v>2004-2006_Females_NG1_&lt;75</v>
      </c>
      <c r="C7031" s="152" t="s">
        <v>1</v>
      </c>
      <c r="D7031" s="152" t="s">
        <v>214</v>
      </c>
      <c r="E7031" s="152" t="s">
        <v>66</v>
      </c>
      <c r="F7031" s="152">
        <v>78</v>
      </c>
      <c r="G7031" s="152">
        <v>26</v>
      </c>
      <c r="H7031" s="152">
        <v>295.93656334180702</v>
      </c>
      <c r="I7031" s="152">
        <v>283.06462852455297</v>
      </c>
      <c r="J7031" s="152">
        <v>223.2205594847</v>
      </c>
      <c r="K7031" s="152">
        <v>353.90024402811798</v>
      </c>
      <c r="L7031" s="152">
        <v>59.844069039852499</v>
      </c>
      <c r="M7031" s="152">
        <v>70.835615503564796</v>
      </c>
    </row>
    <row r="7032" spans="1:13">
      <c r="A7032" s="150" t="str">
        <f t="shared" si="219"/>
        <v>2005-2007FemalesNG1</v>
      </c>
      <c r="B7032" s="151" t="str">
        <f t="shared" si="218"/>
        <v>2005-2007_Females_NG1_&lt;75</v>
      </c>
      <c r="C7032" s="152" t="s">
        <v>3</v>
      </c>
      <c r="D7032" s="152" t="s">
        <v>214</v>
      </c>
      <c r="E7032" s="152" t="s">
        <v>66</v>
      </c>
      <c r="F7032" s="152">
        <v>84</v>
      </c>
      <c r="G7032" s="152">
        <v>28</v>
      </c>
      <c r="H7032" s="152">
        <v>319.34306569343102</v>
      </c>
      <c r="I7032" s="152">
        <v>305.73270806183001</v>
      </c>
      <c r="J7032" s="152">
        <v>243.34239225701799</v>
      </c>
      <c r="K7032" s="152">
        <v>379.12740003509998</v>
      </c>
      <c r="L7032" s="152">
        <v>62.390315804811102</v>
      </c>
      <c r="M7032" s="152">
        <v>73.394691973270398</v>
      </c>
    </row>
    <row r="7033" spans="1:13">
      <c r="A7033" s="150" t="str">
        <f t="shared" si="219"/>
        <v>2006-2008FemalesNG1</v>
      </c>
      <c r="B7033" s="151" t="str">
        <f t="shared" si="218"/>
        <v>2006-2008_Females_NG1_&lt;75</v>
      </c>
      <c r="C7033" s="152" t="s">
        <v>4</v>
      </c>
      <c r="D7033" s="152" t="s">
        <v>214</v>
      </c>
      <c r="E7033" s="152" t="s">
        <v>66</v>
      </c>
      <c r="F7033" s="152">
        <v>74</v>
      </c>
      <c r="G7033" s="152">
        <v>24.6666666666667</v>
      </c>
      <c r="H7033" s="152">
        <v>280.40924592648702</v>
      </c>
      <c r="I7033" s="152">
        <v>264.323883617479</v>
      </c>
      <c r="J7033" s="152">
        <v>207.240224663052</v>
      </c>
      <c r="K7033" s="152">
        <v>332.19897961733801</v>
      </c>
      <c r="L7033" s="152">
        <v>57.083658954426397</v>
      </c>
      <c r="M7033" s="152">
        <v>67.875095999859198</v>
      </c>
    </row>
    <row r="7034" spans="1:13">
      <c r="A7034" s="150" t="str">
        <f t="shared" si="219"/>
        <v>2007-2009FemalesNG1</v>
      </c>
      <c r="B7034" s="151" t="str">
        <f t="shared" si="218"/>
        <v>2007-2009_Females_NG1_&lt;75</v>
      </c>
      <c r="C7034" s="152" t="s">
        <v>5</v>
      </c>
      <c r="D7034" s="152" t="s">
        <v>214</v>
      </c>
      <c r="E7034" s="152" t="s">
        <v>66</v>
      </c>
      <c r="F7034" s="152">
        <v>85</v>
      </c>
      <c r="G7034" s="152">
        <v>28.3333333333333</v>
      </c>
      <c r="H7034" s="152">
        <v>320.94849720586001</v>
      </c>
      <c r="I7034" s="152">
        <v>295.976319859081</v>
      </c>
      <c r="J7034" s="152">
        <v>236.03373722902401</v>
      </c>
      <c r="K7034" s="152">
        <v>366.42351380911299</v>
      </c>
      <c r="L7034" s="152">
        <v>59.942582630057103</v>
      </c>
      <c r="M7034" s="152">
        <v>70.447193950031902</v>
      </c>
    </row>
    <row r="7035" spans="1:13">
      <c r="A7035" s="150" t="str">
        <f t="shared" si="219"/>
        <v>2008-2010FemalesNG1</v>
      </c>
      <c r="B7035" s="151" t="str">
        <f t="shared" si="218"/>
        <v>2008-2010_Females_NG1_&lt;75</v>
      </c>
      <c r="C7035" s="152" t="s">
        <v>6</v>
      </c>
      <c r="D7035" s="152" t="s">
        <v>214</v>
      </c>
      <c r="E7035" s="152" t="s">
        <v>66</v>
      </c>
      <c r="F7035" s="152">
        <v>81</v>
      </c>
      <c r="G7035" s="152">
        <v>27</v>
      </c>
      <c r="H7035" s="152">
        <v>305.19969856819898</v>
      </c>
      <c r="I7035" s="152">
        <v>275.108449002513</v>
      </c>
      <c r="J7035" s="152">
        <v>218.05422784804699</v>
      </c>
      <c r="K7035" s="152">
        <v>342.42771340099102</v>
      </c>
      <c r="L7035" s="152">
        <v>57.054221154466298</v>
      </c>
      <c r="M7035" s="152">
        <v>67.319264398478097</v>
      </c>
    </row>
    <row r="7036" spans="1:13">
      <c r="A7036" s="150" t="str">
        <f t="shared" si="219"/>
        <v>2009-2011FemalesNG1</v>
      </c>
      <c r="B7036" s="151" t="str">
        <f t="shared" si="218"/>
        <v>2009-2011_Females_NG1_&lt;75</v>
      </c>
      <c r="C7036" s="152" t="s">
        <v>7</v>
      </c>
      <c r="D7036" s="152" t="s">
        <v>214</v>
      </c>
      <c r="E7036" s="152" t="s">
        <v>66</v>
      </c>
      <c r="F7036" s="152">
        <v>82</v>
      </c>
      <c r="G7036" s="152">
        <v>27.3333333333333</v>
      </c>
      <c r="H7036" s="152">
        <v>308.39820978600198</v>
      </c>
      <c r="I7036" s="152">
        <v>269.51899857497301</v>
      </c>
      <c r="J7036" s="152">
        <v>213.990465500623</v>
      </c>
      <c r="K7036" s="152">
        <v>334.97132665816599</v>
      </c>
      <c r="L7036" s="152">
        <v>55.528533074350698</v>
      </c>
      <c r="M7036" s="152">
        <v>65.452328083193095</v>
      </c>
    </row>
    <row r="7037" spans="1:13">
      <c r="A7037" s="150" t="str">
        <f t="shared" si="219"/>
        <v>2010-2012FemalesNG1</v>
      </c>
      <c r="B7037" s="151" t="str">
        <f t="shared" si="218"/>
        <v>2010-2012_Females_NG1_&lt;75</v>
      </c>
      <c r="C7037" s="152" t="s">
        <v>8</v>
      </c>
      <c r="D7037" s="152" t="s">
        <v>214</v>
      </c>
      <c r="E7037" s="152" t="s">
        <v>66</v>
      </c>
      <c r="F7037" s="152">
        <v>72</v>
      </c>
      <c r="G7037" s="152">
        <v>24</v>
      </c>
      <c r="H7037" s="152">
        <v>269.57205436369799</v>
      </c>
      <c r="I7037" s="152">
        <v>230.18299595787801</v>
      </c>
      <c r="J7037" s="152">
        <v>179.856396353854</v>
      </c>
      <c r="K7037" s="152">
        <v>290.167837832028</v>
      </c>
      <c r="L7037" s="152">
        <v>50.326599604024302</v>
      </c>
      <c r="M7037" s="152">
        <v>59.984841874149303</v>
      </c>
    </row>
    <row r="7038" spans="1:13">
      <c r="A7038" s="150" t="str">
        <f t="shared" si="219"/>
        <v>2011-2013FemalesNG1</v>
      </c>
      <c r="B7038" s="151" t="str">
        <f t="shared" si="218"/>
        <v>2011-2013_Females_NG1_&lt;75</v>
      </c>
      <c r="C7038" s="152" t="s">
        <v>9</v>
      </c>
      <c r="D7038" s="152" t="s">
        <v>214</v>
      </c>
      <c r="E7038" s="152" t="s">
        <v>66</v>
      </c>
      <c r="F7038" s="152">
        <v>73</v>
      </c>
      <c r="G7038" s="152">
        <v>24.3333333333333</v>
      </c>
      <c r="H7038" s="152">
        <v>272.15449427729902</v>
      </c>
      <c r="I7038" s="152">
        <v>232.23513449908</v>
      </c>
      <c r="J7038" s="152">
        <v>181.71431959922</v>
      </c>
      <c r="K7038" s="152">
        <v>292.37829491880302</v>
      </c>
      <c r="L7038" s="152">
        <v>50.520814899860397</v>
      </c>
      <c r="M7038" s="152">
        <v>60.143160419723202</v>
      </c>
    </row>
    <row r="7039" spans="1:13">
      <c r="A7039" s="150" t="str">
        <f t="shared" si="219"/>
        <v>2012-2014FemalesNG1</v>
      </c>
      <c r="B7039" s="151" t="str">
        <f t="shared" ref="B7039:B7102" si="220">CONCATENATE(C7039,"_",D7039,"_",E7039,"_","&lt;75")</f>
        <v>2012-2014_Females_NG1_&lt;75</v>
      </c>
      <c r="C7039" s="152" t="s">
        <v>216</v>
      </c>
      <c r="D7039" s="152" t="s">
        <v>214</v>
      </c>
      <c r="E7039" s="152" t="s">
        <v>66</v>
      </c>
      <c r="F7039" s="152">
        <v>70</v>
      </c>
      <c r="G7039" s="152">
        <v>23.3333333333333</v>
      </c>
      <c r="H7039" s="152">
        <v>260.07802340702199</v>
      </c>
      <c r="I7039" s="152">
        <v>218.70489766089401</v>
      </c>
      <c r="J7039" s="152">
        <v>170.11594425244101</v>
      </c>
      <c r="K7039" s="152">
        <v>276.76415012052303</v>
      </c>
      <c r="L7039" s="152">
        <v>48.5889534084532</v>
      </c>
      <c r="M7039" s="152">
        <v>58.059252459627999</v>
      </c>
    </row>
    <row r="7040" spans="1:13">
      <c r="A7040" s="150" t="str">
        <f t="shared" si="219"/>
        <v>2004-2006FemalesNG2</v>
      </c>
      <c r="B7040" s="151" t="str">
        <f t="shared" si="220"/>
        <v>2004-2006_Females_NG2_&lt;75</v>
      </c>
      <c r="C7040" s="152" t="s">
        <v>1</v>
      </c>
      <c r="D7040" s="152" t="s">
        <v>214</v>
      </c>
      <c r="E7040" s="152" t="s">
        <v>67</v>
      </c>
      <c r="F7040" s="152">
        <v>90</v>
      </c>
      <c r="G7040" s="152">
        <v>30</v>
      </c>
      <c r="H7040" s="152">
        <v>353.245937671717</v>
      </c>
      <c r="I7040" s="152">
        <v>335.31673700539102</v>
      </c>
      <c r="J7040" s="152">
        <v>269.35478961005799</v>
      </c>
      <c r="K7040" s="152">
        <v>412.48379647658197</v>
      </c>
      <c r="L7040" s="152">
        <v>65.961947395333098</v>
      </c>
      <c r="M7040" s="152">
        <v>77.1670594711901</v>
      </c>
    </row>
    <row r="7041" spans="1:13">
      <c r="A7041" s="150" t="str">
        <f t="shared" si="219"/>
        <v>2005-2007FemalesNG2</v>
      </c>
      <c r="B7041" s="151" t="str">
        <f t="shared" si="220"/>
        <v>2005-2007_Females_NG2_&lt;75</v>
      </c>
      <c r="C7041" s="152" t="s">
        <v>3</v>
      </c>
      <c r="D7041" s="152" t="s">
        <v>214</v>
      </c>
      <c r="E7041" s="152" t="s">
        <v>67</v>
      </c>
      <c r="F7041" s="152">
        <v>82</v>
      </c>
      <c r="G7041" s="152">
        <v>27.3333333333333</v>
      </c>
      <c r="H7041" s="152">
        <v>321.26625920702099</v>
      </c>
      <c r="I7041" s="152">
        <v>299.13816592974598</v>
      </c>
      <c r="J7041" s="152">
        <v>237.61556830126099</v>
      </c>
      <c r="K7041" s="152">
        <v>371.65578924095598</v>
      </c>
      <c r="L7041" s="152">
        <v>61.522597628484803</v>
      </c>
      <c r="M7041" s="152">
        <v>72.517623311210599</v>
      </c>
    </row>
    <row r="7042" spans="1:13">
      <c r="A7042" s="150" t="str">
        <f t="shared" si="219"/>
        <v>2006-2008FemalesNG2</v>
      </c>
      <c r="B7042" s="151" t="str">
        <f t="shared" si="220"/>
        <v>2006-2008_Females_NG2_&lt;75</v>
      </c>
      <c r="C7042" s="152" t="s">
        <v>4</v>
      </c>
      <c r="D7042" s="152" t="s">
        <v>214</v>
      </c>
      <c r="E7042" s="152" t="s">
        <v>67</v>
      </c>
      <c r="F7042" s="152">
        <v>84</v>
      </c>
      <c r="G7042" s="152">
        <v>28</v>
      </c>
      <c r="H7042" s="152">
        <v>328.30454154615802</v>
      </c>
      <c r="I7042" s="152">
        <v>300.89323625827501</v>
      </c>
      <c r="J7042" s="152">
        <v>239.44796562819201</v>
      </c>
      <c r="K7042" s="152">
        <v>373.17619640898101</v>
      </c>
      <c r="L7042" s="152">
        <v>61.445270630082597</v>
      </c>
      <c r="M7042" s="152">
        <v>72.282960150706501</v>
      </c>
    </row>
    <row r="7043" spans="1:13">
      <c r="A7043" s="150" t="str">
        <f t="shared" ref="A7043:A7106" si="221">C7043&amp;D7043&amp;E7043</f>
        <v>2007-2009FemalesNG2</v>
      </c>
      <c r="B7043" s="151" t="str">
        <f t="shared" si="220"/>
        <v>2007-2009_Females_NG2_&lt;75</v>
      </c>
      <c r="C7043" s="152" t="s">
        <v>5</v>
      </c>
      <c r="D7043" s="152" t="s">
        <v>214</v>
      </c>
      <c r="E7043" s="152" t="s">
        <v>67</v>
      </c>
      <c r="F7043" s="152">
        <v>89</v>
      </c>
      <c r="G7043" s="152">
        <v>29.6666666666667</v>
      </c>
      <c r="H7043" s="152">
        <v>346.101497180634</v>
      </c>
      <c r="I7043" s="152">
        <v>305.61913163456398</v>
      </c>
      <c r="J7043" s="152">
        <v>244.94698220822701</v>
      </c>
      <c r="K7043" s="152">
        <v>376.66066179889401</v>
      </c>
      <c r="L7043" s="152">
        <v>60.672149426336901</v>
      </c>
      <c r="M7043" s="152">
        <v>71.041530164329899</v>
      </c>
    </row>
    <row r="7044" spans="1:13">
      <c r="A7044" s="150" t="str">
        <f t="shared" si="221"/>
        <v>2008-2010FemalesNG2</v>
      </c>
      <c r="B7044" s="151" t="str">
        <f t="shared" si="220"/>
        <v>2008-2010_Females_NG2_&lt;75</v>
      </c>
      <c r="C7044" s="152" t="s">
        <v>6</v>
      </c>
      <c r="D7044" s="152" t="s">
        <v>214</v>
      </c>
      <c r="E7044" s="152" t="s">
        <v>67</v>
      </c>
      <c r="F7044" s="152">
        <v>93</v>
      </c>
      <c r="G7044" s="152">
        <v>31</v>
      </c>
      <c r="H7044" s="152">
        <v>361.41769003575303</v>
      </c>
      <c r="I7044" s="152">
        <v>315.00646414353503</v>
      </c>
      <c r="J7044" s="152">
        <v>253.73421188761401</v>
      </c>
      <c r="K7044" s="152">
        <v>386.503261807939</v>
      </c>
      <c r="L7044" s="152">
        <v>61.272252255920698</v>
      </c>
      <c r="M7044" s="152">
        <v>71.496797664404298</v>
      </c>
    </row>
    <row r="7045" spans="1:13">
      <c r="A7045" s="150" t="str">
        <f t="shared" si="221"/>
        <v>2009-2011FemalesNG2</v>
      </c>
      <c r="B7045" s="151" t="str">
        <f t="shared" si="220"/>
        <v>2009-2011_Females_NG2_&lt;75</v>
      </c>
      <c r="C7045" s="152" t="s">
        <v>7</v>
      </c>
      <c r="D7045" s="152" t="s">
        <v>214</v>
      </c>
      <c r="E7045" s="152" t="s">
        <v>67</v>
      </c>
      <c r="F7045" s="152">
        <v>91</v>
      </c>
      <c r="G7045" s="152">
        <v>30.3333333333333</v>
      </c>
      <c r="H7045" s="152">
        <v>354.54085011883001</v>
      </c>
      <c r="I7045" s="152">
        <v>305.845973942694</v>
      </c>
      <c r="J7045" s="152">
        <v>245.93735881059399</v>
      </c>
      <c r="K7045" s="152">
        <v>375.870422924433</v>
      </c>
      <c r="L7045" s="152">
        <v>59.9086151321005</v>
      </c>
      <c r="M7045" s="152">
        <v>70.024448981738303</v>
      </c>
    </row>
    <row r="7046" spans="1:13">
      <c r="A7046" s="150" t="str">
        <f t="shared" si="221"/>
        <v>2010-2012FemalesNG2</v>
      </c>
      <c r="B7046" s="151" t="str">
        <f t="shared" si="220"/>
        <v>2010-2012_Females_NG2_&lt;75</v>
      </c>
      <c r="C7046" s="152" t="s">
        <v>8</v>
      </c>
      <c r="D7046" s="152" t="s">
        <v>214</v>
      </c>
      <c r="E7046" s="152" t="s">
        <v>67</v>
      </c>
      <c r="F7046" s="152">
        <v>88</v>
      </c>
      <c r="G7046" s="152">
        <v>29.3333333333333</v>
      </c>
      <c r="H7046" s="152">
        <v>344.08602150537598</v>
      </c>
      <c r="I7046" s="152">
        <v>301.51565018983899</v>
      </c>
      <c r="J7046" s="152">
        <v>241.31273625967199</v>
      </c>
      <c r="K7046" s="152">
        <v>372.071242904754</v>
      </c>
      <c r="L7046" s="152">
        <v>60.202913930166403</v>
      </c>
      <c r="M7046" s="152">
        <v>70.555592714914994</v>
      </c>
    </row>
    <row r="7047" spans="1:13">
      <c r="A7047" s="150" t="str">
        <f t="shared" si="221"/>
        <v>2011-2013FemalesNG2</v>
      </c>
      <c r="B7047" s="151" t="str">
        <f t="shared" si="220"/>
        <v>2011-2013_Females_NG2_&lt;75</v>
      </c>
      <c r="C7047" s="152" t="s">
        <v>9</v>
      </c>
      <c r="D7047" s="152" t="s">
        <v>214</v>
      </c>
      <c r="E7047" s="152" t="s">
        <v>67</v>
      </c>
      <c r="F7047" s="152">
        <v>87</v>
      </c>
      <c r="G7047" s="152">
        <v>29</v>
      </c>
      <c r="H7047" s="152">
        <v>341.57832744405198</v>
      </c>
      <c r="I7047" s="152">
        <v>292.56812810925697</v>
      </c>
      <c r="J7047" s="152">
        <v>233.66595006389801</v>
      </c>
      <c r="K7047" s="152">
        <v>361.66255885336898</v>
      </c>
      <c r="L7047" s="152">
        <v>58.9021780453593</v>
      </c>
      <c r="M7047" s="152">
        <v>69.094430744111904</v>
      </c>
    </row>
    <row r="7048" spans="1:13">
      <c r="A7048" s="150" t="str">
        <f t="shared" si="221"/>
        <v>2012-2014FemalesNG2</v>
      </c>
      <c r="B7048" s="151" t="str">
        <f t="shared" si="220"/>
        <v>2012-2014_Females_NG2_&lt;75</v>
      </c>
      <c r="C7048" s="152" t="s">
        <v>216</v>
      </c>
      <c r="D7048" s="152" t="s">
        <v>214</v>
      </c>
      <c r="E7048" s="152" t="s">
        <v>67</v>
      </c>
      <c r="F7048" s="152">
        <v>80</v>
      </c>
      <c r="G7048" s="152">
        <v>26.6666666666667</v>
      </c>
      <c r="H7048" s="152">
        <v>314.56432840515902</v>
      </c>
      <c r="I7048" s="152">
        <v>259.959182035683</v>
      </c>
      <c r="J7048" s="152">
        <v>205.37799059501299</v>
      </c>
      <c r="K7048" s="152">
        <v>324.42738810398401</v>
      </c>
      <c r="L7048" s="152">
        <v>54.581191440669897</v>
      </c>
      <c r="M7048" s="152">
        <v>64.468206068301001</v>
      </c>
    </row>
    <row r="7049" spans="1:13">
      <c r="A7049" s="150" t="str">
        <f t="shared" si="221"/>
        <v>2004-2006FemalesNG3</v>
      </c>
      <c r="B7049" s="151" t="str">
        <f t="shared" si="220"/>
        <v>2004-2006_Females_NG3_&lt;75</v>
      </c>
      <c r="C7049" s="152" t="s">
        <v>1</v>
      </c>
      <c r="D7049" s="152" t="s">
        <v>214</v>
      </c>
      <c r="E7049" s="152" t="s">
        <v>68</v>
      </c>
      <c r="F7049" s="152">
        <v>109</v>
      </c>
      <c r="G7049" s="152">
        <v>36.3333333333333</v>
      </c>
      <c r="H7049" s="152">
        <v>418.20135052179302</v>
      </c>
      <c r="I7049" s="152">
        <v>393.13731605778202</v>
      </c>
      <c r="J7049" s="152">
        <v>322.48315768635598</v>
      </c>
      <c r="K7049" s="152">
        <v>474.61018546804098</v>
      </c>
      <c r="L7049" s="152">
        <v>70.654158371426107</v>
      </c>
      <c r="M7049" s="152">
        <v>81.472869410258994</v>
      </c>
    </row>
    <row r="7050" spans="1:13">
      <c r="A7050" s="150" t="str">
        <f t="shared" si="221"/>
        <v>2005-2007FemalesNG3</v>
      </c>
      <c r="B7050" s="151" t="str">
        <f t="shared" si="220"/>
        <v>2005-2007_Females_NG3_&lt;75</v>
      </c>
      <c r="C7050" s="152" t="s">
        <v>3</v>
      </c>
      <c r="D7050" s="152" t="s">
        <v>214</v>
      </c>
      <c r="E7050" s="152" t="s">
        <v>68</v>
      </c>
      <c r="F7050" s="152">
        <v>114</v>
      </c>
      <c r="G7050" s="152">
        <v>38</v>
      </c>
      <c r="H7050" s="152">
        <v>435.33050750372303</v>
      </c>
      <c r="I7050" s="152">
        <v>406.52710138879002</v>
      </c>
      <c r="J7050" s="152">
        <v>334.97526422018097</v>
      </c>
      <c r="K7050" s="152">
        <v>488.77316718669601</v>
      </c>
      <c r="L7050" s="152">
        <v>71.551837168609197</v>
      </c>
      <c r="M7050" s="152">
        <v>82.246065797905899</v>
      </c>
    </row>
    <row r="7051" spans="1:13">
      <c r="A7051" s="150" t="str">
        <f t="shared" si="221"/>
        <v>2006-2008FemalesNG3</v>
      </c>
      <c r="B7051" s="151" t="str">
        <f t="shared" si="220"/>
        <v>2006-2008_Females_NG3_&lt;75</v>
      </c>
      <c r="C7051" s="152" t="s">
        <v>4</v>
      </c>
      <c r="D7051" s="152" t="s">
        <v>214</v>
      </c>
      <c r="E7051" s="152" t="s">
        <v>68</v>
      </c>
      <c r="F7051" s="152">
        <v>111</v>
      </c>
      <c r="G7051" s="152">
        <v>37</v>
      </c>
      <c r="H7051" s="152">
        <v>421.65242165242199</v>
      </c>
      <c r="I7051" s="152">
        <v>388.56839620643302</v>
      </c>
      <c r="J7051" s="152">
        <v>319.41680791568302</v>
      </c>
      <c r="K7051" s="152">
        <v>468.20520251125998</v>
      </c>
      <c r="L7051" s="152">
        <v>69.151588290749402</v>
      </c>
      <c r="M7051" s="152">
        <v>79.636806304827203</v>
      </c>
    </row>
    <row r="7052" spans="1:13">
      <c r="A7052" s="150" t="str">
        <f t="shared" si="221"/>
        <v>2007-2009FemalesNG3</v>
      </c>
      <c r="B7052" s="151" t="str">
        <f t="shared" si="220"/>
        <v>2007-2009_Females_NG3_&lt;75</v>
      </c>
      <c r="C7052" s="152" t="s">
        <v>5</v>
      </c>
      <c r="D7052" s="152" t="s">
        <v>214</v>
      </c>
      <c r="E7052" s="152" t="s">
        <v>68</v>
      </c>
      <c r="F7052" s="152">
        <v>123</v>
      </c>
      <c r="G7052" s="152">
        <v>41</v>
      </c>
      <c r="H7052" s="152">
        <v>464.34368983351601</v>
      </c>
      <c r="I7052" s="152">
        <v>426.18997000934598</v>
      </c>
      <c r="J7052" s="152">
        <v>353.90053117269298</v>
      </c>
      <c r="K7052" s="152">
        <v>508.85083115527402</v>
      </c>
      <c r="L7052" s="152">
        <v>72.289438836653503</v>
      </c>
      <c r="M7052" s="152">
        <v>82.660861145927996</v>
      </c>
    </row>
    <row r="7053" spans="1:13">
      <c r="A7053" s="150" t="str">
        <f t="shared" si="221"/>
        <v>2008-2010FemalesNG3</v>
      </c>
      <c r="B7053" s="151" t="str">
        <f t="shared" si="220"/>
        <v>2008-2010_Females_NG3_&lt;75</v>
      </c>
      <c r="C7053" s="152" t="s">
        <v>6</v>
      </c>
      <c r="D7053" s="152" t="s">
        <v>214</v>
      </c>
      <c r="E7053" s="152" t="s">
        <v>68</v>
      </c>
      <c r="F7053" s="152">
        <v>102</v>
      </c>
      <c r="G7053" s="152">
        <v>34</v>
      </c>
      <c r="H7053" s="152">
        <v>383.35776299470098</v>
      </c>
      <c r="I7053" s="152">
        <v>353.87897248160601</v>
      </c>
      <c r="J7053" s="152">
        <v>288.16754919247398</v>
      </c>
      <c r="K7053" s="152">
        <v>430.01990707002898</v>
      </c>
      <c r="L7053" s="152">
        <v>65.711423289132298</v>
      </c>
      <c r="M7053" s="152">
        <v>76.140934588423406</v>
      </c>
    </row>
    <row r="7054" spans="1:13">
      <c r="A7054" s="150" t="str">
        <f t="shared" si="221"/>
        <v>2009-2011FemalesNG3</v>
      </c>
      <c r="B7054" s="151" t="str">
        <f t="shared" si="220"/>
        <v>2009-2011_Females_NG3_&lt;75</v>
      </c>
      <c r="C7054" s="152" t="s">
        <v>7</v>
      </c>
      <c r="D7054" s="152" t="s">
        <v>214</v>
      </c>
      <c r="E7054" s="152" t="s">
        <v>68</v>
      </c>
      <c r="F7054" s="152">
        <v>101</v>
      </c>
      <c r="G7054" s="152">
        <v>33.6666666666667</v>
      </c>
      <c r="H7054" s="152">
        <v>380.04214328717597</v>
      </c>
      <c r="I7054" s="152">
        <v>345.24393593974202</v>
      </c>
      <c r="J7054" s="152">
        <v>280.71721481100798</v>
      </c>
      <c r="K7054" s="152">
        <v>420.06691607530701</v>
      </c>
      <c r="L7054" s="152">
        <v>64.526721128733698</v>
      </c>
      <c r="M7054" s="152">
        <v>74.822980135564805</v>
      </c>
    </row>
    <row r="7055" spans="1:13">
      <c r="A7055" s="150" t="str">
        <f t="shared" si="221"/>
        <v>2010-2012FemalesNG3</v>
      </c>
      <c r="B7055" s="151" t="str">
        <f t="shared" si="220"/>
        <v>2010-2012_Females_NG3_&lt;75</v>
      </c>
      <c r="C7055" s="152" t="s">
        <v>8</v>
      </c>
      <c r="D7055" s="152" t="s">
        <v>214</v>
      </c>
      <c r="E7055" s="152" t="s">
        <v>68</v>
      </c>
      <c r="F7055" s="152">
        <v>89</v>
      </c>
      <c r="G7055" s="152">
        <v>29.6666666666667</v>
      </c>
      <c r="H7055" s="152">
        <v>336.30592503023001</v>
      </c>
      <c r="I7055" s="152">
        <v>300.79403343292302</v>
      </c>
      <c r="J7055" s="152">
        <v>241.071572807378</v>
      </c>
      <c r="K7055" s="152">
        <v>370.72356499120201</v>
      </c>
      <c r="L7055" s="152">
        <v>59.722460625544798</v>
      </c>
      <c r="M7055" s="152">
        <v>69.929531558278995</v>
      </c>
    </row>
    <row r="7056" spans="1:13">
      <c r="A7056" s="150" t="str">
        <f t="shared" si="221"/>
        <v>2011-2013FemalesNG3</v>
      </c>
      <c r="B7056" s="151" t="str">
        <f t="shared" si="220"/>
        <v>2011-2013_Females_NG3_&lt;75</v>
      </c>
      <c r="C7056" s="152" t="s">
        <v>9</v>
      </c>
      <c r="D7056" s="152" t="s">
        <v>214</v>
      </c>
      <c r="E7056" s="152" t="s">
        <v>68</v>
      </c>
      <c r="F7056" s="152">
        <v>99</v>
      </c>
      <c r="G7056" s="152">
        <v>33</v>
      </c>
      <c r="H7056" s="152">
        <v>376.12552714562503</v>
      </c>
      <c r="I7056" s="152">
        <v>332.33587718573699</v>
      </c>
      <c r="J7056" s="152">
        <v>269.62032848016003</v>
      </c>
      <c r="K7056" s="152">
        <v>405.16770974064798</v>
      </c>
      <c r="L7056" s="152">
        <v>62.715548705576502</v>
      </c>
      <c r="M7056" s="152">
        <v>72.831832554911799</v>
      </c>
    </row>
    <row r="7057" spans="1:13">
      <c r="A7057" s="150" t="str">
        <f t="shared" si="221"/>
        <v>2012-2014FemalesNG3</v>
      </c>
      <c r="B7057" s="151" t="str">
        <f t="shared" si="220"/>
        <v>2012-2014_Females_NG3_&lt;75</v>
      </c>
      <c r="C7057" s="152" t="s">
        <v>216</v>
      </c>
      <c r="D7057" s="152" t="s">
        <v>214</v>
      </c>
      <c r="E7057" s="152" t="s">
        <v>68</v>
      </c>
      <c r="F7057" s="152">
        <v>97</v>
      </c>
      <c r="G7057" s="152">
        <v>32.3333333333333</v>
      </c>
      <c r="H7057" s="152">
        <v>367.77251184834103</v>
      </c>
      <c r="I7057" s="152">
        <v>320.45301505973799</v>
      </c>
      <c r="J7057" s="152">
        <v>259.327422894964</v>
      </c>
      <c r="K7057" s="152">
        <v>391.54813635433999</v>
      </c>
      <c r="L7057" s="152">
        <v>61.125592164773998</v>
      </c>
      <c r="M7057" s="152">
        <v>71.095121294601398</v>
      </c>
    </row>
    <row r="7058" spans="1:13">
      <c r="A7058" s="150" t="str">
        <f t="shared" si="221"/>
        <v>2004-2006FemalesNG4</v>
      </c>
      <c r="B7058" s="151" t="str">
        <f t="shared" si="220"/>
        <v>2004-2006_Females_NG4_&lt;75</v>
      </c>
      <c r="C7058" s="152" t="s">
        <v>1</v>
      </c>
      <c r="D7058" s="152" t="s">
        <v>214</v>
      </c>
      <c r="E7058" s="152" t="s">
        <v>69</v>
      </c>
      <c r="F7058" s="152">
        <v>73</v>
      </c>
      <c r="G7058" s="152">
        <v>24.3333333333333</v>
      </c>
      <c r="H7058" s="152">
        <v>288.651640964808</v>
      </c>
      <c r="I7058" s="152">
        <v>282.33551817354203</v>
      </c>
      <c r="J7058" s="152">
        <v>220.97276593544501</v>
      </c>
      <c r="K7058" s="152">
        <v>355.385603746524</v>
      </c>
      <c r="L7058" s="152">
        <v>61.362752238097301</v>
      </c>
      <c r="M7058" s="152">
        <v>73.050085572982596</v>
      </c>
    </row>
    <row r="7059" spans="1:13">
      <c r="A7059" s="150" t="str">
        <f t="shared" si="221"/>
        <v>2005-2007FemalesNG4</v>
      </c>
      <c r="B7059" s="151" t="str">
        <f t="shared" si="220"/>
        <v>2005-2007_Females_NG4_&lt;75</v>
      </c>
      <c r="C7059" s="152" t="s">
        <v>3</v>
      </c>
      <c r="D7059" s="152" t="s">
        <v>214</v>
      </c>
      <c r="E7059" s="152" t="s">
        <v>69</v>
      </c>
      <c r="F7059" s="152">
        <v>72</v>
      </c>
      <c r="G7059" s="152">
        <v>24</v>
      </c>
      <c r="H7059" s="152">
        <v>284.001262227832</v>
      </c>
      <c r="I7059" s="152">
        <v>270.80174111438401</v>
      </c>
      <c r="J7059" s="152">
        <v>211.59782566362901</v>
      </c>
      <c r="K7059" s="152">
        <v>341.36755590390601</v>
      </c>
      <c r="L7059" s="152">
        <v>59.203915450754899</v>
      </c>
      <c r="M7059" s="152">
        <v>70.565814789522605</v>
      </c>
    </row>
    <row r="7060" spans="1:13">
      <c r="A7060" s="150" t="str">
        <f t="shared" si="221"/>
        <v>2006-2008FemalesNG4</v>
      </c>
      <c r="B7060" s="151" t="str">
        <f t="shared" si="220"/>
        <v>2006-2008_Females_NG4_&lt;75</v>
      </c>
      <c r="C7060" s="152" t="s">
        <v>4</v>
      </c>
      <c r="D7060" s="152" t="s">
        <v>214</v>
      </c>
      <c r="E7060" s="152" t="s">
        <v>69</v>
      </c>
      <c r="F7060" s="152">
        <v>76</v>
      </c>
      <c r="G7060" s="152">
        <v>25.3333333333333</v>
      </c>
      <c r="H7060" s="152">
        <v>299.35402552387001</v>
      </c>
      <c r="I7060" s="152">
        <v>287.39908564038899</v>
      </c>
      <c r="J7060" s="152">
        <v>226.126296118168</v>
      </c>
      <c r="K7060" s="152">
        <v>360.08709052760298</v>
      </c>
      <c r="L7060" s="152">
        <v>61.272789522220997</v>
      </c>
      <c r="M7060" s="152">
        <v>72.688004887214305</v>
      </c>
    </row>
    <row r="7061" spans="1:13">
      <c r="A7061" s="150" t="str">
        <f t="shared" si="221"/>
        <v>2007-2009FemalesNG4</v>
      </c>
      <c r="B7061" s="151" t="str">
        <f t="shared" si="220"/>
        <v>2007-2009_Females_NG4_&lt;75</v>
      </c>
      <c r="C7061" s="152" t="s">
        <v>5</v>
      </c>
      <c r="D7061" s="152" t="s">
        <v>214</v>
      </c>
      <c r="E7061" s="152" t="s">
        <v>69</v>
      </c>
      <c r="F7061" s="152">
        <v>83</v>
      </c>
      <c r="G7061" s="152">
        <v>27.6666666666667</v>
      </c>
      <c r="H7061" s="152">
        <v>328.72589013426301</v>
      </c>
      <c r="I7061" s="152">
        <v>311.35377667095099</v>
      </c>
      <c r="J7061" s="152">
        <v>247.64090416489799</v>
      </c>
      <c r="K7061" s="152">
        <v>386.37799169092898</v>
      </c>
      <c r="L7061" s="152">
        <v>63.7128725060535</v>
      </c>
      <c r="M7061" s="152">
        <v>75.024215019977504</v>
      </c>
    </row>
    <row r="7062" spans="1:13">
      <c r="A7062" s="150" t="str">
        <f t="shared" si="221"/>
        <v>2008-2010FemalesNG4</v>
      </c>
      <c r="B7062" s="151" t="str">
        <f t="shared" si="220"/>
        <v>2008-2010_Females_NG4_&lt;75</v>
      </c>
      <c r="C7062" s="152" t="s">
        <v>6</v>
      </c>
      <c r="D7062" s="152" t="s">
        <v>214</v>
      </c>
      <c r="E7062" s="152" t="s">
        <v>69</v>
      </c>
      <c r="F7062" s="152">
        <v>90</v>
      </c>
      <c r="G7062" s="152">
        <v>30</v>
      </c>
      <c r="H7062" s="152">
        <v>360.63471710210001</v>
      </c>
      <c r="I7062" s="152">
        <v>339.88597280937603</v>
      </c>
      <c r="J7062" s="152">
        <v>272.84101503765203</v>
      </c>
      <c r="K7062" s="152">
        <v>418.32001619209302</v>
      </c>
      <c r="L7062" s="152">
        <v>67.044957771723901</v>
      </c>
      <c r="M7062" s="152">
        <v>78.434043382716894</v>
      </c>
    </row>
    <row r="7063" spans="1:13">
      <c r="A7063" s="150" t="str">
        <f t="shared" si="221"/>
        <v>2009-2011FemalesNG4</v>
      </c>
      <c r="B7063" s="151" t="str">
        <f t="shared" si="220"/>
        <v>2009-2011_Females_NG4_&lt;75</v>
      </c>
      <c r="C7063" s="152" t="s">
        <v>7</v>
      </c>
      <c r="D7063" s="152" t="s">
        <v>214</v>
      </c>
      <c r="E7063" s="152" t="s">
        <v>69</v>
      </c>
      <c r="F7063" s="152">
        <v>90</v>
      </c>
      <c r="G7063" s="152">
        <v>30</v>
      </c>
      <c r="H7063" s="152">
        <v>363.65105660834797</v>
      </c>
      <c r="I7063" s="152">
        <v>331.90058446022698</v>
      </c>
      <c r="J7063" s="152">
        <v>266.50168841241998</v>
      </c>
      <c r="K7063" s="152">
        <v>408.40894571925702</v>
      </c>
      <c r="L7063" s="152">
        <v>65.398896047806801</v>
      </c>
      <c r="M7063" s="152">
        <v>76.508361259029996</v>
      </c>
    </row>
    <row r="7064" spans="1:13">
      <c r="A7064" s="150" t="str">
        <f t="shared" si="221"/>
        <v>2010-2012FemalesNG4</v>
      </c>
      <c r="B7064" s="151" t="str">
        <f t="shared" si="220"/>
        <v>2010-2012_Females_NG4_&lt;75</v>
      </c>
      <c r="C7064" s="152" t="s">
        <v>8</v>
      </c>
      <c r="D7064" s="152" t="s">
        <v>214</v>
      </c>
      <c r="E7064" s="152" t="s">
        <v>69</v>
      </c>
      <c r="F7064" s="152">
        <v>108</v>
      </c>
      <c r="G7064" s="152">
        <v>36</v>
      </c>
      <c r="H7064" s="152">
        <v>439.59622272875299</v>
      </c>
      <c r="I7064" s="152">
        <v>394.57447775073501</v>
      </c>
      <c r="J7064" s="152">
        <v>323.27973106380801</v>
      </c>
      <c r="K7064" s="152">
        <v>476.840499413994</v>
      </c>
      <c r="L7064" s="152">
        <v>71.294746686926601</v>
      </c>
      <c r="M7064" s="152">
        <v>82.266021663259593</v>
      </c>
    </row>
    <row r="7065" spans="1:13">
      <c r="A7065" s="150" t="str">
        <f t="shared" si="221"/>
        <v>2011-2013FemalesNG4</v>
      </c>
      <c r="B7065" s="151" t="str">
        <f t="shared" si="220"/>
        <v>2011-2013_Females_NG4_&lt;75</v>
      </c>
      <c r="C7065" s="152" t="s">
        <v>9</v>
      </c>
      <c r="D7065" s="152" t="s">
        <v>214</v>
      </c>
      <c r="E7065" s="152" t="s">
        <v>69</v>
      </c>
      <c r="F7065" s="152">
        <v>103</v>
      </c>
      <c r="G7065" s="152">
        <v>34.3333333333333</v>
      </c>
      <c r="H7065" s="152">
        <v>420.76882225581102</v>
      </c>
      <c r="I7065" s="152">
        <v>370.87151425165501</v>
      </c>
      <c r="J7065" s="152">
        <v>302.43310602010303</v>
      </c>
      <c r="K7065" s="152">
        <v>450.115044723827</v>
      </c>
      <c r="L7065" s="152">
        <v>68.438408231551705</v>
      </c>
      <c r="M7065" s="152">
        <v>79.243530472172793</v>
      </c>
    </row>
    <row r="7066" spans="1:13">
      <c r="A7066" s="150" t="str">
        <f t="shared" si="221"/>
        <v>2012-2014FemalesNG4</v>
      </c>
      <c r="B7066" s="151" t="str">
        <f t="shared" si="220"/>
        <v>2012-2014_Females_NG4_&lt;75</v>
      </c>
      <c r="C7066" s="152" t="s">
        <v>216</v>
      </c>
      <c r="D7066" s="152" t="s">
        <v>214</v>
      </c>
      <c r="E7066" s="152" t="s">
        <v>69</v>
      </c>
      <c r="F7066" s="152">
        <v>100</v>
      </c>
      <c r="G7066" s="152">
        <v>33.3333333333333</v>
      </c>
      <c r="H7066" s="152">
        <v>411.62426936692202</v>
      </c>
      <c r="I7066" s="152">
        <v>355.25279734167299</v>
      </c>
      <c r="J7066" s="152">
        <v>288.79565321005902</v>
      </c>
      <c r="K7066" s="152">
        <v>432.37153863728503</v>
      </c>
      <c r="L7066" s="152">
        <v>66.4571441316142</v>
      </c>
      <c r="M7066" s="152">
        <v>77.1187412956115</v>
      </c>
    </row>
    <row r="7067" spans="1:13">
      <c r="A7067" s="150" t="str">
        <f t="shared" si="221"/>
        <v>2004-2006FemalesNG5</v>
      </c>
      <c r="B7067" s="151" t="str">
        <f t="shared" si="220"/>
        <v>2004-2006_Females_NG5_&lt;75</v>
      </c>
      <c r="C7067" s="152" t="s">
        <v>1</v>
      </c>
      <c r="D7067" s="152" t="s">
        <v>214</v>
      </c>
      <c r="E7067" s="152" t="s">
        <v>70</v>
      </c>
      <c r="F7067" s="152">
        <v>121</v>
      </c>
      <c r="G7067" s="152">
        <v>40.3333333333333</v>
      </c>
      <c r="H7067" s="152">
        <v>487.47079203931997</v>
      </c>
      <c r="I7067" s="152">
        <v>547.59980247461203</v>
      </c>
      <c r="J7067" s="152">
        <v>453.94868174820698</v>
      </c>
      <c r="K7067" s="152">
        <v>654.80609856137505</v>
      </c>
      <c r="L7067" s="152">
        <v>93.651120726405793</v>
      </c>
      <c r="M7067" s="152">
        <v>107.206296086763</v>
      </c>
    </row>
    <row r="7068" spans="1:13">
      <c r="A7068" s="150" t="str">
        <f t="shared" si="221"/>
        <v>2005-2007FemalesNG5</v>
      </c>
      <c r="B7068" s="151" t="str">
        <f t="shared" si="220"/>
        <v>2005-2007_Females_NG5_&lt;75</v>
      </c>
      <c r="C7068" s="152" t="s">
        <v>3</v>
      </c>
      <c r="D7068" s="152" t="s">
        <v>214</v>
      </c>
      <c r="E7068" s="152" t="s">
        <v>70</v>
      </c>
      <c r="F7068" s="152">
        <v>109</v>
      </c>
      <c r="G7068" s="152">
        <v>36.3333333333333</v>
      </c>
      <c r="H7068" s="152">
        <v>436.576280690511</v>
      </c>
      <c r="I7068" s="152">
        <v>488.67487547696999</v>
      </c>
      <c r="J7068" s="152">
        <v>400.83456719959702</v>
      </c>
      <c r="K7068" s="152">
        <v>589.96547365545598</v>
      </c>
      <c r="L7068" s="152">
        <v>87.840308277372401</v>
      </c>
      <c r="M7068" s="152">
        <v>101.29059817848599</v>
      </c>
    </row>
    <row r="7069" spans="1:13">
      <c r="A7069" s="150" t="str">
        <f t="shared" si="221"/>
        <v>2006-2008FemalesNG5</v>
      </c>
      <c r="B7069" s="151" t="str">
        <f t="shared" si="220"/>
        <v>2006-2008_Females_NG5_&lt;75</v>
      </c>
      <c r="C7069" s="152" t="s">
        <v>4</v>
      </c>
      <c r="D7069" s="152" t="s">
        <v>214</v>
      </c>
      <c r="E7069" s="152" t="s">
        <v>70</v>
      </c>
      <c r="F7069" s="152">
        <v>122</v>
      </c>
      <c r="G7069" s="152">
        <v>40.6666666666667</v>
      </c>
      <c r="H7069" s="152">
        <v>488.84080618664098</v>
      </c>
      <c r="I7069" s="152">
        <v>544.14600411723904</v>
      </c>
      <c r="J7069" s="152">
        <v>451.57034810967798</v>
      </c>
      <c r="K7069" s="152">
        <v>650.06198745860502</v>
      </c>
      <c r="L7069" s="152">
        <v>92.575656007561307</v>
      </c>
      <c r="M7069" s="152">
        <v>105.915983341366</v>
      </c>
    </row>
    <row r="7070" spans="1:13">
      <c r="A7070" s="150" t="str">
        <f t="shared" si="221"/>
        <v>2007-2009FemalesNG5</v>
      </c>
      <c r="B7070" s="151" t="str">
        <f t="shared" si="220"/>
        <v>2007-2009_Females_NG5_&lt;75</v>
      </c>
      <c r="C7070" s="152" t="s">
        <v>5</v>
      </c>
      <c r="D7070" s="152" t="s">
        <v>214</v>
      </c>
      <c r="E7070" s="152" t="s">
        <v>70</v>
      </c>
      <c r="F7070" s="152">
        <v>129</v>
      </c>
      <c r="G7070" s="152">
        <v>43</v>
      </c>
      <c r="H7070" s="152">
        <v>519.03114186851201</v>
      </c>
      <c r="I7070" s="152">
        <v>571.19380430759895</v>
      </c>
      <c r="J7070" s="152">
        <v>476.60781647992201</v>
      </c>
      <c r="K7070" s="152">
        <v>679.00734577884703</v>
      </c>
      <c r="L7070" s="152">
        <v>94.585987827676703</v>
      </c>
      <c r="M7070" s="152">
        <v>107.813541471248</v>
      </c>
    </row>
    <row r="7071" spans="1:13">
      <c r="A7071" s="150" t="str">
        <f t="shared" si="221"/>
        <v>2008-2010FemalesNG5</v>
      </c>
      <c r="B7071" s="151" t="str">
        <f t="shared" si="220"/>
        <v>2008-2010_Females_NG5_&lt;75</v>
      </c>
      <c r="C7071" s="152" t="s">
        <v>6</v>
      </c>
      <c r="D7071" s="152" t="s">
        <v>214</v>
      </c>
      <c r="E7071" s="152" t="s">
        <v>70</v>
      </c>
      <c r="F7071" s="152">
        <v>142</v>
      </c>
      <c r="G7071" s="152">
        <v>47.3333333333333</v>
      </c>
      <c r="H7071" s="152">
        <v>574.94533970361999</v>
      </c>
      <c r="I7071" s="152">
        <v>631.32776881294296</v>
      </c>
      <c r="J7071" s="152">
        <v>531.55261656348205</v>
      </c>
      <c r="K7071" s="152">
        <v>744.35646438132801</v>
      </c>
      <c r="L7071" s="152">
        <v>99.775152249461101</v>
      </c>
      <c r="M7071" s="152">
        <v>113.028695568385</v>
      </c>
    </row>
    <row r="7072" spans="1:13">
      <c r="A7072" s="150" t="str">
        <f t="shared" si="221"/>
        <v>2009-2011FemalesNG5</v>
      </c>
      <c r="B7072" s="151" t="str">
        <f t="shared" si="220"/>
        <v>2009-2011_Females_NG5_&lt;75</v>
      </c>
      <c r="C7072" s="152" t="s">
        <v>7</v>
      </c>
      <c r="D7072" s="152" t="s">
        <v>214</v>
      </c>
      <c r="E7072" s="152" t="s">
        <v>70</v>
      </c>
      <c r="F7072" s="152">
        <v>134</v>
      </c>
      <c r="G7072" s="152">
        <v>44.6666666666667</v>
      </c>
      <c r="H7072" s="152">
        <v>545.31396247914404</v>
      </c>
      <c r="I7072" s="152">
        <v>593.87422232092695</v>
      </c>
      <c r="J7072" s="152">
        <v>497.28706987203401</v>
      </c>
      <c r="K7072" s="152">
        <v>703.69607771733001</v>
      </c>
      <c r="L7072" s="152">
        <v>96.587152448892795</v>
      </c>
      <c r="M7072" s="152">
        <v>109.821855396403</v>
      </c>
    </row>
    <row r="7073" spans="1:13">
      <c r="A7073" s="150" t="str">
        <f t="shared" si="221"/>
        <v>2010-2012FemalesNG5</v>
      </c>
      <c r="B7073" s="151" t="str">
        <f t="shared" si="220"/>
        <v>2010-2012_Females_NG5_&lt;75</v>
      </c>
      <c r="C7073" s="152" t="s">
        <v>8</v>
      </c>
      <c r="D7073" s="152" t="s">
        <v>214</v>
      </c>
      <c r="E7073" s="152" t="s">
        <v>70</v>
      </c>
      <c r="F7073" s="152">
        <v>127</v>
      </c>
      <c r="G7073" s="152">
        <v>42.3333333333333</v>
      </c>
      <c r="H7073" s="152">
        <v>520.15072083879397</v>
      </c>
      <c r="I7073" s="152">
        <v>559.72025235242802</v>
      </c>
      <c r="J7073" s="152">
        <v>466.20164275138598</v>
      </c>
      <c r="K7073" s="152">
        <v>666.42731388888501</v>
      </c>
      <c r="L7073" s="152">
        <v>93.518609601041803</v>
      </c>
      <c r="M7073" s="152">
        <v>106.707061536458</v>
      </c>
    </row>
    <row r="7074" spans="1:13">
      <c r="A7074" s="150" t="str">
        <f t="shared" si="221"/>
        <v>2011-2013FemalesNG5</v>
      </c>
      <c r="B7074" s="151" t="str">
        <f t="shared" si="220"/>
        <v>2011-2013_Females_NG5_&lt;75</v>
      </c>
      <c r="C7074" s="152" t="s">
        <v>9</v>
      </c>
      <c r="D7074" s="152" t="s">
        <v>214</v>
      </c>
      <c r="E7074" s="152" t="s">
        <v>70</v>
      </c>
      <c r="F7074" s="152">
        <v>125</v>
      </c>
      <c r="G7074" s="152">
        <v>41.6666666666667</v>
      </c>
      <c r="H7074" s="152">
        <v>510.24573434566099</v>
      </c>
      <c r="I7074" s="152">
        <v>539.64236244889696</v>
      </c>
      <c r="J7074" s="152">
        <v>448.61811104874897</v>
      </c>
      <c r="K7074" s="152">
        <v>643.61321635079196</v>
      </c>
      <c r="L7074" s="152">
        <v>91.024251400147506</v>
      </c>
      <c r="M7074" s="152">
        <v>103.97085390189601</v>
      </c>
    </row>
    <row r="7075" spans="1:13">
      <c r="A7075" s="150" t="str">
        <f t="shared" si="221"/>
        <v>2012-2014FemalesNG5</v>
      </c>
      <c r="B7075" s="151" t="str">
        <f t="shared" si="220"/>
        <v>2012-2014_Females_NG5_&lt;75</v>
      </c>
      <c r="C7075" s="152" t="s">
        <v>216</v>
      </c>
      <c r="D7075" s="152" t="s">
        <v>214</v>
      </c>
      <c r="E7075" s="152" t="s">
        <v>70</v>
      </c>
      <c r="F7075" s="152">
        <v>125</v>
      </c>
      <c r="G7075" s="152">
        <v>41.6666666666667</v>
      </c>
      <c r="H7075" s="152">
        <v>507.96488946684002</v>
      </c>
      <c r="I7075" s="152">
        <v>531.78981617503098</v>
      </c>
      <c r="J7075" s="152">
        <v>442.12652239303497</v>
      </c>
      <c r="K7075" s="152">
        <v>634.20614011917303</v>
      </c>
      <c r="L7075" s="152">
        <v>89.663293781995407</v>
      </c>
      <c r="M7075" s="152">
        <v>102.416323944143</v>
      </c>
    </row>
    <row r="7076" spans="1:13">
      <c r="A7076" s="150" t="str">
        <f t="shared" si="221"/>
        <v>2004-2006FemalesNJ</v>
      </c>
      <c r="B7076" s="151" t="str">
        <f t="shared" si="220"/>
        <v>2004-2006_Females_NJ_&lt;75</v>
      </c>
      <c r="C7076" s="152" t="s">
        <v>1</v>
      </c>
      <c r="D7076" s="152" t="s">
        <v>214</v>
      </c>
      <c r="E7076" s="152" t="s">
        <v>71</v>
      </c>
      <c r="F7076" s="152">
        <v>631</v>
      </c>
      <c r="G7076" s="152">
        <v>210.333333333333</v>
      </c>
      <c r="H7076" s="152">
        <v>301.54596066999602</v>
      </c>
      <c r="I7076" s="152">
        <v>331.708160387372</v>
      </c>
      <c r="J7076" s="152">
        <v>306.14722465313702</v>
      </c>
      <c r="K7076" s="152">
        <v>358.82188775031</v>
      </c>
      <c r="L7076" s="152">
        <v>25.5609357342348</v>
      </c>
      <c r="M7076" s="152">
        <v>27.1137273629381</v>
      </c>
    </row>
    <row r="7077" spans="1:13">
      <c r="A7077" s="150" t="str">
        <f t="shared" si="221"/>
        <v>2005-2007FemalesNJ</v>
      </c>
      <c r="B7077" s="151" t="str">
        <f t="shared" si="220"/>
        <v>2005-2007_Females_NJ_&lt;75</v>
      </c>
      <c r="C7077" s="152" t="s">
        <v>3</v>
      </c>
      <c r="D7077" s="152" t="s">
        <v>214</v>
      </c>
      <c r="E7077" s="152" t="s">
        <v>71</v>
      </c>
      <c r="F7077" s="152">
        <v>649</v>
      </c>
      <c r="G7077" s="152">
        <v>216.333333333333</v>
      </c>
      <c r="H7077" s="152">
        <v>309.674340928069</v>
      </c>
      <c r="I7077" s="152">
        <v>338.75649358844203</v>
      </c>
      <c r="J7077" s="152">
        <v>313.007752638895</v>
      </c>
      <c r="K7077" s="152">
        <v>366.04688195100903</v>
      </c>
      <c r="L7077" s="152">
        <v>25.748740949546701</v>
      </c>
      <c r="M7077" s="152">
        <v>27.290388362567398</v>
      </c>
    </row>
    <row r="7078" spans="1:13">
      <c r="A7078" s="150" t="str">
        <f t="shared" si="221"/>
        <v>2006-2008FemalesNJ</v>
      </c>
      <c r="B7078" s="151" t="str">
        <f t="shared" si="220"/>
        <v>2006-2008_Females_NJ_&lt;75</v>
      </c>
      <c r="C7078" s="152" t="s">
        <v>4</v>
      </c>
      <c r="D7078" s="152" t="s">
        <v>214</v>
      </c>
      <c r="E7078" s="152" t="s">
        <v>71</v>
      </c>
      <c r="F7078" s="152">
        <v>635</v>
      </c>
      <c r="G7078" s="152">
        <v>211.666666666667</v>
      </c>
      <c r="H7078" s="152">
        <v>302.16943377730797</v>
      </c>
      <c r="I7078" s="152">
        <v>324.34126157349601</v>
      </c>
      <c r="J7078" s="152">
        <v>299.43893520637602</v>
      </c>
      <c r="K7078" s="152">
        <v>350.75144112419503</v>
      </c>
      <c r="L7078" s="152">
        <v>24.9023263671195</v>
      </c>
      <c r="M7078" s="152">
        <v>26.410179550699301</v>
      </c>
    </row>
    <row r="7079" spans="1:13">
      <c r="A7079" s="150" t="str">
        <f t="shared" si="221"/>
        <v>2007-2009FemalesNJ</v>
      </c>
      <c r="B7079" s="151" t="str">
        <f t="shared" si="220"/>
        <v>2007-2009_Females_NJ_&lt;75</v>
      </c>
      <c r="C7079" s="152" t="s">
        <v>5</v>
      </c>
      <c r="D7079" s="152" t="s">
        <v>214</v>
      </c>
      <c r="E7079" s="152" t="s">
        <v>71</v>
      </c>
      <c r="F7079" s="152">
        <v>644</v>
      </c>
      <c r="G7079" s="152">
        <v>214.666666666667</v>
      </c>
      <c r="H7079" s="152">
        <v>305.29284884685597</v>
      </c>
      <c r="I7079" s="152">
        <v>322.25487294579602</v>
      </c>
      <c r="J7079" s="152">
        <v>297.69795905933398</v>
      </c>
      <c r="K7079" s="152">
        <v>348.28795859354699</v>
      </c>
      <c r="L7079" s="152">
        <v>24.556913886462102</v>
      </c>
      <c r="M7079" s="152">
        <v>26.033085647750301</v>
      </c>
    </row>
    <row r="7080" spans="1:13">
      <c r="A7080" s="150" t="str">
        <f t="shared" si="221"/>
        <v>2008-2010FemalesNJ</v>
      </c>
      <c r="B7080" s="151" t="str">
        <f t="shared" si="220"/>
        <v>2008-2010_Females_NJ_&lt;75</v>
      </c>
      <c r="C7080" s="152" t="s">
        <v>6</v>
      </c>
      <c r="D7080" s="152" t="s">
        <v>214</v>
      </c>
      <c r="E7080" s="152" t="s">
        <v>71</v>
      </c>
      <c r="F7080" s="152">
        <v>641</v>
      </c>
      <c r="G7080" s="152">
        <v>213.666666666667</v>
      </c>
      <c r="H7080" s="152">
        <v>303.34148869212999</v>
      </c>
      <c r="I7080" s="152">
        <v>313.96154998725001</v>
      </c>
      <c r="J7080" s="152">
        <v>289.99668925113201</v>
      </c>
      <c r="K7080" s="152">
        <v>339.37046999658298</v>
      </c>
      <c r="L7080" s="152">
        <v>23.964860736117501</v>
      </c>
      <c r="M7080" s="152">
        <v>25.408920009333499</v>
      </c>
    </row>
    <row r="7081" spans="1:13">
      <c r="A7081" s="150" t="str">
        <f t="shared" si="221"/>
        <v>2009-2011FemalesNJ</v>
      </c>
      <c r="B7081" s="151" t="str">
        <f t="shared" si="220"/>
        <v>2009-2011_Females_NJ_&lt;75</v>
      </c>
      <c r="C7081" s="152" t="s">
        <v>7</v>
      </c>
      <c r="D7081" s="152" t="s">
        <v>214</v>
      </c>
      <c r="E7081" s="152" t="s">
        <v>71</v>
      </c>
      <c r="F7081" s="152">
        <v>626</v>
      </c>
      <c r="G7081" s="152">
        <v>208.666666666667</v>
      </c>
      <c r="H7081" s="152">
        <v>295.84260795183297</v>
      </c>
      <c r="I7081" s="152">
        <v>302.30523360253198</v>
      </c>
      <c r="J7081" s="152">
        <v>278.97140658713403</v>
      </c>
      <c r="K7081" s="152">
        <v>327.06239493023901</v>
      </c>
      <c r="L7081" s="152">
        <v>23.333827015398001</v>
      </c>
      <c r="M7081" s="152">
        <v>24.7571613277076</v>
      </c>
    </row>
    <row r="7082" spans="1:13">
      <c r="A7082" s="150" t="str">
        <f t="shared" si="221"/>
        <v>2010-2012FemalesNJ</v>
      </c>
      <c r="B7082" s="151" t="str">
        <f t="shared" si="220"/>
        <v>2010-2012_Females_NJ_&lt;75</v>
      </c>
      <c r="C7082" s="152" t="s">
        <v>8</v>
      </c>
      <c r="D7082" s="152" t="s">
        <v>214</v>
      </c>
      <c r="E7082" s="152" t="s">
        <v>71</v>
      </c>
      <c r="F7082" s="152">
        <v>609</v>
      </c>
      <c r="G7082" s="152">
        <v>203</v>
      </c>
      <c r="H7082" s="152">
        <v>287.84119106699802</v>
      </c>
      <c r="I7082" s="152">
        <v>287.41638998920001</v>
      </c>
      <c r="J7082" s="152">
        <v>264.93420733624998</v>
      </c>
      <c r="K7082" s="152">
        <v>311.28960415883603</v>
      </c>
      <c r="L7082" s="152">
        <v>22.482182652949898</v>
      </c>
      <c r="M7082" s="152">
        <v>23.873214169635901</v>
      </c>
    </row>
    <row r="7083" spans="1:13">
      <c r="A7083" s="150" t="str">
        <f t="shared" si="221"/>
        <v>2011-2013FemalesNJ</v>
      </c>
      <c r="B7083" s="151" t="str">
        <f t="shared" si="220"/>
        <v>2011-2013_Females_NJ_&lt;75</v>
      </c>
      <c r="C7083" s="152" t="s">
        <v>9</v>
      </c>
      <c r="D7083" s="152" t="s">
        <v>214</v>
      </c>
      <c r="E7083" s="152" t="s">
        <v>71</v>
      </c>
      <c r="F7083" s="152">
        <v>619</v>
      </c>
      <c r="G7083" s="152">
        <v>206.333333333333</v>
      </c>
      <c r="H7083" s="152">
        <v>292.06930394081201</v>
      </c>
      <c r="I7083" s="152">
        <v>286.386106984528</v>
      </c>
      <c r="J7083" s="152">
        <v>264.15791650676499</v>
      </c>
      <c r="K7083" s="152">
        <v>309.97808857486302</v>
      </c>
      <c r="L7083" s="152">
        <v>22.228190477763601</v>
      </c>
      <c r="M7083" s="152">
        <v>23.591981590335099</v>
      </c>
    </row>
    <row r="7084" spans="1:13">
      <c r="A7084" s="150" t="str">
        <f t="shared" si="221"/>
        <v>2012-2014FemalesNJ</v>
      </c>
      <c r="B7084" s="151" t="str">
        <f t="shared" si="220"/>
        <v>2012-2014_Females_NJ_&lt;75</v>
      </c>
      <c r="C7084" s="152" t="s">
        <v>216</v>
      </c>
      <c r="D7084" s="152" t="s">
        <v>214</v>
      </c>
      <c r="E7084" s="152" t="s">
        <v>71</v>
      </c>
      <c r="F7084" s="152">
        <v>615</v>
      </c>
      <c r="G7084" s="152">
        <v>205</v>
      </c>
      <c r="H7084" s="152">
        <v>289.88376368109999</v>
      </c>
      <c r="I7084" s="152">
        <v>281.47862035087701</v>
      </c>
      <c r="J7084" s="152">
        <v>259.55592834683699</v>
      </c>
      <c r="K7084" s="152">
        <v>304.750872605788</v>
      </c>
      <c r="L7084" s="152">
        <v>21.922692004039401</v>
      </c>
      <c r="M7084" s="152">
        <v>23.2722522549108</v>
      </c>
    </row>
    <row r="7085" spans="1:13">
      <c r="A7085" s="150" t="str">
        <f t="shared" si="221"/>
        <v>2004-2006FemalesNJ1</v>
      </c>
      <c r="B7085" s="151" t="str">
        <f t="shared" si="220"/>
        <v>2004-2006_Females_NJ1_&lt;75</v>
      </c>
      <c r="C7085" s="152" t="s">
        <v>1</v>
      </c>
      <c r="D7085" s="152" t="s">
        <v>214</v>
      </c>
      <c r="E7085" s="152" t="s">
        <v>72</v>
      </c>
      <c r="F7085" s="152">
        <v>78</v>
      </c>
      <c r="G7085" s="152">
        <v>26</v>
      </c>
      <c r="H7085" s="152">
        <v>176.21145374449301</v>
      </c>
      <c r="I7085" s="152">
        <v>206.37200058951299</v>
      </c>
      <c r="J7085" s="152">
        <v>162.48408282512401</v>
      </c>
      <c r="K7085" s="152">
        <v>258.32080216482001</v>
      </c>
      <c r="L7085" s="152">
        <v>43.887917764388497</v>
      </c>
      <c r="M7085" s="152">
        <v>51.948801575307499</v>
      </c>
    </row>
    <row r="7086" spans="1:13">
      <c r="A7086" s="150" t="str">
        <f t="shared" si="221"/>
        <v>2005-2007FemalesNJ1</v>
      </c>
      <c r="B7086" s="151" t="str">
        <f t="shared" si="220"/>
        <v>2005-2007_Females_NJ1_&lt;75</v>
      </c>
      <c r="C7086" s="152" t="s">
        <v>3</v>
      </c>
      <c r="D7086" s="152" t="s">
        <v>214</v>
      </c>
      <c r="E7086" s="152" t="s">
        <v>72</v>
      </c>
      <c r="F7086" s="152">
        <v>90</v>
      </c>
      <c r="G7086" s="152">
        <v>30</v>
      </c>
      <c r="H7086" s="152">
        <v>203.01362446990899</v>
      </c>
      <c r="I7086" s="152">
        <v>227.59912332048901</v>
      </c>
      <c r="J7086" s="152">
        <v>182.24694007784501</v>
      </c>
      <c r="K7086" s="152">
        <v>280.65538923784499</v>
      </c>
      <c r="L7086" s="152">
        <v>45.352183242644102</v>
      </c>
      <c r="M7086" s="152">
        <v>53.056265917355802</v>
      </c>
    </row>
    <row r="7087" spans="1:13">
      <c r="A7087" s="150" t="str">
        <f t="shared" si="221"/>
        <v>2006-2008FemalesNJ1</v>
      </c>
      <c r="B7087" s="151" t="str">
        <f t="shared" si="220"/>
        <v>2006-2008_Females_NJ1_&lt;75</v>
      </c>
      <c r="C7087" s="152" t="s">
        <v>4</v>
      </c>
      <c r="D7087" s="152" t="s">
        <v>214</v>
      </c>
      <c r="E7087" s="152" t="s">
        <v>72</v>
      </c>
      <c r="F7087" s="152">
        <v>97</v>
      </c>
      <c r="G7087" s="152">
        <v>32.3333333333333</v>
      </c>
      <c r="H7087" s="152">
        <v>218.036324402086</v>
      </c>
      <c r="I7087" s="152">
        <v>232.52022893906701</v>
      </c>
      <c r="J7087" s="152">
        <v>187.891136767191</v>
      </c>
      <c r="K7087" s="152">
        <v>284.42828592237299</v>
      </c>
      <c r="L7087" s="152">
        <v>44.629092171875399</v>
      </c>
      <c r="M7087" s="152">
        <v>51.908056983306302</v>
      </c>
    </row>
    <row r="7088" spans="1:13">
      <c r="A7088" s="150" t="str">
        <f t="shared" si="221"/>
        <v>2007-2009FemalesNJ1</v>
      </c>
      <c r="B7088" s="151" t="str">
        <f t="shared" si="220"/>
        <v>2007-2009_Females_NJ1_&lt;75</v>
      </c>
      <c r="C7088" s="152" t="s">
        <v>5</v>
      </c>
      <c r="D7088" s="152" t="s">
        <v>214</v>
      </c>
      <c r="E7088" s="152" t="s">
        <v>72</v>
      </c>
      <c r="F7088" s="152">
        <v>88</v>
      </c>
      <c r="G7088" s="152">
        <v>29.3333333333333</v>
      </c>
      <c r="H7088" s="152">
        <v>196.84158725898101</v>
      </c>
      <c r="I7088" s="152">
        <v>203.30028836673901</v>
      </c>
      <c r="J7088" s="152">
        <v>162.55288093023401</v>
      </c>
      <c r="K7088" s="152">
        <v>251.05474567778501</v>
      </c>
      <c r="L7088" s="152">
        <v>40.747407436504503</v>
      </c>
      <c r="M7088" s="152">
        <v>47.754457311046103</v>
      </c>
    </row>
    <row r="7089" spans="1:13">
      <c r="A7089" s="150" t="str">
        <f t="shared" si="221"/>
        <v>2008-2010FemalesNJ1</v>
      </c>
      <c r="B7089" s="151" t="str">
        <f t="shared" si="220"/>
        <v>2008-2010_Females_NJ1_&lt;75</v>
      </c>
      <c r="C7089" s="152" t="s">
        <v>6</v>
      </c>
      <c r="D7089" s="152" t="s">
        <v>214</v>
      </c>
      <c r="E7089" s="152" t="s">
        <v>72</v>
      </c>
      <c r="F7089" s="152">
        <v>86</v>
      </c>
      <c r="G7089" s="152">
        <v>28.6666666666667</v>
      </c>
      <c r="H7089" s="152">
        <v>192.355006821893</v>
      </c>
      <c r="I7089" s="152">
        <v>197.53571034723601</v>
      </c>
      <c r="J7089" s="152">
        <v>157.50586117999299</v>
      </c>
      <c r="K7089" s="152">
        <v>244.53597967503899</v>
      </c>
      <c r="L7089" s="152">
        <v>40.029849167242503</v>
      </c>
      <c r="M7089" s="152">
        <v>47.0002693278038</v>
      </c>
    </row>
    <row r="7090" spans="1:13">
      <c r="A7090" s="150" t="str">
        <f t="shared" si="221"/>
        <v>2009-2011FemalesNJ1</v>
      </c>
      <c r="B7090" s="151" t="str">
        <f t="shared" si="220"/>
        <v>2009-2011_Females_NJ1_&lt;75</v>
      </c>
      <c r="C7090" s="152" t="s">
        <v>7</v>
      </c>
      <c r="D7090" s="152" t="s">
        <v>214</v>
      </c>
      <c r="E7090" s="152" t="s">
        <v>72</v>
      </c>
      <c r="F7090" s="152">
        <v>94</v>
      </c>
      <c r="G7090" s="152">
        <v>31.3333333333333</v>
      </c>
      <c r="H7090" s="152">
        <v>210.66786194531599</v>
      </c>
      <c r="I7090" s="152">
        <v>214.07614086820399</v>
      </c>
      <c r="J7090" s="152">
        <v>172.47886039416599</v>
      </c>
      <c r="K7090" s="152">
        <v>262.57457801567</v>
      </c>
      <c r="L7090" s="152">
        <v>41.597280474037902</v>
      </c>
      <c r="M7090" s="152">
        <v>48.498437147466099</v>
      </c>
    </row>
    <row r="7091" spans="1:13">
      <c r="A7091" s="150" t="str">
        <f t="shared" si="221"/>
        <v>2010-2012FemalesNJ1</v>
      </c>
      <c r="B7091" s="151" t="str">
        <f t="shared" si="220"/>
        <v>2010-2012_Females_NJ1_&lt;75</v>
      </c>
      <c r="C7091" s="152" t="s">
        <v>8</v>
      </c>
      <c r="D7091" s="152" t="s">
        <v>214</v>
      </c>
      <c r="E7091" s="152" t="s">
        <v>72</v>
      </c>
      <c r="F7091" s="152">
        <v>102</v>
      </c>
      <c r="G7091" s="152">
        <v>34</v>
      </c>
      <c r="H7091" s="152">
        <v>229.36295563400901</v>
      </c>
      <c r="I7091" s="152">
        <v>225.13365961569599</v>
      </c>
      <c r="J7091" s="152">
        <v>182.93045868001701</v>
      </c>
      <c r="K7091" s="152">
        <v>274.03522042539799</v>
      </c>
      <c r="L7091" s="152">
        <v>42.203200935678503</v>
      </c>
      <c r="M7091" s="152">
        <v>48.901560809702303</v>
      </c>
    </row>
    <row r="7092" spans="1:13">
      <c r="A7092" s="150" t="str">
        <f t="shared" si="221"/>
        <v>2011-2013FemalesNJ1</v>
      </c>
      <c r="B7092" s="151" t="str">
        <f t="shared" si="220"/>
        <v>2011-2013_Females_NJ1_&lt;75</v>
      </c>
      <c r="C7092" s="152" t="s">
        <v>9</v>
      </c>
      <c r="D7092" s="152" t="s">
        <v>214</v>
      </c>
      <c r="E7092" s="152" t="s">
        <v>72</v>
      </c>
      <c r="F7092" s="152">
        <v>108</v>
      </c>
      <c r="G7092" s="152">
        <v>36</v>
      </c>
      <c r="H7092" s="152">
        <v>243.265159023335</v>
      </c>
      <c r="I7092" s="152">
        <v>235.34538911256999</v>
      </c>
      <c r="J7092" s="152">
        <v>192.41976409678</v>
      </c>
      <c r="K7092" s="152">
        <v>284.876673836321</v>
      </c>
      <c r="L7092" s="152">
        <v>42.925625015789201</v>
      </c>
      <c r="M7092" s="152">
        <v>49.531284723751099</v>
      </c>
    </row>
    <row r="7093" spans="1:13">
      <c r="A7093" s="150" t="str">
        <f t="shared" si="221"/>
        <v>2012-2014FemalesNJ1</v>
      </c>
      <c r="B7093" s="151" t="str">
        <f t="shared" si="220"/>
        <v>2012-2014_Females_NJ1_&lt;75</v>
      </c>
      <c r="C7093" s="152" t="s">
        <v>216</v>
      </c>
      <c r="D7093" s="152" t="s">
        <v>214</v>
      </c>
      <c r="E7093" s="152" t="s">
        <v>72</v>
      </c>
      <c r="F7093" s="152">
        <v>99</v>
      </c>
      <c r="G7093" s="152">
        <v>33</v>
      </c>
      <c r="H7093" s="152">
        <v>223.446034397147</v>
      </c>
      <c r="I7093" s="152">
        <v>213.622371630533</v>
      </c>
      <c r="J7093" s="152">
        <v>173.02598029202801</v>
      </c>
      <c r="K7093" s="152">
        <v>260.76713297480802</v>
      </c>
      <c r="L7093" s="152">
        <v>40.596391338505001</v>
      </c>
      <c r="M7093" s="152">
        <v>47.144761344275103</v>
      </c>
    </row>
    <row r="7094" spans="1:13">
      <c r="A7094" s="150" t="str">
        <f t="shared" si="221"/>
        <v>2004-2006FemalesNJ2</v>
      </c>
      <c r="B7094" s="151" t="str">
        <f t="shared" si="220"/>
        <v>2004-2006_Females_NJ2_&lt;75</v>
      </c>
      <c r="C7094" s="152" t="s">
        <v>1</v>
      </c>
      <c r="D7094" s="152" t="s">
        <v>214</v>
      </c>
      <c r="E7094" s="152" t="s">
        <v>73</v>
      </c>
      <c r="F7094" s="152">
        <v>85</v>
      </c>
      <c r="G7094" s="152">
        <v>28.3333333333333</v>
      </c>
      <c r="H7094" s="152">
        <v>213.84185765679601</v>
      </c>
      <c r="I7094" s="152">
        <v>235.63389368780099</v>
      </c>
      <c r="J7094" s="152">
        <v>187.216696684309</v>
      </c>
      <c r="K7094" s="152">
        <v>292.535940916436</v>
      </c>
      <c r="L7094" s="152">
        <v>48.417197003491701</v>
      </c>
      <c r="M7094" s="152">
        <v>56.902047228635297</v>
      </c>
    </row>
    <row r="7095" spans="1:13">
      <c r="A7095" s="150" t="str">
        <f t="shared" si="221"/>
        <v>2005-2007FemalesNJ2</v>
      </c>
      <c r="B7095" s="151" t="str">
        <f t="shared" si="220"/>
        <v>2005-2007_Females_NJ2_&lt;75</v>
      </c>
      <c r="C7095" s="152" t="s">
        <v>3</v>
      </c>
      <c r="D7095" s="152" t="s">
        <v>214</v>
      </c>
      <c r="E7095" s="152" t="s">
        <v>73</v>
      </c>
      <c r="F7095" s="152">
        <v>99</v>
      </c>
      <c r="G7095" s="152">
        <v>33</v>
      </c>
      <c r="H7095" s="152">
        <v>248.033271533798</v>
      </c>
      <c r="I7095" s="152">
        <v>273.09310909569302</v>
      </c>
      <c r="J7095" s="152">
        <v>220.99678882109399</v>
      </c>
      <c r="K7095" s="152">
        <v>333.592786660169</v>
      </c>
      <c r="L7095" s="152">
        <v>52.096320274598099</v>
      </c>
      <c r="M7095" s="152">
        <v>60.499677564476301</v>
      </c>
    </row>
    <row r="7096" spans="1:13">
      <c r="A7096" s="150" t="str">
        <f t="shared" si="221"/>
        <v>2006-2008FemalesNJ2</v>
      </c>
      <c r="B7096" s="151" t="str">
        <f t="shared" si="220"/>
        <v>2006-2008_Females_NJ2_&lt;75</v>
      </c>
      <c r="C7096" s="152" t="s">
        <v>4</v>
      </c>
      <c r="D7096" s="152" t="s">
        <v>214</v>
      </c>
      <c r="E7096" s="152" t="s">
        <v>73</v>
      </c>
      <c r="F7096" s="152">
        <v>114</v>
      </c>
      <c r="G7096" s="152">
        <v>38</v>
      </c>
      <c r="H7096" s="152">
        <v>284.58024413989398</v>
      </c>
      <c r="I7096" s="152">
        <v>299.97341546084402</v>
      </c>
      <c r="J7096" s="152">
        <v>246.64665078855001</v>
      </c>
      <c r="K7096" s="152">
        <v>361.270466236657</v>
      </c>
      <c r="L7096" s="152">
        <v>53.326764672293997</v>
      </c>
      <c r="M7096" s="152">
        <v>61.297050775812899</v>
      </c>
    </row>
    <row r="7097" spans="1:13">
      <c r="A7097" s="150" t="str">
        <f t="shared" si="221"/>
        <v>2007-2009FemalesNJ2</v>
      </c>
      <c r="B7097" s="151" t="str">
        <f t="shared" si="220"/>
        <v>2007-2009_Females_NJ2_&lt;75</v>
      </c>
      <c r="C7097" s="152" t="s">
        <v>5</v>
      </c>
      <c r="D7097" s="152" t="s">
        <v>214</v>
      </c>
      <c r="E7097" s="152" t="s">
        <v>73</v>
      </c>
      <c r="F7097" s="152">
        <v>118</v>
      </c>
      <c r="G7097" s="152">
        <v>39.3333333333333</v>
      </c>
      <c r="H7097" s="152">
        <v>294.12497818988498</v>
      </c>
      <c r="I7097" s="152">
        <v>297.56737433827999</v>
      </c>
      <c r="J7097" s="152">
        <v>245.63967150147801</v>
      </c>
      <c r="K7097" s="152">
        <v>357.113393493074</v>
      </c>
      <c r="L7097" s="152">
        <v>51.927702836802197</v>
      </c>
      <c r="M7097" s="152">
        <v>59.546019154793797</v>
      </c>
    </row>
    <row r="7098" spans="1:13">
      <c r="A7098" s="150" t="str">
        <f t="shared" si="221"/>
        <v>2008-2010FemalesNJ2</v>
      </c>
      <c r="B7098" s="151" t="str">
        <f t="shared" si="220"/>
        <v>2008-2010_Females_NJ2_&lt;75</v>
      </c>
      <c r="C7098" s="152" t="s">
        <v>6</v>
      </c>
      <c r="D7098" s="152" t="s">
        <v>214</v>
      </c>
      <c r="E7098" s="152" t="s">
        <v>73</v>
      </c>
      <c r="F7098" s="152">
        <v>122</v>
      </c>
      <c r="G7098" s="152">
        <v>40.6666666666667</v>
      </c>
      <c r="H7098" s="152">
        <v>303.96651385289999</v>
      </c>
      <c r="I7098" s="152">
        <v>297.86658723562698</v>
      </c>
      <c r="J7098" s="152">
        <v>246.80660411058599</v>
      </c>
      <c r="K7098" s="152">
        <v>356.28441061719099</v>
      </c>
      <c r="L7098" s="152">
        <v>51.059983125040503</v>
      </c>
      <c r="M7098" s="152">
        <v>58.417823381564602</v>
      </c>
    </row>
    <row r="7099" spans="1:13">
      <c r="A7099" s="150" t="str">
        <f t="shared" si="221"/>
        <v>2009-2011FemalesNJ2</v>
      </c>
      <c r="B7099" s="151" t="str">
        <f t="shared" si="220"/>
        <v>2009-2011_Females_NJ2_&lt;75</v>
      </c>
      <c r="C7099" s="152" t="s">
        <v>7</v>
      </c>
      <c r="D7099" s="152" t="s">
        <v>214</v>
      </c>
      <c r="E7099" s="152" t="s">
        <v>73</v>
      </c>
      <c r="F7099" s="152">
        <v>112</v>
      </c>
      <c r="G7099" s="152">
        <v>37.3333333333333</v>
      </c>
      <c r="H7099" s="152">
        <v>279.46203558150597</v>
      </c>
      <c r="I7099" s="152">
        <v>271.63746001532098</v>
      </c>
      <c r="J7099" s="152">
        <v>223.21913195549999</v>
      </c>
      <c r="K7099" s="152">
        <v>327.36185474110101</v>
      </c>
      <c r="L7099" s="152">
        <v>48.418328059820396</v>
      </c>
      <c r="M7099" s="152">
        <v>55.7243947257803</v>
      </c>
    </row>
    <row r="7100" spans="1:13">
      <c r="A7100" s="150" t="str">
        <f t="shared" si="221"/>
        <v>2010-2012FemalesNJ2</v>
      </c>
      <c r="B7100" s="151" t="str">
        <f t="shared" si="220"/>
        <v>2010-2012_Females_NJ2_&lt;75</v>
      </c>
      <c r="C7100" s="152" t="s">
        <v>8</v>
      </c>
      <c r="D7100" s="152" t="s">
        <v>214</v>
      </c>
      <c r="E7100" s="152" t="s">
        <v>73</v>
      </c>
      <c r="F7100" s="152">
        <v>117</v>
      </c>
      <c r="G7100" s="152">
        <v>39</v>
      </c>
      <c r="H7100" s="152">
        <v>291.91616766467098</v>
      </c>
      <c r="I7100" s="152">
        <v>272.118872390896</v>
      </c>
      <c r="J7100" s="152">
        <v>224.53973913243999</v>
      </c>
      <c r="K7100" s="152">
        <v>326.71040649111302</v>
      </c>
      <c r="L7100" s="152">
        <v>47.579133258455997</v>
      </c>
      <c r="M7100" s="152">
        <v>54.591534100216798</v>
      </c>
    </row>
    <row r="7101" spans="1:13">
      <c r="A7101" s="150" t="str">
        <f t="shared" si="221"/>
        <v>2011-2013FemalesNJ2</v>
      </c>
      <c r="B7101" s="151" t="str">
        <f t="shared" si="220"/>
        <v>2011-2013_Females_NJ2_&lt;75</v>
      </c>
      <c r="C7101" s="152" t="s">
        <v>9</v>
      </c>
      <c r="D7101" s="152" t="s">
        <v>214</v>
      </c>
      <c r="E7101" s="152" t="s">
        <v>73</v>
      </c>
      <c r="F7101" s="152">
        <v>108</v>
      </c>
      <c r="G7101" s="152">
        <v>36</v>
      </c>
      <c r="H7101" s="152">
        <v>270.09453308657999</v>
      </c>
      <c r="I7101" s="152">
        <v>245.75607307871499</v>
      </c>
      <c r="J7101" s="152">
        <v>201.08335666305899</v>
      </c>
      <c r="K7101" s="152">
        <v>297.30330239345102</v>
      </c>
      <c r="L7101" s="152">
        <v>44.672716415655998</v>
      </c>
      <c r="M7101" s="152">
        <v>51.547229314735802</v>
      </c>
    </row>
    <row r="7102" spans="1:13">
      <c r="A7102" s="150" t="str">
        <f t="shared" si="221"/>
        <v>2012-2014FemalesNJ2</v>
      </c>
      <c r="B7102" s="151" t="str">
        <f t="shared" si="220"/>
        <v>2012-2014_Females_NJ2_&lt;75</v>
      </c>
      <c r="C7102" s="152" t="s">
        <v>216</v>
      </c>
      <c r="D7102" s="152" t="s">
        <v>214</v>
      </c>
      <c r="E7102" s="152" t="s">
        <v>73</v>
      </c>
      <c r="F7102" s="152">
        <v>108</v>
      </c>
      <c r="G7102" s="152">
        <v>36</v>
      </c>
      <c r="H7102" s="152">
        <v>270.46655480704197</v>
      </c>
      <c r="I7102" s="152">
        <v>244.31525827959399</v>
      </c>
      <c r="J7102" s="152">
        <v>199.93356316311301</v>
      </c>
      <c r="K7102" s="152">
        <v>295.526682144208</v>
      </c>
      <c r="L7102" s="152">
        <v>44.381695116480202</v>
      </c>
      <c r="M7102" s="152">
        <v>51.211423864614801</v>
      </c>
    </row>
    <row r="7103" spans="1:13">
      <c r="A7103" s="150" t="str">
        <f t="shared" si="221"/>
        <v>2004-2006FemalesNJ3</v>
      </c>
      <c r="B7103" s="151" t="str">
        <f t="shared" ref="B7103:B7166" si="222">CONCATENATE(C7103,"_",D7103,"_",E7103,"_","&lt;75")</f>
        <v>2004-2006_Females_NJ3_&lt;75</v>
      </c>
      <c r="C7103" s="152" t="s">
        <v>1</v>
      </c>
      <c r="D7103" s="152" t="s">
        <v>214</v>
      </c>
      <c r="E7103" s="152" t="s">
        <v>74</v>
      </c>
      <c r="F7103" s="152">
        <v>125</v>
      </c>
      <c r="G7103" s="152">
        <v>41.6666666666667</v>
      </c>
      <c r="H7103" s="152">
        <v>309.65887977803698</v>
      </c>
      <c r="I7103" s="152">
        <v>338.84428032368902</v>
      </c>
      <c r="J7103" s="152">
        <v>281.47516517700501</v>
      </c>
      <c r="K7103" s="152">
        <v>404.373145407957</v>
      </c>
      <c r="L7103" s="152">
        <v>57.369115146683299</v>
      </c>
      <c r="M7103" s="152">
        <v>65.528865084268901</v>
      </c>
    </row>
    <row r="7104" spans="1:13">
      <c r="A7104" s="150" t="str">
        <f t="shared" si="221"/>
        <v>2005-2007FemalesNJ3</v>
      </c>
      <c r="B7104" s="151" t="str">
        <f t="shared" si="222"/>
        <v>2005-2007_Females_NJ3_&lt;75</v>
      </c>
      <c r="C7104" s="152" t="s">
        <v>3</v>
      </c>
      <c r="D7104" s="152" t="s">
        <v>214</v>
      </c>
      <c r="E7104" s="152" t="s">
        <v>74</v>
      </c>
      <c r="F7104" s="152">
        <v>123</v>
      </c>
      <c r="G7104" s="152">
        <v>41</v>
      </c>
      <c r="H7104" s="152">
        <v>305.26394162757799</v>
      </c>
      <c r="I7104" s="152">
        <v>331.49620723229498</v>
      </c>
      <c r="J7104" s="152">
        <v>275.04628548357198</v>
      </c>
      <c r="K7104" s="152">
        <v>396.045043389586</v>
      </c>
      <c r="L7104" s="152">
        <v>56.449921748722801</v>
      </c>
      <c r="M7104" s="152">
        <v>64.548836157291205</v>
      </c>
    </row>
    <row r="7105" spans="1:13">
      <c r="A7105" s="150" t="str">
        <f t="shared" si="221"/>
        <v>2006-2008FemalesNJ3</v>
      </c>
      <c r="B7105" s="151" t="str">
        <f t="shared" si="222"/>
        <v>2006-2008_Females_NJ3_&lt;75</v>
      </c>
      <c r="C7105" s="152" t="s">
        <v>4</v>
      </c>
      <c r="D7105" s="152" t="s">
        <v>214</v>
      </c>
      <c r="E7105" s="152" t="s">
        <v>74</v>
      </c>
      <c r="F7105" s="152">
        <v>119</v>
      </c>
      <c r="G7105" s="152">
        <v>39.6666666666667</v>
      </c>
      <c r="H7105" s="152">
        <v>295.68155841574298</v>
      </c>
      <c r="I7105" s="152">
        <v>314.58155587508003</v>
      </c>
      <c r="J7105" s="152">
        <v>260.27760801881601</v>
      </c>
      <c r="K7105" s="152">
        <v>376.81632894281</v>
      </c>
      <c r="L7105" s="152">
        <v>54.3039478562645</v>
      </c>
      <c r="M7105" s="152">
        <v>62.234773067729698</v>
      </c>
    </row>
    <row r="7106" spans="1:13">
      <c r="A7106" s="150" t="str">
        <f t="shared" si="221"/>
        <v>2007-2009FemalesNJ3</v>
      </c>
      <c r="B7106" s="151" t="str">
        <f t="shared" si="222"/>
        <v>2007-2009_Females_NJ3_&lt;75</v>
      </c>
      <c r="C7106" s="152" t="s">
        <v>5</v>
      </c>
      <c r="D7106" s="152" t="s">
        <v>214</v>
      </c>
      <c r="E7106" s="152" t="s">
        <v>74</v>
      </c>
      <c r="F7106" s="152">
        <v>122</v>
      </c>
      <c r="G7106" s="152">
        <v>40.6666666666667</v>
      </c>
      <c r="H7106" s="152">
        <v>303.331675783192</v>
      </c>
      <c r="I7106" s="152">
        <v>314.21494921404599</v>
      </c>
      <c r="J7106" s="152">
        <v>260.68851341729498</v>
      </c>
      <c r="K7106" s="152">
        <v>375.45464576783797</v>
      </c>
      <c r="L7106" s="152">
        <v>53.526435796750299</v>
      </c>
      <c r="M7106" s="152">
        <v>61.239696553791902</v>
      </c>
    </row>
    <row r="7107" spans="1:13">
      <c r="A7107" s="150" t="str">
        <f t="shared" ref="A7107:A7170" si="223">C7107&amp;D7107&amp;E7107</f>
        <v>2008-2010FemalesNJ3</v>
      </c>
      <c r="B7107" s="151" t="str">
        <f t="shared" si="222"/>
        <v>2008-2010_Females_NJ3_&lt;75</v>
      </c>
      <c r="C7107" s="152" t="s">
        <v>6</v>
      </c>
      <c r="D7107" s="152" t="s">
        <v>214</v>
      </c>
      <c r="E7107" s="152" t="s">
        <v>74</v>
      </c>
      <c r="F7107" s="152">
        <v>122</v>
      </c>
      <c r="G7107" s="152">
        <v>40.6666666666667</v>
      </c>
      <c r="H7107" s="152">
        <v>304.01196112633897</v>
      </c>
      <c r="I7107" s="152">
        <v>303.94826809776202</v>
      </c>
      <c r="J7107" s="152">
        <v>252.21026508064401</v>
      </c>
      <c r="K7107" s="152">
        <v>363.14181532176502</v>
      </c>
      <c r="L7107" s="152">
        <v>51.738003017118103</v>
      </c>
      <c r="M7107" s="152">
        <v>59.1935472240027</v>
      </c>
    </row>
    <row r="7108" spans="1:13">
      <c r="A7108" s="150" t="str">
        <f t="shared" si="223"/>
        <v>2009-2011FemalesNJ3</v>
      </c>
      <c r="B7108" s="151" t="str">
        <f t="shared" si="222"/>
        <v>2009-2011_Females_NJ3_&lt;75</v>
      </c>
      <c r="C7108" s="152" t="s">
        <v>7</v>
      </c>
      <c r="D7108" s="152" t="s">
        <v>214</v>
      </c>
      <c r="E7108" s="152" t="s">
        <v>74</v>
      </c>
      <c r="F7108" s="152">
        <v>112</v>
      </c>
      <c r="G7108" s="152">
        <v>37.3333333333333</v>
      </c>
      <c r="H7108" s="152">
        <v>279.11381364168801</v>
      </c>
      <c r="I7108" s="152">
        <v>272.90166876646401</v>
      </c>
      <c r="J7108" s="152">
        <v>224.49813317391599</v>
      </c>
      <c r="K7108" s="152">
        <v>328.60903892079898</v>
      </c>
      <c r="L7108" s="152">
        <v>48.4035355925473</v>
      </c>
      <c r="M7108" s="152">
        <v>55.7073701543355</v>
      </c>
    </row>
    <row r="7109" spans="1:13">
      <c r="A7109" s="150" t="str">
        <f t="shared" si="223"/>
        <v>2010-2012FemalesNJ3</v>
      </c>
      <c r="B7109" s="151" t="str">
        <f t="shared" si="222"/>
        <v>2010-2012_Females_NJ3_&lt;75</v>
      </c>
      <c r="C7109" s="152" t="s">
        <v>8</v>
      </c>
      <c r="D7109" s="152" t="s">
        <v>214</v>
      </c>
      <c r="E7109" s="152" t="s">
        <v>74</v>
      </c>
      <c r="F7109" s="152">
        <v>104</v>
      </c>
      <c r="G7109" s="152">
        <v>34.6666666666667</v>
      </c>
      <c r="H7109" s="152">
        <v>260.11054698246801</v>
      </c>
      <c r="I7109" s="152">
        <v>247.38689932749901</v>
      </c>
      <c r="J7109" s="152">
        <v>201.94655925836099</v>
      </c>
      <c r="K7109" s="152">
        <v>299.96399897753503</v>
      </c>
      <c r="L7109" s="152">
        <v>45.440340069137903</v>
      </c>
      <c r="M7109" s="152">
        <v>52.577099650035898</v>
      </c>
    </row>
    <row r="7110" spans="1:13">
      <c r="A7110" s="150" t="str">
        <f t="shared" si="223"/>
        <v>2011-2013FemalesNJ3</v>
      </c>
      <c r="B7110" s="151" t="str">
        <f t="shared" si="222"/>
        <v>2011-2013_Females_NJ3_&lt;75</v>
      </c>
      <c r="C7110" s="152" t="s">
        <v>9</v>
      </c>
      <c r="D7110" s="152" t="s">
        <v>214</v>
      </c>
      <c r="E7110" s="152" t="s">
        <v>74</v>
      </c>
      <c r="F7110" s="152">
        <v>98</v>
      </c>
      <c r="G7110" s="152">
        <v>32.6666666666667</v>
      </c>
      <c r="H7110" s="152">
        <v>244.24284717376099</v>
      </c>
      <c r="I7110" s="152">
        <v>228.25428294201501</v>
      </c>
      <c r="J7110" s="152">
        <v>185.110950369421</v>
      </c>
      <c r="K7110" s="152">
        <v>278.395223635273</v>
      </c>
      <c r="L7110" s="152">
        <v>43.143332572594304</v>
      </c>
      <c r="M7110" s="152">
        <v>50.140940693258202</v>
      </c>
    </row>
    <row r="7111" spans="1:13">
      <c r="A7111" s="150" t="str">
        <f t="shared" si="223"/>
        <v>2012-2014FemalesNJ3</v>
      </c>
      <c r="B7111" s="151" t="str">
        <f t="shared" si="222"/>
        <v>2012-2014_Females_NJ3_&lt;75</v>
      </c>
      <c r="C7111" s="152" t="s">
        <v>216</v>
      </c>
      <c r="D7111" s="152" t="s">
        <v>214</v>
      </c>
      <c r="E7111" s="152" t="s">
        <v>74</v>
      </c>
      <c r="F7111" s="152">
        <v>101</v>
      </c>
      <c r="G7111" s="152">
        <v>33.6666666666667</v>
      </c>
      <c r="H7111" s="152">
        <v>250.89427662957101</v>
      </c>
      <c r="I7111" s="152">
        <v>231.24222473819</v>
      </c>
      <c r="J7111" s="152">
        <v>188.10855229799699</v>
      </c>
      <c r="K7111" s="152">
        <v>281.25855688263101</v>
      </c>
      <c r="L7111" s="152">
        <v>43.133672440192697</v>
      </c>
      <c r="M7111" s="152">
        <v>50.016332144441499</v>
      </c>
    </row>
    <row r="7112" spans="1:13">
      <c r="A7112" s="150" t="str">
        <f t="shared" si="223"/>
        <v>2004-2006FemalesNJ4</v>
      </c>
      <c r="B7112" s="151" t="str">
        <f t="shared" si="222"/>
        <v>2004-2006_Females_NJ4_&lt;75</v>
      </c>
      <c r="C7112" s="152" t="s">
        <v>1</v>
      </c>
      <c r="D7112" s="152" t="s">
        <v>214</v>
      </c>
      <c r="E7112" s="152" t="s">
        <v>75</v>
      </c>
      <c r="F7112" s="152">
        <v>150</v>
      </c>
      <c r="G7112" s="152">
        <v>50</v>
      </c>
      <c r="H7112" s="152">
        <v>341.49895273654499</v>
      </c>
      <c r="I7112" s="152">
        <v>376.30081315545601</v>
      </c>
      <c r="J7112" s="152">
        <v>318.346536575019</v>
      </c>
      <c r="K7112" s="152">
        <v>441.73115289214098</v>
      </c>
      <c r="L7112" s="152">
        <v>57.954276580437401</v>
      </c>
      <c r="M7112" s="152">
        <v>65.430339736685099</v>
      </c>
    </row>
    <row r="7113" spans="1:13">
      <c r="A7113" s="150" t="str">
        <f t="shared" si="223"/>
        <v>2005-2007FemalesNJ4</v>
      </c>
      <c r="B7113" s="151" t="str">
        <f t="shared" si="222"/>
        <v>2005-2007_Females_NJ4_&lt;75</v>
      </c>
      <c r="C7113" s="152" t="s">
        <v>3</v>
      </c>
      <c r="D7113" s="152" t="s">
        <v>214</v>
      </c>
      <c r="E7113" s="152" t="s">
        <v>75</v>
      </c>
      <c r="F7113" s="152">
        <v>150</v>
      </c>
      <c r="G7113" s="152">
        <v>50</v>
      </c>
      <c r="H7113" s="152">
        <v>341.59227546001102</v>
      </c>
      <c r="I7113" s="152">
        <v>374.72238989104198</v>
      </c>
      <c r="J7113" s="152">
        <v>316.97692754329802</v>
      </c>
      <c r="K7113" s="152">
        <v>439.91697849781701</v>
      </c>
      <c r="L7113" s="152">
        <v>57.745462347744201</v>
      </c>
      <c r="M7113" s="152">
        <v>65.194588606774701</v>
      </c>
    </row>
    <row r="7114" spans="1:13">
      <c r="A7114" s="150" t="str">
        <f t="shared" si="223"/>
        <v>2006-2008FemalesNJ4</v>
      </c>
      <c r="B7114" s="151" t="str">
        <f t="shared" si="222"/>
        <v>2006-2008_Females_NJ4_&lt;75</v>
      </c>
      <c r="C7114" s="152" t="s">
        <v>4</v>
      </c>
      <c r="D7114" s="152" t="s">
        <v>214</v>
      </c>
      <c r="E7114" s="152" t="s">
        <v>75</v>
      </c>
      <c r="F7114" s="152">
        <v>134</v>
      </c>
      <c r="G7114" s="152">
        <v>44.6666666666667</v>
      </c>
      <c r="H7114" s="152">
        <v>304.59391266792397</v>
      </c>
      <c r="I7114" s="152">
        <v>331.23875194897897</v>
      </c>
      <c r="J7114" s="152">
        <v>277.32935400314602</v>
      </c>
      <c r="K7114" s="152">
        <v>392.53500052455598</v>
      </c>
      <c r="L7114" s="152">
        <v>53.909397945833497</v>
      </c>
      <c r="M7114" s="152">
        <v>61.296248575577003</v>
      </c>
    </row>
    <row r="7115" spans="1:13">
      <c r="A7115" s="150" t="str">
        <f t="shared" si="223"/>
        <v>2007-2009FemalesNJ4</v>
      </c>
      <c r="B7115" s="151" t="str">
        <f t="shared" si="222"/>
        <v>2007-2009_Females_NJ4_&lt;75</v>
      </c>
      <c r="C7115" s="152" t="s">
        <v>5</v>
      </c>
      <c r="D7115" s="152" t="s">
        <v>214</v>
      </c>
      <c r="E7115" s="152" t="s">
        <v>75</v>
      </c>
      <c r="F7115" s="152">
        <v>134</v>
      </c>
      <c r="G7115" s="152">
        <v>44.6666666666667</v>
      </c>
      <c r="H7115" s="152">
        <v>302.38068374139698</v>
      </c>
      <c r="I7115" s="152">
        <v>325.424885157701</v>
      </c>
      <c r="J7115" s="152">
        <v>272.42993011661002</v>
      </c>
      <c r="K7115" s="152">
        <v>385.681390724952</v>
      </c>
      <c r="L7115" s="152">
        <v>52.994955041091501</v>
      </c>
      <c r="M7115" s="152">
        <v>60.256505567250898</v>
      </c>
    </row>
    <row r="7116" spans="1:13">
      <c r="A7116" s="150" t="str">
        <f t="shared" si="223"/>
        <v>2008-2010FemalesNJ4</v>
      </c>
      <c r="B7116" s="151" t="str">
        <f t="shared" si="222"/>
        <v>2008-2010_Females_NJ4_&lt;75</v>
      </c>
      <c r="C7116" s="152" t="s">
        <v>6</v>
      </c>
      <c r="D7116" s="152" t="s">
        <v>214</v>
      </c>
      <c r="E7116" s="152" t="s">
        <v>75</v>
      </c>
      <c r="F7116" s="152">
        <v>130</v>
      </c>
      <c r="G7116" s="152">
        <v>43.3333333333333</v>
      </c>
      <c r="H7116" s="152">
        <v>291.77421164852399</v>
      </c>
      <c r="I7116" s="152">
        <v>312.02013723037902</v>
      </c>
      <c r="J7116" s="152">
        <v>260.485766753539</v>
      </c>
      <c r="K7116" s="152">
        <v>370.73162482506899</v>
      </c>
      <c r="L7116" s="152">
        <v>51.5343704768405</v>
      </c>
      <c r="M7116" s="152">
        <v>58.711487594689999</v>
      </c>
    </row>
    <row r="7117" spans="1:13">
      <c r="A7117" s="150" t="str">
        <f t="shared" si="223"/>
        <v>2009-2011FemalesNJ4</v>
      </c>
      <c r="B7117" s="151" t="str">
        <f t="shared" si="222"/>
        <v>2009-2011_Females_NJ4_&lt;75</v>
      </c>
      <c r="C7117" s="152" t="s">
        <v>7</v>
      </c>
      <c r="D7117" s="152" t="s">
        <v>214</v>
      </c>
      <c r="E7117" s="152" t="s">
        <v>75</v>
      </c>
      <c r="F7117" s="152">
        <v>131</v>
      </c>
      <c r="G7117" s="152">
        <v>43.6666666666667</v>
      </c>
      <c r="H7117" s="152">
        <v>291.99358059914402</v>
      </c>
      <c r="I7117" s="152">
        <v>312.62256224750303</v>
      </c>
      <c r="J7117" s="152">
        <v>261.18261244238198</v>
      </c>
      <c r="K7117" s="152">
        <v>371.197088403024</v>
      </c>
      <c r="L7117" s="152">
        <v>51.439949805120897</v>
      </c>
      <c r="M7117" s="152">
        <v>58.574526155520601</v>
      </c>
    </row>
    <row r="7118" spans="1:13">
      <c r="A7118" s="150" t="str">
        <f t="shared" si="223"/>
        <v>2010-2012FemalesNJ4</v>
      </c>
      <c r="B7118" s="151" t="str">
        <f t="shared" si="222"/>
        <v>2010-2012_Females_NJ4_&lt;75</v>
      </c>
      <c r="C7118" s="152" t="s">
        <v>8</v>
      </c>
      <c r="D7118" s="152" t="s">
        <v>214</v>
      </c>
      <c r="E7118" s="152" t="s">
        <v>75</v>
      </c>
      <c r="F7118" s="152">
        <v>122</v>
      </c>
      <c r="G7118" s="152">
        <v>40.6666666666667</v>
      </c>
      <c r="H7118" s="152">
        <v>270.48598793898498</v>
      </c>
      <c r="I7118" s="152">
        <v>289.283709524475</v>
      </c>
      <c r="J7118" s="152">
        <v>240.10612398906301</v>
      </c>
      <c r="K7118" s="152">
        <v>345.54787825919902</v>
      </c>
      <c r="L7118" s="152">
        <v>49.177585535411701</v>
      </c>
      <c r="M7118" s="152">
        <v>56.2641687347245</v>
      </c>
    </row>
    <row r="7119" spans="1:13">
      <c r="A7119" s="150" t="str">
        <f t="shared" si="223"/>
        <v>2011-2013FemalesNJ4</v>
      </c>
      <c r="B7119" s="151" t="str">
        <f t="shared" si="222"/>
        <v>2011-2013_Females_NJ4_&lt;75</v>
      </c>
      <c r="C7119" s="152" t="s">
        <v>9</v>
      </c>
      <c r="D7119" s="152" t="s">
        <v>214</v>
      </c>
      <c r="E7119" s="152" t="s">
        <v>75</v>
      </c>
      <c r="F7119" s="152">
        <v>142</v>
      </c>
      <c r="G7119" s="152">
        <v>47.3333333333333</v>
      </c>
      <c r="H7119" s="152">
        <v>312.53438978760897</v>
      </c>
      <c r="I7119" s="152">
        <v>331.616003596577</v>
      </c>
      <c r="J7119" s="152">
        <v>279.16027782621399</v>
      </c>
      <c r="K7119" s="152">
        <v>391.03963889300002</v>
      </c>
      <c r="L7119" s="152">
        <v>52.455725770363102</v>
      </c>
      <c r="M7119" s="152">
        <v>59.423635296423001</v>
      </c>
    </row>
    <row r="7120" spans="1:13">
      <c r="A7120" s="150" t="str">
        <f t="shared" si="223"/>
        <v>2012-2014FemalesNJ4</v>
      </c>
      <c r="B7120" s="151" t="str">
        <f t="shared" si="222"/>
        <v>2012-2014_Females_NJ4_&lt;75</v>
      </c>
      <c r="C7120" s="152" t="s">
        <v>216</v>
      </c>
      <c r="D7120" s="152" t="s">
        <v>214</v>
      </c>
      <c r="E7120" s="152" t="s">
        <v>75</v>
      </c>
      <c r="F7120" s="152">
        <v>149</v>
      </c>
      <c r="G7120" s="152">
        <v>49.6666666666667</v>
      </c>
      <c r="H7120" s="152">
        <v>327.08433946525003</v>
      </c>
      <c r="I7120" s="152">
        <v>344.04283353579501</v>
      </c>
      <c r="J7120" s="152">
        <v>290.84967358556003</v>
      </c>
      <c r="K7120" s="152">
        <v>404.12243239330002</v>
      </c>
      <c r="L7120" s="152">
        <v>53.193159950234502</v>
      </c>
      <c r="M7120" s="152">
        <v>60.079598857505303</v>
      </c>
    </row>
    <row r="7121" spans="1:13">
      <c r="A7121" s="150" t="str">
        <f t="shared" si="223"/>
        <v>2004-2006FemalesNJ5</v>
      </c>
      <c r="B7121" s="151" t="str">
        <f t="shared" si="222"/>
        <v>2004-2006_Females_NJ5_&lt;75</v>
      </c>
      <c r="C7121" s="152" t="s">
        <v>1</v>
      </c>
      <c r="D7121" s="152" t="s">
        <v>214</v>
      </c>
      <c r="E7121" s="152" t="s">
        <v>76</v>
      </c>
      <c r="F7121" s="152">
        <v>193</v>
      </c>
      <c r="G7121" s="152">
        <v>64.3333333333333</v>
      </c>
      <c r="H7121" s="152">
        <v>471.306471306471</v>
      </c>
      <c r="I7121" s="152">
        <v>505.525294210053</v>
      </c>
      <c r="J7121" s="152">
        <v>436.57970659907801</v>
      </c>
      <c r="K7121" s="152">
        <v>582.24885993137298</v>
      </c>
      <c r="L7121" s="152">
        <v>68.9455876109744</v>
      </c>
      <c r="M7121" s="152">
        <v>76.723565721320298</v>
      </c>
    </row>
    <row r="7122" spans="1:13">
      <c r="A7122" s="150" t="str">
        <f t="shared" si="223"/>
        <v>2005-2007FemalesNJ5</v>
      </c>
      <c r="B7122" s="151" t="str">
        <f t="shared" si="222"/>
        <v>2005-2007_Females_NJ5_&lt;75</v>
      </c>
      <c r="C7122" s="152" t="s">
        <v>3</v>
      </c>
      <c r="D7122" s="152" t="s">
        <v>214</v>
      </c>
      <c r="E7122" s="152" t="s">
        <v>76</v>
      </c>
      <c r="F7122" s="152">
        <v>187</v>
      </c>
      <c r="G7122" s="152">
        <v>62.3333333333333</v>
      </c>
      <c r="H7122" s="152">
        <v>454.722303277891</v>
      </c>
      <c r="I7122" s="152">
        <v>491.60025296255202</v>
      </c>
      <c r="J7122" s="152">
        <v>423.50508316618601</v>
      </c>
      <c r="K7122" s="152">
        <v>567.507169785256</v>
      </c>
      <c r="L7122" s="152">
        <v>68.095169796365894</v>
      </c>
      <c r="M7122" s="152">
        <v>75.906916822703295</v>
      </c>
    </row>
    <row r="7123" spans="1:13">
      <c r="A7123" s="150" t="str">
        <f t="shared" si="223"/>
        <v>2006-2008FemalesNJ5</v>
      </c>
      <c r="B7123" s="151" t="str">
        <f t="shared" si="222"/>
        <v>2006-2008_Females_NJ5_&lt;75</v>
      </c>
      <c r="C7123" s="152" t="s">
        <v>4</v>
      </c>
      <c r="D7123" s="152" t="s">
        <v>214</v>
      </c>
      <c r="E7123" s="152" t="s">
        <v>76</v>
      </c>
      <c r="F7123" s="152">
        <v>171</v>
      </c>
      <c r="G7123" s="152">
        <v>57</v>
      </c>
      <c r="H7123" s="152">
        <v>413.43294407775397</v>
      </c>
      <c r="I7123" s="152">
        <v>447.01217728539399</v>
      </c>
      <c r="J7123" s="152">
        <v>382.32823201457097</v>
      </c>
      <c r="K7123" s="152">
        <v>519.47755463472595</v>
      </c>
      <c r="L7123" s="152">
        <v>64.683945270823202</v>
      </c>
      <c r="M7123" s="152">
        <v>72.465377349331405</v>
      </c>
    </row>
    <row r="7124" spans="1:13">
      <c r="A7124" s="150" t="str">
        <f t="shared" si="223"/>
        <v>2007-2009FemalesNJ5</v>
      </c>
      <c r="B7124" s="151" t="str">
        <f t="shared" si="222"/>
        <v>2007-2009_Females_NJ5_&lt;75</v>
      </c>
      <c r="C7124" s="152" t="s">
        <v>5</v>
      </c>
      <c r="D7124" s="152" t="s">
        <v>214</v>
      </c>
      <c r="E7124" s="152" t="s">
        <v>76</v>
      </c>
      <c r="F7124" s="152">
        <v>182</v>
      </c>
      <c r="G7124" s="152">
        <v>60.6666666666667</v>
      </c>
      <c r="H7124" s="152">
        <v>437.65780930623998</v>
      </c>
      <c r="I7124" s="152">
        <v>475.11622884589201</v>
      </c>
      <c r="J7124" s="152">
        <v>408.375955787576</v>
      </c>
      <c r="K7124" s="152">
        <v>549.62371722044804</v>
      </c>
      <c r="L7124" s="152">
        <v>66.740273058316504</v>
      </c>
      <c r="M7124" s="152">
        <v>74.507488374556303</v>
      </c>
    </row>
    <row r="7125" spans="1:13">
      <c r="A7125" s="150" t="str">
        <f t="shared" si="223"/>
        <v>2008-2010FemalesNJ5</v>
      </c>
      <c r="B7125" s="151" t="str">
        <f t="shared" si="222"/>
        <v>2008-2010_Females_NJ5_&lt;75</v>
      </c>
      <c r="C7125" s="152" t="s">
        <v>6</v>
      </c>
      <c r="D7125" s="152" t="s">
        <v>214</v>
      </c>
      <c r="E7125" s="152" t="s">
        <v>76</v>
      </c>
      <c r="F7125" s="152">
        <v>181</v>
      </c>
      <c r="G7125" s="152">
        <v>60.3333333333333</v>
      </c>
      <c r="H7125" s="152">
        <v>433.19053203456002</v>
      </c>
      <c r="I7125" s="152">
        <v>466.48569653238599</v>
      </c>
      <c r="J7125" s="152">
        <v>400.73080877860701</v>
      </c>
      <c r="K7125" s="152">
        <v>539.915536580452</v>
      </c>
      <c r="L7125" s="152">
        <v>65.754887753779201</v>
      </c>
      <c r="M7125" s="152">
        <v>73.429840048065799</v>
      </c>
    </row>
    <row r="7126" spans="1:13">
      <c r="A7126" s="150" t="str">
        <f t="shared" si="223"/>
        <v>2009-2011FemalesNJ5</v>
      </c>
      <c r="B7126" s="151" t="str">
        <f t="shared" si="222"/>
        <v>2009-2011_Females_NJ5_&lt;75</v>
      </c>
      <c r="C7126" s="152" t="s">
        <v>7</v>
      </c>
      <c r="D7126" s="152" t="s">
        <v>214</v>
      </c>
      <c r="E7126" s="152" t="s">
        <v>76</v>
      </c>
      <c r="F7126" s="152">
        <v>177</v>
      </c>
      <c r="G7126" s="152">
        <v>59</v>
      </c>
      <c r="H7126" s="152">
        <v>422.32349502517201</v>
      </c>
      <c r="I7126" s="152">
        <v>451.67023054414602</v>
      </c>
      <c r="J7126" s="152">
        <v>387.330863822541</v>
      </c>
      <c r="K7126" s="152">
        <v>523.60898893351202</v>
      </c>
      <c r="L7126" s="152">
        <v>64.339366721605401</v>
      </c>
      <c r="M7126" s="152">
        <v>71.938758389365404</v>
      </c>
    </row>
    <row r="7127" spans="1:13">
      <c r="A7127" s="150" t="str">
        <f t="shared" si="223"/>
        <v>2010-2012FemalesNJ5</v>
      </c>
      <c r="B7127" s="151" t="str">
        <f t="shared" si="222"/>
        <v>2010-2012_Females_NJ5_&lt;75</v>
      </c>
      <c r="C7127" s="152" t="s">
        <v>8</v>
      </c>
      <c r="D7127" s="152" t="s">
        <v>214</v>
      </c>
      <c r="E7127" s="152" t="s">
        <v>76</v>
      </c>
      <c r="F7127" s="152">
        <v>164</v>
      </c>
      <c r="G7127" s="152">
        <v>54.6666666666667</v>
      </c>
      <c r="H7127" s="152">
        <v>391.06278465317001</v>
      </c>
      <c r="I7127" s="152">
        <v>415.54015645190702</v>
      </c>
      <c r="J7127" s="152">
        <v>354.17429349567402</v>
      </c>
      <c r="K7127" s="152">
        <v>484.45432942328398</v>
      </c>
      <c r="L7127" s="152">
        <v>61.365862956232903</v>
      </c>
      <c r="M7127" s="152">
        <v>68.914172971377596</v>
      </c>
    </row>
    <row r="7128" spans="1:13">
      <c r="A7128" s="150" t="str">
        <f t="shared" si="223"/>
        <v>2011-2013FemalesNJ5</v>
      </c>
      <c r="B7128" s="151" t="str">
        <f t="shared" si="222"/>
        <v>2011-2013_Females_NJ5_&lt;75</v>
      </c>
      <c r="C7128" s="152" t="s">
        <v>9</v>
      </c>
      <c r="D7128" s="152" t="s">
        <v>214</v>
      </c>
      <c r="E7128" s="152" t="s">
        <v>76</v>
      </c>
      <c r="F7128" s="152">
        <v>163</v>
      </c>
      <c r="G7128" s="152">
        <v>54.3333333333333</v>
      </c>
      <c r="H7128" s="152">
        <v>388.14144541016799</v>
      </c>
      <c r="I7128" s="152">
        <v>408.30692387596298</v>
      </c>
      <c r="J7128" s="152">
        <v>347.86894148517501</v>
      </c>
      <c r="K7128" s="152">
        <v>476.20333630224002</v>
      </c>
      <c r="L7128" s="152">
        <v>60.437982390788399</v>
      </c>
      <c r="M7128" s="152">
        <v>67.896412426276399</v>
      </c>
    </row>
    <row r="7129" spans="1:13">
      <c r="A7129" s="150" t="str">
        <f t="shared" si="223"/>
        <v>2012-2014FemalesNJ5</v>
      </c>
      <c r="B7129" s="151" t="str">
        <f t="shared" si="222"/>
        <v>2012-2014_Females_NJ5_&lt;75</v>
      </c>
      <c r="C7129" s="152" t="s">
        <v>216</v>
      </c>
      <c r="D7129" s="152" t="s">
        <v>214</v>
      </c>
      <c r="E7129" s="152" t="s">
        <v>76</v>
      </c>
      <c r="F7129" s="152">
        <v>158</v>
      </c>
      <c r="G7129" s="152">
        <v>52.6666666666667</v>
      </c>
      <c r="H7129" s="152">
        <v>375.23452157598501</v>
      </c>
      <c r="I7129" s="152">
        <v>393.049497927723</v>
      </c>
      <c r="J7129" s="152">
        <v>333.94901189272798</v>
      </c>
      <c r="K7129" s="152">
        <v>459.565448414743</v>
      </c>
      <c r="L7129" s="152">
        <v>59.100486034994603</v>
      </c>
      <c r="M7129" s="152">
        <v>66.515950487019694</v>
      </c>
    </row>
    <row r="7130" spans="1:13">
      <c r="A7130" s="150" t="str">
        <f t="shared" si="223"/>
        <v>2004-2006FemalesNL</v>
      </c>
      <c r="B7130" s="151" t="str">
        <f t="shared" si="222"/>
        <v>2004-2006_Females_NL_&lt;75</v>
      </c>
      <c r="C7130" s="152" t="s">
        <v>1</v>
      </c>
      <c r="D7130" s="152" t="s">
        <v>214</v>
      </c>
      <c r="E7130" s="152" t="s">
        <v>77</v>
      </c>
      <c r="F7130" s="152">
        <v>580</v>
      </c>
      <c r="G7130" s="152">
        <v>193.333333333333</v>
      </c>
      <c r="H7130" s="152">
        <v>324.55904736323799</v>
      </c>
      <c r="I7130" s="152">
        <v>359.18045835162201</v>
      </c>
      <c r="J7130" s="152">
        <v>330.39478237721403</v>
      </c>
      <c r="K7130" s="152">
        <v>389.79267410901099</v>
      </c>
      <c r="L7130" s="152">
        <v>28.785675974407699</v>
      </c>
      <c r="M7130" s="152">
        <v>30.6122157573888</v>
      </c>
    </row>
    <row r="7131" spans="1:13">
      <c r="A7131" s="150" t="str">
        <f t="shared" si="223"/>
        <v>2005-2007FemalesNL</v>
      </c>
      <c r="B7131" s="151" t="str">
        <f t="shared" si="222"/>
        <v>2005-2007_Females_NL_&lt;75</v>
      </c>
      <c r="C7131" s="152" t="s">
        <v>3</v>
      </c>
      <c r="D7131" s="152" t="s">
        <v>214</v>
      </c>
      <c r="E7131" s="152" t="s">
        <v>77</v>
      </c>
      <c r="F7131" s="152">
        <v>576</v>
      </c>
      <c r="G7131" s="152">
        <v>192</v>
      </c>
      <c r="H7131" s="152">
        <v>320.61629576853301</v>
      </c>
      <c r="I7131" s="152">
        <v>354.43984217033602</v>
      </c>
      <c r="J7131" s="152">
        <v>325.92646068913302</v>
      </c>
      <c r="K7131" s="152">
        <v>384.768973018998</v>
      </c>
      <c r="L7131" s="152">
        <v>28.513381481202899</v>
      </c>
      <c r="M7131" s="152">
        <v>30.329130848662299</v>
      </c>
    </row>
    <row r="7132" spans="1:13">
      <c r="A7132" s="150" t="str">
        <f t="shared" si="223"/>
        <v>2006-2008FemalesNL</v>
      </c>
      <c r="B7132" s="151" t="str">
        <f t="shared" si="222"/>
        <v>2006-2008_Females_NL_&lt;75</v>
      </c>
      <c r="C7132" s="152" t="s">
        <v>4</v>
      </c>
      <c r="D7132" s="152" t="s">
        <v>214</v>
      </c>
      <c r="E7132" s="152" t="s">
        <v>77</v>
      </c>
      <c r="F7132" s="152">
        <v>590</v>
      </c>
      <c r="G7132" s="152">
        <v>196.666666666667</v>
      </c>
      <c r="H7132" s="152">
        <v>325.73469737038198</v>
      </c>
      <c r="I7132" s="152">
        <v>358.70191679126799</v>
      </c>
      <c r="J7132" s="152">
        <v>330.16661605751102</v>
      </c>
      <c r="K7132" s="152">
        <v>389.03193530738798</v>
      </c>
      <c r="L7132" s="152">
        <v>28.5353007337573</v>
      </c>
      <c r="M7132" s="152">
        <v>30.330018516120202</v>
      </c>
    </row>
    <row r="7133" spans="1:13">
      <c r="A7133" s="150" t="str">
        <f t="shared" si="223"/>
        <v>2007-2009FemalesNL</v>
      </c>
      <c r="B7133" s="151" t="str">
        <f t="shared" si="222"/>
        <v>2007-2009_Females_NL_&lt;75</v>
      </c>
      <c r="C7133" s="152" t="s">
        <v>5</v>
      </c>
      <c r="D7133" s="152" t="s">
        <v>214</v>
      </c>
      <c r="E7133" s="152" t="s">
        <v>77</v>
      </c>
      <c r="F7133" s="152">
        <v>596</v>
      </c>
      <c r="G7133" s="152">
        <v>198.666666666667</v>
      </c>
      <c r="H7133" s="152">
        <v>326.82068182690602</v>
      </c>
      <c r="I7133" s="152">
        <v>356.881238510993</v>
      </c>
      <c r="J7133" s="152">
        <v>328.62174440582999</v>
      </c>
      <c r="K7133" s="152">
        <v>386.90883057839898</v>
      </c>
      <c r="L7133" s="152">
        <v>28.259494105162702</v>
      </c>
      <c r="M7133" s="152">
        <v>30.027592067406001</v>
      </c>
    </row>
    <row r="7134" spans="1:13">
      <c r="A7134" s="150" t="str">
        <f t="shared" si="223"/>
        <v>2008-2010FemalesNL</v>
      </c>
      <c r="B7134" s="151" t="str">
        <f t="shared" si="222"/>
        <v>2008-2010_Females_NL_&lt;75</v>
      </c>
      <c r="C7134" s="152" t="s">
        <v>6</v>
      </c>
      <c r="D7134" s="152" t="s">
        <v>214</v>
      </c>
      <c r="E7134" s="152" t="s">
        <v>77</v>
      </c>
      <c r="F7134" s="152">
        <v>586</v>
      </c>
      <c r="G7134" s="152">
        <v>195.333333333333</v>
      </c>
      <c r="H7134" s="152">
        <v>319.44527727959098</v>
      </c>
      <c r="I7134" s="152">
        <v>345.416004159247</v>
      </c>
      <c r="J7134" s="152">
        <v>317.833194913559</v>
      </c>
      <c r="K7134" s="152">
        <v>374.73973738587603</v>
      </c>
      <c r="L7134" s="152">
        <v>27.582809245687798</v>
      </c>
      <c r="M7134" s="152">
        <v>29.3237332266294</v>
      </c>
    </row>
    <row r="7135" spans="1:13">
      <c r="A7135" s="150" t="str">
        <f t="shared" si="223"/>
        <v>2009-2011FemalesNL</v>
      </c>
      <c r="B7135" s="151" t="str">
        <f t="shared" si="222"/>
        <v>2009-2011_Females_NL_&lt;75</v>
      </c>
      <c r="C7135" s="152" t="s">
        <v>7</v>
      </c>
      <c r="D7135" s="152" t="s">
        <v>214</v>
      </c>
      <c r="E7135" s="152" t="s">
        <v>77</v>
      </c>
      <c r="F7135" s="152">
        <v>560</v>
      </c>
      <c r="G7135" s="152">
        <v>186.666666666667</v>
      </c>
      <c r="H7135" s="152">
        <v>303.76505942403998</v>
      </c>
      <c r="I7135" s="152">
        <v>325.539889034552</v>
      </c>
      <c r="J7135" s="152">
        <v>298.96780455293498</v>
      </c>
      <c r="K7135" s="152">
        <v>353.82894241586399</v>
      </c>
      <c r="L7135" s="152">
        <v>26.572084481616798</v>
      </c>
      <c r="M7135" s="152">
        <v>28.2890533813123</v>
      </c>
    </row>
    <row r="7136" spans="1:13">
      <c r="A7136" s="150" t="str">
        <f t="shared" si="223"/>
        <v>2010-2012FemalesNL</v>
      </c>
      <c r="B7136" s="151" t="str">
        <f t="shared" si="222"/>
        <v>2010-2012_Females_NL_&lt;75</v>
      </c>
      <c r="C7136" s="152" t="s">
        <v>8</v>
      </c>
      <c r="D7136" s="152" t="s">
        <v>214</v>
      </c>
      <c r="E7136" s="152" t="s">
        <v>77</v>
      </c>
      <c r="F7136" s="152">
        <v>554</v>
      </c>
      <c r="G7136" s="152">
        <v>184.666666666667</v>
      </c>
      <c r="H7136" s="152">
        <v>299.118302908575</v>
      </c>
      <c r="I7136" s="152">
        <v>316.24224513066099</v>
      </c>
      <c r="J7136" s="152">
        <v>290.30552656082699</v>
      </c>
      <c r="K7136" s="152">
        <v>343.86424725321598</v>
      </c>
      <c r="L7136" s="152">
        <v>25.936718569834198</v>
      </c>
      <c r="M7136" s="152">
        <v>27.6220021225548</v>
      </c>
    </row>
    <row r="7137" spans="1:13">
      <c r="A7137" s="150" t="str">
        <f t="shared" si="223"/>
        <v>2011-2013FemalesNL</v>
      </c>
      <c r="B7137" s="151" t="str">
        <f t="shared" si="222"/>
        <v>2011-2013_Females_NL_&lt;75</v>
      </c>
      <c r="C7137" s="152" t="s">
        <v>9</v>
      </c>
      <c r="D7137" s="152" t="s">
        <v>214</v>
      </c>
      <c r="E7137" s="152" t="s">
        <v>77</v>
      </c>
      <c r="F7137" s="152">
        <v>575</v>
      </c>
      <c r="G7137" s="152">
        <v>191.666666666667</v>
      </c>
      <c r="H7137" s="152">
        <v>309.307742376237</v>
      </c>
      <c r="I7137" s="152">
        <v>321.91075887992901</v>
      </c>
      <c r="J7137" s="152">
        <v>296.00616181533701</v>
      </c>
      <c r="K7137" s="152">
        <v>349.46645964914001</v>
      </c>
      <c r="L7137" s="152">
        <v>25.904597064592799</v>
      </c>
      <c r="M7137" s="152">
        <v>27.5557007692105</v>
      </c>
    </row>
    <row r="7138" spans="1:13">
      <c r="A7138" s="150" t="str">
        <f t="shared" si="223"/>
        <v>2012-2014FemalesNL</v>
      </c>
      <c r="B7138" s="151" t="str">
        <f t="shared" si="222"/>
        <v>2012-2014_Females_NL_&lt;75</v>
      </c>
      <c r="C7138" s="152" t="s">
        <v>216</v>
      </c>
      <c r="D7138" s="152" t="s">
        <v>214</v>
      </c>
      <c r="E7138" s="152" t="s">
        <v>77</v>
      </c>
      <c r="F7138" s="152">
        <v>603</v>
      </c>
      <c r="G7138" s="152">
        <v>201</v>
      </c>
      <c r="H7138" s="152">
        <v>323.55513583413398</v>
      </c>
      <c r="I7138" s="152">
        <v>331.21739636992498</v>
      </c>
      <c r="J7138" s="152">
        <v>305.20134001107101</v>
      </c>
      <c r="K7138" s="152">
        <v>358.85139196073499</v>
      </c>
      <c r="L7138" s="152">
        <v>26.016056358854101</v>
      </c>
      <c r="M7138" s="152">
        <v>27.6339955908104</v>
      </c>
    </row>
    <row r="7139" spans="1:13">
      <c r="A7139" s="150" t="str">
        <f t="shared" si="223"/>
        <v>2004-2006FemalesNL1</v>
      </c>
      <c r="B7139" s="151" t="str">
        <f t="shared" si="222"/>
        <v>2004-2006_Females_NL1_&lt;75</v>
      </c>
      <c r="C7139" s="152" t="s">
        <v>1</v>
      </c>
      <c r="D7139" s="152" t="s">
        <v>214</v>
      </c>
      <c r="E7139" s="152" t="s">
        <v>78</v>
      </c>
      <c r="F7139" s="152">
        <v>74</v>
      </c>
      <c r="G7139" s="152">
        <v>24.6666666666667</v>
      </c>
      <c r="H7139" s="152">
        <v>230.846019465935</v>
      </c>
      <c r="I7139" s="152">
        <v>228.20191337132999</v>
      </c>
      <c r="J7139" s="152">
        <v>178.82993281617399</v>
      </c>
      <c r="K7139" s="152">
        <v>286.90746906389302</v>
      </c>
      <c r="L7139" s="152">
        <v>49.371980555155403</v>
      </c>
      <c r="M7139" s="152">
        <v>58.705555692563102</v>
      </c>
    </row>
    <row r="7140" spans="1:13">
      <c r="A7140" s="150" t="str">
        <f t="shared" si="223"/>
        <v>2005-2007FemalesNL1</v>
      </c>
      <c r="B7140" s="151" t="str">
        <f t="shared" si="222"/>
        <v>2005-2007_Females_NL1_&lt;75</v>
      </c>
      <c r="C7140" s="152" t="s">
        <v>3</v>
      </c>
      <c r="D7140" s="152" t="s">
        <v>214</v>
      </c>
      <c r="E7140" s="152" t="s">
        <v>78</v>
      </c>
      <c r="F7140" s="152">
        <v>77</v>
      </c>
      <c r="G7140" s="152">
        <v>25.6666666666667</v>
      </c>
      <c r="H7140" s="152">
        <v>241.788607674433</v>
      </c>
      <c r="I7140" s="152">
        <v>230.62431600490899</v>
      </c>
      <c r="J7140" s="152">
        <v>181.77659214763699</v>
      </c>
      <c r="K7140" s="152">
        <v>288.50750367083202</v>
      </c>
      <c r="L7140" s="152">
        <v>48.847723857271198</v>
      </c>
      <c r="M7140" s="152">
        <v>57.883187665923799</v>
      </c>
    </row>
    <row r="7141" spans="1:13">
      <c r="A7141" s="150" t="str">
        <f t="shared" si="223"/>
        <v>2006-2008FemalesNL1</v>
      </c>
      <c r="B7141" s="151" t="str">
        <f t="shared" si="222"/>
        <v>2006-2008_Females_NL1_&lt;75</v>
      </c>
      <c r="C7141" s="152" t="s">
        <v>4</v>
      </c>
      <c r="D7141" s="152" t="s">
        <v>214</v>
      </c>
      <c r="E7141" s="152" t="s">
        <v>78</v>
      </c>
      <c r="F7141" s="152">
        <v>73</v>
      </c>
      <c r="G7141" s="152">
        <v>24.3333333333333</v>
      </c>
      <c r="H7141" s="152">
        <v>230.55301140131999</v>
      </c>
      <c r="I7141" s="152">
        <v>212.693262655393</v>
      </c>
      <c r="J7141" s="152">
        <v>166.51839242531699</v>
      </c>
      <c r="K7141" s="152">
        <v>267.66273678426501</v>
      </c>
      <c r="L7141" s="152">
        <v>46.1748702300765</v>
      </c>
      <c r="M7141" s="152">
        <v>54.969474128871703</v>
      </c>
    </row>
    <row r="7142" spans="1:13">
      <c r="A7142" s="150" t="str">
        <f t="shared" si="223"/>
        <v>2007-2009FemalesNL1</v>
      </c>
      <c r="B7142" s="151" t="str">
        <f t="shared" si="222"/>
        <v>2007-2009_Females_NL1_&lt;75</v>
      </c>
      <c r="C7142" s="152" t="s">
        <v>5</v>
      </c>
      <c r="D7142" s="152" t="s">
        <v>214</v>
      </c>
      <c r="E7142" s="152" t="s">
        <v>78</v>
      </c>
      <c r="F7142" s="152">
        <v>73</v>
      </c>
      <c r="G7142" s="152">
        <v>24.3333333333333</v>
      </c>
      <c r="H7142" s="152">
        <v>231.67983750674401</v>
      </c>
      <c r="I7142" s="152">
        <v>205.37412746930099</v>
      </c>
      <c r="J7142" s="152">
        <v>160.759755344045</v>
      </c>
      <c r="K7142" s="152">
        <v>258.48588635666499</v>
      </c>
      <c r="L7142" s="152">
        <v>44.614372125255997</v>
      </c>
      <c r="M7142" s="152">
        <v>53.111758887363401</v>
      </c>
    </row>
    <row r="7143" spans="1:13">
      <c r="A7143" s="150" t="str">
        <f t="shared" si="223"/>
        <v>2008-2010FemalesNL1</v>
      </c>
      <c r="B7143" s="151" t="str">
        <f t="shared" si="222"/>
        <v>2008-2010_Females_NL1_&lt;75</v>
      </c>
      <c r="C7143" s="152" t="s">
        <v>6</v>
      </c>
      <c r="D7143" s="152" t="s">
        <v>214</v>
      </c>
      <c r="E7143" s="152" t="s">
        <v>78</v>
      </c>
      <c r="F7143" s="152">
        <v>73</v>
      </c>
      <c r="G7143" s="152">
        <v>24.3333333333333</v>
      </c>
      <c r="H7143" s="152">
        <v>232.64707757027199</v>
      </c>
      <c r="I7143" s="152">
        <v>203.77039727752901</v>
      </c>
      <c r="J7143" s="152">
        <v>159.38474205294199</v>
      </c>
      <c r="K7143" s="152">
        <v>256.60987715920101</v>
      </c>
      <c r="L7143" s="152">
        <v>44.385655224586799</v>
      </c>
      <c r="M7143" s="152">
        <v>52.839479881671998</v>
      </c>
    </row>
    <row r="7144" spans="1:13">
      <c r="A7144" s="150" t="str">
        <f t="shared" si="223"/>
        <v>2009-2011FemalesNL1</v>
      </c>
      <c r="B7144" s="151" t="str">
        <f t="shared" si="222"/>
        <v>2009-2011_Females_NL1_&lt;75</v>
      </c>
      <c r="C7144" s="152" t="s">
        <v>7</v>
      </c>
      <c r="D7144" s="152" t="s">
        <v>214</v>
      </c>
      <c r="E7144" s="152" t="s">
        <v>78</v>
      </c>
      <c r="F7144" s="152">
        <v>79</v>
      </c>
      <c r="G7144" s="152">
        <v>26.3333333333333</v>
      </c>
      <c r="H7144" s="152">
        <v>253.17267017049099</v>
      </c>
      <c r="I7144" s="152">
        <v>217.448442998442</v>
      </c>
      <c r="J7144" s="152">
        <v>171.80175961007501</v>
      </c>
      <c r="K7144" s="152">
        <v>271.42079807618899</v>
      </c>
      <c r="L7144" s="152">
        <v>45.646683388367698</v>
      </c>
      <c r="M7144" s="152">
        <v>53.972355077746997</v>
      </c>
    </row>
    <row r="7145" spans="1:13">
      <c r="A7145" s="150" t="str">
        <f t="shared" si="223"/>
        <v>2010-2012FemalesNL1</v>
      </c>
      <c r="B7145" s="151" t="str">
        <f t="shared" si="222"/>
        <v>2010-2012_Females_NL1_&lt;75</v>
      </c>
      <c r="C7145" s="152" t="s">
        <v>8</v>
      </c>
      <c r="D7145" s="152" t="s">
        <v>214</v>
      </c>
      <c r="E7145" s="152" t="s">
        <v>78</v>
      </c>
      <c r="F7145" s="152">
        <v>77</v>
      </c>
      <c r="G7145" s="152">
        <v>25.6666666666667</v>
      </c>
      <c r="H7145" s="152">
        <v>248.40312278211499</v>
      </c>
      <c r="I7145" s="152">
        <v>210.33165872181101</v>
      </c>
      <c r="J7145" s="152">
        <v>165.67760995815399</v>
      </c>
      <c r="K7145" s="152">
        <v>263.24545859879998</v>
      </c>
      <c r="L7145" s="152">
        <v>44.654048763657201</v>
      </c>
      <c r="M7145" s="152">
        <v>52.913799876989302</v>
      </c>
    </row>
    <row r="7146" spans="1:13">
      <c r="A7146" s="150" t="str">
        <f t="shared" si="223"/>
        <v>2011-2013FemalesNL1</v>
      </c>
      <c r="B7146" s="151" t="str">
        <f t="shared" si="222"/>
        <v>2011-2013_Females_NL1_&lt;75</v>
      </c>
      <c r="C7146" s="152" t="s">
        <v>9</v>
      </c>
      <c r="D7146" s="152" t="s">
        <v>214</v>
      </c>
      <c r="E7146" s="152" t="s">
        <v>78</v>
      </c>
      <c r="F7146" s="152">
        <v>73</v>
      </c>
      <c r="G7146" s="152">
        <v>24.3333333333333</v>
      </c>
      <c r="H7146" s="152">
        <v>238.06417949386901</v>
      </c>
      <c r="I7146" s="152">
        <v>192.86609234038599</v>
      </c>
      <c r="J7146" s="152">
        <v>150.958277516181</v>
      </c>
      <c r="K7146" s="152">
        <v>242.75579492749</v>
      </c>
      <c r="L7146" s="152">
        <v>41.9078148242045</v>
      </c>
      <c r="M7146" s="152">
        <v>49.889702587104402</v>
      </c>
    </row>
    <row r="7147" spans="1:13">
      <c r="A7147" s="150" t="str">
        <f t="shared" si="223"/>
        <v>2012-2014FemalesNL1</v>
      </c>
      <c r="B7147" s="151" t="str">
        <f t="shared" si="222"/>
        <v>2012-2014_Females_NL1_&lt;75</v>
      </c>
      <c r="C7147" s="152" t="s">
        <v>216</v>
      </c>
      <c r="D7147" s="152" t="s">
        <v>214</v>
      </c>
      <c r="E7147" s="152" t="s">
        <v>78</v>
      </c>
      <c r="F7147" s="152">
        <v>77</v>
      </c>
      <c r="G7147" s="152">
        <v>25.6666666666667</v>
      </c>
      <c r="H7147" s="152">
        <v>253.60648178644399</v>
      </c>
      <c r="I7147" s="152">
        <v>202.449999267696</v>
      </c>
      <c r="J7147" s="152">
        <v>159.22487321825301</v>
      </c>
      <c r="K7147" s="152">
        <v>253.67056566120499</v>
      </c>
      <c r="L7147" s="152">
        <v>43.225126049443404</v>
      </c>
      <c r="M7147" s="152">
        <v>51.220566393508797</v>
      </c>
    </row>
    <row r="7148" spans="1:13">
      <c r="A7148" s="150" t="str">
        <f t="shared" si="223"/>
        <v>2004-2006FemalesNL2</v>
      </c>
      <c r="B7148" s="151" t="str">
        <f t="shared" si="222"/>
        <v>2004-2006_Females_NL2_&lt;75</v>
      </c>
      <c r="C7148" s="152" t="s">
        <v>1</v>
      </c>
      <c r="D7148" s="152" t="s">
        <v>214</v>
      </c>
      <c r="E7148" s="152" t="s">
        <v>79</v>
      </c>
      <c r="F7148" s="152">
        <v>98</v>
      </c>
      <c r="G7148" s="152">
        <v>32.6666666666667</v>
      </c>
      <c r="H7148" s="152">
        <v>263.44086021505399</v>
      </c>
      <c r="I7148" s="152">
        <v>286.07472310089702</v>
      </c>
      <c r="J7148" s="152">
        <v>231.80352803049101</v>
      </c>
      <c r="K7148" s="152">
        <v>349.14840357745101</v>
      </c>
      <c r="L7148" s="152">
        <v>54.271195070406399</v>
      </c>
      <c r="M7148" s="152">
        <v>63.073680476553498</v>
      </c>
    </row>
    <row r="7149" spans="1:13">
      <c r="A7149" s="150" t="str">
        <f t="shared" si="223"/>
        <v>2005-2007FemalesNL2</v>
      </c>
      <c r="B7149" s="151" t="str">
        <f t="shared" si="222"/>
        <v>2005-2007_Females_NL2_&lt;75</v>
      </c>
      <c r="C7149" s="152" t="s">
        <v>3</v>
      </c>
      <c r="D7149" s="152" t="s">
        <v>214</v>
      </c>
      <c r="E7149" s="152" t="s">
        <v>79</v>
      </c>
      <c r="F7149" s="152">
        <v>112</v>
      </c>
      <c r="G7149" s="152">
        <v>37.3333333333333</v>
      </c>
      <c r="H7149" s="152">
        <v>298.36432415152598</v>
      </c>
      <c r="I7149" s="152">
        <v>323.82679356513199</v>
      </c>
      <c r="J7149" s="152">
        <v>266.11723231476299</v>
      </c>
      <c r="K7149" s="152">
        <v>390.24441886177601</v>
      </c>
      <c r="L7149" s="152">
        <v>57.709561250368701</v>
      </c>
      <c r="M7149" s="152">
        <v>66.417625296644104</v>
      </c>
    </row>
    <row r="7150" spans="1:13">
      <c r="A7150" s="150" t="str">
        <f t="shared" si="223"/>
        <v>2006-2008FemalesNL2</v>
      </c>
      <c r="B7150" s="151" t="str">
        <f t="shared" si="222"/>
        <v>2006-2008_Females_NL2_&lt;75</v>
      </c>
      <c r="C7150" s="152" t="s">
        <v>4</v>
      </c>
      <c r="D7150" s="152" t="s">
        <v>214</v>
      </c>
      <c r="E7150" s="152" t="s">
        <v>79</v>
      </c>
      <c r="F7150" s="152">
        <v>121</v>
      </c>
      <c r="G7150" s="152">
        <v>40.3333333333333</v>
      </c>
      <c r="H7150" s="152">
        <v>318.19496673416302</v>
      </c>
      <c r="I7150" s="152">
        <v>346.32532728048199</v>
      </c>
      <c r="J7150" s="152">
        <v>286.80818021645803</v>
      </c>
      <c r="K7150" s="152">
        <v>414.45705748182701</v>
      </c>
      <c r="L7150" s="152">
        <v>59.517147064024002</v>
      </c>
      <c r="M7150" s="152">
        <v>68.131730201345803</v>
      </c>
    </row>
    <row r="7151" spans="1:13">
      <c r="A7151" s="150" t="str">
        <f t="shared" si="223"/>
        <v>2007-2009FemalesNL2</v>
      </c>
      <c r="B7151" s="151" t="str">
        <f t="shared" si="222"/>
        <v>2007-2009_Females_NL2_&lt;75</v>
      </c>
      <c r="C7151" s="152" t="s">
        <v>5</v>
      </c>
      <c r="D7151" s="152" t="s">
        <v>214</v>
      </c>
      <c r="E7151" s="152" t="s">
        <v>79</v>
      </c>
      <c r="F7151" s="152">
        <v>131</v>
      </c>
      <c r="G7151" s="152">
        <v>43.6666666666667</v>
      </c>
      <c r="H7151" s="152">
        <v>340.35698511263001</v>
      </c>
      <c r="I7151" s="152">
        <v>373.14255736972302</v>
      </c>
      <c r="J7151" s="152">
        <v>311.37017516828001</v>
      </c>
      <c r="K7151" s="152">
        <v>443.48259523241501</v>
      </c>
      <c r="L7151" s="152">
        <v>61.772382201442603</v>
      </c>
      <c r="M7151" s="152">
        <v>70.340037862692796</v>
      </c>
    </row>
    <row r="7152" spans="1:13">
      <c r="A7152" s="150" t="str">
        <f t="shared" si="223"/>
        <v>2008-2010FemalesNL2</v>
      </c>
      <c r="B7152" s="151" t="str">
        <f t="shared" si="222"/>
        <v>2008-2010_Females_NL2_&lt;75</v>
      </c>
      <c r="C7152" s="152" t="s">
        <v>6</v>
      </c>
      <c r="D7152" s="152" t="s">
        <v>214</v>
      </c>
      <c r="E7152" s="152" t="s">
        <v>79</v>
      </c>
      <c r="F7152" s="152">
        <v>125</v>
      </c>
      <c r="G7152" s="152">
        <v>41.6666666666667</v>
      </c>
      <c r="H7152" s="152">
        <v>322.081937644937</v>
      </c>
      <c r="I7152" s="152">
        <v>353.69616601855301</v>
      </c>
      <c r="J7152" s="152">
        <v>293.77785487700299</v>
      </c>
      <c r="K7152" s="152">
        <v>422.13680549560797</v>
      </c>
      <c r="L7152" s="152">
        <v>59.918311141549601</v>
      </c>
      <c r="M7152" s="152">
        <v>68.440639477055797</v>
      </c>
    </row>
    <row r="7153" spans="1:13">
      <c r="A7153" s="150" t="str">
        <f t="shared" si="223"/>
        <v>2009-2011FemalesNL2</v>
      </c>
      <c r="B7153" s="151" t="str">
        <f t="shared" si="222"/>
        <v>2009-2011_Females_NL2_&lt;75</v>
      </c>
      <c r="C7153" s="152" t="s">
        <v>7</v>
      </c>
      <c r="D7153" s="152" t="s">
        <v>214</v>
      </c>
      <c r="E7153" s="152" t="s">
        <v>79</v>
      </c>
      <c r="F7153" s="152">
        <v>113</v>
      </c>
      <c r="G7153" s="152">
        <v>37.6666666666667</v>
      </c>
      <c r="H7153" s="152">
        <v>289.365189111674</v>
      </c>
      <c r="I7153" s="152">
        <v>317.40852063643899</v>
      </c>
      <c r="J7153" s="152">
        <v>260.94564401764802</v>
      </c>
      <c r="K7153" s="152">
        <v>382.350594719068</v>
      </c>
      <c r="L7153" s="152">
        <v>56.462876618790901</v>
      </c>
      <c r="M7153" s="152">
        <v>64.942074082629205</v>
      </c>
    </row>
    <row r="7154" spans="1:13">
      <c r="A7154" s="150" t="str">
        <f t="shared" si="223"/>
        <v>2010-2012FemalesNL2</v>
      </c>
      <c r="B7154" s="151" t="str">
        <f t="shared" si="222"/>
        <v>2010-2012_Females_NL2_&lt;75</v>
      </c>
      <c r="C7154" s="152" t="s">
        <v>8</v>
      </c>
      <c r="D7154" s="152" t="s">
        <v>214</v>
      </c>
      <c r="E7154" s="152" t="s">
        <v>79</v>
      </c>
      <c r="F7154" s="152">
        <v>103</v>
      </c>
      <c r="G7154" s="152">
        <v>34.3333333333333</v>
      </c>
      <c r="H7154" s="152">
        <v>261.91989828353502</v>
      </c>
      <c r="I7154" s="152">
        <v>278.98166528039002</v>
      </c>
      <c r="J7154" s="152">
        <v>227.103911071526</v>
      </c>
      <c r="K7154" s="152">
        <v>339.04992961770603</v>
      </c>
      <c r="L7154" s="152">
        <v>51.877754208863799</v>
      </c>
      <c r="M7154" s="152">
        <v>60.068264337315902</v>
      </c>
    </row>
    <row r="7155" spans="1:13">
      <c r="A7155" s="150" t="str">
        <f t="shared" si="223"/>
        <v>2011-2013FemalesNL2</v>
      </c>
      <c r="B7155" s="151" t="str">
        <f t="shared" si="222"/>
        <v>2011-2013_Females_NL2_&lt;75</v>
      </c>
      <c r="C7155" s="152" t="s">
        <v>9</v>
      </c>
      <c r="D7155" s="152" t="s">
        <v>214</v>
      </c>
      <c r="E7155" s="152" t="s">
        <v>79</v>
      </c>
      <c r="F7155" s="152">
        <v>115</v>
      </c>
      <c r="G7155" s="152">
        <v>38.3333333333333</v>
      </c>
      <c r="H7155" s="152">
        <v>290.279425499154</v>
      </c>
      <c r="I7155" s="152">
        <v>298.56434218314098</v>
      </c>
      <c r="J7155" s="152">
        <v>245.93708255759401</v>
      </c>
      <c r="K7155" s="152">
        <v>359.02039889373901</v>
      </c>
      <c r="L7155" s="152">
        <v>52.627259625546699</v>
      </c>
      <c r="M7155" s="152">
        <v>60.456056710597501</v>
      </c>
    </row>
    <row r="7156" spans="1:13">
      <c r="A7156" s="150" t="str">
        <f t="shared" si="223"/>
        <v>2012-2014FemalesNL2</v>
      </c>
      <c r="B7156" s="151" t="str">
        <f t="shared" si="222"/>
        <v>2012-2014_Females_NL2_&lt;75</v>
      </c>
      <c r="C7156" s="152" t="s">
        <v>216</v>
      </c>
      <c r="D7156" s="152" t="s">
        <v>214</v>
      </c>
      <c r="E7156" s="152" t="s">
        <v>79</v>
      </c>
      <c r="F7156" s="152">
        <v>124</v>
      </c>
      <c r="G7156" s="152">
        <v>41.3333333333333</v>
      </c>
      <c r="H7156" s="152">
        <v>310.10078275439503</v>
      </c>
      <c r="I7156" s="152">
        <v>310.97386851289298</v>
      </c>
      <c r="J7156" s="152">
        <v>258.23845018479801</v>
      </c>
      <c r="K7156" s="152">
        <v>371.24241955006602</v>
      </c>
      <c r="L7156" s="152">
        <v>52.735418328095001</v>
      </c>
      <c r="M7156" s="152">
        <v>60.268551037172898</v>
      </c>
    </row>
    <row r="7157" spans="1:13">
      <c r="A7157" s="150" t="str">
        <f t="shared" si="223"/>
        <v>2004-2006FemalesNL3</v>
      </c>
      <c r="B7157" s="151" t="str">
        <f t="shared" si="222"/>
        <v>2004-2006_Females_NL3_&lt;75</v>
      </c>
      <c r="C7157" s="152" t="s">
        <v>1</v>
      </c>
      <c r="D7157" s="152" t="s">
        <v>214</v>
      </c>
      <c r="E7157" s="152" t="s">
        <v>80</v>
      </c>
      <c r="F7157" s="152">
        <v>140</v>
      </c>
      <c r="G7157" s="152">
        <v>46.6666666666667</v>
      </c>
      <c r="H7157" s="152">
        <v>359.14932916036003</v>
      </c>
      <c r="I7157" s="152">
        <v>390.104164956673</v>
      </c>
      <c r="J7157" s="152">
        <v>327.81998328121199</v>
      </c>
      <c r="K7157" s="152">
        <v>460.72484470347098</v>
      </c>
      <c r="L7157" s="152">
        <v>62.284181675460999</v>
      </c>
      <c r="M7157" s="152">
        <v>70.620679746798302</v>
      </c>
    </row>
    <row r="7158" spans="1:13">
      <c r="A7158" s="150" t="str">
        <f t="shared" si="223"/>
        <v>2005-2007FemalesNL3</v>
      </c>
      <c r="B7158" s="151" t="str">
        <f t="shared" si="222"/>
        <v>2005-2007_Females_NL3_&lt;75</v>
      </c>
      <c r="C7158" s="152" t="s">
        <v>3</v>
      </c>
      <c r="D7158" s="152" t="s">
        <v>214</v>
      </c>
      <c r="E7158" s="152" t="s">
        <v>80</v>
      </c>
      <c r="F7158" s="152">
        <v>117</v>
      </c>
      <c r="G7158" s="152">
        <v>39</v>
      </c>
      <c r="H7158" s="152">
        <v>299.225083757449</v>
      </c>
      <c r="I7158" s="152">
        <v>324.64344818849497</v>
      </c>
      <c r="J7158" s="152">
        <v>268.14472266195003</v>
      </c>
      <c r="K7158" s="152">
        <v>389.46917934350603</v>
      </c>
      <c r="L7158" s="152">
        <v>56.498725526544703</v>
      </c>
      <c r="M7158" s="152">
        <v>64.825731155011994</v>
      </c>
    </row>
    <row r="7159" spans="1:13">
      <c r="A7159" s="150" t="str">
        <f t="shared" si="223"/>
        <v>2006-2008FemalesNL3</v>
      </c>
      <c r="B7159" s="151" t="str">
        <f t="shared" si="222"/>
        <v>2006-2008_Females_NL3_&lt;75</v>
      </c>
      <c r="C7159" s="152" t="s">
        <v>4</v>
      </c>
      <c r="D7159" s="152" t="s">
        <v>214</v>
      </c>
      <c r="E7159" s="152" t="s">
        <v>80</v>
      </c>
      <c r="F7159" s="152">
        <v>125</v>
      </c>
      <c r="G7159" s="152">
        <v>41.6666666666667</v>
      </c>
      <c r="H7159" s="152">
        <v>317.25888324873102</v>
      </c>
      <c r="I7159" s="152">
        <v>343.64700070296402</v>
      </c>
      <c r="J7159" s="152">
        <v>285.63301243494698</v>
      </c>
      <c r="K7159" s="152">
        <v>409.91246079408302</v>
      </c>
      <c r="L7159" s="152">
        <v>58.013988268017897</v>
      </c>
      <c r="M7159" s="152">
        <v>66.265460091118101</v>
      </c>
    </row>
    <row r="7160" spans="1:13">
      <c r="A7160" s="150" t="str">
        <f t="shared" si="223"/>
        <v>2007-2009FemalesNL3</v>
      </c>
      <c r="B7160" s="151" t="str">
        <f t="shared" si="222"/>
        <v>2007-2009_Females_NL3_&lt;75</v>
      </c>
      <c r="C7160" s="152" t="s">
        <v>5</v>
      </c>
      <c r="D7160" s="152" t="s">
        <v>214</v>
      </c>
      <c r="E7160" s="152" t="s">
        <v>80</v>
      </c>
      <c r="F7160" s="152">
        <v>125</v>
      </c>
      <c r="G7160" s="152">
        <v>41.6666666666667</v>
      </c>
      <c r="H7160" s="152">
        <v>315.13134674532301</v>
      </c>
      <c r="I7160" s="152">
        <v>333.60466619208199</v>
      </c>
      <c r="J7160" s="152">
        <v>277.26298818152799</v>
      </c>
      <c r="K7160" s="152">
        <v>397.95995923669398</v>
      </c>
      <c r="L7160" s="152">
        <v>56.3416780105537</v>
      </c>
      <c r="M7160" s="152">
        <v>64.355293044611898</v>
      </c>
    </row>
    <row r="7161" spans="1:13">
      <c r="A7161" s="150" t="str">
        <f t="shared" si="223"/>
        <v>2008-2010FemalesNL3</v>
      </c>
      <c r="B7161" s="151" t="str">
        <f t="shared" si="222"/>
        <v>2008-2010_Females_NL3_&lt;75</v>
      </c>
      <c r="C7161" s="152" t="s">
        <v>6</v>
      </c>
      <c r="D7161" s="152" t="s">
        <v>214</v>
      </c>
      <c r="E7161" s="152" t="s">
        <v>80</v>
      </c>
      <c r="F7161" s="152">
        <v>131</v>
      </c>
      <c r="G7161" s="152">
        <v>43.6666666666667</v>
      </c>
      <c r="H7161" s="152">
        <v>328.19741951647302</v>
      </c>
      <c r="I7161" s="152">
        <v>342.67979975598399</v>
      </c>
      <c r="J7161" s="152">
        <v>286.10856889105202</v>
      </c>
      <c r="K7161" s="152">
        <v>407.097301221316</v>
      </c>
      <c r="L7161" s="152">
        <v>56.571230864932403</v>
      </c>
      <c r="M7161" s="152">
        <v>64.417501465332094</v>
      </c>
    </row>
    <row r="7162" spans="1:13">
      <c r="A7162" s="150" t="str">
        <f t="shared" si="223"/>
        <v>2009-2011FemalesNL3</v>
      </c>
      <c r="B7162" s="151" t="str">
        <f t="shared" si="222"/>
        <v>2009-2011_Females_NL3_&lt;75</v>
      </c>
      <c r="C7162" s="152" t="s">
        <v>7</v>
      </c>
      <c r="D7162" s="152" t="s">
        <v>214</v>
      </c>
      <c r="E7162" s="152" t="s">
        <v>80</v>
      </c>
      <c r="F7162" s="152">
        <v>125</v>
      </c>
      <c r="G7162" s="152">
        <v>41.6666666666667</v>
      </c>
      <c r="H7162" s="152">
        <v>311.53424384408299</v>
      </c>
      <c r="I7162" s="152">
        <v>325.14463342939098</v>
      </c>
      <c r="J7162" s="152">
        <v>270.28530390506398</v>
      </c>
      <c r="K7162" s="152">
        <v>387.80673992731403</v>
      </c>
      <c r="L7162" s="152">
        <v>54.8593295243273</v>
      </c>
      <c r="M7162" s="152">
        <v>62.662106497923297</v>
      </c>
    </row>
    <row r="7163" spans="1:13">
      <c r="A7163" s="150" t="str">
        <f t="shared" si="223"/>
        <v>2010-2012FemalesNL3</v>
      </c>
      <c r="B7163" s="151" t="str">
        <f t="shared" si="222"/>
        <v>2010-2012_Females_NL3_&lt;75</v>
      </c>
      <c r="C7163" s="152" t="s">
        <v>8</v>
      </c>
      <c r="D7163" s="152" t="s">
        <v>214</v>
      </c>
      <c r="E7163" s="152" t="s">
        <v>80</v>
      </c>
      <c r="F7163" s="152">
        <v>133</v>
      </c>
      <c r="G7163" s="152">
        <v>44.3333333333333</v>
      </c>
      <c r="H7163" s="152">
        <v>329.82839004067102</v>
      </c>
      <c r="I7163" s="152">
        <v>344.45814075384601</v>
      </c>
      <c r="J7163" s="152">
        <v>288.08577109840297</v>
      </c>
      <c r="K7163" s="152">
        <v>408.585925518458</v>
      </c>
      <c r="L7163" s="152">
        <v>56.3723696554434</v>
      </c>
      <c r="M7163" s="152">
        <v>64.127784764611505</v>
      </c>
    </row>
    <row r="7164" spans="1:13">
      <c r="A7164" s="150" t="str">
        <f t="shared" si="223"/>
        <v>2011-2013FemalesNL3</v>
      </c>
      <c r="B7164" s="151" t="str">
        <f t="shared" si="222"/>
        <v>2011-2013_Females_NL3_&lt;75</v>
      </c>
      <c r="C7164" s="152" t="s">
        <v>9</v>
      </c>
      <c r="D7164" s="152" t="s">
        <v>214</v>
      </c>
      <c r="E7164" s="152" t="s">
        <v>80</v>
      </c>
      <c r="F7164" s="152">
        <v>140</v>
      </c>
      <c r="G7164" s="152">
        <v>46.6666666666667</v>
      </c>
      <c r="H7164" s="152">
        <v>345.11660010846498</v>
      </c>
      <c r="I7164" s="152">
        <v>355.73791572073299</v>
      </c>
      <c r="J7164" s="152">
        <v>298.93182603115002</v>
      </c>
      <c r="K7164" s="152">
        <v>420.14728194696499</v>
      </c>
      <c r="L7164" s="152">
        <v>56.806089689582898</v>
      </c>
      <c r="M7164" s="152">
        <v>64.409366226231896</v>
      </c>
    </row>
    <row r="7165" spans="1:13">
      <c r="A7165" s="150" t="str">
        <f t="shared" si="223"/>
        <v>2012-2014FemalesNL3</v>
      </c>
      <c r="B7165" s="151" t="str">
        <f t="shared" si="222"/>
        <v>2012-2014_Females_NL3_&lt;75</v>
      </c>
      <c r="C7165" s="152" t="s">
        <v>216</v>
      </c>
      <c r="D7165" s="152" t="s">
        <v>214</v>
      </c>
      <c r="E7165" s="152" t="s">
        <v>80</v>
      </c>
      <c r="F7165" s="152">
        <v>142</v>
      </c>
      <c r="G7165" s="152">
        <v>47.3333333333333</v>
      </c>
      <c r="H7165" s="152">
        <v>348.43205574912901</v>
      </c>
      <c r="I7165" s="152">
        <v>354.25284125775602</v>
      </c>
      <c r="J7165" s="152">
        <v>298.16669261564698</v>
      </c>
      <c r="K7165" s="152">
        <v>417.78914340863901</v>
      </c>
      <c r="L7165" s="152">
        <v>56.086148642108903</v>
      </c>
      <c r="M7165" s="152">
        <v>63.536302150883103</v>
      </c>
    </row>
    <row r="7166" spans="1:13">
      <c r="A7166" s="150" t="str">
        <f t="shared" si="223"/>
        <v>2004-2006FemalesNL4</v>
      </c>
      <c r="B7166" s="151" t="str">
        <f t="shared" si="222"/>
        <v>2004-2006_Females_NL4_&lt;75</v>
      </c>
      <c r="C7166" s="152" t="s">
        <v>1</v>
      </c>
      <c r="D7166" s="152" t="s">
        <v>214</v>
      </c>
      <c r="E7166" s="152" t="s">
        <v>81</v>
      </c>
      <c r="F7166" s="152">
        <v>121</v>
      </c>
      <c r="G7166" s="152">
        <v>40.3333333333333</v>
      </c>
      <c r="H7166" s="152">
        <v>381.92033331229101</v>
      </c>
      <c r="I7166" s="152">
        <v>406.14040531095799</v>
      </c>
      <c r="J7166" s="152">
        <v>336.80407914843499</v>
      </c>
      <c r="K7166" s="152">
        <v>485.51255435190097</v>
      </c>
      <c r="L7166" s="152">
        <v>69.336326162522298</v>
      </c>
      <c r="M7166" s="152">
        <v>79.372149040943697</v>
      </c>
    </row>
    <row r="7167" spans="1:13">
      <c r="A7167" s="150" t="str">
        <f t="shared" si="223"/>
        <v>2005-2007FemalesNL4</v>
      </c>
      <c r="B7167" s="151" t="str">
        <f t="shared" ref="B7167:B7230" si="224">CONCATENATE(C7167,"_",D7167,"_",E7167,"_","&lt;75")</f>
        <v>2005-2007_Females_NL4_&lt;75</v>
      </c>
      <c r="C7167" s="152" t="s">
        <v>3</v>
      </c>
      <c r="D7167" s="152" t="s">
        <v>214</v>
      </c>
      <c r="E7167" s="152" t="s">
        <v>81</v>
      </c>
      <c r="F7167" s="152">
        <v>122</v>
      </c>
      <c r="G7167" s="152">
        <v>40.6666666666667</v>
      </c>
      <c r="H7167" s="152">
        <v>381.15471132216902</v>
      </c>
      <c r="I7167" s="152">
        <v>409.34690082628799</v>
      </c>
      <c r="J7167" s="152">
        <v>339.75030952568699</v>
      </c>
      <c r="K7167" s="152">
        <v>488.97249272280197</v>
      </c>
      <c r="L7167" s="152">
        <v>69.596591300600195</v>
      </c>
      <c r="M7167" s="152">
        <v>79.625591896514607</v>
      </c>
    </row>
    <row r="7168" spans="1:13">
      <c r="A7168" s="150" t="str">
        <f t="shared" si="223"/>
        <v>2006-2008FemalesNL4</v>
      </c>
      <c r="B7168" s="151" t="str">
        <f t="shared" si="224"/>
        <v>2006-2008_Females_NL4_&lt;75</v>
      </c>
      <c r="C7168" s="152" t="s">
        <v>4</v>
      </c>
      <c r="D7168" s="152" t="s">
        <v>214</v>
      </c>
      <c r="E7168" s="152" t="s">
        <v>81</v>
      </c>
      <c r="F7168" s="152">
        <v>127</v>
      </c>
      <c r="G7168" s="152">
        <v>42.3333333333333</v>
      </c>
      <c r="H7168" s="152">
        <v>391.15436737711002</v>
      </c>
      <c r="I7168" s="152">
        <v>425.60868812644497</v>
      </c>
      <c r="J7168" s="152">
        <v>354.66470548694298</v>
      </c>
      <c r="K7168" s="152">
        <v>506.557538344063</v>
      </c>
      <c r="L7168" s="152">
        <v>70.943982639501499</v>
      </c>
      <c r="M7168" s="152">
        <v>80.948850217618599</v>
      </c>
    </row>
    <row r="7169" spans="1:13">
      <c r="A7169" s="150" t="str">
        <f t="shared" si="223"/>
        <v>2007-2009FemalesNL4</v>
      </c>
      <c r="B7169" s="151" t="str">
        <f t="shared" si="224"/>
        <v>2007-2009_Females_NL4_&lt;75</v>
      </c>
      <c r="C7169" s="152" t="s">
        <v>5</v>
      </c>
      <c r="D7169" s="152" t="s">
        <v>214</v>
      </c>
      <c r="E7169" s="152" t="s">
        <v>81</v>
      </c>
      <c r="F7169" s="152">
        <v>123</v>
      </c>
      <c r="G7169" s="152">
        <v>41</v>
      </c>
      <c r="H7169" s="152">
        <v>374.30388606554902</v>
      </c>
      <c r="I7169" s="152">
        <v>415.18426309614603</v>
      </c>
      <c r="J7169" s="152">
        <v>344.882678257782</v>
      </c>
      <c r="K7169" s="152">
        <v>495.57207127645</v>
      </c>
      <c r="L7169" s="152">
        <v>70.301584838364107</v>
      </c>
      <c r="M7169" s="152">
        <v>80.387808180303594</v>
      </c>
    </row>
    <row r="7170" spans="1:13">
      <c r="A7170" s="150" t="str">
        <f t="shared" si="223"/>
        <v>2008-2010FemalesNL4</v>
      </c>
      <c r="B7170" s="151" t="str">
        <f t="shared" si="224"/>
        <v>2008-2010_Females_NL4_&lt;75</v>
      </c>
      <c r="C7170" s="152" t="s">
        <v>6</v>
      </c>
      <c r="D7170" s="152" t="s">
        <v>214</v>
      </c>
      <c r="E7170" s="152" t="s">
        <v>81</v>
      </c>
      <c r="F7170" s="152">
        <v>111</v>
      </c>
      <c r="G7170" s="152">
        <v>37</v>
      </c>
      <c r="H7170" s="152">
        <v>333.95511161923099</v>
      </c>
      <c r="I7170" s="152">
        <v>373.865276403265</v>
      </c>
      <c r="J7170" s="152">
        <v>307.26268533649198</v>
      </c>
      <c r="K7170" s="152">
        <v>450.56658978284298</v>
      </c>
      <c r="L7170" s="152">
        <v>66.602591066773599</v>
      </c>
      <c r="M7170" s="152">
        <v>76.701313379577101</v>
      </c>
    </row>
    <row r="7171" spans="1:13">
      <c r="A7171" s="150" t="str">
        <f t="shared" ref="A7171:A7234" si="225">C7171&amp;D7171&amp;E7171</f>
        <v>2009-2011FemalesNL4</v>
      </c>
      <c r="B7171" s="151" t="str">
        <f t="shared" si="224"/>
        <v>2009-2011_Females_NL4_&lt;75</v>
      </c>
      <c r="C7171" s="152" t="s">
        <v>7</v>
      </c>
      <c r="D7171" s="152" t="s">
        <v>214</v>
      </c>
      <c r="E7171" s="152" t="s">
        <v>81</v>
      </c>
      <c r="F7171" s="152">
        <v>103</v>
      </c>
      <c r="G7171" s="152">
        <v>34.3333333333333</v>
      </c>
      <c r="H7171" s="152">
        <v>308.318615858952</v>
      </c>
      <c r="I7171" s="152">
        <v>345.44910724784398</v>
      </c>
      <c r="J7171" s="152">
        <v>281.63602410702998</v>
      </c>
      <c r="K7171" s="152">
        <v>419.337061819837</v>
      </c>
      <c r="L7171" s="152">
        <v>63.813083140813802</v>
      </c>
      <c r="M7171" s="152">
        <v>73.887954571992495</v>
      </c>
    </row>
    <row r="7172" spans="1:13">
      <c r="A7172" s="150" t="str">
        <f t="shared" si="225"/>
        <v>2010-2012FemalesNL4</v>
      </c>
      <c r="B7172" s="151" t="str">
        <f t="shared" si="224"/>
        <v>2010-2012_Females_NL4_&lt;75</v>
      </c>
      <c r="C7172" s="152" t="s">
        <v>8</v>
      </c>
      <c r="D7172" s="152" t="s">
        <v>214</v>
      </c>
      <c r="E7172" s="152" t="s">
        <v>81</v>
      </c>
      <c r="F7172" s="152">
        <v>105</v>
      </c>
      <c r="G7172" s="152">
        <v>35</v>
      </c>
      <c r="H7172" s="152">
        <v>313.21779077051599</v>
      </c>
      <c r="I7172" s="152">
        <v>340.63701913794603</v>
      </c>
      <c r="J7172" s="152">
        <v>278.19463269386802</v>
      </c>
      <c r="K7172" s="152">
        <v>412.83584277067501</v>
      </c>
      <c r="L7172" s="152">
        <v>62.442386444078302</v>
      </c>
      <c r="M7172" s="152">
        <v>72.198823632729599</v>
      </c>
    </row>
    <row r="7173" spans="1:13">
      <c r="A7173" s="150" t="str">
        <f t="shared" si="225"/>
        <v>2011-2013FemalesNL4</v>
      </c>
      <c r="B7173" s="151" t="str">
        <f t="shared" si="224"/>
        <v>2011-2013_Females_NL4_&lt;75</v>
      </c>
      <c r="C7173" s="152" t="s">
        <v>9</v>
      </c>
      <c r="D7173" s="152" t="s">
        <v>214</v>
      </c>
      <c r="E7173" s="152" t="s">
        <v>81</v>
      </c>
      <c r="F7173" s="152">
        <v>110</v>
      </c>
      <c r="G7173" s="152">
        <v>36.6666666666667</v>
      </c>
      <c r="H7173" s="152">
        <v>326.98195654112499</v>
      </c>
      <c r="I7173" s="152">
        <v>351.56518108270302</v>
      </c>
      <c r="J7173" s="152">
        <v>288.600473225158</v>
      </c>
      <c r="K7173" s="152">
        <v>424.12375590395402</v>
      </c>
      <c r="L7173" s="152">
        <v>62.964707857544603</v>
      </c>
      <c r="M7173" s="152">
        <v>72.558574821250602</v>
      </c>
    </row>
    <row r="7174" spans="1:13">
      <c r="A7174" s="150" t="str">
        <f t="shared" si="225"/>
        <v>2012-2014FemalesNL4</v>
      </c>
      <c r="B7174" s="151" t="str">
        <f t="shared" si="224"/>
        <v>2012-2014_Females_NL4_&lt;75</v>
      </c>
      <c r="C7174" s="152" t="s">
        <v>216</v>
      </c>
      <c r="D7174" s="152" t="s">
        <v>214</v>
      </c>
      <c r="E7174" s="152" t="s">
        <v>81</v>
      </c>
      <c r="F7174" s="152">
        <v>114</v>
      </c>
      <c r="G7174" s="152">
        <v>38</v>
      </c>
      <c r="H7174" s="152">
        <v>336.85952366881401</v>
      </c>
      <c r="I7174" s="152">
        <v>357.46609034416701</v>
      </c>
      <c r="J7174" s="152">
        <v>294.54805225870803</v>
      </c>
      <c r="K7174" s="152">
        <v>429.78793846188501</v>
      </c>
      <c r="L7174" s="152">
        <v>62.9180380854596</v>
      </c>
      <c r="M7174" s="152">
        <v>72.321848117718204</v>
      </c>
    </row>
    <row r="7175" spans="1:13">
      <c r="A7175" s="150" t="str">
        <f t="shared" si="225"/>
        <v>2004-2006FemalesNL5</v>
      </c>
      <c r="B7175" s="151" t="str">
        <f t="shared" si="224"/>
        <v>2004-2006_Females_NL5_&lt;75</v>
      </c>
      <c r="C7175" s="152" t="s">
        <v>1</v>
      </c>
      <c r="D7175" s="152" t="s">
        <v>214</v>
      </c>
      <c r="E7175" s="152" t="s">
        <v>82</v>
      </c>
      <c r="F7175" s="152">
        <v>147</v>
      </c>
      <c r="G7175" s="152">
        <v>49</v>
      </c>
      <c r="H7175" s="152">
        <v>379.01250483434302</v>
      </c>
      <c r="I7175" s="152">
        <v>521.993692258436</v>
      </c>
      <c r="J7175" s="152">
        <v>439.735400322614</v>
      </c>
      <c r="K7175" s="152">
        <v>614.97838394743997</v>
      </c>
      <c r="L7175" s="152">
        <v>82.2582919358222</v>
      </c>
      <c r="M7175" s="152">
        <v>92.984691689003995</v>
      </c>
    </row>
    <row r="7176" spans="1:13">
      <c r="A7176" s="150" t="str">
        <f t="shared" si="225"/>
        <v>2005-2007FemalesNL5</v>
      </c>
      <c r="B7176" s="151" t="str">
        <f t="shared" si="224"/>
        <v>2005-2007_Females_NL5_&lt;75</v>
      </c>
      <c r="C7176" s="152" t="s">
        <v>3</v>
      </c>
      <c r="D7176" s="152" t="s">
        <v>214</v>
      </c>
      <c r="E7176" s="152" t="s">
        <v>82</v>
      </c>
      <c r="F7176" s="152">
        <v>148</v>
      </c>
      <c r="G7176" s="152">
        <v>49.3333333333333</v>
      </c>
      <c r="H7176" s="152">
        <v>377.92701922831401</v>
      </c>
      <c r="I7176" s="152">
        <v>519.67675862838803</v>
      </c>
      <c r="J7176" s="152">
        <v>437.484249627493</v>
      </c>
      <c r="K7176" s="152">
        <v>612.548336058259</v>
      </c>
      <c r="L7176" s="152">
        <v>82.192509000894901</v>
      </c>
      <c r="M7176" s="152">
        <v>92.871577429870896</v>
      </c>
    </row>
    <row r="7177" spans="1:13">
      <c r="A7177" s="150" t="str">
        <f t="shared" si="225"/>
        <v>2006-2008FemalesNL5</v>
      </c>
      <c r="B7177" s="151" t="str">
        <f t="shared" si="224"/>
        <v>2006-2008_Females_NL5_&lt;75</v>
      </c>
      <c r="C7177" s="152" t="s">
        <v>4</v>
      </c>
      <c r="D7177" s="152" t="s">
        <v>214</v>
      </c>
      <c r="E7177" s="152" t="s">
        <v>82</v>
      </c>
      <c r="F7177" s="152">
        <v>144</v>
      </c>
      <c r="G7177" s="152">
        <v>48</v>
      </c>
      <c r="H7177" s="152">
        <v>363.90285815369799</v>
      </c>
      <c r="I7177" s="152">
        <v>503.16685809190102</v>
      </c>
      <c r="J7177" s="152">
        <v>422.57446853195597</v>
      </c>
      <c r="K7177" s="152">
        <v>594.38488444645805</v>
      </c>
      <c r="L7177" s="152">
        <v>80.592389559944394</v>
      </c>
      <c r="M7177" s="152">
        <v>91.218026354557495</v>
      </c>
    </row>
    <row r="7178" spans="1:13">
      <c r="A7178" s="150" t="str">
        <f t="shared" si="225"/>
        <v>2007-2009FemalesNL5</v>
      </c>
      <c r="B7178" s="151" t="str">
        <f t="shared" si="224"/>
        <v>2007-2009_Females_NL5_&lt;75</v>
      </c>
      <c r="C7178" s="152" t="s">
        <v>5</v>
      </c>
      <c r="D7178" s="152" t="s">
        <v>214</v>
      </c>
      <c r="E7178" s="152" t="s">
        <v>82</v>
      </c>
      <c r="F7178" s="152">
        <v>144</v>
      </c>
      <c r="G7178" s="152">
        <v>48</v>
      </c>
      <c r="H7178" s="152">
        <v>361.46392891209399</v>
      </c>
      <c r="I7178" s="152">
        <v>486.667947483322</v>
      </c>
      <c r="J7178" s="152">
        <v>408.43315653391198</v>
      </c>
      <c r="K7178" s="152">
        <v>575.21753959286696</v>
      </c>
      <c r="L7178" s="152">
        <v>78.234790949410097</v>
      </c>
      <c r="M7178" s="152">
        <v>88.549592109544406</v>
      </c>
    </row>
    <row r="7179" spans="1:13">
      <c r="A7179" s="150" t="str">
        <f t="shared" si="225"/>
        <v>2008-2010FemalesNL5</v>
      </c>
      <c r="B7179" s="151" t="str">
        <f t="shared" si="224"/>
        <v>2008-2010_Females_NL5_&lt;75</v>
      </c>
      <c r="C7179" s="152" t="s">
        <v>6</v>
      </c>
      <c r="D7179" s="152" t="s">
        <v>214</v>
      </c>
      <c r="E7179" s="152" t="s">
        <v>82</v>
      </c>
      <c r="F7179" s="152">
        <v>146</v>
      </c>
      <c r="G7179" s="152">
        <v>48.6666666666667</v>
      </c>
      <c r="H7179" s="152">
        <v>364.07161737569197</v>
      </c>
      <c r="I7179" s="152">
        <v>485.01690388440198</v>
      </c>
      <c r="J7179" s="152">
        <v>407.874883941311</v>
      </c>
      <c r="K7179" s="152">
        <v>572.25492858412497</v>
      </c>
      <c r="L7179" s="152">
        <v>77.142019943091398</v>
      </c>
      <c r="M7179" s="152">
        <v>87.238024699722999</v>
      </c>
    </row>
    <row r="7180" spans="1:13">
      <c r="A7180" s="150" t="str">
        <f t="shared" si="225"/>
        <v>2009-2011FemalesNL5</v>
      </c>
      <c r="B7180" s="151" t="str">
        <f t="shared" si="224"/>
        <v>2009-2011_Females_NL5_&lt;75</v>
      </c>
      <c r="C7180" s="152" t="s">
        <v>7</v>
      </c>
      <c r="D7180" s="152" t="s">
        <v>214</v>
      </c>
      <c r="E7180" s="152" t="s">
        <v>82</v>
      </c>
      <c r="F7180" s="152">
        <v>140</v>
      </c>
      <c r="G7180" s="152">
        <v>46.6666666666667</v>
      </c>
      <c r="H7180" s="152">
        <v>345.10809278477598</v>
      </c>
      <c r="I7180" s="152">
        <v>460.89214099249699</v>
      </c>
      <c r="J7180" s="152">
        <v>386.26190942388502</v>
      </c>
      <c r="K7180" s="152">
        <v>545.51134190772405</v>
      </c>
      <c r="L7180" s="152">
        <v>74.630231568612004</v>
      </c>
      <c r="M7180" s="152">
        <v>84.619200915227196</v>
      </c>
    </row>
    <row r="7181" spans="1:13">
      <c r="A7181" s="150" t="str">
        <f t="shared" si="225"/>
        <v>2010-2012FemalesNL5</v>
      </c>
      <c r="B7181" s="151" t="str">
        <f t="shared" si="224"/>
        <v>2010-2012_Females_NL5_&lt;75</v>
      </c>
      <c r="C7181" s="152" t="s">
        <v>8</v>
      </c>
      <c r="D7181" s="152" t="s">
        <v>214</v>
      </c>
      <c r="E7181" s="152" t="s">
        <v>82</v>
      </c>
      <c r="F7181" s="152">
        <v>136</v>
      </c>
      <c r="G7181" s="152">
        <v>45.3333333333333</v>
      </c>
      <c r="H7181" s="152">
        <v>331.37594113203897</v>
      </c>
      <c r="I7181" s="152">
        <v>449.289176318866</v>
      </c>
      <c r="J7181" s="152">
        <v>375.74924748066201</v>
      </c>
      <c r="K7181" s="152">
        <v>532.82611713686697</v>
      </c>
      <c r="L7181" s="152">
        <v>73.539928838204304</v>
      </c>
      <c r="M7181" s="152">
        <v>83.536940818001099</v>
      </c>
    </row>
    <row r="7182" spans="1:13">
      <c r="A7182" s="150" t="str">
        <f t="shared" si="225"/>
        <v>2011-2013FemalesNL5</v>
      </c>
      <c r="B7182" s="151" t="str">
        <f t="shared" si="224"/>
        <v>2011-2013_Females_NL5_&lt;75</v>
      </c>
      <c r="C7182" s="152" t="s">
        <v>9</v>
      </c>
      <c r="D7182" s="152" t="s">
        <v>214</v>
      </c>
      <c r="E7182" s="152" t="s">
        <v>82</v>
      </c>
      <c r="F7182" s="152">
        <v>137</v>
      </c>
      <c r="G7182" s="152">
        <v>45.6666666666667</v>
      </c>
      <c r="H7182" s="152">
        <v>330.82997271256397</v>
      </c>
      <c r="I7182" s="152">
        <v>445.447849150303</v>
      </c>
      <c r="J7182" s="152">
        <v>372.96180984983499</v>
      </c>
      <c r="K7182" s="152">
        <v>527.74904136475197</v>
      </c>
      <c r="L7182" s="152">
        <v>72.486039300467795</v>
      </c>
      <c r="M7182" s="152">
        <v>82.301192214448704</v>
      </c>
    </row>
    <row r="7183" spans="1:13">
      <c r="A7183" s="150" t="str">
        <f t="shared" si="225"/>
        <v>2012-2014FemalesNL5</v>
      </c>
      <c r="B7183" s="151" t="str">
        <f t="shared" si="224"/>
        <v>2012-2014_Females_NL5_&lt;75</v>
      </c>
      <c r="C7183" s="152" t="s">
        <v>216</v>
      </c>
      <c r="D7183" s="152" t="s">
        <v>214</v>
      </c>
      <c r="E7183" s="152" t="s">
        <v>82</v>
      </c>
      <c r="F7183" s="152">
        <v>146</v>
      </c>
      <c r="G7183" s="152">
        <v>48.6666666666667</v>
      </c>
      <c r="H7183" s="152">
        <v>352.46970209067598</v>
      </c>
      <c r="I7183" s="152">
        <v>468.14464133870302</v>
      </c>
      <c r="J7183" s="152">
        <v>394.36328171779502</v>
      </c>
      <c r="K7183" s="152">
        <v>551.58217742780403</v>
      </c>
      <c r="L7183" s="152">
        <v>73.781359620907295</v>
      </c>
      <c r="M7183" s="152">
        <v>83.4375360891013</v>
      </c>
    </row>
    <row r="7184" spans="1:13">
      <c r="A7184" s="150" t="str">
        <f t="shared" si="225"/>
        <v>2004-2006FemalesNN</v>
      </c>
      <c r="B7184" s="151" t="str">
        <f t="shared" si="224"/>
        <v>2004-2006_Females_NN_&lt;75</v>
      </c>
      <c r="C7184" s="152" t="s">
        <v>1</v>
      </c>
      <c r="D7184" s="152" t="s">
        <v>214</v>
      </c>
      <c r="E7184" s="152" t="s">
        <v>83</v>
      </c>
      <c r="F7184" s="152">
        <v>581</v>
      </c>
      <c r="G7184" s="152">
        <v>193.666666666667</v>
      </c>
      <c r="H7184" s="152">
        <v>332.28101480108899</v>
      </c>
      <c r="I7184" s="152">
        <v>312.21824166217101</v>
      </c>
      <c r="J7184" s="152">
        <v>287.18006422565702</v>
      </c>
      <c r="K7184" s="152">
        <v>338.843753764106</v>
      </c>
      <c r="L7184" s="152">
        <v>25.038177436513401</v>
      </c>
      <c r="M7184" s="152">
        <v>26.625512101934898</v>
      </c>
    </row>
    <row r="7185" spans="1:13">
      <c r="A7185" s="150" t="str">
        <f t="shared" si="225"/>
        <v>2005-2007FemalesNN</v>
      </c>
      <c r="B7185" s="151" t="str">
        <f t="shared" si="224"/>
        <v>2005-2007_Females_NN_&lt;75</v>
      </c>
      <c r="C7185" s="152" t="s">
        <v>3</v>
      </c>
      <c r="D7185" s="152" t="s">
        <v>214</v>
      </c>
      <c r="E7185" s="152" t="s">
        <v>83</v>
      </c>
      <c r="F7185" s="152">
        <v>549</v>
      </c>
      <c r="G7185" s="152">
        <v>183</v>
      </c>
      <c r="H7185" s="152">
        <v>312.20144670397201</v>
      </c>
      <c r="I7185" s="152">
        <v>290.58167372551497</v>
      </c>
      <c r="J7185" s="152">
        <v>266.62494738618102</v>
      </c>
      <c r="K7185" s="152">
        <v>316.10235238823702</v>
      </c>
      <c r="L7185" s="152">
        <v>23.956726339334601</v>
      </c>
      <c r="M7185" s="152">
        <v>25.520678662721402</v>
      </c>
    </row>
    <row r="7186" spans="1:13">
      <c r="A7186" s="150" t="str">
        <f t="shared" si="225"/>
        <v>2006-2008FemalesNN</v>
      </c>
      <c r="B7186" s="151" t="str">
        <f t="shared" si="224"/>
        <v>2006-2008_Females_NN_&lt;75</v>
      </c>
      <c r="C7186" s="152" t="s">
        <v>4</v>
      </c>
      <c r="D7186" s="152" t="s">
        <v>214</v>
      </c>
      <c r="E7186" s="152" t="s">
        <v>83</v>
      </c>
      <c r="F7186" s="152">
        <v>530</v>
      </c>
      <c r="G7186" s="152">
        <v>176.666666666667</v>
      </c>
      <c r="H7186" s="152">
        <v>299.49086552860098</v>
      </c>
      <c r="I7186" s="152">
        <v>275.57094281543101</v>
      </c>
      <c r="J7186" s="152">
        <v>252.447542125844</v>
      </c>
      <c r="K7186" s="152">
        <v>300.23167852086198</v>
      </c>
      <c r="L7186" s="152">
        <v>23.123400689587001</v>
      </c>
      <c r="M7186" s="152">
        <v>24.660735705431499</v>
      </c>
    </row>
    <row r="7187" spans="1:13">
      <c r="A7187" s="150" t="str">
        <f t="shared" si="225"/>
        <v>2007-2009FemalesNN</v>
      </c>
      <c r="B7187" s="151" t="str">
        <f t="shared" si="224"/>
        <v>2007-2009_Females_NN_&lt;75</v>
      </c>
      <c r="C7187" s="152" t="s">
        <v>5</v>
      </c>
      <c r="D7187" s="152" t="s">
        <v>214</v>
      </c>
      <c r="E7187" s="152" t="s">
        <v>83</v>
      </c>
      <c r="F7187" s="152">
        <v>505</v>
      </c>
      <c r="G7187" s="152">
        <v>168.333333333333</v>
      </c>
      <c r="H7187" s="152">
        <v>284.22681862951998</v>
      </c>
      <c r="I7187" s="152">
        <v>258.74230776571898</v>
      </c>
      <c r="J7187" s="152">
        <v>236.46394025071899</v>
      </c>
      <c r="K7187" s="152">
        <v>282.53938320544398</v>
      </c>
      <c r="L7187" s="152">
        <v>22.278367515000301</v>
      </c>
      <c r="M7187" s="152">
        <v>23.797075439724701</v>
      </c>
    </row>
    <row r="7188" spans="1:13">
      <c r="A7188" s="150" t="str">
        <f t="shared" si="225"/>
        <v>2008-2010FemalesNN</v>
      </c>
      <c r="B7188" s="151" t="str">
        <f t="shared" si="224"/>
        <v>2008-2010_Females_NN_&lt;75</v>
      </c>
      <c r="C7188" s="152" t="s">
        <v>6</v>
      </c>
      <c r="D7188" s="152" t="s">
        <v>214</v>
      </c>
      <c r="E7188" s="152" t="s">
        <v>83</v>
      </c>
      <c r="F7188" s="152">
        <v>521</v>
      </c>
      <c r="G7188" s="152">
        <v>173.666666666667</v>
      </c>
      <c r="H7188" s="152">
        <v>292.90231904427299</v>
      </c>
      <c r="I7188" s="152">
        <v>262.21405218233002</v>
      </c>
      <c r="J7188" s="152">
        <v>239.904176253538</v>
      </c>
      <c r="K7188" s="152">
        <v>286.02039573681299</v>
      </c>
      <c r="L7188" s="152">
        <v>22.309875928792099</v>
      </c>
      <c r="M7188" s="152">
        <v>23.806343554482901</v>
      </c>
    </row>
    <row r="7189" spans="1:13">
      <c r="A7189" s="150" t="str">
        <f t="shared" si="225"/>
        <v>2009-2011FemalesNN</v>
      </c>
      <c r="B7189" s="151" t="str">
        <f t="shared" si="224"/>
        <v>2009-2011_Females_NN_&lt;75</v>
      </c>
      <c r="C7189" s="152" t="s">
        <v>7</v>
      </c>
      <c r="D7189" s="152" t="s">
        <v>214</v>
      </c>
      <c r="E7189" s="152" t="s">
        <v>83</v>
      </c>
      <c r="F7189" s="152">
        <v>533</v>
      </c>
      <c r="G7189" s="152">
        <v>177.666666666667</v>
      </c>
      <c r="H7189" s="152">
        <v>300.03490087027001</v>
      </c>
      <c r="I7189" s="152">
        <v>264.677759173781</v>
      </c>
      <c r="J7189" s="152">
        <v>242.390845344323</v>
      </c>
      <c r="K7189" s="152">
        <v>288.44206954077703</v>
      </c>
      <c r="L7189" s="152">
        <v>22.286913829458499</v>
      </c>
      <c r="M7189" s="152">
        <v>23.764310366995701</v>
      </c>
    </row>
    <row r="7190" spans="1:13">
      <c r="A7190" s="150" t="str">
        <f t="shared" si="225"/>
        <v>2010-2012FemalesNN</v>
      </c>
      <c r="B7190" s="151" t="str">
        <f t="shared" si="224"/>
        <v>2010-2012_Females_NN_&lt;75</v>
      </c>
      <c r="C7190" s="152" t="s">
        <v>8</v>
      </c>
      <c r="D7190" s="152" t="s">
        <v>214</v>
      </c>
      <c r="E7190" s="152" t="s">
        <v>83</v>
      </c>
      <c r="F7190" s="152">
        <v>552</v>
      </c>
      <c r="G7190" s="152">
        <v>184</v>
      </c>
      <c r="H7190" s="152">
        <v>311.40697280830398</v>
      </c>
      <c r="I7190" s="152">
        <v>268.385605552095</v>
      </c>
      <c r="J7190" s="152">
        <v>246.17180589158099</v>
      </c>
      <c r="K7190" s="152">
        <v>292.04549008689997</v>
      </c>
      <c r="L7190" s="152">
        <v>22.2137996605138</v>
      </c>
      <c r="M7190" s="152">
        <v>23.659884534805101</v>
      </c>
    </row>
    <row r="7191" spans="1:13">
      <c r="A7191" s="150" t="str">
        <f t="shared" si="225"/>
        <v>2011-2013FemalesNN</v>
      </c>
      <c r="B7191" s="151" t="str">
        <f t="shared" si="224"/>
        <v>2011-2013_Females_NN_&lt;75</v>
      </c>
      <c r="C7191" s="152" t="s">
        <v>9</v>
      </c>
      <c r="D7191" s="152" t="s">
        <v>214</v>
      </c>
      <c r="E7191" s="152" t="s">
        <v>83</v>
      </c>
      <c r="F7191" s="152">
        <v>552</v>
      </c>
      <c r="G7191" s="152">
        <v>184</v>
      </c>
      <c r="H7191" s="152">
        <v>312.40449590818002</v>
      </c>
      <c r="I7191" s="152">
        <v>264.02509980869797</v>
      </c>
      <c r="J7191" s="152">
        <v>242.19135229156799</v>
      </c>
      <c r="K7191" s="152">
        <v>287.28019137845001</v>
      </c>
      <c r="L7191" s="152">
        <v>21.833747517129598</v>
      </c>
      <c r="M7191" s="152">
        <v>23.255091569752</v>
      </c>
    </row>
    <row r="7192" spans="1:13">
      <c r="A7192" s="150" t="str">
        <f t="shared" si="225"/>
        <v>2012-2014FemalesNN</v>
      </c>
      <c r="B7192" s="151" t="str">
        <f t="shared" si="224"/>
        <v>2012-2014_Females_NN_&lt;75</v>
      </c>
      <c r="C7192" s="152" t="s">
        <v>216</v>
      </c>
      <c r="D7192" s="152" t="s">
        <v>214</v>
      </c>
      <c r="E7192" s="152" t="s">
        <v>83</v>
      </c>
      <c r="F7192" s="152">
        <v>542</v>
      </c>
      <c r="G7192" s="152">
        <v>180.666666666667</v>
      </c>
      <c r="H7192" s="152">
        <v>307.83386058874601</v>
      </c>
      <c r="I7192" s="152">
        <v>254.02598947424099</v>
      </c>
      <c r="J7192" s="152">
        <v>232.81691911740899</v>
      </c>
      <c r="K7192" s="152">
        <v>276.62886777714999</v>
      </c>
      <c r="L7192" s="152">
        <v>21.2090703568321</v>
      </c>
      <c r="M7192" s="152">
        <v>22.602878302908501</v>
      </c>
    </row>
    <row r="7193" spans="1:13">
      <c r="A7193" s="150" t="str">
        <f t="shared" si="225"/>
        <v>2004-2006FemalesNN1</v>
      </c>
      <c r="B7193" s="151" t="str">
        <f t="shared" si="224"/>
        <v>2004-2006_Females_NN1_&lt;75</v>
      </c>
      <c r="C7193" s="152" t="s">
        <v>1</v>
      </c>
      <c r="D7193" s="152" t="s">
        <v>214</v>
      </c>
      <c r="E7193" s="152" t="s">
        <v>84</v>
      </c>
      <c r="F7193" s="152">
        <v>100</v>
      </c>
      <c r="G7193" s="152">
        <v>33.3333333333333</v>
      </c>
      <c r="H7193" s="152">
        <v>299.08778226409498</v>
      </c>
      <c r="I7193" s="152">
        <v>274.03995209143898</v>
      </c>
      <c r="J7193" s="152">
        <v>222.32767127069201</v>
      </c>
      <c r="K7193" s="152">
        <v>334.04833882745697</v>
      </c>
      <c r="L7193" s="152">
        <v>51.712280820746699</v>
      </c>
      <c r="M7193" s="152">
        <v>60.008386736017698</v>
      </c>
    </row>
    <row r="7194" spans="1:13">
      <c r="A7194" s="150" t="str">
        <f t="shared" si="225"/>
        <v>2005-2007FemalesNN1</v>
      </c>
      <c r="B7194" s="151" t="str">
        <f t="shared" si="224"/>
        <v>2005-2007_Females_NN1_&lt;75</v>
      </c>
      <c r="C7194" s="152" t="s">
        <v>3</v>
      </c>
      <c r="D7194" s="152" t="s">
        <v>214</v>
      </c>
      <c r="E7194" s="152" t="s">
        <v>84</v>
      </c>
      <c r="F7194" s="152">
        <v>109</v>
      </c>
      <c r="G7194" s="152">
        <v>36.3333333333333</v>
      </c>
      <c r="H7194" s="152">
        <v>323.87461001337101</v>
      </c>
      <c r="I7194" s="152">
        <v>295.47253876842097</v>
      </c>
      <c r="J7194" s="152">
        <v>242.098801318489</v>
      </c>
      <c r="K7194" s="152">
        <v>357.01897342179097</v>
      </c>
      <c r="L7194" s="152">
        <v>53.373737449932698</v>
      </c>
      <c r="M7194" s="152">
        <v>61.546434653369701</v>
      </c>
    </row>
    <row r="7195" spans="1:13">
      <c r="A7195" s="150" t="str">
        <f t="shared" si="225"/>
        <v>2006-2008FemalesNN1</v>
      </c>
      <c r="B7195" s="151" t="str">
        <f t="shared" si="224"/>
        <v>2006-2008_Females_NN1_&lt;75</v>
      </c>
      <c r="C7195" s="152" t="s">
        <v>4</v>
      </c>
      <c r="D7195" s="152" t="s">
        <v>214</v>
      </c>
      <c r="E7195" s="152" t="s">
        <v>84</v>
      </c>
      <c r="F7195" s="152">
        <v>104</v>
      </c>
      <c r="G7195" s="152">
        <v>34.6666666666667</v>
      </c>
      <c r="H7195" s="152">
        <v>305.999352693677</v>
      </c>
      <c r="I7195" s="152">
        <v>277.132516670298</v>
      </c>
      <c r="J7195" s="152">
        <v>225.94953580683</v>
      </c>
      <c r="K7195" s="152">
        <v>336.35418361094997</v>
      </c>
      <c r="L7195" s="152">
        <v>51.182980863468302</v>
      </c>
      <c r="M7195" s="152">
        <v>59.221666940652099</v>
      </c>
    </row>
    <row r="7196" spans="1:13">
      <c r="A7196" s="150" t="str">
        <f t="shared" si="225"/>
        <v>2007-2009FemalesNN1</v>
      </c>
      <c r="B7196" s="151" t="str">
        <f t="shared" si="224"/>
        <v>2007-2009_Females_NN1_&lt;75</v>
      </c>
      <c r="C7196" s="152" t="s">
        <v>5</v>
      </c>
      <c r="D7196" s="152" t="s">
        <v>214</v>
      </c>
      <c r="E7196" s="152" t="s">
        <v>84</v>
      </c>
      <c r="F7196" s="152">
        <v>104</v>
      </c>
      <c r="G7196" s="152">
        <v>34.6666666666667</v>
      </c>
      <c r="H7196" s="152">
        <v>302.86263432249001</v>
      </c>
      <c r="I7196" s="152">
        <v>270.532606389536</v>
      </c>
      <c r="J7196" s="152">
        <v>220.340910772482</v>
      </c>
      <c r="K7196" s="152">
        <v>328.60729900950702</v>
      </c>
      <c r="L7196" s="152">
        <v>50.1916956170544</v>
      </c>
      <c r="M7196" s="152">
        <v>58.074692619971103</v>
      </c>
    </row>
    <row r="7197" spans="1:13">
      <c r="A7197" s="150" t="str">
        <f t="shared" si="225"/>
        <v>2008-2010FemalesNN1</v>
      </c>
      <c r="B7197" s="151" t="str">
        <f t="shared" si="224"/>
        <v>2008-2010_Females_NN1_&lt;75</v>
      </c>
      <c r="C7197" s="152" t="s">
        <v>6</v>
      </c>
      <c r="D7197" s="152" t="s">
        <v>214</v>
      </c>
      <c r="E7197" s="152" t="s">
        <v>84</v>
      </c>
      <c r="F7197" s="152">
        <v>95</v>
      </c>
      <c r="G7197" s="152">
        <v>31.6666666666667</v>
      </c>
      <c r="H7197" s="152">
        <v>274.75705691809299</v>
      </c>
      <c r="I7197" s="152">
        <v>237.94249483966999</v>
      </c>
      <c r="J7197" s="152">
        <v>191.73735915914199</v>
      </c>
      <c r="K7197" s="152">
        <v>291.769328875447</v>
      </c>
      <c r="L7197" s="152">
        <v>46.205135680528102</v>
      </c>
      <c r="M7197" s="152">
        <v>53.826834035776798</v>
      </c>
    </row>
    <row r="7198" spans="1:13">
      <c r="A7198" s="150" t="str">
        <f t="shared" si="225"/>
        <v>2009-2011FemalesNN1</v>
      </c>
      <c r="B7198" s="151" t="str">
        <f t="shared" si="224"/>
        <v>2009-2011_Females_NN1_&lt;75</v>
      </c>
      <c r="C7198" s="152" t="s">
        <v>7</v>
      </c>
      <c r="D7198" s="152" t="s">
        <v>214</v>
      </c>
      <c r="E7198" s="152" t="s">
        <v>84</v>
      </c>
      <c r="F7198" s="152">
        <v>104</v>
      </c>
      <c r="G7198" s="152">
        <v>34.6666666666667</v>
      </c>
      <c r="H7198" s="152">
        <v>299.88465974625097</v>
      </c>
      <c r="I7198" s="152">
        <v>254.35307168515601</v>
      </c>
      <c r="J7198" s="152">
        <v>207.03245467102599</v>
      </c>
      <c r="K7198" s="152">
        <v>309.10576042973003</v>
      </c>
      <c r="L7198" s="152">
        <v>47.3206170141302</v>
      </c>
      <c r="M7198" s="152">
        <v>54.752688744574101</v>
      </c>
    </row>
    <row r="7199" spans="1:13">
      <c r="A7199" s="150" t="str">
        <f t="shared" si="225"/>
        <v>2010-2012FemalesNN1</v>
      </c>
      <c r="B7199" s="151" t="str">
        <f t="shared" si="224"/>
        <v>2010-2012_Females_NN1_&lt;75</v>
      </c>
      <c r="C7199" s="152" t="s">
        <v>8</v>
      </c>
      <c r="D7199" s="152" t="s">
        <v>214</v>
      </c>
      <c r="E7199" s="152" t="s">
        <v>84</v>
      </c>
      <c r="F7199" s="152">
        <v>97</v>
      </c>
      <c r="G7199" s="152">
        <v>32.3333333333333</v>
      </c>
      <c r="H7199" s="152">
        <v>279.55501758026401</v>
      </c>
      <c r="I7199" s="152">
        <v>233.72139103003499</v>
      </c>
      <c r="J7199" s="152">
        <v>188.73127048728301</v>
      </c>
      <c r="K7199" s="152">
        <v>286.04935978694198</v>
      </c>
      <c r="L7199" s="152">
        <v>44.990120542752102</v>
      </c>
      <c r="M7199" s="152">
        <v>52.3279687569065</v>
      </c>
    </row>
    <row r="7200" spans="1:13">
      <c r="A7200" s="150" t="str">
        <f t="shared" si="225"/>
        <v>2011-2013FemalesNN1</v>
      </c>
      <c r="B7200" s="151" t="str">
        <f t="shared" si="224"/>
        <v>2011-2013_Females_NN1_&lt;75</v>
      </c>
      <c r="C7200" s="152" t="s">
        <v>9</v>
      </c>
      <c r="D7200" s="152" t="s">
        <v>214</v>
      </c>
      <c r="E7200" s="152" t="s">
        <v>84</v>
      </c>
      <c r="F7200" s="152">
        <v>99</v>
      </c>
      <c r="G7200" s="152">
        <v>33</v>
      </c>
      <c r="H7200" s="152">
        <v>286.78195880768197</v>
      </c>
      <c r="I7200" s="152">
        <v>236.04799334476201</v>
      </c>
      <c r="J7200" s="152">
        <v>190.92831184366699</v>
      </c>
      <c r="K7200" s="152">
        <v>288.445670728496</v>
      </c>
      <c r="L7200" s="152">
        <v>45.119681501094803</v>
      </c>
      <c r="M7200" s="152">
        <v>52.397677383734496</v>
      </c>
    </row>
    <row r="7201" spans="1:13">
      <c r="A7201" s="150" t="str">
        <f t="shared" si="225"/>
        <v>2012-2014FemalesNN1</v>
      </c>
      <c r="B7201" s="151" t="str">
        <f t="shared" si="224"/>
        <v>2012-2014_Females_NN1_&lt;75</v>
      </c>
      <c r="C7201" s="152" t="s">
        <v>216</v>
      </c>
      <c r="D7201" s="152" t="s">
        <v>214</v>
      </c>
      <c r="E7201" s="152" t="s">
        <v>84</v>
      </c>
      <c r="F7201" s="152">
        <v>97</v>
      </c>
      <c r="G7201" s="152">
        <v>32.3333333333333</v>
      </c>
      <c r="H7201" s="152">
        <v>283.70868675051202</v>
      </c>
      <c r="I7201" s="152">
        <v>226.41258466699799</v>
      </c>
      <c r="J7201" s="152">
        <v>182.550176485127</v>
      </c>
      <c r="K7201" s="152">
        <v>277.42891219078399</v>
      </c>
      <c r="L7201" s="152">
        <v>43.862408181871501</v>
      </c>
      <c r="M7201" s="152">
        <v>51.016327523785897</v>
      </c>
    </row>
    <row r="7202" spans="1:13">
      <c r="A7202" s="150" t="str">
        <f t="shared" si="225"/>
        <v>2004-2006FemalesNN2</v>
      </c>
      <c r="B7202" s="151" t="str">
        <f t="shared" si="224"/>
        <v>2004-2006_Females_NN2_&lt;75</v>
      </c>
      <c r="C7202" s="152" t="s">
        <v>1</v>
      </c>
      <c r="D7202" s="152" t="s">
        <v>214</v>
      </c>
      <c r="E7202" s="152" t="s">
        <v>85</v>
      </c>
      <c r="F7202" s="152">
        <v>100</v>
      </c>
      <c r="G7202" s="152">
        <v>33.3333333333333</v>
      </c>
      <c r="H7202" s="152">
        <v>282.37420229287898</v>
      </c>
      <c r="I7202" s="152">
        <v>247.81680820542101</v>
      </c>
      <c r="J7202" s="152">
        <v>200.89433016151</v>
      </c>
      <c r="K7202" s="152">
        <v>302.26697293189397</v>
      </c>
      <c r="L7202" s="152">
        <v>46.9224780439108</v>
      </c>
      <c r="M7202" s="152">
        <v>54.450164726473197</v>
      </c>
    </row>
    <row r="7203" spans="1:13">
      <c r="A7203" s="150" t="str">
        <f t="shared" si="225"/>
        <v>2005-2007FemalesNN2</v>
      </c>
      <c r="B7203" s="151" t="str">
        <f t="shared" si="224"/>
        <v>2005-2007_Females_NN2_&lt;75</v>
      </c>
      <c r="C7203" s="152" t="s">
        <v>3</v>
      </c>
      <c r="D7203" s="152" t="s">
        <v>214</v>
      </c>
      <c r="E7203" s="152" t="s">
        <v>85</v>
      </c>
      <c r="F7203" s="152">
        <v>94</v>
      </c>
      <c r="G7203" s="152">
        <v>31.3333333333333</v>
      </c>
      <c r="H7203" s="152">
        <v>264.59494454765502</v>
      </c>
      <c r="I7203" s="152">
        <v>229.698350581135</v>
      </c>
      <c r="J7203" s="152">
        <v>184.82486685788101</v>
      </c>
      <c r="K7203" s="152">
        <v>282.01652631616702</v>
      </c>
      <c r="L7203" s="152">
        <v>44.873483723254303</v>
      </c>
      <c r="M7203" s="152">
        <v>52.318175735031097</v>
      </c>
    </row>
    <row r="7204" spans="1:13">
      <c r="A7204" s="150" t="str">
        <f t="shared" si="225"/>
        <v>2006-2008FemalesNN2</v>
      </c>
      <c r="B7204" s="151" t="str">
        <f t="shared" si="224"/>
        <v>2006-2008_Females_NN2_&lt;75</v>
      </c>
      <c r="C7204" s="152" t="s">
        <v>4</v>
      </c>
      <c r="D7204" s="152" t="s">
        <v>214</v>
      </c>
      <c r="E7204" s="152" t="s">
        <v>85</v>
      </c>
      <c r="F7204" s="152">
        <v>88</v>
      </c>
      <c r="G7204" s="152">
        <v>29.3333333333333</v>
      </c>
      <c r="H7204" s="152">
        <v>245.81005586592201</v>
      </c>
      <c r="I7204" s="152">
        <v>215.285613939896</v>
      </c>
      <c r="J7204" s="152">
        <v>171.17254791299601</v>
      </c>
      <c r="K7204" s="152">
        <v>266.98449887444298</v>
      </c>
      <c r="L7204" s="152">
        <v>44.113066026899901</v>
      </c>
      <c r="M7204" s="152">
        <v>51.698884934547003</v>
      </c>
    </row>
    <row r="7205" spans="1:13">
      <c r="A7205" s="150" t="str">
        <f t="shared" si="225"/>
        <v>2007-2009FemalesNN2</v>
      </c>
      <c r="B7205" s="151" t="str">
        <f t="shared" si="224"/>
        <v>2007-2009_Females_NN2_&lt;75</v>
      </c>
      <c r="C7205" s="152" t="s">
        <v>5</v>
      </c>
      <c r="D7205" s="152" t="s">
        <v>214</v>
      </c>
      <c r="E7205" s="152" t="s">
        <v>85</v>
      </c>
      <c r="F7205" s="152">
        <v>91</v>
      </c>
      <c r="G7205" s="152">
        <v>30.3333333333333</v>
      </c>
      <c r="H7205" s="152">
        <v>253.00970333917201</v>
      </c>
      <c r="I7205" s="152">
        <v>216.36115272035701</v>
      </c>
      <c r="J7205" s="152">
        <v>172.987617113943</v>
      </c>
      <c r="K7205" s="152">
        <v>267.05850108222199</v>
      </c>
      <c r="L7205" s="152">
        <v>43.373535606414599</v>
      </c>
      <c r="M7205" s="152">
        <v>50.697348361864798</v>
      </c>
    </row>
    <row r="7206" spans="1:13">
      <c r="A7206" s="150" t="str">
        <f t="shared" si="225"/>
        <v>2008-2010FemalesNN2</v>
      </c>
      <c r="B7206" s="151" t="str">
        <f t="shared" si="224"/>
        <v>2008-2010_Females_NN2_&lt;75</v>
      </c>
      <c r="C7206" s="152" t="s">
        <v>6</v>
      </c>
      <c r="D7206" s="152" t="s">
        <v>214</v>
      </c>
      <c r="E7206" s="152" t="s">
        <v>85</v>
      </c>
      <c r="F7206" s="152">
        <v>86</v>
      </c>
      <c r="G7206" s="152">
        <v>28.6666666666667</v>
      </c>
      <c r="H7206" s="152">
        <v>237.943723542595</v>
      </c>
      <c r="I7206" s="152">
        <v>197.653887349738</v>
      </c>
      <c r="J7206" s="152">
        <v>156.89045632194299</v>
      </c>
      <c r="K7206" s="152">
        <v>245.515477560264</v>
      </c>
      <c r="L7206" s="152">
        <v>40.7634310277951</v>
      </c>
      <c r="M7206" s="152">
        <v>47.861590210525897</v>
      </c>
    </row>
    <row r="7207" spans="1:13">
      <c r="A7207" s="150" t="str">
        <f t="shared" si="225"/>
        <v>2009-2011FemalesNN2</v>
      </c>
      <c r="B7207" s="151" t="str">
        <f t="shared" si="224"/>
        <v>2009-2011_Females_NN2_&lt;75</v>
      </c>
      <c r="C7207" s="152" t="s">
        <v>7</v>
      </c>
      <c r="D7207" s="152" t="s">
        <v>214</v>
      </c>
      <c r="E7207" s="152" t="s">
        <v>85</v>
      </c>
      <c r="F7207" s="152">
        <v>100</v>
      </c>
      <c r="G7207" s="152">
        <v>33.3333333333333</v>
      </c>
      <c r="H7207" s="152">
        <v>277.38481595517499</v>
      </c>
      <c r="I7207" s="152">
        <v>224.20997641157899</v>
      </c>
      <c r="J7207" s="152">
        <v>181.69372633666401</v>
      </c>
      <c r="K7207" s="152">
        <v>273.54703013590699</v>
      </c>
      <c r="L7207" s="152">
        <v>42.5162500749149</v>
      </c>
      <c r="M7207" s="152">
        <v>49.337053724328399</v>
      </c>
    </row>
    <row r="7208" spans="1:13">
      <c r="A7208" s="150" t="str">
        <f t="shared" si="225"/>
        <v>2010-2012FemalesNN2</v>
      </c>
      <c r="B7208" s="151" t="str">
        <f t="shared" si="224"/>
        <v>2010-2012_Females_NN2_&lt;75</v>
      </c>
      <c r="C7208" s="152" t="s">
        <v>8</v>
      </c>
      <c r="D7208" s="152" t="s">
        <v>214</v>
      </c>
      <c r="E7208" s="152" t="s">
        <v>85</v>
      </c>
      <c r="F7208" s="152">
        <v>101</v>
      </c>
      <c r="G7208" s="152">
        <v>33.6666666666667</v>
      </c>
      <c r="H7208" s="152">
        <v>282.20961748023097</v>
      </c>
      <c r="I7208" s="152">
        <v>226.24625501996201</v>
      </c>
      <c r="J7208" s="152">
        <v>183.20923836566999</v>
      </c>
      <c r="K7208" s="152">
        <v>276.15050841901001</v>
      </c>
      <c r="L7208" s="152">
        <v>43.037016654292202</v>
      </c>
      <c r="M7208" s="152">
        <v>49.904253399048699</v>
      </c>
    </row>
    <row r="7209" spans="1:13">
      <c r="A7209" s="150" t="str">
        <f t="shared" si="225"/>
        <v>2011-2013FemalesNN2</v>
      </c>
      <c r="B7209" s="151" t="str">
        <f t="shared" si="224"/>
        <v>2011-2013_Females_NN2_&lt;75</v>
      </c>
      <c r="C7209" s="152" t="s">
        <v>9</v>
      </c>
      <c r="D7209" s="152" t="s">
        <v>214</v>
      </c>
      <c r="E7209" s="152" t="s">
        <v>85</v>
      </c>
      <c r="F7209" s="152">
        <v>112</v>
      </c>
      <c r="G7209" s="152">
        <v>37.3333333333333</v>
      </c>
      <c r="H7209" s="152">
        <v>315.68859574947902</v>
      </c>
      <c r="I7209" s="152">
        <v>251.312467347997</v>
      </c>
      <c r="J7209" s="152">
        <v>205.79660927727701</v>
      </c>
      <c r="K7209" s="152">
        <v>303.69642489154802</v>
      </c>
      <c r="L7209" s="152">
        <v>45.515858070719602</v>
      </c>
      <c r="M7209" s="152">
        <v>52.383957543551297</v>
      </c>
    </row>
    <row r="7210" spans="1:13">
      <c r="A7210" s="150" t="str">
        <f t="shared" si="225"/>
        <v>2012-2014FemalesNN2</v>
      </c>
      <c r="B7210" s="151" t="str">
        <f t="shared" si="224"/>
        <v>2012-2014_Females_NN2_&lt;75</v>
      </c>
      <c r="C7210" s="152" t="s">
        <v>216</v>
      </c>
      <c r="D7210" s="152" t="s">
        <v>214</v>
      </c>
      <c r="E7210" s="152" t="s">
        <v>85</v>
      </c>
      <c r="F7210" s="152">
        <v>100</v>
      </c>
      <c r="G7210" s="152">
        <v>33.3333333333333</v>
      </c>
      <c r="H7210" s="152">
        <v>283.90540271981399</v>
      </c>
      <c r="I7210" s="152">
        <v>218.24781477010799</v>
      </c>
      <c r="J7210" s="152">
        <v>176.349092457072</v>
      </c>
      <c r="K7210" s="152">
        <v>266.86827189171697</v>
      </c>
      <c r="L7210" s="152">
        <v>41.898722313035996</v>
      </c>
      <c r="M7210" s="152">
        <v>48.620457121608297</v>
      </c>
    </row>
    <row r="7211" spans="1:13">
      <c r="A7211" s="150" t="str">
        <f t="shared" si="225"/>
        <v>2004-2006FemalesNN3</v>
      </c>
      <c r="B7211" s="151" t="str">
        <f t="shared" si="224"/>
        <v>2004-2006_Females_NN3_&lt;75</v>
      </c>
      <c r="C7211" s="152" t="s">
        <v>1</v>
      </c>
      <c r="D7211" s="152" t="s">
        <v>214</v>
      </c>
      <c r="E7211" s="152" t="s">
        <v>86</v>
      </c>
      <c r="F7211" s="152">
        <v>104</v>
      </c>
      <c r="G7211" s="152">
        <v>34.6666666666667</v>
      </c>
      <c r="H7211" s="152">
        <v>329.71910468581598</v>
      </c>
      <c r="I7211" s="152">
        <v>297.636269250103</v>
      </c>
      <c r="J7211" s="152">
        <v>242.98261038101299</v>
      </c>
      <c r="K7211" s="152">
        <v>360.87371122846599</v>
      </c>
      <c r="L7211" s="152">
        <v>54.653658869090002</v>
      </c>
      <c r="M7211" s="152">
        <v>63.237441978363499</v>
      </c>
    </row>
    <row r="7212" spans="1:13">
      <c r="A7212" s="150" t="str">
        <f t="shared" si="225"/>
        <v>2005-2007FemalesNN3</v>
      </c>
      <c r="B7212" s="151" t="str">
        <f t="shared" si="224"/>
        <v>2005-2007_Females_NN3_&lt;75</v>
      </c>
      <c r="C7212" s="152" t="s">
        <v>3</v>
      </c>
      <c r="D7212" s="152" t="s">
        <v>214</v>
      </c>
      <c r="E7212" s="152" t="s">
        <v>86</v>
      </c>
      <c r="F7212" s="152">
        <v>81</v>
      </c>
      <c r="G7212" s="152">
        <v>27</v>
      </c>
      <c r="H7212" s="152">
        <v>254.949482232224</v>
      </c>
      <c r="I7212" s="152">
        <v>227.041514577333</v>
      </c>
      <c r="J7212" s="152">
        <v>180.10821700114201</v>
      </c>
      <c r="K7212" s="152">
        <v>282.41892583092198</v>
      </c>
      <c r="L7212" s="152">
        <v>46.933297576191499</v>
      </c>
      <c r="M7212" s="152">
        <v>55.377411253588797</v>
      </c>
    </row>
    <row r="7213" spans="1:13">
      <c r="A7213" s="150" t="str">
        <f t="shared" si="225"/>
        <v>2006-2008FemalesNN3</v>
      </c>
      <c r="B7213" s="151" t="str">
        <f t="shared" si="224"/>
        <v>2006-2008_Females_NN3_&lt;75</v>
      </c>
      <c r="C7213" s="152" t="s">
        <v>4</v>
      </c>
      <c r="D7213" s="152" t="s">
        <v>214</v>
      </c>
      <c r="E7213" s="152" t="s">
        <v>86</v>
      </c>
      <c r="F7213" s="152">
        <v>86</v>
      </c>
      <c r="G7213" s="152">
        <v>28.6666666666667</v>
      </c>
      <c r="H7213" s="152">
        <v>268.09651474530801</v>
      </c>
      <c r="I7213" s="152">
        <v>236.05375568081399</v>
      </c>
      <c r="J7213" s="152">
        <v>188.587286001883</v>
      </c>
      <c r="K7213" s="152">
        <v>291.78558843464299</v>
      </c>
      <c r="L7213" s="152">
        <v>47.4664696789307</v>
      </c>
      <c r="M7213" s="152">
        <v>55.731832753829302</v>
      </c>
    </row>
    <row r="7214" spans="1:13">
      <c r="A7214" s="150" t="str">
        <f t="shared" si="225"/>
        <v>2007-2009FemalesNN3</v>
      </c>
      <c r="B7214" s="151" t="str">
        <f t="shared" si="224"/>
        <v>2007-2009_Females_NN3_&lt;75</v>
      </c>
      <c r="C7214" s="152" t="s">
        <v>5</v>
      </c>
      <c r="D7214" s="152" t="s">
        <v>214</v>
      </c>
      <c r="E7214" s="152" t="s">
        <v>86</v>
      </c>
      <c r="F7214" s="152">
        <v>83</v>
      </c>
      <c r="G7214" s="152">
        <v>27.6666666666667</v>
      </c>
      <c r="H7214" s="152">
        <v>257.30051460102902</v>
      </c>
      <c r="I7214" s="152">
        <v>224.53884555847</v>
      </c>
      <c r="J7214" s="152">
        <v>178.46541667038801</v>
      </c>
      <c r="K7214" s="152">
        <v>278.79197682764499</v>
      </c>
      <c r="L7214" s="152">
        <v>46.073428888082397</v>
      </c>
      <c r="M7214" s="152">
        <v>54.253131269175</v>
      </c>
    </row>
    <row r="7215" spans="1:13">
      <c r="A7215" s="150" t="str">
        <f t="shared" si="225"/>
        <v>2008-2010FemalesNN3</v>
      </c>
      <c r="B7215" s="151" t="str">
        <f t="shared" si="224"/>
        <v>2008-2010_Females_NN3_&lt;75</v>
      </c>
      <c r="C7215" s="152" t="s">
        <v>6</v>
      </c>
      <c r="D7215" s="152" t="s">
        <v>214</v>
      </c>
      <c r="E7215" s="152" t="s">
        <v>86</v>
      </c>
      <c r="F7215" s="152">
        <v>94</v>
      </c>
      <c r="G7215" s="152">
        <v>31.3333333333333</v>
      </c>
      <c r="H7215" s="152">
        <v>291.220026023917</v>
      </c>
      <c r="I7215" s="152">
        <v>250.06338220274301</v>
      </c>
      <c r="J7215" s="152">
        <v>201.52628035554801</v>
      </c>
      <c r="K7215" s="152">
        <v>306.65298509097801</v>
      </c>
      <c r="L7215" s="152">
        <v>48.537101847195103</v>
      </c>
      <c r="M7215" s="152">
        <v>56.589602888235397</v>
      </c>
    </row>
    <row r="7216" spans="1:13">
      <c r="A7216" s="150" t="str">
        <f t="shared" si="225"/>
        <v>2009-2011FemalesNN3</v>
      </c>
      <c r="B7216" s="151" t="str">
        <f t="shared" si="224"/>
        <v>2009-2011_Females_NN3_&lt;75</v>
      </c>
      <c r="C7216" s="152" t="s">
        <v>7</v>
      </c>
      <c r="D7216" s="152" t="s">
        <v>214</v>
      </c>
      <c r="E7216" s="152" t="s">
        <v>86</v>
      </c>
      <c r="F7216" s="152">
        <v>84</v>
      </c>
      <c r="G7216" s="152">
        <v>28</v>
      </c>
      <c r="H7216" s="152">
        <v>259.88490811212199</v>
      </c>
      <c r="I7216" s="152">
        <v>220.109779451577</v>
      </c>
      <c r="J7216" s="152">
        <v>175.014537639314</v>
      </c>
      <c r="K7216" s="152">
        <v>273.158899969348</v>
      </c>
      <c r="L7216" s="152">
        <v>45.095241812263502</v>
      </c>
      <c r="M7216" s="152">
        <v>53.049120517771001</v>
      </c>
    </row>
    <row r="7217" spans="1:13">
      <c r="A7217" s="150" t="str">
        <f t="shared" si="225"/>
        <v>2010-2012FemalesNN3</v>
      </c>
      <c r="B7217" s="151" t="str">
        <f t="shared" si="224"/>
        <v>2010-2012_Females_NN3_&lt;75</v>
      </c>
      <c r="C7217" s="152" t="s">
        <v>8</v>
      </c>
      <c r="D7217" s="152" t="s">
        <v>214</v>
      </c>
      <c r="E7217" s="152" t="s">
        <v>86</v>
      </c>
      <c r="F7217" s="152">
        <v>91</v>
      </c>
      <c r="G7217" s="152">
        <v>30.3333333333333</v>
      </c>
      <c r="H7217" s="152">
        <v>280.31913255090399</v>
      </c>
      <c r="I7217" s="152">
        <v>232.32367940803999</v>
      </c>
      <c r="J7217" s="152">
        <v>186.48570493031801</v>
      </c>
      <c r="K7217" s="152">
        <v>285.90159801229697</v>
      </c>
      <c r="L7217" s="152">
        <v>45.837974477721801</v>
      </c>
      <c r="M7217" s="152">
        <v>53.577918604257199</v>
      </c>
    </row>
    <row r="7218" spans="1:13">
      <c r="A7218" s="150" t="str">
        <f t="shared" si="225"/>
        <v>2011-2013FemalesNN3</v>
      </c>
      <c r="B7218" s="151" t="str">
        <f t="shared" si="224"/>
        <v>2011-2013_Females_NN3_&lt;75</v>
      </c>
      <c r="C7218" s="152" t="s">
        <v>9</v>
      </c>
      <c r="D7218" s="152" t="s">
        <v>214</v>
      </c>
      <c r="E7218" s="152" t="s">
        <v>86</v>
      </c>
      <c r="F7218" s="152">
        <v>88</v>
      </c>
      <c r="G7218" s="152">
        <v>29.3333333333333</v>
      </c>
      <c r="H7218" s="152">
        <v>270.178993583249</v>
      </c>
      <c r="I7218" s="152">
        <v>221.62555872789699</v>
      </c>
      <c r="J7218" s="152">
        <v>177.24139036433999</v>
      </c>
      <c r="K7218" s="152">
        <v>273.64216559316901</v>
      </c>
      <c r="L7218" s="152">
        <v>44.384168363556498</v>
      </c>
      <c r="M7218" s="152">
        <v>52.0166068652726</v>
      </c>
    </row>
    <row r="7219" spans="1:13">
      <c r="A7219" s="150" t="str">
        <f t="shared" si="225"/>
        <v>2012-2014FemalesNN3</v>
      </c>
      <c r="B7219" s="151" t="str">
        <f t="shared" si="224"/>
        <v>2012-2014_Females_NN3_&lt;75</v>
      </c>
      <c r="C7219" s="152" t="s">
        <v>216</v>
      </c>
      <c r="D7219" s="152" t="s">
        <v>214</v>
      </c>
      <c r="E7219" s="152" t="s">
        <v>86</v>
      </c>
      <c r="F7219" s="152">
        <v>92</v>
      </c>
      <c r="G7219" s="152">
        <v>30.6666666666667</v>
      </c>
      <c r="H7219" s="152">
        <v>282.55528255528299</v>
      </c>
      <c r="I7219" s="152">
        <v>229.560961917302</v>
      </c>
      <c r="J7219" s="152">
        <v>184.520228285402</v>
      </c>
      <c r="K7219" s="152">
        <v>282.161964156458</v>
      </c>
      <c r="L7219" s="152">
        <v>45.040733631899997</v>
      </c>
      <c r="M7219" s="152">
        <v>52.601002239156202</v>
      </c>
    </row>
    <row r="7220" spans="1:13">
      <c r="A7220" s="150" t="str">
        <f t="shared" si="225"/>
        <v>2004-2006FemalesNN4</v>
      </c>
      <c r="B7220" s="151" t="str">
        <f t="shared" si="224"/>
        <v>2004-2006_Females_NN4_&lt;75</v>
      </c>
      <c r="C7220" s="152" t="s">
        <v>1</v>
      </c>
      <c r="D7220" s="152" t="s">
        <v>214</v>
      </c>
      <c r="E7220" s="152" t="s">
        <v>87</v>
      </c>
      <c r="F7220" s="152">
        <v>128</v>
      </c>
      <c r="G7220" s="152">
        <v>42.6666666666667</v>
      </c>
      <c r="H7220" s="152">
        <v>314.96062992126002</v>
      </c>
      <c r="I7220" s="152">
        <v>307.57472873124402</v>
      </c>
      <c r="J7220" s="152">
        <v>256.18900512985903</v>
      </c>
      <c r="K7220" s="152">
        <v>366.17666571901299</v>
      </c>
      <c r="L7220" s="152">
        <v>51.385723601384498</v>
      </c>
      <c r="M7220" s="152">
        <v>58.601936987769399</v>
      </c>
    </row>
    <row r="7221" spans="1:13">
      <c r="A7221" s="150" t="str">
        <f t="shared" si="225"/>
        <v>2005-2007FemalesNN4</v>
      </c>
      <c r="B7221" s="151" t="str">
        <f t="shared" si="224"/>
        <v>2005-2007_Females_NN4_&lt;75</v>
      </c>
      <c r="C7221" s="152" t="s">
        <v>3</v>
      </c>
      <c r="D7221" s="152" t="s">
        <v>214</v>
      </c>
      <c r="E7221" s="152" t="s">
        <v>87</v>
      </c>
      <c r="F7221" s="152">
        <v>137</v>
      </c>
      <c r="G7221" s="152">
        <v>45.6666666666667</v>
      </c>
      <c r="H7221" s="152">
        <v>334.92238112700198</v>
      </c>
      <c r="I7221" s="152">
        <v>323.57587944662203</v>
      </c>
      <c r="J7221" s="152">
        <v>271.33929413026902</v>
      </c>
      <c r="K7221" s="152">
        <v>382.88568986303898</v>
      </c>
      <c r="L7221" s="152">
        <v>52.236585316353398</v>
      </c>
      <c r="M7221" s="152">
        <v>59.309810416416397</v>
      </c>
    </row>
    <row r="7222" spans="1:13">
      <c r="A7222" s="150" t="str">
        <f t="shared" si="225"/>
        <v>2006-2008FemalesNN4</v>
      </c>
      <c r="B7222" s="151" t="str">
        <f t="shared" si="224"/>
        <v>2006-2008_Females_NN4_&lt;75</v>
      </c>
      <c r="C7222" s="152" t="s">
        <v>4</v>
      </c>
      <c r="D7222" s="152" t="s">
        <v>214</v>
      </c>
      <c r="E7222" s="152" t="s">
        <v>87</v>
      </c>
      <c r="F7222" s="152">
        <v>146</v>
      </c>
      <c r="G7222" s="152">
        <v>48.6666666666667</v>
      </c>
      <c r="H7222" s="152">
        <v>355.863212031101</v>
      </c>
      <c r="I7222" s="152">
        <v>333.86196578154102</v>
      </c>
      <c r="J7222" s="152">
        <v>281.58982224725798</v>
      </c>
      <c r="K7222" s="152">
        <v>392.97525516798999</v>
      </c>
      <c r="L7222" s="152">
        <v>52.272143534282698</v>
      </c>
      <c r="M7222" s="152">
        <v>59.113289386449502</v>
      </c>
    </row>
    <row r="7223" spans="1:13">
      <c r="A7223" s="150" t="str">
        <f t="shared" si="225"/>
        <v>2007-2009FemalesNN4</v>
      </c>
      <c r="B7223" s="151" t="str">
        <f t="shared" si="224"/>
        <v>2007-2009_Females_NN4_&lt;75</v>
      </c>
      <c r="C7223" s="152" t="s">
        <v>5</v>
      </c>
      <c r="D7223" s="152" t="s">
        <v>214</v>
      </c>
      <c r="E7223" s="152" t="s">
        <v>87</v>
      </c>
      <c r="F7223" s="152">
        <v>131</v>
      </c>
      <c r="G7223" s="152">
        <v>43.6666666666667</v>
      </c>
      <c r="H7223" s="152">
        <v>319.01422170270803</v>
      </c>
      <c r="I7223" s="152">
        <v>293.42074293529998</v>
      </c>
      <c r="J7223" s="152">
        <v>244.972937023876</v>
      </c>
      <c r="K7223" s="152">
        <v>348.58812325521097</v>
      </c>
      <c r="L7223" s="152">
        <v>48.4478059114237</v>
      </c>
      <c r="M7223" s="152">
        <v>55.1673803199118</v>
      </c>
    </row>
    <row r="7224" spans="1:13">
      <c r="A7224" s="150" t="str">
        <f t="shared" si="225"/>
        <v>2008-2010FemalesNN4</v>
      </c>
      <c r="B7224" s="151" t="str">
        <f t="shared" si="224"/>
        <v>2008-2010_Females_NN4_&lt;75</v>
      </c>
      <c r="C7224" s="152" t="s">
        <v>6</v>
      </c>
      <c r="D7224" s="152" t="s">
        <v>214</v>
      </c>
      <c r="E7224" s="152" t="s">
        <v>87</v>
      </c>
      <c r="F7224" s="152">
        <v>126</v>
      </c>
      <c r="G7224" s="152">
        <v>42</v>
      </c>
      <c r="H7224" s="152">
        <v>307.57213298833199</v>
      </c>
      <c r="I7224" s="152">
        <v>276.71692553942898</v>
      </c>
      <c r="J7224" s="152">
        <v>230.09397693814199</v>
      </c>
      <c r="K7224" s="152">
        <v>329.94284484446399</v>
      </c>
      <c r="L7224" s="152">
        <v>46.622948601286701</v>
      </c>
      <c r="M7224" s="152">
        <v>53.225919305034999</v>
      </c>
    </row>
    <row r="7225" spans="1:13">
      <c r="A7225" s="150" t="str">
        <f t="shared" si="225"/>
        <v>2009-2011FemalesNN4</v>
      </c>
      <c r="B7225" s="151" t="str">
        <f t="shared" si="224"/>
        <v>2009-2011_Females_NN4_&lt;75</v>
      </c>
      <c r="C7225" s="152" t="s">
        <v>7</v>
      </c>
      <c r="D7225" s="152" t="s">
        <v>214</v>
      </c>
      <c r="E7225" s="152" t="s">
        <v>87</v>
      </c>
      <c r="F7225" s="152">
        <v>124</v>
      </c>
      <c r="G7225" s="152">
        <v>41.3333333333333</v>
      </c>
      <c r="H7225" s="152">
        <v>303.49013657056099</v>
      </c>
      <c r="I7225" s="152">
        <v>266.69351439971501</v>
      </c>
      <c r="J7225" s="152">
        <v>221.42443672084201</v>
      </c>
      <c r="K7225" s="152">
        <v>318.42917527037798</v>
      </c>
      <c r="L7225" s="152">
        <v>45.269077678872698</v>
      </c>
      <c r="M7225" s="152">
        <v>51.735660870663303</v>
      </c>
    </row>
    <row r="7226" spans="1:13">
      <c r="A7226" s="150" t="str">
        <f t="shared" si="225"/>
        <v>2010-2012FemalesNN4</v>
      </c>
      <c r="B7226" s="151" t="str">
        <f t="shared" si="224"/>
        <v>2010-2012_Females_NN4_&lt;75</v>
      </c>
      <c r="C7226" s="152" t="s">
        <v>8</v>
      </c>
      <c r="D7226" s="152" t="s">
        <v>214</v>
      </c>
      <c r="E7226" s="152" t="s">
        <v>87</v>
      </c>
      <c r="F7226" s="152">
        <v>133</v>
      </c>
      <c r="G7226" s="152">
        <v>44.3333333333333</v>
      </c>
      <c r="H7226" s="152">
        <v>326.46048109965602</v>
      </c>
      <c r="I7226" s="152">
        <v>278.21422978202997</v>
      </c>
      <c r="J7226" s="152">
        <v>232.633135452652</v>
      </c>
      <c r="K7226" s="152">
        <v>330.06613212986002</v>
      </c>
      <c r="L7226" s="152">
        <v>45.581094329377798</v>
      </c>
      <c r="M7226" s="152">
        <v>51.851902347829402</v>
      </c>
    </row>
    <row r="7227" spans="1:13">
      <c r="A7227" s="150" t="str">
        <f t="shared" si="225"/>
        <v>2011-2013FemalesNN4</v>
      </c>
      <c r="B7227" s="151" t="str">
        <f t="shared" si="224"/>
        <v>2011-2013_Females_NN4_&lt;75</v>
      </c>
      <c r="C7227" s="152" t="s">
        <v>9</v>
      </c>
      <c r="D7227" s="152" t="s">
        <v>214</v>
      </c>
      <c r="E7227" s="152" t="s">
        <v>87</v>
      </c>
      <c r="F7227" s="152">
        <v>140</v>
      </c>
      <c r="G7227" s="152">
        <v>46.6666666666667</v>
      </c>
      <c r="H7227" s="152">
        <v>345.17616312039303</v>
      </c>
      <c r="I7227" s="152">
        <v>290.77575778413802</v>
      </c>
      <c r="J7227" s="152">
        <v>244.20620805790799</v>
      </c>
      <c r="K7227" s="152">
        <v>343.57846255924801</v>
      </c>
      <c r="L7227" s="152">
        <v>46.569549726230299</v>
      </c>
      <c r="M7227" s="152">
        <v>52.802704775110399</v>
      </c>
    </row>
    <row r="7228" spans="1:13">
      <c r="A7228" s="150" t="str">
        <f t="shared" si="225"/>
        <v>2012-2014FemalesNN4</v>
      </c>
      <c r="B7228" s="151" t="str">
        <f t="shared" si="224"/>
        <v>2012-2014_Females_NN4_&lt;75</v>
      </c>
      <c r="C7228" s="152" t="s">
        <v>216</v>
      </c>
      <c r="D7228" s="152" t="s">
        <v>214</v>
      </c>
      <c r="E7228" s="152" t="s">
        <v>87</v>
      </c>
      <c r="F7228" s="152">
        <v>137</v>
      </c>
      <c r="G7228" s="152">
        <v>45.6666666666667</v>
      </c>
      <c r="H7228" s="152">
        <v>338.238198696425</v>
      </c>
      <c r="I7228" s="152">
        <v>278.67541492620802</v>
      </c>
      <c r="J7228" s="152">
        <v>233.60815334813901</v>
      </c>
      <c r="K7228" s="152">
        <v>329.845121445014</v>
      </c>
      <c r="L7228" s="152">
        <v>45.067261578069697</v>
      </c>
      <c r="M7228" s="152">
        <v>51.169706518805803</v>
      </c>
    </row>
    <row r="7229" spans="1:13">
      <c r="A7229" s="150" t="str">
        <f t="shared" si="225"/>
        <v>2004-2006FemalesNN5</v>
      </c>
      <c r="B7229" s="151" t="str">
        <f t="shared" si="224"/>
        <v>2004-2006_Females_NN5_&lt;75</v>
      </c>
      <c r="C7229" s="152" t="s">
        <v>1</v>
      </c>
      <c r="D7229" s="152" t="s">
        <v>214</v>
      </c>
      <c r="E7229" s="152" t="s">
        <v>88</v>
      </c>
      <c r="F7229" s="152">
        <v>149</v>
      </c>
      <c r="G7229" s="152">
        <v>49.6666666666667</v>
      </c>
      <c r="H7229" s="152">
        <v>440.55468495904898</v>
      </c>
      <c r="I7229" s="152">
        <v>455.958555414204</v>
      </c>
      <c r="J7229" s="152">
        <v>385.47014683713502</v>
      </c>
      <c r="K7229" s="152">
        <v>535.57246282967503</v>
      </c>
      <c r="L7229" s="152">
        <v>70.488408577069407</v>
      </c>
      <c r="M7229" s="152">
        <v>79.613907415470393</v>
      </c>
    </row>
    <row r="7230" spans="1:13">
      <c r="A7230" s="150" t="str">
        <f t="shared" si="225"/>
        <v>2005-2007FemalesNN5</v>
      </c>
      <c r="B7230" s="151" t="str">
        <f t="shared" si="224"/>
        <v>2005-2007_Females_NN5_&lt;75</v>
      </c>
      <c r="C7230" s="152" t="s">
        <v>3</v>
      </c>
      <c r="D7230" s="152" t="s">
        <v>214</v>
      </c>
      <c r="E7230" s="152" t="s">
        <v>88</v>
      </c>
      <c r="F7230" s="152">
        <v>128</v>
      </c>
      <c r="G7230" s="152">
        <v>42.6666666666667</v>
      </c>
      <c r="H7230" s="152">
        <v>376.57026860051201</v>
      </c>
      <c r="I7230" s="152">
        <v>385.03266476307698</v>
      </c>
      <c r="J7230" s="152">
        <v>321.02215311095301</v>
      </c>
      <c r="K7230" s="152">
        <v>458.03231734151399</v>
      </c>
      <c r="L7230" s="152">
        <v>64.010511652124407</v>
      </c>
      <c r="M7230" s="152">
        <v>72.999652578437093</v>
      </c>
    </row>
    <row r="7231" spans="1:13">
      <c r="A7231" s="150" t="str">
        <f t="shared" si="225"/>
        <v>2006-2008FemalesNN5</v>
      </c>
      <c r="B7231" s="151" t="str">
        <f t="shared" ref="B7231:B7294" si="226">CONCATENATE(C7231,"_",D7231,"_",E7231,"_","&lt;75")</f>
        <v>2006-2008_Females_NN5_&lt;75</v>
      </c>
      <c r="C7231" s="152" t="s">
        <v>4</v>
      </c>
      <c r="D7231" s="152" t="s">
        <v>214</v>
      </c>
      <c r="E7231" s="152" t="s">
        <v>88</v>
      </c>
      <c r="F7231" s="152">
        <v>106</v>
      </c>
      <c r="G7231" s="152">
        <v>35.3333333333333</v>
      </c>
      <c r="H7231" s="152">
        <v>311.07850330154099</v>
      </c>
      <c r="I7231" s="152">
        <v>318.571930430387</v>
      </c>
      <c r="J7231" s="152">
        <v>260.67844576917201</v>
      </c>
      <c r="K7231" s="152">
        <v>385.464862329722</v>
      </c>
      <c r="L7231" s="152">
        <v>57.8934846612146</v>
      </c>
      <c r="M7231" s="152">
        <v>66.892931899335096</v>
      </c>
    </row>
    <row r="7232" spans="1:13">
      <c r="A7232" s="150" t="str">
        <f t="shared" si="225"/>
        <v>2007-2009FemalesNN5</v>
      </c>
      <c r="B7232" s="151" t="str">
        <f t="shared" si="226"/>
        <v>2007-2009_Females_NN5_&lt;75</v>
      </c>
      <c r="C7232" s="152" t="s">
        <v>5</v>
      </c>
      <c r="D7232" s="152" t="s">
        <v>214</v>
      </c>
      <c r="E7232" s="152" t="s">
        <v>88</v>
      </c>
      <c r="F7232" s="152">
        <v>96</v>
      </c>
      <c r="G7232" s="152">
        <v>32</v>
      </c>
      <c r="H7232" s="152">
        <v>281.96316856110701</v>
      </c>
      <c r="I7232" s="152">
        <v>293.05040849003097</v>
      </c>
      <c r="J7232" s="152">
        <v>237.226348758863</v>
      </c>
      <c r="K7232" s="152">
        <v>358.03065527245002</v>
      </c>
      <c r="L7232" s="152">
        <v>55.824059731168298</v>
      </c>
      <c r="M7232" s="152">
        <v>64.9802467824193</v>
      </c>
    </row>
    <row r="7233" spans="1:13">
      <c r="A7233" s="150" t="str">
        <f t="shared" si="225"/>
        <v>2008-2010FemalesNN5</v>
      </c>
      <c r="B7233" s="151" t="str">
        <f t="shared" si="226"/>
        <v>2008-2010_Females_NN5_&lt;75</v>
      </c>
      <c r="C7233" s="152" t="s">
        <v>6</v>
      </c>
      <c r="D7233" s="152" t="s">
        <v>214</v>
      </c>
      <c r="E7233" s="152" t="s">
        <v>88</v>
      </c>
      <c r="F7233" s="152">
        <v>120</v>
      </c>
      <c r="G7233" s="152">
        <v>40</v>
      </c>
      <c r="H7233" s="152">
        <v>353.85704175513098</v>
      </c>
      <c r="I7233" s="152">
        <v>365.28826371204701</v>
      </c>
      <c r="J7233" s="152">
        <v>302.66166524608798</v>
      </c>
      <c r="K7233" s="152">
        <v>437.02007258795999</v>
      </c>
      <c r="L7233" s="152">
        <v>62.626598465958999</v>
      </c>
      <c r="M7233" s="152">
        <v>71.731808875912193</v>
      </c>
    </row>
    <row r="7234" spans="1:13">
      <c r="A7234" s="150" t="str">
        <f t="shared" si="225"/>
        <v>2009-2011FemalesNN5</v>
      </c>
      <c r="B7234" s="151" t="str">
        <f t="shared" si="226"/>
        <v>2009-2011_Females_NN5_&lt;75</v>
      </c>
      <c r="C7234" s="152" t="s">
        <v>7</v>
      </c>
      <c r="D7234" s="152" t="s">
        <v>214</v>
      </c>
      <c r="E7234" s="152" t="s">
        <v>88</v>
      </c>
      <c r="F7234" s="152">
        <v>121</v>
      </c>
      <c r="G7234" s="152">
        <v>40.3333333333333</v>
      </c>
      <c r="H7234" s="152">
        <v>358.67793093226601</v>
      </c>
      <c r="I7234" s="152">
        <v>365.31008743856199</v>
      </c>
      <c r="J7234" s="152">
        <v>302.84251927629498</v>
      </c>
      <c r="K7234" s="152">
        <v>436.81928622101401</v>
      </c>
      <c r="L7234" s="152">
        <v>62.467568162266403</v>
      </c>
      <c r="M7234" s="152">
        <v>71.509198782451804</v>
      </c>
    </row>
    <row r="7235" spans="1:13">
      <c r="A7235" s="150" t="str">
        <f t="shared" ref="A7235:A7298" si="227">C7235&amp;D7235&amp;E7235</f>
        <v>2010-2012FemalesNN5</v>
      </c>
      <c r="B7235" s="151" t="str">
        <f t="shared" si="226"/>
        <v>2010-2012_Females_NN5_&lt;75</v>
      </c>
      <c r="C7235" s="152" t="s">
        <v>8</v>
      </c>
      <c r="D7235" s="152" t="s">
        <v>214</v>
      </c>
      <c r="E7235" s="152" t="s">
        <v>88</v>
      </c>
      <c r="F7235" s="152">
        <v>130</v>
      </c>
      <c r="G7235" s="152">
        <v>43.3333333333333</v>
      </c>
      <c r="H7235" s="152">
        <v>387.25052129877901</v>
      </c>
      <c r="I7235" s="152">
        <v>385.262531480257</v>
      </c>
      <c r="J7235" s="152">
        <v>321.55386876774799</v>
      </c>
      <c r="K7235" s="152">
        <v>457.84380735323299</v>
      </c>
      <c r="L7235" s="152">
        <v>63.7086627125083</v>
      </c>
      <c r="M7235" s="152">
        <v>72.581275872976207</v>
      </c>
    </row>
    <row r="7236" spans="1:13">
      <c r="A7236" s="150" t="str">
        <f t="shared" si="227"/>
        <v>2011-2013FemalesNN5</v>
      </c>
      <c r="B7236" s="151" t="str">
        <f t="shared" si="226"/>
        <v>2011-2013_Females_NN5_&lt;75</v>
      </c>
      <c r="C7236" s="152" t="s">
        <v>9</v>
      </c>
      <c r="D7236" s="152" t="s">
        <v>214</v>
      </c>
      <c r="E7236" s="152" t="s">
        <v>88</v>
      </c>
      <c r="F7236" s="152">
        <v>113</v>
      </c>
      <c r="G7236" s="152">
        <v>37.6666666666667</v>
      </c>
      <c r="H7236" s="152">
        <v>336.66021152986701</v>
      </c>
      <c r="I7236" s="152">
        <v>331.20808851330401</v>
      </c>
      <c r="J7236" s="152">
        <v>272.627083193217</v>
      </c>
      <c r="K7236" s="152">
        <v>398.58637695966098</v>
      </c>
      <c r="L7236" s="152">
        <v>58.581005320086497</v>
      </c>
      <c r="M7236" s="152">
        <v>67.378288446357004</v>
      </c>
    </row>
    <row r="7237" spans="1:13">
      <c r="A7237" s="150" t="str">
        <f t="shared" si="227"/>
        <v>2012-2014FemalesNN5</v>
      </c>
      <c r="B7237" s="151" t="str">
        <f t="shared" si="226"/>
        <v>2012-2014_Females_NN5_&lt;75</v>
      </c>
      <c r="C7237" s="152" t="s">
        <v>216</v>
      </c>
      <c r="D7237" s="152" t="s">
        <v>214</v>
      </c>
      <c r="E7237" s="152" t="s">
        <v>88</v>
      </c>
      <c r="F7237" s="152">
        <v>116</v>
      </c>
      <c r="G7237" s="152">
        <v>38.6666666666667</v>
      </c>
      <c r="H7237" s="152">
        <v>345.32031436056201</v>
      </c>
      <c r="I7237" s="152">
        <v>332.91735723387802</v>
      </c>
      <c r="J7237" s="152">
        <v>274.77441729914301</v>
      </c>
      <c r="K7237" s="152">
        <v>399.66934696112003</v>
      </c>
      <c r="L7237" s="152">
        <v>58.142939934734599</v>
      </c>
      <c r="M7237" s="152">
        <v>66.751989727242105</v>
      </c>
    </row>
    <row r="7238" spans="1:13">
      <c r="A7238" s="150" t="str">
        <f t="shared" si="227"/>
        <v>2004-2006FemalesNQ</v>
      </c>
      <c r="B7238" s="151" t="str">
        <f t="shared" si="226"/>
        <v>2004-2006_Females_NQ_&lt;75</v>
      </c>
      <c r="C7238" s="152" t="s">
        <v>1</v>
      </c>
      <c r="D7238" s="152" t="s">
        <v>214</v>
      </c>
      <c r="E7238" s="152" t="s">
        <v>89</v>
      </c>
      <c r="F7238" s="152">
        <v>290</v>
      </c>
      <c r="G7238" s="152">
        <v>96.6666666666667</v>
      </c>
      <c r="H7238" s="152">
        <v>283.43286061944701</v>
      </c>
      <c r="I7238" s="152">
        <v>288.95999682174499</v>
      </c>
      <c r="J7238" s="152">
        <v>256.46121894787098</v>
      </c>
      <c r="K7238" s="152">
        <v>324.41694868545699</v>
      </c>
      <c r="L7238" s="152">
        <v>32.498777873873699</v>
      </c>
      <c r="M7238" s="152">
        <v>35.456951863712099</v>
      </c>
    </row>
    <row r="7239" spans="1:13">
      <c r="A7239" s="150" t="str">
        <f t="shared" si="227"/>
        <v>2005-2007FemalesNQ</v>
      </c>
      <c r="B7239" s="151" t="str">
        <f t="shared" si="226"/>
        <v>2005-2007_Females_NQ_&lt;75</v>
      </c>
      <c r="C7239" s="152" t="s">
        <v>3</v>
      </c>
      <c r="D7239" s="152" t="s">
        <v>214</v>
      </c>
      <c r="E7239" s="152" t="s">
        <v>89</v>
      </c>
      <c r="F7239" s="152">
        <v>266</v>
      </c>
      <c r="G7239" s="152">
        <v>88.6666666666667</v>
      </c>
      <c r="H7239" s="152">
        <v>261.35057330097601</v>
      </c>
      <c r="I7239" s="152">
        <v>258.218740431284</v>
      </c>
      <c r="J7239" s="152">
        <v>227.93696153009699</v>
      </c>
      <c r="K7239" s="152">
        <v>291.384752924618</v>
      </c>
      <c r="L7239" s="152">
        <v>30.2817789011876</v>
      </c>
      <c r="M7239" s="152">
        <v>33.166012493333099</v>
      </c>
    </row>
    <row r="7240" spans="1:13">
      <c r="A7240" s="150" t="str">
        <f t="shared" si="227"/>
        <v>2006-2008FemalesNQ</v>
      </c>
      <c r="B7240" s="151" t="str">
        <f t="shared" si="226"/>
        <v>2006-2008_Females_NQ_&lt;75</v>
      </c>
      <c r="C7240" s="152" t="s">
        <v>4</v>
      </c>
      <c r="D7240" s="152" t="s">
        <v>214</v>
      </c>
      <c r="E7240" s="152" t="s">
        <v>89</v>
      </c>
      <c r="F7240" s="152">
        <v>266</v>
      </c>
      <c r="G7240" s="152">
        <v>88.6666666666667</v>
      </c>
      <c r="H7240" s="152">
        <v>262.14903073845198</v>
      </c>
      <c r="I7240" s="152">
        <v>255.66131190060301</v>
      </c>
      <c r="J7240" s="152">
        <v>225.66156495468601</v>
      </c>
      <c r="K7240" s="152">
        <v>288.51842988075202</v>
      </c>
      <c r="L7240" s="152">
        <v>29.999746945916801</v>
      </c>
      <c r="M7240" s="152">
        <v>32.857117980148999</v>
      </c>
    </row>
    <row r="7241" spans="1:13">
      <c r="A7241" s="150" t="str">
        <f t="shared" si="227"/>
        <v>2007-2009FemalesNQ</v>
      </c>
      <c r="B7241" s="151" t="str">
        <f t="shared" si="226"/>
        <v>2007-2009_Females_NQ_&lt;75</v>
      </c>
      <c r="C7241" s="152" t="s">
        <v>5</v>
      </c>
      <c r="D7241" s="152" t="s">
        <v>214</v>
      </c>
      <c r="E7241" s="152" t="s">
        <v>89</v>
      </c>
      <c r="F7241" s="152">
        <v>276</v>
      </c>
      <c r="G7241" s="152">
        <v>92</v>
      </c>
      <c r="H7241" s="152">
        <v>273.30250428272899</v>
      </c>
      <c r="I7241" s="152">
        <v>261.29435646909002</v>
      </c>
      <c r="J7241" s="152">
        <v>231.17321934434199</v>
      </c>
      <c r="K7241" s="152">
        <v>294.22935435279999</v>
      </c>
      <c r="L7241" s="152">
        <v>30.121137124747399</v>
      </c>
      <c r="M7241" s="152">
        <v>32.934997883710402</v>
      </c>
    </row>
    <row r="7242" spans="1:13">
      <c r="A7242" s="150" t="str">
        <f t="shared" si="227"/>
        <v>2008-2010FemalesNQ</v>
      </c>
      <c r="B7242" s="151" t="str">
        <f t="shared" si="226"/>
        <v>2008-2010_Females_NQ_&lt;75</v>
      </c>
      <c r="C7242" s="152" t="s">
        <v>6</v>
      </c>
      <c r="D7242" s="152" t="s">
        <v>214</v>
      </c>
      <c r="E7242" s="152" t="s">
        <v>89</v>
      </c>
      <c r="F7242" s="152">
        <v>285</v>
      </c>
      <c r="G7242" s="152">
        <v>95</v>
      </c>
      <c r="H7242" s="152">
        <v>282.95705009828998</v>
      </c>
      <c r="I7242" s="152">
        <v>269.50917095591097</v>
      </c>
      <c r="J7242" s="152">
        <v>238.88894774192801</v>
      </c>
      <c r="K7242" s="152">
        <v>302.94211365889902</v>
      </c>
      <c r="L7242" s="152">
        <v>30.620223213983099</v>
      </c>
      <c r="M7242" s="152">
        <v>33.4329427029882</v>
      </c>
    </row>
    <row r="7243" spans="1:13">
      <c r="A7243" s="150" t="str">
        <f t="shared" si="227"/>
        <v>2009-2011FemalesNQ</v>
      </c>
      <c r="B7243" s="151" t="str">
        <f t="shared" si="226"/>
        <v>2009-2011_Females_NQ_&lt;75</v>
      </c>
      <c r="C7243" s="152" t="s">
        <v>7</v>
      </c>
      <c r="D7243" s="152" t="s">
        <v>214</v>
      </c>
      <c r="E7243" s="152" t="s">
        <v>89</v>
      </c>
      <c r="F7243" s="152">
        <v>291</v>
      </c>
      <c r="G7243" s="152">
        <v>97</v>
      </c>
      <c r="H7243" s="152">
        <v>289.29892233665998</v>
      </c>
      <c r="I7243" s="152">
        <v>271.35780679654403</v>
      </c>
      <c r="J7243" s="152">
        <v>240.79584324775399</v>
      </c>
      <c r="K7243" s="152">
        <v>304.69663078748601</v>
      </c>
      <c r="L7243" s="152">
        <v>30.5619635487901</v>
      </c>
      <c r="M7243" s="152">
        <v>33.338823990941698</v>
      </c>
    </row>
    <row r="7244" spans="1:13">
      <c r="A7244" s="150" t="str">
        <f t="shared" si="227"/>
        <v>2010-2012FemalesNQ</v>
      </c>
      <c r="B7244" s="151" t="str">
        <f t="shared" si="226"/>
        <v>2010-2012_Females_NQ_&lt;75</v>
      </c>
      <c r="C7244" s="152" t="s">
        <v>8</v>
      </c>
      <c r="D7244" s="152" t="s">
        <v>214</v>
      </c>
      <c r="E7244" s="152" t="s">
        <v>89</v>
      </c>
      <c r="F7244" s="152">
        <v>271</v>
      </c>
      <c r="G7244" s="152">
        <v>90.3333333333333</v>
      </c>
      <c r="H7244" s="152">
        <v>268.67595300649401</v>
      </c>
      <c r="I7244" s="152">
        <v>250.99744610688799</v>
      </c>
      <c r="J7244" s="152">
        <v>221.69068448405699</v>
      </c>
      <c r="K7244" s="152">
        <v>283.06839971934198</v>
      </c>
      <c r="L7244" s="152">
        <v>29.306761622831299</v>
      </c>
      <c r="M7244" s="152">
        <v>32.070953612453799</v>
      </c>
    </row>
    <row r="7245" spans="1:13">
      <c r="A7245" s="150" t="str">
        <f t="shared" si="227"/>
        <v>2011-2013FemalesNQ</v>
      </c>
      <c r="B7245" s="151" t="str">
        <f t="shared" si="226"/>
        <v>2011-2013_Females_NQ_&lt;75</v>
      </c>
      <c r="C7245" s="152" t="s">
        <v>9</v>
      </c>
      <c r="D7245" s="152" t="s">
        <v>214</v>
      </c>
      <c r="E7245" s="152" t="s">
        <v>89</v>
      </c>
      <c r="F7245" s="152">
        <v>270</v>
      </c>
      <c r="G7245" s="152">
        <v>90</v>
      </c>
      <c r="H7245" s="152">
        <v>267.721688431448</v>
      </c>
      <c r="I7245" s="152">
        <v>249.51186828540801</v>
      </c>
      <c r="J7245" s="152">
        <v>220.23038781330001</v>
      </c>
      <c r="K7245" s="152">
        <v>281.560524097501</v>
      </c>
      <c r="L7245" s="152">
        <v>29.2814804721081</v>
      </c>
      <c r="M7245" s="152">
        <v>32.048655812092498</v>
      </c>
    </row>
    <row r="7246" spans="1:13">
      <c r="A7246" s="150" t="str">
        <f t="shared" si="227"/>
        <v>2012-2014FemalesNQ</v>
      </c>
      <c r="B7246" s="151" t="str">
        <f t="shared" si="226"/>
        <v>2012-2014_Females_NQ_&lt;75</v>
      </c>
      <c r="C7246" s="152" t="s">
        <v>216</v>
      </c>
      <c r="D7246" s="152" t="s">
        <v>214</v>
      </c>
      <c r="E7246" s="152" t="s">
        <v>89</v>
      </c>
      <c r="F7246" s="152">
        <v>277</v>
      </c>
      <c r="G7246" s="152">
        <v>92.3333333333333</v>
      </c>
      <c r="H7246" s="152">
        <v>275.67400802141702</v>
      </c>
      <c r="I7246" s="152">
        <v>254.570077420979</v>
      </c>
      <c r="J7246" s="152">
        <v>225.10962563786001</v>
      </c>
      <c r="K7246" s="152">
        <v>286.777449779216</v>
      </c>
      <c r="L7246" s="152">
        <v>29.460451783119499</v>
      </c>
      <c r="M7246" s="152">
        <v>32.207372358236299</v>
      </c>
    </row>
    <row r="7247" spans="1:13">
      <c r="A7247" s="150" t="str">
        <f t="shared" si="227"/>
        <v>2004-2006FemalesNQ1</v>
      </c>
      <c r="B7247" s="151" t="str">
        <f t="shared" si="226"/>
        <v>2004-2006_Females_NQ1_&lt;75</v>
      </c>
      <c r="C7247" s="152" t="s">
        <v>1</v>
      </c>
      <c r="D7247" s="152" t="s">
        <v>214</v>
      </c>
      <c r="E7247" s="152" t="s">
        <v>90</v>
      </c>
      <c r="F7247" s="152">
        <v>54</v>
      </c>
      <c r="G7247" s="152">
        <v>18</v>
      </c>
      <c r="H7247" s="152">
        <v>232.98960176036601</v>
      </c>
      <c r="I7247" s="152">
        <v>304.140805012089</v>
      </c>
      <c r="J7247" s="152">
        <v>228.19947329946501</v>
      </c>
      <c r="K7247" s="152">
        <v>397.17019112695198</v>
      </c>
      <c r="L7247" s="152">
        <v>75.941331712624006</v>
      </c>
      <c r="M7247" s="152">
        <v>93.0293861148633</v>
      </c>
    </row>
    <row r="7248" spans="1:13">
      <c r="A7248" s="150" t="str">
        <f t="shared" si="227"/>
        <v>2005-2007FemalesNQ1</v>
      </c>
      <c r="B7248" s="151" t="str">
        <f t="shared" si="226"/>
        <v>2005-2007_Females_NQ1_&lt;75</v>
      </c>
      <c r="C7248" s="152" t="s">
        <v>3</v>
      </c>
      <c r="D7248" s="152" t="s">
        <v>214</v>
      </c>
      <c r="E7248" s="152" t="s">
        <v>90</v>
      </c>
      <c r="F7248" s="152">
        <v>50</v>
      </c>
      <c r="G7248" s="152">
        <v>16.6666666666667</v>
      </c>
      <c r="H7248" s="152">
        <v>214.06858757545899</v>
      </c>
      <c r="I7248" s="152">
        <v>272.761542871431</v>
      </c>
      <c r="J7248" s="152">
        <v>202.29714587422001</v>
      </c>
      <c r="K7248" s="152">
        <v>359.77775282756301</v>
      </c>
      <c r="L7248" s="152">
        <v>70.464396997211097</v>
      </c>
      <c r="M7248" s="152">
        <v>87.016209956131306</v>
      </c>
    </row>
    <row r="7249" spans="1:13">
      <c r="A7249" s="150" t="str">
        <f t="shared" si="227"/>
        <v>2006-2008FemalesNQ1</v>
      </c>
      <c r="B7249" s="151" t="str">
        <f t="shared" si="226"/>
        <v>2006-2008_Females_NQ1_&lt;75</v>
      </c>
      <c r="C7249" s="152" t="s">
        <v>4</v>
      </c>
      <c r="D7249" s="152" t="s">
        <v>214</v>
      </c>
      <c r="E7249" s="152" t="s">
        <v>90</v>
      </c>
      <c r="F7249" s="152">
        <v>45</v>
      </c>
      <c r="G7249" s="152">
        <v>15</v>
      </c>
      <c r="H7249" s="152">
        <v>192.70298047276501</v>
      </c>
      <c r="I7249" s="152">
        <v>247.31286760700701</v>
      </c>
      <c r="J7249" s="152">
        <v>180.16949517115799</v>
      </c>
      <c r="K7249" s="152">
        <v>331.18849163833403</v>
      </c>
      <c r="L7249" s="152">
        <v>67.143372435849201</v>
      </c>
      <c r="M7249" s="152">
        <v>83.875624031327206</v>
      </c>
    </row>
    <row r="7250" spans="1:13">
      <c r="A7250" s="150" t="str">
        <f t="shared" si="227"/>
        <v>2007-2009FemalesNQ1</v>
      </c>
      <c r="B7250" s="151" t="str">
        <f t="shared" si="226"/>
        <v>2007-2009_Females_NQ1_&lt;75</v>
      </c>
      <c r="C7250" s="152" t="s">
        <v>5</v>
      </c>
      <c r="D7250" s="152" t="s">
        <v>214</v>
      </c>
      <c r="E7250" s="152" t="s">
        <v>90</v>
      </c>
      <c r="F7250" s="152">
        <v>44</v>
      </c>
      <c r="G7250" s="152">
        <v>14.6666666666667</v>
      </c>
      <c r="H7250" s="152">
        <v>189.27173398718099</v>
      </c>
      <c r="I7250" s="152">
        <v>240.00162893443101</v>
      </c>
      <c r="J7250" s="152">
        <v>174.16357142647001</v>
      </c>
      <c r="K7250" s="152">
        <v>322.45560946240499</v>
      </c>
      <c r="L7250" s="152">
        <v>65.838057507961295</v>
      </c>
      <c r="M7250" s="152">
        <v>82.453980527974096</v>
      </c>
    </row>
    <row r="7251" spans="1:13">
      <c r="A7251" s="150" t="str">
        <f t="shared" si="227"/>
        <v>2008-2010FemalesNQ1</v>
      </c>
      <c r="B7251" s="151" t="str">
        <f t="shared" si="226"/>
        <v>2008-2010_Females_NQ1_&lt;75</v>
      </c>
      <c r="C7251" s="152" t="s">
        <v>6</v>
      </c>
      <c r="D7251" s="152" t="s">
        <v>214</v>
      </c>
      <c r="E7251" s="152" t="s">
        <v>90</v>
      </c>
      <c r="F7251" s="152">
        <v>44</v>
      </c>
      <c r="G7251" s="152">
        <v>14.6666666666667</v>
      </c>
      <c r="H7251" s="152">
        <v>189.02779567813701</v>
      </c>
      <c r="I7251" s="152">
        <v>242.95298262830801</v>
      </c>
      <c r="J7251" s="152">
        <v>176.21828095734699</v>
      </c>
      <c r="K7251" s="152">
        <v>326.52989847902501</v>
      </c>
      <c r="L7251" s="152">
        <v>66.734701670960902</v>
      </c>
      <c r="M7251" s="152">
        <v>83.576915850717299</v>
      </c>
    </row>
    <row r="7252" spans="1:13">
      <c r="A7252" s="150" t="str">
        <f t="shared" si="227"/>
        <v>2009-2011FemalesNQ1</v>
      </c>
      <c r="B7252" s="151" t="str">
        <f t="shared" si="226"/>
        <v>2009-2011_Females_NQ1_&lt;75</v>
      </c>
      <c r="C7252" s="152" t="s">
        <v>7</v>
      </c>
      <c r="D7252" s="152" t="s">
        <v>214</v>
      </c>
      <c r="E7252" s="152" t="s">
        <v>90</v>
      </c>
      <c r="F7252" s="152">
        <v>48</v>
      </c>
      <c r="G7252" s="152">
        <v>16</v>
      </c>
      <c r="H7252" s="152">
        <v>203.65734651448901</v>
      </c>
      <c r="I7252" s="152">
        <v>262.43157614185901</v>
      </c>
      <c r="J7252" s="152">
        <v>193.053574332973</v>
      </c>
      <c r="K7252" s="152">
        <v>348.48311312208898</v>
      </c>
      <c r="L7252" s="152">
        <v>69.378001808885998</v>
      </c>
      <c r="M7252" s="152">
        <v>86.051536980229599</v>
      </c>
    </row>
    <row r="7253" spans="1:13">
      <c r="A7253" s="150" t="str">
        <f t="shared" si="227"/>
        <v>2010-2012FemalesNQ1</v>
      </c>
      <c r="B7253" s="151" t="str">
        <f t="shared" si="226"/>
        <v>2010-2012_Females_NQ1_&lt;75</v>
      </c>
      <c r="C7253" s="152" t="s">
        <v>8</v>
      </c>
      <c r="D7253" s="152" t="s">
        <v>214</v>
      </c>
      <c r="E7253" s="152" t="s">
        <v>90</v>
      </c>
      <c r="F7253" s="152">
        <v>38</v>
      </c>
      <c r="G7253" s="152">
        <v>12.6666666666667</v>
      </c>
      <c r="H7253" s="152">
        <v>157.33686651209001</v>
      </c>
      <c r="I7253" s="152">
        <v>203.69019719671201</v>
      </c>
      <c r="J7253" s="152">
        <v>143.72499492206501</v>
      </c>
      <c r="K7253" s="152">
        <v>280.09840085279501</v>
      </c>
      <c r="L7253" s="152">
        <v>59.9652022746467</v>
      </c>
      <c r="M7253" s="152">
        <v>76.408203656082804</v>
      </c>
    </row>
    <row r="7254" spans="1:13">
      <c r="A7254" s="150" t="str">
        <f t="shared" si="227"/>
        <v>2011-2013FemalesNQ1</v>
      </c>
      <c r="B7254" s="151" t="str">
        <f t="shared" si="226"/>
        <v>2011-2013_Females_NQ1_&lt;75</v>
      </c>
      <c r="C7254" s="152" t="s">
        <v>9</v>
      </c>
      <c r="D7254" s="152" t="s">
        <v>214</v>
      </c>
      <c r="E7254" s="152" t="s">
        <v>90</v>
      </c>
      <c r="F7254" s="152">
        <v>40</v>
      </c>
      <c r="G7254" s="152">
        <v>13.3333333333333</v>
      </c>
      <c r="H7254" s="152">
        <v>164.860075011334</v>
      </c>
      <c r="I7254" s="152">
        <v>219.45908318210101</v>
      </c>
      <c r="J7254" s="152">
        <v>156.258994800609</v>
      </c>
      <c r="K7254" s="152">
        <v>299.491948771034</v>
      </c>
      <c r="L7254" s="152">
        <v>63.200088381491902</v>
      </c>
      <c r="M7254" s="152">
        <v>80.032865588933007</v>
      </c>
    </row>
    <row r="7255" spans="1:13">
      <c r="A7255" s="150" t="str">
        <f t="shared" si="227"/>
        <v>2012-2014FemalesNQ1</v>
      </c>
      <c r="B7255" s="151" t="str">
        <f t="shared" si="226"/>
        <v>2012-2014_Females_NQ1_&lt;75</v>
      </c>
      <c r="C7255" s="152" t="s">
        <v>216</v>
      </c>
      <c r="D7255" s="152" t="s">
        <v>214</v>
      </c>
      <c r="E7255" s="152" t="s">
        <v>90</v>
      </c>
      <c r="F7255" s="152">
        <v>35</v>
      </c>
      <c r="G7255" s="152">
        <v>11.6666666666667</v>
      </c>
      <c r="H7255" s="152">
        <v>145.38506272327001</v>
      </c>
      <c r="I7255" s="152">
        <v>191.19233168140801</v>
      </c>
      <c r="J7255" s="152">
        <v>132.69333287839601</v>
      </c>
      <c r="K7255" s="152">
        <v>266.50204463936302</v>
      </c>
      <c r="L7255" s="152">
        <v>58.498998803011901</v>
      </c>
      <c r="M7255" s="152">
        <v>75.309712957955398</v>
      </c>
    </row>
    <row r="7256" spans="1:13">
      <c r="A7256" s="150" t="str">
        <f t="shared" si="227"/>
        <v>2004-2006FemalesNQ2</v>
      </c>
      <c r="B7256" s="151" t="str">
        <f t="shared" si="226"/>
        <v>2004-2006_Females_NQ2_&lt;75</v>
      </c>
      <c r="C7256" s="152" t="s">
        <v>1</v>
      </c>
      <c r="D7256" s="152" t="s">
        <v>214</v>
      </c>
      <c r="E7256" s="152" t="s">
        <v>91</v>
      </c>
      <c r="F7256" s="152">
        <v>62</v>
      </c>
      <c r="G7256" s="152">
        <v>20.6666666666667</v>
      </c>
      <c r="H7256" s="152">
        <v>265.93463155185702</v>
      </c>
      <c r="I7256" s="152">
        <v>287.20810275490902</v>
      </c>
      <c r="J7256" s="152">
        <v>219.58282573924799</v>
      </c>
      <c r="K7256" s="152">
        <v>368.926649665637</v>
      </c>
      <c r="L7256" s="152">
        <v>67.6252770156607</v>
      </c>
      <c r="M7256" s="152">
        <v>81.718546910727994</v>
      </c>
    </row>
    <row r="7257" spans="1:13">
      <c r="A7257" s="150" t="str">
        <f t="shared" si="227"/>
        <v>2005-2007FemalesNQ2</v>
      </c>
      <c r="B7257" s="151" t="str">
        <f t="shared" si="226"/>
        <v>2005-2007_Females_NQ2_&lt;75</v>
      </c>
      <c r="C7257" s="152" t="s">
        <v>3</v>
      </c>
      <c r="D7257" s="152" t="s">
        <v>214</v>
      </c>
      <c r="E7257" s="152" t="s">
        <v>91</v>
      </c>
      <c r="F7257" s="152">
        <v>47</v>
      </c>
      <c r="G7257" s="152">
        <v>15.6666666666667</v>
      </c>
      <c r="H7257" s="152">
        <v>204.365597008435</v>
      </c>
      <c r="I7257" s="152">
        <v>211.74201345611601</v>
      </c>
      <c r="J7257" s="152">
        <v>155.06844679837101</v>
      </c>
      <c r="K7257" s="152">
        <v>282.19771592664</v>
      </c>
      <c r="L7257" s="152">
        <v>56.673566657744502</v>
      </c>
      <c r="M7257" s="152">
        <v>70.455702470524201</v>
      </c>
    </row>
    <row r="7258" spans="1:13">
      <c r="A7258" s="150" t="str">
        <f t="shared" si="227"/>
        <v>2006-2008FemalesNQ2</v>
      </c>
      <c r="B7258" s="151" t="str">
        <f t="shared" si="226"/>
        <v>2006-2008_Females_NQ2_&lt;75</v>
      </c>
      <c r="C7258" s="152" t="s">
        <v>4</v>
      </c>
      <c r="D7258" s="152" t="s">
        <v>214</v>
      </c>
      <c r="E7258" s="152" t="s">
        <v>91</v>
      </c>
      <c r="F7258" s="152">
        <v>51</v>
      </c>
      <c r="G7258" s="152">
        <v>17</v>
      </c>
      <c r="H7258" s="152">
        <v>222.639367878814</v>
      </c>
      <c r="I7258" s="152">
        <v>224.825381643854</v>
      </c>
      <c r="J7258" s="152">
        <v>166.958043212326</v>
      </c>
      <c r="K7258" s="152">
        <v>296.13584577533197</v>
      </c>
      <c r="L7258" s="152">
        <v>57.867338431527898</v>
      </c>
      <c r="M7258" s="152">
        <v>71.310464131478398</v>
      </c>
    </row>
    <row r="7259" spans="1:13">
      <c r="A7259" s="150" t="str">
        <f t="shared" si="227"/>
        <v>2007-2009FemalesNQ2</v>
      </c>
      <c r="B7259" s="151" t="str">
        <f t="shared" si="226"/>
        <v>2007-2009_Females_NQ2_&lt;75</v>
      </c>
      <c r="C7259" s="152" t="s">
        <v>5</v>
      </c>
      <c r="D7259" s="152" t="s">
        <v>214</v>
      </c>
      <c r="E7259" s="152" t="s">
        <v>91</v>
      </c>
      <c r="F7259" s="152">
        <v>56</v>
      </c>
      <c r="G7259" s="152">
        <v>18.6666666666667</v>
      </c>
      <c r="H7259" s="152">
        <v>245.162420103318</v>
      </c>
      <c r="I7259" s="152">
        <v>240.966284708307</v>
      </c>
      <c r="J7259" s="152">
        <v>181.813365078365</v>
      </c>
      <c r="K7259" s="152">
        <v>313.162837677418</v>
      </c>
      <c r="L7259" s="152">
        <v>59.152919629941998</v>
      </c>
      <c r="M7259" s="152">
        <v>72.196552969111494</v>
      </c>
    </row>
    <row r="7260" spans="1:13">
      <c r="A7260" s="150" t="str">
        <f t="shared" si="227"/>
        <v>2008-2010FemalesNQ2</v>
      </c>
      <c r="B7260" s="151" t="str">
        <f t="shared" si="226"/>
        <v>2008-2010_Females_NQ2_&lt;75</v>
      </c>
      <c r="C7260" s="152" t="s">
        <v>6</v>
      </c>
      <c r="D7260" s="152" t="s">
        <v>214</v>
      </c>
      <c r="E7260" s="152" t="s">
        <v>91</v>
      </c>
      <c r="F7260" s="152">
        <v>58</v>
      </c>
      <c r="G7260" s="152">
        <v>19.3333333333333</v>
      </c>
      <c r="H7260" s="152">
        <v>254.586954613291</v>
      </c>
      <c r="I7260" s="152">
        <v>247.537262510273</v>
      </c>
      <c r="J7260" s="152">
        <v>187.695503981771</v>
      </c>
      <c r="K7260" s="152">
        <v>320.31975536998499</v>
      </c>
      <c r="L7260" s="152">
        <v>59.841758528502403</v>
      </c>
      <c r="M7260" s="152">
        <v>72.782492859712406</v>
      </c>
    </row>
    <row r="7261" spans="1:13">
      <c r="A7261" s="150" t="str">
        <f t="shared" si="227"/>
        <v>2009-2011FemalesNQ2</v>
      </c>
      <c r="B7261" s="151" t="str">
        <f t="shared" si="226"/>
        <v>2009-2011_Females_NQ2_&lt;75</v>
      </c>
      <c r="C7261" s="152" t="s">
        <v>7</v>
      </c>
      <c r="D7261" s="152" t="s">
        <v>214</v>
      </c>
      <c r="E7261" s="152" t="s">
        <v>91</v>
      </c>
      <c r="F7261" s="152">
        <v>52</v>
      </c>
      <c r="G7261" s="152">
        <v>17.3333333333333</v>
      </c>
      <c r="H7261" s="152">
        <v>229.94605111877601</v>
      </c>
      <c r="I7261" s="152">
        <v>222.895018784276</v>
      </c>
      <c r="J7261" s="152">
        <v>166.15640884991399</v>
      </c>
      <c r="K7261" s="152">
        <v>292.67234203702498</v>
      </c>
      <c r="L7261" s="152">
        <v>56.738609934361797</v>
      </c>
      <c r="M7261" s="152">
        <v>69.777323252749298</v>
      </c>
    </row>
    <row r="7262" spans="1:13">
      <c r="A7262" s="150" t="str">
        <f t="shared" si="227"/>
        <v>2010-2012FemalesNQ2</v>
      </c>
      <c r="B7262" s="151" t="str">
        <f t="shared" si="226"/>
        <v>2010-2012_Females_NQ2_&lt;75</v>
      </c>
      <c r="C7262" s="152" t="s">
        <v>8</v>
      </c>
      <c r="D7262" s="152" t="s">
        <v>214</v>
      </c>
      <c r="E7262" s="152" t="s">
        <v>91</v>
      </c>
      <c r="F7262" s="152">
        <v>50</v>
      </c>
      <c r="G7262" s="152">
        <v>16.6666666666667</v>
      </c>
      <c r="H7262" s="152">
        <v>221.19978764820399</v>
      </c>
      <c r="I7262" s="152">
        <v>214.69427157637401</v>
      </c>
      <c r="J7262" s="152">
        <v>158.777172132533</v>
      </c>
      <c r="K7262" s="152">
        <v>283.74608032932201</v>
      </c>
      <c r="L7262" s="152">
        <v>55.9170994438417</v>
      </c>
      <c r="M7262" s="152">
        <v>69.051808752947693</v>
      </c>
    </row>
    <row r="7263" spans="1:13">
      <c r="A7263" s="150" t="str">
        <f t="shared" si="227"/>
        <v>2011-2013FemalesNQ2</v>
      </c>
      <c r="B7263" s="151" t="str">
        <f t="shared" si="226"/>
        <v>2011-2013_Females_NQ2_&lt;75</v>
      </c>
      <c r="C7263" s="152" t="s">
        <v>9</v>
      </c>
      <c r="D7263" s="152" t="s">
        <v>214</v>
      </c>
      <c r="E7263" s="152" t="s">
        <v>91</v>
      </c>
      <c r="F7263" s="152">
        <v>49</v>
      </c>
      <c r="G7263" s="152">
        <v>16.3333333333333</v>
      </c>
      <c r="H7263" s="152">
        <v>216.40242017400499</v>
      </c>
      <c r="I7263" s="152">
        <v>208.01836269904899</v>
      </c>
      <c r="J7263" s="152">
        <v>152.97186902567299</v>
      </c>
      <c r="K7263" s="152">
        <v>276.14212590948102</v>
      </c>
      <c r="L7263" s="152">
        <v>55.046493673375601</v>
      </c>
      <c r="M7263" s="152">
        <v>68.123763210432699</v>
      </c>
    </row>
    <row r="7264" spans="1:13">
      <c r="A7264" s="150" t="str">
        <f t="shared" si="227"/>
        <v>2012-2014FemalesNQ2</v>
      </c>
      <c r="B7264" s="151" t="str">
        <f t="shared" si="226"/>
        <v>2012-2014_Females_NQ2_&lt;75</v>
      </c>
      <c r="C7264" s="152" t="s">
        <v>216</v>
      </c>
      <c r="D7264" s="152" t="s">
        <v>214</v>
      </c>
      <c r="E7264" s="152" t="s">
        <v>91</v>
      </c>
      <c r="F7264" s="152">
        <v>54</v>
      </c>
      <c r="G7264" s="152">
        <v>18</v>
      </c>
      <c r="H7264" s="152">
        <v>238.28435266084199</v>
      </c>
      <c r="I7264" s="152">
        <v>230.427955006015</v>
      </c>
      <c r="J7264" s="152">
        <v>172.128201535145</v>
      </c>
      <c r="K7264" s="152">
        <v>301.84611628565602</v>
      </c>
      <c r="L7264" s="152">
        <v>58.299753470870101</v>
      </c>
      <c r="M7264" s="152">
        <v>71.418161279641097</v>
      </c>
    </row>
    <row r="7265" spans="1:13">
      <c r="A7265" s="150" t="str">
        <f t="shared" si="227"/>
        <v>2004-2006FemalesNQ3</v>
      </c>
      <c r="B7265" s="151" t="str">
        <f t="shared" si="226"/>
        <v>2004-2006_Females_NQ3_&lt;75</v>
      </c>
      <c r="C7265" s="152" t="s">
        <v>1</v>
      </c>
      <c r="D7265" s="152" t="s">
        <v>214</v>
      </c>
      <c r="E7265" s="152" t="s">
        <v>92</v>
      </c>
      <c r="F7265" s="152">
        <v>65</v>
      </c>
      <c r="G7265" s="152">
        <v>21.6666666666667</v>
      </c>
      <c r="H7265" s="152">
        <v>333.43592900379599</v>
      </c>
      <c r="I7265" s="152">
        <v>298.718670545409</v>
      </c>
      <c r="J7265" s="152">
        <v>229.80852640135299</v>
      </c>
      <c r="K7265" s="152">
        <v>381.61967960616499</v>
      </c>
      <c r="L7265" s="152">
        <v>68.910144144055906</v>
      </c>
      <c r="M7265" s="152">
        <v>82.901009060755996</v>
      </c>
    </row>
    <row r="7266" spans="1:13">
      <c r="A7266" s="150" t="str">
        <f t="shared" si="227"/>
        <v>2005-2007FemalesNQ3</v>
      </c>
      <c r="B7266" s="151" t="str">
        <f t="shared" si="226"/>
        <v>2005-2007_Females_NQ3_&lt;75</v>
      </c>
      <c r="C7266" s="152" t="s">
        <v>3</v>
      </c>
      <c r="D7266" s="152" t="s">
        <v>214</v>
      </c>
      <c r="E7266" s="152" t="s">
        <v>92</v>
      </c>
      <c r="F7266" s="152">
        <v>56</v>
      </c>
      <c r="G7266" s="152">
        <v>18.6666666666667</v>
      </c>
      <c r="H7266" s="152">
        <v>287.47433264887098</v>
      </c>
      <c r="I7266" s="152">
        <v>257.08669297185702</v>
      </c>
      <c r="J7266" s="152">
        <v>193.327792474738</v>
      </c>
      <c r="K7266" s="152">
        <v>334.90487786940298</v>
      </c>
      <c r="L7266" s="152">
        <v>63.758900497118503</v>
      </c>
      <c r="M7266" s="152">
        <v>77.818184897546203</v>
      </c>
    </row>
    <row r="7267" spans="1:13">
      <c r="A7267" s="150" t="str">
        <f t="shared" si="227"/>
        <v>2006-2008FemalesNQ3</v>
      </c>
      <c r="B7267" s="151" t="str">
        <f t="shared" si="226"/>
        <v>2006-2008_Females_NQ3_&lt;75</v>
      </c>
      <c r="C7267" s="152" t="s">
        <v>4</v>
      </c>
      <c r="D7267" s="152" t="s">
        <v>214</v>
      </c>
      <c r="E7267" s="152" t="s">
        <v>92</v>
      </c>
      <c r="F7267" s="152">
        <v>53</v>
      </c>
      <c r="G7267" s="152">
        <v>17.6666666666667</v>
      </c>
      <c r="H7267" s="152">
        <v>272.60569900216001</v>
      </c>
      <c r="I7267" s="152">
        <v>243.64728186787099</v>
      </c>
      <c r="J7267" s="152">
        <v>181.88925906858</v>
      </c>
      <c r="K7267" s="152">
        <v>319.447441571833</v>
      </c>
      <c r="L7267" s="152">
        <v>61.758022799291098</v>
      </c>
      <c r="M7267" s="152">
        <v>75.800159703962706</v>
      </c>
    </row>
    <row r="7268" spans="1:13">
      <c r="A7268" s="150" t="str">
        <f t="shared" si="227"/>
        <v>2007-2009FemalesNQ3</v>
      </c>
      <c r="B7268" s="151" t="str">
        <f t="shared" si="226"/>
        <v>2007-2009_Females_NQ3_&lt;75</v>
      </c>
      <c r="C7268" s="152" t="s">
        <v>5</v>
      </c>
      <c r="D7268" s="152" t="s">
        <v>214</v>
      </c>
      <c r="E7268" s="152" t="s">
        <v>92</v>
      </c>
      <c r="F7268" s="152">
        <v>57</v>
      </c>
      <c r="G7268" s="152">
        <v>19</v>
      </c>
      <c r="H7268" s="152">
        <v>293.58743239763101</v>
      </c>
      <c r="I7268" s="152">
        <v>247.98146581452801</v>
      </c>
      <c r="J7268" s="152">
        <v>187.213688406709</v>
      </c>
      <c r="K7268" s="152">
        <v>322.017772750164</v>
      </c>
      <c r="L7268" s="152">
        <v>60.767777407818699</v>
      </c>
      <c r="M7268" s="152">
        <v>74.036306935636404</v>
      </c>
    </row>
    <row r="7269" spans="1:13">
      <c r="A7269" s="150" t="str">
        <f t="shared" si="227"/>
        <v>2008-2010FemalesNQ3</v>
      </c>
      <c r="B7269" s="151" t="str">
        <f t="shared" si="226"/>
        <v>2008-2010_Females_NQ3_&lt;75</v>
      </c>
      <c r="C7269" s="152" t="s">
        <v>6</v>
      </c>
      <c r="D7269" s="152" t="s">
        <v>214</v>
      </c>
      <c r="E7269" s="152" t="s">
        <v>92</v>
      </c>
      <c r="F7269" s="152">
        <v>59</v>
      </c>
      <c r="G7269" s="152">
        <v>19.6666666666667</v>
      </c>
      <c r="H7269" s="152">
        <v>304.70484945514602</v>
      </c>
      <c r="I7269" s="152">
        <v>249.72098275222999</v>
      </c>
      <c r="J7269" s="152">
        <v>189.40508522355901</v>
      </c>
      <c r="K7269" s="152">
        <v>322.95700833749902</v>
      </c>
      <c r="L7269" s="152">
        <v>60.315897528670199</v>
      </c>
      <c r="M7269" s="152">
        <v>73.236025585269303</v>
      </c>
    </row>
    <row r="7270" spans="1:13">
      <c r="A7270" s="150" t="str">
        <f t="shared" si="227"/>
        <v>2009-2011FemalesNQ3</v>
      </c>
      <c r="B7270" s="151" t="str">
        <f t="shared" si="226"/>
        <v>2009-2011_Females_NQ3_&lt;75</v>
      </c>
      <c r="C7270" s="152" t="s">
        <v>7</v>
      </c>
      <c r="D7270" s="152" t="s">
        <v>214</v>
      </c>
      <c r="E7270" s="152" t="s">
        <v>92</v>
      </c>
      <c r="F7270" s="152">
        <v>65</v>
      </c>
      <c r="G7270" s="152">
        <v>21.6666666666667</v>
      </c>
      <c r="H7270" s="152">
        <v>334.94795424095599</v>
      </c>
      <c r="I7270" s="152">
        <v>262.72372626865598</v>
      </c>
      <c r="J7270" s="152">
        <v>201.70522113427401</v>
      </c>
      <c r="K7270" s="152">
        <v>336.13085245960599</v>
      </c>
      <c r="L7270" s="152">
        <v>61.018505134382501</v>
      </c>
      <c r="M7270" s="152">
        <v>73.407126190949498</v>
      </c>
    </row>
    <row r="7271" spans="1:13">
      <c r="A7271" s="150" t="str">
        <f t="shared" si="227"/>
        <v>2010-2012FemalesNQ3</v>
      </c>
      <c r="B7271" s="151" t="str">
        <f t="shared" si="226"/>
        <v>2010-2012_Females_NQ3_&lt;75</v>
      </c>
      <c r="C7271" s="152" t="s">
        <v>8</v>
      </c>
      <c r="D7271" s="152" t="s">
        <v>214</v>
      </c>
      <c r="E7271" s="152" t="s">
        <v>92</v>
      </c>
      <c r="F7271" s="152">
        <v>74</v>
      </c>
      <c r="G7271" s="152">
        <v>24.6666666666667</v>
      </c>
      <c r="H7271" s="152">
        <v>382.31039470965101</v>
      </c>
      <c r="I7271" s="152">
        <v>302.23387927935698</v>
      </c>
      <c r="J7271" s="152">
        <v>236.002497521062</v>
      </c>
      <c r="K7271" s="152">
        <v>380.98603843293603</v>
      </c>
      <c r="L7271" s="152">
        <v>66.231381758295399</v>
      </c>
      <c r="M7271" s="152">
        <v>78.7521591535792</v>
      </c>
    </row>
    <row r="7272" spans="1:13">
      <c r="A7272" s="150" t="str">
        <f t="shared" si="227"/>
        <v>2011-2013FemalesNQ3</v>
      </c>
      <c r="B7272" s="151" t="str">
        <f t="shared" si="226"/>
        <v>2011-2013_Females_NQ3_&lt;75</v>
      </c>
      <c r="C7272" s="152" t="s">
        <v>9</v>
      </c>
      <c r="D7272" s="152" t="s">
        <v>214</v>
      </c>
      <c r="E7272" s="152" t="s">
        <v>92</v>
      </c>
      <c r="F7272" s="152">
        <v>76</v>
      </c>
      <c r="G7272" s="152">
        <v>25.3333333333333</v>
      </c>
      <c r="H7272" s="152">
        <v>393.72118323576598</v>
      </c>
      <c r="I7272" s="152">
        <v>311.31206581660501</v>
      </c>
      <c r="J7272" s="152">
        <v>243.51726565237499</v>
      </c>
      <c r="K7272" s="152">
        <v>391.73714200606202</v>
      </c>
      <c r="L7272" s="152">
        <v>67.794800164229102</v>
      </c>
      <c r="M7272" s="152">
        <v>80.425076189457101</v>
      </c>
    </row>
    <row r="7273" spans="1:13">
      <c r="A7273" s="150" t="str">
        <f t="shared" si="227"/>
        <v>2012-2014FemalesNQ3</v>
      </c>
      <c r="B7273" s="151" t="str">
        <f t="shared" si="226"/>
        <v>2012-2014_Females_NQ3_&lt;75</v>
      </c>
      <c r="C7273" s="152" t="s">
        <v>216</v>
      </c>
      <c r="D7273" s="152" t="s">
        <v>214</v>
      </c>
      <c r="E7273" s="152" t="s">
        <v>92</v>
      </c>
      <c r="F7273" s="152">
        <v>77</v>
      </c>
      <c r="G7273" s="152">
        <v>25.6666666666667</v>
      </c>
      <c r="H7273" s="152">
        <v>401.50172072165998</v>
      </c>
      <c r="I7273" s="152">
        <v>317.855990948564</v>
      </c>
      <c r="J7273" s="152">
        <v>249.14462711197899</v>
      </c>
      <c r="K7273" s="152">
        <v>399.27703687806797</v>
      </c>
      <c r="L7273" s="152">
        <v>68.711363836584894</v>
      </c>
      <c r="M7273" s="152">
        <v>81.421045929504004</v>
      </c>
    </row>
    <row r="7274" spans="1:13">
      <c r="A7274" s="150" t="str">
        <f t="shared" si="227"/>
        <v>2004-2006FemalesNQ4</v>
      </c>
      <c r="B7274" s="151" t="str">
        <f t="shared" si="226"/>
        <v>2004-2006_Females_NQ4_&lt;75</v>
      </c>
      <c r="C7274" s="152" t="s">
        <v>1</v>
      </c>
      <c r="D7274" s="152" t="s">
        <v>214</v>
      </c>
      <c r="E7274" s="152" t="s">
        <v>93</v>
      </c>
      <c r="F7274" s="152">
        <v>61</v>
      </c>
      <c r="G7274" s="152">
        <v>20.3333333333333</v>
      </c>
      <c r="H7274" s="152">
        <v>354.03366221706301</v>
      </c>
      <c r="I7274" s="152">
        <v>299.84133404199702</v>
      </c>
      <c r="J7274" s="152">
        <v>228.28852375608</v>
      </c>
      <c r="K7274" s="152">
        <v>386.44073874814501</v>
      </c>
      <c r="L7274" s="152">
        <v>71.552810285916394</v>
      </c>
      <c r="M7274" s="152">
        <v>86.599404706148206</v>
      </c>
    </row>
    <row r="7275" spans="1:13">
      <c r="A7275" s="150" t="str">
        <f t="shared" si="227"/>
        <v>2005-2007FemalesNQ4</v>
      </c>
      <c r="B7275" s="151" t="str">
        <f t="shared" si="226"/>
        <v>2005-2007_Females_NQ4_&lt;75</v>
      </c>
      <c r="C7275" s="152" t="s">
        <v>3</v>
      </c>
      <c r="D7275" s="152" t="s">
        <v>214</v>
      </c>
      <c r="E7275" s="152" t="s">
        <v>93</v>
      </c>
      <c r="F7275" s="152">
        <v>56</v>
      </c>
      <c r="G7275" s="152">
        <v>18.6666666666667</v>
      </c>
      <c r="H7275" s="152">
        <v>328.31095737820198</v>
      </c>
      <c r="I7275" s="152">
        <v>272.50651110694298</v>
      </c>
      <c r="J7275" s="152">
        <v>205.21023833854301</v>
      </c>
      <c r="K7275" s="152">
        <v>354.642083652515</v>
      </c>
      <c r="L7275" s="152">
        <v>67.296272768399305</v>
      </c>
      <c r="M7275" s="152">
        <v>82.135572545572501</v>
      </c>
    </row>
    <row r="7276" spans="1:13">
      <c r="A7276" s="150" t="str">
        <f t="shared" si="227"/>
        <v>2006-2008FemalesNQ4</v>
      </c>
      <c r="B7276" s="151" t="str">
        <f t="shared" si="226"/>
        <v>2006-2008_Females_NQ4_&lt;75</v>
      </c>
      <c r="C7276" s="152" t="s">
        <v>4</v>
      </c>
      <c r="D7276" s="152" t="s">
        <v>214</v>
      </c>
      <c r="E7276" s="152" t="s">
        <v>93</v>
      </c>
      <c r="F7276" s="152">
        <v>58</v>
      </c>
      <c r="G7276" s="152">
        <v>19.3333333333333</v>
      </c>
      <c r="H7276" s="152">
        <v>341.45767102319599</v>
      </c>
      <c r="I7276" s="152">
        <v>282.886625052868</v>
      </c>
      <c r="J7276" s="152">
        <v>213.68708183311199</v>
      </c>
      <c r="K7276" s="152">
        <v>367.05051635777397</v>
      </c>
      <c r="L7276" s="152">
        <v>69.199543219756293</v>
      </c>
      <c r="M7276" s="152">
        <v>84.163891304905405</v>
      </c>
    </row>
    <row r="7277" spans="1:13">
      <c r="A7277" s="150" t="str">
        <f t="shared" si="227"/>
        <v>2007-2009FemalesNQ4</v>
      </c>
      <c r="B7277" s="151" t="str">
        <f t="shared" si="226"/>
        <v>2007-2009_Females_NQ4_&lt;75</v>
      </c>
      <c r="C7277" s="152" t="s">
        <v>5</v>
      </c>
      <c r="D7277" s="152" t="s">
        <v>214</v>
      </c>
      <c r="E7277" s="152" t="s">
        <v>93</v>
      </c>
      <c r="F7277" s="152">
        <v>60</v>
      </c>
      <c r="G7277" s="152">
        <v>20</v>
      </c>
      <c r="H7277" s="152">
        <v>354.96657398094999</v>
      </c>
      <c r="I7277" s="152">
        <v>291.51275045085902</v>
      </c>
      <c r="J7277" s="152">
        <v>221.06469636976701</v>
      </c>
      <c r="K7277" s="152">
        <v>376.911354530447</v>
      </c>
      <c r="L7277" s="152">
        <v>70.448054081091897</v>
      </c>
      <c r="M7277" s="152">
        <v>85.398604079587798</v>
      </c>
    </row>
    <row r="7278" spans="1:13">
      <c r="A7278" s="150" t="str">
        <f t="shared" si="227"/>
        <v>2008-2010FemalesNQ4</v>
      </c>
      <c r="B7278" s="151" t="str">
        <f t="shared" si="226"/>
        <v>2008-2010_Females_NQ4_&lt;75</v>
      </c>
      <c r="C7278" s="152" t="s">
        <v>6</v>
      </c>
      <c r="D7278" s="152" t="s">
        <v>214</v>
      </c>
      <c r="E7278" s="152" t="s">
        <v>93</v>
      </c>
      <c r="F7278" s="152">
        <v>58</v>
      </c>
      <c r="G7278" s="152">
        <v>19.3333333333333</v>
      </c>
      <c r="H7278" s="152">
        <v>344.13195680550598</v>
      </c>
      <c r="I7278" s="152">
        <v>286.90351722656902</v>
      </c>
      <c r="J7278" s="152">
        <v>216.38752371074401</v>
      </c>
      <c r="K7278" s="152">
        <v>372.66854019320903</v>
      </c>
      <c r="L7278" s="152">
        <v>70.515993515825599</v>
      </c>
      <c r="M7278" s="152">
        <v>85.765022966639506</v>
      </c>
    </row>
    <row r="7279" spans="1:13">
      <c r="A7279" s="150" t="str">
        <f t="shared" si="227"/>
        <v>2009-2011FemalesNQ4</v>
      </c>
      <c r="B7279" s="151" t="str">
        <f t="shared" si="226"/>
        <v>2009-2011_Females_NQ4_&lt;75</v>
      </c>
      <c r="C7279" s="152" t="s">
        <v>7</v>
      </c>
      <c r="D7279" s="152" t="s">
        <v>214</v>
      </c>
      <c r="E7279" s="152" t="s">
        <v>93</v>
      </c>
      <c r="F7279" s="152">
        <v>59</v>
      </c>
      <c r="G7279" s="152">
        <v>19.6666666666667</v>
      </c>
      <c r="H7279" s="152">
        <v>352.386071791196</v>
      </c>
      <c r="I7279" s="152">
        <v>287.47302407395898</v>
      </c>
      <c r="J7279" s="152">
        <v>217.73784220930301</v>
      </c>
      <c r="K7279" s="152">
        <v>372.14601697447398</v>
      </c>
      <c r="L7279" s="152">
        <v>69.735181864655502</v>
      </c>
      <c r="M7279" s="152">
        <v>84.672992900515396</v>
      </c>
    </row>
    <row r="7280" spans="1:13">
      <c r="A7280" s="150" t="str">
        <f t="shared" si="227"/>
        <v>2010-2012FemalesNQ4</v>
      </c>
      <c r="B7280" s="151" t="str">
        <f t="shared" si="226"/>
        <v>2010-2012_Females_NQ4_&lt;75</v>
      </c>
      <c r="C7280" s="152" t="s">
        <v>8</v>
      </c>
      <c r="D7280" s="152" t="s">
        <v>214</v>
      </c>
      <c r="E7280" s="152" t="s">
        <v>93</v>
      </c>
      <c r="F7280" s="152">
        <v>50</v>
      </c>
      <c r="G7280" s="152">
        <v>16.6666666666667</v>
      </c>
      <c r="H7280" s="152">
        <v>301.02347983142698</v>
      </c>
      <c r="I7280" s="152">
        <v>242.41668559289101</v>
      </c>
      <c r="J7280" s="152">
        <v>178.79038814693999</v>
      </c>
      <c r="K7280" s="152">
        <v>320.98855299292399</v>
      </c>
      <c r="L7280" s="152">
        <v>63.626297445951202</v>
      </c>
      <c r="M7280" s="152">
        <v>78.5718674000329</v>
      </c>
    </row>
    <row r="7281" spans="1:13">
      <c r="A7281" s="150" t="str">
        <f t="shared" si="227"/>
        <v>2011-2013FemalesNQ4</v>
      </c>
      <c r="B7281" s="151" t="str">
        <f t="shared" si="226"/>
        <v>2011-2013_Females_NQ4_&lt;75</v>
      </c>
      <c r="C7281" s="152" t="s">
        <v>9</v>
      </c>
      <c r="D7281" s="152" t="s">
        <v>214</v>
      </c>
      <c r="E7281" s="152" t="s">
        <v>93</v>
      </c>
      <c r="F7281" s="152">
        <v>52</v>
      </c>
      <c r="G7281" s="152">
        <v>17.3333333333333</v>
      </c>
      <c r="H7281" s="152">
        <v>313.045572211185</v>
      </c>
      <c r="I7281" s="152">
        <v>249.15789341528401</v>
      </c>
      <c r="J7281" s="152">
        <v>184.547751307254</v>
      </c>
      <c r="K7281" s="152">
        <v>328.61565201200602</v>
      </c>
      <c r="L7281" s="152">
        <v>64.610142108030104</v>
      </c>
      <c r="M7281" s="152">
        <v>79.457758596721902</v>
      </c>
    </row>
    <row r="7282" spans="1:13">
      <c r="A7282" s="150" t="str">
        <f t="shared" si="227"/>
        <v>2012-2014FemalesNQ4</v>
      </c>
      <c r="B7282" s="151" t="str">
        <f t="shared" si="226"/>
        <v>2012-2014_Females_NQ4_&lt;75</v>
      </c>
      <c r="C7282" s="152" t="s">
        <v>216</v>
      </c>
      <c r="D7282" s="152" t="s">
        <v>214</v>
      </c>
      <c r="E7282" s="152" t="s">
        <v>93</v>
      </c>
      <c r="F7282" s="152">
        <v>55</v>
      </c>
      <c r="G7282" s="152">
        <v>18.3333333333333</v>
      </c>
      <c r="H7282" s="152">
        <v>331.14576434463203</v>
      </c>
      <c r="I7282" s="152">
        <v>262.25378113181</v>
      </c>
      <c r="J7282" s="152">
        <v>196.169480703294</v>
      </c>
      <c r="K7282" s="152">
        <v>343.05695780553998</v>
      </c>
      <c r="L7282" s="152">
        <v>66.084300428516102</v>
      </c>
      <c r="M7282" s="152">
        <v>80.803176673729993</v>
      </c>
    </row>
    <row r="7283" spans="1:13">
      <c r="A7283" s="150" t="str">
        <f t="shared" si="227"/>
        <v>2004-2006FemalesNQ5</v>
      </c>
      <c r="B7283" s="151" t="str">
        <f t="shared" si="226"/>
        <v>2004-2006_Females_NQ5_&lt;75</v>
      </c>
      <c r="C7283" s="152" t="s">
        <v>1</v>
      </c>
      <c r="D7283" s="152" t="s">
        <v>214</v>
      </c>
      <c r="E7283" s="152" t="s">
        <v>94</v>
      </c>
      <c r="F7283" s="152">
        <v>48</v>
      </c>
      <c r="G7283" s="152">
        <v>16</v>
      </c>
      <c r="H7283" s="152">
        <v>251.28258821065899</v>
      </c>
      <c r="I7283" s="152">
        <v>252.04818551189101</v>
      </c>
      <c r="J7283" s="152">
        <v>185.52654336814001</v>
      </c>
      <c r="K7283" s="152">
        <v>334.55689720248103</v>
      </c>
      <c r="L7283" s="152">
        <v>66.521642143751393</v>
      </c>
      <c r="M7283" s="152">
        <v>82.508711690590204</v>
      </c>
    </row>
    <row r="7284" spans="1:13">
      <c r="A7284" s="150" t="str">
        <f t="shared" si="227"/>
        <v>2005-2007FemalesNQ5</v>
      </c>
      <c r="B7284" s="151" t="str">
        <f t="shared" si="226"/>
        <v>2005-2007_Females_NQ5_&lt;75</v>
      </c>
      <c r="C7284" s="152" t="s">
        <v>3</v>
      </c>
      <c r="D7284" s="152" t="s">
        <v>214</v>
      </c>
      <c r="E7284" s="152" t="s">
        <v>94</v>
      </c>
      <c r="F7284" s="152">
        <v>57</v>
      </c>
      <c r="G7284" s="152">
        <v>19</v>
      </c>
      <c r="H7284" s="152">
        <v>301.79488537088997</v>
      </c>
      <c r="I7284" s="152">
        <v>291.002667698435</v>
      </c>
      <c r="J7284" s="152">
        <v>220.11802590906601</v>
      </c>
      <c r="K7284" s="152">
        <v>377.36483726274599</v>
      </c>
      <c r="L7284" s="152">
        <v>70.8846417893687</v>
      </c>
      <c r="M7284" s="152">
        <v>86.362169564311003</v>
      </c>
    </row>
    <row r="7285" spans="1:13">
      <c r="A7285" s="150" t="str">
        <f t="shared" si="227"/>
        <v>2006-2008FemalesNQ5</v>
      </c>
      <c r="B7285" s="151" t="str">
        <f t="shared" si="226"/>
        <v>2006-2008_Females_NQ5_&lt;75</v>
      </c>
      <c r="C7285" s="152" t="s">
        <v>4</v>
      </c>
      <c r="D7285" s="152" t="s">
        <v>214</v>
      </c>
      <c r="E7285" s="152" t="s">
        <v>94</v>
      </c>
      <c r="F7285" s="152">
        <v>59</v>
      </c>
      <c r="G7285" s="152">
        <v>19.6666666666667</v>
      </c>
      <c r="H7285" s="152">
        <v>314.13055052710001</v>
      </c>
      <c r="I7285" s="152">
        <v>298.08932779568602</v>
      </c>
      <c r="J7285" s="152">
        <v>226.66706216751899</v>
      </c>
      <c r="K7285" s="152">
        <v>384.81079074690803</v>
      </c>
      <c r="L7285" s="152">
        <v>71.4222656281665</v>
      </c>
      <c r="M7285" s="152">
        <v>86.721462951222193</v>
      </c>
    </row>
    <row r="7286" spans="1:13">
      <c r="A7286" s="150" t="str">
        <f t="shared" si="227"/>
        <v>2007-2009FemalesNQ5</v>
      </c>
      <c r="B7286" s="151" t="str">
        <f t="shared" si="226"/>
        <v>2007-2009_Females_NQ5_&lt;75</v>
      </c>
      <c r="C7286" s="152" t="s">
        <v>5</v>
      </c>
      <c r="D7286" s="152" t="s">
        <v>214</v>
      </c>
      <c r="E7286" s="152" t="s">
        <v>94</v>
      </c>
      <c r="F7286" s="152">
        <v>59</v>
      </c>
      <c r="G7286" s="152">
        <v>19.6666666666667</v>
      </c>
      <c r="H7286" s="152">
        <v>317.545748116254</v>
      </c>
      <c r="I7286" s="152">
        <v>299.562841427325</v>
      </c>
      <c r="J7286" s="152">
        <v>227.76260570404199</v>
      </c>
      <c r="K7286" s="152">
        <v>386.74323856821502</v>
      </c>
      <c r="L7286" s="152">
        <v>71.800235723283095</v>
      </c>
      <c r="M7286" s="152">
        <v>87.180397140890506</v>
      </c>
    </row>
    <row r="7287" spans="1:13">
      <c r="A7287" s="150" t="str">
        <f t="shared" si="227"/>
        <v>2008-2010FemalesNQ5</v>
      </c>
      <c r="B7287" s="151" t="str">
        <f t="shared" si="226"/>
        <v>2008-2010_Females_NQ5_&lt;75</v>
      </c>
      <c r="C7287" s="152" t="s">
        <v>6</v>
      </c>
      <c r="D7287" s="152" t="s">
        <v>214</v>
      </c>
      <c r="E7287" s="152" t="s">
        <v>94</v>
      </c>
      <c r="F7287" s="152">
        <v>66</v>
      </c>
      <c r="G7287" s="152">
        <v>22</v>
      </c>
      <c r="H7287" s="152">
        <v>357.801149300661</v>
      </c>
      <c r="I7287" s="152">
        <v>334.87684507504298</v>
      </c>
      <c r="J7287" s="152">
        <v>258.65491841999699</v>
      </c>
      <c r="K7287" s="152">
        <v>426.44432213301098</v>
      </c>
      <c r="L7287" s="152">
        <v>76.221926655046005</v>
      </c>
      <c r="M7287" s="152">
        <v>91.567477057967594</v>
      </c>
    </row>
    <row r="7288" spans="1:13">
      <c r="A7288" s="150" t="str">
        <f t="shared" si="227"/>
        <v>2009-2011FemalesNQ5</v>
      </c>
      <c r="B7288" s="151" t="str">
        <f t="shared" si="226"/>
        <v>2009-2011_Females_NQ5_&lt;75</v>
      </c>
      <c r="C7288" s="152" t="s">
        <v>7</v>
      </c>
      <c r="D7288" s="152" t="s">
        <v>214</v>
      </c>
      <c r="E7288" s="152" t="s">
        <v>94</v>
      </c>
      <c r="F7288" s="152">
        <v>67</v>
      </c>
      <c r="G7288" s="152">
        <v>22.3333333333333</v>
      </c>
      <c r="H7288" s="152">
        <v>367.00262927256802</v>
      </c>
      <c r="I7288" s="152">
        <v>336.71487684447999</v>
      </c>
      <c r="J7288" s="152">
        <v>260.52331403153801</v>
      </c>
      <c r="K7288" s="152">
        <v>428.11920624089998</v>
      </c>
      <c r="L7288" s="152">
        <v>76.191562812941896</v>
      </c>
      <c r="M7288" s="152">
        <v>91.404329396419499</v>
      </c>
    </row>
    <row r="7289" spans="1:13">
      <c r="A7289" s="150" t="str">
        <f t="shared" si="227"/>
        <v>2010-2012FemalesNQ5</v>
      </c>
      <c r="B7289" s="151" t="str">
        <f t="shared" si="226"/>
        <v>2010-2012_Females_NQ5_&lt;75</v>
      </c>
      <c r="C7289" s="152" t="s">
        <v>8</v>
      </c>
      <c r="D7289" s="152" t="s">
        <v>214</v>
      </c>
      <c r="E7289" s="152" t="s">
        <v>94</v>
      </c>
      <c r="F7289" s="152">
        <v>59</v>
      </c>
      <c r="G7289" s="152">
        <v>19.6666666666667</v>
      </c>
      <c r="H7289" s="152">
        <v>325.19428980874198</v>
      </c>
      <c r="I7289" s="152">
        <v>298.673073533082</v>
      </c>
      <c r="J7289" s="152">
        <v>226.93196712183601</v>
      </c>
      <c r="K7289" s="152">
        <v>385.78167540959498</v>
      </c>
      <c r="L7289" s="152">
        <v>71.741106411245397</v>
      </c>
      <c r="M7289" s="152">
        <v>87.108601876513006</v>
      </c>
    </row>
    <row r="7290" spans="1:13">
      <c r="A7290" s="150" t="str">
        <f t="shared" si="227"/>
        <v>2011-2013FemalesNQ5</v>
      </c>
      <c r="B7290" s="151" t="str">
        <f t="shared" si="226"/>
        <v>2011-2013_Females_NQ5_&lt;75</v>
      </c>
      <c r="C7290" s="152" t="s">
        <v>9</v>
      </c>
      <c r="D7290" s="152" t="s">
        <v>214</v>
      </c>
      <c r="E7290" s="152" t="s">
        <v>94</v>
      </c>
      <c r="F7290" s="152">
        <v>53</v>
      </c>
      <c r="G7290" s="152">
        <v>17.6666666666667</v>
      </c>
      <c r="H7290" s="152">
        <v>293.93821751428101</v>
      </c>
      <c r="I7290" s="152">
        <v>264.38715932979301</v>
      </c>
      <c r="J7290" s="152">
        <v>197.54224834603301</v>
      </c>
      <c r="K7290" s="152">
        <v>346.43083071533999</v>
      </c>
      <c r="L7290" s="152">
        <v>66.844910983759902</v>
      </c>
      <c r="M7290" s="152">
        <v>82.043671385547199</v>
      </c>
    </row>
    <row r="7291" spans="1:13">
      <c r="A7291" s="150" t="str">
        <f t="shared" si="227"/>
        <v>2012-2014FemalesNQ5</v>
      </c>
      <c r="B7291" s="151" t="str">
        <f t="shared" si="226"/>
        <v>2012-2014_Females_NQ5_&lt;75</v>
      </c>
      <c r="C7291" s="152" t="s">
        <v>216</v>
      </c>
      <c r="D7291" s="152" t="s">
        <v>214</v>
      </c>
      <c r="E7291" s="152" t="s">
        <v>94</v>
      </c>
      <c r="F7291" s="152">
        <v>56</v>
      </c>
      <c r="G7291" s="152">
        <v>18.6666666666667</v>
      </c>
      <c r="H7291" s="152">
        <v>311.83873482570402</v>
      </c>
      <c r="I7291" s="152">
        <v>275.72569473336</v>
      </c>
      <c r="J7291" s="152">
        <v>207.81233068518</v>
      </c>
      <c r="K7291" s="152">
        <v>358.61443151065902</v>
      </c>
      <c r="L7291" s="152">
        <v>67.91336404818</v>
      </c>
      <c r="M7291" s="152">
        <v>82.888736777298902</v>
      </c>
    </row>
    <row r="7292" spans="1:13">
      <c r="A7292" s="150" t="str">
        <f t="shared" si="227"/>
        <v>2004-2006FemalesNS</v>
      </c>
      <c r="B7292" s="151" t="str">
        <f t="shared" si="226"/>
        <v>2004-2006_Females_NS_&lt;75</v>
      </c>
      <c r="C7292" s="152" t="s">
        <v>1</v>
      </c>
      <c r="D7292" s="152" t="s">
        <v>214</v>
      </c>
      <c r="E7292" s="152" t="s">
        <v>95</v>
      </c>
      <c r="F7292" s="152">
        <v>511</v>
      </c>
      <c r="G7292" s="152">
        <v>170.333333333333</v>
      </c>
      <c r="H7292" s="152">
        <v>315.71078173943698</v>
      </c>
      <c r="I7292" s="152">
        <v>300.12153076397698</v>
      </c>
      <c r="J7292" s="152">
        <v>274.54492765740002</v>
      </c>
      <c r="K7292" s="152">
        <v>327.43103905688702</v>
      </c>
      <c r="L7292" s="152">
        <v>25.576603106576702</v>
      </c>
      <c r="M7292" s="152">
        <v>27.309508292910198</v>
      </c>
    </row>
    <row r="7293" spans="1:13">
      <c r="A7293" s="150" t="str">
        <f t="shared" si="227"/>
        <v>2005-2007FemalesNS</v>
      </c>
      <c r="B7293" s="151" t="str">
        <f t="shared" si="226"/>
        <v>2005-2007_Females_NS_&lt;75</v>
      </c>
      <c r="C7293" s="152" t="s">
        <v>3</v>
      </c>
      <c r="D7293" s="152" t="s">
        <v>214</v>
      </c>
      <c r="E7293" s="152" t="s">
        <v>95</v>
      </c>
      <c r="F7293" s="152">
        <v>519</v>
      </c>
      <c r="G7293" s="152">
        <v>173</v>
      </c>
      <c r="H7293" s="152">
        <v>318.39904787028502</v>
      </c>
      <c r="I7293" s="152">
        <v>299.48440279983203</v>
      </c>
      <c r="J7293" s="152">
        <v>274.13783084392202</v>
      </c>
      <c r="K7293" s="152">
        <v>326.53452481281198</v>
      </c>
      <c r="L7293" s="152">
        <v>25.346571955909599</v>
      </c>
      <c r="M7293" s="152">
        <v>27.050122012980001</v>
      </c>
    </row>
    <row r="7294" spans="1:13">
      <c r="A7294" s="150" t="str">
        <f t="shared" si="227"/>
        <v>2006-2008FemalesNS</v>
      </c>
      <c r="B7294" s="151" t="str">
        <f t="shared" si="226"/>
        <v>2006-2008_Females_NS_&lt;75</v>
      </c>
      <c r="C7294" s="152" t="s">
        <v>4</v>
      </c>
      <c r="D7294" s="152" t="s">
        <v>214</v>
      </c>
      <c r="E7294" s="152" t="s">
        <v>95</v>
      </c>
      <c r="F7294" s="152">
        <v>528</v>
      </c>
      <c r="G7294" s="152">
        <v>176</v>
      </c>
      <c r="H7294" s="152">
        <v>321.26168224299101</v>
      </c>
      <c r="I7294" s="152">
        <v>300.01352479231099</v>
      </c>
      <c r="J7294" s="152">
        <v>274.82154126956999</v>
      </c>
      <c r="K7294" s="152">
        <v>326.88365413132999</v>
      </c>
      <c r="L7294" s="152">
        <v>25.191983522741602</v>
      </c>
      <c r="M7294" s="152">
        <v>26.870129339018501</v>
      </c>
    </row>
    <row r="7295" spans="1:13">
      <c r="A7295" s="150" t="str">
        <f t="shared" si="227"/>
        <v>2007-2009FemalesNS</v>
      </c>
      <c r="B7295" s="151" t="str">
        <f t="shared" ref="B7295:B7358" si="228">CONCATENATE(C7295,"_",D7295,"_",E7295,"_","&lt;75")</f>
        <v>2007-2009_Females_NS_&lt;75</v>
      </c>
      <c r="C7295" s="152" t="s">
        <v>5</v>
      </c>
      <c r="D7295" s="152" t="s">
        <v>214</v>
      </c>
      <c r="E7295" s="152" t="s">
        <v>95</v>
      </c>
      <c r="F7295" s="152">
        <v>524</v>
      </c>
      <c r="G7295" s="152">
        <v>174.666666666667</v>
      </c>
      <c r="H7295" s="152">
        <v>316.99172433818899</v>
      </c>
      <c r="I7295" s="152">
        <v>294.21802924145402</v>
      </c>
      <c r="J7295" s="152">
        <v>269.42608736125101</v>
      </c>
      <c r="K7295" s="152">
        <v>320.66798739123999</v>
      </c>
      <c r="L7295" s="152">
        <v>24.791941880203201</v>
      </c>
      <c r="M7295" s="152">
        <v>26.449958149785498</v>
      </c>
    </row>
    <row r="7296" spans="1:13">
      <c r="A7296" s="150" t="str">
        <f t="shared" si="227"/>
        <v>2008-2010FemalesNS</v>
      </c>
      <c r="B7296" s="151" t="str">
        <f t="shared" si="228"/>
        <v>2008-2010_Females_NS_&lt;75</v>
      </c>
      <c r="C7296" s="152" t="s">
        <v>6</v>
      </c>
      <c r="D7296" s="152" t="s">
        <v>214</v>
      </c>
      <c r="E7296" s="152" t="s">
        <v>95</v>
      </c>
      <c r="F7296" s="152">
        <v>527</v>
      </c>
      <c r="G7296" s="152">
        <v>175.666666666667</v>
      </c>
      <c r="H7296" s="152">
        <v>317.71486447381102</v>
      </c>
      <c r="I7296" s="152">
        <v>292.26879398935</v>
      </c>
      <c r="J7296" s="152">
        <v>267.68640053970699</v>
      </c>
      <c r="K7296" s="152">
        <v>318.490334746906</v>
      </c>
      <c r="L7296" s="152">
        <v>24.582393449642701</v>
      </c>
      <c r="M7296" s="152">
        <v>26.221540757555999</v>
      </c>
    </row>
    <row r="7297" spans="1:13">
      <c r="A7297" s="150" t="str">
        <f t="shared" si="227"/>
        <v>2009-2011FemalesNS</v>
      </c>
      <c r="B7297" s="151" t="str">
        <f t="shared" si="228"/>
        <v>2009-2011_Females_NS_&lt;75</v>
      </c>
      <c r="C7297" s="152" t="s">
        <v>7</v>
      </c>
      <c r="D7297" s="152" t="s">
        <v>214</v>
      </c>
      <c r="E7297" s="152" t="s">
        <v>95</v>
      </c>
      <c r="F7297" s="152">
        <v>536</v>
      </c>
      <c r="G7297" s="152">
        <v>178.666666666667</v>
      </c>
      <c r="H7297" s="152">
        <v>322.84294533955699</v>
      </c>
      <c r="I7297" s="152">
        <v>295.34074301601498</v>
      </c>
      <c r="J7297" s="152">
        <v>270.69207309588302</v>
      </c>
      <c r="K7297" s="152">
        <v>321.61862722654303</v>
      </c>
      <c r="L7297" s="152">
        <v>24.6486699201328</v>
      </c>
      <c r="M7297" s="152">
        <v>26.277884210528001</v>
      </c>
    </row>
    <row r="7298" spans="1:13">
      <c r="A7298" s="150" t="str">
        <f t="shared" si="227"/>
        <v>2010-2012FemalesNS</v>
      </c>
      <c r="B7298" s="151" t="str">
        <f t="shared" si="228"/>
        <v>2010-2012_Females_NS_&lt;75</v>
      </c>
      <c r="C7298" s="152" t="s">
        <v>8</v>
      </c>
      <c r="D7298" s="152" t="s">
        <v>214</v>
      </c>
      <c r="E7298" s="152" t="s">
        <v>95</v>
      </c>
      <c r="F7298" s="152">
        <v>558</v>
      </c>
      <c r="G7298" s="152">
        <v>186</v>
      </c>
      <c r="H7298" s="152">
        <v>335.467580485165</v>
      </c>
      <c r="I7298" s="152">
        <v>302.37225290912801</v>
      </c>
      <c r="J7298" s="152">
        <v>277.59809640871703</v>
      </c>
      <c r="K7298" s="152">
        <v>328.75017092096903</v>
      </c>
      <c r="L7298" s="152">
        <v>24.774156500411099</v>
      </c>
      <c r="M7298" s="152">
        <v>26.377918011841199</v>
      </c>
    </row>
    <row r="7299" spans="1:13">
      <c r="A7299" s="150" t="str">
        <f t="shared" ref="A7299:A7362" si="229">C7299&amp;D7299&amp;E7299</f>
        <v>2011-2013FemalesNS</v>
      </c>
      <c r="B7299" s="151" t="str">
        <f t="shared" si="228"/>
        <v>2011-2013_Females_NS_&lt;75</v>
      </c>
      <c r="C7299" s="152" t="s">
        <v>9</v>
      </c>
      <c r="D7299" s="152" t="s">
        <v>214</v>
      </c>
      <c r="E7299" s="152" t="s">
        <v>95</v>
      </c>
      <c r="F7299" s="152">
        <v>560</v>
      </c>
      <c r="G7299" s="152">
        <v>186.666666666667</v>
      </c>
      <c r="H7299" s="152">
        <v>336.44545378080602</v>
      </c>
      <c r="I7299" s="152">
        <v>297.18128984358202</v>
      </c>
      <c r="J7299" s="152">
        <v>272.85902562508801</v>
      </c>
      <c r="K7299" s="152">
        <v>323.07514966882002</v>
      </c>
      <c r="L7299" s="152">
        <v>24.3222642184944</v>
      </c>
      <c r="M7299" s="152">
        <v>25.893859825238</v>
      </c>
    </row>
    <row r="7300" spans="1:13">
      <c r="A7300" s="150" t="str">
        <f t="shared" si="229"/>
        <v>2012-2014FemalesNS</v>
      </c>
      <c r="B7300" s="151" t="str">
        <f t="shared" si="228"/>
        <v>2012-2014_Females_NS_&lt;75</v>
      </c>
      <c r="C7300" s="152" t="s">
        <v>216</v>
      </c>
      <c r="D7300" s="152" t="s">
        <v>214</v>
      </c>
      <c r="E7300" s="152" t="s">
        <v>95</v>
      </c>
      <c r="F7300" s="152">
        <v>544</v>
      </c>
      <c r="G7300" s="152">
        <v>181.333333333333</v>
      </c>
      <c r="H7300" s="152">
        <v>326.74831370240702</v>
      </c>
      <c r="I7300" s="152">
        <v>282.54150241142901</v>
      </c>
      <c r="J7300" s="152">
        <v>259.09063055913202</v>
      </c>
      <c r="K7300" s="152">
        <v>307.53057170608201</v>
      </c>
      <c r="L7300" s="152">
        <v>23.450871852296601</v>
      </c>
      <c r="M7300" s="152">
        <v>24.989069294653</v>
      </c>
    </row>
    <row r="7301" spans="1:13">
      <c r="A7301" s="150" t="str">
        <f t="shared" si="229"/>
        <v>2004-2006FemalesNS1</v>
      </c>
      <c r="B7301" s="151" t="str">
        <f t="shared" si="228"/>
        <v>2004-2006_Females_NS1_&lt;75</v>
      </c>
      <c r="C7301" s="152" t="s">
        <v>1</v>
      </c>
      <c r="D7301" s="152" t="s">
        <v>214</v>
      </c>
      <c r="E7301" s="152" t="s">
        <v>96</v>
      </c>
      <c r="F7301" s="152">
        <v>90</v>
      </c>
      <c r="G7301" s="152">
        <v>30</v>
      </c>
      <c r="H7301" s="152">
        <v>275.76908934918498</v>
      </c>
      <c r="I7301" s="152">
        <v>240.81319974759001</v>
      </c>
      <c r="J7301" s="152">
        <v>192.920343156472</v>
      </c>
      <c r="K7301" s="152">
        <v>296.84172920658398</v>
      </c>
      <c r="L7301" s="152">
        <v>47.892856591118303</v>
      </c>
      <c r="M7301" s="152">
        <v>56.028529458993503</v>
      </c>
    </row>
    <row r="7302" spans="1:13">
      <c r="A7302" s="150" t="str">
        <f t="shared" si="229"/>
        <v>2005-2007FemalesNS1</v>
      </c>
      <c r="B7302" s="151" t="str">
        <f t="shared" si="228"/>
        <v>2005-2007_Females_NS1_&lt;75</v>
      </c>
      <c r="C7302" s="152" t="s">
        <v>3</v>
      </c>
      <c r="D7302" s="152" t="s">
        <v>214</v>
      </c>
      <c r="E7302" s="152" t="s">
        <v>96</v>
      </c>
      <c r="F7302" s="152">
        <v>93</v>
      </c>
      <c r="G7302" s="152">
        <v>31</v>
      </c>
      <c r="H7302" s="152">
        <v>282.674772036474</v>
      </c>
      <c r="I7302" s="152">
        <v>236.97760383745199</v>
      </c>
      <c r="J7302" s="152">
        <v>190.93980931481099</v>
      </c>
      <c r="K7302" s="152">
        <v>290.69775869894897</v>
      </c>
      <c r="L7302" s="152">
        <v>46.037794522641498</v>
      </c>
      <c r="M7302" s="152">
        <v>53.720154861496098</v>
      </c>
    </row>
    <row r="7303" spans="1:13">
      <c r="A7303" s="150" t="str">
        <f t="shared" si="229"/>
        <v>2006-2008FemalesNS1</v>
      </c>
      <c r="B7303" s="151" t="str">
        <f t="shared" si="228"/>
        <v>2006-2008_Females_NS1_&lt;75</v>
      </c>
      <c r="C7303" s="152" t="s">
        <v>4</v>
      </c>
      <c r="D7303" s="152" t="s">
        <v>214</v>
      </c>
      <c r="E7303" s="152" t="s">
        <v>96</v>
      </c>
      <c r="F7303" s="152">
        <v>89</v>
      </c>
      <c r="G7303" s="152">
        <v>29.6666666666667</v>
      </c>
      <c r="H7303" s="152">
        <v>267.74969915764098</v>
      </c>
      <c r="I7303" s="152">
        <v>228.595890638828</v>
      </c>
      <c r="J7303" s="152">
        <v>183.22958649961501</v>
      </c>
      <c r="K7303" s="152">
        <v>281.71567779690599</v>
      </c>
      <c r="L7303" s="152">
        <v>45.366304139213597</v>
      </c>
      <c r="M7303" s="152">
        <v>53.119787158077798</v>
      </c>
    </row>
    <row r="7304" spans="1:13">
      <c r="A7304" s="150" t="str">
        <f t="shared" si="229"/>
        <v>2007-2009FemalesNS1</v>
      </c>
      <c r="B7304" s="151" t="str">
        <f t="shared" si="228"/>
        <v>2007-2009_Females_NS1_&lt;75</v>
      </c>
      <c r="C7304" s="152" t="s">
        <v>5</v>
      </c>
      <c r="D7304" s="152" t="s">
        <v>214</v>
      </c>
      <c r="E7304" s="152" t="s">
        <v>96</v>
      </c>
      <c r="F7304" s="152">
        <v>86</v>
      </c>
      <c r="G7304" s="152">
        <v>28.6666666666667</v>
      </c>
      <c r="H7304" s="152">
        <v>256.79307255897299</v>
      </c>
      <c r="I7304" s="152">
        <v>219.51888798498501</v>
      </c>
      <c r="J7304" s="152">
        <v>175.04446203574199</v>
      </c>
      <c r="K7304" s="152">
        <v>271.73767075083299</v>
      </c>
      <c r="L7304" s="152">
        <v>44.474425949243098</v>
      </c>
      <c r="M7304" s="152">
        <v>52.218782765847799</v>
      </c>
    </row>
    <row r="7305" spans="1:13">
      <c r="A7305" s="150" t="str">
        <f t="shared" si="229"/>
        <v>2008-2010FemalesNS1</v>
      </c>
      <c r="B7305" s="151" t="str">
        <f t="shared" si="228"/>
        <v>2008-2010_Females_NS1_&lt;75</v>
      </c>
      <c r="C7305" s="152" t="s">
        <v>6</v>
      </c>
      <c r="D7305" s="152" t="s">
        <v>214</v>
      </c>
      <c r="E7305" s="152" t="s">
        <v>96</v>
      </c>
      <c r="F7305" s="152">
        <v>75</v>
      </c>
      <c r="G7305" s="152">
        <v>25</v>
      </c>
      <c r="H7305" s="152">
        <v>223.77372001432099</v>
      </c>
      <c r="I7305" s="152">
        <v>193.94776294055001</v>
      </c>
      <c r="J7305" s="152">
        <v>151.87860456061901</v>
      </c>
      <c r="K7305" s="152">
        <v>243.91158565374101</v>
      </c>
      <c r="L7305" s="152">
        <v>42.069158379930897</v>
      </c>
      <c r="M7305" s="152">
        <v>49.963822713191298</v>
      </c>
    </row>
    <row r="7306" spans="1:13">
      <c r="A7306" s="150" t="str">
        <f t="shared" si="229"/>
        <v>2009-2011FemalesNS1</v>
      </c>
      <c r="B7306" s="151" t="str">
        <f t="shared" si="228"/>
        <v>2009-2011_Females_NS1_&lt;75</v>
      </c>
      <c r="C7306" s="152" t="s">
        <v>7</v>
      </c>
      <c r="D7306" s="152" t="s">
        <v>214</v>
      </c>
      <c r="E7306" s="152" t="s">
        <v>96</v>
      </c>
      <c r="F7306" s="152">
        <v>91</v>
      </c>
      <c r="G7306" s="152">
        <v>30.3333333333333</v>
      </c>
      <c r="H7306" s="152">
        <v>271.617467092499</v>
      </c>
      <c r="I7306" s="152">
        <v>227.099024296876</v>
      </c>
      <c r="J7306" s="152">
        <v>182.04085015425599</v>
      </c>
      <c r="K7306" s="152">
        <v>279.76546984069199</v>
      </c>
      <c r="L7306" s="152">
        <v>45.058174142620103</v>
      </c>
      <c r="M7306" s="152">
        <v>52.666445543815598</v>
      </c>
    </row>
    <row r="7307" spans="1:13">
      <c r="A7307" s="150" t="str">
        <f t="shared" si="229"/>
        <v>2010-2012FemalesNS1</v>
      </c>
      <c r="B7307" s="151" t="str">
        <f t="shared" si="228"/>
        <v>2010-2012_Females_NS1_&lt;75</v>
      </c>
      <c r="C7307" s="152" t="s">
        <v>8</v>
      </c>
      <c r="D7307" s="152" t="s">
        <v>214</v>
      </c>
      <c r="E7307" s="152" t="s">
        <v>96</v>
      </c>
      <c r="F7307" s="152">
        <v>103</v>
      </c>
      <c r="G7307" s="152">
        <v>34.3333333333333</v>
      </c>
      <c r="H7307" s="152">
        <v>307.41680346216998</v>
      </c>
      <c r="I7307" s="152">
        <v>246.68615595072899</v>
      </c>
      <c r="J7307" s="152">
        <v>200.65581494955501</v>
      </c>
      <c r="K7307" s="152">
        <v>299.983811814229</v>
      </c>
      <c r="L7307" s="152">
        <v>46.030341001173298</v>
      </c>
      <c r="M7307" s="152">
        <v>53.297655863500196</v>
      </c>
    </row>
    <row r="7308" spans="1:13">
      <c r="A7308" s="150" t="str">
        <f t="shared" si="229"/>
        <v>2011-2013FemalesNS1</v>
      </c>
      <c r="B7308" s="151" t="str">
        <f t="shared" si="228"/>
        <v>2011-2013_Females_NS1_&lt;75</v>
      </c>
      <c r="C7308" s="152" t="s">
        <v>9</v>
      </c>
      <c r="D7308" s="152" t="s">
        <v>214</v>
      </c>
      <c r="E7308" s="152" t="s">
        <v>96</v>
      </c>
      <c r="F7308" s="152">
        <v>116</v>
      </c>
      <c r="G7308" s="152">
        <v>38.6666666666667</v>
      </c>
      <c r="H7308" s="152">
        <v>345.31003482868499</v>
      </c>
      <c r="I7308" s="152">
        <v>275.520011751791</v>
      </c>
      <c r="J7308" s="152">
        <v>226.88064159787399</v>
      </c>
      <c r="K7308" s="152">
        <v>331.361266777737</v>
      </c>
      <c r="L7308" s="152">
        <v>48.639370153917</v>
      </c>
      <c r="M7308" s="152">
        <v>55.841255025946303</v>
      </c>
    </row>
    <row r="7309" spans="1:13">
      <c r="A7309" s="150" t="str">
        <f t="shared" si="229"/>
        <v>2012-2014FemalesNS1</v>
      </c>
      <c r="B7309" s="151" t="str">
        <f t="shared" si="228"/>
        <v>2012-2014_Females_NS1_&lt;75</v>
      </c>
      <c r="C7309" s="152" t="s">
        <v>216</v>
      </c>
      <c r="D7309" s="152" t="s">
        <v>214</v>
      </c>
      <c r="E7309" s="152" t="s">
        <v>96</v>
      </c>
      <c r="F7309" s="152">
        <v>104</v>
      </c>
      <c r="G7309" s="152">
        <v>34.6666666666667</v>
      </c>
      <c r="H7309" s="152">
        <v>310.25327406700302</v>
      </c>
      <c r="I7309" s="152">
        <v>245.38314797641101</v>
      </c>
      <c r="J7309" s="152">
        <v>199.71963818396301</v>
      </c>
      <c r="K7309" s="152">
        <v>298.218467894242</v>
      </c>
      <c r="L7309" s="152">
        <v>45.663509792448103</v>
      </c>
      <c r="M7309" s="152">
        <v>52.835319917830802</v>
      </c>
    </row>
    <row r="7310" spans="1:13">
      <c r="A7310" s="150" t="str">
        <f t="shared" si="229"/>
        <v>2004-2006FemalesNS2</v>
      </c>
      <c r="B7310" s="151" t="str">
        <f t="shared" si="228"/>
        <v>2004-2006_Females_NS2_&lt;75</v>
      </c>
      <c r="C7310" s="152" t="s">
        <v>1</v>
      </c>
      <c r="D7310" s="152" t="s">
        <v>214</v>
      </c>
      <c r="E7310" s="152" t="s">
        <v>97</v>
      </c>
      <c r="F7310" s="152">
        <v>83</v>
      </c>
      <c r="G7310" s="152">
        <v>27.6666666666667</v>
      </c>
      <c r="H7310" s="152">
        <v>295.99514995898897</v>
      </c>
      <c r="I7310" s="152">
        <v>270.97500162878202</v>
      </c>
      <c r="J7310" s="152">
        <v>215.60846795456399</v>
      </c>
      <c r="K7310" s="152">
        <v>336.17110037461498</v>
      </c>
      <c r="L7310" s="152">
        <v>55.366533674217898</v>
      </c>
      <c r="M7310" s="152">
        <v>65.196098745833197</v>
      </c>
    </row>
    <row r="7311" spans="1:13">
      <c r="A7311" s="150" t="str">
        <f t="shared" si="229"/>
        <v>2005-2007FemalesNS2</v>
      </c>
      <c r="B7311" s="151" t="str">
        <f t="shared" si="228"/>
        <v>2005-2007_Females_NS2_&lt;75</v>
      </c>
      <c r="C7311" s="152" t="s">
        <v>3</v>
      </c>
      <c r="D7311" s="152" t="s">
        <v>214</v>
      </c>
      <c r="E7311" s="152" t="s">
        <v>97</v>
      </c>
      <c r="F7311" s="152">
        <v>89</v>
      </c>
      <c r="G7311" s="152">
        <v>29.6666666666667</v>
      </c>
      <c r="H7311" s="152">
        <v>315.36798837744902</v>
      </c>
      <c r="I7311" s="152">
        <v>282.61250702051598</v>
      </c>
      <c r="J7311" s="152">
        <v>226.68193538414599</v>
      </c>
      <c r="K7311" s="152">
        <v>348.10208386231898</v>
      </c>
      <c r="L7311" s="152">
        <v>55.930571636370097</v>
      </c>
      <c r="M7311" s="152">
        <v>65.489576841802403</v>
      </c>
    </row>
    <row r="7312" spans="1:13">
      <c r="A7312" s="150" t="str">
        <f t="shared" si="229"/>
        <v>2006-2008FemalesNS2</v>
      </c>
      <c r="B7312" s="151" t="str">
        <f t="shared" si="228"/>
        <v>2006-2008_Females_NS2_&lt;75</v>
      </c>
      <c r="C7312" s="152" t="s">
        <v>4</v>
      </c>
      <c r="D7312" s="152" t="s">
        <v>214</v>
      </c>
      <c r="E7312" s="152" t="s">
        <v>97</v>
      </c>
      <c r="F7312" s="152">
        <v>92</v>
      </c>
      <c r="G7312" s="152">
        <v>30.6666666666667</v>
      </c>
      <c r="H7312" s="152">
        <v>324.04635271741</v>
      </c>
      <c r="I7312" s="152">
        <v>285.41671471909399</v>
      </c>
      <c r="J7312" s="152">
        <v>229.62479852846599</v>
      </c>
      <c r="K7312" s="152">
        <v>350.57352882550498</v>
      </c>
      <c r="L7312" s="152">
        <v>55.791916190628498</v>
      </c>
      <c r="M7312" s="152">
        <v>65.156814106410494</v>
      </c>
    </row>
    <row r="7313" spans="1:13">
      <c r="A7313" s="150" t="str">
        <f t="shared" si="229"/>
        <v>2007-2009FemalesNS2</v>
      </c>
      <c r="B7313" s="151" t="str">
        <f t="shared" si="228"/>
        <v>2007-2009_Females_NS2_&lt;75</v>
      </c>
      <c r="C7313" s="152" t="s">
        <v>5</v>
      </c>
      <c r="D7313" s="152" t="s">
        <v>214</v>
      </c>
      <c r="E7313" s="152" t="s">
        <v>97</v>
      </c>
      <c r="F7313" s="152">
        <v>91</v>
      </c>
      <c r="G7313" s="152">
        <v>30.3333333333333</v>
      </c>
      <c r="H7313" s="152">
        <v>318.95131611229903</v>
      </c>
      <c r="I7313" s="152">
        <v>279.08574105918501</v>
      </c>
      <c r="J7313" s="152">
        <v>224.17653718502001</v>
      </c>
      <c r="K7313" s="152">
        <v>343.26660614571801</v>
      </c>
      <c r="L7313" s="152">
        <v>54.909203874165698</v>
      </c>
      <c r="M7313" s="152">
        <v>64.180865086533203</v>
      </c>
    </row>
    <row r="7314" spans="1:13">
      <c r="A7314" s="150" t="str">
        <f t="shared" si="229"/>
        <v>2008-2010FemalesNS2</v>
      </c>
      <c r="B7314" s="151" t="str">
        <f t="shared" si="228"/>
        <v>2008-2010_Females_NS2_&lt;75</v>
      </c>
      <c r="C7314" s="152" t="s">
        <v>6</v>
      </c>
      <c r="D7314" s="152" t="s">
        <v>214</v>
      </c>
      <c r="E7314" s="152" t="s">
        <v>97</v>
      </c>
      <c r="F7314" s="152">
        <v>93</v>
      </c>
      <c r="G7314" s="152">
        <v>31</v>
      </c>
      <c r="H7314" s="152">
        <v>323.65838379619998</v>
      </c>
      <c r="I7314" s="152">
        <v>283.06367623781102</v>
      </c>
      <c r="J7314" s="152">
        <v>227.82457510930701</v>
      </c>
      <c r="K7314" s="152">
        <v>347.52056644730197</v>
      </c>
      <c r="L7314" s="152">
        <v>55.2391011285033</v>
      </c>
      <c r="M7314" s="152">
        <v>64.456890209491803</v>
      </c>
    </row>
    <row r="7315" spans="1:13">
      <c r="A7315" s="150" t="str">
        <f t="shared" si="229"/>
        <v>2009-2011FemalesNS2</v>
      </c>
      <c r="B7315" s="151" t="str">
        <f t="shared" si="228"/>
        <v>2009-2011_Females_NS2_&lt;75</v>
      </c>
      <c r="C7315" s="152" t="s">
        <v>7</v>
      </c>
      <c r="D7315" s="152" t="s">
        <v>214</v>
      </c>
      <c r="E7315" s="152" t="s">
        <v>97</v>
      </c>
      <c r="F7315" s="152">
        <v>89</v>
      </c>
      <c r="G7315" s="152">
        <v>29.6666666666667</v>
      </c>
      <c r="H7315" s="152">
        <v>308.48150843991499</v>
      </c>
      <c r="I7315" s="152">
        <v>267.09327113587102</v>
      </c>
      <c r="J7315" s="152">
        <v>214.013331264399</v>
      </c>
      <c r="K7315" s="152">
        <v>329.24501926337399</v>
      </c>
      <c r="L7315" s="152">
        <v>53.079939871471304</v>
      </c>
      <c r="M7315" s="152">
        <v>62.151748127503403</v>
      </c>
    </row>
    <row r="7316" spans="1:13">
      <c r="A7316" s="150" t="str">
        <f t="shared" si="229"/>
        <v>2010-2012FemalesNS2</v>
      </c>
      <c r="B7316" s="151" t="str">
        <f t="shared" si="228"/>
        <v>2010-2012_Females_NS2_&lt;75</v>
      </c>
      <c r="C7316" s="152" t="s">
        <v>8</v>
      </c>
      <c r="D7316" s="152" t="s">
        <v>214</v>
      </c>
      <c r="E7316" s="152" t="s">
        <v>97</v>
      </c>
      <c r="F7316" s="152">
        <v>99</v>
      </c>
      <c r="G7316" s="152">
        <v>33</v>
      </c>
      <c r="H7316" s="152">
        <v>341.097023153252</v>
      </c>
      <c r="I7316" s="152">
        <v>288.11403279510802</v>
      </c>
      <c r="J7316" s="152">
        <v>233.69085998681399</v>
      </c>
      <c r="K7316" s="152">
        <v>351.315894070193</v>
      </c>
      <c r="L7316" s="152">
        <v>54.423172808294098</v>
      </c>
      <c r="M7316" s="152">
        <v>63.201861275085299</v>
      </c>
    </row>
    <row r="7317" spans="1:13">
      <c r="A7317" s="150" t="str">
        <f t="shared" si="229"/>
        <v>2011-2013FemalesNS2</v>
      </c>
      <c r="B7317" s="151" t="str">
        <f t="shared" si="228"/>
        <v>2011-2013_Females_NS2_&lt;75</v>
      </c>
      <c r="C7317" s="152" t="s">
        <v>9</v>
      </c>
      <c r="D7317" s="152" t="s">
        <v>214</v>
      </c>
      <c r="E7317" s="152" t="s">
        <v>97</v>
      </c>
      <c r="F7317" s="152">
        <v>97</v>
      </c>
      <c r="G7317" s="152">
        <v>32.3333333333333</v>
      </c>
      <c r="H7317" s="152">
        <v>334.16012126223001</v>
      </c>
      <c r="I7317" s="152">
        <v>274.47340812447601</v>
      </c>
      <c r="J7317" s="152">
        <v>222.167389748094</v>
      </c>
      <c r="K7317" s="152">
        <v>335.310491074646</v>
      </c>
      <c r="L7317" s="152">
        <v>52.306018376382703</v>
      </c>
      <c r="M7317" s="152">
        <v>60.837082950169297</v>
      </c>
    </row>
    <row r="7318" spans="1:13">
      <c r="A7318" s="150" t="str">
        <f t="shared" si="229"/>
        <v>2012-2014FemalesNS2</v>
      </c>
      <c r="B7318" s="151" t="str">
        <f t="shared" si="228"/>
        <v>2012-2014_Females_NS2_&lt;75</v>
      </c>
      <c r="C7318" s="152" t="s">
        <v>216</v>
      </c>
      <c r="D7318" s="152" t="s">
        <v>214</v>
      </c>
      <c r="E7318" s="152" t="s">
        <v>97</v>
      </c>
      <c r="F7318" s="152">
        <v>94</v>
      </c>
      <c r="G7318" s="152">
        <v>31.3333333333333</v>
      </c>
      <c r="H7318" s="152">
        <v>323.35741314069497</v>
      </c>
      <c r="I7318" s="152">
        <v>264.34047873331502</v>
      </c>
      <c r="J7318" s="152">
        <v>213.05166694792399</v>
      </c>
      <c r="K7318" s="152">
        <v>324.13831134149399</v>
      </c>
      <c r="L7318" s="152">
        <v>51.288811785390997</v>
      </c>
      <c r="M7318" s="152">
        <v>59.797832608179398</v>
      </c>
    </row>
    <row r="7319" spans="1:13">
      <c r="A7319" s="150" t="str">
        <f t="shared" si="229"/>
        <v>2004-2006FemalesNS3</v>
      </c>
      <c r="B7319" s="151" t="str">
        <f t="shared" si="228"/>
        <v>2004-2006_Females_NS3_&lt;75</v>
      </c>
      <c r="C7319" s="152" t="s">
        <v>1</v>
      </c>
      <c r="D7319" s="152" t="s">
        <v>214</v>
      </c>
      <c r="E7319" s="152" t="s">
        <v>98</v>
      </c>
      <c r="F7319" s="152">
        <v>100</v>
      </c>
      <c r="G7319" s="152">
        <v>33.3333333333333</v>
      </c>
      <c r="H7319" s="152">
        <v>282.98149301035698</v>
      </c>
      <c r="I7319" s="152">
        <v>256.28167459096397</v>
      </c>
      <c r="J7319" s="152">
        <v>208.02546106273499</v>
      </c>
      <c r="K7319" s="152">
        <v>312.27954352766</v>
      </c>
      <c r="L7319" s="152">
        <v>48.256213528228699</v>
      </c>
      <c r="M7319" s="152">
        <v>55.997868936696101</v>
      </c>
    </row>
    <row r="7320" spans="1:13">
      <c r="A7320" s="150" t="str">
        <f t="shared" si="229"/>
        <v>2005-2007FemalesNS3</v>
      </c>
      <c r="B7320" s="151" t="str">
        <f t="shared" si="228"/>
        <v>2005-2007_Females_NS3_&lt;75</v>
      </c>
      <c r="C7320" s="152" t="s">
        <v>3</v>
      </c>
      <c r="D7320" s="152" t="s">
        <v>214</v>
      </c>
      <c r="E7320" s="152" t="s">
        <v>98</v>
      </c>
      <c r="F7320" s="152">
        <v>99</v>
      </c>
      <c r="G7320" s="152">
        <v>33</v>
      </c>
      <c r="H7320" s="152">
        <v>278.30878218823801</v>
      </c>
      <c r="I7320" s="152">
        <v>250.005747224993</v>
      </c>
      <c r="J7320" s="152">
        <v>202.61933122071301</v>
      </c>
      <c r="K7320" s="152">
        <v>305.03579299567099</v>
      </c>
      <c r="L7320" s="152">
        <v>47.386416004279297</v>
      </c>
      <c r="M7320" s="152">
        <v>55.0300457706781</v>
      </c>
    </row>
    <row r="7321" spans="1:13">
      <c r="A7321" s="150" t="str">
        <f t="shared" si="229"/>
        <v>2006-2008FemalesNS3</v>
      </c>
      <c r="B7321" s="151" t="str">
        <f t="shared" si="228"/>
        <v>2006-2008_Females_NS3_&lt;75</v>
      </c>
      <c r="C7321" s="152" t="s">
        <v>4</v>
      </c>
      <c r="D7321" s="152" t="s">
        <v>214</v>
      </c>
      <c r="E7321" s="152" t="s">
        <v>98</v>
      </c>
      <c r="F7321" s="152">
        <v>112</v>
      </c>
      <c r="G7321" s="152">
        <v>37.3333333333333</v>
      </c>
      <c r="H7321" s="152">
        <v>313.07653603175498</v>
      </c>
      <c r="I7321" s="152">
        <v>276.69037890171302</v>
      </c>
      <c r="J7321" s="152">
        <v>227.36665276946599</v>
      </c>
      <c r="K7321" s="152">
        <v>333.45679142516502</v>
      </c>
      <c r="L7321" s="152">
        <v>49.323726132246598</v>
      </c>
      <c r="M7321" s="152">
        <v>56.766412523451898</v>
      </c>
    </row>
    <row r="7322" spans="1:13">
      <c r="A7322" s="150" t="str">
        <f t="shared" si="229"/>
        <v>2007-2009FemalesNS3</v>
      </c>
      <c r="B7322" s="151" t="str">
        <f t="shared" si="228"/>
        <v>2007-2009_Females_NS3_&lt;75</v>
      </c>
      <c r="C7322" s="152" t="s">
        <v>5</v>
      </c>
      <c r="D7322" s="152" t="s">
        <v>214</v>
      </c>
      <c r="E7322" s="152" t="s">
        <v>98</v>
      </c>
      <c r="F7322" s="152">
        <v>113</v>
      </c>
      <c r="G7322" s="152">
        <v>37.6666666666667</v>
      </c>
      <c r="H7322" s="152">
        <v>314.57045821502101</v>
      </c>
      <c r="I7322" s="152">
        <v>274.84244182694698</v>
      </c>
      <c r="J7322" s="152">
        <v>226.12078749428599</v>
      </c>
      <c r="K7322" s="152">
        <v>330.88077133789801</v>
      </c>
      <c r="L7322" s="152">
        <v>48.721654332661601</v>
      </c>
      <c r="M7322" s="152">
        <v>56.038329510950902</v>
      </c>
    </row>
    <row r="7323" spans="1:13">
      <c r="A7323" s="150" t="str">
        <f t="shared" si="229"/>
        <v>2008-2010FemalesNS3</v>
      </c>
      <c r="B7323" s="151" t="str">
        <f t="shared" si="228"/>
        <v>2008-2010_Females_NS3_&lt;75</v>
      </c>
      <c r="C7323" s="152" t="s">
        <v>6</v>
      </c>
      <c r="D7323" s="152" t="s">
        <v>214</v>
      </c>
      <c r="E7323" s="152" t="s">
        <v>98</v>
      </c>
      <c r="F7323" s="152">
        <v>118</v>
      </c>
      <c r="G7323" s="152">
        <v>39.3333333333333</v>
      </c>
      <c r="H7323" s="152">
        <v>328.28844869797501</v>
      </c>
      <c r="I7323" s="152">
        <v>283.82958947190798</v>
      </c>
      <c r="J7323" s="152">
        <v>234.387913575932</v>
      </c>
      <c r="K7323" s="152">
        <v>340.52485652809702</v>
      </c>
      <c r="L7323" s="152">
        <v>49.441675895976303</v>
      </c>
      <c r="M7323" s="152">
        <v>56.695267056188797</v>
      </c>
    </row>
    <row r="7324" spans="1:13">
      <c r="A7324" s="150" t="str">
        <f t="shared" si="229"/>
        <v>2009-2011FemalesNS3</v>
      </c>
      <c r="B7324" s="151" t="str">
        <f t="shared" si="228"/>
        <v>2009-2011_Females_NS3_&lt;75</v>
      </c>
      <c r="C7324" s="152" t="s">
        <v>7</v>
      </c>
      <c r="D7324" s="152" t="s">
        <v>214</v>
      </c>
      <c r="E7324" s="152" t="s">
        <v>98</v>
      </c>
      <c r="F7324" s="152">
        <v>111</v>
      </c>
      <c r="G7324" s="152">
        <v>37</v>
      </c>
      <c r="H7324" s="152">
        <v>309.20942670900899</v>
      </c>
      <c r="I7324" s="152">
        <v>270.64483927029301</v>
      </c>
      <c r="J7324" s="152">
        <v>221.98558457819601</v>
      </c>
      <c r="K7324" s="152">
        <v>326.682129759688</v>
      </c>
      <c r="L7324" s="152">
        <v>48.659254692096702</v>
      </c>
      <c r="M7324" s="152">
        <v>56.037290489394898</v>
      </c>
    </row>
    <row r="7325" spans="1:13">
      <c r="A7325" s="150" t="str">
        <f t="shared" si="229"/>
        <v>2010-2012FemalesNS3</v>
      </c>
      <c r="B7325" s="151" t="str">
        <f t="shared" si="228"/>
        <v>2010-2012_Females_NS3_&lt;75</v>
      </c>
      <c r="C7325" s="152" t="s">
        <v>8</v>
      </c>
      <c r="D7325" s="152" t="s">
        <v>214</v>
      </c>
      <c r="E7325" s="152" t="s">
        <v>98</v>
      </c>
      <c r="F7325" s="152">
        <v>108</v>
      </c>
      <c r="G7325" s="152">
        <v>36</v>
      </c>
      <c r="H7325" s="152">
        <v>300.85241517633301</v>
      </c>
      <c r="I7325" s="152">
        <v>263.66342989159699</v>
      </c>
      <c r="J7325" s="152">
        <v>215.411070302007</v>
      </c>
      <c r="K7325" s="152">
        <v>319.34115993153699</v>
      </c>
      <c r="L7325" s="152">
        <v>48.252359589589702</v>
      </c>
      <c r="M7325" s="152">
        <v>55.677730039939703</v>
      </c>
    </row>
    <row r="7326" spans="1:13">
      <c r="A7326" s="150" t="str">
        <f t="shared" si="229"/>
        <v>2011-2013FemalesNS3</v>
      </c>
      <c r="B7326" s="151" t="str">
        <f t="shared" si="228"/>
        <v>2011-2013_Females_NS3_&lt;75</v>
      </c>
      <c r="C7326" s="152" t="s">
        <v>9</v>
      </c>
      <c r="D7326" s="152" t="s">
        <v>214</v>
      </c>
      <c r="E7326" s="152" t="s">
        <v>98</v>
      </c>
      <c r="F7326" s="152">
        <v>118</v>
      </c>
      <c r="G7326" s="152">
        <v>39.3333333333333</v>
      </c>
      <c r="H7326" s="152">
        <v>328.72743481167799</v>
      </c>
      <c r="I7326" s="152">
        <v>280.92178485563898</v>
      </c>
      <c r="J7326" s="152">
        <v>231.585918819444</v>
      </c>
      <c r="K7326" s="152">
        <v>337.49571868133501</v>
      </c>
      <c r="L7326" s="152">
        <v>49.3358660361951</v>
      </c>
      <c r="M7326" s="152">
        <v>56.5739338256952</v>
      </c>
    </row>
    <row r="7327" spans="1:13">
      <c r="A7327" s="150" t="str">
        <f t="shared" si="229"/>
        <v>2012-2014FemalesNS3</v>
      </c>
      <c r="B7327" s="151" t="str">
        <f t="shared" si="228"/>
        <v>2012-2014_Females_NS3_&lt;75</v>
      </c>
      <c r="C7327" s="152" t="s">
        <v>216</v>
      </c>
      <c r="D7327" s="152" t="s">
        <v>214</v>
      </c>
      <c r="E7327" s="152" t="s">
        <v>98</v>
      </c>
      <c r="F7327" s="152">
        <v>116</v>
      </c>
      <c r="G7327" s="152">
        <v>38.6666666666667</v>
      </c>
      <c r="H7327" s="152">
        <v>322.49096469279999</v>
      </c>
      <c r="I7327" s="152">
        <v>263.65156673641297</v>
      </c>
      <c r="J7327" s="152">
        <v>217.21678966551201</v>
      </c>
      <c r="K7327" s="152">
        <v>316.96180122924898</v>
      </c>
      <c r="L7327" s="152">
        <v>46.4347770709008</v>
      </c>
      <c r="M7327" s="152">
        <v>53.310234492835399</v>
      </c>
    </row>
    <row r="7328" spans="1:13">
      <c r="A7328" s="150" t="str">
        <f t="shared" si="229"/>
        <v>2004-2006FemalesNS4</v>
      </c>
      <c r="B7328" s="151" t="str">
        <f t="shared" si="228"/>
        <v>2004-2006_Females_NS4_&lt;75</v>
      </c>
      <c r="C7328" s="152" t="s">
        <v>1</v>
      </c>
      <c r="D7328" s="152" t="s">
        <v>214</v>
      </c>
      <c r="E7328" s="152" t="s">
        <v>99</v>
      </c>
      <c r="F7328" s="152">
        <v>108</v>
      </c>
      <c r="G7328" s="152">
        <v>36</v>
      </c>
      <c r="H7328" s="152">
        <v>328.06804374240602</v>
      </c>
      <c r="I7328" s="152">
        <v>318.78239420268801</v>
      </c>
      <c r="J7328" s="152">
        <v>261.24505808685501</v>
      </c>
      <c r="K7328" s="152">
        <v>385.17393017569202</v>
      </c>
      <c r="L7328" s="152">
        <v>57.537336115832403</v>
      </c>
      <c r="M7328" s="152">
        <v>66.391535973004196</v>
      </c>
    </row>
    <row r="7329" spans="1:13">
      <c r="A7329" s="150" t="str">
        <f t="shared" si="229"/>
        <v>2005-2007FemalesNS4</v>
      </c>
      <c r="B7329" s="151" t="str">
        <f t="shared" si="228"/>
        <v>2005-2007_Females_NS4_&lt;75</v>
      </c>
      <c r="C7329" s="152" t="s">
        <v>3</v>
      </c>
      <c r="D7329" s="152" t="s">
        <v>214</v>
      </c>
      <c r="E7329" s="152" t="s">
        <v>99</v>
      </c>
      <c r="F7329" s="152">
        <v>114</v>
      </c>
      <c r="G7329" s="152">
        <v>38</v>
      </c>
      <c r="H7329" s="152">
        <v>342.970606817293</v>
      </c>
      <c r="I7329" s="152">
        <v>329.32529498405199</v>
      </c>
      <c r="J7329" s="152">
        <v>271.35600245437502</v>
      </c>
      <c r="K7329" s="152">
        <v>395.95875173819297</v>
      </c>
      <c r="L7329" s="152">
        <v>57.969292529677197</v>
      </c>
      <c r="M7329" s="152">
        <v>66.633456754141307</v>
      </c>
    </row>
    <row r="7330" spans="1:13">
      <c r="A7330" s="150" t="str">
        <f t="shared" si="229"/>
        <v>2006-2008FemalesNS4</v>
      </c>
      <c r="B7330" s="151" t="str">
        <f t="shared" si="228"/>
        <v>2006-2008_Females_NS4_&lt;75</v>
      </c>
      <c r="C7330" s="152" t="s">
        <v>4</v>
      </c>
      <c r="D7330" s="152" t="s">
        <v>214</v>
      </c>
      <c r="E7330" s="152" t="s">
        <v>99</v>
      </c>
      <c r="F7330" s="152">
        <v>112</v>
      </c>
      <c r="G7330" s="152">
        <v>37.3333333333333</v>
      </c>
      <c r="H7330" s="152">
        <v>332.46259795773</v>
      </c>
      <c r="I7330" s="152">
        <v>315.793285612886</v>
      </c>
      <c r="J7330" s="152">
        <v>259.69074399654801</v>
      </c>
      <c r="K7330" s="152">
        <v>380.36140061028698</v>
      </c>
      <c r="L7330" s="152">
        <v>56.102541616338499</v>
      </c>
      <c r="M7330" s="152">
        <v>64.568114997400798</v>
      </c>
    </row>
    <row r="7331" spans="1:13">
      <c r="A7331" s="150" t="str">
        <f t="shared" si="229"/>
        <v>2007-2009FemalesNS4</v>
      </c>
      <c r="B7331" s="151" t="str">
        <f t="shared" si="228"/>
        <v>2007-2009_Females_NS4_&lt;75</v>
      </c>
      <c r="C7331" s="152" t="s">
        <v>5</v>
      </c>
      <c r="D7331" s="152" t="s">
        <v>214</v>
      </c>
      <c r="E7331" s="152" t="s">
        <v>99</v>
      </c>
      <c r="F7331" s="152">
        <v>123</v>
      </c>
      <c r="G7331" s="152">
        <v>41</v>
      </c>
      <c r="H7331" s="152">
        <v>361.62643695057801</v>
      </c>
      <c r="I7331" s="152">
        <v>341.28943855683701</v>
      </c>
      <c r="J7331" s="152">
        <v>283.335800115609</v>
      </c>
      <c r="K7331" s="152">
        <v>407.55773081618599</v>
      </c>
      <c r="L7331" s="152">
        <v>57.953638441228598</v>
      </c>
      <c r="M7331" s="152">
        <v>66.268292259349295</v>
      </c>
    </row>
    <row r="7332" spans="1:13">
      <c r="A7332" s="150" t="str">
        <f t="shared" si="229"/>
        <v>2008-2010FemalesNS4</v>
      </c>
      <c r="B7332" s="151" t="str">
        <f t="shared" si="228"/>
        <v>2008-2010_Females_NS4_&lt;75</v>
      </c>
      <c r="C7332" s="152" t="s">
        <v>6</v>
      </c>
      <c r="D7332" s="152" t="s">
        <v>214</v>
      </c>
      <c r="E7332" s="152" t="s">
        <v>99</v>
      </c>
      <c r="F7332" s="152">
        <v>119</v>
      </c>
      <c r="G7332" s="152">
        <v>39.6666666666667</v>
      </c>
      <c r="H7332" s="152">
        <v>347.29315628192001</v>
      </c>
      <c r="I7332" s="152">
        <v>323.252163841727</v>
      </c>
      <c r="J7332" s="152">
        <v>267.513088166035</v>
      </c>
      <c r="K7332" s="152">
        <v>387.13165810728998</v>
      </c>
      <c r="L7332" s="152">
        <v>55.739075675691701</v>
      </c>
      <c r="M7332" s="152">
        <v>63.879494265563103</v>
      </c>
    </row>
    <row r="7333" spans="1:13">
      <c r="A7333" s="150" t="str">
        <f t="shared" si="229"/>
        <v>2009-2011FemalesNS4</v>
      </c>
      <c r="B7333" s="151" t="str">
        <f t="shared" si="228"/>
        <v>2009-2011_Females_NS4_&lt;75</v>
      </c>
      <c r="C7333" s="152" t="s">
        <v>7</v>
      </c>
      <c r="D7333" s="152" t="s">
        <v>214</v>
      </c>
      <c r="E7333" s="152" t="s">
        <v>99</v>
      </c>
      <c r="F7333" s="152">
        <v>112</v>
      </c>
      <c r="G7333" s="152">
        <v>37.3333333333333</v>
      </c>
      <c r="H7333" s="152">
        <v>326.70205938976699</v>
      </c>
      <c r="I7333" s="152">
        <v>299.613000647104</v>
      </c>
      <c r="J7333" s="152">
        <v>246.439016559745</v>
      </c>
      <c r="K7333" s="152">
        <v>360.810654452199</v>
      </c>
      <c r="L7333" s="152">
        <v>53.173984087359401</v>
      </c>
      <c r="M7333" s="152">
        <v>61.197653805094397</v>
      </c>
    </row>
    <row r="7334" spans="1:13">
      <c r="A7334" s="150" t="str">
        <f t="shared" si="229"/>
        <v>2010-2012FemalesNS4</v>
      </c>
      <c r="B7334" s="151" t="str">
        <f t="shared" si="228"/>
        <v>2010-2012_Females_NS4_&lt;75</v>
      </c>
      <c r="C7334" s="152" t="s">
        <v>8</v>
      </c>
      <c r="D7334" s="152" t="s">
        <v>214</v>
      </c>
      <c r="E7334" s="152" t="s">
        <v>99</v>
      </c>
      <c r="F7334" s="152">
        <v>110</v>
      </c>
      <c r="G7334" s="152">
        <v>36.6666666666667</v>
      </c>
      <c r="H7334" s="152">
        <v>320.65296603993602</v>
      </c>
      <c r="I7334" s="152">
        <v>285.14377578734599</v>
      </c>
      <c r="J7334" s="152">
        <v>234.01033068640899</v>
      </c>
      <c r="K7334" s="152">
        <v>344.06837066704901</v>
      </c>
      <c r="L7334" s="152">
        <v>51.133445100936903</v>
      </c>
      <c r="M7334" s="152">
        <v>58.924594879702603</v>
      </c>
    </row>
    <row r="7335" spans="1:13">
      <c r="A7335" s="150" t="str">
        <f t="shared" si="229"/>
        <v>2011-2013FemalesNS4</v>
      </c>
      <c r="B7335" s="151" t="str">
        <f t="shared" si="228"/>
        <v>2011-2013_Females_NS4_&lt;75</v>
      </c>
      <c r="C7335" s="152" t="s">
        <v>9</v>
      </c>
      <c r="D7335" s="152" t="s">
        <v>214</v>
      </c>
      <c r="E7335" s="152" t="s">
        <v>99</v>
      </c>
      <c r="F7335" s="152">
        <v>107</v>
      </c>
      <c r="G7335" s="152">
        <v>35.6666666666667</v>
      </c>
      <c r="H7335" s="152">
        <v>312.81976319251601</v>
      </c>
      <c r="I7335" s="152">
        <v>267.64378649140002</v>
      </c>
      <c r="J7335" s="152">
        <v>219.04289066502801</v>
      </c>
      <c r="K7335" s="152">
        <v>323.76136978527899</v>
      </c>
      <c r="L7335" s="152">
        <v>48.600895826371698</v>
      </c>
      <c r="M7335" s="152">
        <v>56.117583293879001</v>
      </c>
    </row>
    <row r="7336" spans="1:13">
      <c r="A7336" s="150" t="str">
        <f t="shared" si="229"/>
        <v>2012-2014FemalesNS4</v>
      </c>
      <c r="B7336" s="151" t="str">
        <f t="shared" si="228"/>
        <v>2012-2014_Females_NS4_&lt;75</v>
      </c>
      <c r="C7336" s="152" t="s">
        <v>216</v>
      </c>
      <c r="D7336" s="152" t="s">
        <v>214</v>
      </c>
      <c r="E7336" s="152" t="s">
        <v>99</v>
      </c>
      <c r="F7336" s="152">
        <v>109</v>
      </c>
      <c r="G7336" s="152">
        <v>36.3333333333333</v>
      </c>
      <c r="H7336" s="152">
        <v>320.09867261834802</v>
      </c>
      <c r="I7336" s="152">
        <v>265.98836479298501</v>
      </c>
      <c r="J7336" s="152">
        <v>218.142754335501</v>
      </c>
      <c r="K7336" s="152">
        <v>321.16019420130402</v>
      </c>
      <c r="L7336" s="152">
        <v>47.845610457483403</v>
      </c>
      <c r="M7336" s="152">
        <v>55.1718294083187</v>
      </c>
    </row>
    <row r="7337" spans="1:13">
      <c r="A7337" s="150" t="str">
        <f t="shared" si="229"/>
        <v>2004-2006FemalesNS5</v>
      </c>
      <c r="B7337" s="151" t="str">
        <f t="shared" si="228"/>
        <v>2004-2006_Females_NS5_&lt;75</v>
      </c>
      <c r="C7337" s="152" t="s">
        <v>1</v>
      </c>
      <c r="D7337" s="152" t="s">
        <v>214</v>
      </c>
      <c r="E7337" s="152" t="s">
        <v>100</v>
      </c>
      <c r="F7337" s="152">
        <v>130</v>
      </c>
      <c r="G7337" s="152">
        <v>43.3333333333333</v>
      </c>
      <c r="H7337" s="152">
        <v>394.87272948180498</v>
      </c>
      <c r="I7337" s="152">
        <v>457.87533205770598</v>
      </c>
      <c r="J7337" s="152">
        <v>382.18748888195699</v>
      </c>
      <c r="K7337" s="152">
        <v>544.104111502656</v>
      </c>
      <c r="L7337" s="152">
        <v>75.687843175749194</v>
      </c>
      <c r="M7337" s="152">
        <v>86.228779444950206</v>
      </c>
    </row>
    <row r="7338" spans="1:13">
      <c r="A7338" s="150" t="str">
        <f t="shared" si="229"/>
        <v>2005-2007FemalesNS5</v>
      </c>
      <c r="B7338" s="151" t="str">
        <f t="shared" si="228"/>
        <v>2005-2007_Females_NS5_&lt;75</v>
      </c>
      <c r="C7338" s="152" t="s">
        <v>3</v>
      </c>
      <c r="D7338" s="152" t="s">
        <v>214</v>
      </c>
      <c r="E7338" s="152" t="s">
        <v>100</v>
      </c>
      <c r="F7338" s="152">
        <v>124</v>
      </c>
      <c r="G7338" s="152">
        <v>41.3333333333333</v>
      </c>
      <c r="H7338" s="152">
        <v>374.95086329412499</v>
      </c>
      <c r="I7338" s="152">
        <v>432.46537679396602</v>
      </c>
      <c r="J7338" s="152">
        <v>359.385473230679</v>
      </c>
      <c r="K7338" s="152">
        <v>515.984575794026</v>
      </c>
      <c r="L7338" s="152">
        <v>73.079903563286507</v>
      </c>
      <c r="M7338" s="152">
        <v>83.519199000060297</v>
      </c>
    </row>
    <row r="7339" spans="1:13">
      <c r="A7339" s="150" t="str">
        <f t="shared" si="229"/>
        <v>2006-2008FemalesNS5</v>
      </c>
      <c r="B7339" s="151" t="str">
        <f t="shared" si="228"/>
        <v>2006-2008_Females_NS5_&lt;75</v>
      </c>
      <c r="C7339" s="152" t="s">
        <v>4</v>
      </c>
      <c r="D7339" s="152" t="s">
        <v>214</v>
      </c>
      <c r="E7339" s="152" t="s">
        <v>100</v>
      </c>
      <c r="F7339" s="152">
        <v>123</v>
      </c>
      <c r="G7339" s="152">
        <v>41</v>
      </c>
      <c r="H7339" s="152">
        <v>369.82470910129598</v>
      </c>
      <c r="I7339" s="152">
        <v>431.60861770821299</v>
      </c>
      <c r="J7339" s="152">
        <v>358.43321586934297</v>
      </c>
      <c r="K7339" s="152">
        <v>515.28255166097495</v>
      </c>
      <c r="L7339" s="152">
        <v>73.175401838870101</v>
      </c>
      <c r="M7339" s="152">
        <v>83.673933952761502</v>
      </c>
    </row>
    <row r="7340" spans="1:13">
      <c r="A7340" s="150" t="str">
        <f t="shared" si="229"/>
        <v>2007-2009FemalesNS5</v>
      </c>
      <c r="B7340" s="151" t="str">
        <f t="shared" si="228"/>
        <v>2007-2009_Females_NS5_&lt;75</v>
      </c>
      <c r="C7340" s="152" t="s">
        <v>5</v>
      </c>
      <c r="D7340" s="152" t="s">
        <v>214</v>
      </c>
      <c r="E7340" s="152" t="s">
        <v>100</v>
      </c>
      <c r="F7340" s="152">
        <v>111</v>
      </c>
      <c r="G7340" s="152">
        <v>37</v>
      </c>
      <c r="H7340" s="152">
        <v>332.853544440446</v>
      </c>
      <c r="I7340" s="152">
        <v>388.88546241367197</v>
      </c>
      <c r="J7340" s="152">
        <v>319.56789231184803</v>
      </c>
      <c r="K7340" s="152">
        <v>468.71341778196199</v>
      </c>
      <c r="L7340" s="152">
        <v>69.317570101824302</v>
      </c>
      <c r="M7340" s="152">
        <v>79.827955368289494</v>
      </c>
    </row>
    <row r="7341" spans="1:13">
      <c r="A7341" s="150" t="str">
        <f t="shared" si="229"/>
        <v>2008-2010FemalesNS5</v>
      </c>
      <c r="B7341" s="151" t="str">
        <f t="shared" si="228"/>
        <v>2008-2010_Females_NS5_&lt;75</v>
      </c>
      <c r="C7341" s="152" t="s">
        <v>6</v>
      </c>
      <c r="D7341" s="152" t="s">
        <v>214</v>
      </c>
      <c r="E7341" s="152" t="s">
        <v>100</v>
      </c>
      <c r="F7341" s="152">
        <v>122</v>
      </c>
      <c r="G7341" s="152">
        <v>40.6666666666667</v>
      </c>
      <c r="H7341" s="152">
        <v>365.12734564391099</v>
      </c>
      <c r="I7341" s="152">
        <v>416.92727913261501</v>
      </c>
      <c r="J7341" s="152">
        <v>345.68074145000099</v>
      </c>
      <c r="K7341" s="152">
        <v>498.44057780916398</v>
      </c>
      <c r="L7341" s="152">
        <v>71.246537682614402</v>
      </c>
      <c r="M7341" s="152">
        <v>81.513298676548601</v>
      </c>
    </row>
    <row r="7342" spans="1:13">
      <c r="A7342" s="150" t="str">
        <f t="shared" si="229"/>
        <v>2009-2011FemalesNS5</v>
      </c>
      <c r="B7342" s="151" t="str">
        <f t="shared" si="228"/>
        <v>2009-2011_Females_NS5_&lt;75</v>
      </c>
      <c r="C7342" s="152" t="s">
        <v>7</v>
      </c>
      <c r="D7342" s="152" t="s">
        <v>214</v>
      </c>
      <c r="E7342" s="152" t="s">
        <v>100</v>
      </c>
      <c r="F7342" s="152">
        <v>133</v>
      </c>
      <c r="G7342" s="152">
        <v>44.3333333333333</v>
      </c>
      <c r="H7342" s="152">
        <v>397.121614762175</v>
      </c>
      <c r="I7342" s="152">
        <v>451.35761818122103</v>
      </c>
      <c r="J7342" s="152">
        <v>377.26467700356</v>
      </c>
      <c r="K7342" s="152">
        <v>535.64387780556103</v>
      </c>
      <c r="L7342" s="152">
        <v>74.092941177660407</v>
      </c>
      <c r="M7342" s="152">
        <v>84.286259624341</v>
      </c>
    </row>
    <row r="7343" spans="1:13">
      <c r="A7343" s="150" t="str">
        <f t="shared" si="229"/>
        <v>2010-2012FemalesNS5</v>
      </c>
      <c r="B7343" s="151" t="str">
        <f t="shared" si="228"/>
        <v>2010-2012_Females_NS5_&lt;75</v>
      </c>
      <c r="C7343" s="152" t="s">
        <v>8</v>
      </c>
      <c r="D7343" s="152" t="s">
        <v>214</v>
      </c>
      <c r="E7343" s="152" t="s">
        <v>100</v>
      </c>
      <c r="F7343" s="152">
        <v>138</v>
      </c>
      <c r="G7343" s="152">
        <v>46</v>
      </c>
      <c r="H7343" s="152">
        <v>410.67761806981503</v>
      </c>
      <c r="I7343" s="152">
        <v>472.36921271063397</v>
      </c>
      <c r="J7343" s="152">
        <v>396.09344090953499</v>
      </c>
      <c r="K7343" s="152">
        <v>558.93314699327902</v>
      </c>
      <c r="L7343" s="152">
        <v>76.275771801098202</v>
      </c>
      <c r="M7343" s="152">
        <v>86.563934282645306</v>
      </c>
    </row>
    <row r="7344" spans="1:13">
      <c r="A7344" s="150" t="str">
        <f t="shared" si="229"/>
        <v>2011-2013FemalesNS5</v>
      </c>
      <c r="B7344" s="151" t="str">
        <f t="shared" si="228"/>
        <v>2011-2013_Females_NS5_&lt;75</v>
      </c>
      <c r="C7344" s="152" t="s">
        <v>9</v>
      </c>
      <c r="D7344" s="152" t="s">
        <v>214</v>
      </c>
      <c r="E7344" s="152" t="s">
        <v>100</v>
      </c>
      <c r="F7344" s="152">
        <v>122</v>
      </c>
      <c r="G7344" s="152">
        <v>40.6666666666667</v>
      </c>
      <c r="H7344" s="152">
        <v>361.76017079824499</v>
      </c>
      <c r="I7344" s="152">
        <v>420.49238611712002</v>
      </c>
      <c r="J7344" s="152">
        <v>348.75322578589999</v>
      </c>
      <c r="K7344" s="152">
        <v>502.569295298778</v>
      </c>
      <c r="L7344" s="152">
        <v>71.739160331220006</v>
      </c>
      <c r="M7344" s="152">
        <v>82.076909181658294</v>
      </c>
    </row>
    <row r="7345" spans="1:13">
      <c r="A7345" s="150" t="str">
        <f t="shared" si="229"/>
        <v>2012-2014FemalesNS5</v>
      </c>
      <c r="B7345" s="151" t="str">
        <f t="shared" si="228"/>
        <v>2012-2014_Females_NS5_&lt;75</v>
      </c>
      <c r="C7345" s="152" t="s">
        <v>216</v>
      </c>
      <c r="D7345" s="152" t="s">
        <v>214</v>
      </c>
      <c r="E7345" s="152" t="s">
        <v>100</v>
      </c>
      <c r="F7345" s="152">
        <v>121</v>
      </c>
      <c r="G7345" s="152">
        <v>40.3333333333333</v>
      </c>
      <c r="H7345" s="152">
        <v>357.18502774825799</v>
      </c>
      <c r="I7345" s="152">
        <v>407.67969489146901</v>
      </c>
      <c r="J7345" s="152">
        <v>337.95784976398397</v>
      </c>
      <c r="K7345" s="152">
        <v>487.49316337402001</v>
      </c>
      <c r="L7345" s="152">
        <v>69.721845127484997</v>
      </c>
      <c r="M7345" s="152">
        <v>79.813468482550903</v>
      </c>
    </row>
    <row r="7346" spans="1:13">
      <c r="A7346" s="150" t="str">
        <f t="shared" si="229"/>
        <v>2004-2006FemalesNU</v>
      </c>
      <c r="B7346" s="151" t="str">
        <f t="shared" si="228"/>
        <v>2004-2006_Females_NU_&lt;75</v>
      </c>
      <c r="C7346" s="152" t="s">
        <v>1</v>
      </c>
      <c r="D7346" s="152" t="s">
        <v>214</v>
      </c>
      <c r="E7346" s="152" t="s">
        <v>101</v>
      </c>
      <c r="F7346" s="152">
        <v>806</v>
      </c>
      <c r="G7346" s="152">
        <v>268.66666666666703</v>
      </c>
      <c r="H7346" s="152">
        <v>329.55799975467102</v>
      </c>
      <c r="I7346" s="152">
        <v>323.766480885519</v>
      </c>
      <c r="J7346" s="152">
        <v>301.75021433418499</v>
      </c>
      <c r="K7346" s="152">
        <v>346.96165695435099</v>
      </c>
      <c r="L7346" s="152">
        <v>22.016266551333899</v>
      </c>
      <c r="M7346" s="152">
        <v>23.195176068832598</v>
      </c>
    </row>
    <row r="7347" spans="1:13">
      <c r="A7347" s="150" t="str">
        <f t="shared" si="229"/>
        <v>2005-2007FemalesNU</v>
      </c>
      <c r="B7347" s="151" t="str">
        <f t="shared" si="228"/>
        <v>2005-2007_Females_NU_&lt;75</v>
      </c>
      <c r="C7347" s="152" t="s">
        <v>3</v>
      </c>
      <c r="D7347" s="152" t="s">
        <v>214</v>
      </c>
      <c r="E7347" s="152" t="s">
        <v>101</v>
      </c>
      <c r="F7347" s="152">
        <v>816</v>
      </c>
      <c r="G7347" s="152">
        <v>272</v>
      </c>
      <c r="H7347" s="152">
        <v>331.38536137654899</v>
      </c>
      <c r="I7347" s="152">
        <v>323.92478442738002</v>
      </c>
      <c r="J7347" s="152">
        <v>302.017152937964</v>
      </c>
      <c r="K7347" s="152">
        <v>346.99808949958901</v>
      </c>
      <c r="L7347" s="152">
        <v>21.9076314894163</v>
      </c>
      <c r="M7347" s="152">
        <v>23.073305072208601</v>
      </c>
    </row>
    <row r="7348" spans="1:13">
      <c r="A7348" s="150" t="str">
        <f t="shared" si="229"/>
        <v>2006-2008FemalesNU</v>
      </c>
      <c r="B7348" s="151" t="str">
        <f t="shared" si="228"/>
        <v>2006-2008_Females_NU_&lt;75</v>
      </c>
      <c r="C7348" s="152" t="s">
        <v>4</v>
      </c>
      <c r="D7348" s="152" t="s">
        <v>214</v>
      </c>
      <c r="E7348" s="152" t="s">
        <v>101</v>
      </c>
      <c r="F7348" s="152">
        <v>836</v>
      </c>
      <c r="G7348" s="152">
        <v>278.66666666666703</v>
      </c>
      <c r="H7348" s="152">
        <v>337.02067275131401</v>
      </c>
      <c r="I7348" s="152">
        <v>326.36161771275403</v>
      </c>
      <c r="J7348" s="152">
        <v>304.54116756682498</v>
      </c>
      <c r="K7348" s="152">
        <v>349.32873128043502</v>
      </c>
      <c r="L7348" s="152">
        <v>21.820450145928199</v>
      </c>
      <c r="M7348" s="152">
        <v>22.9671135676811</v>
      </c>
    </row>
    <row r="7349" spans="1:13">
      <c r="A7349" s="150" t="str">
        <f t="shared" si="229"/>
        <v>2007-2009FemalesNU</v>
      </c>
      <c r="B7349" s="151" t="str">
        <f t="shared" si="228"/>
        <v>2007-2009_Females_NU_&lt;75</v>
      </c>
      <c r="C7349" s="152" t="s">
        <v>5</v>
      </c>
      <c r="D7349" s="152" t="s">
        <v>214</v>
      </c>
      <c r="E7349" s="152" t="s">
        <v>101</v>
      </c>
      <c r="F7349" s="152">
        <v>866</v>
      </c>
      <c r="G7349" s="152">
        <v>288.66666666666703</v>
      </c>
      <c r="H7349" s="152">
        <v>347.40051347881899</v>
      </c>
      <c r="I7349" s="152">
        <v>333.22718921991401</v>
      </c>
      <c r="J7349" s="152">
        <v>311.32227713781498</v>
      </c>
      <c r="K7349" s="152">
        <v>356.262524484496</v>
      </c>
      <c r="L7349" s="152">
        <v>21.9049120820988</v>
      </c>
      <c r="M7349" s="152">
        <v>23.035335264582301</v>
      </c>
    </row>
    <row r="7350" spans="1:13">
      <c r="A7350" s="150" t="str">
        <f t="shared" si="229"/>
        <v>2008-2010FemalesNU</v>
      </c>
      <c r="B7350" s="151" t="str">
        <f t="shared" si="228"/>
        <v>2008-2010_Females_NU_&lt;75</v>
      </c>
      <c r="C7350" s="152" t="s">
        <v>6</v>
      </c>
      <c r="D7350" s="152" t="s">
        <v>214</v>
      </c>
      <c r="E7350" s="152" t="s">
        <v>101</v>
      </c>
      <c r="F7350" s="152">
        <v>822</v>
      </c>
      <c r="G7350" s="152">
        <v>274</v>
      </c>
      <c r="H7350" s="152">
        <v>329.29394091136697</v>
      </c>
      <c r="I7350" s="152">
        <v>313.614174104087</v>
      </c>
      <c r="J7350" s="152">
        <v>292.45727622893003</v>
      </c>
      <c r="K7350" s="152">
        <v>335.892565433497</v>
      </c>
      <c r="L7350" s="152">
        <v>21.156897875157298</v>
      </c>
      <c r="M7350" s="152">
        <v>22.278391329410201</v>
      </c>
    </row>
    <row r="7351" spans="1:13">
      <c r="A7351" s="150" t="str">
        <f t="shared" si="229"/>
        <v>2009-2011FemalesNU</v>
      </c>
      <c r="B7351" s="151" t="str">
        <f t="shared" si="228"/>
        <v>2009-2011_Females_NU_&lt;75</v>
      </c>
      <c r="C7351" s="152" t="s">
        <v>7</v>
      </c>
      <c r="D7351" s="152" t="s">
        <v>214</v>
      </c>
      <c r="E7351" s="152" t="s">
        <v>101</v>
      </c>
      <c r="F7351" s="152">
        <v>777</v>
      </c>
      <c r="G7351" s="152">
        <v>259</v>
      </c>
      <c r="H7351" s="152">
        <v>310.88829227500599</v>
      </c>
      <c r="I7351" s="152">
        <v>294.24696227737797</v>
      </c>
      <c r="J7351" s="152">
        <v>273.83015584149598</v>
      </c>
      <c r="K7351" s="152">
        <v>315.777846283663</v>
      </c>
      <c r="L7351" s="152">
        <v>20.416806435882101</v>
      </c>
      <c r="M7351" s="152">
        <v>21.530884006284701</v>
      </c>
    </row>
    <row r="7352" spans="1:13">
      <c r="A7352" s="150" t="str">
        <f t="shared" si="229"/>
        <v>2010-2012FemalesNU</v>
      </c>
      <c r="B7352" s="151" t="str">
        <f t="shared" si="228"/>
        <v>2010-2012_Females_NU_&lt;75</v>
      </c>
      <c r="C7352" s="152" t="s">
        <v>8</v>
      </c>
      <c r="D7352" s="152" t="s">
        <v>214</v>
      </c>
      <c r="E7352" s="152" t="s">
        <v>101</v>
      </c>
      <c r="F7352" s="152">
        <v>727</v>
      </c>
      <c r="G7352" s="152">
        <v>242.333333333333</v>
      </c>
      <c r="H7352" s="152">
        <v>290.42477119561499</v>
      </c>
      <c r="I7352" s="152">
        <v>272.76699946396599</v>
      </c>
      <c r="J7352" s="152">
        <v>253.21115954531899</v>
      </c>
      <c r="K7352" s="152">
        <v>293.42712894114698</v>
      </c>
      <c r="L7352" s="152">
        <v>19.555839918647099</v>
      </c>
      <c r="M7352" s="152">
        <v>20.6601294771806</v>
      </c>
    </row>
    <row r="7353" spans="1:13">
      <c r="A7353" s="150" t="str">
        <f t="shared" si="229"/>
        <v>2011-2013FemalesNU</v>
      </c>
      <c r="B7353" s="151" t="str">
        <f t="shared" si="228"/>
        <v>2011-2013_Females_NU_&lt;75</v>
      </c>
      <c r="C7353" s="152" t="s">
        <v>9</v>
      </c>
      <c r="D7353" s="152" t="s">
        <v>214</v>
      </c>
      <c r="E7353" s="152" t="s">
        <v>101</v>
      </c>
      <c r="F7353" s="152">
        <v>750</v>
      </c>
      <c r="G7353" s="152">
        <v>250</v>
      </c>
      <c r="H7353" s="152">
        <v>298.83692668135598</v>
      </c>
      <c r="I7353" s="152">
        <v>276.57494416934497</v>
      </c>
      <c r="J7353" s="152">
        <v>257.04140643452803</v>
      </c>
      <c r="K7353" s="152">
        <v>297.19395281986198</v>
      </c>
      <c r="L7353" s="152">
        <v>19.533537734817202</v>
      </c>
      <c r="M7353" s="152">
        <v>20.619008650516498</v>
      </c>
    </row>
    <row r="7354" spans="1:13">
      <c r="A7354" s="150" t="str">
        <f t="shared" si="229"/>
        <v>2012-2014FemalesNU</v>
      </c>
      <c r="B7354" s="151" t="str">
        <f t="shared" si="228"/>
        <v>2012-2014_Females_NU_&lt;75</v>
      </c>
      <c r="C7354" s="152" t="s">
        <v>216</v>
      </c>
      <c r="D7354" s="152" t="s">
        <v>214</v>
      </c>
      <c r="E7354" s="152" t="s">
        <v>101</v>
      </c>
      <c r="F7354" s="152">
        <v>740</v>
      </c>
      <c r="G7354" s="152">
        <v>246.666666666667</v>
      </c>
      <c r="H7354" s="152">
        <v>294.50157598140697</v>
      </c>
      <c r="I7354" s="152">
        <v>267.58498248584601</v>
      </c>
      <c r="J7354" s="152">
        <v>248.544483033951</v>
      </c>
      <c r="K7354" s="152">
        <v>287.69089663055001</v>
      </c>
      <c r="L7354" s="152">
        <v>19.040499451894298</v>
      </c>
      <c r="M7354" s="152">
        <v>20.105914144704599</v>
      </c>
    </row>
    <row r="7355" spans="1:13">
      <c r="A7355" s="150" t="str">
        <f t="shared" si="229"/>
        <v>2004-2006FemalesNU1</v>
      </c>
      <c r="B7355" s="151" t="str">
        <f t="shared" si="228"/>
        <v>2004-2006_Females_NU1_&lt;75</v>
      </c>
      <c r="C7355" s="152" t="s">
        <v>1</v>
      </c>
      <c r="D7355" s="152" t="s">
        <v>214</v>
      </c>
      <c r="E7355" s="152" t="s">
        <v>102</v>
      </c>
      <c r="F7355" s="152">
        <v>134</v>
      </c>
      <c r="G7355" s="152">
        <v>44.6666666666667</v>
      </c>
      <c r="H7355" s="152">
        <v>265.472699896981</v>
      </c>
      <c r="I7355" s="152">
        <v>246.99551018134201</v>
      </c>
      <c r="J7355" s="152">
        <v>206.75129758687501</v>
      </c>
      <c r="K7355" s="152">
        <v>292.75412283358099</v>
      </c>
      <c r="L7355" s="152">
        <v>40.244212594467101</v>
      </c>
      <c r="M7355" s="152">
        <v>45.7586126522393</v>
      </c>
    </row>
    <row r="7356" spans="1:13">
      <c r="A7356" s="150" t="str">
        <f t="shared" si="229"/>
        <v>2005-2007FemalesNU1</v>
      </c>
      <c r="B7356" s="151" t="str">
        <f t="shared" si="228"/>
        <v>2005-2007_Females_NU1_&lt;75</v>
      </c>
      <c r="C7356" s="152" t="s">
        <v>3</v>
      </c>
      <c r="D7356" s="152" t="s">
        <v>214</v>
      </c>
      <c r="E7356" s="152" t="s">
        <v>102</v>
      </c>
      <c r="F7356" s="152">
        <v>134</v>
      </c>
      <c r="G7356" s="152">
        <v>44.6666666666667</v>
      </c>
      <c r="H7356" s="152">
        <v>263.32337682754297</v>
      </c>
      <c r="I7356" s="152">
        <v>244.41236935632699</v>
      </c>
      <c r="J7356" s="152">
        <v>204.51962643188301</v>
      </c>
      <c r="K7356" s="152">
        <v>289.77135275872399</v>
      </c>
      <c r="L7356" s="152">
        <v>39.892742924443802</v>
      </c>
      <c r="M7356" s="152">
        <v>45.3589834023973</v>
      </c>
    </row>
    <row r="7357" spans="1:13">
      <c r="A7357" s="150" t="str">
        <f t="shared" si="229"/>
        <v>2006-2008FemalesNU1</v>
      </c>
      <c r="B7357" s="151" t="str">
        <f t="shared" si="228"/>
        <v>2006-2008_Females_NU1_&lt;75</v>
      </c>
      <c r="C7357" s="152" t="s">
        <v>4</v>
      </c>
      <c r="D7357" s="152" t="s">
        <v>214</v>
      </c>
      <c r="E7357" s="152" t="s">
        <v>102</v>
      </c>
      <c r="F7357" s="152">
        <v>142</v>
      </c>
      <c r="G7357" s="152">
        <v>47.3333333333333</v>
      </c>
      <c r="H7357" s="152">
        <v>276.54974974195198</v>
      </c>
      <c r="I7357" s="152">
        <v>252.737450595441</v>
      </c>
      <c r="J7357" s="152">
        <v>212.62883027625799</v>
      </c>
      <c r="K7357" s="152">
        <v>298.173863705494</v>
      </c>
      <c r="L7357" s="152">
        <v>40.108620319183103</v>
      </c>
      <c r="M7357" s="152">
        <v>45.436413110052499</v>
      </c>
    </row>
    <row r="7358" spans="1:13">
      <c r="A7358" s="150" t="str">
        <f t="shared" si="229"/>
        <v>2007-2009FemalesNU1</v>
      </c>
      <c r="B7358" s="151" t="str">
        <f t="shared" si="228"/>
        <v>2007-2009_Females_NU1_&lt;75</v>
      </c>
      <c r="C7358" s="152" t="s">
        <v>5</v>
      </c>
      <c r="D7358" s="152" t="s">
        <v>214</v>
      </c>
      <c r="E7358" s="152" t="s">
        <v>102</v>
      </c>
      <c r="F7358" s="152">
        <v>158</v>
      </c>
      <c r="G7358" s="152">
        <v>52.6666666666667</v>
      </c>
      <c r="H7358" s="152">
        <v>306.66511393191303</v>
      </c>
      <c r="I7358" s="152">
        <v>276.24583282232402</v>
      </c>
      <c r="J7358" s="152">
        <v>234.56746627716001</v>
      </c>
      <c r="K7358" s="152">
        <v>323.15367320550598</v>
      </c>
      <c r="L7358" s="152">
        <v>41.678366545164003</v>
      </c>
      <c r="M7358" s="152">
        <v>46.9078403831817</v>
      </c>
    </row>
    <row r="7359" spans="1:13">
      <c r="A7359" s="150" t="str">
        <f t="shared" si="229"/>
        <v>2008-2010FemalesNU1</v>
      </c>
      <c r="B7359" s="151" t="str">
        <f t="shared" ref="B7359:B7422" si="230">CONCATENATE(C7359,"_",D7359,"_",E7359,"_","&lt;75")</f>
        <v>2008-2010_Females_NU1_&lt;75</v>
      </c>
      <c r="C7359" s="152" t="s">
        <v>6</v>
      </c>
      <c r="D7359" s="152" t="s">
        <v>214</v>
      </c>
      <c r="E7359" s="152" t="s">
        <v>102</v>
      </c>
      <c r="F7359" s="152">
        <v>145</v>
      </c>
      <c r="G7359" s="152">
        <v>48.3333333333333</v>
      </c>
      <c r="H7359" s="152">
        <v>282.02435134399201</v>
      </c>
      <c r="I7359" s="152">
        <v>249.643163765286</v>
      </c>
      <c r="J7359" s="152">
        <v>210.41294278576899</v>
      </c>
      <c r="K7359" s="152">
        <v>294.02655853162798</v>
      </c>
      <c r="L7359" s="152">
        <v>39.230220979516602</v>
      </c>
      <c r="M7359" s="152">
        <v>44.383394766341901</v>
      </c>
    </row>
    <row r="7360" spans="1:13">
      <c r="A7360" s="150" t="str">
        <f t="shared" si="229"/>
        <v>2009-2011FemalesNU1</v>
      </c>
      <c r="B7360" s="151" t="str">
        <f t="shared" si="230"/>
        <v>2009-2011_Females_NU1_&lt;75</v>
      </c>
      <c r="C7360" s="152" t="s">
        <v>7</v>
      </c>
      <c r="D7360" s="152" t="s">
        <v>214</v>
      </c>
      <c r="E7360" s="152" t="s">
        <v>102</v>
      </c>
      <c r="F7360" s="152">
        <v>125</v>
      </c>
      <c r="G7360" s="152">
        <v>41.6666666666667</v>
      </c>
      <c r="H7360" s="152">
        <v>243.85961489689601</v>
      </c>
      <c r="I7360" s="152">
        <v>212.08166209098201</v>
      </c>
      <c r="J7360" s="152">
        <v>176.23682471435299</v>
      </c>
      <c r="K7360" s="152">
        <v>253.02479859247799</v>
      </c>
      <c r="L7360" s="152">
        <v>35.844837376628902</v>
      </c>
      <c r="M7360" s="152">
        <v>40.943136501495701</v>
      </c>
    </row>
    <row r="7361" spans="1:13">
      <c r="A7361" s="150" t="str">
        <f t="shared" si="229"/>
        <v>2010-2012FemalesNU1</v>
      </c>
      <c r="B7361" s="151" t="str">
        <f t="shared" si="230"/>
        <v>2010-2012_Females_NU1_&lt;75</v>
      </c>
      <c r="C7361" s="152" t="s">
        <v>8</v>
      </c>
      <c r="D7361" s="152" t="s">
        <v>214</v>
      </c>
      <c r="E7361" s="152" t="s">
        <v>102</v>
      </c>
      <c r="F7361" s="152">
        <v>112</v>
      </c>
      <c r="G7361" s="152">
        <v>37.3333333333333</v>
      </c>
      <c r="H7361" s="152">
        <v>218.37466853845001</v>
      </c>
      <c r="I7361" s="152">
        <v>188.288638823502</v>
      </c>
      <c r="J7361" s="152">
        <v>154.73249399971701</v>
      </c>
      <c r="K7361" s="152">
        <v>226.90822637567399</v>
      </c>
      <c r="L7361" s="152">
        <v>33.5561448237845</v>
      </c>
      <c r="M7361" s="152">
        <v>38.619587552172</v>
      </c>
    </row>
    <row r="7362" spans="1:13">
      <c r="A7362" s="150" t="str">
        <f t="shared" si="229"/>
        <v>2011-2013FemalesNU1</v>
      </c>
      <c r="B7362" s="151" t="str">
        <f t="shared" si="230"/>
        <v>2011-2013_Females_NU1_&lt;75</v>
      </c>
      <c r="C7362" s="152" t="s">
        <v>9</v>
      </c>
      <c r="D7362" s="152" t="s">
        <v>214</v>
      </c>
      <c r="E7362" s="152" t="s">
        <v>102</v>
      </c>
      <c r="F7362" s="152">
        <v>117</v>
      </c>
      <c r="G7362" s="152">
        <v>39</v>
      </c>
      <c r="H7362" s="152">
        <v>227.471566054243</v>
      </c>
      <c r="I7362" s="152">
        <v>189.28848634662</v>
      </c>
      <c r="J7362" s="152">
        <v>156.23303756857001</v>
      </c>
      <c r="K7362" s="152">
        <v>227.21577790450399</v>
      </c>
      <c r="L7362" s="152">
        <v>33.055448778049801</v>
      </c>
      <c r="M7362" s="152">
        <v>37.927291557883997</v>
      </c>
    </row>
    <row r="7363" spans="1:13">
      <c r="A7363" s="150" t="str">
        <f t="shared" ref="A7363:A7426" si="231">C7363&amp;D7363&amp;E7363</f>
        <v>2012-2014FemalesNU1</v>
      </c>
      <c r="B7363" s="151" t="str">
        <f t="shared" si="230"/>
        <v>2012-2014_Females_NU1_&lt;75</v>
      </c>
      <c r="C7363" s="152" t="s">
        <v>216</v>
      </c>
      <c r="D7363" s="152" t="s">
        <v>214</v>
      </c>
      <c r="E7363" s="152" t="s">
        <v>102</v>
      </c>
      <c r="F7363" s="152">
        <v>128</v>
      </c>
      <c r="G7363" s="152">
        <v>42.6666666666667</v>
      </c>
      <c r="H7363" s="152">
        <v>248.37007140639599</v>
      </c>
      <c r="I7363" s="152">
        <v>204.88901259586601</v>
      </c>
      <c r="J7363" s="152">
        <v>170.40248543134999</v>
      </c>
      <c r="K7363" s="152">
        <v>244.21856076958301</v>
      </c>
      <c r="L7363" s="152">
        <v>34.486527164515799</v>
      </c>
      <c r="M7363" s="152">
        <v>39.329548173716802</v>
      </c>
    </row>
    <row r="7364" spans="1:13">
      <c r="A7364" s="150" t="str">
        <f t="shared" si="231"/>
        <v>2004-2006FemalesNU2</v>
      </c>
      <c r="B7364" s="151" t="str">
        <f t="shared" si="230"/>
        <v>2004-2006_Females_NU2_&lt;75</v>
      </c>
      <c r="C7364" s="152" t="s">
        <v>1</v>
      </c>
      <c r="D7364" s="152" t="s">
        <v>214</v>
      </c>
      <c r="E7364" s="152" t="s">
        <v>103</v>
      </c>
      <c r="F7364" s="152">
        <v>163</v>
      </c>
      <c r="G7364" s="152">
        <v>54.3333333333333</v>
      </c>
      <c r="H7364" s="152">
        <v>325.98696052157902</v>
      </c>
      <c r="I7364" s="152">
        <v>315.04800485975301</v>
      </c>
      <c r="J7364" s="152">
        <v>268.44271260410198</v>
      </c>
      <c r="K7364" s="152">
        <v>367.40468552749002</v>
      </c>
      <c r="L7364" s="152">
        <v>46.605292255650902</v>
      </c>
      <c r="M7364" s="152">
        <v>52.356680667737002</v>
      </c>
    </row>
    <row r="7365" spans="1:13">
      <c r="A7365" s="150" t="str">
        <f t="shared" si="231"/>
        <v>2005-2007FemalesNU2</v>
      </c>
      <c r="B7365" s="151" t="str">
        <f t="shared" si="230"/>
        <v>2005-2007_Females_NU2_&lt;75</v>
      </c>
      <c r="C7365" s="152" t="s">
        <v>3</v>
      </c>
      <c r="D7365" s="152" t="s">
        <v>214</v>
      </c>
      <c r="E7365" s="152" t="s">
        <v>103</v>
      </c>
      <c r="F7365" s="152">
        <v>156</v>
      </c>
      <c r="G7365" s="152">
        <v>52</v>
      </c>
      <c r="H7365" s="152">
        <v>310.82508119309</v>
      </c>
      <c r="I7365" s="152">
        <v>296.17340331827302</v>
      </c>
      <c r="J7365" s="152">
        <v>251.39205814395899</v>
      </c>
      <c r="K7365" s="152">
        <v>346.61185689134402</v>
      </c>
      <c r="L7365" s="152">
        <v>44.7813451743136</v>
      </c>
      <c r="M7365" s="152">
        <v>50.438453573070603</v>
      </c>
    </row>
    <row r="7366" spans="1:13">
      <c r="A7366" s="150" t="str">
        <f t="shared" si="231"/>
        <v>2006-2008FemalesNU2</v>
      </c>
      <c r="B7366" s="151" t="str">
        <f t="shared" si="230"/>
        <v>2006-2008_Females_NU2_&lt;75</v>
      </c>
      <c r="C7366" s="152" t="s">
        <v>4</v>
      </c>
      <c r="D7366" s="152" t="s">
        <v>214</v>
      </c>
      <c r="E7366" s="152" t="s">
        <v>103</v>
      </c>
      <c r="F7366" s="152">
        <v>152</v>
      </c>
      <c r="G7366" s="152">
        <v>50.6666666666667</v>
      </c>
      <c r="H7366" s="152">
        <v>300.35370600904997</v>
      </c>
      <c r="I7366" s="152">
        <v>283.89109120391697</v>
      </c>
      <c r="J7366" s="152">
        <v>240.399782284883</v>
      </c>
      <c r="K7366" s="152">
        <v>332.95321664823001</v>
      </c>
      <c r="L7366" s="152">
        <v>43.491308919034203</v>
      </c>
      <c r="M7366" s="152">
        <v>49.062125444313303</v>
      </c>
    </row>
    <row r="7367" spans="1:13">
      <c r="A7367" s="150" t="str">
        <f t="shared" si="231"/>
        <v>2007-2009FemalesNU2</v>
      </c>
      <c r="B7367" s="151" t="str">
        <f t="shared" si="230"/>
        <v>2007-2009_Females_NU2_&lt;75</v>
      </c>
      <c r="C7367" s="152" t="s">
        <v>5</v>
      </c>
      <c r="D7367" s="152" t="s">
        <v>214</v>
      </c>
      <c r="E7367" s="152" t="s">
        <v>103</v>
      </c>
      <c r="F7367" s="152">
        <v>156</v>
      </c>
      <c r="G7367" s="152">
        <v>52</v>
      </c>
      <c r="H7367" s="152">
        <v>306.08641054820902</v>
      </c>
      <c r="I7367" s="152">
        <v>288.91710172484397</v>
      </c>
      <c r="J7367" s="152">
        <v>245.227837058783</v>
      </c>
      <c r="K7367" s="152">
        <v>338.12551515956801</v>
      </c>
      <c r="L7367" s="152">
        <v>43.689264666061099</v>
      </c>
      <c r="M7367" s="152">
        <v>49.208413434724299</v>
      </c>
    </row>
    <row r="7368" spans="1:13">
      <c r="A7368" s="150" t="str">
        <f t="shared" si="231"/>
        <v>2008-2010FemalesNU2</v>
      </c>
      <c r="B7368" s="151" t="str">
        <f t="shared" si="230"/>
        <v>2008-2010_Females_NU2_&lt;75</v>
      </c>
      <c r="C7368" s="152" t="s">
        <v>6</v>
      </c>
      <c r="D7368" s="152" t="s">
        <v>214</v>
      </c>
      <c r="E7368" s="152" t="s">
        <v>103</v>
      </c>
      <c r="F7368" s="152">
        <v>135</v>
      </c>
      <c r="G7368" s="152">
        <v>45</v>
      </c>
      <c r="H7368" s="152">
        <v>263.79037458233199</v>
      </c>
      <c r="I7368" s="152">
        <v>247.63280227133299</v>
      </c>
      <c r="J7368" s="152">
        <v>207.48670698664699</v>
      </c>
      <c r="K7368" s="152">
        <v>293.25797741925999</v>
      </c>
      <c r="L7368" s="152">
        <v>40.146095284685799</v>
      </c>
      <c r="M7368" s="152">
        <v>45.625175147927898</v>
      </c>
    </row>
    <row r="7369" spans="1:13">
      <c r="A7369" s="150" t="str">
        <f t="shared" si="231"/>
        <v>2009-2011FemalesNU2</v>
      </c>
      <c r="B7369" s="151" t="str">
        <f t="shared" si="230"/>
        <v>2009-2011_Females_NU2_&lt;75</v>
      </c>
      <c r="C7369" s="152" t="s">
        <v>7</v>
      </c>
      <c r="D7369" s="152" t="s">
        <v>214</v>
      </c>
      <c r="E7369" s="152" t="s">
        <v>103</v>
      </c>
      <c r="F7369" s="152">
        <v>142</v>
      </c>
      <c r="G7369" s="152">
        <v>47.3333333333333</v>
      </c>
      <c r="H7369" s="152">
        <v>277.69629412339901</v>
      </c>
      <c r="I7369" s="152">
        <v>258.36534042754499</v>
      </c>
      <c r="J7369" s="152">
        <v>217.50399928556001</v>
      </c>
      <c r="K7369" s="152">
        <v>304.65446135923702</v>
      </c>
      <c r="L7369" s="152">
        <v>40.861341141985001</v>
      </c>
      <c r="M7369" s="152">
        <v>46.289120931692601</v>
      </c>
    </row>
    <row r="7370" spans="1:13">
      <c r="A7370" s="150" t="str">
        <f t="shared" si="231"/>
        <v>2010-2012FemalesNU2</v>
      </c>
      <c r="B7370" s="151" t="str">
        <f t="shared" si="230"/>
        <v>2010-2012_Females_NU2_&lt;75</v>
      </c>
      <c r="C7370" s="152" t="s">
        <v>8</v>
      </c>
      <c r="D7370" s="152" t="s">
        <v>214</v>
      </c>
      <c r="E7370" s="152" t="s">
        <v>103</v>
      </c>
      <c r="F7370" s="152">
        <v>138</v>
      </c>
      <c r="G7370" s="152">
        <v>46</v>
      </c>
      <c r="H7370" s="152">
        <v>269.89497565077897</v>
      </c>
      <c r="I7370" s="152">
        <v>252.49372117988401</v>
      </c>
      <c r="J7370" s="152">
        <v>211.99683342270899</v>
      </c>
      <c r="K7370" s="152">
        <v>298.45287501978299</v>
      </c>
      <c r="L7370" s="152">
        <v>40.496887757174903</v>
      </c>
      <c r="M7370" s="152">
        <v>45.959153839899599</v>
      </c>
    </row>
    <row r="7371" spans="1:13">
      <c r="A7371" s="150" t="str">
        <f t="shared" si="231"/>
        <v>2011-2013FemalesNU2</v>
      </c>
      <c r="B7371" s="151" t="str">
        <f t="shared" si="230"/>
        <v>2011-2013_Females_NU2_&lt;75</v>
      </c>
      <c r="C7371" s="152" t="s">
        <v>9</v>
      </c>
      <c r="D7371" s="152" t="s">
        <v>214</v>
      </c>
      <c r="E7371" s="152" t="s">
        <v>103</v>
      </c>
      <c r="F7371" s="152">
        <v>154</v>
      </c>
      <c r="G7371" s="152">
        <v>51.3333333333333</v>
      </c>
      <c r="H7371" s="152">
        <v>300.88703059669399</v>
      </c>
      <c r="I7371" s="152">
        <v>280.65642603648098</v>
      </c>
      <c r="J7371" s="152">
        <v>237.91919218327999</v>
      </c>
      <c r="K7371" s="152">
        <v>328.82983095878097</v>
      </c>
      <c r="L7371" s="152">
        <v>42.737233853201097</v>
      </c>
      <c r="M7371" s="152">
        <v>48.173404922300598</v>
      </c>
    </row>
    <row r="7372" spans="1:13">
      <c r="A7372" s="150" t="str">
        <f t="shared" si="231"/>
        <v>2012-2014FemalesNU2</v>
      </c>
      <c r="B7372" s="151" t="str">
        <f t="shared" si="230"/>
        <v>2012-2014_Females_NU2_&lt;75</v>
      </c>
      <c r="C7372" s="152" t="s">
        <v>216</v>
      </c>
      <c r="D7372" s="152" t="s">
        <v>214</v>
      </c>
      <c r="E7372" s="152" t="s">
        <v>103</v>
      </c>
      <c r="F7372" s="152">
        <v>139</v>
      </c>
      <c r="G7372" s="152">
        <v>46.3333333333333</v>
      </c>
      <c r="H7372" s="152">
        <v>271.07141464175697</v>
      </c>
      <c r="I7372" s="152">
        <v>250.23619812491799</v>
      </c>
      <c r="J7372" s="152">
        <v>210.15907102048999</v>
      </c>
      <c r="K7372" s="152">
        <v>295.69811696750003</v>
      </c>
      <c r="L7372" s="152">
        <v>40.077127104428101</v>
      </c>
      <c r="M7372" s="152">
        <v>45.461918842582499</v>
      </c>
    </row>
    <row r="7373" spans="1:13">
      <c r="A7373" s="150" t="str">
        <f t="shared" si="231"/>
        <v>2004-2006FemalesNU3</v>
      </c>
      <c r="B7373" s="151" t="str">
        <f t="shared" si="230"/>
        <v>2004-2006_Females_NU3_&lt;75</v>
      </c>
      <c r="C7373" s="152" t="s">
        <v>1</v>
      </c>
      <c r="D7373" s="152" t="s">
        <v>214</v>
      </c>
      <c r="E7373" s="152" t="s">
        <v>104</v>
      </c>
      <c r="F7373" s="152">
        <v>156</v>
      </c>
      <c r="G7373" s="152">
        <v>52</v>
      </c>
      <c r="H7373" s="152">
        <v>315.910977906482</v>
      </c>
      <c r="I7373" s="152">
        <v>305.92940826436501</v>
      </c>
      <c r="J7373" s="152">
        <v>259.58208548682899</v>
      </c>
      <c r="K7373" s="152">
        <v>358.13166523211203</v>
      </c>
      <c r="L7373" s="152">
        <v>46.347322777536498</v>
      </c>
      <c r="M7373" s="152">
        <v>52.202256967746997</v>
      </c>
    </row>
    <row r="7374" spans="1:13">
      <c r="A7374" s="150" t="str">
        <f t="shared" si="231"/>
        <v>2005-2007FemalesNU3</v>
      </c>
      <c r="B7374" s="151" t="str">
        <f t="shared" si="230"/>
        <v>2005-2007_Females_NU3_&lt;75</v>
      </c>
      <c r="C7374" s="152" t="s">
        <v>3</v>
      </c>
      <c r="D7374" s="152" t="s">
        <v>214</v>
      </c>
      <c r="E7374" s="152" t="s">
        <v>104</v>
      </c>
      <c r="F7374" s="152">
        <v>175</v>
      </c>
      <c r="G7374" s="152">
        <v>58.3333333333333</v>
      </c>
      <c r="H7374" s="152">
        <v>351.97103781174599</v>
      </c>
      <c r="I7374" s="152">
        <v>337.274888625372</v>
      </c>
      <c r="J7374" s="152">
        <v>288.917060240924</v>
      </c>
      <c r="K7374" s="152">
        <v>391.37905543998397</v>
      </c>
      <c r="L7374" s="152">
        <v>48.357828384448197</v>
      </c>
      <c r="M7374" s="152">
        <v>54.104166814611702</v>
      </c>
    </row>
    <row r="7375" spans="1:13">
      <c r="A7375" s="150" t="str">
        <f t="shared" si="231"/>
        <v>2006-2008FemalesNU3</v>
      </c>
      <c r="B7375" s="151" t="str">
        <f t="shared" si="230"/>
        <v>2006-2008_Females_NU3_&lt;75</v>
      </c>
      <c r="C7375" s="152" t="s">
        <v>4</v>
      </c>
      <c r="D7375" s="152" t="s">
        <v>214</v>
      </c>
      <c r="E7375" s="152" t="s">
        <v>104</v>
      </c>
      <c r="F7375" s="152">
        <v>172</v>
      </c>
      <c r="G7375" s="152">
        <v>57.3333333333333</v>
      </c>
      <c r="H7375" s="152">
        <v>342.64313319255803</v>
      </c>
      <c r="I7375" s="152">
        <v>328.65577601800101</v>
      </c>
      <c r="J7375" s="152">
        <v>281.12557894382701</v>
      </c>
      <c r="K7375" s="152">
        <v>381.88611964892999</v>
      </c>
      <c r="L7375" s="152">
        <v>47.530197074173998</v>
      </c>
      <c r="M7375" s="152">
        <v>53.2303436309289</v>
      </c>
    </row>
    <row r="7376" spans="1:13">
      <c r="A7376" s="150" t="str">
        <f t="shared" si="231"/>
        <v>2007-2009FemalesNU3</v>
      </c>
      <c r="B7376" s="151" t="str">
        <f t="shared" si="230"/>
        <v>2007-2009_Females_NU3_&lt;75</v>
      </c>
      <c r="C7376" s="152" t="s">
        <v>5</v>
      </c>
      <c r="D7376" s="152" t="s">
        <v>214</v>
      </c>
      <c r="E7376" s="152" t="s">
        <v>104</v>
      </c>
      <c r="F7376" s="152">
        <v>192</v>
      </c>
      <c r="G7376" s="152">
        <v>64</v>
      </c>
      <c r="H7376" s="152">
        <v>379.319201058933</v>
      </c>
      <c r="I7376" s="152">
        <v>360.42501032183299</v>
      </c>
      <c r="J7376" s="152">
        <v>310.91446745000798</v>
      </c>
      <c r="K7376" s="152">
        <v>415.53639846746103</v>
      </c>
      <c r="L7376" s="152">
        <v>49.510542871825102</v>
      </c>
      <c r="M7376" s="152">
        <v>55.111388145627203</v>
      </c>
    </row>
    <row r="7377" spans="1:13">
      <c r="A7377" s="150" t="str">
        <f t="shared" si="231"/>
        <v>2008-2010FemalesNU3</v>
      </c>
      <c r="B7377" s="151" t="str">
        <f t="shared" si="230"/>
        <v>2008-2010_Females_NU3_&lt;75</v>
      </c>
      <c r="C7377" s="152" t="s">
        <v>6</v>
      </c>
      <c r="D7377" s="152" t="s">
        <v>214</v>
      </c>
      <c r="E7377" s="152" t="s">
        <v>104</v>
      </c>
      <c r="F7377" s="152">
        <v>185</v>
      </c>
      <c r="G7377" s="152">
        <v>61.6666666666667</v>
      </c>
      <c r="H7377" s="152">
        <v>364.17322834645699</v>
      </c>
      <c r="I7377" s="152">
        <v>345.36129732679501</v>
      </c>
      <c r="J7377" s="152">
        <v>297.00569168639799</v>
      </c>
      <c r="K7377" s="152">
        <v>399.29589865298402</v>
      </c>
      <c r="L7377" s="152">
        <v>48.355605640397698</v>
      </c>
      <c r="M7377" s="152">
        <v>53.934601326189103</v>
      </c>
    </row>
    <row r="7378" spans="1:13">
      <c r="A7378" s="150" t="str">
        <f t="shared" si="231"/>
        <v>2009-2011FemalesNU3</v>
      </c>
      <c r="B7378" s="151" t="str">
        <f t="shared" si="230"/>
        <v>2009-2011_Females_NU3_&lt;75</v>
      </c>
      <c r="C7378" s="152" t="s">
        <v>7</v>
      </c>
      <c r="D7378" s="152" t="s">
        <v>214</v>
      </c>
      <c r="E7378" s="152" t="s">
        <v>104</v>
      </c>
      <c r="F7378" s="152">
        <v>167</v>
      </c>
      <c r="G7378" s="152">
        <v>55.6666666666667</v>
      </c>
      <c r="H7378" s="152">
        <v>327.81736450542797</v>
      </c>
      <c r="I7378" s="152">
        <v>305.61324610024099</v>
      </c>
      <c r="J7378" s="152">
        <v>260.64626380985101</v>
      </c>
      <c r="K7378" s="152">
        <v>356.05827391513799</v>
      </c>
      <c r="L7378" s="152">
        <v>44.966982290389502</v>
      </c>
      <c r="M7378" s="152">
        <v>50.445027814897301</v>
      </c>
    </row>
    <row r="7379" spans="1:13">
      <c r="A7379" s="150" t="str">
        <f t="shared" si="231"/>
        <v>2010-2012FemalesNU3</v>
      </c>
      <c r="B7379" s="151" t="str">
        <f t="shared" si="230"/>
        <v>2010-2012_Females_NU3_&lt;75</v>
      </c>
      <c r="C7379" s="152" t="s">
        <v>8</v>
      </c>
      <c r="D7379" s="152" t="s">
        <v>214</v>
      </c>
      <c r="E7379" s="152" t="s">
        <v>104</v>
      </c>
      <c r="F7379" s="152">
        <v>148</v>
      </c>
      <c r="G7379" s="152">
        <v>49.3333333333333</v>
      </c>
      <c r="H7379" s="152">
        <v>290.65771126691402</v>
      </c>
      <c r="I7379" s="152">
        <v>266.80483043604198</v>
      </c>
      <c r="J7379" s="152">
        <v>225.24968573929399</v>
      </c>
      <c r="K7379" s="152">
        <v>313.75913181004501</v>
      </c>
      <c r="L7379" s="152">
        <v>41.555144696747803</v>
      </c>
      <c r="M7379" s="152">
        <v>46.9543013740033</v>
      </c>
    </row>
    <row r="7380" spans="1:13">
      <c r="A7380" s="150" t="str">
        <f t="shared" si="231"/>
        <v>2011-2013FemalesNU3</v>
      </c>
      <c r="B7380" s="151" t="str">
        <f t="shared" si="230"/>
        <v>2011-2013_Females_NU3_&lt;75</v>
      </c>
      <c r="C7380" s="152" t="s">
        <v>9</v>
      </c>
      <c r="D7380" s="152" t="s">
        <v>214</v>
      </c>
      <c r="E7380" s="152" t="s">
        <v>104</v>
      </c>
      <c r="F7380" s="152">
        <v>154</v>
      </c>
      <c r="G7380" s="152">
        <v>51.3333333333333</v>
      </c>
      <c r="H7380" s="152">
        <v>301.90158792393601</v>
      </c>
      <c r="I7380" s="152">
        <v>267.95498019366198</v>
      </c>
      <c r="J7380" s="152">
        <v>227.04021412288299</v>
      </c>
      <c r="K7380" s="152">
        <v>314.07409964811802</v>
      </c>
      <c r="L7380" s="152">
        <v>40.914766070778697</v>
      </c>
      <c r="M7380" s="152">
        <v>46.119119454456502</v>
      </c>
    </row>
    <row r="7381" spans="1:13">
      <c r="A7381" s="150" t="str">
        <f t="shared" si="231"/>
        <v>2012-2014FemalesNU3</v>
      </c>
      <c r="B7381" s="151" t="str">
        <f t="shared" si="230"/>
        <v>2012-2014_Females_NU3_&lt;75</v>
      </c>
      <c r="C7381" s="152" t="s">
        <v>216</v>
      </c>
      <c r="D7381" s="152" t="s">
        <v>214</v>
      </c>
      <c r="E7381" s="152" t="s">
        <v>104</v>
      </c>
      <c r="F7381" s="152">
        <v>158</v>
      </c>
      <c r="G7381" s="152">
        <v>52.6666666666667</v>
      </c>
      <c r="H7381" s="152">
        <v>309.54293438865301</v>
      </c>
      <c r="I7381" s="152">
        <v>267.901267463436</v>
      </c>
      <c r="J7381" s="152">
        <v>227.46255595989601</v>
      </c>
      <c r="K7381" s="152">
        <v>313.413910634182</v>
      </c>
      <c r="L7381" s="152">
        <v>40.4387115035398</v>
      </c>
      <c r="M7381" s="152">
        <v>45.512643170745399</v>
      </c>
    </row>
    <row r="7382" spans="1:13">
      <c r="A7382" s="150" t="str">
        <f t="shared" si="231"/>
        <v>2004-2006FemalesNU4</v>
      </c>
      <c r="B7382" s="151" t="str">
        <f t="shared" si="230"/>
        <v>2004-2006_Females_NU4_&lt;75</v>
      </c>
      <c r="C7382" s="152" t="s">
        <v>1</v>
      </c>
      <c r="D7382" s="152" t="s">
        <v>214</v>
      </c>
      <c r="E7382" s="152" t="s">
        <v>105</v>
      </c>
      <c r="F7382" s="152">
        <v>152</v>
      </c>
      <c r="G7382" s="152">
        <v>50.6666666666667</v>
      </c>
      <c r="H7382" s="152">
        <v>313.47962382445098</v>
      </c>
      <c r="I7382" s="152">
        <v>318.02784427213101</v>
      </c>
      <c r="J7382" s="152">
        <v>269.37311557252798</v>
      </c>
      <c r="K7382" s="152">
        <v>372.91477368975097</v>
      </c>
      <c r="L7382" s="152">
        <v>48.654728699603098</v>
      </c>
      <c r="M7382" s="152">
        <v>54.886929417620401</v>
      </c>
    </row>
    <row r="7383" spans="1:13">
      <c r="A7383" s="150" t="str">
        <f t="shared" si="231"/>
        <v>2005-2007FemalesNU4</v>
      </c>
      <c r="B7383" s="151" t="str">
        <f t="shared" si="230"/>
        <v>2005-2007_Females_NU4_&lt;75</v>
      </c>
      <c r="C7383" s="152" t="s">
        <v>3</v>
      </c>
      <c r="D7383" s="152" t="s">
        <v>214</v>
      </c>
      <c r="E7383" s="152" t="s">
        <v>105</v>
      </c>
      <c r="F7383" s="152">
        <v>163</v>
      </c>
      <c r="G7383" s="152">
        <v>54.3333333333333</v>
      </c>
      <c r="H7383" s="152">
        <v>332.99965269974899</v>
      </c>
      <c r="I7383" s="152">
        <v>338.89649973046198</v>
      </c>
      <c r="J7383" s="152">
        <v>288.73457207830899</v>
      </c>
      <c r="K7383" s="152">
        <v>395.24872714179099</v>
      </c>
      <c r="L7383" s="152">
        <v>50.161927652152499</v>
      </c>
      <c r="M7383" s="152">
        <v>56.352227411328698</v>
      </c>
    </row>
    <row r="7384" spans="1:13">
      <c r="A7384" s="150" t="str">
        <f t="shared" si="231"/>
        <v>2006-2008FemalesNU4</v>
      </c>
      <c r="B7384" s="151" t="str">
        <f t="shared" si="230"/>
        <v>2006-2008_Females_NU4_&lt;75</v>
      </c>
      <c r="C7384" s="152" t="s">
        <v>4</v>
      </c>
      <c r="D7384" s="152" t="s">
        <v>214</v>
      </c>
      <c r="E7384" s="152" t="s">
        <v>105</v>
      </c>
      <c r="F7384" s="152">
        <v>176</v>
      </c>
      <c r="G7384" s="152">
        <v>58.6666666666667</v>
      </c>
      <c r="H7384" s="152">
        <v>358.14578161246999</v>
      </c>
      <c r="I7384" s="152">
        <v>357.43270830285201</v>
      </c>
      <c r="J7384" s="152">
        <v>306.416569726837</v>
      </c>
      <c r="K7384" s="152">
        <v>414.49274278475701</v>
      </c>
      <c r="L7384" s="152">
        <v>51.0161385760155</v>
      </c>
      <c r="M7384" s="152">
        <v>57.0600344819048</v>
      </c>
    </row>
    <row r="7385" spans="1:13">
      <c r="A7385" s="150" t="str">
        <f t="shared" si="231"/>
        <v>2007-2009FemalesNU4</v>
      </c>
      <c r="B7385" s="151" t="str">
        <f t="shared" si="230"/>
        <v>2007-2009_Females_NU4_&lt;75</v>
      </c>
      <c r="C7385" s="152" t="s">
        <v>5</v>
      </c>
      <c r="D7385" s="152" t="s">
        <v>214</v>
      </c>
      <c r="E7385" s="152" t="s">
        <v>105</v>
      </c>
      <c r="F7385" s="152">
        <v>176</v>
      </c>
      <c r="G7385" s="152">
        <v>58.6666666666667</v>
      </c>
      <c r="H7385" s="152">
        <v>356.63627152988897</v>
      </c>
      <c r="I7385" s="152">
        <v>352.01059865123102</v>
      </c>
      <c r="J7385" s="152">
        <v>301.73497215774501</v>
      </c>
      <c r="K7385" s="152">
        <v>408.24239238142798</v>
      </c>
      <c r="L7385" s="152">
        <v>50.275626493485497</v>
      </c>
      <c r="M7385" s="152">
        <v>56.231793730196998</v>
      </c>
    </row>
    <row r="7386" spans="1:13">
      <c r="A7386" s="150" t="str">
        <f t="shared" si="231"/>
        <v>2008-2010FemalesNU4</v>
      </c>
      <c r="B7386" s="151" t="str">
        <f t="shared" si="230"/>
        <v>2008-2010_Females_NU4_&lt;75</v>
      </c>
      <c r="C7386" s="152" t="s">
        <v>6</v>
      </c>
      <c r="D7386" s="152" t="s">
        <v>214</v>
      </c>
      <c r="E7386" s="152" t="s">
        <v>105</v>
      </c>
      <c r="F7386" s="152">
        <v>177</v>
      </c>
      <c r="G7386" s="152">
        <v>59</v>
      </c>
      <c r="H7386" s="152">
        <v>358.88077858880803</v>
      </c>
      <c r="I7386" s="152">
        <v>350.74484659406198</v>
      </c>
      <c r="J7386" s="152">
        <v>300.780275745925</v>
      </c>
      <c r="K7386" s="152">
        <v>406.61094185460797</v>
      </c>
      <c r="L7386" s="152">
        <v>49.964570848137001</v>
      </c>
      <c r="M7386" s="152">
        <v>55.8660952605468</v>
      </c>
    </row>
    <row r="7387" spans="1:13">
      <c r="A7387" s="150" t="str">
        <f t="shared" si="231"/>
        <v>2009-2011FemalesNU4</v>
      </c>
      <c r="B7387" s="151" t="str">
        <f t="shared" si="230"/>
        <v>2009-2011_Females_NU4_&lt;75</v>
      </c>
      <c r="C7387" s="152" t="s">
        <v>7</v>
      </c>
      <c r="D7387" s="152" t="s">
        <v>214</v>
      </c>
      <c r="E7387" s="152" t="s">
        <v>105</v>
      </c>
      <c r="F7387" s="152">
        <v>162</v>
      </c>
      <c r="G7387" s="152">
        <v>54</v>
      </c>
      <c r="H7387" s="152">
        <v>326.94248234106999</v>
      </c>
      <c r="I7387" s="152">
        <v>320.076026846785</v>
      </c>
      <c r="J7387" s="152">
        <v>272.45411247522497</v>
      </c>
      <c r="K7387" s="152">
        <v>373.59408231131999</v>
      </c>
      <c r="L7387" s="152">
        <v>47.621914371560202</v>
      </c>
      <c r="M7387" s="152">
        <v>53.518055464535202</v>
      </c>
    </row>
    <row r="7388" spans="1:13">
      <c r="A7388" s="150" t="str">
        <f t="shared" si="231"/>
        <v>2010-2012FemalesNU4</v>
      </c>
      <c r="B7388" s="151" t="str">
        <f t="shared" si="230"/>
        <v>2010-2012_Females_NU4_&lt;75</v>
      </c>
      <c r="C7388" s="152" t="s">
        <v>8</v>
      </c>
      <c r="D7388" s="152" t="s">
        <v>214</v>
      </c>
      <c r="E7388" s="152" t="s">
        <v>105</v>
      </c>
      <c r="F7388" s="152">
        <v>156</v>
      </c>
      <c r="G7388" s="152">
        <v>52</v>
      </c>
      <c r="H7388" s="152">
        <v>313.85172517855301</v>
      </c>
      <c r="I7388" s="152">
        <v>300.45963935629499</v>
      </c>
      <c r="J7388" s="152">
        <v>254.93555556823</v>
      </c>
      <c r="K7388" s="152">
        <v>351.73465973951397</v>
      </c>
      <c r="L7388" s="152">
        <v>45.524083788065397</v>
      </c>
      <c r="M7388" s="152">
        <v>51.275020383219299</v>
      </c>
    </row>
    <row r="7389" spans="1:13">
      <c r="A7389" s="150" t="str">
        <f t="shared" si="231"/>
        <v>2011-2013FemalesNU4</v>
      </c>
      <c r="B7389" s="151" t="str">
        <f t="shared" si="230"/>
        <v>2011-2013_Females_NU4_&lt;75</v>
      </c>
      <c r="C7389" s="152" t="s">
        <v>9</v>
      </c>
      <c r="D7389" s="152" t="s">
        <v>214</v>
      </c>
      <c r="E7389" s="152" t="s">
        <v>105</v>
      </c>
      <c r="F7389" s="152">
        <v>154</v>
      </c>
      <c r="G7389" s="152">
        <v>51.3333333333333</v>
      </c>
      <c r="H7389" s="152">
        <v>309.26178809542898</v>
      </c>
      <c r="I7389" s="152">
        <v>293.06688526101499</v>
      </c>
      <c r="J7389" s="152">
        <v>248.35245295163</v>
      </c>
      <c r="K7389" s="152">
        <v>343.46898804824201</v>
      </c>
      <c r="L7389" s="152">
        <v>44.714432309385003</v>
      </c>
      <c r="M7389" s="152">
        <v>50.402102787227001</v>
      </c>
    </row>
    <row r="7390" spans="1:13">
      <c r="A7390" s="150" t="str">
        <f t="shared" si="231"/>
        <v>2012-2014FemalesNU4</v>
      </c>
      <c r="B7390" s="151" t="str">
        <f t="shared" si="230"/>
        <v>2012-2014_Females_NU4_&lt;75</v>
      </c>
      <c r="C7390" s="152" t="s">
        <v>216</v>
      </c>
      <c r="D7390" s="152" t="s">
        <v>214</v>
      </c>
      <c r="E7390" s="152" t="s">
        <v>105</v>
      </c>
      <c r="F7390" s="152">
        <v>147</v>
      </c>
      <c r="G7390" s="152">
        <v>49</v>
      </c>
      <c r="H7390" s="152">
        <v>295.78655076663</v>
      </c>
      <c r="I7390" s="152">
        <v>273.30175169424803</v>
      </c>
      <c r="J7390" s="152">
        <v>230.682901179504</v>
      </c>
      <c r="K7390" s="152">
        <v>321.478058082242</v>
      </c>
      <c r="L7390" s="152">
        <v>42.618850514744302</v>
      </c>
      <c r="M7390" s="152">
        <v>48.176306387994302</v>
      </c>
    </row>
    <row r="7391" spans="1:13">
      <c r="A7391" s="150" t="str">
        <f t="shared" si="231"/>
        <v>2004-2006FemalesNU5</v>
      </c>
      <c r="B7391" s="151" t="str">
        <f t="shared" si="230"/>
        <v>2004-2006_Females_NU5_&lt;75</v>
      </c>
      <c r="C7391" s="152" t="s">
        <v>1</v>
      </c>
      <c r="D7391" s="152" t="s">
        <v>214</v>
      </c>
      <c r="E7391" s="152" t="s">
        <v>106</v>
      </c>
      <c r="F7391" s="152">
        <v>201</v>
      </c>
      <c r="G7391" s="152">
        <v>67</v>
      </c>
      <c r="H7391" s="152">
        <v>434.84845206931601</v>
      </c>
      <c r="I7391" s="152">
        <v>457.25271637962902</v>
      </c>
      <c r="J7391" s="152">
        <v>396.12136079808897</v>
      </c>
      <c r="K7391" s="152">
        <v>525.13373969401698</v>
      </c>
      <c r="L7391" s="152">
        <v>61.131355581539701</v>
      </c>
      <c r="M7391" s="152">
        <v>67.881023314387704</v>
      </c>
    </row>
    <row r="7392" spans="1:13">
      <c r="A7392" s="150" t="str">
        <f t="shared" si="231"/>
        <v>2005-2007FemalesNU5</v>
      </c>
      <c r="B7392" s="151" t="str">
        <f t="shared" si="230"/>
        <v>2005-2007_Females_NU5_&lt;75</v>
      </c>
      <c r="C7392" s="152" t="s">
        <v>3</v>
      </c>
      <c r="D7392" s="152" t="s">
        <v>214</v>
      </c>
      <c r="E7392" s="152" t="s">
        <v>106</v>
      </c>
      <c r="F7392" s="152">
        <v>188</v>
      </c>
      <c r="G7392" s="152">
        <v>62.6666666666667</v>
      </c>
      <c r="H7392" s="152">
        <v>404.36194695975701</v>
      </c>
      <c r="I7392" s="152">
        <v>426.85547087261602</v>
      </c>
      <c r="J7392" s="152">
        <v>367.93438491485102</v>
      </c>
      <c r="K7392" s="152">
        <v>492.51677794620798</v>
      </c>
      <c r="L7392" s="152">
        <v>58.9210859577653</v>
      </c>
      <c r="M7392" s="152">
        <v>65.661307073592099</v>
      </c>
    </row>
    <row r="7393" spans="1:13">
      <c r="A7393" s="150" t="str">
        <f t="shared" si="231"/>
        <v>2006-2008FemalesNU5</v>
      </c>
      <c r="B7393" s="151" t="str">
        <f t="shared" si="230"/>
        <v>2006-2008_Females_NU5_&lt;75</v>
      </c>
      <c r="C7393" s="152" t="s">
        <v>4</v>
      </c>
      <c r="D7393" s="152" t="s">
        <v>214</v>
      </c>
      <c r="E7393" s="152" t="s">
        <v>106</v>
      </c>
      <c r="F7393" s="152">
        <v>194</v>
      </c>
      <c r="G7393" s="152">
        <v>64.6666666666667</v>
      </c>
      <c r="H7393" s="152">
        <v>414.86677216543302</v>
      </c>
      <c r="I7393" s="152">
        <v>436.53089089487702</v>
      </c>
      <c r="J7393" s="152">
        <v>377.16038530972997</v>
      </c>
      <c r="K7393" s="152">
        <v>502.58086171723602</v>
      </c>
      <c r="L7393" s="152">
        <v>59.370505585146397</v>
      </c>
      <c r="M7393" s="152">
        <v>66.049970822359995</v>
      </c>
    </row>
    <row r="7394" spans="1:13">
      <c r="A7394" s="150" t="str">
        <f t="shared" si="231"/>
        <v>2007-2009FemalesNU5</v>
      </c>
      <c r="B7394" s="151" t="str">
        <f t="shared" si="230"/>
        <v>2007-2009_Females_NU5_&lt;75</v>
      </c>
      <c r="C7394" s="152" t="s">
        <v>5</v>
      </c>
      <c r="D7394" s="152" t="s">
        <v>214</v>
      </c>
      <c r="E7394" s="152" t="s">
        <v>106</v>
      </c>
      <c r="F7394" s="152">
        <v>184</v>
      </c>
      <c r="G7394" s="152">
        <v>61.3333333333333</v>
      </c>
      <c r="H7394" s="152">
        <v>392.95248264815802</v>
      </c>
      <c r="I7394" s="152">
        <v>411.06477682156998</v>
      </c>
      <c r="J7394" s="152">
        <v>353.72028542258403</v>
      </c>
      <c r="K7394" s="152">
        <v>475.04440571643499</v>
      </c>
      <c r="L7394" s="152">
        <v>57.3444913989863</v>
      </c>
      <c r="M7394" s="152">
        <v>63.979628894864497</v>
      </c>
    </row>
    <row r="7395" spans="1:13">
      <c r="A7395" s="150" t="str">
        <f t="shared" si="231"/>
        <v>2008-2010FemalesNU5</v>
      </c>
      <c r="B7395" s="151" t="str">
        <f t="shared" si="230"/>
        <v>2008-2010_Females_NU5_&lt;75</v>
      </c>
      <c r="C7395" s="152" t="s">
        <v>6</v>
      </c>
      <c r="D7395" s="152" t="s">
        <v>214</v>
      </c>
      <c r="E7395" s="152" t="s">
        <v>106</v>
      </c>
      <c r="F7395" s="152">
        <v>180</v>
      </c>
      <c r="G7395" s="152">
        <v>60</v>
      </c>
      <c r="H7395" s="152">
        <v>383.68077759304299</v>
      </c>
      <c r="I7395" s="152">
        <v>402.08625438060602</v>
      </c>
      <c r="J7395" s="152">
        <v>345.38788708319402</v>
      </c>
      <c r="K7395" s="152">
        <v>465.42198698807101</v>
      </c>
      <c r="L7395" s="152">
        <v>56.698367297412098</v>
      </c>
      <c r="M7395" s="152">
        <v>63.335732607464898</v>
      </c>
    </row>
    <row r="7396" spans="1:13">
      <c r="A7396" s="150" t="str">
        <f t="shared" si="231"/>
        <v>2009-2011FemalesNU5</v>
      </c>
      <c r="B7396" s="151" t="str">
        <f t="shared" si="230"/>
        <v>2009-2011_Females_NU5_&lt;75</v>
      </c>
      <c r="C7396" s="152" t="s">
        <v>7</v>
      </c>
      <c r="D7396" s="152" t="s">
        <v>214</v>
      </c>
      <c r="E7396" s="152" t="s">
        <v>106</v>
      </c>
      <c r="F7396" s="152">
        <v>181</v>
      </c>
      <c r="G7396" s="152">
        <v>60.3333333333333</v>
      </c>
      <c r="H7396" s="152">
        <v>384.76255261255898</v>
      </c>
      <c r="I7396" s="152">
        <v>405.67815679860098</v>
      </c>
      <c r="J7396" s="152">
        <v>348.616332244999</v>
      </c>
      <c r="K7396" s="152">
        <v>469.400273784207</v>
      </c>
      <c r="L7396" s="152">
        <v>57.061824553601397</v>
      </c>
      <c r="M7396" s="152">
        <v>63.722116985606398</v>
      </c>
    </row>
    <row r="7397" spans="1:13">
      <c r="A7397" s="150" t="str">
        <f t="shared" si="231"/>
        <v>2010-2012FemalesNU5</v>
      </c>
      <c r="B7397" s="151" t="str">
        <f t="shared" si="230"/>
        <v>2010-2012_Females_NU5_&lt;75</v>
      </c>
      <c r="C7397" s="152" t="s">
        <v>8</v>
      </c>
      <c r="D7397" s="152" t="s">
        <v>214</v>
      </c>
      <c r="E7397" s="152" t="s">
        <v>106</v>
      </c>
      <c r="F7397" s="152">
        <v>173</v>
      </c>
      <c r="G7397" s="152">
        <v>57.6666666666667</v>
      </c>
      <c r="H7397" s="152">
        <v>365.90524534687</v>
      </c>
      <c r="I7397" s="152">
        <v>387.23709945205098</v>
      </c>
      <c r="J7397" s="152">
        <v>331.52846676660403</v>
      </c>
      <c r="K7397" s="152">
        <v>449.60613233228497</v>
      </c>
      <c r="L7397" s="152">
        <v>55.708632685447199</v>
      </c>
      <c r="M7397" s="152">
        <v>62.369032880234201</v>
      </c>
    </row>
    <row r="7398" spans="1:13">
      <c r="A7398" s="150" t="str">
        <f t="shared" si="231"/>
        <v>2011-2013FemalesNU5</v>
      </c>
      <c r="B7398" s="151" t="str">
        <f t="shared" si="230"/>
        <v>2011-2013_Females_NU5_&lt;75</v>
      </c>
      <c r="C7398" s="152" t="s">
        <v>9</v>
      </c>
      <c r="D7398" s="152" t="s">
        <v>214</v>
      </c>
      <c r="E7398" s="152" t="s">
        <v>106</v>
      </c>
      <c r="F7398" s="152">
        <v>171</v>
      </c>
      <c r="G7398" s="152">
        <v>57</v>
      </c>
      <c r="H7398" s="152">
        <v>359.62145110410103</v>
      </c>
      <c r="I7398" s="152">
        <v>379.870769250514</v>
      </c>
      <c r="J7398" s="152">
        <v>324.90073066214597</v>
      </c>
      <c r="K7398" s="152">
        <v>441.453663932268</v>
      </c>
      <c r="L7398" s="152">
        <v>54.970038588368297</v>
      </c>
      <c r="M7398" s="152">
        <v>61.582894681753501</v>
      </c>
    </row>
    <row r="7399" spans="1:13">
      <c r="A7399" s="150" t="str">
        <f t="shared" si="231"/>
        <v>2012-2014FemalesNU5</v>
      </c>
      <c r="B7399" s="151" t="str">
        <f t="shared" si="230"/>
        <v>2012-2014_Females_NU5_&lt;75</v>
      </c>
      <c r="C7399" s="152" t="s">
        <v>216</v>
      </c>
      <c r="D7399" s="152" t="s">
        <v>214</v>
      </c>
      <c r="E7399" s="152" t="s">
        <v>106</v>
      </c>
      <c r="F7399" s="152">
        <v>168</v>
      </c>
      <c r="G7399" s="152">
        <v>56</v>
      </c>
      <c r="H7399" s="152">
        <v>352.07578012029302</v>
      </c>
      <c r="I7399" s="152">
        <v>367.605314226774</v>
      </c>
      <c r="J7399" s="152">
        <v>313.94610751077403</v>
      </c>
      <c r="K7399" s="152">
        <v>427.78075041872</v>
      </c>
      <c r="L7399" s="152">
        <v>53.6592067159999</v>
      </c>
      <c r="M7399" s="152">
        <v>60.175436191946197</v>
      </c>
    </row>
    <row r="7400" spans="1:13">
      <c r="A7400" s="150" t="str">
        <f t="shared" si="231"/>
        <v>2004-2006FemalesNX</v>
      </c>
      <c r="B7400" s="151" t="str">
        <f t="shared" si="230"/>
        <v>2004-2006_Females_NX_&lt;75</v>
      </c>
      <c r="C7400" s="152" t="s">
        <v>1</v>
      </c>
      <c r="D7400" s="152" t="s">
        <v>214</v>
      </c>
      <c r="E7400" s="152" t="s">
        <v>107</v>
      </c>
      <c r="F7400" s="152">
        <v>1026</v>
      </c>
      <c r="G7400" s="152">
        <v>342</v>
      </c>
      <c r="H7400" s="152">
        <v>324.43508452387698</v>
      </c>
      <c r="I7400" s="152">
        <v>341.85166962458101</v>
      </c>
      <c r="J7400" s="152">
        <v>321.21481863777802</v>
      </c>
      <c r="K7400" s="152">
        <v>363.46471710171301</v>
      </c>
      <c r="L7400" s="152">
        <v>20.636850986803299</v>
      </c>
      <c r="M7400" s="152">
        <v>21.6130474771313</v>
      </c>
    </row>
    <row r="7401" spans="1:13">
      <c r="A7401" s="150" t="str">
        <f t="shared" si="231"/>
        <v>2005-2007FemalesNX</v>
      </c>
      <c r="B7401" s="151" t="str">
        <f t="shared" si="230"/>
        <v>2005-2007_Females_NX_&lt;75</v>
      </c>
      <c r="C7401" s="152" t="s">
        <v>3</v>
      </c>
      <c r="D7401" s="152" t="s">
        <v>214</v>
      </c>
      <c r="E7401" s="152" t="s">
        <v>107</v>
      </c>
      <c r="F7401" s="152">
        <v>1014</v>
      </c>
      <c r="G7401" s="152">
        <v>338</v>
      </c>
      <c r="H7401" s="152">
        <v>318.932112123195</v>
      </c>
      <c r="I7401" s="152">
        <v>336.49221976976401</v>
      </c>
      <c r="J7401" s="152">
        <v>316.06405179869699</v>
      </c>
      <c r="K7401" s="152">
        <v>357.89256176314399</v>
      </c>
      <c r="L7401" s="152">
        <v>20.428167971067001</v>
      </c>
      <c r="M7401" s="152">
        <v>21.400341993379101</v>
      </c>
    </row>
    <row r="7402" spans="1:13">
      <c r="A7402" s="150" t="str">
        <f t="shared" si="231"/>
        <v>2006-2008FemalesNX</v>
      </c>
      <c r="B7402" s="151" t="str">
        <f t="shared" si="230"/>
        <v>2006-2008_Females_NX_&lt;75</v>
      </c>
      <c r="C7402" s="152" t="s">
        <v>4</v>
      </c>
      <c r="D7402" s="152" t="s">
        <v>214</v>
      </c>
      <c r="E7402" s="152" t="s">
        <v>107</v>
      </c>
      <c r="F7402" s="152">
        <v>1007</v>
      </c>
      <c r="G7402" s="152">
        <v>335.66666666666703</v>
      </c>
      <c r="H7402" s="152">
        <v>314.78783862356102</v>
      </c>
      <c r="I7402" s="152">
        <v>331.37574841000497</v>
      </c>
      <c r="J7402" s="152">
        <v>311.188136015059</v>
      </c>
      <c r="K7402" s="152">
        <v>352.52750697577699</v>
      </c>
      <c r="L7402" s="152">
        <v>20.187612394946299</v>
      </c>
      <c r="M7402" s="152">
        <v>21.151758565772202</v>
      </c>
    </row>
    <row r="7403" spans="1:13">
      <c r="A7403" s="150" t="str">
        <f t="shared" si="231"/>
        <v>2007-2009FemalesNX</v>
      </c>
      <c r="B7403" s="151" t="str">
        <f t="shared" si="230"/>
        <v>2007-2009_Females_NX_&lt;75</v>
      </c>
      <c r="C7403" s="152" t="s">
        <v>5</v>
      </c>
      <c r="D7403" s="152" t="s">
        <v>214</v>
      </c>
      <c r="E7403" s="152" t="s">
        <v>107</v>
      </c>
      <c r="F7403" s="152">
        <v>968</v>
      </c>
      <c r="G7403" s="152">
        <v>322.66666666666703</v>
      </c>
      <c r="H7403" s="152">
        <v>301.01842493974999</v>
      </c>
      <c r="I7403" s="152">
        <v>316.329193942855</v>
      </c>
      <c r="J7403" s="152">
        <v>296.67790452586797</v>
      </c>
      <c r="K7403" s="152">
        <v>336.93823197612801</v>
      </c>
      <c r="L7403" s="152">
        <v>19.651289416987499</v>
      </c>
      <c r="M7403" s="152">
        <v>20.609038033272501</v>
      </c>
    </row>
    <row r="7404" spans="1:13">
      <c r="A7404" s="150" t="str">
        <f t="shared" si="231"/>
        <v>2008-2010FemalesNX</v>
      </c>
      <c r="B7404" s="151" t="str">
        <f t="shared" si="230"/>
        <v>2008-2010_Females_NX_&lt;75</v>
      </c>
      <c r="C7404" s="152" t="s">
        <v>6</v>
      </c>
      <c r="D7404" s="152" t="s">
        <v>214</v>
      </c>
      <c r="E7404" s="152" t="s">
        <v>107</v>
      </c>
      <c r="F7404" s="152">
        <v>937</v>
      </c>
      <c r="G7404" s="152">
        <v>312.33333333333297</v>
      </c>
      <c r="H7404" s="152">
        <v>290.02822900158498</v>
      </c>
      <c r="I7404" s="152">
        <v>303.68146425472298</v>
      </c>
      <c r="J7404" s="152">
        <v>284.50828036212999</v>
      </c>
      <c r="K7404" s="152">
        <v>323.80484113260002</v>
      </c>
      <c r="L7404" s="152">
        <v>19.1731838925933</v>
      </c>
      <c r="M7404" s="152">
        <v>20.123376877876801</v>
      </c>
    </row>
    <row r="7405" spans="1:13">
      <c r="A7405" s="150" t="str">
        <f t="shared" si="231"/>
        <v>2009-2011FemalesNX</v>
      </c>
      <c r="B7405" s="151" t="str">
        <f t="shared" si="230"/>
        <v>2009-2011_Females_NX_&lt;75</v>
      </c>
      <c r="C7405" s="152" t="s">
        <v>7</v>
      </c>
      <c r="D7405" s="152" t="s">
        <v>214</v>
      </c>
      <c r="E7405" s="152" t="s">
        <v>107</v>
      </c>
      <c r="F7405" s="152">
        <v>935</v>
      </c>
      <c r="G7405" s="152">
        <v>311.66666666666703</v>
      </c>
      <c r="H7405" s="152">
        <v>288.447596629945</v>
      </c>
      <c r="I7405" s="152">
        <v>301.194446149513</v>
      </c>
      <c r="J7405" s="152">
        <v>282.15953500447603</v>
      </c>
      <c r="K7405" s="152">
        <v>321.17373332699998</v>
      </c>
      <c r="L7405" s="152">
        <v>19.034911145036201</v>
      </c>
      <c r="M7405" s="152">
        <v>19.979287177487201</v>
      </c>
    </row>
    <row r="7406" spans="1:13">
      <c r="A7406" s="150" t="str">
        <f t="shared" si="231"/>
        <v>2010-2012FemalesNX</v>
      </c>
      <c r="B7406" s="151" t="str">
        <f t="shared" si="230"/>
        <v>2010-2012_Females_NX_&lt;75</v>
      </c>
      <c r="C7406" s="152" t="s">
        <v>8</v>
      </c>
      <c r="D7406" s="152" t="s">
        <v>214</v>
      </c>
      <c r="E7406" s="152" t="s">
        <v>107</v>
      </c>
      <c r="F7406" s="152">
        <v>955</v>
      </c>
      <c r="G7406" s="152">
        <v>318.33333333333297</v>
      </c>
      <c r="H7406" s="152">
        <v>293.880515260246</v>
      </c>
      <c r="I7406" s="152">
        <v>304.33051893240798</v>
      </c>
      <c r="J7406" s="152">
        <v>285.29485436409198</v>
      </c>
      <c r="K7406" s="152">
        <v>324.300389695543</v>
      </c>
      <c r="L7406" s="152">
        <v>19.035664568315902</v>
      </c>
      <c r="M7406" s="152">
        <v>19.969870763134701</v>
      </c>
    </row>
    <row r="7407" spans="1:13">
      <c r="A7407" s="150" t="str">
        <f t="shared" si="231"/>
        <v>2011-2013FemalesNX</v>
      </c>
      <c r="B7407" s="151" t="str">
        <f t="shared" si="230"/>
        <v>2011-2013_Females_NX_&lt;75</v>
      </c>
      <c r="C7407" s="152" t="s">
        <v>9</v>
      </c>
      <c r="D7407" s="152" t="s">
        <v>214</v>
      </c>
      <c r="E7407" s="152" t="s">
        <v>107</v>
      </c>
      <c r="F7407" s="152">
        <v>987</v>
      </c>
      <c r="G7407" s="152">
        <v>329</v>
      </c>
      <c r="H7407" s="152">
        <v>303.32272062348602</v>
      </c>
      <c r="I7407" s="152">
        <v>310.87670158888199</v>
      </c>
      <c r="J7407" s="152">
        <v>291.73952751346701</v>
      </c>
      <c r="K7407" s="152">
        <v>330.93730966005199</v>
      </c>
      <c r="L7407" s="152">
        <v>19.137174075415</v>
      </c>
      <c r="M7407" s="152">
        <v>20.060608071169501</v>
      </c>
    </row>
    <row r="7408" spans="1:13">
      <c r="A7408" s="150" t="str">
        <f t="shared" si="231"/>
        <v>2012-2014FemalesNX</v>
      </c>
      <c r="B7408" s="151" t="str">
        <f t="shared" si="230"/>
        <v>2012-2014_Females_NX_&lt;75</v>
      </c>
      <c r="C7408" s="152" t="s">
        <v>216</v>
      </c>
      <c r="D7408" s="152" t="s">
        <v>214</v>
      </c>
      <c r="E7408" s="152" t="s">
        <v>107</v>
      </c>
      <c r="F7408" s="152">
        <v>957</v>
      </c>
      <c r="G7408" s="152">
        <v>319</v>
      </c>
      <c r="H7408" s="152">
        <v>293.98121837858798</v>
      </c>
      <c r="I7408" s="152">
        <v>297.44301683061201</v>
      </c>
      <c r="J7408" s="152">
        <v>278.84353820366601</v>
      </c>
      <c r="K7408" s="152">
        <v>316.95431531982899</v>
      </c>
      <c r="L7408" s="152">
        <v>18.599478626945601</v>
      </c>
      <c r="M7408" s="152">
        <v>19.5112984892173</v>
      </c>
    </row>
    <row r="7409" spans="1:13">
      <c r="A7409" s="150" t="str">
        <f t="shared" si="231"/>
        <v>2004-2006FemalesNX1</v>
      </c>
      <c r="B7409" s="151" t="str">
        <f t="shared" si="230"/>
        <v>2004-2006_Females_NX1_&lt;75</v>
      </c>
      <c r="C7409" s="152" t="s">
        <v>1</v>
      </c>
      <c r="D7409" s="152" t="s">
        <v>214</v>
      </c>
      <c r="E7409" s="152" t="s">
        <v>108</v>
      </c>
      <c r="F7409" s="152">
        <v>157</v>
      </c>
      <c r="G7409" s="152">
        <v>52.3333333333333</v>
      </c>
      <c r="H7409" s="152">
        <v>241.940454909696</v>
      </c>
      <c r="I7409" s="152">
        <v>225.248479144909</v>
      </c>
      <c r="J7409" s="152">
        <v>191.29331704439701</v>
      </c>
      <c r="K7409" s="152">
        <v>263.47851503676401</v>
      </c>
      <c r="L7409" s="152">
        <v>33.955162100512098</v>
      </c>
      <c r="M7409" s="152">
        <v>38.230035891854101</v>
      </c>
    </row>
    <row r="7410" spans="1:13">
      <c r="A7410" s="150" t="str">
        <f t="shared" si="231"/>
        <v>2005-2007FemalesNX1</v>
      </c>
      <c r="B7410" s="151" t="str">
        <f t="shared" si="230"/>
        <v>2005-2007_Females_NX1_&lt;75</v>
      </c>
      <c r="C7410" s="152" t="s">
        <v>3</v>
      </c>
      <c r="D7410" s="152" t="s">
        <v>214</v>
      </c>
      <c r="E7410" s="152" t="s">
        <v>108</v>
      </c>
      <c r="F7410" s="152">
        <v>176</v>
      </c>
      <c r="G7410" s="152">
        <v>58.6666666666667</v>
      </c>
      <c r="H7410" s="152">
        <v>271.45413042137102</v>
      </c>
      <c r="I7410" s="152">
        <v>251.39384660866199</v>
      </c>
      <c r="J7410" s="152">
        <v>215.47335805851301</v>
      </c>
      <c r="K7410" s="152">
        <v>291.56984527277802</v>
      </c>
      <c r="L7410" s="152">
        <v>35.920488550148796</v>
      </c>
      <c r="M7410" s="152">
        <v>40.175998664116101</v>
      </c>
    </row>
    <row r="7411" spans="1:13">
      <c r="A7411" s="150" t="str">
        <f t="shared" si="231"/>
        <v>2006-2008FemalesNX1</v>
      </c>
      <c r="B7411" s="151" t="str">
        <f t="shared" si="230"/>
        <v>2006-2008_Females_NX1_&lt;75</v>
      </c>
      <c r="C7411" s="152" t="s">
        <v>4</v>
      </c>
      <c r="D7411" s="152" t="s">
        <v>214</v>
      </c>
      <c r="E7411" s="152" t="s">
        <v>108</v>
      </c>
      <c r="F7411" s="152">
        <v>171</v>
      </c>
      <c r="G7411" s="152">
        <v>57</v>
      </c>
      <c r="H7411" s="152">
        <v>262.761609145948</v>
      </c>
      <c r="I7411" s="152">
        <v>244.49427119634399</v>
      </c>
      <c r="J7411" s="152">
        <v>209.035729967241</v>
      </c>
      <c r="K7411" s="152">
        <v>284.21844942427202</v>
      </c>
      <c r="L7411" s="152">
        <v>35.458541229102302</v>
      </c>
      <c r="M7411" s="152">
        <v>39.724178227928</v>
      </c>
    </row>
    <row r="7412" spans="1:13">
      <c r="A7412" s="150" t="str">
        <f t="shared" si="231"/>
        <v>2007-2009FemalesNX1</v>
      </c>
      <c r="B7412" s="151" t="str">
        <f t="shared" si="230"/>
        <v>2007-2009_Females_NX1_&lt;75</v>
      </c>
      <c r="C7412" s="152" t="s">
        <v>5</v>
      </c>
      <c r="D7412" s="152" t="s">
        <v>214</v>
      </c>
      <c r="E7412" s="152" t="s">
        <v>108</v>
      </c>
      <c r="F7412" s="152">
        <v>162</v>
      </c>
      <c r="G7412" s="152">
        <v>54</v>
      </c>
      <c r="H7412" s="152">
        <v>248.847926267281</v>
      </c>
      <c r="I7412" s="152">
        <v>228.10097011409599</v>
      </c>
      <c r="J7412" s="152">
        <v>194.153389747072</v>
      </c>
      <c r="K7412" s="152">
        <v>266.25165164264303</v>
      </c>
      <c r="L7412" s="152">
        <v>33.947580367023797</v>
      </c>
      <c r="M7412" s="152">
        <v>38.150681528547302</v>
      </c>
    </row>
    <row r="7413" spans="1:13">
      <c r="A7413" s="150" t="str">
        <f t="shared" si="231"/>
        <v>2008-2010FemalesNX1</v>
      </c>
      <c r="B7413" s="151" t="str">
        <f t="shared" si="230"/>
        <v>2008-2010_Females_NX1_&lt;75</v>
      </c>
      <c r="C7413" s="152" t="s">
        <v>6</v>
      </c>
      <c r="D7413" s="152" t="s">
        <v>214</v>
      </c>
      <c r="E7413" s="152" t="s">
        <v>108</v>
      </c>
      <c r="F7413" s="152">
        <v>145</v>
      </c>
      <c r="G7413" s="152">
        <v>48.3333333333333</v>
      </c>
      <c r="H7413" s="152">
        <v>222.857494159597</v>
      </c>
      <c r="I7413" s="152">
        <v>202.74188644534701</v>
      </c>
      <c r="J7413" s="152">
        <v>170.92289654104599</v>
      </c>
      <c r="K7413" s="152">
        <v>238.740531233155</v>
      </c>
      <c r="L7413" s="152">
        <v>31.8189899043007</v>
      </c>
      <c r="M7413" s="152">
        <v>35.998644787807898</v>
      </c>
    </row>
    <row r="7414" spans="1:13">
      <c r="A7414" s="150" t="str">
        <f t="shared" si="231"/>
        <v>2009-2011FemalesNX1</v>
      </c>
      <c r="B7414" s="151" t="str">
        <f t="shared" si="230"/>
        <v>2009-2011_Females_NX1_&lt;75</v>
      </c>
      <c r="C7414" s="152" t="s">
        <v>7</v>
      </c>
      <c r="D7414" s="152" t="s">
        <v>214</v>
      </c>
      <c r="E7414" s="152" t="s">
        <v>108</v>
      </c>
      <c r="F7414" s="152">
        <v>140</v>
      </c>
      <c r="G7414" s="152">
        <v>46.6666666666667</v>
      </c>
      <c r="H7414" s="152">
        <v>215.663318750385</v>
      </c>
      <c r="I7414" s="152">
        <v>194.61057795206901</v>
      </c>
      <c r="J7414" s="152">
        <v>163.55951592002</v>
      </c>
      <c r="K7414" s="152">
        <v>229.81770516439099</v>
      </c>
      <c r="L7414" s="152">
        <v>31.051062032049401</v>
      </c>
      <c r="M7414" s="152">
        <v>35.207127212322</v>
      </c>
    </row>
    <row r="7415" spans="1:13">
      <c r="A7415" s="150" t="str">
        <f t="shared" si="231"/>
        <v>2010-2012FemalesNX1</v>
      </c>
      <c r="B7415" s="151" t="str">
        <f t="shared" si="230"/>
        <v>2010-2012_Females_NX1_&lt;75</v>
      </c>
      <c r="C7415" s="152" t="s">
        <v>8</v>
      </c>
      <c r="D7415" s="152" t="s">
        <v>214</v>
      </c>
      <c r="E7415" s="152" t="s">
        <v>108</v>
      </c>
      <c r="F7415" s="152">
        <v>134</v>
      </c>
      <c r="G7415" s="152">
        <v>44.6666666666667</v>
      </c>
      <c r="H7415" s="152">
        <v>206.44286616647901</v>
      </c>
      <c r="I7415" s="152">
        <v>186.06240116491401</v>
      </c>
      <c r="J7415" s="152">
        <v>155.64488645309601</v>
      </c>
      <c r="K7415" s="152">
        <v>220.647828082503</v>
      </c>
      <c r="L7415" s="152">
        <v>30.417514711818001</v>
      </c>
      <c r="M7415" s="152">
        <v>34.585426917589302</v>
      </c>
    </row>
    <row r="7416" spans="1:13">
      <c r="A7416" s="150" t="str">
        <f t="shared" si="231"/>
        <v>2011-2013FemalesNX1</v>
      </c>
      <c r="B7416" s="151" t="str">
        <f t="shared" si="230"/>
        <v>2011-2013_Females_NX1_&lt;75</v>
      </c>
      <c r="C7416" s="152" t="s">
        <v>9</v>
      </c>
      <c r="D7416" s="152" t="s">
        <v>214</v>
      </c>
      <c r="E7416" s="152" t="s">
        <v>108</v>
      </c>
      <c r="F7416" s="152">
        <v>149</v>
      </c>
      <c r="G7416" s="152">
        <v>49.6666666666667</v>
      </c>
      <c r="H7416" s="152">
        <v>230.83239089683801</v>
      </c>
      <c r="I7416" s="152">
        <v>202.040798017273</v>
      </c>
      <c r="J7416" s="152">
        <v>170.58162730239101</v>
      </c>
      <c r="K7416" s="152">
        <v>237.57270397488401</v>
      </c>
      <c r="L7416" s="152">
        <v>31.4591707148818</v>
      </c>
      <c r="M7416" s="152">
        <v>35.531905957610697</v>
      </c>
    </row>
    <row r="7417" spans="1:13">
      <c r="A7417" s="150" t="str">
        <f t="shared" si="231"/>
        <v>2012-2014FemalesNX1</v>
      </c>
      <c r="B7417" s="151" t="str">
        <f t="shared" si="230"/>
        <v>2012-2014_Females_NX1_&lt;75</v>
      </c>
      <c r="C7417" s="152" t="s">
        <v>216</v>
      </c>
      <c r="D7417" s="152" t="s">
        <v>214</v>
      </c>
      <c r="E7417" s="152" t="s">
        <v>108</v>
      </c>
      <c r="F7417" s="152">
        <v>146</v>
      </c>
      <c r="G7417" s="152">
        <v>48.6666666666667</v>
      </c>
      <c r="H7417" s="152">
        <v>226.94770876080301</v>
      </c>
      <c r="I7417" s="152">
        <v>196.463820052958</v>
      </c>
      <c r="J7417" s="152">
        <v>165.55786688953199</v>
      </c>
      <c r="K7417" s="152">
        <v>231.41460702260599</v>
      </c>
      <c r="L7417" s="152">
        <v>30.905953163425298</v>
      </c>
      <c r="M7417" s="152">
        <v>34.950786969648597</v>
      </c>
    </row>
    <row r="7418" spans="1:13">
      <c r="A7418" s="150" t="str">
        <f t="shared" si="231"/>
        <v>2004-2006FemalesNX2</v>
      </c>
      <c r="B7418" s="151" t="str">
        <f t="shared" si="230"/>
        <v>2004-2006_Females_NX2_&lt;75</v>
      </c>
      <c r="C7418" s="152" t="s">
        <v>1</v>
      </c>
      <c r="D7418" s="152" t="s">
        <v>214</v>
      </c>
      <c r="E7418" s="152" t="s">
        <v>109</v>
      </c>
      <c r="F7418" s="152">
        <v>167</v>
      </c>
      <c r="G7418" s="152">
        <v>55.6666666666667</v>
      </c>
      <c r="H7418" s="152">
        <v>266.50495507715902</v>
      </c>
      <c r="I7418" s="152">
        <v>277.747273314305</v>
      </c>
      <c r="J7418" s="152">
        <v>237.07583601561601</v>
      </c>
      <c r="K7418" s="152">
        <v>323.37345682279403</v>
      </c>
      <c r="L7418" s="152">
        <v>40.671437298689902</v>
      </c>
      <c r="M7418" s="152">
        <v>45.626183508488502</v>
      </c>
    </row>
    <row r="7419" spans="1:13">
      <c r="A7419" s="150" t="str">
        <f t="shared" si="231"/>
        <v>2005-2007FemalesNX2</v>
      </c>
      <c r="B7419" s="151" t="str">
        <f t="shared" si="230"/>
        <v>2005-2007_Females_NX2_&lt;75</v>
      </c>
      <c r="C7419" s="152" t="s">
        <v>3</v>
      </c>
      <c r="D7419" s="152" t="s">
        <v>214</v>
      </c>
      <c r="E7419" s="152" t="s">
        <v>109</v>
      </c>
      <c r="F7419" s="152">
        <v>160</v>
      </c>
      <c r="G7419" s="152">
        <v>53.3333333333333</v>
      </c>
      <c r="H7419" s="152">
        <v>254.04487067528299</v>
      </c>
      <c r="I7419" s="152">
        <v>261.58177980729698</v>
      </c>
      <c r="J7419" s="152">
        <v>222.49984280132401</v>
      </c>
      <c r="K7419" s="152">
        <v>305.53464350559102</v>
      </c>
      <c r="L7419" s="152">
        <v>39.081937005972598</v>
      </c>
      <c r="M7419" s="152">
        <v>43.952863698294401</v>
      </c>
    </row>
    <row r="7420" spans="1:13">
      <c r="A7420" s="150" t="str">
        <f t="shared" si="231"/>
        <v>2006-2008FemalesNX2</v>
      </c>
      <c r="B7420" s="151" t="str">
        <f t="shared" si="230"/>
        <v>2006-2008_Females_NX2_&lt;75</v>
      </c>
      <c r="C7420" s="152" t="s">
        <v>4</v>
      </c>
      <c r="D7420" s="152" t="s">
        <v>214</v>
      </c>
      <c r="E7420" s="152" t="s">
        <v>109</v>
      </c>
      <c r="F7420" s="152">
        <v>167</v>
      </c>
      <c r="G7420" s="152">
        <v>55.6666666666667</v>
      </c>
      <c r="H7420" s="152">
        <v>264.81035138906498</v>
      </c>
      <c r="I7420" s="152">
        <v>266.20333077220198</v>
      </c>
      <c r="J7420" s="152">
        <v>227.23399955496299</v>
      </c>
      <c r="K7420" s="152">
        <v>309.92005128697201</v>
      </c>
      <c r="L7420" s="152">
        <v>38.969331217238803</v>
      </c>
      <c r="M7420" s="152">
        <v>43.716720514769698</v>
      </c>
    </row>
    <row r="7421" spans="1:13">
      <c r="A7421" s="150" t="str">
        <f t="shared" si="231"/>
        <v>2007-2009FemalesNX2</v>
      </c>
      <c r="B7421" s="151" t="str">
        <f t="shared" si="230"/>
        <v>2007-2009_Females_NX2_&lt;75</v>
      </c>
      <c r="C7421" s="152" t="s">
        <v>5</v>
      </c>
      <c r="D7421" s="152" t="s">
        <v>214</v>
      </c>
      <c r="E7421" s="152" t="s">
        <v>109</v>
      </c>
      <c r="F7421" s="152">
        <v>163</v>
      </c>
      <c r="G7421" s="152">
        <v>54.3333333333333</v>
      </c>
      <c r="H7421" s="152">
        <v>257.52429101824799</v>
      </c>
      <c r="I7421" s="152">
        <v>253.34540610611501</v>
      </c>
      <c r="J7421" s="152">
        <v>215.80398816859901</v>
      </c>
      <c r="K7421" s="152">
        <v>295.51967292514303</v>
      </c>
      <c r="L7421" s="152">
        <v>37.5414179375164</v>
      </c>
      <c r="M7421" s="152">
        <v>42.174266819027999</v>
      </c>
    </row>
    <row r="7422" spans="1:13">
      <c r="A7422" s="150" t="str">
        <f t="shared" si="231"/>
        <v>2008-2010FemalesNX2</v>
      </c>
      <c r="B7422" s="151" t="str">
        <f t="shared" si="230"/>
        <v>2008-2010_Females_NX2_&lt;75</v>
      </c>
      <c r="C7422" s="152" t="s">
        <v>6</v>
      </c>
      <c r="D7422" s="152" t="s">
        <v>214</v>
      </c>
      <c r="E7422" s="152" t="s">
        <v>109</v>
      </c>
      <c r="F7422" s="152">
        <v>161</v>
      </c>
      <c r="G7422" s="152">
        <v>53.6666666666667</v>
      </c>
      <c r="H7422" s="152">
        <v>253.69112711343601</v>
      </c>
      <c r="I7422" s="152">
        <v>247.43787465473901</v>
      </c>
      <c r="J7422" s="152">
        <v>210.54239229554599</v>
      </c>
      <c r="K7422" s="152">
        <v>288.91653639282401</v>
      </c>
      <c r="L7422" s="152">
        <v>36.895482359192897</v>
      </c>
      <c r="M7422" s="152">
        <v>41.4786617380853</v>
      </c>
    </row>
    <row r="7423" spans="1:13">
      <c r="A7423" s="150" t="str">
        <f t="shared" si="231"/>
        <v>2009-2011FemalesNX2</v>
      </c>
      <c r="B7423" s="151" t="str">
        <f t="shared" ref="B7423:B7486" si="232">CONCATENATE(C7423,"_",D7423,"_",E7423,"_","&lt;75")</f>
        <v>2009-2011_Females_NX2_&lt;75</v>
      </c>
      <c r="C7423" s="152" t="s">
        <v>7</v>
      </c>
      <c r="D7423" s="152" t="s">
        <v>214</v>
      </c>
      <c r="E7423" s="152" t="s">
        <v>109</v>
      </c>
      <c r="F7423" s="152">
        <v>158</v>
      </c>
      <c r="G7423" s="152">
        <v>52.6666666666667</v>
      </c>
      <c r="H7423" s="152">
        <v>248.27932996008701</v>
      </c>
      <c r="I7423" s="152">
        <v>240.61255078169</v>
      </c>
      <c r="J7423" s="152">
        <v>204.39084486463801</v>
      </c>
      <c r="K7423" s="152">
        <v>281.37907165103599</v>
      </c>
      <c r="L7423" s="152">
        <v>36.221705917052802</v>
      </c>
      <c r="M7423" s="152">
        <v>40.766520869345598</v>
      </c>
    </row>
    <row r="7424" spans="1:13">
      <c r="A7424" s="150" t="str">
        <f t="shared" si="231"/>
        <v>2010-2012FemalesNX2</v>
      </c>
      <c r="B7424" s="151" t="str">
        <f t="shared" si="232"/>
        <v>2010-2012_Females_NX2_&lt;75</v>
      </c>
      <c r="C7424" s="152" t="s">
        <v>8</v>
      </c>
      <c r="D7424" s="152" t="s">
        <v>214</v>
      </c>
      <c r="E7424" s="152" t="s">
        <v>109</v>
      </c>
      <c r="F7424" s="152">
        <v>154</v>
      </c>
      <c r="G7424" s="152">
        <v>51.3333333333333</v>
      </c>
      <c r="H7424" s="152">
        <v>242.917534229289</v>
      </c>
      <c r="I7424" s="152">
        <v>232.55070294977301</v>
      </c>
      <c r="J7424" s="152">
        <v>197.08345932335999</v>
      </c>
      <c r="K7424" s="152">
        <v>272.52937575208603</v>
      </c>
      <c r="L7424" s="152">
        <v>35.467243626413101</v>
      </c>
      <c r="M7424" s="152">
        <v>39.978672802313397</v>
      </c>
    </row>
    <row r="7425" spans="1:13">
      <c r="A7425" s="150" t="str">
        <f t="shared" si="231"/>
        <v>2011-2013FemalesNX2</v>
      </c>
      <c r="B7425" s="151" t="str">
        <f t="shared" si="232"/>
        <v>2011-2013_Females_NX2_&lt;75</v>
      </c>
      <c r="C7425" s="152" t="s">
        <v>9</v>
      </c>
      <c r="D7425" s="152" t="s">
        <v>214</v>
      </c>
      <c r="E7425" s="152" t="s">
        <v>109</v>
      </c>
      <c r="F7425" s="152">
        <v>160</v>
      </c>
      <c r="G7425" s="152">
        <v>53.3333333333333</v>
      </c>
      <c r="H7425" s="152">
        <v>253.31686773692999</v>
      </c>
      <c r="I7425" s="152">
        <v>234.38934748548101</v>
      </c>
      <c r="J7425" s="152">
        <v>199.31442097605</v>
      </c>
      <c r="K7425" s="152">
        <v>273.83579211439201</v>
      </c>
      <c r="L7425" s="152">
        <v>35.074926509430298</v>
      </c>
      <c r="M7425" s="152">
        <v>39.446444628911003</v>
      </c>
    </row>
    <row r="7426" spans="1:13">
      <c r="A7426" s="150" t="str">
        <f t="shared" si="231"/>
        <v>2012-2014FemalesNX2</v>
      </c>
      <c r="B7426" s="151" t="str">
        <f t="shared" si="232"/>
        <v>2012-2014_Females_NX2_&lt;75</v>
      </c>
      <c r="C7426" s="152" t="s">
        <v>216</v>
      </c>
      <c r="D7426" s="152" t="s">
        <v>214</v>
      </c>
      <c r="E7426" s="152" t="s">
        <v>109</v>
      </c>
      <c r="F7426" s="152">
        <v>160</v>
      </c>
      <c r="G7426" s="152">
        <v>53.3333333333333</v>
      </c>
      <c r="H7426" s="152">
        <v>255.24447635000399</v>
      </c>
      <c r="I7426" s="152">
        <v>227.63646695283299</v>
      </c>
      <c r="J7426" s="152">
        <v>193.57305283151999</v>
      </c>
      <c r="K7426" s="152">
        <v>265.94533065485098</v>
      </c>
      <c r="L7426" s="152">
        <v>34.063414121313301</v>
      </c>
      <c r="M7426" s="152">
        <v>38.308863702017597</v>
      </c>
    </row>
    <row r="7427" spans="1:13">
      <c r="A7427" s="150" t="str">
        <f t="shared" ref="A7427:A7490" si="233">C7427&amp;D7427&amp;E7427</f>
        <v>2004-2006FemalesNX3</v>
      </c>
      <c r="B7427" s="151" t="str">
        <f t="shared" si="232"/>
        <v>2004-2006_Females_NX3_&lt;75</v>
      </c>
      <c r="C7427" s="152" t="s">
        <v>1</v>
      </c>
      <c r="D7427" s="152" t="s">
        <v>214</v>
      </c>
      <c r="E7427" s="152" t="s">
        <v>110</v>
      </c>
      <c r="F7427" s="152">
        <v>190</v>
      </c>
      <c r="G7427" s="152">
        <v>63.3333333333333</v>
      </c>
      <c r="H7427" s="152">
        <v>305.859626529298</v>
      </c>
      <c r="I7427" s="152">
        <v>320.138346389682</v>
      </c>
      <c r="J7427" s="152">
        <v>276.13630673201402</v>
      </c>
      <c r="K7427" s="152">
        <v>369.14579225817897</v>
      </c>
      <c r="L7427" s="152">
        <v>44.002039657667602</v>
      </c>
      <c r="M7427" s="152">
        <v>49.007445868497399</v>
      </c>
    </row>
    <row r="7428" spans="1:13">
      <c r="A7428" s="150" t="str">
        <f t="shared" si="233"/>
        <v>2005-2007FemalesNX3</v>
      </c>
      <c r="B7428" s="151" t="str">
        <f t="shared" si="232"/>
        <v>2005-2007_Females_NX3_&lt;75</v>
      </c>
      <c r="C7428" s="152" t="s">
        <v>3</v>
      </c>
      <c r="D7428" s="152" t="s">
        <v>214</v>
      </c>
      <c r="E7428" s="152" t="s">
        <v>110</v>
      </c>
      <c r="F7428" s="152">
        <v>194</v>
      </c>
      <c r="G7428" s="152">
        <v>64.6666666666667</v>
      </c>
      <c r="H7428" s="152">
        <v>310.89245364657597</v>
      </c>
      <c r="I7428" s="152">
        <v>326.390523214376</v>
      </c>
      <c r="J7428" s="152">
        <v>281.97705361578898</v>
      </c>
      <c r="K7428" s="152">
        <v>375.80072011592199</v>
      </c>
      <c r="L7428" s="152">
        <v>44.413469598586602</v>
      </c>
      <c r="M7428" s="152">
        <v>49.410196901546001</v>
      </c>
    </row>
    <row r="7429" spans="1:13">
      <c r="A7429" s="150" t="str">
        <f t="shared" si="233"/>
        <v>2006-2008FemalesNX3</v>
      </c>
      <c r="B7429" s="151" t="str">
        <f t="shared" si="232"/>
        <v>2006-2008_Females_NX3_&lt;75</v>
      </c>
      <c r="C7429" s="152" t="s">
        <v>4</v>
      </c>
      <c r="D7429" s="152" t="s">
        <v>214</v>
      </c>
      <c r="E7429" s="152" t="s">
        <v>110</v>
      </c>
      <c r="F7429" s="152">
        <v>181</v>
      </c>
      <c r="G7429" s="152">
        <v>60.3333333333333</v>
      </c>
      <c r="H7429" s="152">
        <v>289.31762599702699</v>
      </c>
      <c r="I7429" s="152">
        <v>303.30642831594503</v>
      </c>
      <c r="J7429" s="152">
        <v>260.656228251453</v>
      </c>
      <c r="K7429" s="152">
        <v>350.93478684163802</v>
      </c>
      <c r="L7429" s="152">
        <v>42.650200064492601</v>
      </c>
      <c r="M7429" s="152">
        <v>47.628358525692903</v>
      </c>
    </row>
    <row r="7430" spans="1:13">
      <c r="A7430" s="150" t="str">
        <f t="shared" si="233"/>
        <v>2007-2009FemalesNX3</v>
      </c>
      <c r="B7430" s="151" t="str">
        <f t="shared" si="232"/>
        <v>2007-2009_Females_NX3_&lt;75</v>
      </c>
      <c r="C7430" s="152" t="s">
        <v>5</v>
      </c>
      <c r="D7430" s="152" t="s">
        <v>214</v>
      </c>
      <c r="E7430" s="152" t="s">
        <v>110</v>
      </c>
      <c r="F7430" s="152">
        <v>184</v>
      </c>
      <c r="G7430" s="152">
        <v>61.3333333333333</v>
      </c>
      <c r="H7430" s="152">
        <v>293.49369148070798</v>
      </c>
      <c r="I7430" s="152">
        <v>306.52230935240101</v>
      </c>
      <c r="J7430" s="152">
        <v>263.76489187119103</v>
      </c>
      <c r="K7430" s="152">
        <v>354.227043254688</v>
      </c>
      <c r="L7430" s="152">
        <v>42.757417481209998</v>
      </c>
      <c r="M7430" s="152">
        <v>47.704733902286797</v>
      </c>
    </row>
    <row r="7431" spans="1:13">
      <c r="A7431" s="150" t="str">
        <f t="shared" si="233"/>
        <v>2008-2010FemalesNX3</v>
      </c>
      <c r="B7431" s="151" t="str">
        <f t="shared" si="232"/>
        <v>2008-2010_Females_NX3_&lt;75</v>
      </c>
      <c r="C7431" s="152" t="s">
        <v>6</v>
      </c>
      <c r="D7431" s="152" t="s">
        <v>214</v>
      </c>
      <c r="E7431" s="152" t="s">
        <v>110</v>
      </c>
      <c r="F7431" s="152">
        <v>176</v>
      </c>
      <c r="G7431" s="152">
        <v>58.6666666666667</v>
      </c>
      <c r="H7431" s="152">
        <v>279.88041473188702</v>
      </c>
      <c r="I7431" s="152">
        <v>288.02715781698203</v>
      </c>
      <c r="J7431" s="152">
        <v>246.93026314894101</v>
      </c>
      <c r="K7431" s="152">
        <v>333.99281284913297</v>
      </c>
      <c r="L7431" s="152">
        <v>41.0968946680402</v>
      </c>
      <c r="M7431" s="152">
        <v>45.965655032151901</v>
      </c>
    </row>
    <row r="7432" spans="1:13">
      <c r="A7432" s="150" t="str">
        <f t="shared" si="233"/>
        <v>2009-2011FemalesNX3</v>
      </c>
      <c r="B7432" s="151" t="str">
        <f t="shared" si="232"/>
        <v>2009-2011_Females_NX3_&lt;75</v>
      </c>
      <c r="C7432" s="152" t="s">
        <v>7</v>
      </c>
      <c r="D7432" s="152" t="s">
        <v>214</v>
      </c>
      <c r="E7432" s="152" t="s">
        <v>110</v>
      </c>
      <c r="F7432" s="152">
        <v>195</v>
      </c>
      <c r="G7432" s="152">
        <v>65</v>
      </c>
      <c r="H7432" s="152">
        <v>308.563833153997</v>
      </c>
      <c r="I7432" s="152">
        <v>317.78170616322598</v>
      </c>
      <c r="J7432" s="152">
        <v>274.59981291737199</v>
      </c>
      <c r="K7432" s="152">
        <v>365.80855300650097</v>
      </c>
      <c r="L7432" s="152">
        <v>43.1818932458539</v>
      </c>
      <c r="M7432" s="152">
        <v>48.0268468432755</v>
      </c>
    </row>
    <row r="7433" spans="1:13">
      <c r="A7433" s="150" t="str">
        <f t="shared" si="233"/>
        <v>2010-2012FemalesNX3</v>
      </c>
      <c r="B7433" s="151" t="str">
        <f t="shared" si="232"/>
        <v>2010-2012_Females_NX3_&lt;75</v>
      </c>
      <c r="C7433" s="152" t="s">
        <v>8</v>
      </c>
      <c r="D7433" s="152" t="s">
        <v>214</v>
      </c>
      <c r="E7433" s="152" t="s">
        <v>110</v>
      </c>
      <c r="F7433" s="152">
        <v>195</v>
      </c>
      <c r="G7433" s="152">
        <v>65</v>
      </c>
      <c r="H7433" s="152">
        <v>307.29470350000798</v>
      </c>
      <c r="I7433" s="152">
        <v>317.52937946972401</v>
      </c>
      <c r="J7433" s="152">
        <v>274.37929178103298</v>
      </c>
      <c r="K7433" s="152">
        <v>365.52085221270301</v>
      </c>
      <c r="L7433" s="152">
        <v>43.150087688690597</v>
      </c>
      <c r="M7433" s="152">
        <v>47.991472742979603</v>
      </c>
    </row>
    <row r="7434" spans="1:13">
      <c r="A7434" s="150" t="str">
        <f t="shared" si="233"/>
        <v>2011-2013FemalesNX3</v>
      </c>
      <c r="B7434" s="151" t="str">
        <f t="shared" si="232"/>
        <v>2011-2013_Females_NX3_&lt;75</v>
      </c>
      <c r="C7434" s="152" t="s">
        <v>9</v>
      </c>
      <c r="D7434" s="152" t="s">
        <v>214</v>
      </c>
      <c r="E7434" s="152" t="s">
        <v>110</v>
      </c>
      <c r="F7434" s="152">
        <v>191</v>
      </c>
      <c r="G7434" s="152">
        <v>63.6666666666667</v>
      </c>
      <c r="H7434" s="152">
        <v>299.57964740573402</v>
      </c>
      <c r="I7434" s="152">
        <v>307.43447519697997</v>
      </c>
      <c r="J7434" s="152">
        <v>265.23363443143501</v>
      </c>
      <c r="K7434" s="152">
        <v>354.422488286445</v>
      </c>
      <c r="L7434" s="152">
        <v>42.200840765545003</v>
      </c>
      <c r="M7434" s="152">
        <v>46.988013089465198</v>
      </c>
    </row>
    <row r="7435" spans="1:13">
      <c r="A7435" s="150" t="str">
        <f t="shared" si="233"/>
        <v>2012-2014FemalesNX3</v>
      </c>
      <c r="B7435" s="151" t="str">
        <f t="shared" si="232"/>
        <v>2012-2014_Females_NX3_&lt;75</v>
      </c>
      <c r="C7435" s="152" t="s">
        <v>216</v>
      </c>
      <c r="D7435" s="152" t="s">
        <v>214</v>
      </c>
      <c r="E7435" s="152" t="s">
        <v>110</v>
      </c>
      <c r="F7435" s="152">
        <v>185</v>
      </c>
      <c r="G7435" s="152">
        <v>61.6666666666667</v>
      </c>
      <c r="H7435" s="152">
        <v>290.27348469395798</v>
      </c>
      <c r="I7435" s="152">
        <v>294.58970817819301</v>
      </c>
      <c r="J7435" s="152">
        <v>253.51332811047399</v>
      </c>
      <c r="K7435" s="152">
        <v>340.40524814579999</v>
      </c>
      <c r="L7435" s="152">
        <v>41.076380067719398</v>
      </c>
      <c r="M7435" s="152">
        <v>45.815539967606703</v>
      </c>
    </row>
    <row r="7436" spans="1:13">
      <c r="A7436" s="150" t="str">
        <f t="shared" si="233"/>
        <v>2004-2006FemalesNX4</v>
      </c>
      <c r="B7436" s="151" t="str">
        <f t="shared" si="232"/>
        <v>2004-2006_Females_NX4_&lt;75</v>
      </c>
      <c r="C7436" s="152" t="s">
        <v>1</v>
      </c>
      <c r="D7436" s="152" t="s">
        <v>214</v>
      </c>
      <c r="E7436" s="152" t="s">
        <v>111</v>
      </c>
      <c r="F7436" s="152">
        <v>236</v>
      </c>
      <c r="G7436" s="152">
        <v>78.6666666666667</v>
      </c>
      <c r="H7436" s="152">
        <v>383.82097028640197</v>
      </c>
      <c r="I7436" s="152">
        <v>427.73207426228703</v>
      </c>
      <c r="J7436" s="152">
        <v>374.75134053576699</v>
      </c>
      <c r="K7436" s="152">
        <v>486.08702407839098</v>
      </c>
      <c r="L7436" s="152">
        <v>52.980733726519396</v>
      </c>
      <c r="M7436" s="152">
        <v>58.354949816104103</v>
      </c>
    </row>
    <row r="7437" spans="1:13">
      <c r="A7437" s="150" t="str">
        <f t="shared" si="233"/>
        <v>2005-2007FemalesNX4</v>
      </c>
      <c r="B7437" s="151" t="str">
        <f t="shared" si="232"/>
        <v>2005-2007_Females_NX4_&lt;75</v>
      </c>
      <c r="C7437" s="152" t="s">
        <v>3</v>
      </c>
      <c r="D7437" s="152" t="s">
        <v>214</v>
      </c>
      <c r="E7437" s="152" t="s">
        <v>111</v>
      </c>
      <c r="F7437" s="152">
        <v>232</v>
      </c>
      <c r="G7437" s="152">
        <v>77.3333333333333</v>
      </c>
      <c r="H7437" s="152">
        <v>373.68726241865897</v>
      </c>
      <c r="I7437" s="152">
        <v>418.53763330925801</v>
      </c>
      <c r="J7437" s="152">
        <v>366.23806352775301</v>
      </c>
      <c r="K7437" s="152">
        <v>476.19034612796298</v>
      </c>
      <c r="L7437" s="152">
        <v>52.299569781504502</v>
      </c>
      <c r="M7437" s="152">
        <v>57.652712818705098</v>
      </c>
    </row>
    <row r="7438" spans="1:13">
      <c r="A7438" s="150" t="str">
        <f t="shared" si="233"/>
        <v>2006-2008FemalesNX4</v>
      </c>
      <c r="B7438" s="151" t="str">
        <f t="shared" si="232"/>
        <v>2006-2008_Females_NX4_&lt;75</v>
      </c>
      <c r="C7438" s="152" t="s">
        <v>4</v>
      </c>
      <c r="D7438" s="152" t="s">
        <v>214</v>
      </c>
      <c r="E7438" s="152" t="s">
        <v>111</v>
      </c>
      <c r="F7438" s="152">
        <v>215</v>
      </c>
      <c r="G7438" s="152">
        <v>71.6666666666667</v>
      </c>
      <c r="H7438" s="152">
        <v>342.50939909513801</v>
      </c>
      <c r="I7438" s="152">
        <v>384.413785094758</v>
      </c>
      <c r="J7438" s="152">
        <v>334.52227944907202</v>
      </c>
      <c r="K7438" s="152">
        <v>439.62124035330697</v>
      </c>
      <c r="L7438" s="152">
        <v>49.8915056456865</v>
      </c>
      <c r="M7438" s="152">
        <v>55.207455258549103</v>
      </c>
    </row>
    <row r="7439" spans="1:13">
      <c r="A7439" s="150" t="str">
        <f t="shared" si="233"/>
        <v>2007-2009FemalesNX4</v>
      </c>
      <c r="B7439" s="151" t="str">
        <f t="shared" si="232"/>
        <v>2007-2009_Females_NX4_&lt;75</v>
      </c>
      <c r="C7439" s="152" t="s">
        <v>5</v>
      </c>
      <c r="D7439" s="152" t="s">
        <v>214</v>
      </c>
      <c r="E7439" s="152" t="s">
        <v>111</v>
      </c>
      <c r="F7439" s="152">
        <v>194</v>
      </c>
      <c r="G7439" s="152">
        <v>64.6666666666667</v>
      </c>
      <c r="H7439" s="152">
        <v>305.54549320397501</v>
      </c>
      <c r="I7439" s="152">
        <v>345.21563419961097</v>
      </c>
      <c r="J7439" s="152">
        <v>298.16042189178</v>
      </c>
      <c r="K7439" s="152">
        <v>397.56478247349401</v>
      </c>
      <c r="L7439" s="152">
        <v>47.055212307831503</v>
      </c>
      <c r="M7439" s="152">
        <v>52.349148273882797</v>
      </c>
    </row>
    <row r="7440" spans="1:13">
      <c r="A7440" s="150" t="str">
        <f t="shared" si="233"/>
        <v>2008-2010FemalesNX4</v>
      </c>
      <c r="B7440" s="151" t="str">
        <f t="shared" si="232"/>
        <v>2008-2010_Females_NX4_&lt;75</v>
      </c>
      <c r="C7440" s="152" t="s">
        <v>6</v>
      </c>
      <c r="D7440" s="152" t="s">
        <v>214</v>
      </c>
      <c r="E7440" s="152" t="s">
        <v>111</v>
      </c>
      <c r="F7440" s="152">
        <v>195</v>
      </c>
      <c r="G7440" s="152">
        <v>65</v>
      </c>
      <c r="H7440" s="152">
        <v>304.38786819224799</v>
      </c>
      <c r="I7440" s="152">
        <v>346.31016027670501</v>
      </c>
      <c r="J7440" s="152">
        <v>299.23276305352402</v>
      </c>
      <c r="K7440" s="152">
        <v>398.66958169773801</v>
      </c>
      <c r="L7440" s="152">
        <v>47.077397223180498</v>
      </c>
      <c r="M7440" s="152">
        <v>52.359421421033197</v>
      </c>
    </row>
    <row r="7441" spans="1:13">
      <c r="A7441" s="150" t="str">
        <f t="shared" si="233"/>
        <v>2009-2011FemalesNX4</v>
      </c>
      <c r="B7441" s="151" t="str">
        <f t="shared" si="232"/>
        <v>2009-2011_Females_NX4_&lt;75</v>
      </c>
      <c r="C7441" s="152" t="s">
        <v>7</v>
      </c>
      <c r="D7441" s="152" t="s">
        <v>214</v>
      </c>
      <c r="E7441" s="152" t="s">
        <v>111</v>
      </c>
      <c r="F7441" s="152">
        <v>198</v>
      </c>
      <c r="G7441" s="152">
        <v>66</v>
      </c>
      <c r="H7441" s="152">
        <v>306.61071279248</v>
      </c>
      <c r="I7441" s="152">
        <v>347.51178920789499</v>
      </c>
      <c r="J7441" s="152">
        <v>300.61987236614601</v>
      </c>
      <c r="K7441" s="152">
        <v>399.622546205937</v>
      </c>
      <c r="L7441" s="152">
        <v>46.891916841748603</v>
      </c>
      <c r="M7441" s="152">
        <v>52.110756998042298</v>
      </c>
    </row>
    <row r="7442" spans="1:13">
      <c r="A7442" s="150" t="str">
        <f t="shared" si="233"/>
        <v>2010-2012FemalesNX4</v>
      </c>
      <c r="B7442" s="151" t="str">
        <f t="shared" si="232"/>
        <v>2010-2012_Females_NX4_&lt;75</v>
      </c>
      <c r="C7442" s="152" t="s">
        <v>8</v>
      </c>
      <c r="D7442" s="152" t="s">
        <v>214</v>
      </c>
      <c r="E7442" s="152" t="s">
        <v>111</v>
      </c>
      <c r="F7442" s="152">
        <v>214</v>
      </c>
      <c r="G7442" s="152">
        <v>71.3333333333333</v>
      </c>
      <c r="H7442" s="152">
        <v>328.76038898191803</v>
      </c>
      <c r="I7442" s="152">
        <v>368.49149304135801</v>
      </c>
      <c r="J7442" s="152">
        <v>320.52727461766</v>
      </c>
      <c r="K7442" s="152">
        <v>421.57891255564101</v>
      </c>
      <c r="L7442" s="152">
        <v>47.964218423698398</v>
      </c>
      <c r="M7442" s="152">
        <v>53.0874195142828</v>
      </c>
    </row>
    <row r="7443" spans="1:13">
      <c r="A7443" s="150" t="str">
        <f t="shared" si="233"/>
        <v>2011-2013FemalesNX4</v>
      </c>
      <c r="B7443" s="151" t="str">
        <f t="shared" si="232"/>
        <v>2011-2013_Females_NX4_&lt;75</v>
      </c>
      <c r="C7443" s="152" t="s">
        <v>9</v>
      </c>
      <c r="D7443" s="152" t="s">
        <v>214</v>
      </c>
      <c r="E7443" s="152" t="s">
        <v>111</v>
      </c>
      <c r="F7443" s="152">
        <v>211</v>
      </c>
      <c r="G7443" s="152">
        <v>70.3333333333333</v>
      </c>
      <c r="H7443" s="152">
        <v>321.51401100156897</v>
      </c>
      <c r="I7443" s="152">
        <v>358.71611569183898</v>
      </c>
      <c r="J7443" s="152">
        <v>311.649083683784</v>
      </c>
      <c r="K7443" s="152">
        <v>410.84816906114497</v>
      </c>
      <c r="L7443" s="152">
        <v>47.067032008054198</v>
      </c>
      <c r="M7443" s="152">
        <v>52.132053369306099</v>
      </c>
    </row>
    <row r="7444" spans="1:13">
      <c r="A7444" s="150" t="str">
        <f t="shared" si="233"/>
        <v>2012-2014FemalesNX4</v>
      </c>
      <c r="B7444" s="151" t="str">
        <f t="shared" si="232"/>
        <v>2012-2014_Females_NX4_&lt;75</v>
      </c>
      <c r="C7444" s="152" t="s">
        <v>216</v>
      </c>
      <c r="D7444" s="152" t="s">
        <v>214</v>
      </c>
      <c r="E7444" s="152" t="s">
        <v>111</v>
      </c>
      <c r="F7444" s="152">
        <v>191</v>
      </c>
      <c r="G7444" s="152">
        <v>63.6666666666667</v>
      </c>
      <c r="H7444" s="152">
        <v>288.67662172782798</v>
      </c>
      <c r="I7444" s="152">
        <v>317.310240854977</v>
      </c>
      <c r="J7444" s="152">
        <v>273.632250097211</v>
      </c>
      <c r="K7444" s="152">
        <v>365.942968644681</v>
      </c>
      <c r="L7444" s="152">
        <v>43.6779907577655</v>
      </c>
      <c r="M7444" s="152">
        <v>48.632727789704703</v>
      </c>
    </row>
    <row r="7445" spans="1:13">
      <c r="A7445" s="150" t="str">
        <f t="shared" si="233"/>
        <v>2004-2006FemalesNX5</v>
      </c>
      <c r="B7445" s="151" t="str">
        <f t="shared" si="232"/>
        <v>2004-2006_Females_NX5_&lt;75</v>
      </c>
      <c r="C7445" s="152" t="s">
        <v>1</v>
      </c>
      <c r="D7445" s="152" t="s">
        <v>214</v>
      </c>
      <c r="E7445" s="152" t="s">
        <v>112</v>
      </c>
      <c r="F7445" s="152">
        <v>276</v>
      </c>
      <c r="G7445" s="152">
        <v>92</v>
      </c>
      <c r="H7445" s="152">
        <v>424.09342347879499</v>
      </c>
      <c r="I7445" s="152">
        <v>506.7307395661</v>
      </c>
      <c r="J7445" s="152">
        <v>448.35514550304902</v>
      </c>
      <c r="K7445" s="152">
        <v>570.55967334653496</v>
      </c>
      <c r="L7445" s="152">
        <v>58.375594063050798</v>
      </c>
      <c r="M7445" s="152">
        <v>63.8289337804353</v>
      </c>
    </row>
    <row r="7446" spans="1:13">
      <c r="A7446" s="150" t="str">
        <f t="shared" si="233"/>
        <v>2005-2007FemalesNX5</v>
      </c>
      <c r="B7446" s="151" t="str">
        <f t="shared" si="232"/>
        <v>2005-2007_Females_NX5_&lt;75</v>
      </c>
      <c r="C7446" s="152" t="s">
        <v>3</v>
      </c>
      <c r="D7446" s="152" t="s">
        <v>214</v>
      </c>
      <c r="E7446" s="152" t="s">
        <v>112</v>
      </c>
      <c r="F7446" s="152">
        <v>252</v>
      </c>
      <c r="G7446" s="152">
        <v>84</v>
      </c>
      <c r="H7446" s="152">
        <v>383.94734436420202</v>
      </c>
      <c r="I7446" s="152">
        <v>463.839112302248</v>
      </c>
      <c r="J7446" s="152">
        <v>407.96060387981498</v>
      </c>
      <c r="K7446" s="152">
        <v>525.19332735056298</v>
      </c>
      <c r="L7446" s="152">
        <v>55.878508422433001</v>
      </c>
      <c r="M7446" s="152">
        <v>61.354215048314899</v>
      </c>
    </row>
    <row r="7447" spans="1:13">
      <c r="A7447" s="150" t="str">
        <f t="shared" si="233"/>
        <v>2006-2008FemalesNX5</v>
      </c>
      <c r="B7447" s="151" t="str">
        <f t="shared" si="232"/>
        <v>2006-2008_Females_NX5_&lt;75</v>
      </c>
      <c r="C7447" s="152" t="s">
        <v>4</v>
      </c>
      <c r="D7447" s="152" t="s">
        <v>214</v>
      </c>
      <c r="E7447" s="152" t="s">
        <v>112</v>
      </c>
      <c r="F7447" s="152">
        <v>273</v>
      </c>
      <c r="G7447" s="152">
        <v>91</v>
      </c>
      <c r="H7447" s="152">
        <v>411.00221308883999</v>
      </c>
      <c r="I7447" s="152">
        <v>502.08249833925697</v>
      </c>
      <c r="J7447" s="152">
        <v>443.87506884062498</v>
      </c>
      <c r="K7447" s="152">
        <v>565.75885024211698</v>
      </c>
      <c r="L7447" s="152">
        <v>58.207429498631903</v>
      </c>
      <c r="M7447" s="152">
        <v>63.676351902860603</v>
      </c>
    </row>
    <row r="7448" spans="1:13">
      <c r="A7448" s="150" t="str">
        <f t="shared" si="233"/>
        <v>2007-2009FemalesNX5</v>
      </c>
      <c r="B7448" s="151" t="str">
        <f t="shared" si="232"/>
        <v>2007-2009_Females_NX5_&lt;75</v>
      </c>
      <c r="C7448" s="152" t="s">
        <v>5</v>
      </c>
      <c r="D7448" s="152" t="s">
        <v>214</v>
      </c>
      <c r="E7448" s="152" t="s">
        <v>112</v>
      </c>
      <c r="F7448" s="152">
        <v>265</v>
      </c>
      <c r="G7448" s="152">
        <v>88.3333333333333</v>
      </c>
      <c r="H7448" s="152">
        <v>395.55781114726699</v>
      </c>
      <c r="I7448" s="152">
        <v>485.85910629440298</v>
      </c>
      <c r="J7448" s="152">
        <v>428.65988713541202</v>
      </c>
      <c r="K7448" s="152">
        <v>548.51714444699098</v>
      </c>
      <c r="L7448" s="152">
        <v>57.199219158991198</v>
      </c>
      <c r="M7448" s="152">
        <v>62.6580381525877</v>
      </c>
    </row>
    <row r="7449" spans="1:13">
      <c r="A7449" s="150" t="str">
        <f t="shared" si="233"/>
        <v>2008-2010FemalesNX5</v>
      </c>
      <c r="B7449" s="151" t="str">
        <f t="shared" si="232"/>
        <v>2008-2010_Females_NX5_&lt;75</v>
      </c>
      <c r="C7449" s="152" t="s">
        <v>6</v>
      </c>
      <c r="D7449" s="152" t="s">
        <v>214</v>
      </c>
      <c r="E7449" s="152" t="s">
        <v>112</v>
      </c>
      <c r="F7449" s="152">
        <v>260</v>
      </c>
      <c r="G7449" s="152">
        <v>86.6666666666667</v>
      </c>
      <c r="H7449" s="152">
        <v>384.62676410544702</v>
      </c>
      <c r="I7449" s="152">
        <v>476.254301259991</v>
      </c>
      <c r="J7449" s="152">
        <v>419.676544486198</v>
      </c>
      <c r="K7449" s="152">
        <v>538.28589958243003</v>
      </c>
      <c r="L7449" s="152">
        <v>56.5777567737927</v>
      </c>
      <c r="M7449" s="152">
        <v>62.031598322439599</v>
      </c>
    </row>
    <row r="7450" spans="1:13">
      <c r="A7450" s="150" t="str">
        <f t="shared" si="233"/>
        <v>2009-2011FemalesNX5</v>
      </c>
      <c r="B7450" s="151" t="str">
        <f t="shared" si="232"/>
        <v>2009-2011_Females_NX5_&lt;75</v>
      </c>
      <c r="C7450" s="152" t="s">
        <v>7</v>
      </c>
      <c r="D7450" s="152" t="s">
        <v>214</v>
      </c>
      <c r="E7450" s="152" t="s">
        <v>112</v>
      </c>
      <c r="F7450" s="152">
        <v>244</v>
      </c>
      <c r="G7450" s="152">
        <v>81.3333333333333</v>
      </c>
      <c r="H7450" s="152">
        <v>359.765267907169</v>
      </c>
      <c r="I7450" s="152">
        <v>451.17524514975503</v>
      </c>
      <c r="J7450" s="152">
        <v>395.81207474981397</v>
      </c>
      <c r="K7450" s="152">
        <v>512.05653489598399</v>
      </c>
      <c r="L7450" s="152">
        <v>55.363170399940898</v>
      </c>
      <c r="M7450" s="152">
        <v>60.881289746228397</v>
      </c>
    </row>
    <row r="7451" spans="1:13">
      <c r="A7451" s="150" t="str">
        <f t="shared" si="233"/>
        <v>2010-2012FemalesNX5</v>
      </c>
      <c r="B7451" s="151" t="str">
        <f t="shared" si="232"/>
        <v>2010-2012_Females_NX5_&lt;75</v>
      </c>
      <c r="C7451" s="152" t="s">
        <v>8</v>
      </c>
      <c r="D7451" s="152" t="s">
        <v>214</v>
      </c>
      <c r="E7451" s="152" t="s">
        <v>112</v>
      </c>
      <c r="F7451" s="152">
        <v>258</v>
      </c>
      <c r="G7451" s="152">
        <v>86</v>
      </c>
      <c r="H7451" s="152">
        <v>378.81568708062298</v>
      </c>
      <c r="I7451" s="152">
        <v>474.83438672526898</v>
      </c>
      <c r="J7451" s="152">
        <v>418.07148614331101</v>
      </c>
      <c r="K7451" s="152">
        <v>537.09123718047397</v>
      </c>
      <c r="L7451" s="152">
        <v>56.762900581958299</v>
      </c>
      <c r="M7451" s="152">
        <v>62.256850455204798</v>
      </c>
    </row>
    <row r="7452" spans="1:13">
      <c r="A7452" s="150" t="str">
        <f t="shared" si="233"/>
        <v>2011-2013FemalesNX5</v>
      </c>
      <c r="B7452" s="151" t="str">
        <f t="shared" si="232"/>
        <v>2011-2013_Females_NX5_&lt;75</v>
      </c>
      <c r="C7452" s="152" t="s">
        <v>9</v>
      </c>
      <c r="D7452" s="152" t="s">
        <v>214</v>
      </c>
      <c r="E7452" s="152" t="s">
        <v>112</v>
      </c>
      <c r="F7452" s="152">
        <v>276</v>
      </c>
      <c r="G7452" s="152">
        <v>92</v>
      </c>
      <c r="H7452" s="152">
        <v>404.08772803138999</v>
      </c>
      <c r="I7452" s="152">
        <v>503.78114648202302</v>
      </c>
      <c r="J7452" s="152">
        <v>445.553116219451</v>
      </c>
      <c r="K7452" s="152">
        <v>567.44873132545194</v>
      </c>
      <c r="L7452" s="152">
        <v>58.228030262571501</v>
      </c>
      <c r="M7452" s="152">
        <v>63.667584843428898</v>
      </c>
    </row>
    <row r="7453" spans="1:13">
      <c r="A7453" s="150" t="str">
        <f t="shared" si="233"/>
        <v>2012-2014FemalesNX5</v>
      </c>
      <c r="B7453" s="151" t="str">
        <f t="shared" si="232"/>
        <v>2012-2014_Females_NX5_&lt;75</v>
      </c>
      <c r="C7453" s="152" t="s">
        <v>216</v>
      </c>
      <c r="D7453" s="152" t="s">
        <v>214</v>
      </c>
      <c r="E7453" s="152" t="s">
        <v>112</v>
      </c>
      <c r="F7453" s="152">
        <v>275</v>
      </c>
      <c r="G7453" s="152">
        <v>91.6666666666667</v>
      </c>
      <c r="H7453" s="152">
        <v>400.77531806986599</v>
      </c>
      <c r="I7453" s="152">
        <v>500.20096995044202</v>
      </c>
      <c r="J7453" s="152">
        <v>442.35849392653199</v>
      </c>
      <c r="K7453" s="152">
        <v>563.45728975730697</v>
      </c>
      <c r="L7453" s="152">
        <v>57.842476023910102</v>
      </c>
      <c r="M7453" s="152">
        <v>63.256319806864397</v>
      </c>
    </row>
    <row r="7454" spans="1:13">
      <c r="A7454" s="150" t="str">
        <f t="shared" si="233"/>
        <v>2004-2006FemalesNZ</v>
      </c>
      <c r="B7454" s="151" t="str">
        <f t="shared" si="232"/>
        <v>2004-2006_Females_NZ_&lt;75</v>
      </c>
      <c r="C7454" s="152" t="s">
        <v>1</v>
      </c>
      <c r="D7454" s="152" t="s">
        <v>214</v>
      </c>
      <c r="E7454" s="152" t="s">
        <v>113</v>
      </c>
      <c r="F7454" s="152">
        <v>675</v>
      </c>
      <c r="G7454" s="152">
        <v>225</v>
      </c>
      <c r="H7454" s="152">
        <v>355.26315789473699</v>
      </c>
      <c r="I7454" s="152">
        <v>370.90653257925698</v>
      </c>
      <c r="J7454" s="152">
        <v>343.40240750742902</v>
      </c>
      <c r="K7454" s="152">
        <v>400.02435896620699</v>
      </c>
      <c r="L7454" s="152">
        <v>27.504125071827801</v>
      </c>
      <c r="M7454" s="152">
        <v>29.117826386949702</v>
      </c>
    </row>
    <row r="7455" spans="1:13">
      <c r="A7455" s="150" t="str">
        <f t="shared" si="233"/>
        <v>2005-2007FemalesNZ</v>
      </c>
      <c r="B7455" s="151" t="str">
        <f t="shared" si="232"/>
        <v>2005-2007_Females_NZ_&lt;75</v>
      </c>
      <c r="C7455" s="152" t="s">
        <v>3</v>
      </c>
      <c r="D7455" s="152" t="s">
        <v>214</v>
      </c>
      <c r="E7455" s="152" t="s">
        <v>113</v>
      </c>
      <c r="F7455" s="152">
        <v>655</v>
      </c>
      <c r="G7455" s="152">
        <v>218.333333333333</v>
      </c>
      <c r="H7455" s="152">
        <v>343.646217530679</v>
      </c>
      <c r="I7455" s="152">
        <v>357.38254879754498</v>
      </c>
      <c r="J7455" s="152">
        <v>330.47489563680801</v>
      </c>
      <c r="K7455" s="152">
        <v>385.893601859299</v>
      </c>
      <c r="L7455" s="152">
        <v>26.907653160736299</v>
      </c>
      <c r="M7455" s="152">
        <v>28.5110530617542</v>
      </c>
    </row>
    <row r="7456" spans="1:13">
      <c r="A7456" s="150" t="str">
        <f t="shared" si="233"/>
        <v>2006-2008FemalesNZ</v>
      </c>
      <c r="B7456" s="151" t="str">
        <f t="shared" si="232"/>
        <v>2006-2008_Females_NZ_&lt;75</v>
      </c>
      <c r="C7456" s="152" t="s">
        <v>4</v>
      </c>
      <c r="D7456" s="152" t="s">
        <v>214</v>
      </c>
      <c r="E7456" s="152" t="s">
        <v>113</v>
      </c>
      <c r="F7456" s="152">
        <v>675</v>
      </c>
      <c r="G7456" s="152">
        <v>225</v>
      </c>
      <c r="H7456" s="152">
        <v>353.05747775737899</v>
      </c>
      <c r="I7456" s="152">
        <v>364.46452361627701</v>
      </c>
      <c r="J7456" s="152">
        <v>337.41539746594901</v>
      </c>
      <c r="K7456" s="152">
        <v>393.10065572762602</v>
      </c>
      <c r="L7456" s="152">
        <v>27.0491261503273</v>
      </c>
      <c r="M7456" s="152">
        <v>28.636132111348999</v>
      </c>
    </row>
    <row r="7457" spans="1:13">
      <c r="A7457" s="150" t="str">
        <f t="shared" si="233"/>
        <v>2007-2009FemalesNZ</v>
      </c>
      <c r="B7457" s="151" t="str">
        <f t="shared" si="232"/>
        <v>2007-2009_Females_NZ_&lt;75</v>
      </c>
      <c r="C7457" s="152" t="s">
        <v>5</v>
      </c>
      <c r="D7457" s="152" t="s">
        <v>214</v>
      </c>
      <c r="E7457" s="152" t="s">
        <v>113</v>
      </c>
      <c r="F7457" s="152">
        <v>672</v>
      </c>
      <c r="G7457" s="152">
        <v>224</v>
      </c>
      <c r="H7457" s="152">
        <v>350.76181080784801</v>
      </c>
      <c r="I7457" s="152">
        <v>359.66630456867898</v>
      </c>
      <c r="J7457" s="152">
        <v>332.912085111171</v>
      </c>
      <c r="K7457" s="152">
        <v>387.99383900248699</v>
      </c>
      <c r="L7457" s="152">
        <v>26.754219457507499</v>
      </c>
      <c r="M7457" s="152">
        <v>28.327534433808498</v>
      </c>
    </row>
    <row r="7458" spans="1:13">
      <c r="A7458" s="150" t="str">
        <f t="shared" si="233"/>
        <v>2008-2010FemalesNZ</v>
      </c>
      <c r="B7458" s="151" t="str">
        <f t="shared" si="232"/>
        <v>2008-2010_Females_NZ_&lt;75</v>
      </c>
      <c r="C7458" s="152" t="s">
        <v>6</v>
      </c>
      <c r="D7458" s="152" t="s">
        <v>214</v>
      </c>
      <c r="E7458" s="152" t="s">
        <v>113</v>
      </c>
      <c r="F7458" s="152">
        <v>648</v>
      </c>
      <c r="G7458" s="152">
        <v>216</v>
      </c>
      <c r="H7458" s="152">
        <v>337.769159799215</v>
      </c>
      <c r="I7458" s="152">
        <v>341.60031239024602</v>
      </c>
      <c r="J7458" s="152">
        <v>315.73189133645099</v>
      </c>
      <c r="K7458" s="152">
        <v>369.018779857759</v>
      </c>
      <c r="L7458" s="152">
        <v>25.868421053795199</v>
      </c>
      <c r="M7458" s="152">
        <v>27.418467467513199</v>
      </c>
    </row>
    <row r="7459" spans="1:13">
      <c r="A7459" s="150" t="str">
        <f t="shared" si="233"/>
        <v>2009-2011FemalesNZ</v>
      </c>
      <c r="B7459" s="151" t="str">
        <f t="shared" si="232"/>
        <v>2009-2011_Females_NZ_&lt;75</v>
      </c>
      <c r="C7459" s="152" t="s">
        <v>7</v>
      </c>
      <c r="D7459" s="152" t="s">
        <v>214</v>
      </c>
      <c r="E7459" s="152" t="s">
        <v>113</v>
      </c>
      <c r="F7459" s="152">
        <v>676</v>
      </c>
      <c r="G7459" s="152">
        <v>225.333333333333</v>
      </c>
      <c r="H7459" s="152">
        <v>352.131017741986</v>
      </c>
      <c r="I7459" s="152">
        <v>352.66834648895798</v>
      </c>
      <c r="J7459" s="152">
        <v>326.51340207358101</v>
      </c>
      <c r="K7459" s="152">
        <v>380.35666255594498</v>
      </c>
      <c r="L7459" s="152">
        <v>26.154944415377699</v>
      </c>
      <c r="M7459" s="152">
        <v>27.688316066986399</v>
      </c>
    </row>
    <row r="7460" spans="1:13">
      <c r="A7460" s="150" t="str">
        <f t="shared" si="233"/>
        <v>2010-2012FemalesNZ</v>
      </c>
      <c r="B7460" s="151" t="str">
        <f t="shared" si="232"/>
        <v>2010-2012_Females_NZ_&lt;75</v>
      </c>
      <c r="C7460" s="152" t="s">
        <v>8</v>
      </c>
      <c r="D7460" s="152" t="s">
        <v>214</v>
      </c>
      <c r="E7460" s="152" t="s">
        <v>113</v>
      </c>
      <c r="F7460" s="152">
        <v>649</v>
      </c>
      <c r="G7460" s="152">
        <v>216.333333333333</v>
      </c>
      <c r="H7460" s="152">
        <v>337.69193545869399</v>
      </c>
      <c r="I7460" s="152">
        <v>333.75606771626502</v>
      </c>
      <c r="J7460" s="152">
        <v>308.50274790785801</v>
      </c>
      <c r="K7460" s="152">
        <v>360.521372721506</v>
      </c>
      <c r="L7460" s="152">
        <v>25.253319808407099</v>
      </c>
      <c r="M7460" s="152">
        <v>26.765305005240599</v>
      </c>
    </row>
    <row r="7461" spans="1:13">
      <c r="A7461" s="150" t="str">
        <f t="shared" si="233"/>
        <v>2011-2013FemalesNZ</v>
      </c>
      <c r="B7461" s="151" t="str">
        <f t="shared" si="232"/>
        <v>2011-2013_Females_NZ_&lt;75</v>
      </c>
      <c r="C7461" s="152" t="s">
        <v>9</v>
      </c>
      <c r="D7461" s="152" t="s">
        <v>214</v>
      </c>
      <c r="E7461" s="152" t="s">
        <v>113</v>
      </c>
      <c r="F7461" s="152">
        <v>703</v>
      </c>
      <c r="G7461" s="152">
        <v>234.333333333333</v>
      </c>
      <c r="H7461" s="152">
        <v>365.73247943730303</v>
      </c>
      <c r="I7461" s="152">
        <v>358.60776779025798</v>
      </c>
      <c r="J7461" s="152">
        <v>332.512451987063</v>
      </c>
      <c r="K7461" s="152">
        <v>386.20236798531403</v>
      </c>
      <c r="L7461" s="152">
        <v>26.095315803195302</v>
      </c>
      <c r="M7461" s="152">
        <v>27.5946001950559</v>
      </c>
    </row>
    <row r="7462" spans="1:13">
      <c r="A7462" s="150" t="str">
        <f t="shared" si="233"/>
        <v>2012-2014FemalesNZ</v>
      </c>
      <c r="B7462" s="151" t="str">
        <f t="shared" si="232"/>
        <v>2012-2014_Females_NZ_&lt;75</v>
      </c>
      <c r="C7462" s="152" t="s">
        <v>216</v>
      </c>
      <c r="D7462" s="152" t="s">
        <v>214</v>
      </c>
      <c r="E7462" s="152" t="s">
        <v>113</v>
      </c>
      <c r="F7462" s="152">
        <v>701</v>
      </c>
      <c r="G7462" s="152">
        <v>233.666666666667</v>
      </c>
      <c r="H7462" s="152">
        <v>364.583875094917</v>
      </c>
      <c r="I7462" s="152">
        <v>352.37494781790599</v>
      </c>
      <c r="J7462" s="152">
        <v>326.69470114827499</v>
      </c>
      <c r="K7462" s="152">
        <v>379.53280038197499</v>
      </c>
      <c r="L7462" s="152">
        <v>25.680246669630701</v>
      </c>
      <c r="M7462" s="152">
        <v>27.157852564069099</v>
      </c>
    </row>
    <row r="7463" spans="1:13">
      <c r="A7463" s="150" t="str">
        <f t="shared" si="233"/>
        <v>2004-2006FemalesNZ1</v>
      </c>
      <c r="B7463" s="151" t="str">
        <f t="shared" si="232"/>
        <v>2004-2006_Females_NZ1_&lt;75</v>
      </c>
      <c r="C7463" s="152" t="s">
        <v>1</v>
      </c>
      <c r="D7463" s="152" t="s">
        <v>214</v>
      </c>
      <c r="E7463" s="152" t="s">
        <v>114</v>
      </c>
      <c r="F7463" s="152">
        <v>103</v>
      </c>
      <c r="G7463" s="152">
        <v>34.3333333333333</v>
      </c>
      <c r="H7463" s="152">
        <v>257.79001376548598</v>
      </c>
      <c r="I7463" s="152">
        <v>256.18410581021601</v>
      </c>
      <c r="J7463" s="152">
        <v>208.802613808366</v>
      </c>
      <c r="K7463" s="152">
        <v>311.04623370428101</v>
      </c>
      <c r="L7463" s="152">
        <v>47.381492001849999</v>
      </c>
      <c r="M7463" s="152">
        <v>54.862127894064898</v>
      </c>
    </row>
    <row r="7464" spans="1:13">
      <c r="A7464" s="150" t="str">
        <f t="shared" si="233"/>
        <v>2005-2007FemalesNZ1</v>
      </c>
      <c r="B7464" s="151" t="str">
        <f t="shared" si="232"/>
        <v>2005-2007_Females_NZ1_&lt;75</v>
      </c>
      <c r="C7464" s="152" t="s">
        <v>3</v>
      </c>
      <c r="D7464" s="152" t="s">
        <v>214</v>
      </c>
      <c r="E7464" s="152" t="s">
        <v>114</v>
      </c>
      <c r="F7464" s="152">
        <v>98</v>
      </c>
      <c r="G7464" s="152">
        <v>32.6666666666667</v>
      </c>
      <c r="H7464" s="152">
        <v>245.53403652945201</v>
      </c>
      <c r="I7464" s="152">
        <v>240.83405751570601</v>
      </c>
      <c r="J7464" s="152">
        <v>195.176746062013</v>
      </c>
      <c r="K7464" s="152">
        <v>293.89673045505799</v>
      </c>
      <c r="L7464" s="152">
        <v>45.657311453693502</v>
      </c>
      <c r="M7464" s="152">
        <v>53.062672939351899</v>
      </c>
    </row>
    <row r="7465" spans="1:13">
      <c r="A7465" s="150" t="str">
        <f t="shared" si="233"/>
        <v>2006-2008FemalesNZ1</v>
      </c>
      <c r="B7465" s="151" t="str">
        <f t="shared" si="232"/>
        <v>2006-2008_Females_NZ1_&lt;75</v>
      </c>
      <c r="C7465" s="152" t="s">
        <v>4</v>
      </c>
      <c r="D7465" s="152" t="s">
        <v>214</v>
      </c>
      <c r="E7465" s="152" t="s">
        <v>114</v>
      </c>
      <c r="F7465" s="152">
        <v>98</v>
      </c>
      <c r="G7465" s="152">
        <v>32.6666666666667</v>
      </c>
      <c r="H7465" s="152">
        <v>244.82861996602401</v>
      </c>
      <c r="I7465" s="152">
        <v>235.34634612163401</v>
      </c>
      <c r="J7465" s="152">
        <v>190.74562585628499</v>
      </c>
      <c r="K7465" s="152">
        <v>287.18105466990301</v>
      </c>
      <c r="L7465" s="152">
        <v>44.600720265348997</v>
      </c>
      <c r="M7465" s="152">
        <v>51.8347085482689</v>
      </c>
    </row>
    <row r="7466" spans="1:13">
      <c r="A7466" s="150" t="str">
        <f t="shared" si="233"/>
        <v>2007-2009FemalesNZ1</v>
      </c>
      <c r="B7466" s="151" t="str">
        <f t="shared" si="232"/>
        <v>2007-2009_Females_NZ1_&lt;75</v>
      </c>
      <c r="C7466" s="152" t="s">
        <v>5</v>
      </c>
      <c r="D7466" s="152" t="s">
        <v>214</v>
      </c>
      <c r="E7466" s="152" t="s">
        <v>114</v>
      </c>
      <c r="F7466" s="152">
        <v>100</v>
      </c>
      <c r="G7466" s="152">
        <v>33.3333333333333</v>
      </c>
      <c r="H7466" s="152">
        <v>249.22118380062301</v>
      </c>
      <c r="I7466" s="152">
        <v>239.0960831655</v>
      </c>
      <c r="J7466" s="152">
        <v>194.20515338501099</v>
      </c>
      <c r="K7466" s="152">
        <v>291.18878208444397</v>
      </c>
      <c r="L7466" s="152">
        <v>44.890929780489103</v>
      </c>
      <c r="M7466" s="152">
        <v>52.092698918943299</v>
      </c>
    </row>
    <row r="7467" spans="1:13">
      <c r="A7467" s="150" t="str">
        <f t="shared" si="233"/>
        <v>2008-2010FemalesNZ1</v>
      </c>
      <c r="B7467" s="151" t="str">
        <f t="shared" si="232"/>
        <v>2008-2010_Females_NZ1_&lt;75</v>
      </c>
      <c r="C7467" s="152" t="s">
        <v>6</v>
      </c>
      <c r="D7467" s="152" t="s">
        <v>214</v>
      </c>
      <c r="E7467" s="152" t="s">
        <v>114</v>
      </c>
      <c r="F7467" s="152">
        <v>91</v>
      </c>
      <c r="G7467" s="152">
        <v>30.3333333333333</v>
      </c>
      <c r="H7467" s="152">
        <v>226.98927413320001</v>
      </c>
      <c r="I7467" s="152">
        <v>210.543173911444</v>
      </c>
      <c r="J7467" s="152">
        <v>169.222818870705</v>
      </c>
      <c r="K7467" s="152">
        <v>258.84065311501797</v>
      </c>
      <c r="L7467" s="152">
        <v>41.320355040738903</v>
      </c>
      <c r="M7467" s="152">
        <v>48.2974792035739</v>
      </c>
    </row>
    <row r="7468" spans="1:13">
      <c r="A7468" s="150" t="str">
        <f t="shared" si="233"/>
        <v>2009-2011FemalesNZ1</v>
      </c>
      <c r="B7468" s="151" t="str">
        <f t="shared" si="232"/>
        <v>2009-2011_Females_NZ1_&lt;75</v>
      </c>
      <c r="C7468" s="152" t="s">
        <v>7</v>
      </c>
      <c r="D7468" s="152" t="s">
        <v>214</v>
      </c>
      <c r="E7468" s="152" t="s">
        <v>114</v>
      </c>
      <c r="F7468" s="152">
        <v>97</v>
      </c>
      <c r="G7468" s="152">
        <v>32.3333333333333</v>
      </c>
      <c r="H7468" s="152">
        <v>242.60310632018599</v>
      </c>
      <c r="I7468" s="152">
        <v>219.661661171893</v>
      </c>
      <c r="J7468" s="152">
        <v>177.83947575033699</v>
      </c>
      <c r="K7468" s="152">
        <v>268.30500743732802</v>
      </c>
      <c r="L7468" s="152">
        <v>41.8221854215561</v>
      </c>
      <c r="M7468" s="152">
        <v>48.643346265434701</v>
      </c>
    </row>
    <row r="7469" spans="1:13">
      <c r="A7469" s="150" t="str">
        <f t="shared" si="233"/>
        <v>2010-2012FemalesNZ1</v>
      </c>
      <c r="B7469" s="151" t="str">
        <f t="shared" si="232"/>
        <v>2010-2012_Females_NZ1_&lt;75</v>
      </c>
      <c r="C7469" s="152" t="s">
        <v>8</v>
      </c>
      <c r="D7469" s="152" t="s">
        <v>214</v>
      </c>
      <c r="E7469" s="152" t="s">
        <v>114</v>
      </c>
      <c r="F7469" s="152">
        <v>90</v>
      </c>
      <c r="G7469" s="152">
        <v>30</v>
      </c>
      <c r="H7469" s="152">
        <v>225.513042170939</v>
      </c>
      <c r="I7469" s="152">
        <v>198.27250466081401</v>
      </c>
      <c r="J7469" s="152">
        <v>159.24033077996299</v>
      </c>
      <c r="K7469" s="152">
        <v>243.935166272386</v>
      </c>
      <c r="L7469" s="152">
        <v>39.032173880850898</v>
      </c>
      <c r="M7469" s="152">
        <v>45.662661611572702</v>
      </c>
    </row>
    <row r="7470" spans="1:13">
      <c r="A7470" s="150" t="str">
        <f t="shared" si="233"/>
        <v>2011-2013FemalesNZ1</v>
      </c>
      <c r="B7470" s="151" t="str">
        <f t="shared" si="232"/>
        <v>2011-2013_Females_NZ1_&lt;75</v>
      </c>
      <c r="C7470" s="152" t="s">
        <v>9</v>
      </c>
      <c r="D7470" s="152" t="s">
        <v>214</v>
      </c>
      <c r="E7470" s="152" t="s">
        <v>114</v>
      </c>
      <c r="F7470" s="152">
        <v>109</v>
      </c>
      <c r="G7470" s="152">
        <v>36.3333333333333</v>
      </c>
      <c r="H7470" s="152">
        <v>272.75912116510699</v>
      </c>
      <c r="I7470" s="152">
        <v>240.567400974295</v>
      </c>
      <c r="J7470" s="152">
        <v>197.21526724233499</v>
      </c>
      <c r="K7470" s="152">
        <v>290.55770319588999</v>
      </c>
      <c r="L7470" s="152">
        <v>43.352133731959498</v>
      </c>
      <c r="M7470" s="152">
        <v>49.990302221594803</v>
      </c>
    </row>
    <row r="7471" spans="1:13">
      <c r="A7471" s="150" t="str">
        <f t="shared" si="233"/>
        <v>2012-2014FemalesNZ1</v>
      </c>
      <c r="B7471" s="151" t="str">
        <f t="shared" si="232"/>
        <v>2012-2014_Females_NZ1_&lt;75</v>
      </c>
      <c r="C7471" s="152" t="s">
        <v>216</v>
      </c>
      <c r="D7471" s="152" t="s">
        <v>214</v>
      </c>
      <c r="E7471" s="152" t="s">
        <v>114</v>
      </c>
      <c r="F7471" s="152">
        <v>109</v>
      </c>
      <c r="G7471" s="152">
        <v>36.3333333333333</v>
      </c>
      <c r="H7471" s="152">
        <v>272.19378199525499</v>
      </c>
      <c r="I7471" s="152">
        <v>232.32920449351499</v>
      </c>
      <c r="J7471" s="152">
        <v>190.440690061548</v>
      </c>
      <c r="K7471" s="152">
        <v>280.63177499707302</v>
      </c>
      <c r="L7471" s="152">
        <v>41.888514431966797</v>
      </c>
      <c r="M7471" s="152">
        <v>48.302570503558101</v>
      </c>
    </row>
    <row r="7472" spans="1:13">
      <c r="A7472" s="150" t="str">
        <f t="shared" si="233"/>
        <v>2004-2006FemalesNZ2</v>
      </c>
      <c r="B7472" s="151" t="str">
        <f t="shared" si="232"/>
        <v>2004-2006_Females_NZ2_&lt;75</v>
      </c>
      <c r="C7472" s="152" t="s">
        <v>1</v>
      </c>
      <c r="D7472" s="152" t="s">
        <v>214</v>
      </c>
      <c r="E7472" s="152" t="s">
        <v>115</v>
      </c>
      <c r="F7472" s="152">
        <v>122</v>
      </c>
      <c r="G7472" s="152">
        <v>40.6666666666667</v>
      </c>
      <c r="H7472" s="152">
        <v>322.54653130287602</v>
      </c>
      <c r="I7472" s="152">
        <v>328.04435810272901</v>
      </c>
      <c r="J7472" s="152">
        <v>272.233781224052</v>
      </c>
      <c r="K7472" s="152">
        <v>391.89734479364898</v>
      </c>
      <c r="L7472" s="152">
        <v>55.810576878677203</v>
      </c>
      <c r="M7472" s="152">
        <v>63.852986690919799</v>
      </c>
    </row>
    <row r="7473" spans="1:13">
      <c r="A7473" s="150" t="str">
        <f t="shared" si="233"/>
        <v>2005-2007FemalesNZ2</v>
      </c>
      <c r="B7473" s="151" t="str">
        <f t="shared" si="232"/>
        <v>2005-2007_Females_NZ2_&lt;75</v>
      </c>
      <c r="C7473" s="152" t="s">
        <v>3</v>
      </c>
      <c r="D7473" s="152" t="s">
        <v>214</v>
      </c>
      <c r="E7473" s="152" t="s">
        <v>115</v>
      </c>
      <c r="F7473" s="152">
        <v>119</v>
      </c>
      <c r="G7473" s="152">
        <v>39.6666666666667</v>
      </c>
      <c r="H7473" s="152">
        <v>313.07550644567198</v>
      </c>
      <c r="I7473" s="152">
        <v>317.63632121726698</v>
      </c>
      <c r="J7473" s="152">
        <v>262.92563463078199</v>
      </c>
      <c r="K7473" s="152">
        <v>380.33723521162102</v>
      </c>
      <c r="L7473" s="152">
        <v>54.7106865864843</v>
      </c>
      <c r="M7473" s="152">
        <v>62.700913994354202</v>
      </c>
    </row>
    <row r="7474" spans="1:13">
      <c r="A7474" s="150" t="str">
        <f t="shared" si="233"/>
        <v>2006-2008FemalesNZ2</v>
      </c>
      <c r="B7474" s="151" t="str">
        <f t="shared" si="232"/>
        <v>2006-2008_Females_NZ2_&lt;75</v>
      </c>
      <c r="C7474" s="152" t="s">
        <v>4</v>
      </c>
      <c r="D7474" s="152" t="s">
        <v>214</v>
      </c>
      <c r="E7474" s="152" t="s">
        <v>115</v>
      </c>
      <c r="F7474" s="152">
        <v>118</v>
      </c>
      <c r="G7474" s="152">
        <v>39.3333333333333</v>
      </c>
      <c r="H7474" s="152">
        <v>308.52899649636601</v>
      </c>
      <c r="I7474" s="152">
        <v>313.83628415014698</v>
      </c>
      <c r="J7474" s="152">
        <v>259.53415989785401</v>
      </c>
      <c r="K7474" s="152">
        <v>376.10507622506702</v>
      </c>
      <c r="L7474" s="152">
        <v>54.302124252293503</v>
      </c>
      <c r="M7474" s="152">
        <v>62.268792074919801</v>
      </c>
    </row>
    <row r="7475" spans="1:13">
      <c r="A7475" s="150" t="str">
        <f t="shared" si="233"/>
        <v>2007-2009FemalesNZ2</v>
      </c>
      <c r="B7475" s="151" t="str">
        <f t="shared" si="232"/>
        <v>2007-2009_Females_NZ2_&lt;75</v>
      </c>
      <c r="C7475" s="152" t="s">
        <v>5</v>
      </c>
      <c r="D7475" s="152" t="s">
        <v>214</v>
      </c>
      <c r="E7475" s="152" t="s">
        <v>115</v>
      </c>
      <c r="F7475" s="152">
        <v>123</v>
      </c>
      <c r="G7475" s="152">
        <v>41</v>
      </c>
      <c r="H7475" s="152">
        <v>320.21243361449501</v>
      </c>
      <c r="I7475" s="152">
        <v>325.94364081784801</v>
      </c>
      <c r="J7475" s="152">
        <v>270.66203564157399</v>
      </c>
      <c r="K7475" s="152">
        <v>389.15654111059399</v>
      </c>
      <c r="L7475" s="152">
        <v>55.2816051762737</v>
      </c>
      <c r="M7475" s="152">
        <v>63.212900292746603</v>
      </c>
    </row>
    <row r="7476" spans="1:13">
      <c r="A7476" s="150" t="str">
        <f t="shared" si="233"/>
        <v>2008-2010FemalesNZ2</v>
      </c>
      <c r="B7476" s="151" t="str">
        <f t="shared" si="232"/>
        <v>2008-2010_Females_NZ2_&lt;75</v>
      </c>
      <c r="C7476" s="152" t="s">
        <v>6</v>
      </c>
      <c r="D7476" s="152" t="s">
        <v>214</v>
      </c>
      <c r="E7476" s="152" t="s">
        <v>115</v>
      </c>
      <c r="F7476" s="152">
        <v>120</v>
      </c>
      <c r="G7476" s="152">
        <v>40</v>
      </c>
      <c r="H7476" s="152">
        <v>311.49413352715197</v>
      </c>
      <c r="I7476" s="152">
        <v>313.03760318148102</v>
      </c>
      <c r="J7476" s="152">
        <v>259.33457675843101</v>
      </c>
      <c r="K7476" s="152">
        <v>374.54845195495</v>
      </c>
      <c r="L7476" s="152">
        <v>53.703026423050403</v>
      </c>
      <c r="M7476" s="152">
        <v>61.510848773468098</v>
      </c>
    </row>
    <row r="7477" spans="1:13">
      <c r="A7477" s="150" t="str">
        <f t="shared" si="233"/>
        <v>2009-2011FemalesNZ2</v>
      </c>
      <c r="B7477" s="151" t="str">
        <f t="shared" si="232"/>
        <v>2009-2011_Females_NZ2_&lt;75</v>
      </c>
      <c r="C7477" s="152" t="s">
        <v>7</v>
      </c>
      <c r="D7477" s="152" t="s">
        <v>214</v>
      </c>
      <c r="E7477" s="152" t="s">
        <v>115</v>
      </c>
      <c r="F7477" s="152">
        <v>108</v>
      </c>
      <c r="G7477" s="152">
        <v>36</v>
      </c>
      <c r="H7477" s="152">
        <v>280.67257465110799</v>
      </c>
      <c r="I7477" s="152">
        <v>277.18943596732697</v>
      </c>
      <c r="J7477" s="152">
        <v>227.21947826795699</v>
      </c>
      <c r="K7477" s="152">
        <v>334.849078698933</v>
      </c>
      <c r="L7477" s="152">
        <v>49.9699576993698</v>
      </c>
      <c r="M7477" s="152">
        <v>57.6596427316057</v>
      </c>
    </row>
    <row r="7478" spans="1:13">
      <c r="A7478" s="150" t="str">
        <f t="shared" si="233"/>
        <v>2010-2012FemalesNZ2</v>
      </c>
      <c r="B7478" s="151" t="str">
        <f t="shared" si="232"/>
        <v>2010-2012_Females_NZ2_&lt;75</v>
      </c>
      <c r="C7478" s="152" t="s">
        <v>8</v>
      </c>
      <c r="D7478" s="152" t="s">
        <v>214</v>
      </c>
      <c r="E7478" s="152" t="s">
        <v>115</v>
      </c>
      <c r="F7478" s="152">
        <v>115</v>
      </c>
      <c r="G7478" s="152">
        <v>38.3333333333333</v>
      </c>
      <c r="H7478" s="152">
        <v>299.47916666666703</v>
      </c>
      <c r="I7478" s="152">
        <v>291.02492057078098</v>
      </c>
      <c r="J7478" s="152">
        <v>240.090123234451</v>
      </c>
      <c r="K7478" s="152">
        <v>349.53674539726597</v>
      </c>
      <c r="L7478" s="152">
        <v>50.93479733633</v>
      </c>
      <c r="M7478" s="152">
        <v>58.511824826485203</v>
      </c>
    </row>
    <row r="7479" spans="1:13">
      <c r="A7479" s="150" t="str">
        <f t="shared" si="233"/>
        <v>2011-2013FemalesNZ2</v>
      </c>
      <c r="B7479" s="151" t="str">
        <f t="shared" si="232"/>
        <v>2011-2013_Females_NZ2_&lt;75</v>
      </c>
      <c r="C7479" s="152" t="s">
        <v>9</v>
      </c>
      <c r="D7479" s="152" t="s">
        <v>214</v>
      </c>
      <c r="E7479" s="152" t="s">
        <v>115</v>
      </c>
      <c r="F7479" s="152">
        <v>127</v>
      </c>
      <c r="G7479" s="152">
        <v>42.3333333333333</v>
      </c>
      <c r="H7479" s="152">
        <v>332.46073298429297</v>
      </c>
      <c r="I7479" s="152">
        <v>316.27682350995201</v>
      </c>
      <c r="J7479" s="152">
        <v>263.45713844694399</v>
      </c>
      <c r="K7479" s="152">
        <v>376.545399020209</v>
      </c>
      <c r="L7479" s="152">
        <v>52.819685063007498</v>
      </c>
      <c r="M7479" s="152">
        <v>60.2685755102573</v>
      </c>
    </row>
    <row r="7480" spans="1:13">
      <c r="A7480" s="150" t="str">
        <f t="shared" si="233"/>
        <v>2012-2014FemalesNZ2</v>
      </c>
      <c r="B7480" s="151" t="str">
        <f t="shared" si="232"/>
        <v>2012-2014_Females_NZ2_&lt;75</v>
      </c>
      <c r="C7480" s="152" t="s">
        <v>216</v>
      </c>
      <c r="D7480" s="152" t="s">
        <v>214</v>
      </c>
      <c r="E7480" s="152" t="s">
        <v>115</v>
      </c>
      <c r="F7480" s="152">
        <v>144</v>
      </c>
      <c r="G7480" s="152">
        <v>48</v>
      </c>
      <c r="H7480" s="152">
        <v>379.23678596823902</v>
      </c>
      <c r="I7480" s="152">
        <v>351.27027386027697</v>
      </c>
      <c r="J7480" s="152">
        <v>296.03919273804399</v>
      </c>
      <c r="K7480" s="152">
        <v>413.78325108936599</v>
      </c>
      <c r="L7480" s="152">
        <v>55.231081122233803</v>
      </c>
      <c r="M7480" s="152">
        <v>62.512977229088399</v>
      </c>
    </row>
    <row r="7481" spans="1:13">
      <c r="A7481" s="150" t="str">
        <f t="shared" si="233"/>
        <v>2004-2006FemalesNZ3</v>
      </c>
      <c r="B7481" s="151" t="str">
        <f t="shared" si="232"/>
        <v>2004-2006_Females_NZ3_&lt;75</v>
      </c>
      <c r="C7481" s="152" t="s">
        <v>1</v>
      </c>
      <c r="D7481" s="152" t="s">
        <v>214</v>
      </c>
      <c r="E7481" s="152" t="s">
        <v>116</v>
      </c>
      <c r="F7481" s="152">
        <v>133</v>
      </c>
      <c r="G7481" s="152">
        <v>44.3333333333333</v>
      </c>
      <c r="H7481" s="152">
        <v>353.09422040512902</v>
      </c>
      <c r="I7481" s="152">
        <v>385.21590379455699</v>
      </c>
      <c r="J7481" s="152">
        <v>322.34878049475401</v>
      </c>
      <c r="K7481" s="152">
        <v>456.73195636395297</v>
      </c>
      <c r="L7481" s="152">
        <v>62.867123299802998</v>
      </c>
      <c r="M7481" s="152">
        <v>71.5160525693951</v>
      </c>
    </row>
    <row r="7482" spans="1:13">
      <c r="A7482" s="150" t="str">
        <f t="shared" si="233"/>
        <v>2005-2007FemalesNZ3</v>
      </c>
      <c r="B7482" s="151" t="str">
        <f t="shared" si="232"/>
        <v>2005-2007_Females_NZ3_&lt;75</v>
      </c>
      <c r="C7482" s="152" t="s">
        <v>3</v>
      </c>
      <c r="D7482" s="152" t="s">
        <v>214</v>
      </c>
      <c r="E7482" s="152" t="s">
        <v>116</v>
      </c>
      <c r="F7482" s="152">
        <v>127</v>
      </c>
      <c r="G7482" s="152">
        <v>42.3333333333333</v>
      </c>
      <c r="H7482" s="152">
        <v>336.477320898686</v>
      </c>
      <c r="I7482" s="152">
        <v>365.56020875866</v>
      </c>
      <c r="J7482" s="152">
        <v>304.54347859045998</v>
      </c>
      <c r="K7482" s="152">
        <v>435.18181678499502</v>
      </c>
      <c r="L7482" s="152">
        <v>61.016730168200503</v>
      </c>
      <c r="M7482" s="152">
        <v>69.621608026335394</v>
      </c>
    </row>
    <row r="7483" spans="1:13">
      <c r="A7483" s="150" t="str">
        <f t="shared" si="233"/>
        <v>2006-2008FemalesNZ3</v>
      </c>
      <c r="B7483" s="151" t="str">
        <f t="shared" si="232"/>
        <v>2006-2008_Females_NZ3_&lt;75</v>
      </c>
      <c r="C7483" s="152" t="s">
        <v>4</v>
      </c>
      <c r="D7483" s="152" t="s">
        <v>214</v>
      </c>
      <c r="E7483" s="152" t="s">
        <v>116</v>
      </c>
      <c r="F7483" s="152">
        <v>127</v>
      </c>
      <c r="G7483" s="152">
        <v>42.3333333333333</v>
      </c>
      <c r="H7483" s="152">
        <v>335.481825866441</v>
      </c>
      <c r="I7483" s="152">
        <v>358.146399778057</v>
      </c>
      <c r="J7483" s="152">
        <v>298.33556733002501</v>
      </c>
      <c r="K7483" s="152">
        <v>426.39204848697199</v>
      </c>
      <c r="L7483" s="152">
        <v>59.810832448031597</v>
      </c>
      <c r="M7483" s="152">
        <v>68.245648708915098</v>
      </c>
    </row>
    <row r="7484" spans="1:13">
      <c r="A7484" s="150" t="str">
        <f t="shared" si="233"/>
        <v>2007-2009FemalesNZ3</v>
      </c>
      <c r="B7484" s="151" t="str">
        <f t="shared" si="232"/>
        <v>2007-2009_Females_NZ3_&lt;75</v>
      </c>
      <c r="C7484" s="152" t="s">
        <v>5</v>
      </c>
      <c r="D7484" s="152" t="s">
        <v>214</v>
      </c>
      <c r="E7484" s="152" t="s">
        <v>116</v>
      </c>
      <c r="F7484" s="152">
        <v>128</v>
      </c>
      <c r="G7484" s="152">
        <v>42.6666666666667</v>
      </c>
      <c r="H7484" s="152">
        <v>337.61506607232297</v>
      </c>
      <c r="I7484" s="152">
        <v>357.97738133102303</v>
      </c>
      <c r="J7484" s="152">
        <v>298.34348725622402</v>
      </c>
      <c r="K7484" s="152">
        <v>425.98579802698998</v>
      </c>
      <c r="L7484" s="152">
        <v>59.633894074799599</v>
      </c>
      <c r="M7484" s="152">
        <v>68.008416695966503</v>
      </c>
    </row>
    <row r="7485" spans="1:13">
      <c r="A7485" s="150" t="str">
        <f t="shared" si="233"/>
        <v>2008-2010FemalesNZ3</v>
      </c>
      <c r="B7485" s="151" t="str">
        <f t="shared" si="232"/>
        <v>2008-2010_Females_NZ3_&lt;75</v>
      </c>
      <c r="C7485" s="152" t="s">
        <v>6</v>
      </c>
      <c r="D7485" s="152" t="s">
        <v>214</v>
      </c>
      <c r="E7485" s="152" t="s">
        <v>116</v>
      </c>
      <c r="F7485" s="152">
        <v>131</v>
      </c>
      <c r="G7485" s="152">
        <v>43.6666666666667</v>
      </c>
      <c r="H7485" s="152">
        <v>344.48301251709302</v>
      </c>
      <c r="I7485" s="152">
        <v>362.634113535187</v>
      </c>
      <c r="J7485" s="152">
        <v>302.87731845782002</v>
      </c>
      <c r="K7485" s="152">
        <v>430.67900800903197</v>
      </c>
      <c r="L7485" s="152">
        <v>59.756795077367499</v>
      </c>
      <c r="M7485" s="152">
        <v>68.044894473845403</v>
      </c>
    </row>
    <row r="7486" spans="1:13">
      <c r="A7486" s="150" t="str">
        <f t="shared" si="233"/>
        <v>2009-2011FemalesNZ3</v>
      </c>
      <c r="B7486" s="151" t="str">
        <f t="shared" si="232"/>
        <v>2009-2011_Females_NZ3_&lt;75</v>
      </c>
      <c r="C7486" s="152" t="s">
        <v>7</v>
      </c>
      <c r="D7486" s="152" t="s">
        <v>214</v>
      </c>
      <c r="E7486" s="152" t="s">
        <v>116</v>
      </c>
      <c r="F7486" s="152">
        <v>143</v>
      </c>
      <c r="G7486" s="152">
        <v>47.6666666666667</v>
      </c>
      <c r="H7486" s="152">
        <v>376.48421662322602</v>
      </c>
      <c r="I7486" s="152">
        <v>392.55417373479298</v>
      </c>
      <c r="J7486" s="152">
        <v>330.53820575628799</v>
      </c>
      <c r="K7486" s="152">
        <v>462.77711326708499</v>
      </c>
      <c r="L7486" s="152">
        <v>62.015967978504499</v>
      </c>
      <c r="M7486" s="152">
        <v>70.222939532292799</v>
      </c>
    </row>
    <row r="7487" spans="1:13">
      <c r="A7487" s="150" t="str">
        <f t="shared" si="233"/>
        <v>2010-2012FemalesNZ3</v>
      </c>
      <c r="B7487" s="151" t="str">
        <f t="shared" ref="B7487:B7550" si="234">CONCATENATE(C7487,"_",D7487,"_",E7487,"_","&lt;75")</f>
        <v>2010-2012_Females_NZ3_&lt;75</v>
      </c>
      <c r="C7487" s="152" t="s">
        <v>8</v>
      </c>
      <c r="D7487" s="152" t="s">
        <v>214</v>
      </c>
      <c r="E7487" s="152" t="s">
        <v>116</v>
      </c>
      <c r="F7487" s="152">
        <v>131</v>
      </c>
      <c r="G7487" s="152">
        <v>43.6666666666667</v>
      </c>
      <c r="H7487" s="152">
        <v>344.27478909884098</v>
      </c>
      <c r="I7487" s="152">
        <v>354.129600030929</v>
      </c>
      <c r="J7487" s="152">
        <v>295.785325686043</v>
      </c>
      <c r="K7487" s="152">
        <v>420.56606111976203</v>
      </c>
      <c r="L7487" s="152">
        <v>58.3442743448866</v>
      </c>
      <c r="M7487" s="152">
        <v>66.436461088832999</v>
      </c>
    </row>
    <row r="7488" spans="1:13">
      <c r="A7488" s="150" t="str">
        <f t="shared" si="233"/>
        <v>2011-2013FemalesNZ3</v>
      </c>
      <c r="B7488" s="151" t="str">
        <f t="shared" si="234"/>
        <v>2011-2013_Females_NZ3_&lt;75</v>
      </c>
      <c r="C7488" s="152" t="s">
        <v>9</v>
      </c>
      <c r="D7488" s="152" t="s">
        <v>214</v>
      </c>
      <c r="E7488" s="152" t="s">
        <v>116</v>
      </c>
      <c r="F7488" s="152">
        <v>140</v>
      </c>
      <c r="G7488" s="152">
        <v>46.6666666666667</v>
      </c>
      <c r="H7488" s="152">
        <v>367.50229688935599</v>
      </c>
      <c r="I7488" s="152">
        <v>372.53775139909902</v>
      </c>
      <c r="J7488" s="152">
        <v>313.01481837273701</v>
      </c>
      <c r="K7488" s="152">
        <v>440.027599989355</v>
      </c>
      <c r="L7488" s="152">
        <v>59.522933026362402</v>
      </c>
      <c r="M7488" s="152">
        <v>67.489848590256003</v>
      </c>
    </row>
    <row r="7489" spans="1:13">
      <c r="A7489" s="150" t="str">
        <f t="shared" si="233"/>
        <v>2012-2014FemalesNZ3</v>
      </c>
      <c r="B7489" s="151" t="str">
        <f t="shared" si="234"/>
        <v>2012-2014_Females_NZ3_&lt;75</v>
      </c>
      <c r="C7489" s="152" t="s">
        <v>216</v>
      </c>
      <c r="D7489" s="152" t="s">
        <v>214</v>
      </c>
      <c r="E7489" s="152" t="s">
        <v>116</v>
      </c>
      <c r="F7489" s="152">
        <v>136</v>
      </c>
      <c r="G7489" s="152">
        <v>45.3333333333333</v>
      </c>
      <c r="H7489" s="152">
        <v>355.23978685612798</v>
      </c>
      <c r="I7489" s="152">
        <v>356.59529249218798</v>
      </c>
      <c r="J7489" s="152">
        <v>298.85434280359101</v>
      </c>
      <c r="K7489" s="152">
        <v>422.18554221249701</v>
      </c>
      <c r="L7489" s="152">
        <v>57.740949688597297</v>
      </c>
      <c r="M7489" s="152">
        <v>65.590249720308506</v>
      </c>
    </row>
    <row r="7490" spans="1:13">
      <c r="A7490" s="150" t="str">
        <f t="shared" si="233"/>
        <v>2004-2006FemalesNZ4</v>
      </c>
      <c r="B7490" s="151" t="str">
        <f t="shared" si="234"/>
        <v>2004-2006_Females_NZ4_&lt;75</v>
      </c>
      <c r="C7490" s="152" t="s">
        <v>1</v>
      </c>
      <c r="D7490" s="152" t="s">
        <v>214</v>
      </c>
      <c r="E7490" s="152" t="s">
        <v>117</v>
      </c>
      <c r="F7490" s="152">
        <v>134</v>
      </c>
      <c r="G7490" s="152">
        <v>44.6666666666667</v>
      </c>
      <c r="H7490" s="152">
        <v>360.68044788974998</v>
      </c>
      <c r="I7490" s="152">
        <v>388.59642359931399</v>
      </c>
      <c r="J7490" s="152">
        <v>325.49727299100999</v>
      </c>
      <c r="K7490" s="152">
        <v>460.34163627040601</v>
      </c>
      <c r="L7490" s="152">
        <v>63.099150608303901</v>
      </c>
      <c r="M7490" s="152">
        <v>71.745212671092105</v>
      </c>
    </row>
    <row r="7491" spans="1:13">
      <c r="A7491" s="150" t="str">
        <f t="shared" ref="A7491:A7554" si="235">C7491&amp;D7491&amp;E7491</f>
        <v>2005-2007FemalesNZ4</v>
      </c>
      <c r="B7491" s="151" t="str">
        <f t="shared" si="234"/>
        <v>2005-2007_Females_NZ4_&lt;75</v>
      </c>
      <c r="C7491" s="152" t="s">
        <v>3</v>
      </c>
      <c r="D7491" s="152" t="s">
        <v>214</v>
      </c>
      <c r="E7491" s="152" t="s">
        <v>117</v>
      </c>
      <c r="F7491" s="152">
        <v>132</v>
      </c>
      <c r="G7491" s="152">
        <v>44</v>
      </c>
      <c r="H7491" s="152">
        <v>352.63945287454601</v>
      </c>
      <c r="I7491" s="152">
        <v>378.948408804189</v>
      </c>
      <c r="J7491" s="152">
        <v>316.95704231686</v>
      </c>
      <c r="K7491" s="152">
        <v>449.50280601690201</v>
      </c>
      <c r="L7491" s="152">
        <v>61.991366487329202</v>
      </c>
      <c r="M7491" s="152">
        <v>70.554397212712701</v>
      </c>
    </row>
    <row r="7492" spans="1:13">
      <c r="A7492" s="150" t="str">
        <f t="shared" si="235"/>
        <v>2006-2008FemalesNZ4</v>
      </c>
      <c r="B7492" s="151" t="str">
        <f t="shared" si="234"/>
        <v>2006-2008_Females_NZ4_&lt;75</v>
      </c>
      <c r="C7492" s="152" t="s">
        <v>4</v>
      </c>
      <c r="D7492" s="152" t="s">
        <v>214</v>
      </c>
      <c r="E7492" s="152" t="s">
        <v>117</v>
      </c>
      <c r="F7492" s="152">
        <v>147</v>
      </c>
      <c r="G7492" s="152">
        <v>49</v>
      </c>
      <c r="H7492" s="152">
        <v>391.13428943937402</v>
      </c>
      <c r="I7492" s="152">
        <v>416.65502803733801</v>
      </c>
      <c r="J7492" s="152">
        <v>351.89820965294803</v>
      </c>
      <c r="K7492" s="152">
        <v>489.85607136718397</v>
      </c>
      <c r="L7492" s="152">
        <v>64.756818384389703</v>
      </c>
      <c r="M7492" s="152">
        <v>73.201043329846797</v>
      </c>
    </row>
    <row r="7493" spans="1:13">
      <c r="A7493" s="150" t="str">
        <f t="shared" si="235"/>
        <v>2007-2009FemalesNZ4</v>
      </c>
      <c r="B7493" s="151" t="str">
        <f t="shared" si="234"/>
        <v>2007-2009_Females_NZ4_&lt;75</v>
      </c>
      <c r="C7493" s="152" t="s">
        <v>5</v>
      </c>
      <c r="D7493" s="152" t="s">
        <v>214</v>
      </c>
      <c r="E7493" s="152" t="s">
        <v>117</v>
      </c>
      <c r="F7493" s="152">
        <v>146</v>
      </c>
      <c r="G7493" s="152">
        <v>48.6666666666667</v>
      </c>
      <c r="H7493" s="152">
        <v>387.40149123039799</v>
      </c>
      <c r="I7493" s="152">
        <v>414.48718807396602</v>
      </c>
      <c r="J7493" s="152">
        <v>349.859380756669</v>
      </c>
      <c r="K7493" s="152">
        <v>487.57319561167998</v>
      </c>
      <c r="L7493" s="152">
        <v>64.627807317296799</v>
      </c>
      <c r="M7493" s="152">
        <v>73.086007537714195</v>
      </c>
    </row>
    <row r="7494" spans="1:13">
      <c r="A7494" s="150" t="str">
        <f t="shared" si="235"/>
        <v>2008-2010FemalesNZ4</v>
      </c>
      <c r="B7494" s="151" t="str">
        <f t="shared" si="234"/>
        <v>2008-2010_Females_NZ4_&lt;75</v>
      </c>
      <c r="C7494" s="152" t="s">
        <v>6</v>
      </c>
      <c r="D7494" s="152" t="s">
        <v>214</v>
      </c>
      <c r="E7494" s="152" t="s">
        <v>117</v>
      </c>
      <c r="F7494" s="152">
        <v>135</v>
      </c>
      <c r="G7494" s="152">
        <v>45</v>
      </c>
      <c r="H7494" s="152">
        <v>357.62536755940602</v>
      </c>
      <c r="I7494" s="152">
        <v>382.25696600406201</v>
      </c>
      <c r="J7494" s="152">
        <v>320.37402510336602</v>
      </c>
      <c r="K7494" s="152">
        <v>452.585599392728</v>
      </c>
      <c r="L7494" s="152">
        <v>61.8829409006958</v>
      </c>
      <c r="M7494" s="152">
        <v>70.328633388665907</v>
      </c>
    </row>
    <row r="7495" spans="1:13">
      <c r="A7495" s="150" t="str">
        <f t="shared" si="235"/>
        <v>2009-2011FemalesNZ4</v>
      </c>
      <c r="B7495" s="151" t="str">
        <f t="shared" si="234"/>
        <v>2009-2011_Females_NZ4_&lt;75</v>
      </c>
      <c r="C7495" s="152" t="s">
        <v>7</v>
      </c>
      <c r="D7495" s="152" t="s">
        <v>214</v>
      </c>
      <c r="E7495" s="152" t="s">
        <v>117</v>
      </c>
      <c r="F7495" s="152">
        <v>135</v>
      </c>
      <c r="G7495" s="152">
        <v>45</v>
      </c>
      <c r="H7495" s="152">
        <v>356.24752605884697</v>
      </c>
      <c r="I7495" s="152">
        <v>377.39892008325</v>
      </c>
      <c r="J7495" s="152">
        <v>316.294204261505</v>
      </c>
      <c r="K7495" s="152">
        <v>446.84311738218202</v>
      </c>
      <c r="L7495" s="152">
        <v>61.104715821744698</v>
      </c>
      <c r="M7495" s="152">
        <v>69.444197298932494</v>
      </c>
    </row>
    <row r="7496" spans="1:13">
      <c r="A7496" s="150" t="str">
        <f t="shared" si="235"/>
        <v>2010-2012FemalesNZ4</v>
      </c>
      <c r="B7496" s="151" t="str">
        <f t="shared" si="234"/>
        <v>2010-2012_Females_NZ4_&lt;75</v>
      </c>
      <c r="C7496" s="152" t="s">
        <v>8</v>
      </c>
      <c r="D7496" s="152" t="s">
        <v>214</v>
      </c>
      <c r="E7496" s="152" t="s">
        <v>117</v>
      </c>
      <c r="F7496" s="152">
        <v>130</v>
      </c>
      <c r="G7496" s="152">
        <v>43.3333333333333</v>
      </c>
      <c r="H7496" s="152">
        <v>341.27900871574099</v>
      </c>
      <c r="I7496" s="152">
        <v>355.14096235593797</v>
      </c>
      <c r="J7496" s="152">
        <v>296.59895167465299</v>
      </c>
      <c r="K7496" s="152">
        <v>421.83603405429301</v>
      </c>
      <c r="L7496" s="152">
        <v>58.5420106812848</v>
      </c>
      <c r="M7496" s="152">
        <v>66.695071698354894</v>
      </c>
    </row>
    <row r="7497" spans="1:13">
      <c r="A7497" s="150" t="str">
        <f t="shared" si="235"/>
        <v>2011-2013FemalesNZ4</v>
      </c>
      <c r="B7497" s="151" t="str">
        <f t="shared" si="234"/>
        <v>2011-2013_Females_NZ4_&lt;75</v>
      </c>
      <c r="C7497" s="152" t="s">
        <v>9</v>
      </c>
      <c r="D7497" s="152" t="s">
        <v>214</v>
      </c>
      <c r="E7497" s="152" t="s">
        <v>117</v>
      </c>
      <c r="F7497" s="152">
        <v>137</v>
      </c>
      <c r="G7497" s="152">
        <v>45.6666666666667</v>
      </c>
      <c r="H7497" s="152">
        <v>359.34426229508199</v>
      </c>
      <c r="I7497" s="152">
        <v>370.693299318637</v>
      </c>
      <c r="J7497" s="152">
        <v>311.11236020500598</v>
      </c>
      <c r="K7497" s="152">
        <v>438.341944073278</v>
      </c>
      <c r="L7497" s="152">
        <v>59.580939113631104</v>
      </c>
      <c r="M7497" s="152">
        <v>67.648644754641396</v>
      </c>
    </row>
    <row r="7498" spans="1:13">
      <c r="A7498" s="150" t="str">
        <f t="shared" si="235"/>
        <v>2012-2014FemalesNZ4</v>
      </c>
      <c r="B7498" s="151" t="str">
        <f t="shared" si="234"/>
        <v>2012-2014_Females_NZ4_&lt;75</v>
      </c>
      <c r="C7498" s="152" t="s">
        <v>216</v>
      </c>
      <c r="D7498" s="152" t="s">
        <v>214</v>
      </c>
      <c r="E7498" s="152" t="s">
        <v>117</v>
      </c>
      <c r="F7498" s="152">
        <v>140</v>
      </c>
      <c r="G7498" s="152">
        <v>46.6666666666667</v>
      </c>
      <c r="H7498" s="152">
        <v>367.96593686755898</v>
      </c>
      <c r="I7498" s="152">
        <v>376.08219021463401</v>
      </c>
      <c r="J7498" s="152">
        <v>316.24933517236599</v>
      </c>
      <c r="K7498" s="152">
        <v>443.92344269016098</v>
      </c>
      <c r="L7498" s="152">
        <v>59.832855042267902</v>
      </c>
      <c r="M7498" s="152">
        <v>67.841252475527995</v>
      </c>
    </row>
    <row r="7499" spans="1:13">
      <c r="A7499" s="150" t="str">
        <f t="shared" si="235"/>
        <v>2004-2006FemalesNZ5</v>
      </c>
      <c r="B7499" s="151" t="str">
        <f t="shared" si="234"/>
        <v>2004-2006_Females_NZ5_&lt;75</v>
      </c>
      <c r="C7499" s="152" t="s">
        <v>1</v>
      </c>
      <c r="D7499" s="152" t="s">
        <v>214</v>
      </c>
      <c r="E7499" s="152" t="s">
        <v>118</v>
      </c>
      <c r="F7499" s="152">
        <v>183</v>
      </c>
      <c r="G7499" s="152">
        <v>61</v>
      </c>
      <c r="H7499" s="152">
        <v>489.27864820063098</v>
      </c>
      <c r="I7499" s="152">
        <v>517.04034100018396</v>
      </c>
      <c r="J7499" s="152">
        <v>444.74784864966102</v>
      </c>
      <c r="K7499" s="152">
        <v>597.721780316528</v>
      </c>
      <c r="L7499" s="152">
        <v>72.292492350522494</v>
      </c>
      <c r="M7499" s="152">
        <v>80.681439316344395</v>
      </c>
    </row>
    <row r="7500" spans="1:13">
      <c r="A7500" s="150" t="str">
        <f t="shared" si="235"/>
        <v>2005-2007FemalesNZ5</v>
      </c>
      <c r="B7500" s="151" t="str">
        <f t="shared" si="234"/>
        <v>2005-2007_Females_NZ5_&lt;75</v>
      </c>
      <c r="C7500" s="152" t="s">
        <v>3</v>
      </c>
      <c r="D7500" s="152" t="s">
        <v>214</v>
      </c>
      <c r="E7500" s="152" t="s">
        <v>118</v>
      </c>
      <c r="F7500" s="152">
        <v>179</v>
      </c>
      <c r="G7500" s="152">
        <v>59.6666666666667</v>
      </c>
      <c r="H7500" s="152">
        <v>477.28242320819101</v>
      </c>
      <c r="I7500" s="152">
        <v>505.416942632531</v>
      </c>
      <c r="J7500" s="152">
        <v>434.00153342009202</v>
      </c>
      <c r="K7500" s="152">
        <v>585.21733027132098</v>
      </c>
      <c r="L7500" s="152">
        <v>71.4154092124394</v>
      </c>
      <c r="M7500" s="152">
        <v>79.800387638789502</v>
      </c>
    </row>
    <row r="7501" spans="1:13">
      <c r="A7501" s="150" t="str">
        <f t="shared" si="235"/>
        <v>2006-2008FemalesNZ5</v>
      </c>
      <c r="B7501" s="151" t="str">
        <f t="shared" si="234"/>
        <v>2006-2008_Females_NZ5_&lt;75</v>
      </c>
      <c r="C7501" s="152" t="s">
        <v>4</v>
      </c>
      <c r="D7501" s="152" t="s">
        <v>214</v>
      </c>
      <c r="E7501" s="152" t="s">
        <v>118</v>
      </c>
      <c r="F7501" s="152">
        <v>185</v>
      </c>
      <c r="G7501" s="152">
        <v>61.6666666666667</v>
      </c>
      <c r="H7501" s="152">
        <v>493.675615093131</v>
      </c>
      <c r="I7501" s="152">
        <v>520.34392309856298</v>
      </c>
      <c r="J7501" s="152">
        <v>447.94655150103301</v>
      </c>
      <c r="K7501" s="152">
        <v>601.09409306261296</v>
      </c>
      <c r="L7501" s="152">
        <v>72.3973715975294</v>
      </c>
      <c r="M7501" s="152">
        <v>80.7501699640505</v>
      </c>
    </row>
    <row r="7502" spans="1:13">
      <c r="A7502" s="150" t="str">
        <f t="shared" si="235"/>
        <v>2007-2009FemalesNZ5</v>
      </c>
      <c r="B7502" s="151" t="str">
        <f t="shared" si="234"/>
        <v>2007-2009_Females_NZ5_&lt;75</v>
      </c>
      <c r="C7502" s="152" t="s">
        <v>5</v>
      </c>
      <c r="D7502" s="152" t="s">
        <v>214</v>
      </c>
      <c r="E7502" s="152" t="s">
        <v>118</v>
      </c>
      <c r="F7502" s="152">
        <v>175</v>
      </c>
      <c r="G7502" s="152">
        <v>58.3333333333333</v>
      </c>
      <c r="H7502" s="152">
        <v>467.33963574213499</v>
      </c>
      <c r="I7502" s="152">
        <v>487.43114174395998</v>
      </c>
      <c r="J7502" s="152">
        <v>417.738760312762</v>
      </c>
      <c r="K7502" s="152">
        <v>565.405036698137</v>
      </c>
      <c r="L7502" s="152">
        <v>69.692381431198299</v>
      </c>
      <c r="M7502" s="152">
        <v>77.973894954177197</v>
      </c>
    </row>
    <row r="7503" spans="1:13">
      <c r="A7503" s="150" t="str">
        <f t="shared" si="235"/>
        <v>2008-2010FemalesNZ5</v>
      </c>
      <c r="B7503" s="151" t="str">
        <f t="shared" si="234"/>
        <v>2008-2010_Females_NZ5_&lt;75</v>
      </c>
      <c r="C7503" s="152" t="s">
        <v>6</v>
      </c>
      <c r="D7503" s="152" t="s">
        <v>214</v>
      </c>
      <c r="E7503" s="152" t="s">
        <v>118</v>
      </c>
      <c r="F7503" s="152">
        <v>171</v>
      </c>
      <c r="G7503" s="152">
        <v>57</v>
      </c>
      <c r="H7503" s="152">
        <v>456.535668517727</v>
      </c>
      <c r="I7503" s="152">
        <v>474.914241761158</v>
      </c>
      <c r="J7503" s="152">
        <v>406.242941599858</v>
      </c>
      <c r="K7503" s="152">
        <v>551.84664992554497</v>
      </c>
      <c r="L7503" s="152">
        <v>68.671300161300294</v>
      </c>
      <c r="M7503" s="152">
        <v>76.932408164386899</v>
      </c>
    </row>
    <row r="7504" spans="1:13">
      <c r="A7504" s="150" t="str">
        <f t="shared" si="235"/>
        <v>2009-2011FemalesNZ5</v>
      </c>
      <c r="B7504" s="151" t="str">
        <f t="shared" si="234"/>
        <v>2009-2011_Females_NZ5_&lt;75</v>
      </c>
      <c r="C7504" s="152" t="s">
        <v>7</v>
      </c>
      <c r="D7504" s="152" t="s">
        <v>214</v>
      </c>
      <c r="E7504" s="152" t="s">
        <v>118</v>
      </c>
      <c r="F7504" s="152">
        <v>193</v>
      </c>
      <c r="G7504" s="152">
        <v>64.3333333333333</v>
      </c>
      <c r="H7504" s="152">
        <v>512.83413934208397</v>
      </c>
      <c r="I7504" s="152">
        <v>538.15715898118503</v>
      </c>
      <c r="J7504" s="152">
        <v>464.73597229246701</v>
      </c>
      <c r="K7504" s="152">
        <v>619.86123080713401</v>
      </c>
      <c r="L7504" s="152">
        <v>73.421186688718905</v>
      </c>
      <c r="M7504" s="152">
        <v>81.704071825948105</v>
      </c>
    </row>
    <row r="7505" spans="1:13">
      <c r="A7505" s="150" t="str">
        <f t="shared" si="235"/>
        <v>2010-2012FemalesNZ5</v>
      </c>
      <c r="B7505" s="151" t="str">
        <f t="shared" si="234"/>
        <v>2010-2012_Females_NZ5_&lt;75</v>
      </c>
      <c r="C7505" s="152" t="s">
        <v>8</v>
      </c>
      <c r="D7505" s="152" t="s">
        <v>214</v>
      </c>
      <c r="E7505" s="152" t="s">
        <v>118</v>
      </c>
      <c r="F7505" s="152">
        <v>183</v>
      </c>
      <c r="G7505" s="152">
        <v>61</v>
      </c>
      <c r="H7505" s="152">
        <v>484.96091162051101</v>
      </c>
      <c r="I7505" s="152">
        <v>511.11973047517301</v>
      </c>
      <c r="J7505" s="152">
        <v>439.60637953271799</v>
      </c>
      <c r="K7505" s="152">
        <v>590.93161545482303</v>
      </c>
      <c r="L7505" s="152">
        <v>71.513350942455006</v>
      </c>
      <c r="M7505" s="152">
        <v>79.811884979650003</v>
      </c>
    </row>
    <row r="7506" spans="1:13">
      <c r="A7506" s="150" t="str">
        <f t="shared" si="235"/>
        <v>2011-2013FemalesNZ5</v>
      </c>
      <c r="B7506" s="151" t="str">
        <f t="shared" si="234"/>
        <v>2011-2013_Females_NZ5_&lt;75</v>
      </c>
      <c r="C7506" s="152" t="s">
        <v>9</v>
      </c>
      <c r="D7506" s="152" t="s">
        <v>214</v>
      </c>
      <c r="E7506" s="152" t="s">
        <v>118</v>
      </c>
      <c r="F7506" s="152">
        <v>190</v>
      </c>
      <c r="G7506" s="152">
        <v>63.3333333333333</v>
      </c>
      <c r="H7506" s="152">
        <v>502.18052068190798</v>
      </c>
      <c r="I7506" s="152">
        <v>529.94384504726304</v>
      </c>
      <c r="J7506" s="152">
        <v>457.10183739035199</v>
      </c>
      <c r="K7506" s="152">
        <v>611.07191944953001</v>
      </c>
      <c r="L7506" s="152">
        <v>72.842007656911093</v>
      </c>
      <c r="M7506" s="152">
        <v>81.128074402266606</v>
      </c>
    </row>
    <row r="7507" spans="1:13">
      <c r="A7507" s="150" t="str">
        <f t="shared" si="235"/>
        <v>2012-2014FemalesNZ5</v>
      </c>
      <c r="B7507" s="151" t="str">
        <f t="shared" si="234"/>
        <v>2012-2014_Females_NZ5_&lt;75</v>
      </c>
      <c r="C7507" s="152" t="s">
        <v>216</v>
      </c>
      <c r="D7507" s="152" t="s">
        <v>214</v>
      </c>
      <c r="E7507" s="152" t="s">
        <v>118</v>
      </c>
      <c r="F7507" s="152">
        <v>172</v>
      </c>
      <c r="G7507" s="152">
        <v>57.3333333333333</v>
      </c>
      <c r="H7507" s="152">
        <v>453.50278165950402</v>
      </c>
      <c r="I7507" s="152">
        <v>476.074070437356</v>
      </c>
      <c r="J7507" s="152">
        <v>407.37816278913601</v>
      </c>
      <c r="K7507" s="152">
        <v>553.00846152449503</v>
      </c>
      <c r="L7507" s="152">
        <v>68.69590764822</v>
      </c>
      <c r="M7507" s="152">
        <v>76.934391087139105</v>
      </c>
    </row>
    <row r="7508" spans="1:13">
      <c r="A7508" s="150" t="str">
        <f t="shared" si="235"/>
        <v>2004-2006FemalesPB</v>
      </c>
      <c r="B7508" s="151" t="str">
        <f t="shared" si="234"/>
        <v>2004-2006_Females_PB_&lt;75</v>
      </c>
      <c r="C7508" s="152" t="s">
        <v>1</v>
      </c>
      <c r="D7508" s="152" t="s">
        <v>214</v>
      </c>
      <c r="E7508" s="152" t="s">
        <v>119</v>
      </c>
      <c r="F7508" s="152">
        <v>643</v>
      </c>
      <c r="G7508" s="152">
        <v>214.333333333333</v>
      </c>
      <c r="H7508" s="152">
        <v>346.73727236940698</v>
      </c>
      <c r="I7508" s="152">
        <v>370.43721080598903</v>
      </c>
      <c r="J7508" s="152">
        <v>342.28545445335601</v>
      </c>
      <c r="K7508" s="152">
        <v>400.28259135954301</v>
      </c>
      <c r="L7508" s="152">
        <v>28.151756352632301</v>
      </c>
      <c r="M7508" s="152">
        <v>29.8453805535542</v>
      </c>
    </row>
    <row r="7509" spans="1:13">
      <c r="A7509" s="150" t="str">
        <f t="shared" si="235"/>
        <v>2005-2007FemalesPB</v>
      </c>
      <c r="B7509" s="151" t="str">
        <f t="shared" si="234"/>
        <v>2005-2007_Females_PB_&lt;75</v>
      </c>
      <c r="C7509" s="152" t="s">
        <v>3</v>
      </c>
      <c r="D7509" s="152" t="s">
        <v>214</v>
      </c>
      <c r="E7509" s="152" t="s">
        <v>119</v>
      </c>
      <c r="F7509" s="152">
        <v>676</v>
      </c>
      <c r="G7509" s="152">
        <v>225.333333333333</v>
      </c>
      <c r="H7509" s="152">
        <v>361.47219711998599</v>
      </c>
      <c r="I7509" s="152">
        <v>383.15875472694501</v>
      </c>
      <c r="J7509" s="152">
        <v>354.74677597346403</v>
      </c>
      <c r="K7509" s="152">
        <v>413.23642705235</v>
      </c>
      <c r="L7509" s="152">
        <v>28.411978753481801</v>
      </c>
      <c r="M7509" s="152">
        <v>30.077672325404698</v>
      </c>
    </row>
    <row r="7510" spans="1:13">
      <c r="A7510" s="150" t="str">
        <f t="shared" si="235"/>
        <v>2006-2008FemalesPB</v>
      </c>
      <c r="B7510" s="151" t="str">
        <f t="shared" si="234"/>
        <v>2006-2008_Females_PB_&lt;75</v>
      </c>
      <c r="C7510" s="152" t="s">
        <v>4</v>
      </c>
      <c r="D7510" s="152" t="s">
        <v>214</v>
      </c>
      <c r="E7510" s="152" t="s">
        <v>119</v>
      </c>
      <c r="F7510" s="152">
        <v>676</v>
      </c>
      <c r="G7510" s="152">
        <v>225.333333333333</v>
      </c>
      <c r="H7510" s="152">
        <v>358.33934099486902</v>
      </c>
      <c r="I7510" s="152">
        <v>375.38870780422297</v>
      </c>
      <c r="J7510" s="152">
        <v>347.55202622510302</v>
      </c>
      <c r="K7510" s="152">
        <v>404.85735532180598</v>
      </c>
      <c r="L7510" s="152">
        <v>27.83668157912</v>
      </c>
      <c r="M7510" s="152">
        <v>29.468647517582699</v>
      </c>
    </row>
    <row r="7511" spans="1:13">
      <c r="A7511" s="150" t="str">
        <f t="shared" si="235"/>
        <v>2007-2009FemalesPB</v>
      </c>
      <c r="B7511" s="151" t="str">
        <f t="shared" si="234"/>
        <v>2007-2009_Females_PB_&lt;75</v>
      </c>
      <c r="C7511" s="152" t="s">
        <v>5</v>
      </c>
      <c r="D7511" s="152" t="s">
        <v>214</v>
      </c>
      <c r="E7511" s="152" t="s">
        <v>119</v>
      </c>
      <c r="F7511" s="152">
        <v>619</v>
      </c>
      <c r="G7511" s="152">
        <v>206.333333333333</v>
      </c>
      <c r="H7511" s="152">
        <v>326.01768606445597</v>
      </c>
      <c r="I7511" s="152">
        <v>337.56988833310902</v>
      </c>
      <c r="J7511" s="152">
        <v>311.439881668476</v>
      </c>
      <c r="K7511" s="152">
        <v>365.30307861704398</v>
      </c>
      <c r="L7511" s="152">
        <v>26.130006664633299</v>
      </c>
      <c r="M7511" s="152">
        <v>27.733190283934601</v>
      </c>
    </row>
    <row r="7512" spans="1:13">
      <c r="A7512" s="150" t="str">
        <f t="shared" si="235"/>
        <v>2008-2010FemalesPB</v>
      </c>
      <c r="B7512" s="151" t="str">
        <f t="shared" si="234"/>
        <v>2008-2010_Females_PB_&lt;75</v>
      </c>
      <c r="C7512" s="152" t="s">
        <v>6</v>
      </c>
      <c r="D7512" s="152" t="s">
        <v>214</v>
      </c>
      <c r="E7512" s="152" t="s">
        <v>119</v>
      </c>
      <c r="F7512" s="152">
        <v>592</v>
      </c>
      <c r="G7512" s="152">
        <v>197.333333333333</v>
      </c>
      <c r="H7512" s="152">
        <v>310.58181627406702</v>
      </c>
      <c r="I7512" s="152">
        <v>316.80336781660901</v>
      </c>
      <c r="J7512" s="152">
        <v>291.742556851237</v>
      </c>
      <c r="K7512" s="152">
        <v>343.437614396973</v>
      </c>
      <c r="L7512" s="152">
        <v>25.060810965372401</v>
      </c>
      <c r="M7512" s="152">
        <v>26.634246580364302</v>
      </c>
    </row>
    <row r="7513" spans="1:13">
      <c r="A7513" s="150" t="str">
        <f t="shared" si="235"/>
        <v>2009-2011FemalesPB</v>
      </c>
      <c r="B7513" s="151" t="str">
        <f t="shared" si="234"/>
        <v>2009-2011_Females_PB_&lt;75</v>
      </c>
      <c r="C7513" s="152" t="s">
        <v>7</v>
      </c>
      <c r="D7513" s="152" t="s">
        <v>214</v>
      </c>
      <c r="E7513" s="152" t="s">
        <v>119</v>
      </c>
      <c r="F7513" s="152">
        <v>603</v>
      </c>
      <c r="G7513" s="152">
        <v>201</v>
      </c>
      <c r="H7513" s="152">
        <v>315.660531440417</v>
      </c>
      <c r="I7513" s="152">
        <v>319.14095310105102</v>
      </c>
      <c r="J7513" s="152">
        <v>294.12433047676598</v>
      </c>
      <c r="K7513" s="152">
        <v>345.71336014694799</v>
      </c>
      <c r="L7513" s="152">
        <v>25.0166226242854</v>
      </c>
      <c r="M7513" s="152">
        <v>26.572407045897101</v>
      </c>
    </row>
    <row r="7514" spans="1:13">
      <c r="A7514" s="150" t="str">
        <f t="shared" si="235"/>
        <v>2010-2012FemalesPB</v>
      </c>
      <c r="B7514" s="151" t="str">
        <f t="shared" si="234"/>
        <v>2010-2012_Females_PB_&lt;75</v>
      </c>
      <c r="C7514" s="152" t="s">
        <v>8</v>
      </c>
      <c r="D7514" s="152" t="s">
        <v>214</v>
      </c>
      <c r="E7514" s="152" t="s">
        <v>119</v>
      </c>
      <c r="F7514" s="152">
        <v>644</v>
      </c>
      <c r="G7514" s="152">
        <v>214.666666666667</v>
      </c>
      <c r="H7514" s="152">
        <v>336.34863266968898</v>
      </c>
      <c r="I7514" s="152">
        <v>336.41386903159702</v>
      </c>
      <c r="J7514" s="152">
        <v>310.88027382409803</v>
      </c>
      <c r="K7514" s="152">
        <v>363.48234652861203</v>
      </c>
      <c r="L7514" s="152">
        <v>25.533595207499701</v>
      </c>
      <c r="M7514" s="152">
        <v>27.068477497014701</v>
      </c>
    </row>
    <row r="7515" spans="1:13">
      <c r="A7515" s="150" t="str">
        <f t="shared" si="235"/>
        <v>2011-2013FemalesPB</v>
      </c>
      <c r="B7515" s="151" t="str">
        <f t="shared" si="234"/>
        <v>2011-2013_Females_PB_&lt;75</v>
      </c>
      <c r="C7515" s="152" t="s">
        <v>9</v>
      </c>
      <c r="D7515" s="152" t="s">
        <v>214</v>
      </c>
      <c r="E7515" s="152" t="s">
        <v>119</v>
      </c>
      <c r="F7515" s="152">
        <v>649</v>
      </c>
      <c r="G7515" s="152">
        <v>216.333333333333</v>
      </c>
      <c r="H7515" s="152">
        <v>338.02083333333297</v>
      </c>
      <c r="I7515" s="152">
        <v>334.33166471678499</v>
      </c>
      <c r="J7515" s="152">
        <v>309.05349482204298</v>
      </c>
      <c r="K7515" s="152">
        <v>361.12330765086801</v>
      </c>
      <c r="L7515" s="152">
        <v>25.278169894741598</v>
      </c>
      <c r="M7515" s="152">
        <v>26.791642934083001</v>
      </c>
    </row>
    <row r="7516" spans="1:13">
      <c r="A7516" s="150" t="str">
        <f t="shared" si="235"/>
        <v>2012-2014FemalesPB</v>
      </c>
      <c r="B7516" s="151" t="str">
        <f t="shared" si="234"/>
        <v>2012-2014_Females_PB_&lt;75</v>
      </c>
      <c r="C7516" s="152" t="s">
        <v>216</v>
      </c>
      <c r="D7516" s="152" t="s">
        <v>214</v>
      </c>
      <c r="E7516" s="152" t="s">
        <v>119</v>
      </c>
      <c r="F7516" s="152">
        <v>618</v>
      </c>
      <c r="G7516" s="152">
        <v>206</v>
      </c>
      <c r="H7516" s="152">
        <v>320.82896389895399</v>
      </c>
      <c r="I7516" s="152">
        <v>312.58235627557298</v>
      </c>
      <c r="J7516" s="152">
        <v>288.370348092477</v>
      </c>
      <c r="K7516" s="152">
        <v>338.28111232268202</v>
      </c>
      <c r="L7516" s="152">
        <v>24.2120081830953</v>
      </c>
      <c r="M7516" s="152">
        <v>25.698756047109502</v>
      </c>
    </row>
    <row r="7517" spans="1:13">
      <c r="A7517" s="150" t="str">
        <f t="shared" si="235"/>
        <v>2004-2006FemalesPB1</v>
      </c>
      <c r="B7517" s="151" t="str">
        <f t="shared" si="234"/>
        <v>2004-2006_Females_PB1_&lt;75</v>
      </c>
      <c r="C7517" s="152" t="s">
        <v>1</v>
      </c>
      <c r="D7517" s="152" t="s">
        <v>214</v>
      </c>
      <c r="E7517" s="152" t="s">
        <v>120</v>
      </c>
      <c r="F7517" s="152">
        <v>83</v>
      </c>
      <c r="G7517" s="152">
        <v>27.6666666666667</v>
      </c>
      <c r="H7517" s="152">
        <v>221.48689758232399</v>
      </c>
      <c r="I7517" s="152">
        <v>228.208054341408</v>
      </c>
      <c r="J7517" s="152">
        <v>181.64192262544799</v>
      </c>
      <c r="K7517" s="152">
        <v>283.04136103582499</v>
      </c>
      <c r="L7517" s="152">
        <v>46.5661317159596</v>
      </c>
      <c r="M7517" s="152">
        <v>54.833306694417402</v>
      </c>
    </row>
    <row r="7518" spans="1:13">
      <c r="A7518" s="150" t="str">
        <f t="shared" si="235"/>
        <v>2005-2007FemalesPB1</v>
      </c>
      <c r="B7518" s="151" t="str">
        <f t="shared" si="234"/>
        <v>2005-2007_Females_PB1_&lt;75</v>
      </c>
      <c r="C7518" s="152" t="s">
        <v>3</v>
      </c>
      <c r="D7518" s="152" t="s">
        <v>214</v>
      </c>
      <c r="E7518" s="152" t="s">
        <v>120</v>
      </c>
      <c r="F7518" s="152">
        <v>93</v>
      </c>
      <c r="G7518" s="152">
        <v>31</v>
      </c>
      <c r="H7518" s="152">
        <v>243.57664807103001</v>
      </c>
      <c r="I7518" s="152">
        <v>249.35730544664901</v>
      </c>
      <c r="J7518" s="152">
        <v>201.131863308878</v>
      </c>
      <c r="K7518" s="152">
        <v>305.63016227585803</v>
      </c>
      <c r="L7518" s="152">
        <v>48.225442137770699</v>
      </c>
      <c r="M7518" s="152">
        <v>56.272856829209402</v>
      </c>
    </row>
    <row r="7519" spans="1:13">
      <c r="A7519" s="150" t="str">
        <f t="shared" si="235"/>
        <v>2006-2008FemalesPB1</v>
      </c>
      <c r="B7519" s="151" t="str">
        <f t="shared" si="234"/>
        <v>2006-2008_Females_PB1_&lt;75</v>
      </c>
      <c r="C7519" s="152" t="s">
        <v>4</v>
      </c>
      <c r="D7519" s="152" t="s">
        <v>214</v>
      </c>
      <c r="E7519" s="152" t="s">
        <v>120</v>
      </c>
      <c r="F7519" s="152">
        <v>100</v>
      </c>
      <c r="G7519" s="152">
        <v>33.3333333333333</v>
      </c>
      <c r="H7519" s="152">
        <v>257.73860151034802</v>
      </c>
      <c r="I7519" s="152">
        <v>262.32535989548597</v>
      </c>
      <c r="J7519" s="152">
        <v>213.265796744293</v>
      </c>
      <c r="K7519" s="152">
        <v>319.255458354724</v>
      </c>
      <c r="L7519" s="152">
        <v>49.059563151193103</v>
      </c>
      <c r="M7519" s="152">
        <v>56.930098459238103</v>
      </c>
    </row>
    <row r="7520" spans="1:13">
      <c r="A7520" s="150" t="str">
        <f t="shared" si="235"/>
        <v>2007-2009FemalesPB1</v>
      </c>
      <c r="B7520" s="151" t="str">
        <f t="shared" si="234"/>
        <v>2007-2009_Females_PB1_&lt;75</v>
      </c>
      <c r="C7520" s="152" t="s">
        <v>5</v>
      </c>
      <c r="D7520" s="152" t="s">
        <v>214</v>
      </c>
      <c r="E7520" s="152" t="s">
        <v>120</v>
      </c>
      <c r="F7520" s="152">
        <v>93</v>
      </c>
      <c r="G7520" s="152">
        <v>31</v>
      </c>
      <c r="H7520" s="152">
        <v>236.888356809903</v>
      </c>
      <c r="I7520" s="152">
        <v>237.345260629547</v>
      </c>
      <c r="J7520" s="152">
        <v>191.40648286362901</v>
      </c>
      <c r="K7520" s="152">
        <v>290.94987573593102</v>
      </c>
      <c r="L7520" s="152">
        <v>45.938777765918097</v>
      </c>
      <c r="M7520" s="152">
        <v>53.604615106383598</v>
      </c>
    </row>
    <row r="7521" spans="1:13">
      <c r="A7521" s="150" t="str">
        <f t="shared" si="235"/>
        <v>2008-2010FemalesPB1</v>
      </c>
      <c r="B7521" s="151" t="str">
        <f t="shared" si="234"/>
        <v>2008-2010_Females_PB1_&lt;75</v>
      </c>
      <c r="C7521" s="152" t="s">
        <v>6</v>
      </c>
      <c r="D7521" s="152" t="s">
        <v>214</v>
      </c>
      <c r="E7521" s="152" t="s">
        <v>120</v>
      </c>
      <c r="F7521" s="152">
        <v>89</v>
      </c>
      <c r="G7521" s="152">
        <v>29.6666666666667</v>
      </c>
      <c r="H7521" s="152">
        <v>225.49342521979301</v>
      </c>
      <c r="I7521" s="152">
        <v>223.959308489688</v>
      </c>
      <c r="J7521" s="152">
        <v>179.679419860076</v>
      </c>
      <c r="K7521" s="152">
        <v>275.80700258816501</v>
      </c>
      <c r="L7521" s="152">
        <v>44.2798886296125</v>
      </c>
      <c r="M7521" s="152">
        <v>51.847694098476701</v>
      </c>
    </row>
    <row r="7522" spans="1:13">
      <c r="A7522" s="150" t="str">
        <f t="shared" si="235"/>
        <v>2009-2011FemalesPB1</v>
      </c>
      <c r="B7522" s="151" t="str">
        <f t="shared" si="234"/>
        <v>2009-2011_Females_PB1_&lt;75</v>
      </c>
      <c r="C7522" s="152" t="s">
        <v>7</v>
      </c>
      <c r="D7522" s="152" t="s">
        <v>214</v>
      </c>
      <c r="E7522" s="152" t="s">
        <v>120</v>
      </c>
      <c r="F7522" s="152">
        <v>86</v>
      </c>
      <c r="G7522" s="152">
        <v>28.6666666666667</v>
      </c>
      <c r="H7522" s="152">
        <v>216.947100224515</v>
      </c>
      <c r="I7522" s="152">
        <v>213.40595268669199</v>
      </c>
      <c r="J7522" s="152">
        <v>170.53517462632399</v>
      </c>
      <c r="K7522" s="152">
        <v>263.74184345438999</v>
      </c>
      <c r="L7522" s="152">
        <v>42.870778060367499</v>
      </c>
      <c r="M7522" s="152">
        <v>50.3358907676987</v>
      </c>
    </row>
    <row r="7523" spans="1:13">
      <c r="A7523" s="150" t="str">
        <f t="shared" si="235"/>
        <v>2010-2012FemalesPB1</v>
      </c>
      <c r="B7523" s="151" t="str">
        <f t="shared" si="234"/>
        <v>2010-2012_Females_PB1_&lt;75</v>
      </c>
      <c r="C7523" s="152" t="s">
        <v>8</v>
      </c>
      <c r="D7523" s="152" t="s">
        <v>214</v>
      </c>
      <c r="E7523" s="152" t="s">
        <v>120</v>
      </c>
      <c r="F7523" s="152">
        <v>90</v>
      </c>
      <c r="G7523" s="152">
        <v>30</v>
      </c>
      <c r="H7523" s="152">
        <v>225.943313333166</v>
      </c>
      <c r="I7523" s="152">
        <v>219.55397022280101</v>
      </c>
      <c r="J7523" s="152">
        <v>176.38308122550299</v>
      </c>
      <c r="K7523" s="152">
        <v>270.058400280218</v>
      </c>
      <c r="L7523" s="152">
        <v>43.1708889972981</v>
      </c>
      <c r="M7523" s="152">
        <v>50.504430057417501</v>
      </c>
    </row>
    <row r="7524" spans="1:13">
      <c r="A7524" s="150" t="str">
        <f t="shared" si="235"/>
        <v>2011-2013FemalesPB1</v>
      </c>
      <c r="B7524" s="151" t="str">
        <f t="shared" si="234"/>
        <v>2011-2013_Females_PB1_&lt;75</v>
      </c>
      <c r="C7524" s="152" t="s">
        <v>9</v>
      </c>
      <c r="D7524" s="152" t="s">
        <v>214</v>
      </c>
      <c r="E7524" s="152" t="s">
        <v>120</v>
      </c>
      <c r="F7524" s="152">
        <v>80</v>
      </c>
      <c r="G7524" s="152">
        <v>26.6666666666667</v>
      </c>
      <c r="H7524" s="152">
        <v>198.98022634000699</v>
      </c>
      <c r="I7524" s="152">
        <v>189.02261849754001</v>
      </c>
      <c r="J7524" s="152">
        <v>149.741609425425</v>
      </c>
      <c r="K7524" s="152">
        <v>235.41911737544899</v>
      </c>
      <c r="L7524" s="152">
        <v>39.281009072115303</v>
      </c>
      <c r="M7524" s="152">
        <v>46.396498877908101</v>
      </c>
    </row>
    <row r="7525" spans="1:13">
      <c r="A7525" s="150" t="str">
        <f t="shared" si="235"/>
        <v>2012-2014FemalesPB1</v>
      </c>
      <c r="B7525" s="151" t="str">
        <f t="shared" si="234"/>
        <v>2012-2014_Females_PB1_&lt;75</v>
      </c>
      <c r="C7525" s="152" t="s">
        <v>216</v>
      </c>
      <c r="D7525" s="152" t="s">
        <v>214</v>
      </c>
      <c r="E7525" s="152" t="s">
        <v>120</v>
      </c>
      <c r="F7525" s="152">
        <v>75</v>
      </c>
      <c r="G7525" s="152">
        <v>25</v>
      </c>
      <c r="H7525" s="152">
        <v>184.71541511711001</v>
      </c>
      <c r="I7525" s="152">
        <v>173.80856739793401</v>
      </c>
      <c r="J7525" s="152">
        <v>136.56235201746699</v>
      </c>
      <c r="K7525" s="152">
        <v>218.044377518033</v>
      </c>
      <c r="L7525" s="152">
        <v>37.246215380467198</v>
      </c>
      <c r="M7525" s="152">
        <v>44.235810120099302</v>
      </c>
    </row>
    <row r="7526" spans="1:13">
      <c r="A7526" s="150" t="str">
        <f t="shared" si="235"/>
        <v>2004-2006FemalesPB2</v>
      </c>
      <c r="B7526" s="151" t="str">
        <f t="shared" si="234"/>
        <v>2004-2006_Females_PB2_&lt;75</v>
      </c>
      <c r="C7526" s="152" t="s">
        <v>1</v>
      </c>
      <c r="D7526" s="152" t="s">
        <v>214</v>
      </c>
      <c r="E7526" s="152" t="s">
        <v>121</v>
      </c>
      <c r="F7526" s="152">
        <v>105</v>
      </c>
      <c r="G7526" s="152">
        <v>35</v>
      </c>
      <c r="H7526" s="152">
        <v>277.381518465684</v>
      </c>
      <c r="I7526" s="152">
        <v>290.33926359891001</v>
      </c>
      <c r="J7526" s="152">
        <v>237.31189391691001</v>
      </c>
      <c r="K7526" s="152">
        <v>351.65200209917498</v>
      </c>
      <c r="L7526" s="152">
        <v>53.027369681999801</v>
      </c>
      <c r="M7526" s="152">
        <v>61.312738500264899</v>
      </c>
    </row>
    <row r="7527" spans="1:13">
      <c r="A7527" s="150" t="str">
        <f t="shared" si="235"/>
        <v>2005-2007FemalesPB2</v>
      </c>
      <c r="B7527" s="151" t="str">
        <f t="shared" si="234"/>
        <v>2005-2007_Females_PB2_&lt;75</v>
      </c>
      <c r="C7527" s="152" t="s">
        <v>3</v>
      </c>
      <c r="D7527" s="152" t="s">
        <v>214</v>
      </c>
      <c r="E7527" s="152" t="s">
        <v>121</v>
      </c>
      <c r="F7527" s="152">
        <v>113</v>
      </c>
      <c r="G7527" s="152">
        <v>37.6666666666667</v>
      </c>
      <c r="H7527" s="152">
        <v>297.61120914430199</v>
      </c>
      <c r="I7527" s="152">
        <v>305.815033122741</v>
      </c>
      <c r="J7527" s="152">
        <v>251.92277998265001</v>
      </c>
      <c r="K7527" s="152">
        <v>367.80044558291502</v>
      </c>
      <c r="L7527" s="152">
        <v>53.892253140091498</v>
      </c>
      <c r="M7527" s="152">
        <v>61.985412460173301</v>
      </c>
    </row>
    <row r="7528" spans="1:13">
      <c r="A7528" s="150" t="str">
        <f t="shared" si="235"/>
        <v>2006-2008FemalesPB2</v>
      </c>
      <c r="B7528" s="151" t="str">
        <f t="shared" si="234"/>
        <v>2006-2008_Females_PB2_&lt;75</v>
      </c>
      <c r="C7528" s="152" t="s">
        <v>4</v>
      </c>
      <c r="D7528" s="152" t="s">
        <v>214</v>
      </c>
      <c r="E7528" s="152" t="s">
        <v>121</v>
      </c>
      <c r="F7528" s="152">
        <v>112</v>
      </c>
      <c r="G7528" s="152">
        <v>37.3333333333333</v>
      </c>
      <c r="H7528" s="152">
        <v>294.10992358393901</v>
      </c>
      <c r="I7528" s="152">
        <v>297.99813527233999</v>
      </c>
      <c r="J7528" s="152">
        <v>245.274646397623</v>
      </c>
      <c r="K7528" s="152">
        <v>358.67731654735599</v>
      </c>
      <c r="L7528" s="152">
        <v>52.723488874716999</v>
      </c>
      <c r="M7528" s="152">
        <v>60.679181275015601</v>
      </c>
    </row>
    <row r="7529" spans="1:13">
      <c r="A7529" s="150" t="str">
        <f t="shared" si="235"/>
        <v>2007-2009FemalesPB2</v>
      </c>
      <c r="B7529" s="151" t="str">
        <f t="shared" si="234"/>
        <v>2007-2009_Females_PB2_&lt;75</v>
      </c>
      <c r="C7529" s="152" t="s">
        <v>5</v>
      </c>
      <c r="D7529" s="152" t="s">
        <v>214</v>
      </c>
      <c r="E7529" s="152" t="s">
        <v>121</v>
      </c>
      <c r="F7529" s="152">
        <v>98</v>
      </c>
      <c r="G7529" s="152">
        <v>32.6666666666667</v>
      </c>
      <c r="H7529" s="152">
        <v>256.49750045803103</v>
      </c>
      <c r="I7529" s="152">
        <v>256.05219345629899</v>
      </c>
      <c r="J7529" s="152">
        <v>207.77942849185601</v>
      </c>
      <c r="K7529" s="152">
        <v>312.15453189084297</v>
      </c>
      <c r="L7529" s="152">
        <v>48.272764964443503</v>
      </c>
      <c r="M7529" s="152">
        <v>56.102338434543597</v>
      </c>
    </row>
    <row r="7530" spans="1:13">
      <c r="A7530" s="150" t="str">
        <f t="shared" si="235"/>
        <v>2008-2010FemalesPB2</v>
      </c>
      <c r="B7530" s="151" t="str">
        <f t="shared" si="234"/>
        <v>2008-2010_Females_PB2_&lt;75</v>
      </c>
      <c r="C7530" s="152" t="s">
        <v>6</v>
      </c>
      <c r="D7530" s="152" t="s">
        <v>214</v>
      </c>
      <c r="E7530" s="152" t="s">
        <v>121</v>
      </c>
      <c r="F7530" s="152">
        <v>94</v>
      </c>
      <c r="G7530" s="152">
        <v>31.3333333333333</v>
      </c>
      <c r="H7530" s="152">
        <v>245.78376258334399</v>
      </c>
      <c r="I7530" s="152">
        <v>241.64300793743001</v>
      </c>
      <c r="J7530" s="152">
        <v>195.17766691873001</v>
      </c>
      <c r="K7530" s="152">
        <v>295.81713651628002</v>
      </c>
      <c r="L7530" s="152">
        <v>46.4653410187004</v>
      </c>
      <c r="M7530" s="152">
        <v>54.174128578850201</v>
      </c>
    </row>
    <row r="7531" spans="1:13">
      <c r="A7531" s="150" t="str">
        <f t="shared" si="235"/>
        <v>2009-2011FemalesPB2</v>
      </c>
      <c r="B7531" s="151" t="str">
        <f t="shared" si="234"/>
        <v>2009-2011_Females_PB2_&lt;75</v>
      </c>
      <c r="C7531" s="152" t="s">
        <v>7</v>
      </c>
      <c r="D7531" s="152" t="s">
        <v>214</v>
      </c>
      <c r="E7531" s="152" t="s">
        <v>121</v>
      </c>
      <c r="F7531" s="152">
        <v>107</v>
      </c>
      <c r="G7531" s="152">
        <v>35.6666666666667</v>
      </c>
      <c r="H7531" s="152">
        <v>279.93616408968398</v>
      </c>
      <c r="I7531" s="152">
        <v>270.58796340670301</v>
      </c>
      <c r="J7531" s="152">
        <v>221.64239066318299</v>
      </c>
      <c r="K7531" s="152">
        <v>327.10353186687701</v>
      </c>
      <c r="L7531" s="152">
        <v>48.945572743520202</v>
      </c>
      <c r="M7531" s="152">
        <v>56.515568460174499</v>
      </c>
    </row>
    <row r="7532" spans="1:13">
      <c r="A7532" s="150" t="str">
        <f t="shared" si="235"/>
        <v>2010-2012FemalesPB2</v>
      </c>
      <c r="B7532" s="151" t="str">
        <f t="shared" si="234"/>
        <v>2010-2012_Females_PB2_&lt;75</v>
      </c>
      <c r="C7532" s="152" t="s">
        <v>8</v>
      </c>
      <c r="D7532" s="152" t="s">
        <v>214</v>
      </c>
      <c r="E7532" s="152" t="s">
        <v>121</v>
      </c>
      <c r="F7532" s="152">
        <v>108</v>
      </c>
      <c r="G7532" s="152">
        <v>36</v>
      </c>
      <c r="H7532" s="152">
        <v>282.87061288632799</v>
      </c>
      <c r="I7532" s="152">
        <v>268.83995584518601</v>
      </c>
      <c r="J7532" s="152">
        <v>220.41521339422101</v>
      </c>
      <c r="K7532" s="152">
        <v>324.71659608352502</v>
      </c>
      <c r="L7532" s="152">
        <v>48.424742450965603</v>
      </c>
      <c r="M7532" s="152">
        <v>55.876640238339</v>
      </c>
    </row>
    <row r="7533" spans="1:13">
      <c r="A7533" s="150" t="str">
        <f t="shared" si="235"/>
        <v>2011-2013FemalesPB2</v>
      </c>
      <c r="B7533" s="151" t="str">
        <f t="shared" si="234"/>
        <v>2011-2013_Females_PB2_&lt;75</v>
      </c>
      <c r="C7533" s="152" t="s">
        <v>9</v>
      </c>
      <c r="D7533" s="152" t="s">
        <v>214</v>
      </c>
      <c r="E7533" s="152" t="s">
        <v>121</v>
      </c>
      <c r="F7533" s="152">
        <v>112</v>
      </c>
      <c r="G7533" s="152">
        <v>37.3333333333333</v>
      </c>
      <c r="H7533" s="152">
        <v>293.07096504082102</v>
      </c>
      <c r="I7533" s="152">
        <v>276.52538043600498</v>
      </c>
      <c r="J7533" s="152">
        <v>227.52906435653799</v>
      </c>
      <c r="K7533" s="152">
        <v>332.91497848135799</v>
      </c>
      <c r="L7533" s="152">
        <v>48.996316079466702</v>
      </c>
      <c r="M7533" s="152">
        <v>56.389598045352798</v>
      </c>
    </row>
    <row r="7534" spans="1:13">
      <c r="A7534" s="150" t="str">
        <f t="shared" si="235"/>
        <v>2012-2014FemalesPB2</v>
      </c>
      <c r="B7534" s="151" t="str">
        <f t="shared" si="234"/>
        <v>2012-2014_Females_PB2_&lt;75</v>
      </c>
      <c r="C7534" s="152" t="s">
        <v>216</v>
      </c>
      <c r="D7534" s="152" t="s">
        <v>214</v>
      </c>
      <c r="E7534" s="152" t="s">
        <v>121</v>
      </c>
      <c r="F7534" s="152">
        <v>100</v>
      </c>
      <c r="G7534" s="152">
        <v>33.3333333333333</v>
      </c>
      <c r="H7534" s="152">
        <v>261.66365753460502</v>
      </c>
      <c r="I7534" s="152">
        <v>246.32508874814201</v>
      </c>
      <c r="J7534" s="152">
        <v>200.21648718992299</v>
      </c>
      <c r="K7534" s="152">
        <v>299.830808284157</v>
      </c>
      <c r="L7534" s="152">
        <v>46.108601558218801</v>
      </c>
      <c r="M7534" s="152">
        <v>53.505719536015398</v>
      </c>
    </row>
    <row r="7535" spans="1:13">
      <c r="A7535" s="150" t="str">
        <f t="shared" si="235"/>
        <v>2004-2006FemalesPB3</v>
      </c>
      <c r="B7535" s="151" t="str">
        <f t="shared" si="234"/>
        <v>2004-2006_Females_PB3_&lt;75</v>
      </c>
      <c r="C7535" s="152" t="s">
        <v>1</v>
      </c>
      <c r="D7535" s="152" t="s">
        <v>214</v>
      </c>
      <c r="E7535" s="152" t="s">
        <v>122</v>
      </c>
      <c r="F7535" s="152">
        <v>134</v>
      </c>
      <c r="G7535" s="152">
        <v>44.6666666666667</v>
      </c>
      <c r="H7535" s="152">
        <v>330.04113199182302</v>
      </c>
      <c r="I7535" s="152">
        <v>348.17062629025799</v>
      </c>
      <c r="J7535" s="152">
        <v>291.47840663529303</v>
      </c>
      <c r="K7535" s="152">
        <v>412.63100835135202</v>
      </c>
      <c r="L7535" s="152">
        <v>56.692219654965299</v>
      </c>
      <c r="M7535" s="152">
        <v>64.460382061093497</v>
      </c>
    </row>
    <row r="7536" spans="1:13">
      <c r="A7536" s="150" t="str">
        <f t="shared" si="235"/>
        <v>2005-2007FemalesPB3</v>
      </c>
      <c r="B7536" s="151" t="str">
        <f t="shared" si="234"/>
        <v>2005-2007_Females_PB3_&lt;75</v>
      </c>
      <c r="C7536" s="152" t="s">
        <v>3</v>
      </c>
      <c r="D7536" s="152" t="s">
        <v>214</v>
      </c>
      <c r="E7536" s="152" t="s">
        <v>122</v>
      </c>
      <c r="F7536" s="152">
        <v>144</v>
      </c>
      <c r="G7536" s="152">
        <v>48</v>
      </c>
      <c r="H7536" s="152">
        <v>353.97359946903998</v>
      </c>
      <c r="I7536" s="152">
        <v>367.52005393777802</v>
      </c>
      <c r="J7536" s="152">
        <v>309.64927375757901</v>
      </c>
      <c r="K7536" s="152">
        <v>433.020759158955</v>
      </c>
      <c r="L7536" s="152">
        <v>57.870780180198899</v>
      </c>
      <c r="M7536" s="152">
        <v>65.500705221177</v>
      </c>
    </row>
    <row r="7537" spans="1:13">
      <c r="A7537" s="150" t="str">
        <f t="shared" si="235"/>
        <v>2006-2008FemalesPB3</v>
      </c>
      <c r="B7537" s="151" t="str">
        <f t="shared" si="234"/>
        <v>2006-2008_Females_PB3_&lt;75</v>
      </c>
      <c r="C7537" s="152" t="s">
        <v>4</v>
      </c>
      <c r="D7537" s="152" t="s">
        <v>214</v>
      </c>
      <c r="E7537" s="152" t="s">
        <v>122</v>
      </c>
      <c r="F7537" s="152">
        <v>158</v>
      </c>
      <c r="G7537" s="152">
        <v>52.6666666666667</v>
      </c>
      <c r="H7537" s="152">
        <v>386.44979821450403</v>
      </c>
      <c r="I7537" s="152">
        <v>397.19282015188799</v>
      </c>
      <c r="J7537" s="152">
        <v>337.40664655626802</v>
      </c>
      <c r="K7537" s="152">
        <v>464.480492885069</v>
      </c>
      <c r="L7537" s="152">
        <v>59.7861735956199</v>
      </c>
      <c r="M7537" s="152">
        <v>67.287672733180401</v>
      </c>
    </row>
    <row r="7538" spans="1:13">
      <c r="A7538" s="150" t="str">
        <f t="shared" si="235"/>
        <v>2007-2009FemalesPB3</v>
      </c>
      <c r="B7538" s="151" t="str">
        <f t="shared" si="234"/>
        <v>2007-2009_Females_PB3_&lt;75</v>
      </c>
      <c r="C7538" s="152" t="s">
        <v>5</v>
      </c>
      <c r="D7538" s="152" t="s">
        <v>214</v>
      </c>
      <c r="E7538" s="152" t="s">
        <v>122</v>
      </c>
      <c r="F7538" s="152">
        <v>160</v>
      </c>
      <c r="G7538" s="152">
        <v>53.3333333333333</v>
      </c>
      <c r="H7538" s="152">
        <v>389.48393378773102</v>
      </c>
      <c r="I7538" s="152">
        <v>396.52229105663901</v>
      </c>
      <c r="J7538" s="152">
        <v>337.25535380118799</v>
      </c>
      <c r="K7538" s="152">
        <v>463.17588641467199</v>
      </c>
      <c r="L7538" s="152">
        <v>59.266937255451403</v>
      </c>
      <c r="M7538" s="152">
        <v>66.653595358032902</v>
      </c>
    </row>
    <row r="7539" spans="1:13">
      <c r="A7539" s="150" t="str">
        <f t="shared" si="235"/>
        <v>2008-2010FemalesPB3</v>
      </c>
      <c r="B7539" s="151" t="str">
        <f t="shared" si="234"/>
        <v>2008-2010_Females_PB3_&lt;75</v>
      </c>
      <c r="C7539" s="152" t="s">
        <v>6</v>
      </c>
      <c r="D7539" s="152" t="s">
        <v>214</v>
      </c>
      <c r="E7539" s="152" t="s">
        <v>122</v>
      </c>
      <c r="F7539" s="152">
        <v>149</v>
      </c>
      <c r="G7539" s="152">
        <v>49.6666666666667</v>
      </c>
      <c r="H7539" s="152">
        <v>361.203364766915</v>
      </c>
      <c r="I7539" s="152">
        <v>361.34261728767802</v>
      </c>
      <c r="J7539" s="152">
        <v>305.49762347088102</v>
      </c>
      <c r="K7539" s="152">
        <v>424.41735903740602</v>
      </c>
      <c r="L7539" s="152">
        <v>55.844993816796801</v>
      </c>
      <c r="M7539" s="152">
        <v>63.074741749728197</v>
      </c>
    </row>
    <row r="7540" spans="1:13">
      <c r="A7540" s="150" t="str">
        <f t="shared" si="235"/>
        <v>2009-2011FemalesPB3</v>
      </c>
      <c r="B7540" s="151" t="str">
        <f t="shared" si="234"/>
        <v>2009-2011_Females_PB3_&lt;75</v>
      </c>
      <c r="C7540" s="152" t="s">
        <v>7</v>
      </c>
      <c r="D7540" s="152" t="s">
        <v>214</v>
      </c>
      <c r="E7540" s="152" t="s">
        <v>122</v>
      </c>
      <c r="F7540" s="152">
        <v>143</v>
      </c>
      <c r="G7540" s="152">
        <v>47.6666666666667</v>
      </c>
      <c r="H7540" s="152">
        <v>346.75072744907902</v>
      </c>
      <c r="I7540" s="152">
        <v>341.79573828395399</v>
      </c>
      <c r="J7540" s="152">
        <v>287.94816592203898</v>
      </c>
      <c r="K7540" s="152">
        <v>402.76930591805501</v>
      </c>
      <c r="L7540" s="152">
        <v>53.847572361915802</v>
      </c>
      <c r="M7540" s="152">
        <v>60.973567634100803</v>
      </c>
    </row>
    <row r="7541" spans="1:13">
      <c r="A7541" s="150" t="str">
        <f t="shared" si="235"/>
        <v>2010-2012FemalesPB3</v>
      </c>
      <c r="B7541" s="151" t="str">
        <f t="shared" si="234"/>
        <v>2010-2012_Females_PB3_&lt;75</v>
      </c>
      <c r="C7541" s="152" t="s">
        <v>8</v>
      </c>
      <c r="D7541" s="152" t="s">
        <v>214</v>
      </c>
      <c r="E7541" s="152" t="s">
        <v>122</v>
      </c>
      <c r="F7541" s="152">
        <v>141</v>
      </c>
      <c r="G7541" s="152">
        <v>47</v>
      </c>
      <c r="H7541" s="152">
        <v>341.909357646888</v>
      </c>
      <c r="I7541" s="152">
        <v>332.70353908554102</v>
      </c>
      <c r="J7541" s="152">
        <v>279.91583698789202</v>
      </c>
      <c r="K7541" s="152">
        <v>392.52981168873703</v>
      </c>
      <c r="L7541" s="152">
        <v>52.787702097648904</v>
      </c>
      <c r="M7541" s="152">
        <v>59.826272603196301</v>
      </c>
    </row>
    <row r="7542" spans="1:13">
      <c r="A7542" s="150" t="str">
        <f t="shared" si="235"/>
        <v>2011-2013FemalesPB3</v>
      </c>
      <c r="B7542" s="151" t="str">
        <f t="shared" si="234"/>
        <v>2011-2013_Females_PB3_&lt;75</v>
      </c>
      <c r="C7542" s="152" t="s">
        <v>9</v>
      </c>
      <c r="D7542" s="152" t="s">
        <v>214</v>
      </c>
      <c r="E7542" s="152" t="s">
        <v>122</v>
      </c>
      <c r="F7542" s="152">
        <v>150</v>
      </c>
      <c r="G7542" s="152">
        <v>50</v>
      </c>
      <c r="H7542" s="152">
        <v>363.41611144760799</v>
      </c>
      <c r="I7542" s="152">
        <v>346.94353496272799</v>
      </c>
      <c r="J7542" s="152">
        <v>293.47986345746102</v>
      </c>
      <c r="K7542" s="152">
        <v>407.30398455448301</v>
      </c>
      <c r="L7542" s="152">
        <v>53.463671505266902</v>
      </c>
      <c r="M7542" s="152">
        <v>60.360449591755199</v>
      </c>
    </row>
    <row r="7543" spans="1:13">
      <c r="A7543" s="150" t="str">
        <f t="shared" si="235"/>
        <v>2012-2014FemalesPB3</v>
      </c>
      <c r="B7543" s="151" t="str">
        <f t="shared" si="234"/>
        <v>2012-2014_Females_PB3_&lt;75</v>
      </c>
      <c r="C7543" s="152" t="s">
        <v>216</v>
      </c>
      <c r="D7543" s="152" t="s">
        <v>214</v>
      </c>
      <c r="E7543" s="152" t="s">
        <v>122</v>
      </c>
      <c r="F7543" s="152">
        <v>151</v>
      </c>
      <c r="G7543" s="152">
        <v>50.3333333333333</v>
      </c>
      <c r="H7543" s="152">
        <v>363.97820951646298</v>
      </c>
      <c r="I7543" s="152">
        <v>338.72822090561999</v>
      </c>
      <c r="J7543" s="152">
        <v>286.71857728370702</v>
      </c>
      <c r="K7543" s="152">
        <v>397.42331313127102</v>
      </c>
      <c r="L7543" s="152">
        <v>52.009643621912801</v>
      </c>
      <c r="M7543" s="152">
        <v>58.695092225651301</v>
      </c>
    </row>
    <row r="7544" spans="1:13">
      <c r="A7544" s="150" t="str">
        <f t="shared" si="235"/>
        <v>2004-2006FemalesPB4</v>
      </c>
      <c r="B7544" s="151" t="str">
        <f t="shared" si="234"/>
        <v>2004-2006_Females_PB4_&lt;75</v>
      </c>
      <c r="C7544" s="152" t="s">
        <v>1</v>
      </c>
      <c r="D7544" s="152" t="s">
        <v>214</v>
      </c>
      <c r="E7544" s="152" t="s">
        <v>123</v>
      </c>
      <c r="F7544" s="152">
        <v>143</v>
      </c>
      <c r="G7544" s="152">
        <v>47.6666666666667</v>
      </c>
      <c r="H7544" s="152">
        <v>432.55996854109299</v>
      </c>
      <c r="I7544" s="152">
        <v>451.33739617181499</v>
      </c>
      <c r="J7544" s="152">
        <v>380.26199676335398</v>
      </c>
      <c r="K7544" s="152">
        <v>531.81865991059897</v>
      </c>
      <c r="L7544" s="152">
        <v>71.075399408461806</v>
      </c>
      <c r="M7544" s="152">
        <v>80.481263738783397</v>
      </c>
    </row>
    <row r="7545" spans="1:13">
      <c r="A7545" s="150" t="str">
        <f t="shared" si="235"/>
        <v>2005-2007FemalesPB4</v>
      </c>
      <c r="B7545" s="151" t="str">
        <f t="shared" si="234"/>
        <v>2005-2007_Females_PB4_&lt;75</v>
      </c>
      <c r="C7545" s="152" t="s">
        <v>3</v>
      </c>
      <c r="D7545" s="152" t="s">
        <v>214</v>
      </c>
      <c r="E7545" s="152" t="s">
        <v>123</v>
      </c>
      <c r="F7545" s="152">
        <v>142</v>
      </c>
      <c r="G7545" s="152">
        <v>47.3333333333333</v>
      </c>
      <c r="H7545" s="152">
        <v>427.59492908548901</v>
      </c>
      <c r="I7545" s="152">
        <v>448.86500476728003</v>
      </c>
      <c r="J7545" s="152">
        <v>377.97287215615302</v>
      </c>
      <c r="K7545" s="152">
        <v>529.17403055621401</v>
      </c>
      <c r="L7545" s="152">
        <v>70.892132611127707</v>
      </c>
      <c r="M7545" s="152">
        <v>80.309025788933496</v>
      </c>
    </row>
    <row r="7546" spans="1:13">
      <c r="A7546" s="150" t="str">
        <f t="shared" si="235"/>
        <v>2006-2008FemalesPB4</v>
      </c>
      <c r="B7546" s="151" t="str">
        <f t="shared" si="234"/>
        <v>2006-2008_Females_PB4_&lt;75</v>
      </c>
      <c r="C7546" s="152" t="s">
        <v>4</v>
      </c>
      <c r="D7546" s="152" t="s">
        <v>214</v>
      </c>
      <c r="E7546" s="152" t="s">
        <v>123</v>
      </c>
      <c r="F7546" s="152">
        <v>138</v>
      </c>
      <c r="G7546" s="152">
        <v>46</v>
      </c>
      <c r="H7546" s="152">
        <v>413.186023533639</v>
      </c>
      <c r="I7546" s="152">
        <v>430.32507791073698</v>
      </c>
      <c r="J7546" s="152">
        <v>361.43831904312498</v>
      </c>
      <c r="K7546" s="152">
        <v>508.50336082749698</v>
      </c>
      <c r="L7546" s="152">
        <v>68.886758867612599</v>
      </c>
      <c r="M7546" s="152">
        <v>78.1782829167595</v>
      </c>
    </row>
    <row r="7547" spans="1:13">
      <c r="A7547" s="150" t="str">
        <f t="shared" si="235"/>
        <v>2007-2009FemalesPB4</v>
      </c>
      <c r="B7547" s="151" t="str">
        <f t="shared" si="234"/>
        <v>2007-2009_Females_PB4_&lt;75</v>
      </c>
      <c r="C7547" s="152" t="s">
        <v>5</v>
      </c>
      <c r="D7547" s="152" t="s">
        <v>214</v>
      </c>
      <c r="E7547" s="152" t="s">
        <v>123</v>
      </c>
      <c r="F7547" s="152">
        <v>106</v>
      </c>
      <c r="G7547" s="152">
        <v>35.3333333333333</v>
      </c>
      <c r="H7547" s="152">
        <v>316.61638639146901</v>
      </c>
      <c r="I7547" s="152">
        <v>328.44292981825402</v>
      </c>
      <c r="J7547" s="152">
        <v>268.84427180571998</v>
      </c>
      <c r="K7547" s="152">
        <v>397.30610146967501</v>
      </c>
      <c r="L7547" s="152">
        <v>59.598658012533399</v>
      </c>
      <c r="M7547" s="152">
        <v>68.863171651421496</v>
      </c>
    </row>
    <row r="7548" spans="1:13">
      <c r="A7548" s="150" t="str">
        <f t="shared" si="235"/>
        <v>2008-2010FemalesPB4</v>
      </c>
      <c r="B7548" s="151" t="str">
        <f t="shared" si="234"/>
        <v>2008-2010_Females_PB4_&lt;75</v>
      </c>
      <c r="C7548" s="152" t="s">
        <v>6</v>
      </c>
      <c r="D7548" s="152" t="s">
        <v>214</v>
      </c>
      <c r="E7548" s="152" t="s">
        <v>123</v>
      </c>
      <c r="F7548" s="152">
        <v>98</v>
      </c>
      <c r="G7548" s="152">
        <v>32.6666666666667</v>
      </c>
      <c r="H7548" s="152">
        <v>291.46715046248102</v>
      </c>
      <c r="I7548" s="152">
        <v>298.84713476017299</v>
      </c>
      <c r="J7548" s="152">
        <v>242.54123831510901</v>
      </c>
      <c r="K7548" s="152">
        <v>364.28553383567902</v>
      </c>
      <c r="L7548" s="152">
        <v>56.305896445064</v>
      </c>
      <c r="M7548" s="152">
        <v>65.4383990755056</v>
      </c>
    </row>
    <row r="7549" spans="1:13">
      <c r="A7549" s="150" t="str">
        <f t="shared" si="235"/>
        <v>2009-2011FemalesPB4</v>
      </c>
      <c r="B7549" s="151" t="str">
        <f t="shared" si="234"/>
        <v>2009-2011_Females_PB4_&lt;75</v>
      </c>
      <c r="C7549" s="152" t="s">
        <v>7</v>
      </c>
      <c r="D7549" s="152" t="s">
        <v>214</v>
      </c>
      <c r="E7549" s="152" t="s">
        <v>123</v>
      </c>
      <c r="F7549" s="152">
        <v>113</v>
      </c>
      <c r="G7549" s="152">
        <v>37.6666666666667</v>
      </c>
      <c r="H7549" s="152">
        <v>334.96368756484401</v>
      </c>
      <c r="I7549" s="152">
        <v>341.20128958115703</v>
      </c>
      <c r="J7549" s="152">
        <v>281.08952541776603</v>
      </c>
      <c r="K7549" s="152">
        <v>410.34021546148199</v>
      </c>
      <c r="L7549" s="152">
        <v>60.1117641633913</v>
      </c>
      <c r="M7549" s="152">
        <v>69.138925880324607</v>
      </c>
    </row>
    <row r="7550" spans="1:13">
      <c r="A7550" s="150" t="str">
        <f t="shared" si="235"/>
        <v>2010-2012FemalesPB4</v>
      </c>
      <c r="B7550" s="151" t="str">
        <f t="shared" si="234"/>
        <v>2010-2012_Females_PB4_&lt;75</v>
      </c>
      <c r="C7550" s="152" t="s">
        <v>8</v>
      </c>
      <c r="D7550" s="152" t="s">
        <v>214</v>
      </c>
      <c r="E7550" s="152" t="s">
        <v>123</v>
      </c>
      <c r="F7550" s="152">
        <v>134</v>
      </c>
      <c r="G7550" s="152">
        <v>44.6666666666667</v>
      </c>
      <c r="H7550" s="152">
        <v>395.385205511788</v>
      </c>
      <c r="I7550" s="152">
        <v>398.69822864391801</v>
      </c>
      <c r="J7550" s="152">
        <v>333.94102284677899</v>
      </c>
      <c r="K7550" s="152">
        <v>472.32868891337898</v>
      </c>
      <c r="L7550" s="152">
        <v>64.757205797139207</v>
      </c>
      <c r="M7550" s="152">
        <v>73.630460269460499</v>
      </c>
    </row>
    <row r="7551" spans="1:13">
      <c r="A7551" s="150" t="str">
        <f t="shared" si="235"/>
        <v>2011-2013FemalesPB4</v>
      </c>
      <c r="B7551" s="151" t="str">
        <f t="shared" ref="B7551:B7614" si="236">CONCATENATE(C7551,"_",D7551,"_",E7551,"_","&lt;75")</f>
        <v>2011-2013_Females_PB4_&lt;75</v>
      </c>
      <c r="C7551" s="152" t="s">
        <v>9</v>
      </c>
      <c r="D7551" s="152" t="s">
        <v>214</v>
      </c>
      <c r="E7551" s="152" t="s">
        <v>123</v>
      </c>
      <c r="F7551" s="152">
        <v>154</v>
      </c>
      <c r="G7551" s="152">
        <v>51.3333333333333</v>
      </c>
      <c r="H7551" s="152">
        <v>454.00943396226398</v>
      </c>
      <c r="I7551" s="152">
        <v>453.23669132893201</v>
      </c>
      <c r="J7551" s="152">
        <v>384.36681997128301</v>
      </c>
      <c r="K7551" s="152">
        <v>530.86680214178296</v>
      </c>
      <c r="L7551" s="152">
        <v>68.869871357648705</v>
      </c>
      <c r="M7551" s="152">
        <v>77.630110812851697</v>
      </c>
    </row>
    <row r="7552" spans="1:13">
      <c r="A7552" s="150" t="str">
        <f t="shared" si="235"/>
        <v>2012-2014FemalesPB4</v>
      </c>
      <c r="B7552" s="151" t="str">
        <f t="shared" si="236"/>
        <v>2012-2014_Females_PB4_&lt;75</v>
      </c>
      <c r="C7552" s="152" t="s">
        <v>216</v>
      </c>
      <c r="D7552" s="152" t="s">
        <v>214</v>
      </c>
      <c r="E7552" s="152" t="s">
        <v>123</v>
      </c>
      <c r="F7552" s="152">
        <v>149</v>
      </c>
      <c r="G7552" s="152">
        <v>49.6666666666667</v>
      </c>
      <c r="H7552" s="152">
        <v>438.99708317374302</v>
      </c>
      <c r="I7552" s="152">
        <v>433.99649030367499</v>
      </c>
      <c r="J7552" s="152">
        <v>367.01558109348599</v>
      </c>
      <c r="K7552" s="152">
        <v>509.64881402770402</v>
      </c>
      <c r="L7552" s="152">
        <v>66.980909210189296</v>
      </c>
      <c r="M7552" s="152">
        <v>75.652323724028506</v>
      </c>
    </row>
    <row r="7553" spans="1:13">
      <c r="A7553" s="150" t="str">
        <f t="shared" si="235"/>
        <v>2004-2006FemalesPB5</v>
      </c>
      <c r="B7553" s="151" t="str">
        <f t="shared" si="236"/>
        <v>2004-2006_Females_PB5_&lt;75</v>
      </c>
      <c r="C7553" s="152" t="s">
        <v>1</v>
      </c>
      <c r="D7553" s="152" t="s">
        <v>214</v>
      </c>
      <c r="E7553" s="152" t="s">
        <v>124</v>
      </c>
      <c r="F7553" s="152">
        <v>178</v>
      </c>
      <c r="G7553" s="152">
        <v>59.3333333333333</v>
      </c>
      <c r="H7553" s="152">
        <v>488.27321355095302</v>
      </c>
      <c r="I7553" s="152">
        <v>576.42118325837498</v>
      </c>
      <c r="J7553" s="152">
        <v>494.49333681721998</v>
      </c>
      <c r="K7553" s="152">
        <v>667.99695259313899</v>
      </c>
      <c r="L7553" s="152">
        <v>81.927846441154301</v>
      </c>
      <c r="M7553" s="152">
        <v>91.575769334764303</v>
      </c>
    </row>
    <row r="7554" spans="1:13">
      <c r="A7554" s="150" t="str">
        <f t="shared" si="235"/>
        <v>2005-2007FemalesPB5</v>
      </c>
      <c r="B7554" s="151" t="str">
        <f t="shared" si="236"/>
        <v>2005-2007_Females_PB5_&lt;75</v>
      </c>
      <c r="C7554" s="152" t="s">
        <v>3</v>
      </c>
      <c r="D7554" s="152" t="s">
        <v>214</v>
      </c>
      <c r="E7554" s="152" t="s">
        <v>124</v>
      </c>
      <c r="F7554" s="152">
        <v>184</v>
      </c>
      <c r="G7554" s="152">
        <v>61.3333333333333</v>
      </c>
      <c r="H7554" s="152">
        <v>497.66045492656798</v>
      </c>
      <c r="I7554" s="152">
        <v>588.639984178129</v>
      </c>
      <c r="J7554" s="152">
        <v>506.25058858110799</v>
      </c>
      <c r="K7554" s="152">
        <v>680.56237858030204</v>
      </c>
      <c r="L7554" s="152">
        <v>82.389395597021604</v>
      </c>
      <c r="M7554" s="152">
        <v>91.922394402172898</v>
      </c>
    </row>
    <row r="7555" spans="1:13">
      <c r="A7555" s="150" t="str">
        <f t="shared" ref="A7555:A7618" si="237">C7555&amp;D7555&amp;E7555</f>
        <v>2006-2008FemalesPB5</v>
      </c>
      <c r="B7555" s="151" t="str">
        <f t="shared" si="236"/>
        <v>2006-2008_Females_PB5_&lt;75</v>
      </c>
      <c r="C7555" s="152" t="s">
        <v>4</v>
      </c>
      <c r="D7555" s="152" t="s">
        <v>214</v>
      </c>
      <c r="E7555" s="152" t="s">
        <v>124</v>
      </c>
      <c r="F7555" s="152">
        <v>168</v>
      </c>
      <c r="G7555" s="152">
        <v>56</v>
      </c>
      <c r="H7555" s="152">
        <v>448.19122825738998</v>
      </c>
      <c r="I7555" s="152">
        <v>524.008456773793</v>
      </c>
      <c r="J7555" s="152">
        <v>447.28797663422301</v>
      </c>
      <c r="K7555" s="152">
        <v>610.04566529401495</v>
      </c>
      <c r="L7555" s="152">
        <v>76.72048013957</v>
      </c>
      <c r="M7555" s="152">
        <v>86.037208520221796</v>
      </c>
    </row>
    <row r="7556" spans="1:13">
      <c r="A7556" s="150" t="str">
        <f t="shared" si="237"/>
        <v>2007-2009FemalesPB5</v>
      </c>
      <c r="B7556" s="151" t="str">
        <f t="shared" si="236"/>
        <v>2007-2009_Females_PB5_&lt;75</v>
      </c>
      <c r="C7556" s="152" t="s">
        <v>5</v>
      </c>
      <c r="D7556" s="152" t="s">
        <v>214</v>
      </c>
      <c r="E7556" s="152" t="s">
        <v>124</v>
      </c>
      <c r="F7556" s="152">
        <v>162</v>
      </c>
      <c r="G7556" s="152">
        <v>54</v>
      </c>
      <c r="H7556" s="152">
        <v>428.09576660853003</v>
      </c>
      <c r="I7556" s="152">
        <v>492.25696659615801</v>
      </c>
      <c r="J7556" s="152">
        <v>418.91838389751302</v>
      </c>
      <c r="K7556" s="152">
        <v>574.67570990691604</v>
      </c>
      <c r="L7556" s="152">
        <v>73.338582698644998</v>
      </c>
      <c r="M7556" s="152">
        <v>82.418743310757094</v>
      </c>
    </row>
    <row r="7557" spans="1:13">
      <c r="A7557" s="150" t="str">
        <f t="shared" si="237"/>
        <v>2008-2010FemalesPB5</v>
      </c>
      <c r="B7557" s="151" t="str">
        <f t="shared" si="236"/>
        <v>2008-2010_Females_PB5_&lt;75</v>
      </c>
      <c r="C7557" s="152" t="s">
        <v>6</v>
      </c>
      <c r="D7557" s="152" t="s">
        <v>214</v>
      </c>
      <c r="E7557" s="152" t="s">
        <v>124</v>
      </c>
      <c r="F7557" s="152">
        <v>162</v>
      </c>
      <c r="G7557" s="152">
        <v>54</v>
      </c>
      <c r="H7557" s="152">
        <v>426.06911787912298</v>
      </c>
      <c r="I7557" s="152">
        <v>479.127762390447</v>
      </c>
      <c r="J7557" s="152">
        <v>407.79498696543197</v>
      </c>
      <c r="K7557" s="152">
        <v>559.29235640170896</v>
      </c>
      <c r="L7557" s="152">
        <v>71.3327754250151</v>
      </c>
      <c r="M7557" s="152">
        <v>80.164594011261599</v>
      </c>
    </row>
    <row r="7558" spans="1:13">
      <c r="A7558" s="150" t="str">
        <f t="shared" si="237"/>
        <v>2009-2011FemalesPB5</v>
      </c>
      <c r="B7558" s="151" t="str">
        <f t="shared" si="236"/>
        <v>2009-2011_Females_PB5_&lt;75</v>
      </c>
      <c r="C7558" s="152" t="s">
        <v>7</v>
      </c>
      <c r="D7558" s="152" t="s">
        <v>214</v>
      </c>
      <c r="E7558" s="152" t="s">
        <v>124</v>
      </c>
      <c r="F7558" s="152">
        <v>154</v>
      </c>
      <c r="G7558" s="152">
        <v>51.3333333333333</v>
      </c>
      <c r="H7558" s="152">
        <v>403.25748252114499</v>
      </c>
      <c r="I7558" s="152">
        <v>447.23312839470299</v>
      </c>
      <c r="J7558" s="152">
        <v>379.03877210644799</v>
      </c>
      <c r="K7558" s="152">
        <v>524.10179870158299</v>
      </c>
      <c r="L7558" s="152">
        <v>68.194356288255406</v>
      </c>
      <c r="M7558" s="152">
        <v>76.868670306880205</v>
      </c>
    </row>
    <row r="7559" spans="1:13">
      <c r="A7559" s="150" t="str">
        <f t="shared" si="237"/>
        <v>2010-2012FemalesPB5</v>
      </c>
      <c r="B7559" s="151" t="str">
        <f t="shared" si="236"/>
        <v>2010-2012_Females_PB5_&lt;75</v>
      </c>
      <c r="C7559" s="152" t="s">
        <v>8</v>
      </c>
      <c r="D7559" s="152" t="s">
        <v>214</v>
      </c>
      <c r="E7559" s="152" t="s">
        <v>124</v>
      </c>
      <c r="F7559" s="152">
        <v>171</v>
      </c>
      <c r="G7559" s="152">
        <v>57</v>
      </c>
      <c r="H7559" s="152">
        <v>446.18395303326798</v>
      </c>
      <c r="I7559" s="152">
        <v>488.29826091305</v>
      </c>
      <c r="J7559" s="152">
        <v>417.53052264009898</v>
      </c>
      <c r="K7559" s="152">
        <v>567.57930718561295</v>
      </c>
      <c r="L7559" s="152">
        <v>70.767738272950595</v>
      </c>
      <c r="M7559" s="152">
        <v>79.281046272563302</v>
      </c>
    </row>
    <row r="7560" spans="1:13">
      <c r="A7560" s="150" t="str">
        <f t="shared" si="237"/>
        <v>2011-2013FemalesPB5</v>
      </c>
      <c r="B7560" s="151" t="str">
        <f t="shared" si="236"/>
        <v>2011-2013_Females_PB5_&lt;75</v>
      </c>
      <c r="C7560" s="152" t="s">
        <v>9</v>
      </c>
      <c r="D7560" s="152" t="s">
        <v>214</v>
      </c>
      <c r="E7560" s="152" t="s">
        <v>124</v>
      </c>
      <c r="F7560" s="152">
        <v>153</v>
      </c>
      <c r="G7560" s="152">
        <v>51</v>
      </c>
      <c r="H7560" s="152">
        <v>398.60358482701099</v>
      </c>
      <c r="I7560" s="152">
        <v>437.20677532174398</v>
      </c>
      <c r="J7560" s="152">
        <v>370.48371220988901</v>
      </c>
      <c r="K7560" s="152">
        <v>512.44655919388401</v>
      </c>
      <c r="L7560" s="152">
        <v>66.7230631118547</v>
      </c>
      <c r="M7560" s="152">
        <v>75.239783872140194</v>
      </c>
    </row>
    <row r="7561" spans="1:13">
      <c r="A7561" s="150" t="str">
        <f t="shared" si="237"/>
        <v>2012-2014FemalesPB5</v>
      </c>
      <c r="B7561" s="151" t="str">
        <f t="shared" si="236"/>
        <v>2012-2014_Females_PB5_&lt;75</v>
      </c>
      <c r="C7561" s="152" t="s">
        <v>216</v>
      </c>
      <c r="D7561" s="152" t="s">
        <v>214</v>
      </c>
      <c r="E7561" s="152" t="s">
        <v>124</v>
      </c>
      <c r="F7561" s="152">
        <v>143</v>
      </c>
      <c r="G7561" s="152">
        <v>47.6666666666667</v>
      </c>
      <c r="H7561" s="152">
        <v>372.59959873889397</v>
      </c>
      <c r="I7561" s="152">
        <v>408.64590211088301</v>
      </c>
      <c r="J7561" s="152">
        <v>344.27750935704898</v>
      </c>
      <c r="K7561" s="152">
        <v>481.53257790557598</v>
      </c>
      <c r="L7561" s="152">
        <v>64.368392753833803</v>
      </c>
      <c r="M7561" s="152">
        <v>72.886675794693403</v>
      </c>
    </row>
    <row r="7562" spans="1:13">
      <c r="A7562" s="150" t="str">
        <f t="shared" si="237"/>
        <v>2004-2006FemalesPD</v>
      </c>
      <c r="B7562" s="151" t="str">
        <f t="shared" si="236"/>
        <v>2004-2006_Females_PD_&lt;75</v>
      </c>
      <c r="C7562" s="152" t="s">
        <v>1</v>
      </c>
      <c r="D7562" s="152" t="s">
        <v>214</v>
      </c>
      <c r="E7562" s="152" t="s">
        <v>125</v>
      </c>
      <c r="F7562" s="152">
        <v>522</v>
      </c>
      <c r="G7562" s="152">
        <v>174</v>
      </c>
      <c r="H7562" s="152">
        <v>304.35188208405202</v>
      </c>
      <c r="I7562" s="152">
        <v>331.517649477573</v>
      </c>
      <c r="J7562" s="152">
        <v>303.56046025193501</v>
      </c>
      <c r="K7562" s="152">
        <v>361.348245945391</v>
      </c>
      <c r="L7562" s="152">
        <v>27.957189225638299</v>
      </c>
      <c r="M7562" s="152">
        <v>29.830596467817902</v>
      </c>
    </row>
    <row r="7563" spans="1:13">
      <c r="A7563" s="150" t="str">
        <f t="shared" si="237"/>
        <v>2005-2007FemalesPD</v>
      </c>
      <c r="B7563" s="151" t="str">
        <f t="shared" si="236"/>
        <v>2005-2007_Females_PD_&lt;75</v>
      </c>
      <c r="C7563" s="152" t="s">
        <v>3</v>
      </c>
      <c r="D7563" s="152" t="s">
        <v>214</v>
      </c>
      <c r="E7563" s="152" t="s">
        <v>125</v>
      </c>
      <c r="F7563" s="152">
        <v>508</v>
      </c>
      <c r="G7563" s="152">
        <v>169.333333333333</v>
      </c>
      <c r="H7563" s="152">
        <v>294.54056310589499</v>
      </c>
      <c r="I7563" s="152">
        <v>316.93971083609</v>
      </c>
      <c r="J7563" s="152">
        <v>289.84941706196702</v>
      </c>
      <c r="K7563" s="152">
        <v>345.871078145247</v>
      </c>
      <c r="L7563" s="152">
        <v>27.090293774122902</v>
      </c>
      <c r="M7563" s="152">
        <v>28.931367309157299</v>
      </c>
    </row>
    <row r="7564" spans="1:13">
      <c r="A7564" s="150" t="str">
        <f t="shared" si="237"/>
        <v>2006-2008FemalesPD</v>
      </c>
      <c r="B7564" s="151" t="str">
        <f t="shared" si="236"/>
        <v>2006-2008_Females_PD_&lt;75</v>
      </c>
      <c r="C7564" s="152" t="s">
        <v>4</v>
      </c>
      <c r="D7564" s="152" t="s">
        <v>214</v>
      </c>
      <c r="E7564" s="152" t="s">
        <v>125</v>
      </c>
      <c r="F7564" s="152">
        <v>470</v>
      </c>
      <c r="G7564" s="152">
        <v>156.666666666667</v>
      </c>
      <c r="H7564" s="152">
        <v>270.50359712230198</v>
      </c>
      <c r="I7564" s="152">
        <v>284.85426669850602</v>
      </c>
      <c r="J7564" s="152">
        <v>259.55925189093603</v>
      </c>
      <c r="K7564" s="152">
        <v>311.93909445068198</v>
      </c>
      <c r="L7564" s="152">
        <v>25.295014807569999</v>
      </c>
      <c r="M7564" s="152">
        <v>27.084827752175698</v>
      </c>
    </row>
    <row r="7565" spans="1:13">
      <c r="A7565" s="150" t="str">
        <f t="shared" si="237"/>
        <v>2007-2009FemalesPD</v>
      </c>
      <c r="B7565" s="151" t="str">
        <f t="shared" si="236"/>
        <v>2007-2009_Females_PD_&lt;75</v>
      </c>
      <c r="C7565" s="152" t="s">
        <v>5</v>
      </c>
      <c r="D7565" s="152" t="s">
        <v>214</v>
      </c>
      <c r="E7565" s="152" t="s">
        <v>125</v>
      </c>
      <c r="F7565" s="152">
        <v>474</v>
      </c>
      <c r="G7565" s="152">
        <v>158</v>
      </c>
      <c r="H7565" s="152">
        <v>271.11276346269301</v>
      </c>
      <c r="I7565" s="152">
        <v>278.23522377952997</v>
      </c>
      <c r="J7565" s="152">
        <v>253.637977997192</v>
      </c>
      <c r="K7565" s="152">
        <v>304.56527103981398</v>
      </c>
      <c r="L7565" s="152">
        <v>24.597245782338</v>
      </c>
      <c r="M7565" s="152">
        <v>26.3300472602841</v>
      </c>
    </row>
    <row r="7566" spans="1:13">
      <c r="A7566" s="150" t="str">
        <f t="shared" si="237"/>
        <v>2008-2010FemalesPD</v>
      </c>
      <c r="B7566" s="151" t="str">
        <f t="shared" si="236"/>
        <v>2008-2010_Females_PD_&lt;75</v>
      </c>
      <c r="C7566" s="152" t="s">
        <v>6</v>
      </c>
      <c r="D7566" s="152" t="s">
        <v>214</v>
      </c>
      <c r="E7566" s="152" t="s">
        <v>125</v>
      </c>
      <c r="F7566" s="152">
        <v>468</v>
      </c>
      <c r="G7566" s="152">
        <v>156</v>
      </c>
      <c r="H7566" s="152">
        <v>266.814136588314</v>
      </c>
      <c r="I7566" s="152">
        <v>270.32215153433702</v>
      </c>
      <c r="J7566" s="152">
        <v>246.288153979519</v>
      </c>
      <c r="K7566" s="152">
        <v>296.06050435737501</v>
      </c>
      <c r="L7566" s="152">
        <v>24.033997554817699</v>
      </c>
      <c r="M7566" s="152">
        <v>25.738352823037399</v>
      </c>
    </row>
    <row r="7567" spans="1:13">
      <c r="A7567" s="150" t="str">
        <f t="shared" si="237"/>
        <v>2009-2011FemalesPD</v>
      </c>
      <c r="B7567" s="151" t="str">
        <f t="shared" si="236"/>
        <v>2009-2011_Females_PD_&lt;75</v>
      </c>
      <c r="C7567" s="152" t="s">
        <v>7</v>
      </c>
      <c r="D7567" s="152" t="s">
        <v>214</v>
      </c>
      <c r="E7567" s="152" t="s">
        <v>125</v>
      </c>
      <c r="F7567" s="152">
        <v>482</v>
      </c>
      <c r="G7567" s="152">
        <v>160.666666666667</v>
      </c>
      <c r="H7567" s="152">
        <v>274.67204613578599</v>
      </c>
      <c r="I7567" s="152">
        <v>276.36206646722502</v>
      </c>
      <c r="J7567" s="152">
        <v>252.15504921823199</v>
      </c>
      <c r="K7567" s="152">
        <v>302.25964774221302</v>
      </c>
      <c r="L7567" s="152">
        <v>24.207017248993498</v>
      </c>
      <c r="M7567" s="152">
        <v>25.897581274987701</v>
      </c>
    </row>
    <row r="7568" spans="1:13">
      <c r="A7568" s="150" t="str">
        <f t="shared" si="237"/>
        <v>2010-2012FemalesPD</v>
      </c>
      <c r="B7568" s="151" t="str">
        <f t="shared" si="236"/>
        <v>2010-2012_Females_PD_&lt;75</v>
      </c>
      <c r="C7568" s="152" t="s">
        <v>8</v>
      </c>
      <c r="D7568" s="152" t="s">
        <v>214</v>
      </c>
      <c r="E7568" s="152" t="s">
        <v>125</v>
      </c>
      <c r="F7568" s="152">
        <v>484</v>
      </c>
      <c r="G7568" s="152">
        <v>161.333333333333</v>
      </c>
      <c r="H7568" s="152">
        <v>275.89666415851502</v>
      </c>
      <c r="I7568" s="152">
        <v>274.76754838462301</v>
      </c>
      <c r="J7568" s="152">
        <v>250.75234649028201</v>
      </c>
      <c r="K7568" s="152">
        <v>300.45631900015297</v>
      </c>
      <c r="L7568" s="152">
        <v>24.0152018943411</v>
      </c>
      <c r="M7568" s="152">
        <v>25.68877061553</v>
      </c>
    </row>
    <row r="7569" spans="1:13">
      <c r="A7569" s="150" t="str">
        <f t="shared" si="237"/>
        <v>2011-2013FemalesPD</v>
      </c>
      <c r="B7569" s="151" t="str">
        <f t="shared" si="236"/>
        <v>2011-2013_Females_PD_&lt;75</v>
      </c>
      <c r="C7569" s="152" t="s">
        <v>9</v>
      </c>
      <c r="D7569" s="152" t="s">
        <v>214</v>
      </c>
      <c r="E7569" s="152" t="s">
        <v>125</v>
      </c>
      <c r="F7569" s="152">
        <v>484</v>
      </c>
      <c r="G7569" s="152">
        <v>161.333333333333</v>
      </c>
      <c r="H7569" s="152">
        <v>275.69079340848401</v>
      </c>
      <c r="I7569" s="152">
        <v>269.60715115990399</v>
      </c>
      <c r="J7569" s="152">
        <v>246.042858748935</v>
      </c>
      <c r="K7569" s="152">
        <v>294.81358936208801</v>
      </c>
      <c r="L7569" s="152">
        <v>23.564292410969401</v>
      </c>
      <c r="M7569" s="152">
        <v>25.2064382021833</v>
      </c>
    </row>
    <row r="7570" spans="1:13">
      <c r="A7570" s="150" t="str">
        <f t="shared" si="237"/>
        <v>2012-2014FemalesPD</v>
      </c>
      <c r="B7570" s="151" t="str">
        <f t="shared" si="236"/>
        <v>2012-2014_Females_PD_&lt;75</v>
      </c>
      <c r="C7570" s="152" t="s">
        <v>216</v>
      </c>
      <c r="D7570" s="152" t="s">
        <v>214</v>
      </c>
      <c r="E7570" s="152" t="s">
        <v>125</v>
      </c>
      <c r="F7570" s="152">
        <v>489</v>
      </c>
      <c r="G7570" s="152">
        <v>163</v>
      </c>
      <c r="H7570" s="152">
        <v>278.00676539981202</v>
      </c>
      <c r="I7570" s="152">
        <v>268.24253584029498</v>
      </c>
      <c r="J7570" s="152">
        <v>244.90906891067999</v>
      </c>
      <c r="K7570" s="152">
        <v>293.19341625832601</v>
      </c>
      <c r="L7570" s="152">
        <v>23.333466929614598</v>
      </c>
      <c r="M7570" s="152">
        <v>24.9508804180319</v>
      </c>
    </row>
    <row r="7571" spans="1:13">
      <c r="A7571" s="150" t="str">
        <f t="shared" si="237"/>
        <v>2004-2006FemalesPD1</v>
      </c>
      <c r="B7571" s="151" t="str">
        <f t="shared" si="236"/>
        <v>2004-2006_Females_PD1_&lt;75</v>
      </c>
      <c r="C7571" s="152" t="s">
        <v>1</v>
      </c>
      <c r="D7571" s="152" t="s">
        <v>214</v>
      </c>
      <c r="E7571" s="152" t="s">
        <v>126</v>
      </c>
      <c r="F7571" s="152">
        <v>90</v>
      </c>
      <c r="G7571" s="152">
        <v>30</v>
      </c>
      <c r="H7571" s="152">
        <v>275.90435315757202</v>
      </c>
      <c r="I7571" s="152">
        <v>271.249988690539</v>
      </c>
      <c r="J7571" s="152">
        <v>217.71195209822599</v>
      </c>
      <c r="K7571" s="152">
        <v>333.88265823452701</v>
      </c>
      <c r="L7571" s="152">
        <v>53.538036592313397</v>
      </c>
      <c r="M7571" s="152">
        <v>62.632669543987802</v>
      </c>
    </row>
    <row r="7572" spans="1:13">
      <c r="A7572" s="150" t="str">
        <f t="shared" si="237"/>
        <v>2005-2007FemalesPD1</v>
      </c>
      <c r="B7572" s="151" t="str">
        <f t="shared" si="236"/>
        <v>2005-2007_Females_PD1_&lt;75</v>
      </c>
      <c r="C7572" s="152" t="s">
        <v>3</v>
      </c>
      <c r="D7572" s="152" t="s">
        <v>214</v>
      </c>
      <c r="E7572" s="152" t="s">
        <v>126</v>
      </c>
      <c r="F7572" s="152">
        <v>80</v>
      </c>
      <c r="G7572" s="152">
        <v>26.6666666666667</v>
      </c>
      <c r="H7572" s="152">
        <v>247.043201679894</v>
      </c>
      <c r="I7572" s="152">
        <v>238.749694243204</v>
      </c>
      <c r="J7572" s="152">
        <v>188.8315678466</v>
      </c>
      <c r="K7572" s="152">
        <v>297.710152491499</v>
      </c>
      <c r="L7572" s="152">
        <v>49.918126396604301</v>
      </c>
      <c r="M7572" s="152">
        <v>58.960458248294302</v>
      </c>
    </row>
    <row r="7573" spans="1:13">
      <c r="A7573" s="150" t="str">
        <f t="shared" si="237"/>
        <v>2006-2008FemalesPD1</v>
      </c>
      <c r="B7573" s="151" t="str">
        <f t="shared" si="236"/>
        <v>2006-2008_Females_PD1_&lt;75</v>
      </c>
      <c r="C7573" s="152" t="s">
        <v>4</v>
      </c>
      <c r="D7573" s="152" t="s">
        <v>214</v>
      </c>
      <c r="E7573" s="152" t="s">
        <v>126</v>
      </c>
      <c r="F7573" s="152">
        <v>64</v>
      </c>
      <c r="G7573" s="152">
        <v>21.3333333333333</v>
      </c>
      <c r="H7573" s="152">
        <v>198.64671922527799</v>
      </c>
      <c r="I7573" s="152">
        <v>183.497145201314</v>
      </c>
      <c r="J7573" s="152">
        <v>141.02935371186601</v>
      </c>
      <c r="K7573" s="152">
        <v>234.66133491044101</v>
      </c>
      <c r="L7573" s="152">
        <v>42.467791489447599</v>
      </c>
      <c r="M7573" s="152">
        <v>51.164189709126603</v>
      </c>
    </row>
    <row r="7574" spans="1:13">
      <c r="A7574" s="150" t="str">
        <f t="shared" si="237"/>
        <v>2007-2009FemalesPD1</v>
      </c>
      <c r="B7574" s="151" t="str">
        <f t="shared" si="236"/>
        <v>2007-2009_Females_PD1_&lt;75</v>
      </c>
      <c r="C7574" s="152" t="s">
        <v>5</v>
      </c>
      <c r="D7574" s="152" t="s">
        <v>214</v>
      </c>
      <c r="E7574" s="152" t="s">
        <v>126</v>
      </c>
      <c r="F7574" s="152">
        <v>59</v>
      </c>
      <c r="G7574" s="152">
        <v>19.6666666666667</v>
      </c>
      <c r="H7574" s="152">
        <v>183.15018315018301</v>
      </c>
      <c r="I7574" s="152">
        <v>163.34265752628599</v>
      </c>
      <c r="J7574" s="152">
        <v>124.16297803439301</v>
      </c>
      <c r="K7574" s="152">
        <v>210.914924992371</v>
      </c>
      <c r="L7574" s="152">
        <v>39.1796794918925</v>
      </c>
      <c r="M7574" s="152">
        <v>47.572267466085201</v>
      </c>
    </row>
    <row r="7575" spans="1:13">
      <c r="A7575" s="150" t="str">
        <f t="shared" si="237"/>
        <v>2008-2010FemalesPD1</v>
      </c>
      <c r="B7575" s="151" t="str">
        <f t="shared" si="236"/>
        <v>2008-2010_Females_PD1_&lt;75</v>
      </c>
      <c r="C7575" s="152" t="s">
        <v>6</v>
      </c>
      <c r="D7575" s="152" t="s">
        <v>214</v>
      </c>
      <c r="E7575" s="152" t="s">
        <v>126</v>
      </c>
      <c r="F7575" s="152">
        <v>63</v>
      </c>
      <c r="G7575" s="152">
        <v>21</v>
      </c>
      <c r="H7575" s="152">
        <v>195.603576751118</v>
      </c>
      <c r="I7575" s="152">
        <v>168.484802062711</v>
      </c>
      <c r="J7575" s="152">
        <v>129.29267934481001</v>
      </c>
      <c r="K7575" s="152">
        <v>215.77269709017099</v>
      </c>
      <c r="L7575" s="152">
        <v>39.192122717900403</v>
      </c>
      <c r="M7575" s="152">
        <v>47.287895027459903</v>
      </c>
    </row>
    <row r="7576" spans="1:13">
      <c r="A7576" s="150" t="str">
        <f t="shared" si="237"/>
        <v>2009-2011FemalesPD1</v>
      </c>
      <c r="B7576" s="151" t="str">
        <f t="shared" si="236"/>
        <v>2009-2011_Females_PD1_&lt;75</v>
      </c>
      <c r="C7576" s="152" t="s">
        <v>7</v>
      </c>
      <c r="D7576" s="152" t="s">
        <v>214</v>
      </c>
      <c r="E7576" s="152" t="s">
        <v>126</v>
      </c>
      <c r="F7576" s="152">
        <v>69</v>
      </c>
      <c r="G7576" s="152">
        <v>23</v>
      </c>
      <c r="H7576" s="152">
        <v>214.96666458969401</v>
      </c>
      <c r="I7576" s="152">
        <v>178.42392109177001</v>
      </c>
      <c r="J7576" s="152">
        <v>138.63103220613701</v>
      </c>
      <c r="K7576" s="152">
        <v>226.03435225366999</v>
      </c>
      <c r="L7576" s="152">
        <v>39.792888885633502</v>
      </c>
      <c r="M7576" s="152">
        <v>47.6104311618992</v>
      </c>
    </row>
    <row r="7577" spans="1:13">
      <c r="A7577" s="150" t="str">
        <f t="shared" si="237"/>
        <v>2010-2012FemalesPD1</v>
      </c>
      <c r="B7577" s="151" t="str">
        <f t="shared" si="236"/>
        <v>2010-2012_Females_PD1_&lt;75</v>
      </c>
      <c r="C7577" s="152" t="s">
        <v>8</v>
      </c>
      <c r="D7577" s="152" t="s">
        <v>214</v>
      </c>
      <c r="E7577" s="152" t="s">
        <v>126</v>
      </c>
      <c r="F7577" s="152">
        <v>65</v>
      </c>
      <c r="G7577" s="152">
        <v>21.6666666666667</v>
      </c>
      <c r="H7577" s="152">
        <v>203.423778674929</v>
      </c>
      <c r="I7577" s="152">
        <v>167.827807662254</v>
      </c>
      <c r="J7577" s="152">
        <v>129.08295942769399</v>
      </c>
      <c r="K7577" s="152">
        <v>214.43904399686701</v>
      </c>
      <c r="L7577" s="152">
        <v>38.744848234559903</v>
      </c>
      <c r="M7577" s="152">
        <v>46.611236334613402</v>
      </c>
    </row>
    <row r="7578" spans="1:13">
      <c r="A7578" s="150" t="str">
        <f t="shared" si="237"/>
        <v>2011-2013FemalesPD1</v>
      </c>
      <c r="B7578" s="151" t="str">
        <f t="shared" si="236"/>
        <v>2011-2013_Females_PD1_&lt;75</v>
      </c>
      <c r="C7578" s="152" t="s">
        <v>9</v>
      </c>
      <c r="D7578" s="152" t="s">
        <v>214</v>
      </c>
      <c r="E7578" s="152" t="s">
        <v>126</v>
      </c>
      <c r="F7578" s="152">
        <v>66</v>
      </c>
      <c r="G7578" s="152">
        <v>22</v>
      </c>
      <c r="H7578" s="152">
        <v>206.93547375681899</v>
      </c>
      <c r="I7578" s="152">
        <v>166.293171296932</v>
      </c>
      <c r="J7578" s="152">
        <v>128.14115717424301</v>
      </c>
      <c r="K7578" s="152">
        <v>212.12622526452299</v>
      </c>
      <c r="L7578" s="152">
        <v>38.152014122688698</v>
      </c>
      <c r="M7578" s="152">
        <v>45.833053967591802</v>
      </c>
    </row>
    <row r="7579" spans="1:13">
      <c r="A7579" s="150" t="str">
        <f t="shared" si="237"/>
        <v>2012-2014FemalesPD1</v>
      </c>
      <c r="B7579" s="151" t="str">
        <f t="shared" si="236"/>
        <v>2012-2014_Females_PD1_&lt;75</v>
      </c>
      <c r="C7579" s="152" t="s">
        <v>216</v>
      </c>
      <c r="D7579" s="152" t="s">
        <v>214</v>
      </c>
      <c r="E7579" s="152" t="s">
        <v>126</v>
      </c>
      <c r="F7579" s="152">
        <v>63</v>
      </c>
      <c r="G7579" s="152">
        <v>21</v>
      </c>
      <c r="H7579" s="152">
        <v>197.91404875596899</v>
      </c>
      <c r="I7579" s="152">
        <v>158.23802103982501</v>
      </c>
      <c r="J7579" s="152">
        <v>120.83364612060799</v>
      </c>
      <c r="K7579" s="152">
        <v>203.36887979629199</v>
      </c>
      <c r="L7579" s="152">
        <v>37.404374919216899</v>
      </c>
      <c r="M7579" s="152">
        <v>45.1308587564669</v>
      </c>
    </row>
    <row r="7580" spans="1:13">
      <c r="A7580" s="150" t="str">
        <f t="shared" si="237"/>
        <v>2004-2006FemalesPD2</v>
      </c>
      <c r="B7580" s="151" t="str">
        <f t="shared" si="236"/>
        <v>2004-2006_Females_PD2_&lt;75</v>
      </c>
      <c r="C7580" s="152" t="s">
        <v>1</v>
      </c>
      <c r="D7580" s="152" t="s">
        <v>214</v>
      </c>
      <c r="E7580" s="152" t="s">
        <v>127</v>
      </c>
      <c r="F7580" s="152">
        <v>90</v>
      </c>
      <c r="G7580" s="152">
        <v>30</v>
      </c>
      <c r="H7580" s="152">
        <v>251.11607142857099</v>
      </c>
      <c r="I7580" s="152">
        <v>242.50095492609699</v>
      </c>
      <c r="J7580" s="152">
        <v>194.76170505499101</v>
      </c>
      <c r="K7580" s="152">
        <v>298.34978412810301</v>
      </c>
      <c r="L7580" s="152">
        <v>47.739249871105997</v>
      </c>
      <c r="M7580" s="152">
        <v>55.848829202005703</v>
      </c>
    </row>
    <row r="7581" spans="1:13">
      <c r="A7581" s="150" t="str">
        <f t="shared" si="237"/>
        <v>2005-2007FemalesPD2</v>
      </c>
      <c r="B7581" s="151" t="str">
        <f t="shared" si="236"/>
        <v>2005-2007_Females_PD2_&lt;75</v>
      </c>
      <c r="C7581" s="152" t="s">
        <v>3</v>
      </c>
      <c r="D7581" s="152" t="s">
        <v>214</v>
      </c>
      <c r="E7581" s="152" t="s">
        <v>127</v>
      </c>
      <c r="F7581" s="152">
        <v>90</v>
      </c>
      <c r="G7581" s="152">
        <v>30</v>
      </c>
      <c r="H7581" s="152">
        <v>249.19013207077001</v>
      </c>
      <c r="I7581" s="152">
        <v>234.169526993566</v>
      </c>
      <c r="J7581" s="152">
        <v>188.06586748067099</v>
      </c>
      <c r="K7581" s="152">
        <v>288.10492423326099</v>
      </c>
      <c r="L7581" s="152">
        <v>46.103659512895497</v>
      </c>
      <c r="M7581" s="152">
        <v>53.935397239694197</v>
      </c>
    </row>
    <row r="7582" spans="1:13">
      <c r="A7582" s="150" t="str">
        <f t="shared" si="237"/>
        <v>2006-2008FemalesPD2</v>
      </c>
      <c r="B7582" s="151" t="str">
        <f t="shared" si="236"/>
        <v>2006-2008_Females_PD2_&lt;75</v>
      </c>
      <c r="C7582" s="152" t="s">
        <v>4</v>
      </c>
      <c r="D7582" s="152" t="s">
        <v>214</v>
      </c>
      <c r="E7582" s="152" t="s">
        <v>127</v>
      </c>
      <c r="F7582" s="152">
        <v>93</v>
      </c>
      <c r="G7582" s="152">
        <v>31</v>
      </c>
      <c r="H7582" s="152">
        <v>255.16503415918999</v>
      </c>
      <c r="I7582" s="152">
        <v>235.71570735271001</v>
      </c>
      <c r="J7582" s="152">
        <v>190.02756851557299</v>
      </c>
      <c r="K7582" s="152">
        <v>289.02785922952103</v>
      </c>
      <c r="L7582" s="152">
        <v>45.688138837136599</v>
      </c>
      <c r="M7582" s="152">
        <v>53.312151876811697</v>
      </c>
    </row>
    <row r="7583" spans="1:13">
      <c r="A7583" s="150" t="str">
        <f t="shared" si="237"/>
        <v>2007-2009FemalesPD2</v>
      </c>
      <c r="B7583" s="151" t="str">
        <f t="shared" si="236"/>
        <v>2007-2009_Females_PD2_&lt;75</v>
      </c>
      <c r="C7583" s="152" t="s">
        <v>5</v>
      </c>
      <c r="D7583" s="152" t="s">
        <v>214</v>
      </c>
      <c r="E7583" s="152" t="s">
        <v>127</v>
      </c>
      <c r="F7583" s="152">
        <v>90</v>
      </c>
      <c r="G7583" s="152">
        <v>30</v>
      </c>
      <c r="H7583" s="152">
        <v>245.67341813615801</v>
      </c>
      <c r="I7583" s="152">
        <v>219.897710223953</v>
      </c>
      <c r="J7583" s="152">
        <v>176.545836601275</v>
      </c>
      <c r="K7583" s="152">
        <v>270.61386919329101</v>
      </c>
      <c r="L7583" s="152">
        <v>43.351873622678902</v>
      </c>
      <c r="M7583" s="152">
        <v>50.7161589693373</v>
      </c>
    </row>
    <row r="7584" spans="1:13">
      <c r="A7584" s="150" t="str">
        <f t="shared" si="237"/>
        <v>2008-2010FemalesPD2</v>
      </c>
      <c r="B7584" s="151" t="str">
        <f t="shared" si="236"/>
        <v>2008-2010_Females_PD2_&lt;75</v>
      </c>
      <c r="C7584" s="152" t="s">
        <v>6</v>
      </c>
      <c r="D7584" s="152" t="s">
        <v>214</v>
      </c>
      <c r="E7584" s="152" t="s">
        <v>127</v>
      </c>
      <c r="F7584" s="152">
        <v>88</v>
      </c>
      <c r="G7584" s="152">
        <v>29.3333333333333</v>
      </c>
      <c r="H7584" s="152">
        <v>239.925841103659</v>
      </c>
      <c r="I7584" s="152">
        <v>214.32151568566101</v>
      </c>
      <c r="J7584" s="152">
        <v>171.62001560190899</v>
      </c>
      <c r="K7584" s="152">
        <v>264.36609744328001</v>
      </c>
      <c r="L7584" s="152">
        <v>42.701500083751903</v>
      </c>
      <c r="M7584" s="152">
        <v>50.044581757619</v>
      </c>
    </row>
    <row r="7585" spans="1:13">
      <c r="A7585" s="150" t="str">
        <f t="shared" si="237"/>
        <v>2009-2011FemalesPD2</v>
      </c>
      <c r="B7585" s="151" t="str">
        <f t="shared" si="236"/>
        <v>2009-2011_Females_PD2_&lt;75</v>
      </c>
      <c r="C7585" s="152" t="s">
        <v>7</v>
      </c>
      <c r="D7585" s="152" t="s">
        <v>214</v>
      </c>
      <c r="E7585" s="152" t="s">
        <v>127</v>
      </c>
      <c r="F7585" s="152">
        <v>88</v>
      </c>
      <c r="G7585" s="152">
        <v>29.3333333333333</v>
      </c>
      <c r="H7585" s="152">
        <v>240.14190203301999</v>
      </c>
      <c r="I7585" s="152">
        <v>211.91862738587699</v>
      </c>
      <c r="J7585" s="152">
        <v>169.84738694520399</v>
      </c>
      <c r="K7585" s="152">
        <v>261.22456810806</v>
      </c>
      <c r="L7585" s="152">
        <v>42.0712404406734</v>
      </c>
      <c r="M7585" s="152">
        <v>49.3059407221821</v>
      </c>
    </row>
    <row r="7586" spans="1:13">
      <c r="A7586" s="150" t="str">
        <f t="shared" si="237"/>
        <v>2010-2012FemalesPD2</v>
      </c>
      <c r="B7586" s="151" t="str">
        <f t="shared" si="236"/>
        <v>2010-2012_Females_PD2_&lt;75</v>
      </c>
      <c r="C7586" s="152" t="s">
        <v>8</v>
      </c>
      <c r="D7586" s="152" t="s">
        <v>214</v>
      </c>
      <c r="E7586" s="152" t="s">
        <v>127</v>
      </c>
      <c r="F7586" s="152">
        <v>87</v>
      </c>
      <c r="G7586" s="152">
        <v>29</v>
      </c>
      <c r="H7586" s="152">
        <v>237.62051730259699</v>
      </c>
      <c r="I7586" s="152">
        <v>209.95840133605199</v>
      </c>
      <c r="J7586" s="152">
        <v>167.91275094564</v>
      </c>
      <c r="K7586" s="152">
        <v>259.27950244634098</v>
      </c>
      <c r="L7586" s="152">
        <v>42.045650390411801</v>
      </c>
      <c r="M7586" s="152">
        <v>49.321101110289703</v>
      </c>
    </row>
    <row r="7587" spans="1:13">
      <c r="A7587" s="150" t="str">
        <f t="shared" si="237"/>
        <v>2011-2013FemalesPD2</v>
      </c>
      <c r="B7587" s="151" t="str">
        <f t="shared" si="236"/>
        <v>2011-2013_Females_PD2_&lt;75</v>
      </c>
      <c r="C7587" s="152" t="s">
        <v>9</v>
      </c>
      <c r="D7587" s="152" t="s">
        <v>214</v>
      </c>
      <c r="E7587" s="152" t="s">
        <v>127</v>
      </c>
      <c r="F7587" s="152">
        <v>83</v>
      </c>
      <c r="G7587" s="152">
        <v>27.6666666666667</v>
      </c>
      <c r="H7587" s="152">
        <v>226.47275505470799</v>
      </c>
      <c r="I7587" s="152">
        <v>197.97420058060999</v>
      </c>
      <c r="J7587" s="152">
        <v>157.35796369542399</v>
      </c>
      <c r="K7587" s="152">
        <v>245.801290609977</v>
      </c>
      <c r="L7587" s="152">
        <v>40.616236885186503</v>
      </c>
      <c r="M7587" s="152">
        <v>47.827090029366502</v>
      </c>
    </row>
    <row r="7588" spans="1:13">
      <c r="A7588" s="150" t="str">
        <f t="shared" si="237"/>
        <v>2012-2014FemalesPD2</v>
      </c>
      <c r="B7588" s="151" t="str">
        <f t="shared" si="236"/>
        <v>2012-2014_Females_PD2_&lt;75</v>
      </c>
      <c r="C7588" s="152" t="s">
        <v>216</v>
      </c>
      <c r="D7588" s="152" t="s">
        <v>214</v>
      </c>
      <c r="E7588" s="152" t="s">
        <v>127</v>
      </c>
      <c r="F7588" s="152">
        <v>86</v>
      </c>
      <c r="G7588" s="152">
        <v>28.6666666666667</v>
      </c>
      <c r="H7588" s="152">
        <v>234.44741290005999</v>
      </c>
      <c r="I7588" s="152">
        <v>207.651070474806</v>
      </c>
      <c r="J7588" s="152">
        <v>165.43872316619101</v>
      </c>
      <c r="K7588" s="152">
        <v>257.21387757344701</v>
      </c>
      <c r="L7588" s="152">
        <v>42.212347308615101</v>
      </c>
      <c r="M7588" s="152">
        <v>49.562807098640199</v>
      </c>
    </row>
    <row r="7589" spans="1:13">
      <c r="A7589" s="150" t="str">
        <f t="shared" si="237"/>
        <v>2004-2006FemalesPD3</v>
      </c>
      <c r="B7589" s="151" t="str">
        <f t="shared" si="236"/>
        <v>2004-2006_Females_PD3_&lt;75</v>
      </c>
      <c r="C7589" s="152" t="s">
        <v>1</v>
      </c>
      <c r="D7589" s="152" t="s">
        <v>214</v>
      </c>
      <c r="E7589" s="152" t="s">
        <v>128</v>
      </c>
      <c r="F7589" s="152">
        <v>103</v>
      </c>
      <c r="G7589" s="152">
        <v>34.3333333333333</v>
      </c>
      <c r="H7589" s="152">
        <v>295.16276937184801</v>
      </c>
      <c r="I7589" s="152">
        <v>315.98873305922098</v>
      </c>
      <c r="J7589" s="152">
        <v>257.45250141662899</v>
      </c>
      <c r="K7589" s="152">
        <v>383.76672170270001</v>
      </c>
      <c r="L7589" s="152">
        <v>58.536231642592099</v>
      </c>
      <c r="M7589" s="152">
        <v>67.777988643479304</v>
      </c>
    </row>
    <row r="7590" spans="1:13">
      <c r="A7590" s="150" t="str">
        <f t="shared" si="237"/>
        <v>2005-2007FemalesPD3</v>
      </c>
      <c r="B7590" s="151" t="str">
        <f t="shared" si="236"/>
        <v>2005-2007_Females_PD3_&lt;75</v>
      </c>
      <c r="C7590" s="152" t="s">
        <v>3</v>
      </c>
      <c r="D7590" s="152" t="s">
        <v>214</v>
      </c>
      <c r="E7590" s="152" t="s">
        <v>128</v>
      </c>
      <c r="F7590" s="152">
        <v>110</v>
      </c>
      <c r="G7590" s="152">
        <v>36.6666666666667</v>
      </c>
      <c r="H7590" s="152">
        <v>312.83772254138</v>
      </c>
      <c r="I7590" s="152">
        <v>336.521299367484</v>
      </c>
      <c r="J7590" s="152">
        <v>276.03818518113798</v>
      </c>
      <c r="K7590" s="152">
        <v>406.22016267423101</v>
      </c>
      <c r="L7590" s="152">
        <v>60.483114186346299</v>
      </c>
      <c r="M7590" s="152">
        <v>69.698863306746901</v>
      </c>
    </row>
    <row r="7591" spans="1:13">
      <c r="A7591" s="150" t="str">
        <f t="shared" si="237"/>
        <v>2006-2008FemalesPD3</v>
      </c>
      <c r="B7591" s="151" t="str">
        <f t="shared" si="236"/>
        <v>2006-2008_Females_PD3_&lt;75</v>
      </c>
      <c r="C7591" s="152" t="s">
        <v>4</v>
      </c>
      <c r="D7591" s="152" t="s">
        <v>214</v>
      </c>
      <c r="E7591" s="152" t="s">
        <v>128</v>
      </c>
      <c r="F7591" s="152">
        <v>108</v>
      </c>
      <c r="G7591" s="152">
        <v>36</v>
      </c>
      <c r="H7591" s="152">
        <v>303.08132682269701</v>
      </c>
      <c r="I7591" s="152">
        <v>320.07170394649398</v>
      </c>
      <c r="J7591" s="152">
        <v>261.96164930366098</v>
      </c>
      <c r="K7591" s="152">
        <v>387.12409190283</v>
      </c>
      <c r="L7591" s="152">
        <v>58.110054642833397</v>
      </c>
      <c r="M7591" s="152">
        <v>67.052387956336304</v>
      </c>
    </row>
    <row r="7592" spans="1:13">
      <c r="A7592" s="150" t="str">
        <f t="shared" si="237"/>
        <v>2007-2009FemalesPD3</v>
      </c>
      <c r="B7592" s="151" t="str">
        <f t="shared" si="236"/>
        <v>2007-2009_Females_PD3_&lt;75</v>
      </c>
      <c r="C7592" s="152" t="s">
        <v>5</v>
      </c>
      <c r="D7592" s="152" t="s">
        <v>214</v>
      </c>
      <c r="E7592" s="152" t="s">
        <v>128</v>
      </c>
      <c r="F7592" s="152">
        <v>109</v>
      </c>
      <c r="G7592" s="152">
        <v>36.3333333333333</v>
      </c>
      <c r="H7592" s="152">
        <v>303.106142765774</v>
      </c>
      <c r="I7592" s="152">
        <v>311.54138555532398</v>
      </c>
      <c r="J7592" s="152">
        <v>255.267354748364</v>
      </c>
      <c r="K7592" s="152">
        <v>376.43221249041</v>
      </c>
      <c r="L7592" s="152">
        <v>56.274030806959999</v>
      </c>
      <c r="M7592" s="152">
        <v>64.8908269350854</v>
      </c>
    </row>
    <row r="7593" spans="1:13">
      <c r="A7593" s="150" t="str">
        <f t="shared" si="237"/>
        <v>2008-2010FemalesPD3</v>
      </c>
      <c r="B7593" s="151" t="str">
        <f t="shared" si="236"/>
        <v>2008-2010_Females_PD3_&lt;75</v>
      </c>
      <c r="C7593" s="152" t="s">
        <v>6</v>
      </c>
      <c r="D7593" s="152" t="s">
        <v>214</v>
      </c>
      <c r="E7593" s="152" t="s">
        <v>128</v>
      </c>
      <c r="F7593" s="152">
        <v>91</v>
      </c>
      <c r="G7593" s="152">
        <v>30.3333333333333</v>
      </c>
      <c r="H7593" s="152">
        <v>253.185688052974</v>
      </c>
      <c r="I7593" s="152">
        <v>252.594205280583</v>
      </c>
      <c r="J7593" s="152">
        <v>203.00621865081101</v>
      </c>
      <c r="K7593" s="152">
        <v>310.55534212553999</v>
      </c>
      <c r="L7593" s="152">
        <v>49.587986629771898</v>
      </c>
      <c r="M7593" s="152">
        <v>57.9611368449577</v>
      </c>
    </row>
    <row r="7594" spans="1:13">
      <c r="A7594" s="150" t="str">
        <f t="shared" si="237"/>
        <v>2009-2011FemalesPD3</v>
      </c>
      <c r="B7594" s="151" t="str">
        <f t="shared" si="236"/>
        <v>2009-2011_Females_PD3_&lt;75</v>
      </c>
      <c r="C7594" s="152" t="s">
        <v>7</v>
      </c>
      <c r="D7594" s="152" t="s">
        <v>214</v>
      </c>
      <c r="E7594" s="152" t="s">
        <v>128</v>
      </c>
      <c r="F7594" s="152">
        <v>85</v>
      </c>
      <c r="G7594" s="152">
        <v>28.3333333333333</v>
      </c>
      <c r="H7594" s="152">
        <v>238.362310712283</v>
      </c>
      <c r="I7594" s="152">
        <v>232.66865542825499</v>
      </c>
      <c r="J7594" s="152">
        <v>185.55627438374199</v>
      </c>
      <c r="K7594" s="152">
        <v>288.037224803615</v>
      </c>
      <c r="L7594" s="152">
        <v>47.112381044512702</v>
      </c>
      <c r="M7594" s="152">
        <v>55.368569375360501</v>
      </c>
    </row>
    <row r="7595" spans="1:13">
      <c r="A7595" s="150" t="str">
        <f t="shared" si="237"/>
        <v>2010-2012FemalesPD3</v>
      </c>
      <c r="B7595" s="151" t="str">
        <f t="shared" si="236"/>
        <v>2010-2012_Females_PD3_&lt;75</v>
      </c>
      <c r="C7595" s="152" t="s">
        <v>8</v>
      </c>
      <c r="D7595" s="152" t="s">
        <v>214</v>
      </c>
      <c r="E7595" s="152" t="s">
        <v>128</v>
      </c>
      <c r="F7595" s="152">
        <v>82</v>
      </c>
      <c r="G7595" s="152">
        <v>27.3333333333333</v>
      </c>
      <c r="H7595" s="152">
        <v>231.37044665782599</v>
      </c>
      <c r="I7595" s="152">
        <v>221.62888837932999</v>
      </c>
      <c r="J7595" s="152">
        <v>175.974684799729</v>
      </c>
      <c r="K7595" s="152">
        <v>275.442193821199</v>
      </c>
      <c r="L7595" s="152">
        <v>45.654203579601401</v>
      </c>
      <c r="M7595" s="152">
        <v>53.813305441869097</v>
      </c>
    </row>
    <row r="7596" spans="1:13">
      <c r="A7596" s="150" t="str">
        <f t="shared" si="237"/>
        <v>2011-2013FemalesPD3</v>
      </c>
      <c r="B7596" s="151" t="str">
        <f t="shared" si="236"/>
        <v>2011-2013_Females_PD3_&lt;75</v>
      </c>
      <c r="C7596" s="152" t="s">
        <v>9</v>
      </c>
      <c r="D7596" s="152" t="s">
        <v>214</v>
      </c>
      <c r="E7596" s="152" t="s">
        <v>128</v>
      </c>
      <c r="F7596" s="152">
        <v>89</v>
      </c>
      <c r="G7596" s="152">
        <v>29.6666666666667</v>
      </c>
      <c r="H7596" s="152">
        <v>250.99410586875001</v>
      </c>
      <c r="I7596" s="152">
        <v>232.94288145250499</v>
      </c>
      <c r="J7596" s="152">
        <v>186.73602890816801</v>
      </c>
      <c r="K7596" s="152">
        <v>287.04687380920899</v>
      </c>
      <c r="L7596" s="152">
        <v>46.2068525443376</v>
      </c>
      <c r="M7596" s="152">
        <v>54.1039923567035</v>
      </c>
    </row>
    <row r="7597" spans="1:13">
      <c r="A7597" s="150" t="str">
        <f t="shared" si="237"/>
        <v>2012-2014FemalesPD3</v>
      </c>
      <c r="B7597" s="151" t="str">
        <f t="shared" si="236"/>
        <v>2012-2014_Females_PD3_&lt;75</v>
      </c>
      <c r="C7597" s="152" t="s">
        <v>216</v>
      </c>
      <c r="D7597" s="152" t="s">
        <v>214</v>
      </c>
      <c r="E7597" s="152" t="s">
        <v>128</v>
      </c>
      <c r="F7597" s="152">
        <v>85</v>
      </c>
      <c r="G7597" s="152">
        <v>28.3333333333333</v>
      </c>
      <c r="H7597" s="152">
        <v>238.87140287769799</v>
      </c>
      <c r="I7597" s="152">
        <v>218.27157074193599</v>
      </c>
      <c r="J7597" s="152">
        <v>174.01114597904601</v>
      </c>
      <c r="K7597" s="152">
        <v>270.28839402139698</v>
      </c>
      <c r="L7597" s="152">
        <v>44.260424762890601</v>
      </c>
      <c r="M7597" s="152">
        <v>52.016823279460603</v>
      </c>
    </row>
    <row r="7598" spans="1:13">
      <c r="A7598" s="150" t="str">
        <f t="shared" si="237"/>
        <v>2004-2006FemalesPD4</v>
      </c>
      <c r="B7598" s="151" t="str">
        <f t="shared" si="236"/>
        <v>2004-2006_Females_PD4_&lt;75</v>
      </c>
      <c r="C7598" s="152" t="s">
        <v>1</v>
      </c>
      <c r="D7598" s="152" t="s">
        <v>214</v>
      </c>
      <c r="E7598" s="152" t="s">
        <v>129</v>
      </c>
      <c r="F7598" s="152">
        <v>123</v>
      </c>
      <c r="G7598" s="152">
        <v>41</v>
      </c>
      <c r="H7598" s="152">
        <v>359.63860705827301</v>
      </c>
      <c r="I7598" s="152">
        <v>426.46255651511598</v>
      </c>
      <c r="J7598" s="152">
        <v>354.12898202696698</v>
      </c>
      <c r="K7598" s="152">
        <v>509.17388548896702</v>
      </c>
      <c r="L7598" s="152">
        <v>72.333574488148699</v>
      </c>
      <c r="M7598" s="152">
        <v>82.711328973850598</v>
      </c>
    </row>
    <row r="7599" spans="1:13">
      <c r="A7599" s="150" t="str">
        <f t="shared" si="237"/>
        <v>2005-2007FemalesPD4</v>
      </c>
      <c r="B7599" s="151" t="str">
        <f t="shared" si="236"/>
        <v>2005-2007_Females_PD4_&lt;75</v>
      </c>
      <c r="C7599" s="152" t="s">
        <v>3</v>
      </c>
      <c r="D7599" s="152" t="s">
        <v>214</v>
      </c>
      <c r="E7599" s="152" t="s">
        <v>129</v>
      </c>
      <c r="F7599" s="152">
        <v>110</v>
      </c>
      <c r="G7599" s="152">
        <v>36.6666666666667</v>
      </c>
      <c r="H7599" s="152">
        <v>317.49696934711102</v>
      </c>
      <c r="I7599" s="152">
        <v>378.00930326125803</v>
      </c>
      <c r="J7599" s="152">
        <v>310.36917459089898</v>
      </c>
      <c r="K7599" s="152">
        <v>455.955687895506</v>
      </c>
      <c r="L7599" s="152">
        <v>67.640128670359005</v>
      </c>
      <c r="M7599" s="152">
        <v>77.946384634248503</v>
      </c>
    </row>
    <row r="7600" spans="1:13">
      <c r="A7600" s="150" t="str">
        <f t="shared" si="237"/>
        <v>2006-2008FemalesPD4</v>
      </c>
      <c r="B7600" s="151" t="str">
        <f t="shared" si="236"/>
        <v>2006-2008_Females_PD4_&lt;75</v>
      </c>
      <c r="C7600" s="152" t="s">
        <v>4</v>
      </c>
      <c r="D7600" s="152" t="s">
        <v>214</v>
      </c>
      <c r="E7600" s="152" t="s">
        <v>129</v>
      </c>
      <c r="F7600" s="152">
        <v>95</v>
      </c>
      <c r="G7600" s="152">
        <v>31.6666666666667</v>
      </c>
      <c r="H7600" s="152">
        <v>270.99497946143299</v>
      </c>
      <c r="I7600" s="152">
        <v>315.313821600452</v>
      </c>
      <c r="J7600" s="152">
        <v>254.766256672449</v>
      </c>
      <c r="K7600" s="152">
        <v>385.84891863347502</v>
      </c>
      <c r="L7600" s="152">
        <v>60.547564928003098</v>
      </c>
      <c r="M7600" s="152">
        <v>70.535097033023007</v>
      </c>
    </row>
    <row r="7601" spans="1:13">
      <c r="A7601" s="150" t="str">
        <f t="shared" si="237"/>
        <v>2007-2009FemalesPD4</v>
      </c>
      <c r="B7601" s="151" t="str">
        <f t="shared" si="236"/>
        <v>2007-2009_Females_PD4_&lt;75</v>
      </c>
      <c r="C7601" s="152" t="s">
        <v>5</v>
      </c>
      <c r="D7601" s="152" t="s">
        <v>214</v>
      </c>
      <c r="E7601" s="152" t="s">
        <v>129</v>
      </c>
      <c r="F7601" s="152">
        <v>95</v>
      </c>
      <c r="G7601" s="152">
        <v>31.6666666666667</v>
      </c>
      <c r="H7601" s="152">
        <v>268.28579497317099</v>
      </c>
      <c r="I7601" s="152">
        <v>304.79254952231099</v>
      </c>
      <c r="J7601" s="152">
        <v>246.244676706549</v>
      </c>
      <c r="K7601" s="152">
        <v>372.99809825160298</v>
      </c>
      <c r="L7601" s="152">
        <v>58.547872815761998</v>
      </c>
      <c r="M7601" s="152">
        <v>68.205548729291493</v>
      </c>
    </row>
    <row r="7602" spans="1:13">
      <c r="A7602" s="150" t="str">
        <f t="shared" si="237"/>
        <v>2008-2010FemalesPD4</v>
      </c>
      <c r="B7602" s="151" t="str">
        <f t="shared" si="236"/>
        <v>2008-2010_Females_PD4_&lt;75</v>
      </c>
      <c r="C7602" s="152" t="s">
        <v>6</v>
      </c>
      <c r="D7602" s="152" t="s">
        <v>214</v>
      </c>
      <c r="E7602" s="152" t="s">
        <v>129</v>
      </c>
      <c r="F7602" s="152">
        <v>104</v>
      </c>
      <c r="G7602" s="152">
        <v>34.6666666666667</v>
      </c>
      <c r="H7602" s="152">
        <v>290.73830756758298</v>
      </c>
      <c r="I7602" s="152">
        <v>326.73322519554199</v>
      </c>
      <c r="J7602" s="152">
        <v>266.67810859213</v>
      </c>
      <c r="K7602" s="152">
        <v>396.22046594567502</v>
      </c>
      <c r="L7602" s="152">
        <v>60.055116603411797</v>
      </c>
      <c r="M7602" s="152">
        <v>69.487240750132997</v>
      </c>
    </row>
    <row r="7603" spans="1:13">
      <c r="A7603" s="150" t="str">
        <f t="shared" si="237"/>
        <v>2009-2011FemalesPD4</v>
      </c>
      <c r="B7603" s="151" t="str">
        <f t="shared" si="236"/>
        <v>2009-2011_Females_PD4_&lt;75</v>
      </c>
      <c r="C7603" s="152" t="s">
        <v>7</v>
      </c>
      <c r="D7603" s="152" t="s">
        <v>214</v>
      </c>
      <c r="E7603" s="152" t="s">
        <v>129</v>
      </c>
      <c r="F7603" s="152">
        <v>111</v>
      </c>
      <c r="G7603" s="152">
        <v>37</v>
      </c>
      <c r="H7603" s="152">
        <v>307.67525015938099</v>
      </c>
      <c r="I7603" s="152">
        <v>350.549571900513</v>
      </c>
      <c r="J7603" s="152">
        <v>288.168457992725</v>
      </c>
      <c r="K7603" s="152">
        <v>422.38932002699897</v>
      </c>
      <c r="L7603" s="152">
        <v>62.3811139077877</v>
      </c>
      <c r="M7603" s="152">
        <v>71.839748126485503</v>
      </c>
    </row>
    <row r="7604" spans="1:13">
      <c r="A7604" s="150" t="str">
        <f t="shared" si="237"/>
        <v>2010-2012FemalesPD4</v>
      </c>
      <c r="B7604" s="151" t="str">
        <f t="shared" si="236"/>
        <v>2010-2012_Females_PD4_&lt;75</v>
      </c>
      <c r="C7604" s="152" t="s">
        <v>8</v>
      </c>
      <c r="D7604" s="152" t="s">
        <v>214</v>
      </c>
      <c r="E7604" s="152" t="s">
        <v>129</v>
      </c>
      <c r="F7604" s="152">
        <v>114</v>
      </c>
      <c r="G7604" s="152">
        <v>38</v>
      </c>
      <c r="H7604" s="152">
        <v>314.76930723141101</v>
      </c>
      <c r="I7604" s="152">
        <v>356.045427516031</v>
      </c>
      <c r="J7604" s="152">
        <v>293.50497929333898</v>
      </c>
      <c r="K7604" s="152">
        <v>427.93325070962902</v>
      </c>
      <c r="L7604" s="152">
        <v>62.540448222692298</v>
      </c>
      <c r="M7604" s="152">
        <v>71.887823193597697</v>
      </c>
    </row>
    <row r="7605" spans="1:13">
      <c r="A7605" s="150" t="str">
        <f t="shared" si="237"/>
        <v>2011-2013FemalesPD4</v>
      </c>
      <c r="B7605" s="151" t="str">
        <f t="shared" si="236"/>
        <v>2011-2013_Females_PD4_&lt;75</v>
      </c>
      <c r="C7605" s="152" t="s">
        <v>9</v>
      </c>
      <c r="D7605" s="152" t="s">
        <v>214</v>
      </c>
      <c r="E7605" s="152" t="s">
        <v>129</v>
      </c>
      <c r="F7605" s="152">
        <v>117</v>
      </c>
      <c r="G7605" s="152">
        <v>39</v>
      </c>
      <c r="H7605" s="152">
        <v>323.830611680044</v>
      </c>
      <c r="I7605" s="152">
        <v>366.08823979048202</v>
      </c>
      <c r="J7605" s="152">
        <v>302.58674973710202</v>
      </c>
      <c r="K7605" s="152">
        <v>438.94883060520698</v>
      </c>
      <c r="L7605" s="152">
        <v>63.501490053379499</v>
      </c>
      <c r="M7605" s="152">
        <v>72.860590814725199</v>
      </c>
    </row>
    <row r="7606" spans="1:13">
      <c r="A7606" s="150" t="str">
        <f t="shared" si="237"/>
        <v>2012-2014FemalesPD4</v>
      </c>
      <c r="B7606" s="151" t="str">
        <f t="shared" si="236"/>
        <v>2012-2014_Females_PD4_&lt;75</v>
      </c>
      <c r="C7606" s="152" t="s">
        <v>216</v>
      </c>
      <c r="D7606" s="152" t="s">
        <v>214</v>
      </c>
      <c r="E7606" s="152" t="s">
        <v>129</v>
      </c>
      <c r="F7606" s="152">
        <v>120</v>
      </c>
      <c r="G7606" s="152">
        <v>40</v>
      </c>
      <c r="H7606" s="152">
        <v>331.64745875134702</v>
      </c>
      <c r="I7606" s="152">
        <v>370.04991218300597</v>
      </c>
      <c r="J7606" s="152">
        <v>306.56503077748403</v>
      </c>
      <c r="K7606" s="152">
        <v>442.76478878557498</v>
      </c>
      <c r="L7606" s="152">
        <v>63.484881405521797</v>
      </c>
      <c r="M7606" s="152">
        <v>72.714876602568907</v>
      </c>
    </row>
    <row r="7607" spans="1:13">
      <c r="A7607" s="150" t="str">
        <f t="shared" si="237"/>
        <v>2004-2006FemalesPD5</v>
      </c>
      <c r="B7607" s="151" t="str">
        <f t="shared" si="236"/>
        <v>2004-2006_Females_PD5_&lt;75</v>
      </c>
      <c r="C7607" s="152" t="s">
        <v>1</v>
      </c>
      <c r="D7607" s="152" t="s">
        <v>214</v>
      </c>
      <c r="E7607" s="152" t="s">
        <v>130</v>
      </c>
      <c r="F7607" s="152">
        <v>116</v>
      </c>
      <c r="G7607" s="152">
        <v>38.6666666666667</v>
      </c>
      <c r="H7607" s="152">
        <v>341.62862612280998</v>
      </c>
      <c r="I7607" s="152">
        <v>441.96294405461299</v>
      </c>
      <c r="J7607" s="152">
        <v>364.25245363419702</v>
      </c>
      <c r="K7607" s="152">
        <v>531.17979246415803</v>
      </c>
      <c r="L7607" s="152">
        <v>77.710490420415297</v>
      </c>
      <c r="M7607" s="152">
        <v>89.216848409545193</v>
      </c>
    </row>
    <row r="7608" spans="1:13">
      <c r="A7608" s="150" t="str">
        <f t="shared" si="237"/>
        <v>2005-2007FemalesPD5</v>
      </c>
      <c r="B7608" s="151" t="str">
        <f t="shared" si="236"/>
        <v>2005-2007_Females_PD5_&lt;75</v>
      </c>
      <c r="C7608" s="152" t="s">
        <v>3</v>
      </c>
      <c r="D7608" s="152" t="s">
        <v>214</v>
      </c>
      <c r="E7608" s="152" t="s">
        <v>130</v>
      </c>
      <c r="F7608" s="152">
        <v>118</v>
      </c>
      <c r="G7608" s="152">
        <v>39.3333333333333</v>
      </c>
      <c r="H7608" s="152">
        <v>345.392811146236</v>
      </c>
      <c r="I7608" s="152">
        <v>455.08267535275797</v>
      </c>
      <c r="J7608" s="152">
        <v>375.79689729260798</v>
      </c>
      <c r="K7608" s="152">
        <v>546.00047454580101</v>
      </c>
      <c r="L7608" s="152">
        <v>79.285778060149497</v>
      </c>
      <c r="M7608" s="152">
        <v>90.917799193042995</v>
      </c>
    </row>
    <row r="7609" spans="1:13">
      <c r="A7609" s="150" t="str">
        <f t="shared" si="237"/>
        <v>2006-2008FemalesPD5</v>
      </c>
      <c r="B7609" s="151" t="str">
        <f t="shared" si="236"/>
        <v>2006-2008_Females_PD5_&lt;75</v>
      </c>
      <c r="C7609" s="152" t="s">
        <v>4</v>
      </c>
      <c r="D7609" s="152" t="s">
        <v>214</v>
      </c>
      <c r="E7609" s="152" t="s">
        <v>130</v>
      </c>
      <c r="F7609" s="152">
        <v>110</v>
      </c>
      <c r="G7609" s="152">
        <v>36.6666666666667</v>
      </c>
      <c r="H7609" s="152">
        <v>319.81392644279703</v>
      </c>
      <c r="I7609" s="152">
        <v>416.55881939687703</v>
      </c>
      <c r="J7609" s="152">
        <v>341.36948950738599</v>
      </c>
      <c r="K7609" s="152">
        <v>503.20466917814798</v>
      </c>
      <c r="L7609" s="152">
        <v>75.189329889491702</v>
      </c>
      <c r="M7609" s="152">
        <v>86.645849781270201</v>
      </c>
    </row>
    <row r="7610" spans="1:13">
      <c r="A7610" s="150" t="str">
        <f t="shared" si="237"/>
        <v>2007-2009FemalesPD5</v>
      </c>
      <c r="B7610" s="151" t="str">
        <f t="shared" si="236"/>
        <v>2007-2009_Females_PD5_&lt;75</v>
      </c>
      <c r="C7610" s="152" t="s">
        <v>5</v>
      </c>
      <c r="D7610" s="152" t="s">
        <v>214</v>
      </c>
      <c r="E7610" s="152" t="s">
        <v>130</v>
      </c>
      <c r="F7610" s="152">
        <v>121</v>
      </c>
      <c r="G7610" s="152">
        <v>40.3333333333333</v>
      </c>
      <c r="H7610" s="152">
        <v>349.54934134504299</v>
      </c>
      <c r="I7610" s="152">
        <v>446.59207952898799</v>
      </c>
      <c r="J7610" s="152">
        <v>369.613973004537</v>
      </c>
      <c r="K7610" s="152">
        <v>534.71208937241101</v>
      </c>
      <c r="L7610" s="152">
        <v>76.978106524450396</v>
      </c>
      <c r="M7610" s="152">
        <v>88.120009843423901</v>
      </c>
    </row>
    <row r="7611" spans="1:13">
      <c r="A7611" s="150" t="str">
        <f t="shared" si="237"/>
        <v>2008-2010FemalesPD5</v>
      </c>
      <c r="B7611" s="151" t="str">
        <f t="shared" si="236"/>
        <v>2008-2010_Females_PD5_&lt;75</v>
      </c>
      <c r="C7611" s="152" t="s">
        <v>6</v>
      </c>
      <c r="D7611" s="152" t="s">
        <v>214</v>
      </c>
      <c r="E7611" s="152" t="s">
        <v>130</v>
      </c>
      <c r="F7611" s="152">
        <v>122</v>
      </c>
      <c r="G7611" s="152">
        <v>40.6666666666667</v>
      </c>
      <c r="H7611" s="152">
        <v>350.53442133088203</v>
      </c>
      <c r="I7611" s="152">
        <v>437.62009093770399</v>
      </c>
      <c r="J7611" s="152">
        <v>362.34490569079298</v>
      </c>
      <c r="K7611" s="152">
        <v>523.74257292129198</v>
      </c>
      <c r="L7611" s="152">
        <v>75.275185246911093</v>
      </c>
      <c r="M7611" s="152">
        <v>86.122481983588003</v>
      </c>
    </row>
    <row r="7612" spans="1:13">
      <c r="A7612" s="150" t="str">
        <f t="shared" si="237"/>
        <v>2009-2011FemalesPD5</v>
      </c>
      <c r="B7612" s="151" t="str">
        <f t="shared" si="236"/>
        <v>2009-2011_Females_PD5_&lt;75</v>
      </c>
      <c r="C7612" s="152" t="s">
        <v>7</v>
      </c>
      <c r="D7612" s="152" t="s">
        <v>214</v>
      </c>
      <c r="E7612" s="152" t="s">
        <v>130</v>
      </c>
      <c r="F7612" s="152">
        <v>129</v>
      </c>
      <c r="G7612" s="152">
        <v>43</v>
      </c>
      <c r="H7612" s="152">
        <v>368.550368550369</v>
      </c>
      <c r="I7612" s="152">
        <v>467.673476444541</v>
      </c>
      <c r="J7612" s="152">
        <v>389.45066574996599</v>
      </c>
      <c r="K7612" s="152">
        <v>556.83550179846395</v>
      </c>
      <c r="L7612" s="152">
        <v>78.222810694575301</v>
      </c>
      <c r="M7612" s="152">
        <v>89.162025353923099</v>
      </c>
    </row>
    <row r="7613" spans="1:13">
      <c r="A7613" s="150" t="str">
        <f t="shared" si="237"/>
        <v>2010-2012FemalesPD5</v>
      </c>
      <c r="B7613" s="151" t="str">
        <f t="shared" si="236"/>
        <v>2010-2012_Females_PD5_&lt;75</v>
      </c>
      <c r="C7613" s="152" t="s">
        <v>8</v>
      </c>
      <c r="D7613" s="152" t="s">
        <v>214</v>
      </c>
      <c r="E7613" s="152" t="s">
        <v>130</v>
      </c>
      <c r="F7613" s="152">
        <v>136</v>
      </c>
      <c r="G7613" s="152">
        <v>45.3333333333333</v>
      </c>
      <c r="H7613" s="152">
        <v>386.319736393592</v>
      </c>
      <c r="I7613" s="152">
        <v>492.282552809626</v>
      </c>
      <c r="J7613" s="152">
        <v>411.933794974379</v>
      </c>
      <c r="K7613" s="152">
        <v>583.55391428796304</v>
      </c>
      <c r="L7613" s="152">
        <v>80.348757835247</v>
      </c>
      <c r="M7613" s="152">
        <v>91.271361478337198</v>
      </c>
    </row>
    <row r="7614" spans="1:13">
      <c r="A7614" s="150" t="str">
        <f t="shared" si="237"/>
        <v>2011-2013FemalesPD5</v>
      </c>
      <c r="B7614" s="151" t="str">
        <f t="shared" si="236"/>
        <v>2011-2013_Females_PD5_&lt;75</v>
      </c>
      <c r="C7614" s="152" t="s">
        <v>9</v>
      </c>
      <c r="D7614" s="152" t="s">
        <v>214</v>
      </c>
      <c r="E7614" s="152" t="s">
        <v>130</v>
      </c>
      <c r="F7614" s="152">
        <v>129</v>
      </c>
      <c r="G7614" s="152">
        <v>43</v>
      </c>
      <c r="H7614" s="152">
        <v>364.12905411127099</v>
      </c>
      <c r="I7614" s="152">
        <v>461.68277768804001</v>
      </c>
      <c r="J7614" s="152">
        <v>384.500969077251</v>
      </c>
      <c r="K7614" s="152">
        <v>549.65822008280099</v>
      </c>
      <c r="L7614" s="152">
        <v>77.181808610789702</v>
      </c>
      <c r="M7614" s="152">
        <v>87.975442394760606</v>
      </c>
    </row>
    <row r="7615" spans="1:13">
      <c r="A7615" s="150" t="str">
        <f t="shared" si="237"/>
        <v>2012-2014FemalesPD5</v>
      </c>
      <c r="B7615" s="151" t="str">
        <f t="shared" ref="B7615:B7678" si="238">CONCATENATE(C7615,"_",D7615,"_",E7615,"_","&lt;75")</f>
        <v>2012-2014_Females_PD5_&lt;75</v>
      </c>
      <c r="C7615" s="152" t="s">
        <v>216</v>
      </c>
      <c r="D7615" s="152" t="s">
        <v>214</v>
      </c>
      <c r="E7615" s="152" t="s">
        <v>130</v>
      </c>
      <c r="F7615" s="152">
        <v>135</v>
      </c>
      <c r="G7615" s="152">
        <v>45</v>
      </c>
      <c r="H7615" s="152">
        <v>379.064412871343</v>
      </c>
      <c r="I7615" s="152">
        <v>469.96842528054498</v>
      </c>
      <c r="J7615" s="152">
        <v>393.14856779657799</v>
      </c>
      <c r="K7615" s="152">
        <v>557.27254359368499</v>
      </c>
      <c r="L7615" s="152">
        <v>76.819857483966103</v>
      </c>
      <c r="M7615" s="152">
        <v>87.304118313140506</v>
      </c>
    </row>
    <row r="7616" spans="1:13">
      <c r="A7616" s="150" t="str">
        <f t="shared" si="237"/>
        <v>2004-2006FemalesPF</v>
      </c>
      <c r="B7616" s="151" t="str">
        <f t="shared" si="238"/>
        <v>2004-2006_Females_PF_&lt;75</v>
      </c>
      <c r="C7616" s="152" t="s">
        <v>1</v>
      </c>
      <c r="D7616" s="152" t="s">
        <v>214</v>
      </c>
      <c r="E7616" s="152" t="s">
        <v>131</v>
      </c>
      <c r="F7616" s="152">
        <v>1155</v>
      </c>
      <c r="G7616" s="152">
        <v>385</v>
      </c>
      <c r="H7616" s="152">
        <v>353.77033413684597</v>
      </c>
      <c r="I7616" s="152">
        <v>396.17837712455901</v>
      </c>
      <c r="J7616" s="152">
        <v>373.59067903502199</v>
      </c>
      <c r="K7616" s="152">
        <v>419.77162743994199</v>
      </c>
      <c r="L7616" s="152">
        <v>22.587698089536701</v>
      </c>
      <c r="M7616" s="152">
        <v>23.5932503153829</v>
      </c>
    </row>
    <row r="7617" spans="1:13">
      <c r="A7617" s="150" t="str">
        <f t="shared" si="237"/>
        <v>2005-2007FemalesPF</v>
      </c>
      <c r="B7617" s="151" t="str">
        <f t="shared" si="238"/>
        <v>2005-2007_Females_PF_&lt;75</v>
      </c>
      <c r="C7617" s="152" t="s">
        <v>3</v>
      </c>
      <c r="D7617" s="152" t="s">
        <v>214</v>
      </c>
      <c r="E7617" s="152" t="s">
        <v>131</v>
      </c>
      <c r="F7617" s="152">
        <v>1184</v>
      </c>
      <c r="G7617" s="152">
        <v>394.66666666666703</v>
      </c>
      <c r="H7617" s="152">
        <v>362.57181004176903</v>
      </c>
      <c r="I7617" s="152">
        <v>403.89514610099502</v>
      </c>
      <c r="J7617" s="152">
        <v>381.14417055820599</v>
      </c>
      <c r="K7617" s="152">
        <v>427.64616261317201</v>
      </c>
      <c r="L7617" s="152">
        <v>22.750975542789401</v>
      </c>
      <c r="M7617" s="152">
        <v>23.751016512177401</v>
      </c>
    </row>
    <row r="7618" spans="1:13">
      <c r="A7618" s="150" t="str">
        <f t="shared" si="237"/>
        <v>2006-2008FemalesPF</v>
      </c>
      <c r="B7618" s="151" t="str">
        <f t="shared" si="238"/>
        <v>2006-2008_Females_PF_&lt;75</v>
      </c>
      <c r="C7618" s="152" t="s">
        <v>4</v>
      </c>
      <c r="D7618" s="152" t="s">
        <v>214</v>
      </c>
      <c r="E7618" s="152" t="s">
        <v>131</v>
      </c>
      <c r="F7618" s="152">
        <v>1221</v>
      </c>
      <c r="G7618" s="152">
        <v>407</v>
      </c>
      <c r="H7618" s="152">
        <v>373.58757278226398</v>
      </c>
      <c r="I7618" s="152">
        <v>412.585370696778</v>
      </c>
      <c r="J7618" s="152">
        <v>389.69281117105299</v>
      </c>
      <c r="K7618" s="152">
        <v>436.46846795720398</v>
      </c>
      <c r="L7618" s="152">
        <v>22.892559525725002</v>
      </c>
      <c r="M7618" s="152">
        <v>23.883097260425298</v>
      </c>
    </row>
    <row r="7619" spans="1:13">
      <c r="A7619" s="150" t="str">
        <f t="shared" ref="A7619:A7682" si="239">C7619&amp;D7619&amp;E7619</f>
        <v>2007-2009FemalesPF</v>
      </c>
      <c r="B7619" s="151" t="str">
        <f t="shared" si="238"/>
        <v>2007-2009_Females_PF_&lt;75</v>
      </c>
      <c r="C7619" s="152" t="s">
        <v>5</v>
      </c>
      <c r="D7619" s="152" t="s">
        <v>214</v>
      </c>
      <c r="E7619" s="152" t="s">
        <v>131</v>
      </c>
      <c r="F7619" s="152">
        <v>1200</v>
      </c>
      <c r="G7619" s="152">
        <v>400</v>
      </c>
      <c r="H7619" s="152">
        <v>367.16672735116703</v>
      </c>
      <c r="I7619" s="152">
        <v>400.80077641969098</v>
      </c>
      <c r="J7619" s="152">
        <v>378.365998575579</v>
      </c>
      <c r="K7619" s="152">
        <v>424.21494289745903</v>
      </c>
      <c r="L7619" s="152">
        <v>22.434777844111299</v>
      </c>
      <c r="M7619" s="152">
        <v>23.414166477768699</v>
      </c>
    </row>
    <row r="7620" spans="1:13">
      <c r="A7620" s="150" t="str">
        <f t="shared" si="239"/>
        <v>2008-2010FemalesPF</v>
      </c>
      <c r="B7620" s="151" t="str">
        <f t="shared" si="238"/>
        <v>2008-2010_Females_PF_&lt;75</v>
      </c>
      <c r="C7620" s="152" t="s">
        <v>6</v>
      </c>
      <c r="D7620" s="152" t="s">
        <v>214</v>
      </c>
      <c r="E7620" s="152" t="s">
        <v>131</v>
      </c>
      <c r="F7620" s="152">
        <v>1146</v>
      </c>
      <c r="G7620" s="152">
        <v>382</v>
      </c>
      <c r="H7620" s="152">
        <v>350.63886033191397</v>
      </c>
      <c r="I7620" s="152">
        <v>378.10283227690002</v>
      </c>
      <c r="J7620" s="152">
        <v>356.44726324425199</v>
      </c>
      <c r="K7620" s="152">
        <v>400.726327622908</v>
      </c>
      <c r="L7620" s="152">
        <v>21.655569032647499</v>
      </c>
      <c r="M7620" s="152">
        <v>22.6234953460079</v>
      </c>
    </row>
    <row r="7621" spans="1:13">
      <c r="A7621" s="150" t="str">
        <f t="shared" si="239"/>
        <v>2009-2011FemalesPF</v>
      </c>
      <c r="B7621" s="151" t="str">
        <f t="shared" si="238"/>
        <v>2009-2011_Females_PF_&lt;75</v>
      </c>
      <c r="C7621" s="152" t="s">
        <v>7</v>
      </c>
      <c r="D7621" s="152" t="s">
        <v>214</v>
      </c>
      <c r="E7621" s="152" t="s">
        <v>131</v>
      </c>
      <c r="F7621" s="152">
        <v>1102</v>
      </c>
      <c r="G7621" s="152">
        <v>367.33333333333297</v>
      </c>
      <c r="H7621" s="152">
        <v>337.36621684504399</v>
      </c>
      <c r="I7621" s="152">
        <v>359.91819389962097</v>
      </c>
      <c r="J7621" s="152">
        <v>338.898723698396</v>
      </c>
      <c r="K7621" s="152">
        <v>381.89619343747302</v>
      </c>
      <c r="L7621" s="152">
        <v>21.019470201224401</v>
      </c>
      <c r="M7621" s="152">
        <v>21.977999537852501</v>
      </c>
    </row>
    <row r="7622" spans="1:13">
      <c r="A7622" s="150" t="str">
        <f t="shared" si="239"/>
        <v>2010-2012FemalesPF</v>
      </c>
      <c r="B7622" s="151" t="str">
        <f t="shared" si="238"/>
        <v>2010-2012_Females_PF_&lt;75</v>
      </c>
      <c r="C7622" s="152" t="s">
        <v>8</v>
      </c>
      <c r="D7622" s="152" t="s">
        <v>214</v>
      </c>
      <c r="E7622" s="152" t="s">
        <v>131</v>
      </c>
      <c r="F7622" s="152">
        <v>1090</v>
      </c>
      <c r="G7622" s="152">
        <v>363.33333333333297</v>
      </c>
      <c r="H7622" s="152">
        <v>333.37105421714398</v>
      </c>
      <c r="I7622" s="152">
        <v>352.84788209012697</v>
      </c>
      <c r="J7622" s="152">
        <v>332.13322524076699</v>
      </c>
      <c r="K7622" s="152">
        <v>374.51248347280398</v>
      </c>
      <c r="L7622" s="152">
        <v>20.714656849360399</v>
      </c>
      <c r="M7622" s="152">
        <v>21.6646013826768</v>
      </c>
    </row>
    <row r="7623" spans="1:13">
      <c r="A7623" s="150" t="str">
        <f t="shared" si="239"/>
        <v>2011-2013FemalesPF</v>
      </c>
      <c r="B7623" s="151" t="str">
        <f t="shared" si="238"/>
        <v>2011-2013_Females_PF_&lt;75</v>
      </c>
      <c r="C7623" s="152" t="s">
        <v>9</v>
      </c>
      <c r="D7623" s="152" t="s">
        <v>214</v>
      </c>
      <c r="E7623" s="152" t="s">
        <v>131</v>
      </c>
      <c r="F7623" s="152">
        <v>1101</v>
      </c>
      <c r="G7623" s="152">
        <v>367</v>
      </c>
      <c r="H7623" s="152">
        <v>336.12060043778098</v>
      </c>
      <c r="I7623" s="152">
        <v>353.01861752819099</v>
      </c>
      <c r="J7623" s="152">
        <v>332.40125172400599</v>
      </c>
      <c r="K7623" s="152">
        <v>374.57661341468201</v>
      </c>
      <c r="L7623" s="152">
        <v>20.617365804184399</v>
      </c>
      <c r="M7623" s="152">
        <v>21.557995886491302</v>
      </c>
    </row>
    <row r="7624" spans="1:13">
      <c r="A7624" s="150" t="str">
        <f t="shared" si="239"/>
        <v>2012-2014FemalesPF</v>
      </c>
      <c r="B7624" s="151" t="str">
        <f t="shared" si="238"/>
        <v>2012-2014_Females_PF_&lt;75</v>
      </c>
      <c r="C7624" s="152" t="s">
        <v>216</v>
      </c>
      <c r="D7624" s="152" t="s">
        <v>214</v>
      </c>
      <c r="E7624" s="152" t="s">
        <v>131</v>
      </c>
      <c r="F7624" s="152">
        <v>1066</v>
      </c>
      <c r="G7624" s="152">
        <v>355.33333333333297</v>
      </c>
      <c r="H7624" s="152">
        <v>324.56856130265902</v>
      </c>
      <c r="I7624" s="152">
        <v>336.53124324416098</v>
      </c>
      <c r="J7624" s="152">
        <v>316.561451357723</v>
      </c>
      <c r="K7624" s="152">
        <v>357.42733224267801</v>
      </c>
      <c r="L7624" s="152">
        <v>19.969791886438099</v>
      </c>
      <c r="M7624" s="152">
        <v>20.8960889985165</v>
      </c>
    </row>
    <row r="7625" spans="1:13">
      <c r="A7625" s="150" t="str">
        <f t="shared" si="239"/>
        <v>2004-2006FemalesPF1</v>
      </c>
      <c r="B7625" s="151" t="str">
        <f t="shared" si="238"/>
        <v>2004-2006_Females_PF1_&lt;75</v>
      </c>
      <c r="C7625" s="152" t="s">
        <v>1</v>
      </c>
      <c r="D7625" s="152" t="s">
        <v>214</v>
      </c>
      <c r="E7625" s="152" t="s">
        <v>132</v>
      </c>
      <c r="F7625" s="152">
        <v>150</v>
      </c>
      <c r="G7625" s="152">
        <v>50</v>
      </c>
      <c r="H7625" s="152">
        <v>221.62138203093801</v>
      </c>
      <c r="I7625" s="152">
        <v>285.66023590753503</v>
      </c>
      <c r="J7625" s="152">
        <v>240.768274897211</v>
      </c>
      <c r="K7625" s="152">
        <v>336.34323004817901</v>
      </c>
      <c r="L7625" s="152">
        <v>44.891961010324103</v>
      </c>
      <c r="M7625" s="152">
        <v>50.682994140643203</v>
      </c>
    </row>
    <row r="7626" spans="1:13">
      <c r="A7626" s="150" t="str">
        <f t="shared" si="239"/>
        <v>2005-2007FemalesPF1</v>
      </c>
      <c r="B7626" s="151" t="str">
        <f t="shared" si="238"/>
        <v>2005-2007_Females_PF1_&lt;75</v>
      </c>
      <c r="C7626" s="152" t="s">
        <v>3</v>
      </c>
      <c r="D7626" s="152" t="s">
        <v>214</v>
      </c>
      <c r="E7626" s="152" t="s">
        <v>132</v>
      </c>
      <c r="F7626" s="152">
        <v>167</v>
      </c>
      <c r="G7626" s="152">
        <v>55.6666666666667</v>
      </c>
      <c r="H7626" s="152">
        <v>243.806298086048</v>
      </c>
      <c r="I7626" s="152">
        <v>310.42558005388099</v>
      </c>
      <c r="J7626" s="152">
        <v>264.14488668059198</v>
      </c>
      <c r="K7626" s="152">
        <v>362.34436013637799</v>
      </c>
      <c r="L7626" s="152">
        <v>46.280693373288997</v>
      </c>
      <c r="M7626" s="152">
        <v>51.918780082497598</v>
      </c>
    </row>
    <row r="7627" spans="1:13">
      <c r="A7627" s="150" t="str">
        <f t="shared" si="239"/>
        <v>2006-2008FemalesPF1</v>
      </c>
      <c r="B7627" s="151" t="str">
        <f t="shared" si="238"/>
        <v>2006-2008_Females_PF1_&lt;75</v>
      </c>
      <c r="C7627" s="152" t="s">
        <v>4</v>
      </c>
      <c r="D7627" s="152" t="s">
        <v>214</v>
      </c>
      <c r="E7627" s="152" t="s">
        <v>132</v>
      </c>
      <c r="F7627" s="152">
        <v>156</v>
      </c>
      <c r="G7627" s="152">
        <v>52</v>
      </c>
      <c r="H7627" s="152">
        <v>225.62589491040001</v>
      </c>
      <c r="I7627" s="152">
        <v>274.70592145174101</v>
      </c>
      <c r="J7627" s="152">
        <v>232.43276003013301</v>
      </c>
      <c r="K7627" s="152">
        <v>322.319339080242</v>
      </c>
      <c r="L7627" s="152">
        <v>42.273161421607902</v>
      </c>
      <c r="M7627" s="152">
        <v>47.6134176285019</v>
      </c>
    </row>
    <row r="7628" spans="1:13">
      <c r="A7628" s="150" t="str">
        <f t="shared" si="239"/>
        <v>2007-2009FemalesPF1</v>
      </c>
      <c r="B7628" s="151" t="str">
        <f t="shared" si="238"/>
        <v>2007-2009_Females_PF1_&lt;75</v>
      </c>
      <c r="C7628" s="152" t="s">
        <v>5</v>
      </c>
      <c r="D7628" s="152" t="s">
        <v>214</v>
      </c>
      <c r="E7628" s="152" t="s">
        <v>132</v>
      </c>
      <c r="F7628" s="152">
        <v>156</v>
      </c>
      <c r="G7628" s="152">
        <v>52</v>
      </c>
      <c r="H7628" s="152">
        <v>223.94166032643801</v>
      </c>
      <c r="I7628" s="152">
        <v>266.89682464051299</v>
      </c>
      <c r="J7628" s="152">
        <v>225.90769053520901</v>
      </c>
      <c r="K7628" s="152">
        <v>313.06400719215799</v>
      </c>
      <c r="L7628" s="152">
        <v>40.989134105304302</v>
      </c>
      <c r="M7628" s="152">
        <v>46.1671825516448</v>
      </c>
    </row>
    <row r="7629" spans="1:13">
      <c r="A7629" s="150" t="str">
        <f t="shared" si="239"/>
        <v>2008-2010FemalesPF1</v>
      </c>
      <c r="B7629" s="151" t="str">
        <f t="shared" si="238"/>
        <v>2008-2010_Females_PF1_&lt;75</v>
      </c>
      <c r="C7629" s="152" t="s">
        <v>6</v>
      </c>
      <c r="D7629" s="152" t="s">
        <v>214</v>
      </c>
      <c r="E7629" s="152" t="s">
        <v>132</v>
      </c>
      <c r="F7629" s="152">
        <v>155</v>
      </c>
      <c r="G7629" s="152">
        <v>51.6666666666667</v>
      </c>
      <c r="H7629" s="152">
        <v>222.26364770494899</v>
      </c>
      <c r="I7629" s="152">
        <v>257.27034050826097</v>
      </c>
      <c r="J7629" s="152">
        <v>217.76508225692899</v>
      </c>
      <c r="K7629" s="152">
        <v>301.78334099325298</v>
      </c>
      <c r="L7629" s="152">
        <v>39.505258251332002</v>
      </c>
      <c r="M7629" s="152">
        <v>44.513000484992901</v>
      </c>
    </row>
    <row r="7630" spans="1:13">
      <c r="A7630" s="150" t="str">
        <f t="shared" si="239"/>
        <v>2009-2011FemalesPF1</v>
      </c>
      <c r="B7630" s="151" t="str">
        <f t="shared" si="238"/>
        <v>2009-2011_Females_PF1_&lt;75</v>
      </c>
      <c r="C7630" s="152" t="s">
        <v>7</v>
      </c>
      <c r="D7630" s="152" t="s">
        <v>214</v>
      </c>
      <c r="E7630" s="152" t="s">
        <v>132</v>
      </c>
      <c r="F7630" s="152">
        <v>169</v>
      </c>
      <c r="G7630" s="152">
        <v>56.3333333333333</v>
      </c>
      <c r="H7630" s="152">
        <v>242.95572167912599</v>
      </c>
      <c r="I7630" s="152">
        <v>273.32373015490901</v>
      </c>
      <c r="J7630" s="152">
        <v>233.15785804049401</v>
      </c>
      <c r="K7630" s="152">
        <v>318.351860159014</v>
      </c>
      <c r="L7630" s="152">
        <v>40.165872114415698</v>
      </c>
      <c r="M7630" s="152">
        <v>45.028130004104597</v>
      </c>
    </row>
    <row r="7631" spans="1:13">
      <c r="A7631" s="150" t="str">
        <f t="shared" si="239"/>
        <v>2010-2012FemalesPF1</v>
      </c>
      <c r="B7631" s="151" t="str">
        <f t="shared" si="238"/>
        <v>2010-2012_Females_PF1_&lt;75</v>
      </c>
      <c r="C7631" s="152" t="s">
        <v>8</v>
      </c>
      <c r="D7631" s="152" t="s">
        <v>214</v>
      </c>
      <c r="E7631" s="152" t="s">
        <v>132</v>
      </c>
      <c r="F7631" s="152">
        <v>169</v>
      </c>
      <c r="G7631" s="152">
        <v>56.3333333333333</v>
      </c>
      <c r="H7631" s="152">
        <v>243.28798675592</v>
      </c>
      <c r="I7631" s="152">
        <v>264.424483254054</v>
      </c>
      <c r="J7631" s="152">
        <v>225.65781648560201</v>
      </c>
      <c r="K7631" s="152">
        <v>307.88402786703301</v>
      </c>
      <c r="L7631" s="152">
        <v>38.766666768451898</v>
      </c>
      <c r="M7631" s="152">
        <v>43.459544612978902</v>
      </c>
    </row>
    <row r="7632" spans="1:13">
      <c r="A7632" s="150" t="str">
        <f t="shared" si="239"/>
        <v>2011-2013FemalesPF1</v>
      </c>
      <c r="B7632" s="151" t="str">
        <f t="shared" si="238"/>
        <v>2011-2013_Females_PF1_&lt;75</v>
      </c>
      <c r="C7632" s="152" t="s">
        <v>9</v>
      </c>
      <c r="D7632" s="152" t="s">
        <v>214</v>
      </c>
      <c r="E7632" s="152" t="s">
        <v>132</v>
      </c>
      <c r="F7632" s="152">
        <v>168</v>
      </c>
      <c r="G7632" s="152">
        <v>56</v>
      </c>
      <c r="H7632" s="152">
        <v>241.726618705036</v>
      </c>
      <c r="I7632" s="152">
        <v>255.49127602762201</v>
      </c>
      <c r="J7632" s="152">
        <v>218.00629341196</v>
      </c>
      <c r="K7632" s="152">
        <v>297.528333926811</v>
      </c>
      <c r="L7632" s="152">
        <v>37.484982615662503</v>
      </c>
      <c r="M7632" s="152">
        <v>42.037057899188497</v>
      </c>
    </row>
    <row r="7633" spans="1:13">
      <c r="A7633" s="150" t="str">
        <f t="shared" si="239"/>
        <v>2012-2014FemalesPF1</v>
      </c>
      <c r="B7633" s="151" t="str">
        <f t="shared" si="238"/>
        <v>2012-2014_Females_PF1_&lt;75</v>
      </c>
      <c r="C7633" s="152" t="s">
        <v>216</v>
      </c>
      <c r="D7633" s="152" t="s">
        <v>214</v>
      </c>
      <c r="E7633" s="152" t="s">
        <v>132</v>
      </c>
      <c r="F7633" s="152">
        <v>160</v>
      </c>
      <c r="G7633" s="152">
        <v>53.3333333333333</v>
      </c>
      <c r="H7633" s="152">
        <v>229.70024118525299</v>
      </c>
      <c r="I7633" s="152">
        <v>236.87885063514801</v>
      </c>
      <c r="J7633" s="152">
        <v>201.34475020367901</v>
      </c>
      <c r="K7633" s="152">
        <v>276.84169773423503</v>
      </c>
      <c r="L7633" s="152">
        <v>35.534100431468602</v>
      </c>
      <c r="M7633" s="152">
        <v>39.962847099087398</v>
      </c>
    </row>
    <row r="7634" spans="1:13">
      <c r="A7634" s="150" t="str">
        <f t="shared" si="239"/>
        <v>2004-2006FemalesPF2</v>
      </c>
      <c r="B7634" s="151" t="str">
        <f t="shared" si="238"/>
        <v>2004-2006_Females_PF2_&lt;75</v>
      </c>
      <c r="C7634" s="152" t="s">
        <v>1</v>
      </c>
      <c r="D7634" s="152" t="s">
        <v>214</v>
      </c>
      <c r="E7634" s="152" t="s">
        <v>133</v>
      </c>
      <c r="F7634" s="152">
        <v>195</v>
      </c>
      <c r="G7634" s="152">
        <v>65</v>
      </c>
      <c r="H7634" s="152">
        <v>293.53765561259098</v>
      </c>
      <c r="I7634" s="152">
        <v>320.81723114088499</v>
      </c>
      <c r="J7634" s="152">
        <v>277.25409019784701</v>
      </c>
      <c r="K7634" s="152">
        <v>369.26810118892797</v>
      </c>
      <c r="L7634" s="152">
        <v>43.563140943038</v>
      </c>
      <c r="M7634" s="152">
        <v>48.450870048042297</v>
      </c>
    </row>
    <row r="7635" spans="1:13">
      <c r="A7635" s="150" t="str">
        <f t="shared" si="239"/>
        <v>2005-2007FemalesPF2</v>
      </c>
      <c r="B7635" s="151" t="str">
        <f t="shared" si="238"/>
        <v>2005-2007_Females_PF2_&lt;75</v>
      </c>
      <c r="C7635" s="152" t="s">
        <v>3</v>
      </c>
      <c r="D7635" s="152" t="s">
        <v>214</v>
      </c>
      <c r="E7635" s="152" t="s">
        <v>133</v>
      </c>
      <c r="F7635" s="152">
        <v>196</v>
      </c>
      <c r="G7635" s="152">
        <v>65.3333333333333</v>
      </c>
      <c r="H7635" s="152">
        <v>294.78117010076699</v>
      </c>
      <c r="I7635" s="152">
        <v>320.25513348651498</v>
      </c>
      <c r="J7635" s="152">
        <v>276.87312317231698</v>
      </c>
      <c r="K7635" s="152">
        <v>368.49137921642</v>
      </c>
      <c r="L7635" s="152">
        <v>43.382010314198197</v>
      </c>
      <c r="M7635" s="152">
        <v>48.236245729905299</v>
      </c>
    </row>
    <row r="7636" spans="1:13">
      <c r="A7636" s="150" t="str">
        <f t="shared" si="239"/>
        <v>2006-2008FemalesPF2</v>
      </c>
      <c r="B7636" s="151" t="str">
        <f t="shared" si="238"/>
        <v>2006-2008_Females_PF2_&lt;75</v>
      </c>
      <c r="C7636" s="152" t="s">
        <v>4</v>
      </c>
      <c r="D7636" s="152" t="s">
        <v>214</v>
      </c>
      <c r="E7636" s="152" t="s">
        <v>133</v>
      </c>
      <c r="F7636" s="152">
        <v>217</v>
      </c>
      <c r="G7636" s="152">
        <v>72.3333333333333</v>
      </c>
      <c r="H7636" s="152">
        <v>325.95797094918402</v>
      </c>
      <c r="I7636" s="152">
        <v>351.01199330986202</v>
      </c>
      <c r="J7636" s="152">
        <v>305.74449765392302</v>
      </c>
      <c r="K7636" s="152">
        <v>401.07921436106301</v>
      </c>
      <c r="L7636" s="152">
        <v>45.267495655938902</v>
      </c>
      <c r="M7636" s="152">
        <v>50.067221051201699</v>
      </c>
    </row>
    <row r="7637" spans="1:13">
      <c r="A7637" s="150" t="str">
        <f t="shared" si="239"/>
        <v>2007-2009FemalesPF2</v>
      </c>
      <c r="B7637" s="151" t="str">
        <f t="shared" si="238"/>
        <v>2007-2009_Females_PF2_&lt;75</v>
      </c>
      <c r="C7637" s="152" t="s">
        <v>5</v>
      </c>
      <c r="D7637" s="152" t="s">
        <v>214</v>
      </c>
      <c r="E7637" s="152" t="s">
        <v>133</v>
      </c>
      <c r="F7637" s="152">
        <v>231</v>
      </c>
      <c r="G7637" s="152">
        <v>77</v>
      </c>
      <c r="H7637" s="152">
        <v>347.13873527290201</v>
      </c>
      <c r="I7637" s="152">
        <v>373.016486766534</v>
      </c>
      <c r="J7637" s="152">
        <v>326.33268763891903</v>
      </c>
      <c r="K7637" s="152">
        <v>424.48952077215898</v>
      </c>
      <c r="L7637" s="152">
        <v>46.6837991276157</v>
      </c>
      <c r="M7637" s="152">
        <v>51.473034005625102</v>
      </c>
    </row>
    <row r="7638" spans="1:13">
      <c r="A7638" s="150" t="str">
        <f t="shared" si="239"/>
        <v>2008-2010FemalesPF2</v>
      </c>
      <c r="B7638" s="151" t="str">
        <f t="shared" si="238"/>
        <v>2008-2010_Females_PF2_&lt;75</v>
      </c>
      <c r="C7638" s="152" t="s">
        <v>6</v>
      </c>
      <c r="D7638" s="152" t="s">
        <v>214</v>
      </c>
      <c r="E7638" s="152" t="s">
        <v>133</v>
      </c>
      <c r="F7638" s="152">
        <v>229</v>
      </c>
      <c r="G7638" s="152">
        <v>76.3333333333333</v>
      </c>
      <c r="H7638" s="152">
        <v>342.89136782211602</v>
      </c>
      <c r="I7638" s="152">
        <v>368.440049721626</v>
      </c>
      <c r="J7638" s="152">
        <v>322.08974576278001</v>
      </c>
      <c r="K7638" s="152">
        <v>419.56723234384202</v>
      </c>
      <c r="L7638" s="152">
        <v>46.350303958846098</v>
      </c>
      <c r="M7638" s="152">
        <v>51.127182622215898</v>
      </c>
    </row>
    <row r="7639" spans="1:13">
      <c r="A7639" s="150" t="str">
        <f t="shared" si="239"/>
        <v>2009-2011FemalesPF2</v>
      </c>
      <c r="B7639" s="151" t="str">
        <f t="shared" si="238"/>
        <v>2009-2011_Females_PF2_&lt;75</v>
      </c>
      <c r="C7639" s="152" t="s">
        <v>7</v>
      </c>
      <c r="D7639" s="152" t="s">
        <v>214</v>
      </c>
      <c r="E7639" s="152" t="s">
        <v>133</v>
      </c>
      <c r="F7639" s="152">
        <v>216</v>
      </c>
      <c r="G7639" s="152">
        <v>72</v>
      </c>
      <c r="H7639" s="152">
        <v>322.86512907131402</v>
      </c>
      <c r="I7639" s="152">
        <v>345.09748360654299</v>
      </c>
      <c r="J7639" s="152">
        <v>300.40466071959003</v>
      </c>
      <c r="K7639" s="152">
        <v>394.54067548181501</v>
      </c>
      <c r="L7639" s="152">
        <v>44.692822886953898</v>
      </c>
      <c r="M7639" s="152">
        <v>49.443191875271502</v>
      </c>
    </row>
    <row r="7640" spans="1:13">
      <c r="A7640" s="150" t="str">
        <f t="shared" si="239"/>
        <v>2010-2012FemalesPF2</v>
      </c>
      <c r="B7640" s="151" t="str">
        <f t="shared" si="238"/>
        <v>2010-2012_Females_PF2_&lt;75</v>
      </c>
      <c r="C7640" s="152" t="s">
        <v>8</v>
      </c>
      <c r="D7640" s="152" t="s">
        <v>214</v>
      </c>
      <c r="E7640" s="152" t="s">
        <v>133</v>
      </c>
      <c r="F7640" s="152">
        <v>191</v>
      </c>
      <c r="G7640" s="152">
        <v>63.6666666666667</v>
      </c>
      <c r="H7640" s="152">
        <v>284.48019064641102</v>
      </c>
      <c r="I7640" s="152">
        <v>303.348013383374</v>
      </c>
      <c r="J7640" s="152">
        <v>261.671582481234</v>
      </c>
      <c r="K7640" s="152">
        <v>349.75212868599698</v>
      </c>
      <c r="L7640" s="152">
        <v>41.676430902140702</v>
      </c>
      <c r="M7640" s="152">
        <v>46.404115302622998</v>
      </c>
    </row>
    <row r="7641" spans="1:13">
      <c r="A7641" s="150" t="str">
        <f t="shared" si="239"/>
        <v>2011-2013FemalesPF2</v>
      </c>
      <c r="B7641" s="151" t="str">
        <f t="shared" si="238"/>
        <v>2011-2013_Females_PF2_&lt;75</v>
      </c>
      <c r="C7641" s="152" t="s">
        <v>9</v>
      </c>
      <c r="D7641" s="152" t="s">
        <v>214</v>
      </c>
      <c r="E7641" s="152" t="s">
        <v>133</v>
      </c>
      <c r="F7641" s="152">
        <v>185</v>
      </c>
      <c r="G7641" s="152">
        <v>61.6666666666667</v>
      </c>
      <c r="H7641" s="152">
        <v>274.46442347635201</v>
      </c>
      <c r="I7641" s="152">
        <v>288.191548983296</v>
      </c>
      <c r="J7641" s="152">
        <v>248.00743448113701</v>
      </c>
      <c r="K7641" s="152">
        <v>333.01187884199697</v>
      </c>
      <c r="L7641" s="152">
        <v>40.184114502158799</v>
      </c>
      <c r="M7641" s="152">
        <v>44.820329858700603</v>
      </c>
    </row>
    <row r="7642" spans="1:13">
      <c r="A7642" s="150" t="str">
        <f t="shared" si="239"/>
        <v>2012-2014FemalesPF2</v>
      </c>
      <c r="B7642" s="151" t="str">
        <f t="shared" si="238"/>
        <v>2012-2014_Females_PF2_&lt;75</v>
      </c>
      <c r="C7642" s="152" t="s">
        <v>216</v>
      </c>
      <c r="D7642" s="152" t="s">
        <v>214</v>
      </c>
      <c r="E7642" s="152" t="s">
        <v>133</v>
      </c>
      <c r="F7642" s="152">
        <v>183</v>
      </c>
      <c r="G7642" s="152">
        <v>61</v>
      </c>
      <c r="H7642" s="152">
        <v>270.51397655545497</v>
      </c>
      <c r="I7642" s="152">
        <v>279.428625374722</v>
      </c>
      <c r="J7642" s="152">
        <v>240.28385371956</v>
      </c>
      <c r="K7642" s="152">
        <v>323.11582464203701</v>
      </c>
      <c r="L7642" s="152">
        <v>39.144771655162202</v>
      </c>
      <c r="M7642" s="152">
        <v>43.687199267315101</v>
      </c>
    </row>
    <row r="7643" spans="1:13">
      <c r="A7643" s="150" t="str">
        <f t="shared" si="239"/>
        <v>2004-2006FemalesPF3</v>
      </c>
      <c r="B7643" s="151" t="str">
        <f t="shared" si="238"/>
        <v>2004-2006_Females_PF3_&lt;75</v>
      </c>
      <c r="C7643" s="152" t="s">
        <v>1</v>
      </c>
      <c r="D7643" s="152" t="s">
        <v>214</v>
      </c>
      <c r="E7643" s="152" t="s">
        <v>134</v>
      </c>
      <c r="F7643" s="152">
        <v>237</v>
      </c>
      <c r="G7643" s="152">
        <v>79</v>
      </c>
      <c r="H7643" s="152">
        <v>373.07559109655898</v>
      </c>
      <c r="I7643" s="152">
        <v>403.63597564233999</v>
      </c>
      <c r="J7643" s="152">
        <v>353.802259262885</v>
      </c>
      <c r="K7643" s="152">
        <v>458.51343179188302</v>
      </c>
      <c r="L7643" s="152">
        <v>49.8337163794546</v>
      </c>
      <c r="M7643" s="152">
        <v>54.877456149543399</v>
      </c>
    </row>
    <row r="7644" spans="1:13">
      <c r="A7644" s="150" t="str">
        <f t="shared" si="239"/>
        <v>2005-2007FemalesPF3</v>
      </c>
      <c r="B7644" s="151" t="str">
        <f t="shared" si="238"/>
        <v>2005-2007_Females_PF3_&lt;75</v>
      </c>
      <c r="C7644" s="152" t="s">
        <v>3</v>
      </c>
      <c r="D7644" s="152" t="s">
        <v>214</v>
      </c>
      <c r="E7644" s="152" t="s">
        <v>134</v>
      </c>
      <c r="F7644" s="152">
        <v>257</v>
      </c>
      <c r="G7644" s="152">
        <v>85.6666666666667</v>
      </c>
      <c r="H7644" s="152">
        <v>407.30938079465</v>
      </c>
      <c r="I7644" s="152">
        <v>436.229347029069</v>
      </c>
      <c r="J7644" s="152">
        <v>384.422759370042</v>
      </c>
      <c r="K7644" s="152">
        <v>493.06042509240899</v>
      </c>
      <c r="L7644" s="152">
        <v>51.8065876590275</v>
      </c>
      <c r="M7644" s="152">
        <v>56.831078063339703</v>
      </c>
    </row>
    <row r="7645" spans="1:13">
      <c r="A7645" s="150" t="str">
        <f t="shared" si="239"/>
        <v>2006-2008FemalesPF3</v>
      </c>
      <c r="B7645" s="151" t="str">
        <f t="shared" si="238"/>
        <v>2006-2008_Females_PF3_&lt;75</v>
      </c>
      <c r="C7645" s="152" t="s">
        <v>4</v>
      </c>
      <c r="D7645" s="152" t="s">
        <v>214</v>
      </c>
      <c r="E7645" s="152" t="s">
        <v>134</v>
      </c>
      <c r="F7645" s="152">
        <v>270</v>
      </c>
      <c r="G7645" s="152">
        <v>90</v>
      </c>
      <c r="H7645" s="152">
        <v>429.84048142133901</v>
      </c>
      <c r="I7645" s="152">
        <v>455.63317915674799</v>
      </c>
      <c r="J7645" s="152">
        <v>402.78510986955598</v>
      </c>
      <c r="K7645" s="152">
        <v>513.47552713953405</v>
      </c>
      <c r="L7645" s="152">
        <v>52.848069287191699</v>
      </c>
      <c r="M7645" s="152">
        <v>57.842347982785697</v>
      </c>
    </row>
    <row r="7646" spans="1:13">
      <c r="A7646" s="150" t="str">
        <f t="shared" si="239"/>
        <v>2007-2009FemalesPF3</v>
      </c>
      <c r="B7646" s="151" t="str">
        <f t="shared" si="238"/>
        <v>2007-2009_Females_PF3_&lt;75</v>
      </c>
      <c r="C7646" s="152" t="s">
        <v>5</v>
      </c>
      <c r="D7646" s="152" t="s">
        <v>214</v>
      </c>
      <c r="E7646" s="152" t="s">
        <v>134</v>
      </c>
      <c r="F7646" s="152">
        <v>254</v>
      </c>
      <c r="G7646" s="152">
        <v>84.6666666666667</v>
      </c>
      <c r="H7646" s="152">
        <v>405.25879124385699</v>
      </c>
      <c r="I7646" s="152">
        <v>422.63342445884598</v>
      </c>
      <c r="J7646" s="152">
        <v>372.135621972808</v>
      </c>
      <c r="K7646" s="152">
        <v>478.05912428935</v>
      </c>
      <c r="L7646" s="152">
        <v>50.4978024860375</v>
      </c>
      <c r="M7646" s="152">
        <v>55.425699830504598</v>
      </c>
    </row>
    <row r="7647" spans="1:13">
      <c r="A7647" s="150" t="str">
        <f t="shared" si="239"/>
        <v>2008-2010FemalesPF3</v>
      </c>
      <c r="B7647" s="151" t="str">
        <f t="shared" si="238"/>
        <v>2008-2010_Females_PF3_&lt;75</v>
      </c>
      <c r="C7647" s="152" t="s">
        <v>6</v>
      </c>
      <c r="D7647" s="152" t="s">
        <v>214</v>
      </c>
      <c r="E7647" s="152" t="s">
        <v>134</v>
      </c>
      <c r="F7647" s="152">
        <v>235</v>
      </c>
      <c r="G7647" s="152">
        <v>78.3333333333333</v>
      </c>
      <c r="H7647" s="152">
        <v>374.33495810634298</v>
      </c>
      <c r="I7647" s="152">
        <v>384.86352049524402</v>
      </c>
      <c r="J7647" s="152">
        <v>337.12362608075398</v>
      </c>
      <c r="K7647" s="152">
        <v>437.45686522181501</v>
      </c>
      <c r="L7647" s="152">
        <v>47.739894414489598</v>
      </c>
      <c r="M7647" s="152">
        <v>52.593344726570997</v>
      </c>
    </row>
    <row r="7648" spans="1:13">
      <c r="A7648" s="150" t="str">
        <f t="shared" si="239"/>
        <v>2009-2011FemalesPF3</v>
      </c>
      <c r="B7648" s="151" t="str">
        <f t="shared" si="238"/>
        <v>2009-2011_Females_PF3_&lt;75</v>
      </c>
      <c r="C7648" s="152" t="s">
        <v>7</v>
      </c>
      <c r="D7648" s="152" t="s">
        <v>214</v>
      </c>
      <c r="E7648" s="152" t="s">
        <v>134</v>
      </c>
      <c r="F7648" s="152">
        <v>203</v>
      </c>
      <c r="G7648" s="152">
        <v>67.6666666666667</v>
      </c>
      <c r="H7648" s="152">
        <v>322.18642373069702</v>
      </c>
      <c r="I7648" s="152">
        <v>328.695294732224</v>
      </c>
      <c r="J7648" s="152">
        <v>284.93656223715698</v>
      </c>
      <c r="K7648" s="152">
        <v>377.260288282148</v>
      </c>
      <c r="L7648" s="152">
        <v>43.758732495066198</v>
      </c>
      <c r="M7648" s="152">
        <v>48.564993549924097</v>
      </c>
    </row>
    <row r="7649" spans="1:13">
      <c r="A7649" s="150" t="str">
        <f t="shared" si="239"/>
        <v>2010-2012FemalesPF3</v>
      </c>
      <c r="B7649" s="151" t="str">
        <f t="shared" si="238"/>
        <v>2010-2012_Females_PF3_&lt;75</v>
      </c>
      <c r="C7649" s="152" t="s">
        <v>8</v>
      </c>
      <c r="D7649" s="152" t="s">
        <v>214</v>
      </c>
      <c r="E7649" s="152" t="s">
        <v>134</v>
      </c>
      <c r="F7649" s="152">
        <v>221</v>
      </c>
      <c r="G7649" s="152">
        <v>73.6666666666667</v>
      </c>
      <c r="H7649" s="152">
        <v>350.21551724137902</v>
      </c>
      <c r="I7649" s="152">
        <v>355.84258942983303</v>
      </c>
      <c r="J7649" s="152">
        <v>310.37919998970301</v>
      </c>
      <c r="K7649" s="152">
        <v>406.08020247176103</v>
      </c>
      <c r="L7649" s="152">
        <v>45.463389440129802</v>
      </c>
      <c r="M7649" s="152">
        <v>50.237613041928299</v>
      </c>
    </row>
    <row r="7650" spans="1:13">
      <c r="A7650" s="150" t="str">
        <f t="shared" si="239"/>
        <v>2011-2013FemalesPF3</v>
      </c>
      <c r="B7650" s="151" t="str">
        <f t="shared" si="238"/>
        <v>2011-2013_Females_PF3_&lt;75</v>
      </c>
      <c r="C7650" s="152" t="s">
        <v>9</v>
      </c>
      <c r="D7650" s="152" t="s">
        <v>214</v>
      </c>
      <c r="E7650" s="152" t="s">
        <v>134</v>
      </c>
      <c r="F7650" s="152">
        <v>228</v>
      </c>
      <c r="G7650" s="152">
        <v>76</v>
      </c>
      <c r="H7650" s="152">
        <v>361.24534579735399</v>
      </c>
      <c r="I7650" s="152">
        <v>369.80576692800997</v>
      </c>
      <c r="J7650" s="152">
        <v>323.26672341702601</v>
      </c>
      <c r="K7650" s="152">
        <v>421.15222551080001</v>
      </c>
      <c r="L7650" s="152">
        <v>46.5390435109843</v>
      </c>
      <c r="M7650" s="152">
        <v>51.346458582790497</v>
      </c>
    </row>
    <row r="7651" spans="1:13">
      <c r="A7651" s="150" t="str">
        <f t="shared" si="239"/>
        <v>2012-2014FemalesPF3</v>
      </c>
      <c r="B7651" s="151" t="str">
        <f t="shared" si="238"/>
        <v>2012-2014_Females_PF3_&lt;75</v>
      </c>
      <c r="C7651" s="152" t="s">
        <v>216</v>
      </c>
      <c r="D7651" s="152" t="s">
        <v>214</v>
      </c>
      <c r="E7651" s="152" t="s">
        <v>134</v>
      </c>
      <c r="F7651" s="152">
        <v>243</v>
      </c>
      <c r="G7651" s="152">
        <v>81</v>
      </c>
      <c r="H7651" s="152">
        <v>385.21289749849399</v>
      </c>
      <c r="I7651" s="152">
        <v>395.27629330192701</v>
      </c>
      <c r="J7651" s="152">
        <v>347.012599114073</v>
      </c>
      <c r="K7651" s="152">
        <v>448.36090758488501</v>
      </c>
      <c r="L7651" s="152">
        <v>48.263694187854703</v>
      </c>
      <c r="M7651" s="152">
        <v>53.084614282957503</v>
      </c>
    </row>
    <row r="7652" spans="1:13">
      <c r="A7652" s="150" t="str">
        <f t="shared" si="239"/>
        <v>2004-2006FemalesPF4</v>
      </c>
      <c r="B7652" s="151" t="str">
        <f t="shared" si="238"/>
        <v>2004-2006_Females_PF4_&lt;75</v>
      </c>
      <c r="C7652" s="152" t="s">
        <v>1</v>
      </c>
      <c r="D7652" s="152" t="s">
        <v>214</v>
      </c>
      <c r="E7652" s="152" t="s">
        <v>135</v>
      </c>
      <c r="F7652" s="152">
        <v>270</v>
      </c>
      <c r="G7652" s="152">
        <v>90</v>
      </c>
      <c r="H7652" s="152">
        <v>416.49955264862899</v>
      </c>
      <c r="I7652" s="152">
        <v>446.33289921495202</v>
      </c>
      <c r="J7652" s="152">
        <v>394.61133727005898</v>
      </c>
      <c r="K7652" s="152">
        <v>502.94228200946901</v>
      </c>
      <c r="L7652" s="152">
        <v>51.7215619448938</v>
      </c>
      <c r="M7652" s="152">
        <v>56.609382794516399</v>
      </c>
    </row>
    <row r="7653" spans="1:13">
      <c r="A7653" s="150" t="str">
        <f t="shared" si="239"/>
        <v>2005-2007FemalesPF4</v>
      </c>
      <c r="B7653" s="151" t="str">
        <f t="shared" si="238"/>
        <v>2005-2007_Females_PF4_&lt;75</v>
      </c>
      <c r="C7653" s="152" t="s">
        <v>3</v>
      </c>
      <c r="D7653" s="152" t="s">
        <v>214</v>
      </c>
      <c r="E7653" s="152" t="s">
        <v>135</v>
      </c>
      <c r="F7653" s="152">
        <v>247</v>
      </c>
      <c r="G7653" s="152">
        <v>82.3333333333333</v>
      </c>
      <c r="H7653" s="152">
        <v>382.63132619707801</v>
      </c>
      <c r="I7653" s="152">
        <v>410.42706387186797</v>
      </c>
      <c r="J7653" s="152">
        <v>360.77963632860701</v>
      </c>
      <c r="K7653" s="152">
        <v>464.99117981355198</v>
      </c>
      <c r="L7653" s="152">
        <v>49.6474275432616</v>
      </c>
      <c r="M7653" s="152">
        <v>54.564115941683397</v>
      </c>
    </row>
    <row r="7654" spans="1:13">
      <c r="A7654" s="150" t="str">
        <f t="shared" si="239"/>
        <v>2006-2008FemalesPF4</v>
      </c>
      <c r="B7654" s="151" t="str">
        <f t="shared" si="238"/>
        <v>2006-2008_Females_PF4_&lt;75</v>
      </c>
      <c r="C7654" s="152" t="s">
        <v>4</v>
      </c>
      <c r="D7654" s="152" t="s">
        <v>214</v>
      </c>
      <c r="E7654" s="152" t="s">
        <v>135</v>
      </c>
      <c r="F7654" s="152">
        <v>273</v>
      </c>
      <c r="G7654" s="152">
        <v>91</v>
      </c>
      <c r="H7654" s="152">
        <v>424.13037736728398</v>
      </c>
      <c r="I7654" s="152">
        <v>450.70998147741</v>
      </c>
      <c r="J7654" s="152">
        <v>398.756128381667</v>
      </c>
      <c r="K7654" s="152">
        <v>507.54519754741102</v>
      </c>
      <c r="L7654" s="152">
        <v>51.953853095743099</v>
      </c>
      <c r="M7654" s="152">
        <v>56.835216070000499</v>
      </c>
    </row>
    <row r="7655" spans="1:13">
      <c r="A7655" s="150" t="str">
        <f t="shared" si="239"/>
        <v>2007-2009FemalesPF4</v>
      </c>
      <c r="B7655" s="151" t="str">
        <f t="shared" si="238"/>
        <v>2007-2009_Females_PF4_&lt;75</v>
      </c>
      <c r="C7655" s="152" t="s">
        <v>5</v>
      </c>
      <c r="D7655" s="152" t="s">
        <v>214</v>
      </c>
      <c r="E7655" s="152" t="s">
        <v>135</v>
      </c>
      <c r="F7655" s="152">
        <v>269</v>
      </c>
      <c r="G7655" s="152">
        <v>89.6666666666667</v>
      </c>
      <c r="H7655" s="152">
        <v>419.87294551016902</v>
      </c>
      <c r="I7655" s="152">
        <v>442.40901260690998</v>
      </c>
      <c r="J7655" s="152">
        <v>391.012458695617</v>
      </c>
      <c r="K7655" s="152">
        <v>498.67214946132998</v>
      </c>
      <c r="L7655" s="152">
        <v>51.396553911293601</v>
      </c>
      <c r="M7655" s="152">
        <v>56.263136854420097</v>
      </c>
    </row>
    <row r="7656" spans="1:13">
      <c r="A7656" s="150" t="str">
        <f t="shared" si="239"/>
        <v>2008-2010FemalesPF4</v>
      </c>
      <c r="B7656" s="151" t="str">
        <f t="shared" si="238"/>
        <v>2008-2010_Females_PF4_&lt;75</v>
      </c>
      <c r="C7656" s="152" t="s">
        <v>6</v>
      </c>
      <c r="D7656" s="152" t="s">
        <v>214</v>
      </c>
      <c r="E7656" s="152" t="s">
        <v>135</v>
      </c>
      <c r="F7656" s="152">
        <v>264</v>
      </c>
      <c r="G7656" s="152">
        <v>88</v>
      </c>
      <c r="H7656" s="152">
        <v>413.68287446918498</v>
      </c>
      <c r="I7656" s="152">
        <v>432.08813114308498</v>
      </c>
      <c r="J7656" s="152">
        <v>381.42161715200302</v>
      </c>
      <c r="K7656" s="152">
        <v>487.59963078492001</v>
      </c>
      <c r="L7656" s="152">
        <v>50.666513991081501</v>
      </c>
      <c r="M7656" s="152">
        <v>55.511499641835897</v>
      </c>
    </row>
    <row r="7657" spans="1:13">
      <c r="A7657" s="150" t="str">
        <f t="shared" si="239"/>
        <v>2009-2011FemalesPF4</v>
      </c>
      <c r="B7657" s="151" t="str">
        <f t="shared" si="238"/>
        <v>2009-2011_Females_PF4_&lt;75</v>
      </c>
      <c r="C7657" s="152" t="s">
        <v>7</v>
      </c>
      <c r="D7657" s="152" t="s">
        <v>214</v>
      </c>
      <c r="E7657" s="152" t="s">
        <v>135</v>
      </c>
      <c r="F7657" s="152">
        <v>260</v>
      </c>
      <c r="G7657" s="152">
        <v>86.6666666666667</v>
      </c>
      <c r="H7657" s="152">
        <v>407.689654091009</v>
      </c>
      <c r="I7657" s="152">
        <v>424.56423441701099</v>
      </c>
      <c r="J7657" s="152">
        <v>374.40697950040902</v>
      </c>
      <c r="K7657" s="152">
        <v>479.55642335059599</v>
      </c>
      <c r="L7657" s="152">
        <v>50.157254916601701</v>
      </c>
      <c r="M7657" s="152">
        <v>54.992188933585403</v>
      </c>
    </row>
    <row r="7658" spans="1:13">
      <c r="A7658" s="150" t="str">
        <f t="shared" si="239"/>
        <v>2010-2012FemalesPF4</v>
      </c>
      <c r="B7658" s="151" t="str">
        <f t="shared" si="238"/>
        <v>2010-2012_Females_PF4_&lt;75</v>
      </c>
      <c r="C7658" s="152" t="s">
        <v>8</v>
      </c>
      <c r="D7658" s="152" t="s">
        <v>214</v>
      </c>
      <c r="E7658" s="152" t="s">
        <v>135</v>
      </c>
      <c r="F7658" s="152">
        <v>261</v>
      </c>
      <c r="G7658" s="152">
        <v>87</v>
      </c>
      <c r="H7658" s="152">
        <v>408.59137731300302</v>
      </c>
      <c r="I7658" s="152">
        <v>424.24094056067702</v>
      </c>
      <c r="J7658" s="152">
        <v>374.21213415383397</v>
      </c>
      <c r="K7658" s="152">
        <v>479.08257648688198</v>
      </c>
      <c r="L7658" s="152">
        <v>50.028806406843202</v>
      </c>
      <c r="M7658" s="152">
        <v>54.841635926205001</v>
      </c>
    </row>
    <row r="7659" spans="1:13">
      <c r="A7659" s="150" t="str">
        <f t="shared" si="239"/>
        <v>2011-2013FemalesPF4</v>
      </c>
      <c r="B7659" s="151" t="str">
        <f t="shared" si="238"/>
        <v>2011-2013_Females_PF4_&lt;75</v>
      </c>
      <c r="C7659" s="152" t="s">
        <v>9</v>
      </c>
      <c r="D7659" s="152" t="s">
        <v>214</v>
      </c>
      <c r="E7659" s="152" t="s">
        <v>135</v>
      </c>
      <c r="F7659" s="152">
        <v>256</v>
      </c>
      <c r="G7659" s="152">
        <v>85.3333333333333</v>
      </c>
      <c r="H7659" s="152">
        <v>399.50685872126598</v>
      </c>
      <c r="I7659" s="152">
        <v>411.48919740470899</v>
      </c>
      <c r="J7659" s="152">
        <v>362.48746651829202</v>
      </c>
      <c r="K7659" s="152">
        <v>465.25314241954402</v>
      </c>
      <c r="L7659" s="152">
        <v>49.001730886417597</v>
      </c>
      <c r="M7659" s="152">
        <v>53.763945014834697</v>
      </c>
    </row>
    <row r="7660" spans="1:13">
      <c r="A7660" s="150" t="str">
        <f t="shared" si="239"/>
        <v>2012-2014FemalesPF4</v>
      </c>
      <c r="B7660" s="151" t="str">
        <f t="shared" si="238"/>
        <v>2012-2014_Females_PF4_&lt;75</v>
      </c>
      <c r="C7660" s="152" t="s">
        <v>216</v>
      </c>
      <c r="D7660" s="152" t="s">
        <v>214</v>
      </c>
      <c r="E7660" s="152" t="s">
        <v>135</v>
      </c>
      <c r="F7660" s="152">
        <v>239</v>
      </c>
      <c r="G7660" s="152">
        <v>79.6666666666667</v>
      </c>
      <c r="H7660" s="152">
        <v>371.61426750007797</v>
      </c>
      <c r="I7660" s="152">
        <v>381.38218817265602</v>
      </c>
      <c r="J7660" s="152">
        <v>334.41727083783297</v>
      </c>
      <c r="K7660" s="152">
        <v>433.07948909006501</v>
      </c>
      <c r="L7660" s="152">
        <v>46.964917334822601</v>
      </c>
      <c r="M7660" s="152">
        <v>51.697300917409002</v>
      </c>
    </row>
    <row r="7661" spans="1:13">
      <c r="A7661" s="150" t="str">
        <f t="shared" si="239"/>
        <v>2004-2006FemalesPF5</v>
      </c>
      <c r="B7661" s="151" t="str">
        <f t="shared" si="238"/>
        <v>2004-2006_Females_PF5_&lt;75</v>
      </c>
      <c r="C7661" s="152" t="s">
        <v>1</v>
      </c>
      <c r="D7661" s="152" t="s">
        <v>214</v>
      </c>
      <c r="E7661" s="152" t="s">
        <v>136</v>
      </c>
      <c r="F7661" s="152">
        <v>303</v>
      </c>
      <c r="G7661" s="152">
        <v>101</v>
      </c>
      <c r="H7661" s="152">
        <v>473.31177655935102</v>
      </c>
      <c r="I7661" s="152">
        <v>524.98402405903505</v>
      </c>
      <c r="J7661" s="152">
        <v>467.331277907762</v>
      </c>
      <c r="K7661" s="152">
        <v>587.76533100280403</v>
      </c>
      <c r="L7661" s="152">
        <v>57.652746151272801</v>
      </c>
      <c r="M7661" s="152">
        <v>62.781306943769103</v>
      </c>
    </row>
    <row r="7662" spans="1:13">
      <c r="A7662" s="150" t="str">
        <f t="shared" si="239"/>
        <v>2005-2007FemalesPF5</v>
      </c>
      <c r="B7662" s="151" t="str">
        <f t="shared" si="238"/>
        <v>2005-2007_Females_PF5_&lt;75</v>
      </c>
      <c r="C7662" s="152" t="s">
        <v>3</v>
      </c>
      <c r="D7662" s="152" t="s">
        <v>214</v>
      </c>
      <c r="E7662" s="152" t="s">
        <v>136</v>
      </c>
      <c r="F7662" s="152">
        <v>317</v>
      </c>
      <c r="G7662" s="152">
        <v>105.666666666667</v>
      </c>
      <c r="H7662" s="152">
        <v>495.940174283077</v>
      </c>
      <c r="I7662" s="152">
        <v>551.53827449676805</v>
      </c>
      <c r="J7662" s="152">
        <v>492.30946973709803</v>
      </c>
      <c r="K7662" s="152">
        <v>615.91270289206705</v>
      </c>
      <c r="L7662" s="152">
        <v>59.2288047596696</v>
      </c>
      <c r="M7662" s="152">
        <v>64.374428395298807</v>
      </c>
    </row>
    <row r="7663" spans="1:13">
      <c r="A7663" s="150" t="str">
        <f t="shared" si="239"/>
        <v>2006-2008FemalesPF5</v>
      </c>
      <c r="B7663" s="151" t="str">
        <f t="shared" si="238"/>
        <v>2006-2008_Females_PF5_&lt;75</v>
      </c>
      <c r="C7663" s="152" t="s">
        <v>4</v>
      </c>
      <c r="D7663" s="152" t="s">
        <v>214</v>
      </c>
      <c r="E7663" s="152" t="s">
        <v>136</v>
      </c>
      <c r="F7663" s="152">
        <v>305</v>
      </c>
      <c r="G7663" s="152">
        <v>101.666666666667</v>
      </c>
      <c r="H7663" s="152">
        <v>477.03953953953999</v>
      </c>
      <c r="I7663" s="152">
        <v>534.82761176885299</v>
      </c>
      <c r="J7663" s="152">
        <v>476.36167867651102</v>
      </c>
      <c r="K7663" s="152">
        <v>598.47655214867495</v>
      </c>
      <c r="L7663" s="152">
        <v>58.465933092342098</v>
      </c>
      <c r="M7663" s="152">
        <v>63.648940379822101</v>
      </c>
    </row>
    <row r="7664" spans="1:13">
      <c r="A7664" s="150" t="str">
        <f t="shared" si="239"/>
        <v>2007-2009FemalesPF5</v>
      </c>
      <c r="B7664" s="151" t="str">
        <f t="shared" si="238"/>
        <v>2007-2009_Females_PF5_&lt;75</v>
      </c>
      <c r="C7664" s="152" t="s">
        <v>5</v>
      </c>
      <c r="D7664" s="152" t="s">
        <v>214</v>
      </c>
      <c r="E7664" s="152" t="s">
        <v>136</v>
      </c>
      <c r="F7664" s="152">
        <v>290</v>
      </c>
      <c r="G7664" s="152">
        <v>96.6666666666667</v>
      </c>
      <c r="H7664" s="152">
        <v>453.98331219962699</v>
      </c>
      <c r="I7664" s="152">
        <v>505.39444980017299</v>
      </c>
      <c r="J7664" s="152">
        <v>448.76853744726901</v>
      </c>
      <c r="K7664" s="152">
        <v>567.17468831645897</v>
      </c>
      <c r="L7664" s="152">
        <v>56.625912352903903</v>
      </c>
      <c r="M7664" s="152">
        <v>61.780238516285301</v>
      </c>
    </row>
    <row r="7665" spans="1:13">
      <c r="A7665" s="150" t="str">
        <f t="shared" si="239"/>
        <v>2008-2010FemalesPF5</v>
      </c>
      <c r="B7665" s="151" t="str">
        <f t="shared" si="238"/>
        <v>2008-2010_Females_PF5_&lt;75</v>
      </c>
      <c r="C7665" s="152" t="s">
        <v>6</v>
      </c>
      <c r="D7665" s="152" t="s">
        <v>214</v>
      </c>
      <c r="E7665" s="152" t="s">
        <v>136</v>
      </c>
      <c r="F7665" s="152">
        <v>263</v>
      </c>
      <c r="G7665" s="152">
        <v>87.6666666666667</v>
      </c>
      <c r="H7665" s="152">
        <v>412.775641528682</v>
      </c>
      <c r="I7665" s="152">
        <v>456.880812996712</v>
      </c>
      <c r="J7665" s="152">
        <v>403.13239742927101</v>
      </c>
      <c r="K7665" s="152">
        <v>515.77918279042206</v>
      </c>
      <c r="L7665" s="152">
        <v>53.748415567441</v>
      </c>
      <c r="M7665" s="152">
        <v>58.898369793710103</v>
      </c>
    </row>
    <row r="7666" spans="1:13">
      <c r="A7666" s="150" t="str">
        <f t="shared" si="239"/>
        <v>2009-2011FemalesPF5</v>
      </c>
      <c r="B7666" s="151" t="str">
        <f t="shared" si="238"/>
        <v>2009-2011_Females_PF5_&lt;75</v>
      </c>
      <c r="C7666" s="152" t="s">
        <v>7</v>
      </c>
      <c r="D7666" s="152" t="s">
        <v>214</v>
      </c>
      <c r="E7666" s="152" t="s">
        <v>136</v>
      </c>
      <c r="F7666" s="152">
        <v>254</v>
      </c>
      <c r="G7666" s="152">
        <v>84.6666666666667</v>
      </c>
      <c r="H7666" s="152">
        <v>400.59300381667401</v>
      </c>
      <c r="I7666" s="152">
        <v>440.304679751854</v>
      </c>
      <c r="J7666" s="152">
        <v>387.60578589244398</v>
      </c>
      <c r="K7666" s="152">
        <v>498.146267477555</v>
      </c>
      <c r="L7666" s="152">
        <v>52.698893859409601</v>
      </c>
      <c r="M7666" s="152">
        <v>57.841587725700997</v>
      </c>
    </row>
    <row r="7667" spans="1:13">
      <c r="A7667" s="150" t="str">
        <f t="shared" si="239"/>
        <v>2010-2012FemalesPF5</v>
      </c>
      <c r="B7667" s="151" t="str">
        <f t="shared" si="238"/>
        <v>2010-2012_Females_PF5_&lt;75</v>
      </c>
      <c r="C7667" s="152" t="s">
        <v>8</v>
      </c>
      <c r="D7667" s="152" t="s">
        <v>214</v>
      </c>
      <c r="E7667" s="152" t="s">
        <v>136</v>
      </c>
      <c r="F7667" s="152">
        <v>248</v>
      </c>
      <c r="G7667" s="152">
        <v>82.6666666666667</v>
      </c>
      <c r="H7667" s="152">
        <v>391.31532441302699</v>
      </c>
      <c r="I7667" s="152">
        <v>431.38968019306299</v>
      </c>
      <c r="J7667" s="152">
        <v>379.13740830191699</v>
      </c>
      <c r="K7667" s="152">
        <v>488.80560971322501</v>
      </c>
      <c r="L7667" s="152">
        <v>52.252271891146002</v>
      </c>
      <c r="M7667" s="152">
        <v>57.4159295201625</v>
      </c>
    </row>
    <row r="7668" spans="1:13">
      <c r="A7668" s="150" t="str">
        <f t="shared" si="239"/>
        <v>2011-2013FemalesPF5</v>
      </c>
      <c r="B7668" s="151" t="str">
        <f t="shared" si="238"/>
        <v>2011-2013_Females_PF5_&lt;75</v>
      </c>
      <c r="C7668" s="152" t="s">
        <v>9</v>
      </c>
      <c r="D7668" s="152" t="s">
        <v>214</v>
      </c>
      <c r="E7668" s="152" t="s">
        <v>136</v>
      </c>
      <c r="F7668" s="152">
        <v>264</v>
      </c>
      <c r="G7668" s="152">
        <v>88</v>
      </c>
      <c r="H7668" s="152">
        <v>415.99041961457903</v>
      </c>
      <c r="I7668" s="152">
        <v>455.689664993836</v>
      </c>
      <c r="J7668" s="152">
        <v>402.144826752759</v>
      </c>
      <c r="K7668" s="152">
        <v>514.35472865629697</v>
      </c>
      <c r="L7668" s="152">
        <v>53.544838241077201</v>
      </c>
      <c r="M7668" s="152">
        <v>58.665063662460099</v>
      </c>
    </row>
    <row r="7669" spans="1:13">
      <c r="A7669" s="150" t="str">
        <f t="shared" si="239"/>
        <v>2012-2014FemalesPF5</v>
      </c>
      <c r="B7669" s="151" t="str">
        <f t="shared" si="238"/>
        <v>2012-2014_Females_PF5_&lt;75</v>
      </c>
      <c r="C7669" s="152" t="s">
        <v>216</v>
      </c>
      <c r="D7669" s="152" t="s">
        <v>214</v>
      </c>
      <c r="E7669" s="152" t="s">
        <v>136</v>
      </c>
      <c r="F7669" s="152">
        <v>241</v>
      </c>
      <c r="G7669" s="152">
        <v>80.3333333333333</v>
      </c>
      <c r="H7669" s="152">
        <v>378.12818702439802</v>
      </c>
      <c r="I7669" s="152">
        <v>406.30632345566301</v>
      </c>
      <c r="J7669" s="152">
        <v>356.36079478828498</v>
      </c>
      <c r="K7669" s="152">
        <v>461.262529139251</v>
      </c>
      <c r="L7669" s="152">
        <v>49.945528667377801</v>
      </c>
      <c r="M7669" s="152">
        <v>54.956205683588202</v>
      </c>
    </row>
    <row r="7670" spans="1:13">
      <c r="A7670" s="150" t="str">
        <f t="shared" si="239"/>
        <v>2004-2006FemalesPH</v>
      </c>
      <c r="B7670" s="151" t="str">
        <f t="shared" si="238"/>
        <v>2004-2006_Females_PH_&lt;75</v>
      </c>
      <c r="C7670" s="152" t="s">
        <v>1</v>
      </c>
      <c r="D7670" s="152" t="s">
        <v>214</v>
      </c>
      <c r="E7670" s="152" t="s">
        <v>137</v>
      </c>
      <c r="F7670" s="152">
        <v>317</v>
      </c>
      <c r="G7670" s="152">
        <v>105.666666666667</v>
      </c>
      <c r="H7670" s="152">
        <v>401.403011155711</v>
      </c>
      <c r="I7670" s="152">
        <v>447.32096723567702</v>
      </c>
      <c r="J7670" s="152">
        <v>399.28398424129801</v>
      </c>
      <c r="K7670" s="152">
        <v>499.53126144380002</v>
      </c>
      <c r="L7670" s="152">
        <v>48.036982994379201</v>
      </c>
      <c r="M7670" s="152">
        <v>52.2102942081235</v>
      </c>
    </row>
    <row r="7671" spans="1:13">
      <c r="A7671" s="150" t="str">
        <f t="shared" si="239"/>
        <v>2005-2007FemalesPH</v>
      </c>
      <c r="B7671" s="151" t="str">
        <f t="shared" si="238"/>
        <v>2005-2007_Females_PH_&lt;75</v>
      </c>
      <c r="C7671" s="152" t="s">
        <v>3</v>
      </c>
      <c r="D7671" s="152" t="s">
        <v>214</v>
      </c>
      <c r="E7671" s="152" t="s">
        <v>137</v>
      </c>
      <c r="F7671" s="152">
        <v>310</v>
      </c>
      <c r="G7671" s="152">
        <v>103.333333333333</v>
      </c>
      <c r="H7671" s="152">
        <v>390.04013638822801</v>
      </c>
      <c r="I7671" s="152">
        <v>431.68465736615599</v>
      </c>
      <c r="J7671" s="152">
        <v>384.806848699591</v>
      </c>
      <c r="K7671" s="152">
        <v>482.68295049962398</v>
      </c>
      <c r="L7671" s="152">
        <v>46.877808666564398</v>
      </c>
      <c r="M7671" s="152">
        <v>50.998293133467897</v>
      </c>
    </row>
    <row r="7672" spans="1:13">
      <c r="A7672" s="150" t="str">
        <f t="shared" si="239"/>
        <v>2006-2008FemalesPH</v>
      </c>
      <c r="B7672" s="151" t="str">
        <f t="shared" si="238"/>
        <v>2006-2008_Females_PH_&lt;75</v>
      </c>
      <c r="C7672" s="152" t="s">
        <v>4</v>
      </c>
      <c r="D7672" s="152" t="s">
        <v>214</v>
      </c>
      <c r="E7672" s="152" t="s">
        <v>137</v>
      </c>
      <c r="F7672" s="152">
        <v>314</v>
      </c>
      <c r="G7672" s="152">
        <v>104.666666666667</v>
      </c>
      <c r="H7672" s="152">
        <v>392.14217026962899</v>
      </c>
      <c r="I7672" s="152">
        <v>433.575417636255</v>
      </c>
      <c r="J7672" s="152">
        <v>386.76752407938199</v>
      </c>
      <c r="K7672" s="152">
        <v>484.470129862352</v>
      </c>
      <c r="L7672" s="152">
        <v>46.807893556873402</v>
      </c>
      <c r="M7672" s="152">
        <v>50.894712226097198</v>
      </c>
    </row>
    <row r="7673" spans="1:13">
      <c r="A7673" s="150" t="str">
        <f t="shared" si="239"/>
        <v>2007-2009FemalesPH</v>
      </c>
      <c r="B7673" s="151" t="str">
        <f t="shared" si="238"/>
        <v>2007-2009_Females_PH_&lt;75</v>
      </c>
      <c r="C7673" s="152" t="s">
        <v>5</v>
      </c>
      <c r="D7673" s="152" t="s">
        <v>214</v>
      </c>
      <c r="E7673" s="152" t="s">
        <v>137</v>
      </c>
      <c r="F7673" s="152">
        <v>313</v>
      </c>
      <c r="G7673" s="152">
        <v>104.333333333333</v>
      </c>
      <c r="H7673" s="152">
        <v>387.70252192439199</v>
      </c>
      <c r="I7673" s="152">
        <v>427.69878695291499</v>
      </c>
      <c r="J7673" s="152">
        <v>381.430087270591</v>
      </c>
      <c r="K7673" s="152">
        <v>478.013978464307</v>
      </c>
      <c r="L7673" s="152">
        <v>46.268699682323899</v>
      </c>
      <c r="M7673" s="152">
        <v>50.315191511391802</v>
      </c>
    </row>
    <row r="7674" spans="1:13">
      <c r="A7674" s="150" t="str">
        <f t="shared" si="239"/>
        <v>2008-2010FemalesPH</v>
      </c>
      <c r="B7674" s="151" t="str">
        <f t="shared" si="238"/>
        <v>2008-2010_Females_PH_&lt;75</v>
      </c>
      <c r="C7674" s="152" t="s">
        <v>6</v>
      </c>
      <c r="D7674" s="152" t="s">
        <v>214</v>
      </c>
      <c r="E7674" s="152" t="s">
        <v>137</v>
      </c>
      <c r="F7674" s="152">
        <v>290</v>
      </c>
      <c r="G7674" s="152">
        <v>96.6666666666667</v>
      </c>
      <c r="H7674" s="152">
        <v>356.89232927624698</v>
      </c>
      <c r="I7674" s="152">
        <v>394.35069045136299</v>
      </c>
      <c r="J7674" s="152">
        <v>350.085901208922</v>
      </c>
      <c r="K7674" s="152">
        <v>442.644644996907</v>
      </c>
      <c r="L7674" s="152">
        <v>44.264789242441203</v>
      </c>
      <c r="M7674" s="152">
        <v>48.293954545544402</v>
      </c>
    </row>
    <row r="7675" spans="1:13">
      <c r="A7675" s="150" t="str">
        <f t="shared" si="239"/>
        <v>2009-2011FemalesPH</v>
      </c>
      <c r="B7675" s="151" t="str">
        <f t="shared" si="238"/>
        <v>2009-2011_Females_PH_&lt;75</v>
      </c>
      <c r="C7675" s="152" t="s">
        <v>7</v>
      </c>
      <c r="D7675" s="152" t="s">
        <v>214</v>
      </c>
      <c r="E7675" s="152" t="s">
        <v>137</v>
      </c>
      <c r="F7675" s="152">
        <v>269</v>
      </c>
      <c r="G7675" s="152">
        <v>89.6666666666667</v>
      </c>
      <c r="H7675" s="152">
        <v>329.164729203886</v>
      </c>
      <c r="I7675" s="152">
        <v>359.046258302235</v>
      </c>
      <c r="J7675" s="152">
        <v>317.24715336277501</v>
      </c>
      <c r="K7675" s="152">
        <v>404.80319301151502</v>
      </c>
      <c r="L7675" s="152">
        <v>41.799104939459703</v>
      </c>
      <c r="M7675" s="152">
        <v>45.7569347092806</v>
      </c>
    </row>
    <row r="7676" spans="1:13">
      <c r="A7676" s="150" t="str">
        <f t="shared" si="239"/>
        <v>2010-2012FemalesPH</v>
      </c>
      <c r="B7676" s="151" t="str">
        <f t="shared" si="238"/>
        <v>2010-2012_Females_PH_&lt;75</v>
      </c>
      <c r="C7676" s="152" t="s">
        <v>8</v>
      </c>
      <c r="D7676" s="152" t="s">
        <v>214</v>
      </c>
      <c r="E7676" s="152" t="s">
        <v>137</v>
      </c>
      <c r="F7676" s="152">
        <v>262</v>
      </c>
      <c r="G7676" s="152">
        <v>87.3333333333333</v>
      </c>
      <c r="H7676" s="152">
        <v>319.54726738300502</v>
      </c>
      <c r="I7676" s="152">
        <v>345.75490079765899</v>
      </c>
      <c r="J7676" s="152">
        <v>304.986558438732</v>
      </c>
      <c r="K7676" s="152">
        <v>390.437329206882</v>
      </c>
      <c r="L7676" s="152">
        <v>40.768342358926901</v>
      </c>
      <c r="M7676" s="152">
        <v>44.682428409222901</v>
      </c>
    </row>
    <row r="7677" spans="1:13">
      <c r="A7677" s="150" t="str">
        <f t="shared" si="239"/>
        <v>2011-2013FemalesPH</v>
      </c>
      <c r="B7677" s="151" t="str">
        <f t="shared" si="238"/>
        <v>2011-2013_Females_PH_&lt;75</v>
      </c>
      <c r="C7677" s="152" t="s">
        <v>9</v>
      </c>
      <c r="D7677" s="152" t="s">
        <v>214</v>
      </c>
      <c r="E7677" s="152" t="s">
        <v>137</v>
      </c>
      <c r="F7677" s="152">
        <v>270</v>
      </c>
      <c r="G7677" s="152">
        <v>90</v>
      </c>
      <c r="H7677" s="152">
        <v>328.33533982707701</v>
      </c>
      <c r="I7677" s="152">
        <v>350.09072700478998</v>
      </c>
      <c r="J7677" s="152">
        <v>309.39149685978401</v>
      </c>
      <c r="K7677" s="152">
        <v>394.63613924843997</v>
      </c>
      <c r="L7677" s="152">
        <v>40.6992301450057</v>
      </c>
      <c r="M7677" s="152">
        <v>44.545412243649601</v>
      </c>
    </row>
    <row r="7678" spans="1:13">
      <c r="A7678" s="150" t="str">
        <f t="shared" si="239"/>
        <v>2012-2014FemalesPH</v>
      </c>
      <c r="B7678" s="151" t="str">
        <f t="shared" si="238"/>
        <v>2012-2014_Females_PH_&lt;75</v>
      </c>
      <c r="C7678" s="152" t="s">
        <v>216</v>
      </c>
      <c r="D7678" s="152" t="s">
        <v>214</v>
      </c>
      <c r="E7678" s="152" t="s">
        <v>137</v>
      </c>
      <c r="F7678" s="152">
        <v>286</v>
      </c>
      <c r="G7678" s="152">
        <v>95.3333333333333</v>
      </c>
      <c r="H7678" s="152">
        <v>347.64005883139498</v>
      </c>
      <c r="I7678" s="152">
        <v>365.62257884797401</v>
      </c>
      <c r="J7678" s="152">
        <v>324.27569103623199</v>
      </c>
      <c r="K7678" s="152">
        <v>410.76054673131898</v>
      </c>
      <c r="L7678" s="152">
        <v>41.346887811742597</v>
      </c>
      <c r="M7678" s="152">
        <v>45.137967883344899</v>
      </c>
    </row>
    <row r="7679" spans="1:13">
      <c r="A7679" s="150" t="str">
        <f t="shared" si="239"/>
        <v>2004-2006FemalesPH1</v>
      </c>
      <c r="B7679" s="151" t="str">
        <f t="shared" ref="B7679:B7742" si="240">CONCATENATE(C7679,"_",D7679,"_",E7679,"_","&lt;75")</f>
        <v>2004-2006_Females_PH1_&lt;75</v>
      </c>
      <c r="C7679" s="152" t="s">
        <v>1</v>
      </c>
      <c r="D7679" s="152" t="s">
        <v>214</v>
      </c>
      <c r="E7679" s="152" t="s">
        <v>138</v>
      </c>
      <c r="F7679" s="152">
        <v>57</v>
      </c>
      <c r="G7679" s="152">
        <v>19</v>
      </c>
      <c r="H7679" s="152">
        <v>310.66056245912398</v>
      </c>
      <c r="I7679" s="152">
        <v>336.97622509080497</v>
      </c>
      <c r="J7679" s="152">
        <v>254.74748426914601</v>
      </c>
      <c r="K7679" s="152">
        <v>437.15945630471998</v>
      </c>
      <c r="L7679" s="152">
        <v>82.228740821659002</v>
      </c>
      <c r="M7679" s="152">
        <v>100.18323121391499</v>
      </c>
    </row>
    <row r="7680" spans="1:13">
      <c r="A7680" s="150" t="str">
        <f t="shared" si="239"/>
        <v>2005-2007FemalesPH1</v>
      </c>
      <c r="B7680" s="151" t="str">
        <f t="shared" si="240"/>
        <v>2005-2007_Females_PH1_&lt;75</v>
      </c>
      <c r="C7680" s="152" t="s">
        <v>3</v>
      </c>
      <c r="D7680" s="152" t="s">
        <v>214</v>
      </c>
      <c r="E7680" s="152" t="s">
        <v>138</v>
      </c>
      <c r="F7680" s="152">
        <v>54</v>
      </c>
      <c r="G7680" s="152">
        <v>18</v>
      </c>
      <c r="H7680" s="152">
        <v>291.93923338919802</v>
      </c>
      <c r="I7680" s="152">
        <v>307.36997222636501</v>
      </c>
      <c r="J7680" s="152">
        <v>230.33055308777</v>
      </c>
      <c r="K7680" s="152">
        <v>401.74453358157098</v>
      </c>
      <c r="L7680" s="152">
        <v>77.039419138594596</v>
      </c>
      <c r="M7680" s="152">
        <v>94.374561355206197</v>
      </c>
    </row>
    <row r="7681" spans="1:13">
      <c r="A7681" s="150" t="str">
        <f t="shared" si="239"/>
        <v>2006-2008FemalesPH1</v>
      </c>
      <c r="B7681" s="151" t="str">
        <f t="shared" si="240"/>
        <v>2006-2008_Females_PH1_&lt;75</v>
      </c>
      <c r="C7681" s="152" t="s">
        <v>4</v>
      </c>
      <c r="D7681" s="152" t="s">
        <v>214</v>
      </c>
      <c r="E7681" s="152" t="s">
        <v>138</v>
      </c>
      <c r="F7681" s="152">
        <v>53</v>
      </c>
      <c r="G7681" s="152">
        <v>17.6666666666667</v>
      </c>
      <c r="H7681" s="152">
        <v>283.51342676794701</v>
      </c>
      <c r="I7681" s="152">
        <v>296.90255808097498</v>
      </c>
      <c r="J7681" s="152">
        <v>221.926434434665</v>
      </c>
      <c r="K7681" s="152">
        <v>388.92626429391998</v>
      </c>
      <c r="L7681" s="152">
        <v>74.976123646309603</v>
      </c>
      <c r="M7681" s="152">
        <v>92.0237062129452</v>
      </c>
    </row>
    <row r="7682" spans="1:13">
      <c r="A7682" s="150" t="str">
        <f t="shared" si="239"/>
        <v>2007-2009FemalesPH1</v>
      </c>
      <c r="B7682" s="151" t="str">
        <f t="shared" si="240"/>
        <v>2007-2009_Females_PH1_&lt;75</v>
      </c>
      <c r="C7682" s="152" t="s">
        <v>5</v>
      </c>
      <c r="D7682" s="152" t="s">
        <v>214</v>
      </c>
      <c r="E7682" s="152" t="s">
        <v>138</v>
      </c>
      <c r="F7682" s="152">
        <v>46</v>
      </c>
      <c r="G7682" s="152">
        <v>15.3333333333333</v>
      </c>
      <c r="H7682" s="152">
        <v>242.56485973423301</v>
      </c>
      <c r="I7682" s="152">
        <v>257.48472702126099</v>
      </c>
      <c r="J7682" s="152">
        <v>188.22806827350601</v>
      </c>
      <c r="K7682" s="152">
        <v>343.78823736038402</v>
      </c>
      <c r="L7682" s="152">
        <v>69.256658747755495</v>
      </c>
      <c r="M7682" s="152">
        <v>86.303510339123207</v>
      </c>
    </row>
    <row r="7683" spans="1:13">
      <c r="A7683" s="150" t="str">
        <f t="shared" ref="A7683:A7746" si="241">C7683&amp;D7683&amp;E7683</f>
        <v>2008-2010FemalesPH1</v>
      </c>
      <c r="B7683" s="151" t="str">
        <f t="shared" si="240"/>
        <v>2008-2010_Females_PH1_&lt;75</v>
      </c>
      <c r="C7683" s="152" t="s">
        <v>6</v>
      </c>
      <c r="D7683" s="152" t="s">
        <v>214</v>
      </c>
      <c r="E7683" s="152" t="s">
        <v>138</v>
      </c>
      <c r="F7683" s="152">
        <v>45</v>
      </c>
      <c r="G7683" s="152">
        <v>15</v>
      </c>
      <c r="H7683" s="152">
        <v>233.91204906954999</v>
      </c>
      <c r="I7683" s="152">
        <v>248.880931156787</v>
      </c>
      <c r="J7683" s="152">
        <v>181.31943007494499</v>
      </c>
      <c r="K7683" s="152">
        <v>333.27888225980701</v>
      </c>
      <c r="L7683" s="152">
        <v>67.561501081841598</v>
      </c>
      <c r="M7683" s="152">
        <v>84.397951103019807</v>
      </c>
    </row>
    <row r="7684" spans="1:13">
      <c r="A7684" s="150" t="str">
        <f t="shared" si="241"/>
        <v>2009-2011FemalesPH1</v>
      </c>
      <c r="B7684" s="151" t="str">
        <f t="shared" si="240"/>
        <v>2009-2011_Females_PH1_&lt;75</v>
      </c>
      <c r="C7684" s="152" t="s">
        <v>7</v>
      </c>
      <c r="D7684" s="152" t="s">
        <v>214</v>
      </c>
      <c r="E7684" s="152" t="s">
        <v>138</v>
      </c>
      <c r="F7684" s="152">
        <v>49</v>
      </c>
      <c r="G7684" s="152">
        <v>16.3333333333333</v>
      </c>
      <c r="H7684" s="152">
        <v>252.57731958762901</v>
      </c>
      <c r="I7684" s="152">
        <v>261.60043646328199</v>
      </c>
      <c r="J7684" s="152">
        <v>193.28269413978001</v>
      </c>
      <c r="K7684" s="152">
        <v>346.14826849656203</v>
      </c>
      <c r="L7684" s="152">
        <v>68.317742323502003</v>
      </c>
      <c r="M7684" s="152">
        <v>84.547832033280699</v>
      </c>
    </row>
    <row r="7685" spans="1:13">
      <c r="A7685" s="150" t="str">
        <f t="shared" si="241"/>
        <v>2010-2012FemalesPH1</v>
      </c>
      <c r="B7685" s="151" t="str">
        <f t="shared" si="240"/>
        <v>2010-2012_Females_PH1_&lt;75</v>
      </c>
      <c r="C7685" s="152" t="s">
        <v>8</v>
      </c>
      <c r="D7685" s="152" t="s">
        <v>214</v>
      </c>
      <c r="E7685" s="152" t="s">
        <v>138</v>
      </c>
      <c r="F7685" s="152">
        <v>53</v>
      </c>
      <c r="G7685" s="152">
        <v>17.6666666666667</v>
      </c>
      <c r="H7685" s="152">
        <v>271.33568832232601</v>
      </c>
      <c r="I7685" s="152">
        <v>274.03597093022699</v>
      </c>
      <c r="J7685" s="152">
        <v>204.942621011428</v>
      </c>
      <c r="K7685" s="152">
        <v>358.83931664852503</v>
      </c>
      <c r="L7685" s="152">
        <v>69.093349918799404</v>
      </c>
      <c r="M7685" s="152">
        <v>84.803345718297507</v>
      </c>
    </row>
    <row r="7686" spans="1:13">
      <c r="A7686" s="150" t="str">
        <f t="shared" si="241"/>
        <v>2011-2013FemalesPH1</v>
      </c>
      <c r="B7686" s="151" t="str">
        <f t="shared" si="240"/>
        <v>2011-2013_Females_PH1_&lt;75</v>
      </c>
      <c r="C7686" s="152" t="s">
        <v>9</v>
      </c>
      <c r="D7686" s="152" t="s">
        <v>214</v>
      </c>
      <c r="E7686" s="152" t="s">
        <v>138</v>
      </c>
      <c r="F7686" s="152">
        <v>53</v>
      </c>
      <c r="G7686" s="152">
        <v>17.6666666666667</v>
      </c>
      <c r="H7686" s="152">
        <v>270.463359869361</v>
      </c>
      <c r="I7686" s="152">
        <v>265.41161106515602</v>
      </c>
      <c r="J7686" s="152">
        <v>198.520918375024</v>
      </c>
      <c r="K7686" s="152">
        <v>347.51147370322798</v>
      </c>
      <c r="L7686" s="152">
        <v>66.890692690132099</v>
      </c>
      <c r="M7686" s="152">
        <v>82.099862638071798</v>
      </c>
    </row>
    <row r="7687" spans="1:13">
      <c r="A7687" s="150" t="str">
        <f t="shared" si="241"/>
        <v>2012-2014FemalesPH1</v>
      </c>
      <c r="B7687" s="151" t="str">
        <f t="shared" si="240"/>
        <v>2012-2014_Females_PH1_&lt;75</v>
      </c>
      <c r="C7687" s="152" t="s">
        <v>216</v>
      </c>
      <c r="D7687" s="152" t="s">
        <v>214</v>
      </c>
      <c r="E7687" s="152" t="s">
        <v>138</v>
      </c>
      <c r="F7687" s="152">
        <v>52</v>
      </c>
      <c r="G7687" s="152">
        <v>17.3333333333333</v>
      </c>
      <c r="H7687" s="152">
        <v>264.67145111212898</v>
      </c>
      <c r="I7687" s="152">
        <v>255.75741867462401</v>
      </c>
      <c r="J7687" s="152">
        <v>190.77944606125499</v>
      </c>
      <c r="K7687" s="152">
        <v>335.667536398631</v>
      </c>
      <c r="L7687" s="152">
        <v>64.977972613369104</v>
      </c>
      <c r="M7687" s="152">
        <v>79.910117724006795</v>
      </c>
    </row>
    <row r="7688" spans="1:13">
      <c r="A7688" s="150" t="str">
        <f t="shared" si="241"/>
        <v>2004-2006FemalesPH2</v>
      </c>
      <c r="B7688" s="151" t="str">
        <f t="shared" si="240"/>
        <v>2004-2006_Females_PH2_&lt;75</v>
      </c>
      <c r="C7688" s="152" t="s">
        <v>1</v>
      </c>
      <c r="D7688" s="152" t="s">
        <v>214</v>
      </c>
      <c r="E7688" s="152" t="s">
        <v>139</v>
      </c>
      <c r="F7688" s="152">
        <v>44</v>
      </c>
      <c r="G7688" s="152">
        <v>14.6666666666667</v>
      </c>
      <c r="H7688" s="152">
        <v>264.10564225690302</v>
      </c>
      <c r="I7688" s="152">
        <v>310.756111759036</v>
      </c>
      <c r="J7688" s="152">
        <v>224.56190903727801</v>
      </c>
      <c r="K7688" s="152">
        <v>418.70363302338598</v>
      </c>
      <c r="L7688" s="152">
        <v>86.194202721758202</v>
      </c>
      <c r="M7688" s="152">
        <v>107.94752126434901</v>
      </c>
    </row>
    <row r="7689" spans="1:13">
      <c r="A7689" s="150" t="str">
        <f t="shared" si="241"/>
        <v>2005-2007FemalesPH2</v>
      </c>
      <c r="B7689" s="151" t="str">
        <f t="shared" si="240"/>
        <v>2005-2007_Females_PH2_&lt;75</v>
      </c>
      <c r="C7689" s="152" t="s">
        <v>3</v>
      </c>
      <c r="D7689" s="152" t="s">
        <v>214</v>
      </c>
      <c r="E7689" s="152" t="s">
        <v>139</v>
      </c>
      <c r="F7689" s="152">
        <v>42</v>
      </c>
      <c r="G7689" s="152">
        <v>14</v>
      </c>
      <c r="H7689" s="152">
        <v>250.70136691935801</v>
      </c>
      <c r="I7689" s="152">
        <v>294.70721986657799</v>
      </c>
      <c r="J7689" s="152">
        <v>211.514847370957</v>
      </c>
      <c r="K7689" s="152">
        <v>399.45376010949502</v>
      </c>
      <c r="L7689" s="152">
        <v>83.192372495621399</v>
      </c>
      <c r="M7689" s="152">
        <v>104.74654024291701</v>
      </c>
    </row>
    <row r="7690" spans="1:13">
      <c r="A7690" s="150" t="str">
        <f t="shared" si="241"/>
        <v>2006-2008FemalesPH2</v>
      </c>
      <c r="B7690" s="151" t="str">
        <f t="shared" si="240"/>
        <v>2006-2008_Females_PH2_&lt;75</v>
      </c>
      <c r="C7690" s="152" t="s">
        <v>4</v>
      </c>
      <c r="D7690" s="152" t="s">
        <v>214</v>
      </c>
      <c r="E7690" s="152" t="s">
        <v>139</v>
      </c>
      <c r="F7690" s="152">
        <v>47</v>
      </c>
      <c r="G7690" s="152">
        <v>15.6666666666667</v>
      </c>
      <c r="H7690" s="152">
        <v>279.34621099554198</v>
      </c>
      <c r="I7690" s="152">
        <v>324.40857578844901</v>
      </c>
      <c r="J7690" s="152">
        <v>237.50122837926</v>
      </c>
      <c r="K7690" s="152">
        <v>432.45044738164199</v>
      </c>
      <c r="L7690" s="152">
        <v>86.9073474091891</v>
      </c>
      <c r="M7690" s="152">
        <v>108.04187159319299</v>
      </c>
    </row>
    <row r="7691" spans="1:13">
      <c r="A7691" s="150" t="str">
        <f t="shared" si="241"/>
        <v>2007-2009FemalesPH2</v>
      </c>
      <c r="B7691" s="151" t="str">
        <f t="shared" si="240"/>
        <v>2007-2009_Females_PH2_&lt;75</v>
      </c>
      <c r="C7691" s="152" t="s">
        <v>5</v>
      </c>
      <c r="D7691" s="152" t="s">
        <v>214</v>
      </c>
      <c r="E7691" s="152" t="s">
        <v>139</v>
      </c>
      <c r="F7691" s="152">
        <v>57</v>
      </c>
      <c r="G7691" s="152">
        <v>19</v>
      </c>
      <c r="H7691" s="152">
        <v>336.93917361234298</v>
      </c>
      <c r="I7691" s="152">
        <v>387.724422493482</v>
      </c>
      <c r="J7691" s="152">
        <v>292.71064232869497</v>
      </c>
      <c r="K7691" s="152">
        <v>503.48428226564698</v>
      </c>
      <c r="L7691" s="152">
        <v>95.013780164786297</v>
      </c>
      <c r="M7691" s="152">
        <v>115.759859772165</v>
      </c>
    </row>
    <row r="7692" spans="1:13">
      <c r="A7692" s="150" t="str">
        <f t="shared" si="241"/>
        <v>2008-2010FemalesPH2</v>
      </c>
      <c r="B7692" s="151" t="str">
        <f t="shared" si="240"/>
        <v>2008-2010_Females_PH2_&lt;75</v>
      </c>
      <c r="C7692" s="152" t="s">
        <v>6</v>
      </c>
      <c r="D7692" s="152" t="s">
        <v>214</v>
      </c>
      <c r="E7692" s="152" t="s">
        <v>139</v>
      </c>
      <c r="F7692" s="152">
        <v>56</v>
      </c>
      <c r="G7692" s="152">
        <v>18.6666666666667</v>
      </c>
      <c r="H7692" s="152">
        <v>329.58625154493598</v>
      </c>
      <c r="I7692" s="152">
        <v>378.089604467539</v>
      </c>
      <c r="J7692" s="152">
        <v>284.60672975316203</v>
      </c>
      <c r="K7692" s="152">
        <v>492.18610821145802</v>
      </c>
      <c r="L7692" s="152">
        <v>93.482874714377701</v>
      </c>
      <c r="M7692" s="152">
        <v>114.09650374391801</v>
      </c>
    </row>
    <row r="7693" spans="1:13">
      <c r="A7693" s="150" t="str">
        <f t="shared" si="241"/>
        <v>2009-2011FemalesPH2</v>
      </c>
      <c r="B7693" s="151" t="str">
        <f t="shared" si="240"/>
        <v>2009-2011_Females_PH2_&lt;75</v>
      </c>
      <c r="C7693" s="152" t="s">
        <v>7</v>
      </c>
      <c r="D7693" s="152" t="s">
        <v>214</v>
      </c>
      <c r="E7693" s="152" t="s">
        <v>139</v>
      </c>
      <c r="F7693" s="152">
        <v>50</v>
      </c>
      <c r="G7693" s="152">
        <v>16.6666666666667</v>
      </c>
      <c r="H7693" s="152">
        <v>292.89438228574801</v>
      </c>
      <c r="I7693" s="152">
        <v>329.82671552048799</v>
      </c>
      <c r="J7693" s="152">
        <v>243.95390808849501</v>
      </c>
      <c r="K7693" s="152">
        <v>435.87071162990497</v>
      </c>
      <c r="L7693" s="152">
        <v>85.872807431992996</v>
      </c>
      <c r="M7693" s="152">
        <v>106.043996109418</v>
      </c>
    </row>
    <row r="7694" spans="1:13">
      <c r="A7694" s="150" t="str">
        <f t="shared" si="241"/>
        <v>2010-2012FemalesPH2</v>
      </c>
      <c r="B7694" s="151" t="str">
        <f t="shared" si="240"/>
        <v>2010-2012_Females_PH2_&lt;75</v>
      </c>
      <c r="C7694" s="152" t="s">
        <v>8</v>
      </c>
      <c r="D7694" s="152" t="s">
        <v>214</v>
      </c>
      <c r="E7694" s="152" t="s">
        <v>139</v>
      </c>
      <c r="F7694" s="152">
        <v>41</v>
      </c>
      <c r="G7694" s="152">
        <v>13.6666666666667</v>
      </c>
      <c r="H7694" s="152">
        <v>239.24840987337299</v>
      </c>
      <c r="I7694" s="152">
        <v>262.888876788061</v>
      </c>
      <c r="J7694" s="152">
        <v>187.763583722785</v>
      </c>
      <c r="K7694" s="152">
        <v>357.745284034939</v>
      </c>
      <c r="L7694" s="152">
        <v>75.125293065275898</v>
      </c>
      <c r="M7694" s="152">
        <v>94.856407246878106</v>
      </c>
    </row>
    <row r="7695" spans="1:13">
      <c r="A7695" s="150" t="str">
        <f t="shared" si="241"/>
        <v>2011-2013FemalesPH2</v>
      </c>
      <c r="B7695" s="151" t="str">
        <f t="shared" si="240"/>
        <v>2011-2013_Females_PH2_&lt;75</v>
      </c>
      <c r="C7695" s="152" t="s">
        <v>9</v>
      </c>
      <c r="D7695" s="152" t="s">
        <v>214</v>
      </c>
      <c r="E7695" s="152" t="s">
        <v>139</v>
      </c>
      <c r="F7695" s="152">
        <v>49</v>
      </c>
      <c r="G7695" s="152">
        <v>16.3333333333333</v>
      </c>
      <c r="H7695" s="152">
        <v>285.04944735311199</v>
      </c>
      <c r="I7695" s="152">
        <v>306.77766633796898</v>
      </c>
      <c r="J7695" s="152">
        <v>226.088575805875</v>
      </c>
      <c r="K7695" s="152">
        <v>406.63587946394301</v>
      </c>
      <c r="L7695" s="152">
        <v>80.689090532093601</v>
      </c>
      <c r="M7695" s="152">
        <v>99.858213125973904</v>
      </c>
    </row>
    <row r="7696" spans="1:13">
      <c r="A7696" s="150" t="str">
        <f t="shared" si="241"/>
        <v>2012-2014FemalesPH2</v>
      </c>
      <c r="B7696" s="151" t="str">
        <f t="shared" si="240"/>
        <v>2012-2014_Females_PH2_&lt;75</v>
      </c>
      <c r="C7696" s="152" t="s">
        <v>216</v>
      </c>
      <c r="D7696" s="152" t="s">
        <v>214</v>
      </c>
      <c r="E7696" s="152" t="s">
        <v>139</v>
      </c>
      <c r="F7696" s="152">
        <v>62</v>
      </c>
      <c r="G7696" s="152">
        <v>20.6666666666667</v>
      </c>
      <c r="H7696" s="152">
        <v>361.13699906803402</v>
      </c>
      <c r="I7696" s="152">
        <v>376.468362928744</v>
      </c>
      <c r="J7696" s="152">
        <v>287.70929609234798</v>
      </c>
      <c r="K7696" s="152">
        <v>483.725032137548</v>
      </c>
      <c r="L7696" s="152">
        <v>88.759066836395903</v>
      </c>
      <c r="M7696" s="152">
        <v>107.256669208804</v>
      </c>
    </row>
    <row r="7697" spans="1:13">
      <c r="A7697" s="150" t="str">
        <f t="shared" si="241"/>
        <v>2004-2006FemalesPH3</v>
      </c>
      <c r="B7697" s="151" t="str">
        <f t="shared" si="240"/>
        <v>2004-2006_Females_PH3_&lt;75</v>
      </c>
      <c r="C7697" s="152" t="s">
        <v>1</v>
      </c>
      <c r="D7697" s="152" t="s">
        <v>214</v>
      </c>
      <c r="E7697" s="152" t="s">
        <v>140</v>
      </c>
      <c r="F7697" s="152">
        <v>60</v>
      </c>
      <c r="G7697" s="152">
        <v>20</v>
      </c>
      <c r="H7697" s="152">
        <v>433.83947939262498</v>
      </c>
      <c r="I7697" s="152">
        <v>458.14959865076401</v>
      </c>
      <c r="J7697" s="152">
        <v>349.31078706558299</v>
      </c>
      <c r="K7697" s="152">
        <v>590.08628164781101</v>
      </c>
      <c r="L7697" s="152">
        <v>108.838811585182</v>
      </c>
      <c r="M7697" s="152">
        <v>131.93668299704601</v>
      </c>
    </row>
    <row r="7698" spans="1:13">
      <c r="A7698" s="150" t="str">
        <f t="shared" si="241"/>
        <v>2005-2007FemalesPH3</v>
      </c>
      <c r="B7698" s="151" t="str">
        <f t="shared" si="240"/>
        <v>2005-2007_Females_PH3_&lt;75</v>
      </c>
      <c r="C7698" s="152" t="s">
        <v>3</v>
      </c>
      <c r="D7698" s="152" t="s">
        <v>214</v>
      </c>
      <c r="E7698" s="152" t="s">
        <v>140</v>
      </c>
      <c r="F7698" s="152">
        <v>54</v>
      </c>
      <c r="G7698" s="152">
        <v>18</v>
      </c>
      <c r="H7698" s="152">
        <v>389.13309793182998</v>
      </c>
      <c r="I7698" s="152">
        <v>408.486569894056</v>
      </c>
      <c r="J7698" s="152">
        <v>306.53512941025502</v>
      </c>
      <c r="K7698" s="152">
        <v>533.37876901462198</v>
      </c>
      <c r="L7698" s="152">
        <v>101.95144048380099</v>
      </c>
      <c r="M7698" s="152">
        <v>124.892199120566</v>
      </c>
    </row>
    <row r="7699" spans="1:13">
      <c r="A7699" s="150" t="str">
        <f t="shared" si="241"/>
        <v>2006-2008FemalesPH3</v>
      </c>
      <c r="B7699" s="151" t="str">
        <f t="shared" si="240"/>
        <v>2006-2008_Females_PH3_&lt;75</v>
      </c>
      <c r="C7699" s="152" t="s">
        <v>4</v>
      </c>
      <c r="D7699" s="152" t="s">
        <v>214</v>
      </c>
      <c r="E7699" s="152" t="s">
        <v>140</v>
      </c>
      <c r="F7699" s="152">
        <v>65</v>
      </c>
      <c r="G7699" s="152">
        <v>21.6666666666667</v>
      </c>
      <c r="H7699" s="152">
        <v>463.78879771673201</v>
      </c>
      <c r="I7699" s="152">
        <v>487.08258688052098</v>
      </c>
      <c r="J7699" s="152">
        <v>375.36693730696197</v>
      </c>
      <c r="K7699" s="152">
        <v>621.47992696103495</v>
      </c>
      <c r="L7699" s="152">
        <v>111.71564957355901</v>
      </c>
      <c r="M7699" s="152">
        <v>134.397340080513</v>
      </c>
    </row>
    <row r="7700" spans="1:13">
      <c r="A7700" s="150" t="str">
        <f t="shared" si="241"/>
        <v>2007-2009FemalesPH3</v>
      </c>
      <c r="B7700" s="151" t="str">
        <f t="shared" si="240"/>
        <v>2007-2009_Females_PH3_&lt;75</v>
      </c>
      <c r="C7700" s="152" t="s">
        <v>5</v>
      </c>
      <c r="D7700" s="152" t="s">
        <v>214</v>
      </c>
      <c r="E7700" s="152" t="s">
        <v>140</v>
      </c>
      <c r="F7700" s="152">
        <v>55</v>
      </c>
      <c r="G7700" s="152">
        <v>18.3333333333333</v>
      </c>
      <c r="H7700" s="152">
        <v>385.694249649369</v>
      </c>
      <c r="I7700" s="152">
        <v>401.13046269047197</v>
      </c>
      <c r="J7700" s="152">
        <v>301.63390286755299</v>
      </c>
      <c r="K7700" s="152">
        <v>522.78777085092099</v>
      </c>
      <c r="L7700" s="152">
        <v>99.496559822918798</v>
      </c>
      <c r="M7700" s="152">
        <v>121.65730816044901</v>
      </c>
    </row>
    <row r="7701" spans="1:13">
      <c r="A7701" s="150" t="str">
        <f t="shared" si="241"/>
        <v>2008-2010FemalesPH3</v>
      </c>
      <c r="B7701" s="151" t="str">
        <f t="shared" si="240"/>
        <v>2008-2010_Females_PH3_&lt;75</v>
      </c>
      <c r="C7701" s="152" t="s">
        <v>6</v>
      </c>
      <c r="D7701" s="152" t="s">
        <v>214</v>
      </c>
      <c r="E7701" s="152" t="s">
        <v>140</v>
      </c>
      <c r="F7701" s="152">
        <v>59</v>
      </c>
      <c r="G7701" s="152">
        <v>19.6666666666667</v>
      </c>
      <c r="H7701" s="152">
        <v>409.06884836719098</v>
      </c>
      <c r="I7701" s="152">
        <v>426.79316642903598</v>
      </c>
      <c r="J7701" s="152">
        <v>324.36223608377298</v>
      </c>
      <c r="K7701" s="152">
        <v>551.16558801030999</v>
      </c>
      <c r="L7701" s="152">
        <v>102.430930345264</v>
      </c>
      <c r="M7701" s="152">
        <v>124.372421581274</v>
      </c>
    </row>
    <row r="7702" spans="1:13">
      <c r="A7702" s="150" t="str">
        <f t="shared" si="241"/>
        <v>2009-2011FemalesPH3</v>
      </c>
      <c r="B7702" s="151" t="str">
        <f t="shared" si="240"/>
        <v>2009-2011_Females_PH3_&lt;75</v>
      </c>
      <c r="C7702" s="152" t="s">
        <v>7</v>
      </c>
      <c r="D7702" s="152" t="s">
        <v>214</v>
      </c>
      <c r="E7702" s="152" t="s">
        <v>140</v>
      </c>
      <c r="F7702" s="152">
        <v>47</v>
      </c>
      <c r="G7702" s="152">
        <v>15.6666666666667</v>
      </c>
      <c r="H7702" s="152">
        <v>323.66916879002798</v>
      </c>
      <c r="I7702" s="152">
        <v>336.66494809790299</v>
      </c>
      <c r="J7702" s="152">
        <v>246.93749855266299</v>
      </c>
      <c r="K7702" s="152">
        <v>448.21272709646701</v>
      </c>
      <c r="L7702" s="152">
        <v>89.727449545240304</v>
      </c>
      <c r="M7702" s="152">
        <v>111.547778998563</v>
      </c>
    </row>
    <row r="7703" spans="1:13">
      <c r="A7703" s="150" t="str">
        <f t="shared" si="241"/>
        <v>2010-2012FemalesPH3</v>
      </c>
      <c r="B7703" s="151" t="str">
        <f t="shared" si="240"/>
        <v>2010-2012_Females_PH3_&lt;75</v>
      </c>
      <c r="C7703" s="152" t="s">
        <v>8</v>
      </c>
      <c r="D7703" s="152" t="s">
        <v>214</v>
      </c>
      <c r="E7703" s="152" t="s">
        <v>140</v>
      </c>
      <c r="F7703" s="152">
        <v>54</v>
      </c>
      <c r="G7703" s="152">
        <v>18</v>
      </c>
      <c r="H7703" s="152">
        <v>373.70242214532902</v>
      </c>
      <c r="I7703" s="152">
        <v>391.27878247204802</v>
      </c>
      <c r="J7703" s="152">
        <v>293.59856500999598</v>
      </c>
      <c r="K7703" s="152">
        <v>510.93866281821403</v>
      </c>
      <c r="L7703" s="152">
        <v>97.680217462052696</v>
      </c>
      <c r="M7703" s="152">
        <v>119.65988034616601</v>
      </c>
    </row>
    <row r="7704" spans="1:13">
      <c r="A7704" s="150" t="str">
        <f t="shared" si="241"/>
        <v>2011-2013FemalesPH3</v>
      </c>
      <c r="B7704" s="151" t="str">
        <f t="shared" si="240"/>
        <v>2011-2013_Females_PH3_&lt;75</v>
      </c>
      <c r="C7704" s="152" t="s">
        <v>9</v>
      </c>
      <c r="D7704" s="152" t="s">
        <v>214</v>
      </c>
      <c r="E7704" s="152" t="s">
        <v>140</v>
      </c>
      <c r="F7704" s="152">
        <v>54</v>
      </c>
      <c r="G7704" s="152">
        <v>18</v>
      </c>
      <c r="H7704" s="152">
        <v>373.54731599335901</v>
      </c>
      <c r="I7704" s="152">
        <v>385.85488470643202</v>
      </c>
      <c r="J7704" s="152">
        <v>289.43554772758398</v>
      </c>
      <c r="K7704" s="152">
        <v>503.97016562733802</v>
      </c>
      <c r="L7704" s="152">
        <v>96.419336978847198</v>
      </c>
      <c r="M7704" s="152">
        <v>118.115280920906</v>
      </c>
    </row>
    <row r="7705" spans="1:13">
      <c r="A7705" s="150" t="str">
        <f t="shared" si="241"/>
        <v>2012-2014FemalesPH3</v>
      </c>
      <c r="B7705" s="151" t="str">
        <f t="shared" si="240"/>
        <v>2012-2014_Females_PH3_&lt;75</v>
      </c>
      <c r="C7705" s="152" t="s">
        <v>216</v>
      </c>
      <c r="D7705" s="152" t="s">
        <v>214</v>
      </c>
      <c r="E7705" s="152" t="s">
        <v>140</v>
      </c>
      <c r="F7705" s="152">
        <v>62</v>
      </c>
      <c r="G7705" s="152">
        <v>20.6666666666667</v>
      </c>
      <c r="H7705" s="152">
        <v>429.719988910452</v>
      </c>
      <c r="I7705" s="152">
        <v>433.416547889546</v>
      </c>
      <c r="J7705" s="152">
        <v>331.73863648202502</v>
      </c>
      <c r="K7705" s="152">
        <v>556.28437985740698</v>
      </c>
      <c r="L7705" s="152">
        <v>101.67791140752099</v>
      </c>
      <c r="M7705" s="152">
        <v>122.867831967862</v>
      </c>
    </row>
    <row r="7706" spans="1:13">
      <c r="A7706" s="150" t="str">
        <f t="shared" si="241"/>
        <v>2004-2006FemalesPH4</v>
      </c>
      <c r="B7706" s="151" t="str">
        <f t="shared" si="240"/>
        <v>2004-2006_Females_PH4_&lt;75</v>
      </c>
      <c r="C7706" s="152" t="s">
        <v>1</v>
      </c>
      <c r="D7706" s="152" t="s">
        <v>214</v>
      </c>
      <c r="E7706" s="152" t="s">
        <v>141</v>
      </c>
      <c r="F7706" s="152">
        <v>75</v>
      </c>
      <c r="G7706" s="152">
        <v>25</v>
      </c>
      <c r="H7706" s="152">
        <v>519.31865392604902</v>
      </c>
      <c r="I7706" s="152">
        <v>550.55292028979602</v>
      </c>
      <c r="J7706" s="152">
        <v>432.71580193250099</v>
      </c>
      <c r="K7706" s="152">
        <v>690.50325724367099</v>
      </c>
      <c r="L7706" s="152">
        <v>117.837118357295</v>
      </c>
      <c r="M7706" s="152">
        <v>139.950336953875</v>
      </c>
    </row>
    <row r="7707" spans="1:13">
      <c r="A7707" s="150" t="str">
        <f t="shared" si="241"/>
        <v>2005-2007FemalesPH4</v>
      </c>
      <c r="B7707" s="151" t="str">
        <f t="shared" si="240"/>
        <v>2005-2007_Females_PH4_&lt;75</v>
      </c>
      <c r="C7707" s="152" t="s">
        <v>3</v>
      </c>
      <c r="D7707" s="152" t="s">
        <v>214</v>
      </c>
      <c r="E7707" s="152" t="s">
        <v>141</v>
      </c>
      <c r="F7707" s="152">
        <v>82</v>
      </c>
      <c r="G7707" s="152">
        <v>27.3333333333333</v>
      </c>
      <c r="H7707" s="152">
        <v>567.59188758911898</v>
      </c>
      <c r="I7707" s="152">
        <v>598.83530121516606</v>
      </c>
      <c r="J7707" s="152">
        <v>475.57179081544899</v>
      </c>
      <c r="K7707" s="152">
        <v>744.12787922304801</v>
      </c>
      <c r="L7707" s="152">
        <v>123.26351039971701</v>
      </c>
      <c r="M7707" s="152">
        <v>145.29257800788201</v>
      </c>
    </row>
    <row r="7708" spans="1:13">
      <c r="A7708" s="150" t="str">
        <f t="shared" si="241"/>
        <v>2006-2008FemalesPH4</v>
      </c>
      <c r="B7708" s="151" t="str">
        <f t="shared" si="240"/>
        <v>2006-2008_Females_PH4_&lt;75</v>
      </c>
      <c r="C7708" s="152" t="s">
        <v>4</v>
      </c>
      <c r="D7708" s="152" t="s">
        <v>214</v>
      </c>
      <c r="E7708" s="152" t="s">
        <v>141</v>
      </c>
      <c r="F7708" s="152">
        <v>79</v>
      </c>
      <c r="G7708" s="152">
        <v>26.3333333333333</v>
      </c>
      <c r="H7708" s="152">
        <v>546.33471645919803</v>
      </c>
      <c r="I7708" s="152">
        <v>579.26512944605997</v>
      </c>
      <c r="J7708" s="152">
        <v>457.89278813926597</v>
      </c>
      <c r="K7708" s="152">
        <v>722.77503236481402</v>
      </c>
      <c r="L7708" s="152">
        <v>121.372341306794</v>
      </c>
      <c r="M7708" s="152">
        <v>143.50990291875399</v>
      </c>
    </row>
    <row r="7709" spans="1:13">
      <c r="A7709" s="150" t="str">
        <f t="shared" si="241"/>
        <v>2007-2009FemalesPH4</v>
      </c>
      <c r="B7709" s="151" t="str">
        <f t="shared" si="240"/>
        <v>2007-2009_Females_PH4_&lt;75</v>
      </c>
      <c r="C7709" s="152" t="s">
        <v>5</v>
      </c>
      <c r="D7709" s="152" t="s">
        <v>214</v>
      </c>
      <c r="E7709" s="152" t="s">
        <v>141</v>
      </c>
      <c r="F7709" s="152">
        <v>80</v>
      </c>
      <c r="G7709" s="152">
        <v>26.6666666666667</v>
      </c>
      <c r="H7709" s="152">
        <v>551.64804854502802</v>
      </c>
      <c r="I7709" s="152">
        <v>571.00558178705296</v>
      </c>
      <c r="J7709" s="152">
        <v>452.13258833770402</v>
      </c>
      <c r="K7709" s="152">
        <v>711.41161608878895</v>
      </c>
      <c r="L7709" s="152">
        <v>118.872993449348</v>
      </c>
      <c r="M7709" s="152">
        <v>140.40603430173701</v>
      </c>
    </row>
    <row r="7710" spans="1:13">
      <c r="A7710" s="150" t="str">
        <f t="shared" si="241"/>
        <v>2008-2010FemalesPH4</v>
      </c>
      <c r="B7710" s="151" t="str">
        <f t="shared" si="240"/>
        <v>2008-2010_Females_PH4_&lt;75</v>
      </c>
      <c r="C7710" s="152" t="s">
        <v>6</v>
      </c>
      <c r="D7710" s="152" t="s">
        <v>214</v>
      </c>
      <c r="E7710" s="152" t="s">
        <v>141</v>
      </c>
      <c r="F7710" s="152">
        <v>60</v>
      </c>
      <c r="G7710" s="152">
        <v>20</v>
      </c>
      <c r="H7710" s="152">
        <v>414.67965996267901</v>
      </c>
      <c r="I7710" s="152">
        <v>426.57911174019898</v>
      </c>
      <c r="J7710" s="152">
        <v>325.22284640415501</v>
      </c>
      <c r="K7710" s="152">
        <v>549.44529572954104</v>
      </c>
      <c r="L7710" s="152">
        <v>101.356265336045</v>
      </c>
      <c r="M7710" s="152">
        <v>122.866183989341</v>
      </c>
    </row>
    <row r="7711" spans="1:13">
      <c r="A7711" s="150" t="str">
        <f t="shared" si="241"/>
        <v>2009-2011FemalesPH4</v>
      </c>
      <c r="B7711" s="151" t="str">
        <f t="shared" si="240"/>
        <v>2009-2011_Females_PH4_&lt;75</v>
      </c>
      <c r="C7711" s="152" t="s">
        <v>7</v>
      </c>
      <c r="D7711" s="152" t="s">
        <v>214</v>
      </c>
      <c r="E7711" s="152" t="s">
        <v>141</v>
      </c>
      <c r="F7711" s="152">
        <v>51</v>
      </c>
      <c r="G7711" s="152">
        <v>17</v>
      </c>
      <c r="H7711" s="152">
        <v>350.10640488775999</v>
      </c>
      <c r="I7711" s="152">
        <v>358.26406891510698</v>
      </c>
      <c r="J7711" s="152">
        <v>266.48780043010203</v>
      </c>
      <c r="K7711" s="152">
        <v>471.360825726634</v>
      </c>
      <c r="L7711" s="152">
        <v>91.776268485004707</v>
      </c>
      <c r="M7711" s="152">
        <v>113.096756811527</v>
      </c>
    </row>
    <row r="7712" spans="1:13">
      <c r="A7712" s="150" t="str">
        <f t="shared" si="241"/>
        <v>2010-2012FemalesPH4</v>
      </c>
      <c r="B7712" s="151" t="str">
        <f t="shared" si="240"/>
        <v>2010-2012_Females_PH4_&lt;75</v>
      </c>
      <c r="C7712" s="152" t="s">
        <v>8</v>
      </c>
      <c r="D7712" s="152" t="s">
        <v>214</v>
      </c>
      <c r="E7712" s="152" t="s">
        <v>141</v>
      </c>
      <c r="F7712" s="152">
        <v>52</v>
      </c>
      <c r="G7712" s="152">
        <v>17.3333333333333</v>
      </c>
      <c r="H7712" s="152">
        <v>355.21552018580502</v>
      </c>
      <c r="I7712" s="152">
        <v>363.884546492053</v>
      </c>
      <c r="J7712" s="152">
        <v>271.32821949884402</v>
      </c>
      <c r="K7712" s="152">
        <v>477.71061229034501</v>
      </c>
      <c r="L7712" s="152">
        <v>92.556326993208799</v>
      </c>
      <c r="M7712" s="152">
        <v>113.82606579829201</v>
      </c>
    </row>
    <row r="7713" spans="1:13">
      <c r="A7713" s="150" t="str">
        <f t="shared" si="241"/>
        <v>2011-2013FemalesPH4</v>
      </c>
      <c r="B7713" s="151" t="str">
        <f t="shared" si="240"/>
        <v>2011-2013_Females_PH4_&lt;75</v>
      </c>
      <c r="C7713" s="152" t="s">
        <v>9</v>
      </c>
      <c r="D7713" s="152" t="s">
        <v>214</v>
      </c>
      <c r="E7713" s="152" t="s">
        <v>141</v>
      </c>
      <c r="F7713" s="152">
        <v>56</v>
      </c>
      <c r="G7713" s="152">
        <v>18.6666666666667</v>
      </c>
      <c r="H7713" s="152">
        <v>378.40394621258201</v>
      </c>
      <c r="I7713" s="152">
        <v>384.59355104762398</v>
      </c>
      <c r="J7713" s="152">
        <v>289.96164249237199</v>
      </c>
      <c r="K7713" s="152">
        <v>500.09245864709197</v>
      </c>
      <c r="L7713" s="152">
        <v>94.631908555252295</v>
      </c>
      <c r="M7713" s="152">
        <v>115.498907599467</v>
      </c>
    </row>
    <row r="7714" spans="1:13">
      <c r="A7714" s="150" t="str">
        <f t="shared" si="241"/>
        <v>2012-2014FemalesPH4</v>
      </c>
      <c r="B7714" s="151" t="str">
        <f t="shared" si="240"/>
        <v>2012-2014_Females_PH4_&lt;75</v>
      </c>
      <c r="C7714" s="152" t="s">
        <v>216</v>
      </c>
      <c r="D7714" s="152" t="s">
        <v>214</v>
      </c>
      <c r="E7714" s="152" t="s">
        <v>141</v>
      </c>
      <c r="F7714" s="152">
        <v>61</v>
      </c>
      <c r="G7714" s="152">
        <v>20.3333333333333</v>
      </c>
      <c r="H7714" s="152">
        <v>410.691442806167</v>
      </c>
      <c r="I7714" s="152">
        <v>412.621395846003</v>
      </c>
      <c r="J7714" s="152">
        <v>314.90330210166297</v>
      </c>
      <c r="K7714" s="152">
        <v>530.88829149223795</v>
      </c>
      <c r="L7714" s="152">
        <v>97.7180937443392</v>
      </c>
      <c r="M7714" s="152">
        <v>118.26689564623599</v>
      </c>
    </row>
    <row r="7715" spans="1:13">
      <c r="A7715" s="150" t="str">
        <f t="shared" si="241"/>
        <v>2004-2006FemalesPH5</v>
      </c>
      <c r="B7715" s="151" t="str">
        <f t="shared" si="240"/>
        <v>2004-2006_Females_PH5_&lt;75</v>
      </c>
      <c r="C7715" s="152" t="s">
        <v>1</v>
      </c>
      <c r="D7715" s="152" t="s">
        <v>214</v>
      </c>
      <c r="E7715" s="152" t="s">
        <v>142</v>
      </c>
      <c r="F7715" s="152">
        <v>81</v>
      </c>
      <c r="G7715" s="152">
        <v>27</v>
      </c>
      <c r="H7715" s="152">
        <v>516.15369910151003</v>
      </c>
      <c r="I7715" s="152">
        <v>617.81039300386794</v>
      </c>
      <c r="J7715" s="152">
        <v>490.262611377057</v>
      </c>
      <c r="K7715" s="152">
        <v>768.30623119133702</v>
      </c>
      <c r="L7715" s="152">
        <v>127.547781626811</v>
      </c>
      <c r="M7715" s="152">
        <v>150.49583818746899</v>
      </c>
    </row>
    <row r="7716" spans="1:13">
      <c r="A7716" s="150" t="str">
        <f t="shared" si="241"/>
        <v>2005-2007FemalesPH5</v>
      </c>
      <c r="B7716" s="151" t="str">
        <f t="shared" si="240"/>
        <v>2005-2007_Females_PH5_&lt;75</v>
      </c>
      <c r="C7716" s="152" t="s">
        <v>3</v>
      </c>
      <c r="D7716" s="152" t="s">
        <v>214</v>
      </c>
      <c r="E7716" s="152" t="s">
        <v>142</v>
      </c>
      <c r="F7716" s="152">
        <v>78</v>
      </c>
      <c r="G7716" s="152">
        <v>26</v>
      </c>
      <c r="H7716" s="152">
        <v>490.41182018233297</v>
      </c>
      <c r="I7716" s="152">
        <v>595.33139056439995</v>
      </c>
      <c r="J7716" s="152">
        <v>470.20149529542198</v>
      </c>
      <c r="K7716" s="152">
        <v>743.44386505827197</v>
      </c>
      <c r="L7716" s="152">
        <v>125.129895268978</v>
      </c>
      <c r="M7716" s="152">
        <v>148.11247449387201</v>
      </c>
    </row>
    <row r="7717" spans="1:13">
      <c r="A7717" s="150" t="str">
        <f t="shared" si="241"/>
        <v>2006-2008FemalesPH5</v>
      </c>
      <c r="B7717" s="151" t="str">
        <f t="shared" si="240"/>
        <v>2006-2008_Females_PH5_&lt;75</v>
      </c>
      <c r="C7717" s="152" t="s">
        <v>4</v>
      </c>
      <c r="D7717" s="152" t="s">
        <v>214</v>
      </c>
      <c r="E7717" s="152" t="s">
        <v>142</v>
      </c>
      <c r="F7717" s="152">
        <v>70</v>
      </c>
      <c r="G7717" s="152">
        <v>23.3333333333333</v>
      </c>
      <c r="H7717" s="152">
        <v>435.35045711798</v>
      </c>
      <c r="I7717" s="152">
        <v>534.33622132571895</v>
      </c>
      <c r="J7717" s="152">
        <v>416.05205944766101</v>
      </c>
      <c r="K7717" s="152">
        <v>675.67472595913796</v>
      </c>
      <c r="L7717" s="152">
        <v>118.28416187805701</v>
      </c>
      <c r="M7717" s="152">
        <v>141.33850463341901</v>
      </c>
    </row>
    <row r="7718" spans="1:13">
      <c r="A7718" s="150" t="str">
        <f t="shared" si="241"/>
        <v>2007-2009FemalesPH5</v>
      </c>
      <c r="B7718" s="151" t="str">
        <f t="shared" si="240"/>
        <v>2007-2009_Females_PH5_&lt;75</v>
      </c>
      <c r="C7718" s="152" t="s">
        <v>5</v>
      </c>
      <c r="D7718" s="152" t="s">
        <v>214</v>
      </c>
      <c r="E7718" s="152" t="s">
        <v>142</v>
      </c>
      <c r="F7718" s="152">
        <v>75</v>
      </c>
      <c r="G7718" s="152">
        <v>25</v>
      </c>
      <c r="H7718" s="152">
        <v>466.15700167816499</v>
      </c>
      <c r="I7718" s="152">
        <v>577.69045661018595</v>
      </c>
      <c r="J7718" s="152">
        <v>453.59881980119599</v>
      </c>
      <c r="K7718" s="152">
        <v>725.06902990419906</v>
      </c>
      <c r="L7718" s="152">
        <v>124.09163680899</v>
      </c>
      <c r="M7718" s="152">
        <v>147.37857329401299</v>
      </c>
    </row>
    <row r="7719" spans="1:13">
      <c r="A7719" s="150" t="str">
        <f t="shared" si="241"/>
        <v>2008-2010FemalesPH5</v>
      </c>
      <c r="B7719" s="151" t="str">
        <f t="shared" si="240"/>
        <v>2008-2010_Females_PH5_&lt;75</v>
      </c>
      <c r="C7719" s="152" t="s">
        <v>6</v>
      </c>
      <c r="D7719" s="152" t="s">
        <v>214</v>
      </c>
      <c r="E7719" s="152" t="s">
        <v>142</v>
      </c>
      <c r="F7719" s="152">
        <v>70</v>
      </c>
      <c r="G7719" s="152">
        <v>23.3333333333333</v>
      </c>
      <c r="H7719" s="152">
        <v>433.81259295984103</v>
      </c>
      <c r="I7719" s="152">
        <v>549.51751431784101</v>
      </c>
      <c r="J7719" s="152">
        <v>427.45459093787701</v>
      </c>
      <c r="K7719" s="152">
        <v>695.37128533659904</v>
      </c>
      <c r="L7719" s="152">
        <v>122.062923379965</v>
      </c>
      <c r="M7719" s="152">
        <v>145.85377101875699</v>
      </c>
    </row>
    <row r="7720" spans="1:13">
      <c r="A7720" s="150" t="str">
        <f t="shared" si="241"/>
        <v>2009-2011FemalesPH5</v>
      </c>
      <c r="B7720" s="151" t="str">
        <f t="shared" si="240"/>
        <v>2009-2011_Females_PH5_&lt;75</v>
      </c>
      <c r="C7720" s="152" t="s">
        <v>7</v>
      </c>
      <c r="D7720" s="152" t="s">
        <v>214</v>
      </c>
      <c r="E7720" s="152" t="s">
        <v>142</v>
      </c>
      <c r="F7720" s="152">
        <v>72</v>
      </c>
      <c r="G7720" s="152">
        <v>24</v>
      </c>
      <c r="H7720" s="152">
        <v>445.46185732846601</v>
      </c>
      <c r="I7720" s="152">
        <v>552.52638962500805</v>
      </c>
      <c r="J7720" s="152">
        <v>431.10257093628701</v>
      </c>
      <c r="K7720" s="152">
        <v>697.25280907528804</v>
      </c>
      <c r="L7720" s="152">
        <v>121.423818688721</v>
      </c>
      <c r="M7720" s="152">
        <v>144.72641945027999</v>
      </c>
    </row>
    <row r="7721" spans="1:13">
      <c r="A7721" s="150" t="str">
        <f t="shared" si="241"/>
        <v>2010-2012FemalesPH5</v>
      </c>
      <c r="B7721" s="151" t="str">
        <f t="shared" si="240"/>
        <v>2010-2012_Females_PH5_&lt;75</v>
      </c>
      <c r="C7721" s="152" t="s">
        <v>8</v>
      </c>
      <c r="D7721" s="152" t="s">
        <v>214</v>
      </c>
      <c r="E7721" s="152" t="s">
        <v>142</v>
      </c>
      <c r="F7721" s="152">
        <v>62</v>
      </c>
      <c r="G7721" s="152">
        <v>20.6666666666667</v>
      </c>
      <c r="H7721" s="152">
        <v>381.96155741744701</v>
      </c>
      <c r="I7721" s="152">
        <v>478.30042071211</v>
      </c>
      <c r="J7721" s="152">
        <v>365.73508652751599</v>
      </c>
      <c r="K7721" s="152">
        <v>614.324640471762</v>
      </c>
      <c r="L7721" s="152">
        <v>112.56533418459399</v>
      </c>
      <c r="M7721" s="152">
        <v>136.024219759652</v>
      </c>
    </row>
    <row r="7722" spans="1:13">
      <c r="A7722" s="150" t="str">
        <f t="shared" si="241"/>
        <v>2011-2013FemalesPH5</v>
      </c>
      <c r="B7722" s="151" t="str">
        <f t="shared" si="240"/>
        <v>2011-2013_Females_PH5_&lt;75</v>
      </c>
      <c r="C7722" s="152" t="s">
        <v>9</v>
      </c>
      <c r="D7722" s="152" t="s">
        <v>214</v>
      </c>
      <c r="E7722" s="152" t="s">
        <v>142</v>
      </c>
      <c r="F7722" s="152">
        <v>58</v>
      </c>
      <c r="G7722" s="152">
        <v>19.3333333333333</v>
      </c>
      <c r="H7722" s="152">
        <v>358.201581027668</v>
      </c>
      <c r="I7722" s="152">
        <v>449.895968819698</v>
      </c>
      <c r="J7722" s="152">
        <v>340.682587521644</v>
      </c>
      <c r="K7722" s="152">
        <v>582.72665996198202</v>
      </c>
      <c r="L7722" s="152">
        <v>109.213381298054</v>
      </c>
      <c r="M7722" s="152">
        <v>132.830691142284</v>
      </c>
    </row>
    <row r="7723" spans="1:13">
      <c r="A7723" s="150" t="str">
        <f t="shared" si="241"/>
        <v>2012-2014FemalesPH5</v>
      </c>
      <c r="B7723" s="151" t="str">
        <f t="shared" si="240"/>
        <v>2012-2014_Females_PH5_&lt;75</v>
      </c>
      <c r="C7723" s="152" t="s">
        <v>216</v>
      </c>
      <c r="D7723" s="152" t="s">
        <v>214</v>
      </c>
      <c r="E7723" s="152" t="s">
        <v>142</v>
      </c>
      <c r="F7723" s="152">
        <v>49</v>
      </c>
      <c r="G7723" s="152">
        <v>16.3333333333333</v>
      </c>
      <c r="H7723" s="152">
        <v>302.974092623508</v>
      </c>
      <c r="I7723" s="152">
        <v>389.25979900633399</v>
      </c>
      <c r="J7723" s="152">
        <v>287.28644676530598</v>
      </c>
      <c r="K7723" s="152">
        <v>515.45872718987198</v>
      </c>
      <c r="L7723" s="152">
        <v>101.973352241028</v>
      </c>
      <c r="M7723" s="152">
        <v>126.19892818353701</v>
      </c>
    </row>
    <row r="7724" spans="1:13">
      <c r="A7724" s="150" t="str">
        <f t="shared" si="241"/>
        <v>2004-2006FemalesPK</v>
      </c>
      <c r="B7724" s="151" t="str">
        <f t="shared" si="240"/>
        <v>2004-2006_Females_PK_&lt;75</v>
      </c>
      <c r="C7724" s="152" t="s">
        <v>1</v>
      </c>
      <c r="D7724" s="152" t="s">
        <v>214</v>
      </c>
      <c r="E7724" s="152" t="s">
        <v>143</v>
      </c>
      <c r="F7724" s="152">
        <v>878</v>
      </c>
      <c r="G7724" s="152">
        <v>292.66666666666703</v>
      </c>
      <c r="H7724" s="152">
        <v>361.99915890855999</v>
      </c>
      <c r="I7724" s="152">
        <v>410.14204199721797</v>
      </c>
      <c r="J7724" s="152">
        <v>383.35279552089401</v>
      </c>
      <c r="K7724" s="152">
        <v>438.30402787614798</v>
      </c>
      <c r="L7724" s="152">
        <v>26.7892464763239</v>
      </c>
      <c r="M7724" s="152">
        <v>28.161985878930299</v>
      </c>
    </row>
    <row r="7725" spans="1:13">
      <c r="A7725" s="150" t="str">
        <f t="shared" si="241"/>
        <v>2005-2007FemalesPK</v>
      </c>
      <c r="B7725" s="151" t="str">
        <f t="shared" si="240"/>
        <v>2005-2007_Females_PK_&lt;75</v>
      </c>
      <c r="C7725" s="152" t="s">
        <v>3</v>
      </c>
      <c r="D7725" s="152" t="s">
        <v>214</v>
      </c>
      <c r="E7725" s="152" t="s">
        <v>143</v>
      </c>
      <c r="F7725" s="152">
        <v>822</v>
      </c>
      <c r="G7725" s="152">
        <v>274</v>
      </c>
      <c r="H7725" s="152">
        <v>337.20863451014498</v>
      </c>
      <c r="I7725" s="152">
        <v>376.51353502177602</v>
      </c>
      <c r="J7725" s="152">
        <v>351.10817664522</v>
      </c>
      <c r="K7725" s="152">
        <v>403.26559097613301</v>
      </c>
      <c r="L7725" s="152">
        <v>25.405358376556102</v>
      </c>
      <c r="M7725" s="152">
        <v>26.752055954357001</v>
      </c>
    </row>
    <row r="7726" spans="1:13">
      <c r="A7726" s="150" t="str">
        <f t="shared" si="241"/>
        <v>2006-2008FemalesPK</v>
      </c>
      <c r="B7726" s="151" t="str">
        <f t="shared" si="240"/>
        <v>2006-2008_Females_PK_&lt;75</v>
      </c>
      <c r="C7726" s="152" t="s">
        <v>4</v>
      </c>
      <c r="D7726" s="152" t="s">
        <v>214</v>
      </c>
      <c r="E7726" s="152" t="s">
        <v>143</v>
      </c>
      <c r="F7726" s="152">
        <v>769</v>
      </c>
      <c r="G7726" s="152">
        <v>256.33333333333297</v>
      </c>
      <c r="H7726" s="152">
        <v>313.30848051498299</v>
      </c>
      <c r="I7726" s="152">
        <v>346.127143547169</v>
      </c>
      <c r="J7726" s="152">
        <v>321.99475792391399</v>
      </c>
      <c r="K7726" s="152">
        <v>371.583389093672</v>
      </c>
      <c r="L7726" s="152">
        <v>24.132385623254699</v>
      </c>
      <c r="M7726" s="152">
        <v>25.456245546503698</v>
      </c>
    </row>
    <row r="7727" spans="1:13">
      <c r="A7727" s="150" t="str">
        <f t="shared" si="241"/>
        <v>2007-2009FemalesPK</v>
      </c>
      <c r="B7727" s="151" t="str">
        <f t="shared" si="240"/>
        <v>2007-2009_Females_PK_&lt;75</v>
      </c>
      <c r="C7727" s="152" t="s">
        <v>5</v>
      </c>
      <c r="D7727" s="152" t="s">
        <v>214</v>
      </c>
      <c r="E7727" s="152" t="s">
        <v>143</v>
      </c>
      <c r="F7727" s="152">
        <v>760</v>
      </c>
      <c r="G7727" s="152">
        <v>253.333333333333</v>
      </c>
      <c r="H7727" s="152">
        <v>307.75709866044701</v>
      </c>
      <c r="I7727" s="152">
        <v>336.27961114106603</v>
      </c>
      <c r="J7727" s="152">
        <v>312.694009350969</v>
      </c>
      <c r="K7727" s="152">
        <v>361.16694482752303</v>
      </c>
      <c r="L7727" s="152">
        <v>23.585601790097101</v>
      </c>
      <c r="M7727" s="152">
        <v>24.887333686456799</v>
      </c>
    </row>
    <row r="7728" spans="1:13">
      <c r="A7728" s="150" t="str">
        <f t="shared" si="241"/>
        <v>2008-2010FemalesPK</v>
      </c>
      <c r="B7728" s="151" t="str">
        <f t="shared" si="240"/>
        <v>2008-2010_Females_PK_&lt;75</v>
      </c>
      <c r="C7728" s="152" t="s">
        <v>6</v>
      </c>
      <c r="D7728" s="152" t="s">
        <v>214</v>
      </c>
      <c r="E7728" s="152" t="s">
        <v>143</v>
      </c>
      <c r="F7728" s="152">
        <v>780</v>
      </c>
      <c r="G7728" s="152">
        <v>260</v>
      </c>
      <c r="H7728" s="152">
        <v>314.21838177533402</v>
      </c>
      <c r="I7728" s="152">
        <v>341.71471612321301</v>
      </c>
      <c r="J7728" s="152">
        <v>318.05202586109903</v>
      </c>
      <c r="K7728" s="152">
        <v>366.666042073727</v>
      </c>
      <c r="L7728" s="152">
        <v>23.6626902621142</v>
      </c>
      <c r="M7728" s="152">
        <v>24.9513259505142</v>
      </c>
    </row>
    <row r="7729" spans="1:13">
      <c r="A7729" s="150" t="str">
        <f t="shared" si="241"/>
        <v>2009-2011FemalesPK</v>
      </c>
      <c r="B7729" s="151" t="str">
        <f t="shared" si="240"/>
        <v>2009-2011_Females_PK_&lt;75</v>
      </c>
      <c r="C7729" s="152" t="s">
        <v>7</v>
      </c>
      <c r="D7729" s="152" t="s">
        <v>214</v>
      </c>
      <c r="E7729" s="152" t="s">
        <v>143</v>
      </c>
      <c r="F7729" s="152">
        <v>769</v>
      </c>
      <c r="G7729" s="152">
        <v>256.33333333333297</v>
      </c>
      <c r="H7729" s="152">
        <v>308.59243326538098</v>
      </c>
      <c r="I7729" s="152">
        <v>331.52530212342401</v>
      </c>
      <c r="J7729" s="152">
        <v>308.405381675699</v>
      </c>
      <c r="K7729" s="152">
        <v>355.91354044851403</v>
      </c>
      <c r="L7729" s="152">
        <v>23.119920447724901</v>
      </c>
      <c r="M7729" s="152">
        <v>24.3882383250902</v>
      </c>
    </row>
    <row r="7730" spans="1:13">
      <c r="A7730" s="150" t="str">
        <f t="shared" si="241"/>
        <v>2010-2012FemalesPK</v>
      </c>
      <c r="B7730" s="151" t="str">
        <f t="shared" si="240"/>
        <v>2010-2012_Females_PK_&lt;75</v>
      </c>
      <c r="C7730" s="152" t="s">
        <v>8</v>
      </c>
      <c r="D7730" s="152" t="s">
        <v>214</v>
      </c>
      <c r="E7730" s="152" t="s">
        <v>143</v>
      </c>
      <c r="F7730" s="152">
        <v>799</v>
      </c>
      <c r="G7730" s="152">
        <v>266.33333333333297</v>
      </c>
      <c r="H7730" s="152">
        <v>319.68823395257101</v>
      </c>
      <c r="I7730" s="152">
        <v>338.80792642833802</v>
      </c>
      <c r="J7730" s="152">
        <v>315.63318177545602</v>
      </c>
      <c r="K7730" s="152">
        <v>363.22919654640401</v>
      </c>
      <c r="L7730" s="152">
        <v>23.174744652881301</v>
      </c>
      <c r="M7730" s="152">
        <v>24.421270118066602</v>
      </c>
    </row>
    <row r="7731" spans="1:13">
      <c r="A7731" s="150" t="str">
        <f t="shared" si="241"/>
        <v>2011-2013FemalesPK</v>
      </c>
      <c r="B7731" s="151" t="str">
        <f t="shared" si="240"/>
        <v>2011-2013_Females_PK_&lt;75</v>
      </c>
      <c r="C7731" s="152" t="s">
        <v>9</v>
      </c>
      <c r="D7731" s="152" t="s">
        <v>214</v>
      </c>
      <c r="E7731" s="152" t="s">
        <v>143</v>
      </c>
      <c r="F7731" s="152">
        <v>794</v>
      </c>
      <c r="G7731" s="152">
        <v>264.66666666666703</v>
      </c>
      <c r="H7731" s="152">
        <v>317.11924722121302</v>
      </c>
      <c r="I7731" s="152">
        <v>330.74217122809802</v>
      </c>
      <c r="J7731" s="152">
        <v>308.06289416047002</v>
      </c>
      <c r="K7731" s="152">
        <v>354.64527088908898</v>
      </c>
      <c r="L7731" s="152">
        <v>22.679277067627801</v>
      </c>
      <c r="M7731" s="152">
        <v>23.903099660991</v>
      </c>
    </row>
    <row r="7732" spans="1:13">
      <c r="A7732" s="150" t="str">
        <f t="shared" si="241"/>
        <v>2012-2014FemalesPK</v>
      </c>
      <c r="B7732" s="151" t="str">
        <f t="shared" si="240"/>
        <v>2012-2014_Females_PK_&lt;75</v>
      </c>
      <c r="C7732" s="152" t="s">
        <v>216</v>
      </c>
      <c r="D7732" s="152" t="s">
        <v>214</v>
      </c>
      <c r="E7732" s="152" t="s">
        <v>143</v>
      </c>
      <c r="F7732" s="152">
        <v>814</v>
      </c>
      <c r="G7732" s="152">
        <v>271.33333333333297</v>
      </c>
      <c r="H7732" s="152">
        <v>324.50059199432297</v>
      </c>
      <c r="I7732" s="152">
        <v>333.971233413417</v>
      </c>
      <c r="J7732" s="152">
        <v>311.36071748601</v>
      </c>
      <c r="K7732" s="152">
        <v>357.78634225534</v>
      </c>
      <c r="L7732" s="152">
        <v>22.610515927407</v>
      </c>
      <c r="M7732" s="152">
        <v>23.815108841922299</v>
      </c>
    </row>
    <row r="7733" spans="1:13">
      <c r="A7733" s="150" t="str">
        <f t="shared" si="241"/>
        <v>2004-2006FemalesPK1</v>
      </c>
      <c r="B7733" s="151" t="str">
        <f t="shared" si="240"/>
        <v>2004-2006_Females_PK1_&lt;75</v>
      </c>
      <c r="C7733" s="152" t="s">
        <v>1</v>
      </c>
      <c r="D7733" s="152" t="s">
        <v>214</v>
      </c>
      <c r="E7733" s="152" t="s">
        <v>144</v>
      </c>
      <c r="F7733" s="152">
        <v>112</v>
      </c>
      <c r="G7733" s="152">
        <v>37.3333333333333</v>
      </c>
      <c r="H7733" s="152">
        <v>240.912024091202</v>
      </c>
      <c r="I7733" s="152">
        <v>287.13253289060998</v>
      </c>
      <c r="J7733" s="152">
        <v>235.72936190161701</v>
      </c>
      <c r="K7733" s="152">
        <v>346.29216737465202</v>
      </c>
      <c r="L7733" s="152">
        <v>51.403170988992898</v>
      </c>
      <c r="M7733" s="152">
        <v>59.159634484042201</v>
      </c>
    </row>
    <row r="7734" spans="1:13">
      <c r="A7734" s="150" t="str">
        <f t="shared" si="241"/>
        <v>2005-2007FemalesPK1</v>
      </c>
      <c r="B7734" s="151" t="str">
        <f t="shared" si="240"/>
        <v>2005-2007_Females_PK1_&lt;75</v>
      </c>
      <c r="C7734" s="152" t="s">
        <v>3</v>
      </c>
      <c r="D7734" s="152" t="s">
        <v>214</v>
      </c>
      <c r="E7734" s="152" t="s">
        <v>144</v>
      </c>
      <c r="F7734" s="152">
        <v>89</v>
      </c>
      <c r="G7734" s="152">
        <v>29.6666666666667</v>
      </c>
      <c r="H7734" s="152">
        <v>190.541437410349</v>
      </c>
      <c r="I7734" s="152">
        <v>219.37181973005301</v>
      </c>
      <c r="J7734" s="152">
        <v>175.58708894461799</v>
      </c>
      <c r="K7734" s="152">
        <v>270.63972934329502</v>
      </c>
      <c r="L7734" s="152">
        <v>43.784730785435002</v>
      </c>
      <c r="M7734" s="152">
        <v>51.267909613241898</v>
      </c>
    </row>
    <row r="7735" spans="1:13">
      <c r="A7735" s="150" t="str">
        <f t="shared" si="241"/>
        <v>2006-2008FemalesPK1</v>
      </c>
      <c r="B7735" s="151" t="str">
        <f t="shared" si="240"/>
        <v>2006-2008_Females_PK1_&lt;75</v>
      </c>
      <c r="C7735" s="152" t="s">
        <v>4</v>
      </c>
      <c r="D7735" s="152" t="s">
        <v>214</v>
      </c>
      <c r="E7735" s="152" t="s">
        <v>144</v>
      </c>
      <c r="F7735" s="152">
        <v>84</v>
      </c>
      <c r="G7735" s="152">
        <v>28</v>
      </c>
      <c r="H7735" s="152">
        <v>178.12460240044101</v>
      </c>
      <c r="I7735" s="152">
        <v>197.02058212886999</v>
      </c>
      <c r="J7735" s="152">
        <v>156.60693563097399</v>
      </c>
      <c r="K7735" s="152">
        <v>244.56236963174601</v>
      </c>
      <c r="L7735" s="152">
        <v>40.413646497895499</v>
      </c>
      <c r="M7735" s="152">
        <v>47.541787502876403</v>
      </c>
    </row>
    <row r="7736" spans="1:13">
      <c r="A7736" s="150" t="str">
        <f t="shared" si="241"/>
        <v>2007-2009FemalesPK1</v>
      </c>
      <c r="B7736" s="151" t="str">
        <f t="shared" si="240"/>
        <v>2007-2009_Females_PK1_&lt;75</v>
      </c>
      <c r="C7736" s="152" t="s">
        <v>5</v>
      </c>
      <c r="D7736" s="152" t="s">
        <v>214</v>
      </c>
      <c r="E7736" s="152" t="s">
        <v>144</v>
      </c>
      <c r="F7736" s="152">
        <v>91</v>
      </c>
      <c r="G7736" s="152">
        <v>30.3333333333333</v>
      </c>
      <c r="H7736" s="152">
        <v>191.236734264999</v>
      </c>
      <c r="I7736" s="152">
        <v>208.517397948037</v>
      </c>
      <c r="J7736" s="152">
        <v>167.40013007512101</v>
      </c>
      <c r="K7736" s="152">
        <v>256.577497819928</v>
      </c>
      <c r="L7736" s="152">
        <v>41.117267872915697</v>
      </c>
      <c r="M7736" s="152">
        <v>48.060099871891403</v>
      </c>
    </row>
    <row r="7737" spans="1:13">
      <c r="A7737" s="150" t="str">
        <f t="shared" si="241"/>
        <v>2008-2010FemalesPK1</v>
      </c>
      <c r="B7737" s="151" t="str">
        <f t="shared" si="240"/>
        <v>2008-2010_Females_PK1_&lt;75</v>
      </c>
      <c r="C7737" s="152" t="s">
        <v>6</v>
      </c>
      <c r="D7737" s="152" t="s">
        <v>214</v>
      </c>
      <c r="E7737" s="152" t="s">
        <v>144</v>
      </c>
      <c r="F7737" s="152">
        <v>109</v>
      </c>
      <c r="G7737" s="152">
        <v>36.3333333333333</v>
      </c>
      <c r="H7737" s="152">
        <v>227.55266069601899</v>
      </c>
      <c r="I7737" s="152">
        <v>245.72668140808199</v>
      </c>
      <c r="J7737" s="152">
        <v>201.36010620029501</v>
      </c>
      <c r="K7737" s="152">
        <v>296.88675848496598</v>
      </c>
      <c r="L7737" s="152">
        <v>44.366575207787498</v>
      </c>
      <c r="M7737" s="152">
        <v>51.160077076883503</v>
      </c>
    </row>
    <row r="7738" spans="1:13">
      <c r="A7738" s="150" t="str">
        <f t="shared" si="241"/>
        <v>2009-2011FemalesPK1</v>
      </c>
      <c r="B7738" s="151" t="str">
        <f t="shared" si="240"/>
        <v>2009-2011_Females_PK1_&lt;75</v>
      </c>
      <c r="C7738" s="152" t="s">
        <v>7</v>
      </c>
      <c r="D7738" s="152" t="s">
        <v>214</v>
      </c>
      <c r="E7738" s="152" t="s">
        <v>144</v>
      </c>
      <c r="F7738" s="152">
        <v>110</v>
      </c>
      <c r="G7738" s="152">
        <v>36.6666666666667</v>
      </c>
      <c r="H7738" s="152">
        <v>229.40563086548499</v>
      </c>
      <c r="I7738" s="152">
        <v>243.298779390417</v>
      </c>
      <c r="J7738" s="152">
        <v>199.64932379800101</v>
      </c>
      <c r="K7738" s="152">
        <v>293.59905707414401</v>
      </c>
      <c r="L7738" s="152">
        <v>43.649455592416103</v>
      </c>
      <c r="M7738" s="152">
        <v>50.300277683726101</v>
      </c>
    </row>
    <row r="7739" spans="1:13">
      <c r="A7739" s="150" t="str">
        <f t="shared" si="241"/>
        <v>2010-2012FemalesPK1</v>
      </c>
      <c r="B7739" s="151" t="str">
        <f t="shared" si="240"/>
        <v>2010-2012_Females_PK1_&lt;75</v>
      </c>
      <c r="C7739" s="152" t="s">
        <v>8</v>
      </c>
      <c r="D7739" s="152" t="s">
        <v>214</v>
      </c>
      <c r="E7739" s="152" t="s">
        <v>144</v>
      </c>
      <c r="F7739" s="152">
        <v>112</v>
      </c>
      <c r="G7739" s="152">
        <v>37.3333333333333</v>
      </c>
      <c r="H7739" s="152">
        <v>232.89665211062601</v>
      </c>
      <c r="I7739" s="152">
        <v>241.014896599048</v>
      </c>
      <c r="J7739" s="152">
        <v>198.189249221426</v>
      </c>
      <c r="K7739" s="152">
        <v>290.30270504855201</v>
      </c>
      <c r="L7739" s="152">
        <v>42.825647377621898</v>
      </c>
      <c r="M7739" s="152">
        <v>49.287808449504197</v>
      </c>
    </row>
    <row r="7740" spans="1:13">
      <c r="A7740" s="150" t="str">
        <f t="shared" si="241"/>
        <v>2011-2013FemalesPK1</v>
      </c>
      <c r="B7740" s="151" t="str">
        <f t="shared" si="240"/>
        <v>2011-2013_Females_PK1_&lt;75</v>
      </c>
      <c r="C7740" s="152" t="s">
        <v>9</v>
      </c>
      <c r="D7740" s="152" t="s">
        <v>214</v>
      </c>
      <c r="E7740" s="152" t="s">
        <v>144</v>
      </c>
      <c r="F7740" s="152">
        <v>109</v>
      </c>
      <c r="G7740" s="152">
        <v>36.3333333333333</v>
      </c>
      <c r="H7740" s="152">
        <v>226.06603617056601</v>
      </c>
      <c r="I7740" s="152">
        <v>227.22645271749801</v>
      </c>
      <c r="J7740" s="152">
        <v>186.35633035237899</v>
      </c>
      <c r="K7740" s="152">
        <v>274.35469285207</v>
      </c>
      <c r="L7740" s="152">
        <v>40.870122365118803</v>
      </c>
      <c r="M7740" s="152">
        <v>47.128240134571499</v>
      </c>
    </row>
    <row r="7741" spans="1:13">
      <c r="A7741" s="150" t="str">
        <f t="shared" si="241"/>
        <v>2012-2014FemalesPK1</v>
      </c>
      <c r="B7741" s="151" t="str">
        <f t="shared" si="240"/>
        <v>2012-2014_Females_PK1_&lt;75</v>
      </c>
      <c r="C7741" s="152" t="s">
        <v>216</v>
      </c>
      <c r="D7741" s="152" t="s">
        <v>214</v>
      </c>
      <c r="E7741" s="152" t="s">
        <v>144</v>
      </c>
      <c r="F7741" s="152">
        <v>132</v>
      </c>
      <c r="G7741" s="152">
        <v>44</v>
      </c>
      <c r="H7741" s="152">
        <v>273.69992535456601</v>
      </c>
      <c r="I7741" s="152">
        <v>269.54721189476902</v>
      </c>
      <c r="J7741" s="152">
        <v>225.34682675827699</v>
      </c>
      <c r="K7741" s="152">
        <v>319.85311264487399</v>
      </c>
      <c r="L7741" s="152">
        <v>44.200385136492201</v>
      </c>
      <c r="M7741" s="152">
        <v>50.305900750104698</v>
      </c>
    </row>
    <row r="7742" spans="1:13">
      <c r="A7742" s="150" t="str">
        <f t="shared" si="241"/>
        <v>2004-2006FemalesPK2</v>
      </c>
      <c r="B7742" s="151" t="str">
        <f t="shared" si="240"/>
        <v>2004-2006_Females_PK2_&lt;75</v>
      </c>
      <c r="C7742" s="152" t="s">
        <v>1</v>
      </c>
      <c r="D7742" s="152" t="s">
        <v>214</v>
      </c>
      <c r="E7742" s="152" t="s">
        <v>145</v>
      </c>
      <c r="F7742" s="152">
        <v>166</v>
      </c>
      <c r="G7742" s="152">
        <v>55.3333333333333</v>
      </c>
      <c r="H7742" s="152">
        <v>342.81937962083401</v>
      </c>
      <c r="I7742" s="152">
        <v>381.69369816637601</v>
      </c>
      <c r="J7742" s="152">
        <v>325.45761250379002</v>
      </c>
      <c r="K7742" s="152">
        <v>444.80260890972602</v>
      </c>
      <c r="L7742" s="152">
        <v>56.236085662586603</v>
      </c>
      <c r="M7742" s="152">
        <v>63.108910743349398</v>
      </c>
    </row>
    <row r="7743" spans="1:13">
      <c r="A7743" s="150" t="str">
        <f t="shared" si="241"/>
        <v>2005-2007FemalesPK2</v>
      </c>
      <c r="B7743" s="151" t="str">
        <f t="shared" ref="B7743:B7806" si="242">CONCATENATE(C7743,"_",D7743,"_",E7743,"_","&lt;75")</f>
        <v>2005-2007_Females_PK2_&lt;75</v>
      </c>
      <c r="C7743" s="152" t="s">
        <v>3</v>
      </c>
      <c r="D7743" s="152" t="s">
        <v>214</v>
      </c>
      <c r="E7743" s="152" t="s">
        <v>145</v>
      </c>
      <c r="F7743" s="152">
        <v>148</v>
      </c>
      <c r="G7743" s="152">
        <v>49.3333333333333</v>
      </c>
      <c r="H7743" s="152">
        <v>304.10750611297198</v>
      </c>
      <c r="I7743" s="152">
        <v>334.38016423954099</v>
      </c>
      <c r="J7743" s="152">
        <v>282.306398049601</v>
      </c>
      <c r="K7743" s="152">
        <v>393.21974545638102</v>
      </c>
      <c r="L7743" s="152">
        <v>52.073766189940102</v>
      </c>
      <c r="M7743" s="152">
        <v>58.839581216840003</v>
      </c>
    </row>
    <row r="7744" spans="1:13">
      <c r="A7744" s="150" t="str">
        <f t="shared" si="241"/>
        <v>2006-2008FemalesPK2</v>
      </c>
      <c r="B7744" s="151" t="str">
        <f t="shared" si="242"/>
        <v>2006-2008_Females_PK2_&lt;75</v>
      </c>
      <c r="C7744" s="152" t="s">
        <v>4</v>
      </c>
      <c r="D7744" s="152" t="s">
        <v>214</v>
      </c>
      <c r="E7744" s="152" t="s">
        <v>145</v>
      </c>
      <c r="F7744" s="152">
        <v>143</v>
      </c>
      <c r="G7744" s="152">
        <v>47.6666666666667</v>
      </c>
      <c r="H7744" s="152">
        <v>290.60905968663002</v>
      </c>
      <c r="I7744" s="152">
        <v>316.03307082948902</v>
      </c>
      <c r="J7744" s="152">
        <v>266.01849967538601</v>
      </c>
      <c r="K7744" s="152">
        <v>372.66639157529403</v>
      </c>
      <c r="L7744" s="152">
        <v>50.014571154103699</v>
      </c>
      <c r="M7744" s="152">
        <v>56.633320745804298</v>
      </c>
    </row>
    <row r="7745" spans="1:13">
      <c r="A7745" s="150" t="str">
        <f t="shared" si="241"/>
        <v>2007-2009FemalesPK2</v>
      </c>
      <c r="B7745" s="151" t="str">
        <f t="shared" si="242"/>
        <v>2007-2009_Females_PK2_&lt;75</v>
      </c>
      <c r="C7745" s="152" t="s">
        <v>5</v>
      </c>
      <c r="D7745" s="152" t="s">
        <v>214</v>
      </c>
      <c r="E7745" s="152" t="s">
        <v>145</v>
      </c>
      <c r="F7745" s="152">
        <v>150</v>
      </c>
      <c r="G7745" s="152">
        <v>50</v>
      </c>
      <c r="H7745" s="152">
        <v>301.03556233442998</v>
      </c>
      <c r="I7745" s="152">
        <v>322.540206665158</v>
      </c>
      <c r="J7745" s="152">
        <v>272.61184323770402</v>
      </c>
      <c r="K7745" s="152">
        <v>378.90929578700701</v>
      </c>
      <c r="L7745" s="152">
        <v>49.928363427453903</v>
      </c>
      <c r="M7745" s="152">
        <v>56.369089121849498</v>
      </c>
    </row>
    <row r="7746" spans="1:13">
      <c r="A7746" s="150" t="str">
        <f t="shared" si="241"/>
        <v>2008-2010FemalesPK2</v>
      </c>
      <c r="B7746" s="151" t="str">
        <f t="shared" si="242"/>
        <v>2008-2010_Females_PK2_&lt;75</v>
      </c>
      <c r="C7746" s="152" t="s">
        <v>6</v>
      </c>
      <c r="D7746" s="152" t="s">
        <v>214</v>
      </c>
      <c r="E7746" s="152" t="s">
        <v>145</v>
      </c>
      <c r="F7746" s="152">
        <v>151</v>
      </c>
      <c r="G7746" s="152">
        <v>50.3333333333333</v>
      </c>
      <c r="H7746" s="152">
        <v>299.710213965305</v>
      </c>
      <c r="I7746" s="152">
        <v>316.61872892594999</v>
      </c>
      <c r="J7746" s="152">
        <v>267.78589925146201</v>
      </c>
      <c r="K7746" s="152">
        <v>371.728651659126</v>
      </c>
      <c r="L7746" s="152">
        <v>48.832829674488202</v>
      </c>
      <c r="M7746" s="152">
        <v>55.109922733175402</v>
      </c>
    </row>
    <row r="7747" spans="1:13">
      <c r="A7747" s="150" t="str">
        <f t="shared" ref="A7747:A7810" si="243">C7747&amp;D7747&amp;E7747</f>
        <v>2009-2011FemalesPK2</v>
      </c>
      <c r="B7747" s="151" t="str">
        <f t="shared" si="242"/>
        <v>2009-2011_Females_PK2_&lt;75</v>
      </c>
      <c r="C7747" s="152" t="s">
        <v>7</v>
      </c>
      <c r="D7747" s="152" t="s">
        <v>214</v>
      </c>
      <c r="E7747" s="152" t="s">
        <v>145</v>
      </c>
      <c r="F7747" s="152">
        <v>135</v>
      </c>
      <c r="G7747" s="152">
        <v>45</v>
      </c>
      <c r="H7747" s="152">
        <v>265.01246540115</v>
      </c>
      <c r="I7747" s="152">
        <v>279.40190803030998</v>
      </c>
      <c r="J7747" s="152">
        <v>233.92130060470001</v>
      </c>
      <c r="K7747" s="152">
        <v>331.089641666989</v>
      </c>
      <c r="L7747" s="152">
        <v>45.480607425609598</v>
      </c>
      <c r="M7747" s="152">
        <v>51.687733636679503</v>
      </c>
    </row>
    <row r="7748" spans="1:13">
      <c r="A7748" s="150" t="str">
        <f t="shared" si="243"/>
        <v>2010-2012FemalesPK2</v>
      </c>
      <c r="B7748" s="151" t="str">
        <f t="shared" si="242"/>
        <v>2010-2012_Females_PK2_&lt;75</v>
      </c>
      <c r="C7748" s="152" t="s">
        <v>8</v>
      </c>
      <c r="D7748" s="152" t="s">
        <v>214</v>
      </c>
      <c r="E7748" s="152" t="s">
        <v>145</v>
      </c>
      <c r="F7748" s="152">
        <v>139</v>
      </c>
      <c r="G7748" s="152">
        <v>46.3333333333333</v>
      </c>
      <c r="H7748" s="152">
        <v>269.630664183737</v>
      </c>
      <c r="I7748" s="152">
        <v>281.28269328518297</v>
      </c>
      <c r="J7748" s="152">
        <v>236.189423728299</v>
      </c>
      <c r="K7748" s="152">
        <v>332.43472710237899</v>
      </c>
      <c r="L7748" s="152">
        <v>45.093269556884302</v>
      </c>
      <c r="M7748" s="152">
        <v>51.152033817195999</v>
      </c>
    </row>
    <row r="7749" spans="1:13">
      <c r="A7749" s="150" t="str">
        <f t="shared" si="243"/>
        <v>2011-2013FemalesPK2</v>
      </c>
      <c r="B7749" s="151" t="str">
        <f t="shared" si="242"/>
        <v>2011-2013_Females_PK2_&lt;75</v>
      </c>
      <c r="C7749" s="152" t="s">
        <v>9</v>
      </c>
      <c r="D7749" s="152" t="s">
        <v>214</v>
      </c>
      <c r="E7749" s="152" t="s">
        <v>145</v>
      </c>
      <c r="F7749" s="152">
        <v>136</v>
      </c>
      <c r="G7749" s="152">
        <v>45.3333333333333</v>
      </c>
      <c r="H7749" s="152">
        <v>260.95632819095903</v>
      </c>
      <c r="I7749" s="152">
        <v>269.53719177208097</v>
      </c>
      <c r="J7749" s="152">
        <v>225.94124513607699</v>
      </c>
      <c r="K7749" s="152">
        <v>319.05956786859798</v>
      </c>
      <c r="L7749" s="152">
        <v>43.5959466360043</v>
      </c>
      <c r="M7749" s="152">
        <v>49.522376096516702</v>
      </c>
    </row>
    <row r="7750" spans="1:13">
      <c r="A7750" s="150" t="str">
        <f t="shared" si="243"/>
        <v>2012-2014FemalesPK2</v>
      </c>
      <c r="B7750" s="151" t="str">
        <f t="shared" si="242"/>
        <v>2012-2014_Females_PK2_&lt;75</v>
      </c>
      <c r="C7750" s="152" t="s">
        <v>216</v>
      </c>
      <c r="D7750" s="152" t="s">
        <v>214</v>
      </c>
      <c r="E7750" s="152" t="s">
        <v>145</v>
      </c>
      <c r="F7750" s="152">
        <v>152</v>
      </c>
      <c r="G7750" s="152">
        <v>50.6666666666667</v>
      </c>
      <c r="H7750" s="152">
        <v>288.64961355134</v>
      </c>
      <c r="I7750" s="152">
        <v>291.15043959347599</v>
      </c>
      <c r="J7750" s="152">
        <v>246.54090484105899</v>
      </c>
      <c r="K7750" s="152">
        <v>341.47402479782102</v>
      </c>
      <c r="L7750" s="152">
        <v>44.609534752416501</v>
      </c>
      <c r="M7750" s="152">
        <v>50.3235852043451</v>
      </c>
    </row>
    <row r="7751" spans="1:13">
      <c r="A7751" s="150" t="str">
        <f t="shared" si="243"/>
        <v>2004-2006FemalesPK3</v>
      </c>
      <c r="B7751" s="151" t="str">
        <f t="shared" si="242"/>
        <v>2004-2006_Females_PK3_&lt;75</v>
      </c>
      <c r="C7751" s="152" t="s">
        <v>1</v>
      </c>
      <c r="D7751" s="152" t="s">
        <v>214</v>
      </c>
      <c r="E7751" s="152" t="s">
        <v>146</v>
      </c>
      <c r="F7751" s="152">
        <v>171</v>
      </c>
      <c r="G7751" s="152">
        <v>57</v>
      </c>
      <c r="H7751" s="152">
        <v>358.31779225949799</v>
      </c>
      <c r="I7751" s="152">
        <v>365.75447617390302</v>
      </c>
      <c r="J7751" s="152">
        <v>312.925374452889</v>
      </c>
      <c r="K7751" s="152">
        <v>424.93888082348002</v>
      </c>
      <c r="L7751" s="152">
        <v>52.829101721013799</v>
      </c>
      <c r="M7751" s="152">
        <v>59.184404649576798</v>
      </c>
    </row>
    <row r="7752" spans="1:13">
      <c r="A7752" s="150" t="str">
        <f t="shared" si="243"/>
        <v>2005-2007FemalesPK3</v>
      </c>
      <c r="B7752" s="151" t="str">
        <f t="shared" si="242"/>
        <v>2005-2007_Females_PK3_&lt;75</v>
      </c>
      <c r="C7752" s="152" t="s">
        <v>3</v>
      </c>
      <c r="D7752" s="152" t="s">
        <v>214</v>
      </c>
      <c r="E7752" s="152" t="s">
        <v>146</v>
      </c>
      <c r="F7752" s="152">
        <v>185</v>
      </c>
      <c r="G7752" s="152">
        <v>61.6666666666667</v>
      </c>
      <c r="H7752" s="152">
        <v>385.13583845112902</v>
      </c>
      <c r="I7752" s="152">
        <v>391.645204671785</v>
      </c>
      <c r="J7752" s="152">
        <v>337.16636280803402</v>
      </c>
      <c r="K7752" s="152">
        <v>452.409506508574</v>
      </c>
      <c r="L7752" s="152">
        <v>54.478841863750198</v>
      </c>
      <c r="M7752" s="152">
        <v>60.764301836789002</v>
      </c>
    </row>
    <row r="7753" spans="1:13">
      <c r="A7753" s="150" t="str">
        <f t="shared" si="243"/>
        <v>2006-2008FemalesPK3</v>
      </c>
      <c r="B7753" s="151" t="str">
        <f t="shared" si="242"/>
        <v>2006-2008_Females_PK3_&lt;75</v>
      </c>
      <c r="C7753" s="152" t="s">
        <v>4</v>
      </c>
      <c r="D7753" s="152" t="s">
        <v>214</v>
      </c>
      <c r="E7753" s="152" t="s">
        <v>146</v>
      </c>
      <c r="F7753" s="152">
        <v>162</v>
      </c>
      <c r="G7753" s="152">
        <v>54</v>
      </c>
      <c r="H7753" s="152">
        <v>335.04994726065598</v>
      </c>
      <c r="I7753" s="152">
        <v>338.94477231435297</v>
      </c>
      <c r="J7753" s="152">
        <v>288.68526281779702</v>
      </c>
      <c r="K7753" s="152">
        <v>395.42698753717002</v>
      </c>
      <c r="L7753" s="152">
        <v>50.259509496556099</v>
      </c>
      <c r="M7753" s="152">
        <v>56.482215222816798</v>
      </c>
    </row>
    <row r="7754" spans="1:13">
      <c r="A7754" s="150" t="str">
        <f t="shared" si="243"/>
        <v>2007-2009FemalesPK3</v>
      </c>
      <c r="B7754" s="151" t="str">
        <f t="shared" si="242"/>
        <v>2007-2009_Females_PK3_&lt;75</v>
      </c>
      <c r="C7754" s="152" t="s">
        <v>5</v>
      </c>
      <c r="D7754" s="152" t="s">
        <v>214</v>
      </c>
      <c r="E7754" s="152" t="s">
        <v>146</v>
      </c>
      <c r="F7754" s="152">
        <v>146</v>
      </c>
      <c r="G7754" s="152">
        <v>48.6666666666667</v>
      </c>
      <c r="H7754" s="152">
        <v>300.83863922029201</v>
      </c>
      <c r="I7754" s="152">
        <v>304.144362300495</v>
      </c>
      <c r="J7754" s="152">
        <v>256.74334486217202</v>
      </c>
      <c r="K7754" s="152">
        <v>357.74901425447501</v>
      </c>
      <c r="L7754" s="152">
        <v>47.401017438322498</v>
      </c>
      <c r="M7754" s="152">
        <v>53.604651953979797</v>
      </c>
    </row>
    <row r="7755" spans="1:13">
      <c r="A7755" s="150" t="str">
        <f t="shared" si="243"/>
        <v>2008-2010FemalesPK3</v>
      </c>
      <c r="B7755" s="151" t="str">
        <f t="shared" si="242"/>
        <v>2008-2010_Females_PK3_&lt;75</v>
      </c>
      <c r="C7755" s="152" t="s">
        <v>6</v>
      </c>
      <c r="D7755" s="152" t="s">
        <v>214</v>
      </c>
      <c r="E7755" s="152" t="s">
        <v>146</v>
      </c>
      <c r="F7755" s="152">
        <v>151</v>
      </c>
      <c r="G7755" s="152">
        <v>50.3333333333333</v>
      </c>
      <c r="H7755" s="152">
        <v>309.92159599359599</v>
      </c>
      <c r="I7755" s="152">
        <v>314.31794064825903</v>
      </c>
      <c r="J7755" s="152">
        <v>266.11404898016502</v>
      </c>
      <c r="K7755" s="152">
        <v>368.718080123584</v>
      </c>
      <c r="L7755" s="152">
        <v>48.203891668093199</v>
      </c>
      <c r="M7755" s="152">
        <v>54.400139475325702</v>
      </c>
    </row>
    <row r="7756" spans="1:13">
      <c r="A7756" s="150" t="str">
        <f t="shared" si="243"/>
        <v>2009-2011FemalesPK3</v>
      </c>
      <c r="B7756" s="151" t="str">
        <f t="shared" si="242"/>
        <v>2009-2011_Females_PK3_&lt;75</v>
      </c>
      <c r="C7756" s="152" t="s">
        <v>7</v>
      </c>
      <c r="D7756" s="152" t="s">
        <v>214</v>
      </c>
      <c r="E7756" s="152" t="s">
        <v>146</v>
      </c>
      <c r="F7756" s="152">
        <v>163</v>
      </c>
      <c r="G7756" s="152">
        <v>54.3333333333333</v>
      </c>
      <c r="H7756" s="152">
        <v>333.79750982962003</v>
      </c>
      <c r="I7756" s="152">
        <v>338.00927611041499</v>
      </c>
      <c r="J7756" s="152">
        <v>288.020628458018</v>
      </c>
      <c r="K7756" s="152">
        <v>394.16683967190602</v>
      </c>
      <c r="L7756" s="152">
        <v>49.988647652397198</v>
      </c>
      <c r="M7756" s="152">
        <v>56.157563561491003</v>
      </c>
    </row>
    <row r="7757" spans="1:13">
      <c r="A7757" s="150" t="str">
        <f t="shared" si="243"/>
        <v>2010-2012FemalesPK3</v>
      </c>
      <c r="B7757" s="151" t="str">
        <f t="shared" si="242"/>
        <v>2010-2012_Females_PK3_&lt;75</v>
      </c>
      <c r="C7757" s="152" t="s">
        <v>8</v>
      </c>
      <c r="D7757" s="152" t="s">
        <v>214</v>
      </c>
      <c r="E7757" s="152" t="s">
        <v>146</v>
      </c>
      <c r="F7757" s="152">
        <v>173</v>
      </c>
      <c r="G7757" s="152">
        <v>57.6666666666667</v>
      </c>
      <c r="H7757" s="152">
        <v>354.12359527562302</v>
      </c>
      <c r="I7757" s="152">
        <v>355.03742748130702</v>
      </c>
      <c r="J7757" s="152">
        <v>304.00985097603501</v>
      </c>
      <c r="K7757" s="152">
        <v>412.165747517912</v>
      </c>
      <c r="L7757" s="152">
        <v>51.027576505271298</v>
      </c>
      <c r="M7757" s="152">
        <v>57.1283200366057</v>
      </c>
    </row>
    <row r="7758" spans="1:13">
      <c r="A7758" s="150" t="str">
        <f t="shared" si="243"/>
        <v>2011-2013FemalesPK3</v>
      </c>
      <c r="B7758" s="151" t="str">
        <f t="shared" si="242"/>
        <v>2011-2013_Females_PK3_&lt;75</v>
      </c>
      <c r="C7758" s="152" t="s">
        <v>9</v>
      </c>
      <c r="D7758" s="152" t="s">
        <v>214</v>
      </c>
      <c r="E7758" s="152" t="s">
        <v>146</v>
      </c>
      <c r="F7758" s="152">
        <v>165</v>
      </c>
      <c r="G7758" s="152">
        <v>55</v>
      </c>
      <c r="H7758" s="152">
        <v>338.22564775336201</v>
      </c>
      <c r="I7758" s="152">
        <v>334.32789437495398</v>
      </c>
      <c r="J7758" s="152">
        <v>285.18630792730102</v>
      </c>
      <c r="K7758" s="152">
        <v>389.49460969268102</v>
      </c>
      <c r="L7758" s="152">
        <v>49.141586447652898</v>
      </c>
      <c r="M7758" s="152">
        <v>55.166715317727203</v>
      </c>
    </row>
    <row r="7759" spans="1:13">
      <c r="A7759" s="150" t="str">
        <f t="shared" si="243"/>
        <v>2012-2014FemalesPK3</v>
      </c>
      <c r="B7759" s="151" t="str">
        <f t="shared" si="242"/>
        <v>2012-2014_Females_PK3_&lt;75</v>
      </c>
      <c r="C7759" s="152" t="s">
        <v>216</v>
      </c>
      <c r="D7759" s="152" t="s">
        <v>214</v>
      </c>
      <c r="E7759" s="152" t="s">
        <v>146</v>
      </c>
      <c r="F7759" s="152">
        <v>156</v>
      </c>
      <c r="G7759" s="152">
        <v>52</v>
      </c>
      <c r="H7759" s="152">
        <v>319.66558062334798</v>
      </c>
      <c r="I7759" s="152">
        <v>311.67084347456102</v>
      </c>
      <c r="J7759" s="152">
        <v>264.60605401132398</v>
      </c>
      <c r="K7759" s="152">
        <v>364.68120278885601</v>
      </c>
      <c r="L7759" s="152">
        <v>47.064789463236899</v>
      </c>
      <c r="M7759" s="152">
        <v>53.010359314294703</v>
      </c>
    </row>
    <row r="7760" spans="1:13">
      <c r="A7760" s="150" t="str">
        <f t="shared" si="243"/>
        <v>2004-2006FemalesPK4</v>
      </c>
      <c r="B7760" s="151" t="str">
        <f t="shared" si="242"/>
        <v>2004-2006_Females_PK4_&lt;75</v>
      </c>
      <c r="C7760" s="152" t="s">
        <v>1</v>
      </c>
      <c r="D7760" s="152" t="s">
        <v>214</v>
      </c>
      <c r="E7760" s="152" t="s">
        <v>147</v>
      </c>
      <c r="F7760" s="152">
        <v>190</v>
      </c>
      <c r="G7760" s="152">
        <v>63.3333333333333</v>
      </c>
      <c r="H7760" s="152">
        <v>375.88035134921302</v>
      </c>
      <c r="I7760" s="152">
        <v>440.160050166438</v>
      </c>
      <c r="J7760" s="152">
        <v>379.57533535972999</v>
      </c>
      <c r="K7760" s="152">
        <v>507.63651613136801</v>
      </c>
      <c r="L7760" s="152">
        <v>60.584714806708298</v>
      </c>
      <c r="M7760" s="152">
        <v>67.47646596493</v>
      </c>
    </row>
    <row r="7761" spans="1:13">
      <c r="A7761" s="150" t="str">
        <f t="shared" si="243"/>
        <v>2005-2007FemalesPK4</v>
      </c>
      <c r="B7761" s="151" t="str">
        <f t="shared" si="242"/>
        <v>2005-2007_Females_PK4_&lt;75</v>
      </c>
      <c r="C7761" s="152" t="s">
        <v>3</v>
      </c>
      <c r="D7761" s="152" t="s">
        <v>214</v>
      </c>
      <c r="E7761" s="152" t="s">
        <v>147</v>
      </c>
      <c r="F7761" s="152">
        <v>180</v>
      </c>
      <c r="G7761" s="152">
        <v>60</v>
      </c>
      <c r="H7761" s="152">
        <v>355.27484456725603</v>
      </c>
      <c r="I7761" s="152">
        <v>409.52845359864102</v>
      </c>
      <c r="J7761" s="152">
        <v>351.68482465039699</v>
      </c>
      <c r="K7761" s="152">
        <v>474.143517325152</v>
      </c>
      <c r="L7761" s="152">
        <v>57.843628948244302</v>
      </c>
      <c r="M7761" s="152">
        <v>64.615063726510996</v>
      </c>
    </row>
    <row r="7762" spans="1:13">
      <c r="A7762" s="150" t="str">
        <f t="shared" si="243"/>
        <v>2006-2008FemalesPK4</v>
      </c>
      <c r="B7762" s="151" t="str">
        <f t="shared" si="242"/>
        <v>2006-2008_Females_PK4_&lt;75</v>
      </c>
      <c r="C7762" s="152" t="s">
        <v>4</v>
      </c>
      <c r="D7762" s="152" t="s">
        <v>214</v>
      </c>
      <c r="E7762" s="152" t="s">
        <v>147</v>
      </c>
      <c r="F7762" s="152">
        <v>176</v>
      </c>
      <c r="G7762" s="152">
        <v>58.6666666666667</v>
      </c>
      <c r="H7762" s="152">
        <v>346.54537578514203</v>
      </c>
      <c r="I7762" s="152">
        <v>394.50133359759297</v>
      </c>
      <c r="J7762" s="152">
        <v>338.21229686206902</v>
      </c>
      <c r="K7762" s="152">
        <v>457.45894792774197</v>
      </c>
      <c r="L7762" s="152">
        <v>56.2890367355241</v>
      </c>
      <c r="M7762" s="152">
        <v>62.9576143301489</v>
      </c>
    </row>
    <row r="7763" spans="1:13">
      <c r="A7763" s="150" t="str">
        <f t="shared" si="243"/>
        <v>2007-2009FemalesPK4</v>
      </c>
      <c r="B7763" s="151" t="str">
        <f t="shared" si="242"/>
        <v>2007-2009_Females_PK4_&lt;75</v>
      </c>
      <c r="C7763" s="152" t="s">
        <v>5</v>
      </c>
      <c r="D7763" s="152" t="s">
        <v>214</v>
      </c>
      <c r="E7763" s="152" t="s">
        <v>147</v>
      </c>
      <c r="F7763" s="152">
        <v>163</v>
      </c>
      <c r="G7763" s="152">
        <v>54.3333333333333</v>
      </c>
      <c r="H7763" s="152">
        <v>319.18226678154599</v>
      </c>
      <c r="I7763" s="152">
        <v>360.43806872752202</v>
      </c>
      <c r="J7763" s="152">
        <v>307.04505396723403</v>
      </c>
      <c r="K7763" s="152">
        <v>420.42011987222298</v>
      </c>
      <c r="L7763" s="152">
        <v>53.393014760287997</v>
      </c>
      <c r="M7763" s="152">
        <v>59.982051144700598</v>
      </c>
    </row>
    <row r="7764" spans="1:13">
      <c r="A7764" s="150" t="str">
        <f t="shared" si="243"/>
        <v>2008-2010FemalesPK4</v>
      </c>
      <c r="B7764" s="151" t="str">
        <f t="shared" si="242"/>
        <v>2008-2010_Females_PK4_&lt;75</v>
      </c>
      <c r="C7764" s="152" t="s">
        <v>6</v>
      </c>
      <c r="D7764" s="152" t="s">
        <v>214</v>
      </c>
      <c r="E7764" s="152" t="s">
        <v>147</v>
      </c>
      <c r="F7764" s="152">
        <v>161</v>
      </c>
      <c r="G7764" s="152">
        <v>53.6666666666667</v>
      </c>
      <c r="H7764" s="152">
        <v>313.96255850234002</v>
      </c>
      <c r="I7764" s="152">
        <v>351.798379336837</v>
      </c>
      <c r="J7764" s="152">
        <v>299.36655842640698</v>
      </c>
      <c r="K7764" s="152">
        <v>410.743313100894</v>
      </c>
      <c r="L7764" s="152">
        <v>52.431820910429103</v>
      </c>
      <c r="M7764" s="152">
        <v>58.944933764056998</v>
      </c>
    </row>
    <row r="7765" spans="1:13">
      <c r="A7765" s="150" t="str">
        <f t="shared" si="243"/>
        <v>2009-2011FemalesPK4</v>
      </c>
      <c r="B7765" s="151" t="str">
        <f t="shared" si="242"/>
        <v>2009-2011_Females_PK4_&lt;75</v>
      </c>
      <c r="C7765" s="152" t="s">
        <v>7</v>
      </c>
      <c r="D7765" s="152" t="s">
        <v>214</v>
      </c>
      <c r="E7765" s="152" t="s">
        <v>147</v>
      </c>
      <c r="F7765" s="152">
        <v>160</v>
      </c>
      <c r="G7765" s="152">
        <v>53.3333333333333</v>
      </c>
      <c r="H7765" s="152">
        <v>310.14964720477599</v>
      </c>
      <c r="I7765" s="152">
        <v>343.36484385041598</v>
      </c>
      <c r="J7765" s="152">
        <v>292.02060527945099</v>
      </c>
      <c r="K7765" s="152">
        <v>401.10830521614798</v>
      </c>
      <c r="L7765" s="152">
        <v>51.344238570965302</v>
      </c>
      <c r="M7765" s="152">
        <v>57.743461365732003</v>
      </c>
    </row>
    <row r="7766" spans="1:13">
      <c r="A7766" s="150" t="str">
        <f t="shared" si="243"/>
        <v>2010-2012FemalesPK4</v>
      </c>
      <c r="B7766" s="151" t="str">
        <f t="shared" si="242"/>
        <v>2010-2012_Females_PK4_&lt;75</v>
      </c>
      <c r="C7766" s="152" t="s">
        <v>8</v>
      </c>
      <c r="D7766" s="152" t="s">
        <v>214</v>
      </c>
      <c r="E7766" s="152" t="s">
        <v>147</v>
      </c>
      <c r="F7766" s="152">
        <v>178</v>
      </c>
      <c r="G7766" s="152">
        <v>59.3333333333333</v>
      </c>
      <c r="H7766" s="152">
        <v>345.15522289658901</v>
      </c>
      <c r="I7766" s="152">
        <v>376.29865050478998</v>
      </c>
      <c r="J7766" s="152">
        <v>322.87599786092801</v>
      </c>
      <c r="K7766" s="152">
        <v>436.01241973317298</v>
      </c>
      <c r="L7766" s="152">
        <v>53.422652643861497</v>
      </c>
      <c r="M7766" s="152">
        <v>59.7137692283832</v>
      </c>
    </row>
    <row r="7767" spans="1:13">
      <c r="A7767" s="150" t="str">
        <f t="shared" si="243"/>
        <v>2011-2013FemalesPK4</v>
      </c>
      <c r="B7767" s="151" t="str">
        <f t="shared" si="242"/>
        <v>2011-2013_Females_PK4_&lt;75</v>
      </c>
      <c r="C7767" s="152" t="s">
        <v>9</v>
      </c>
      <c r="D7767" s="152" t="s">
        <v>214</v>
      </c>
      <c r="E7767" s="152" t="s">
        <v>147</v>
      </c>
      <c r="F7767" s="152">
        <v>175</v>
      </c>
      <c r="G7767" s="152">
        <v>58.3333333333333</v>
      </c>
      <c r="H7767" s="152">
        <v>339.160432574906</v>
      </c>
      <c r="I7767" s="152">
        <v>363.51146008385803</v>
      </c>
      <c r="J7767" s="152">
        <v>311.47271753227</v>
      </c>
      <c r="K7767" s="152">
        <v>421.73394239737797</v>
      </c>
      <c r="L7767" s="152">
        <v>52.038742551587802</v>
      </c>
      <c r="M7767" s="152">
        <v>58.222482313519301</v>
      </c>
    </row>
    <row r="7768" spans="1:13">
      <c r="A7768" s="150" t="str">
        <f t="shared" si="243"/>
        <v>2012-2014FemalesPK4</v>
      </c>
      <c r="B7768" s="151" t="str">
        <f t="shared" si="242"/>
        <v>2012-2014_Females_PK4_&lt;75</v>
      </c>
      <c r="C7768" s="152" t="s">
        <v>216</v>
      </c>
      <c r="D7768" s="152" t="s">
        <v>214</v>
      </c>
      <c r="E7768" s="152" t="s">
        <v>147</v>
      </c>
      <c r="F7768" s="152">
        <v>170</v>
      </c>
      <c r="G7768" s="152">
        <v>56.6666666666667</v>
      </c>
      <c r="H7768" s="152">
        <v>329.63623671759899</v>
      </c>
      <c r="I7768" s="152">
        <v>351.52100088438601</v>
      </c>
      <c r="J7768" s="152">
        <v>300.52085266082003</v>
      </c>
      <c r="K7768" s="152">
        <v>408.675598848677</v>
      </c>
      <c r="L7768" s="152">
        <v>51.000148223565297</v>
      </c>
      <c r="M7768" s="152">
        <v>57.154597964291199</v>
      </c>
    </row>
    <row r="7769" spans="1:13">
      <c r="A7769" s="150" t="str">
        <f t="shared" si="243"/>
        <v>2004-2006FemalesPK5</v>
      </c>
      <c r="B7769" s="151" t="str">
        <f t="shared" si="242"/>
        <v>2004-2006_Females_PK5_&lt;75</v>
      </c>
      <c r="C7769" s="152" t="s">
        <v>1</v>
      </c>
      <c r="D7769" s="152" t="s">
        <v>214</v>
      </c>
      <c r="E7769" s="152" t="s">
        <v>148</v>
      </c>
      <c r="F7769" s="152">
        <v>239</v>
      </c>
      <c r="G7769" s="152">
        <v>79.6666666666667</v>
      </c>
      <c r="H7769" s="152">
        <v>484.207540671407</v>
      </c>
      <c r="I7769" s="152">
        <v>576.86479709784101</v>
      </c>
      <c r="J7769" s="152">
        <v>505.66261290864003</v>
      </c>
      <c r="K7769" s="152">
        <v>655.24161432427195</v>
      </c>
      <c r="L7769" s="152">
        <v>71.202184189200494</v>
      </c>
      <c r="M7769" s="152">
        <v>78.376817226431896</v>
      </c>
    </row>
    <row r="7770" spans="1:13">
      <c r="A7770" s="150" t="str">
        <f t="shared" si="243"/>
        <v>2005-2007FemalesPK5</v>
      </c>
      <c r="B7770" s="151" t="str">
        <f t="shared" si="242"/>
        <v>2005-2007_Females_PK5_&lt;75</v>
      </c>
      <c r="C7770" s="152" t="s">
        <v>3</v>
      </c>
      <c r="D7770" s="152" t="s">
        <v>214</v>
      </c>
      <c r="E7770" s="152" t="s">
        <v>148</v>
      </c>
      <c r="F7770" s="152">
        <v>220</v>
      </c>
      <c r="G7770" s="152">
        <v>73.3333333333333</v>
      </c>
      <c r="H7770" s="152">
        <v>442.74501911853503</v>
      </c>
      <c r="I7770" s="152">
        <v>525.18918680356296</v>
      </c>
      <c r="J7770" s="152">
        <v>457.61998178407401</v>
      </c>
      <c r="K7770" s="152">
        <v>599.87101262308795</v>
      </c>
      <c r="L7770" s="152">
        <v>67.569205019489303</v>
      </c>
      <c r="M7770" s="152">
        <v>74.681825819525002</v>
      </c>
    </row>
    <row r="7771" spans="1:13">
      <c r="A7771" s="150" t="str">
        <f t="shared" si="243"/>
        <v>2006-2008FemalesPK5</v>
      </c>
      <c r="B7771" s="151" t="str">
        <f t="shared" si="242"/>
        <v>2006-2008_Females_PK5_&lt;75</v>
      </c>
      <c r="C7771" s="152" t="s">
        <v>4</v>
      </c>
      <c r="D7771" s="152" t="s">
        <v>214</v>
      </c>
      <c r="E7771" s="152" t="s">
        <v>148</v>
      </c>
      <c r="F7771" s="152">
        <v>204</v>
      </c>
      <c r="G7771" s="152">
        <v>68</v>
      </c>
      <c r="H7771" s="152">
        <v>408.473829642385</v>
      </c>
      <c r="I7771" s="152">
        <v>484.32018280318198</v>
      </c>
      <c r="J7771" s="152">
        <v>419.70263421068398</v>
      </c>
      <c r="K7771" s="152">
        <v>556.01660006457905</v>
      </c>
      <c r="L7771" s="152">
        <v>64.617548592497798</v>
      </c>
      <c r="M7771" s="152">
        <v>71.696417261397301</v>
      </c>
    </row>
    <row r="7772" spans="1:13">
      <c r="A7772" s="150" t="str">
        <f t="shared" si="243"/>
        <v>2007-2009FemalesPK5</v>
      </c>
      <c r="B7772" s="151" t="str">
        <f t="shared" si="242"/>
        <v>2007-2009_Females_PK5_&lt;75</v>
      </c>
      <c r="C7772" s="152" t="s">
        <v>5</v>
      </c>
      <c r="D7772" s="152" t="s">
        <v>214</v>
      </c>
      <c r="E7772" s="152" t="s">
        <v>148</v>
      </c>
      <c r="F7772" s="152">
        <v>210</v>
      </c>
      <c r="G7772" s="152">
        <v>70</v>
      </c>
      <c r="H7772" s="152">
        <v>420.53828900993301</v>
      </c>
      <c r="I7772" s="152">
        <v>491.73165975990202</v>
      </c>
      <c r="J7772" s="152">
        <v>427.06549001436599</v>
      </c>
      <c r="K7772" s="152">
        <v>563.37424406436605</v>
      </c>
      <c r="L7772" s="152">
        <v>64.666169745535299</v>
      </c>
      <c r="M7772" s="152">
        <v>71.642584304464407</v>
      </c>
    </row>
    <row r="7773" spans="1:13">
      <c r="A7773" s="150" t="str">
        <f t="shared" si="243"/>
        <v>2008-2010FemalesPK5</v>
      </c>
      <c r="B7773" s="151" t="str">
        <f t="shared" si="242"/>
        <v>2008-2010_Females_PK5_&lt;75</v>
      </c>
      <c r="C7773" s="152" t="s">
        <v>6</v>
      </c>
      <c r="D7773" s="152" t="s">
        <v>214</v>
      </c>
      <c r="E7773" s="152" t="s">
        <v>148</v>
      </c>
      <c r="F7773" s="152">
        <v>208</v>
      </c>
      <c r="G7773" s="152">
        <v>69.3333333333333</v>
      </c>
      <c r="H7773" s="152">
        <v>416.41641641641598</v>
      </c>
      <c r="I7773" s="152">
        <v>485.27516876688401</v>
      </c>
      <c r="J7773" s="152">
        <v>421.18521063580499</v>
      </c>
      <c r="K7773" s="152">
        <v>556.31445116290502</v>
      </c>
      <c r="L7773" s="152">
        <v>64.0899581310792</v>
      </c>
      <c r="M7773" s="152">
        <v>71.039282396020795</v>
      </c>
    </row>
    <row r="7774" spans="1:13">
      <c r="A7774" s="150" t="str">
        <f t="shared" si="243"/>
        <v>2009-2011FemalesPK5</v>
      </c>
      <c r="B7774" s="151" t="str">
        <f t="shared" si="242"/>
        <v>2009-2011_Females_PK5_&lt;75</v>
      </c>
      <c r="C7774" s="152" t="s">
        <v>7</v>
      </c>
      <c r="D7774" s="152" t="s">
        <v>214</v>
      </c>
      <c r="E7774" s="152" t="s">
        <v>148</v>
      </c>
      <c r="F7774" s="152">
        <v>201</v>
      </c>
      <c r="G7774" s="152">
        <v>67</v>
      </c>
      <c r="H7774" s="152">
        <v>402.92673148240999</v>
      </c>
      <c r="I7774" s="152">
        <v>462.610869142816</v>
      </c>
      <c r="J7774" s="152">
        <v>400.49480072215999</v>
      </c>
      <c r="K7774" s="152">
        <v>531.58532993383403</v>
      </c>
      <c r="L7774" s="152">
        <v>62.116068420656603</v>
      </c>
      <c r="M7774" s="152">
        <v>68.974460791018004</v>
      </c>
    </row>
    <row r="7775" spans="1:13">
      <c r="A7775" s="150" t="str">
        <f t="shared" si="243"/>
        <v>2010-2012FemalesPK5</v>
      </c>
      <c r="B7775" s="151" t="str">
        <f t="shared" si="242"/>
        <v>2010-2012_Females_PK5_&lt;75</v>
      </c>
      <c r="C7775" s="152" t="s">
        <v>8</v>
      </c>
      <c r="D7775" s="152" t="s">
        <v>214</v>
      </c>
      <c r="E7775" s="152" t="s">
        <v>148</v>
      </c>
      <c r="F7775" s="152">
        <v>197</v>
      </c>
      <c r="G7775" s="152">
        <v>65.6666666666667</v>
      </c>
      <c r="H7775" s="152">
        <v>395.06668003609701</v>
      </c>
      <c r="I7775" s="152">
        <v>449.67080081446102</v>
      </c>
      <c r="J7775" s="152">
        <v>388.73318834084699</v>
      </c>
      <c r="K7775" s="152">
        <v>517.40868041034105</v>
      </c>
      <c r="L7775" s="152">
        <v>60.937612473614401</v>
      </c>
      <c r="M7775" s="152">
        <v>67.737879595880003</v>
      </c>
    </row>
    <row r="7776" spans="1:13">
      <c r="A7776" s="150" t="str">
        <f t="shared" si="243"/>
        <v>2011-2013FemalesPK5</v>
      </c>
      <c r="B7776" s="151" t="str">
        <f t="shared" si="242"/>
        <v>2011-2013_Females_PK5_&lt;75</v>
      </c>
      <c r="C7776" s="152" t="s">
        <v>9</v>
      </c>
      <c r="D7776" s="152" t="s">
        <v>214</v>
      </c>
      <c r="E7776" s="152" t="s">
        <v>148</v>
      </c>
      <c r="F7776" s="152">
        <v>209</v>
      </c>
      <c r="G7776" s="152">
        <v>69.6666666666667</v>
      </c>
      <c r="H7776" s="152">
        <v>420.81949058693198</v>
      </c>
      <c r="I7776" s="152">
        <v>473.89716872308497</v>
      </c>
      <c r="J7776" s="152">
        <v>411.52340590498301</v>
      </c>
      <c r="K7776" s="152">
        <v>543.01703673744703</v>
      </c>
      <c r="L7776" s="152">
        <v>62.373762818102101</v>
      </c>
      <c r="M7776" s="152">
        <v>69.119868014362098</v>
      </c>
    </row>
    <row r="7777" spans="1:13">
      <c r="A7777" s="150" t="str">
        <f t="shared" si="243"/>
        <v>2012-2014FemalesPK5</v>
      </c>
      <c r="B7777" s="151" t="str">
        <f t="shared" si="242"/>
        <v>2012-2014_Females_PK5_&lt;75</v>
      </c>
      <c r="C7777" s="152" t="s">
        <v>216</v>
      </c>
      <c r="D7777" s="152" t="s">
        <v>214</v>
      </c>
      <c r="E7777" s="152" t="s">
        <v>148</v>
      </c>
      <c r="F7777" s="152">
        <v>204</v>
      </c>
      <c r="G7777" s="152">
        <v>68</v>
      </c>
      <c r="H7777" s="152">
        <v>411.39814870833101</v>
      </c>
      <c r="I7777" s="152">
        <v>462.40288118025398</v>
      </c>
      <c r="J7777" s="152">
        <v>400.83929939297002</v>
      </c>
      <c r="K7777" s="152">
        <v>530.71076880630596</v>
      </c>
      <c r="L7777" s="152">
        <v>61.5635817872842</v>
      </c>
      <c r="M7777" s="152">
        <v>68.307887626051894</v>
      </c>
    </row>
    <row r="7778" spans="1:13">
      <c r="A7778" s="150" t="str">
        <f t="shared" si="243"/>
        <v>2004-2006FemalesPL</v>
      </c>
      <c r="B7778" s="151" t="str">
        <f t="shared" si="242"/>
        <v>2004-2006_Females_PL_&lt;75</v>
      </c>
      <c r="C7778" s="152" t="s">
        <v>1</v>
      </c>
      <c r="D7778" s="152" t="s">
        <v>214</v>
      </c>
      <c r="E7778" s="152" t="s">
        <v>149</v>
      </c>
      <c r="F7778" s="152">
        <v>436</v>
      </c>
      <c r="G7778" s="152">
        <v>145.333333333333</v>
      </c>
      <c r="H7778" s="152">
        <v>452.53565275154102</v>
      </c>
      <c r="I7778" s="152">
        <v>491.84750570614699</v>
      </c>
      <c r="J7778" s="152">
        <v>446.61638624542098</v>
      </c>
      <c r="K7778" s="152">
        <v>540.40637318236998</v>
      </c>
      <c r="L7778" s="152">
        <v>45.231119460726298</v>
      </c>
      <c r="M7778" s="152">
        <v>48.5588674762229</v>
      </c>
    </row>
    <row r="7779" spans="1:13">
      <c r="A7779" s="150" t="str">
        <f t="shared" si="243"/>
        <v>2005-2007FemalesPL</v>
      </c>
      <c r="B7779" s="151" t="str">
        <f t="shared" si="242"/>
        <v>2005-2007_Females_PL_&lt;75</v>
      </c>
      <c r="C7779" s="152" t="s">
        <v>3</v>
      </c>
      <c r="D7779" s="152" t="s">
        <v>214</v>
      </c>
      <c r="E7779" s="152" t="s">
        <v>149</v>
      </c>
      <c r="F7779" s="152">
        <v>426</v>
      </c>
      <c r="G7779" s="152">
        <v>142</v>
      </c>
      <c r="H7779" s="152">
        <v>441.28158115541203</v>
      </c>
      <c r="I7779" s="152">
        <v>474.395398433271</v>
      </c>
      <c r="J7779" s="152">
        <v>430.25791898998102</v>
      </c>
      <c r="K7779" s="152">
        <v>521.81957814273096</v>
      </c>
      <c r="L7779" s="152">
        <v>44.137479443290601</v>
      </c>
      <c r="M7779" s="152">
        <v>47.424179709459501</v>
      </c>
    </row>
    <row r="7780" spans="1:13">
      <c r="A7780" s="150" t="str">
        <f t="shared" si="243"/>
        <v>2006-2008FemalesPL</v>
      </c>
      <c r="B7780" s="151" t="str">
        <f t="shared" si="242"/>
        <v>2006-2008_Females_PL_&lt;75</v>
      </c>
      <c r="C7780" s="152" t="s">
        <v>4</v>
      </c>
      <c r="D7780" s="152" t="s">
        <v>214</v>
      </c>
      <c r="E7780" s="152" t="s">
        <v>149</v>
      </c>
      <c r="F7780" s="152">
        <v>410</v>
      </c>
      <c r="G7780" s="152">
        <v>136.666666666667</v>
      </c>
      <c r="H7780" s="152">
        <v>423.29134833780699</v>
      </c>
      <c r="I7780" s="152">
        <v>451.746931125694</v>
      </c>
      <c r="J7780" s="152">
        <v>408.92258092610302</v>
      </c>
      <c r="K7780" s="152">
        <v>497.82434889295303</v>
      </c>
      <c r="L7780" s="152">
        <v>42.824350199591002</v>
      </c>
      <c r="M7780" s="152">
        <v>46.077417767259199</v>
      </c>
    </row>
    <row r="7781" spans="1:13">
      <c r="A7781" s="150" t="str">
        <f t="shared" si="243"/>
        <v>2007-2009FemalesPL</v>
      </c>
      <c r="B7781" s="151" t="str">
        <f t="shared" si="242"/>
        <v>2007-2009_Females_PL_&lt;75</v>
      </c>
      <c r="C7781" s="152" t="s">
        <v>5</v>
      </c>
      <c r="D7781" s="152" t="s">
        <v>214</v>
      </c>
      <c r="E7781" s="152" t="s">
        <v>149</v>
      </c>
      <c r="F7781" s="152">
        <v>385</v>
      </c>
      <c r="G7781" s="152">
        <v>128.333333333333</v>
      </c>
      <c r="H7781" s="152">
        <v>397.21434098529801</v>
      </c>
      <c r="I7781" s="152">
        <v>421.72291737626898</v>
      </c>
      <c r="J7781" s="152">
        <v>380.49099459902499</v>
      </c>
      <c r="K7781" s="152">
        <v>466.19126383957803</v>
      </c>
      <c r="L7781" s="152">
        <v>41.231922777243703</v>
      </c>
      <c r="M7781" s="152">
        <v>44.468346463309601</v>
      </c>
    </row>
    <row r="7782" spans="1:13">
      <c r="A7782" s="150" t="str">
        <f t="shared" si="243"/>
        <v>2008-2010FemalesPL</v>
      </c>
      <c r="B7782" s="151" t="str">
        <f t="shared" si="242"/>
        <v>2008-2010_Females_PL_&lt;75</v>
      </c>
      <c r="C7782" s="152" t="s">
        <v>6</v>
      </c>
      <c r="D7782" s="152" t="s">
        <v>214</v>
      </c>
      <c r="E7782" s="152" t="s">
        <v>149</v>
      </c>
      <c r="F7782" s="152">
        <v>366</v>
      </c>
      <c r="G7782" s="152">
        <v>122</v>
      </c>
      <c r="H7782" s="152">
        <v>377.623243432864</v>
      </c>
      <c r="I7782" s="152">
        <v>401.19784710927303</v>
      </c>
      <c r="J7782" s="152">
        <v>360.99866638850398</v>
      </c>
      <c r="K7782" s="152">
        <v>444.63675855466698</v>
      </c>
      <c r="L7782" s="152">
        <v>40.199180720769398</v>
      </c>
      <c r="M7782" s="152">
        <v>43.4389114453936</v>
      </c>
    </row>
    <row r="7783" spans="1:13">
      <c r="A7783" s="150" t="str">
        <f t="shared" si="243"/>
        <v>2009-2011FemalesPL</v>
      </c>
      <c r="B7783" s="151" t="str">
        <f t="shared" si="242"/>
        <v>2009-2011_Females_PL_&lt;75</v>
      </c>
      <c r="C7783" s="152" t="s">
        <v>7</v>
      </c>
      <c r="D7783" s="152" t="s">
        <v>214</v>
      </c>
      <c r="E7783" s="152" t="s">
        <v>149</v>
      </c>
      <c r="F7783" s="152">
        <v>374</v>
      </c>
      <c r="G7783" s="152">
        <v>124.666666666667</v>
      </c>
      <c r="H7783" s="152">
        <v>386.511373148828</v>
      </c>
      <c r="I7783" s="152">
        <v>406.030669083894</v>
      </c>
      <c r="J7783" s="152">
        <v>365.76839231245498</v>
      </c>
      <c r="K7783" s="152">
        <v>449.50137511423799</v>
      </c>
      <c r="L7783" s="152">
        <v>40.2622767714387</v>
      </c>
      <c r="M7783" s="152">
        <v>43.470706030344402</v>
      </c>
    </row>
    <row r="7784" spans="1:13">
      <c r="A7784" s="150" t="str">
        <f t="shared" si="243"/>
        <v>2010-2012FemalesPL</v>
      </c>
      <c r="B7784" s="151" t="str">
        <f t="shared" si="242"/>
        <v>2010-2012_Females_PL_&lt;75</v>
      </c>
      <c r="C7784" s="152" t="s">
        <v>8</v>
      </c>
      <c r="D7784" s="152" t="s">
        <v>214</v>
      </c>
      <c r="E7784" s="152" t="s">
        <v>149</v>
      </c>
      <c r="F7784" s="152">
        <v>373</v>
      </c>
      <c r="G7784" s="152">
        <v>124.333333333333</v>
      </c>
      <c r="H7784" s="152">
        <v>385.87271373003398</v>
      </c>
      <c r="I7784" s="152">
        <v>399.53805453758503</v>
      </c>
      <c r="J7784" s="152">
        <v>359.88336691070901</v>
      </c>
      <c r="K7784" s="152">
        <v>442.35716848846698</v>
      </c>
      <c r="L7784" s="152">
        <v>39.654687626876701</v>
      </c>
      <c r="M7784" s="152">
        <v>42.819113950881501</v>
      </c>
    </row>
    <row r="7785" spans="1:13">
      <c r="A7785" s="150" t="str">
        <f t="shared" si="243"/>
        <v>2011-2013FemalesPL</v>
      </c>
      <c r="B7785" s="151" t="str">
        <f t="shared" si="242"/>
        <v>2011-2013_Females_PL_&lt;75</v>
      </c>
      <c r="C7785" s="152" t="s">
        <v>9</v>
      </c>
      <c r="D7785" s="152" t="s">
        <v>214</v>
      </c>
      <c r="E7785" s="152" t="s">
        <v>149</v>
      </c>
      <c r="F7785" s="152">
        <v>360</v>
      </c>
      <c r="G7785" s="152">
        <v>120</v>
      </c>
      <c r="H7785" s="152">
        <v>372.63608980529801</v>
      </c>
      <c r="I7785" s="152">
        <v>380.98118377752701</v>
      </c>
      <c r="J7785" s="152">
        <v>342.52838643138199</v>
      </c>
      <c r="K7785" s="152">
        <v>422.559809282277</v>
      </c>
      <c r="L7785" s="152">
        <v>38.452797346145502</v>
      </c>
      <c r="M7785" s="152">
        <v>41.578625504749297</v>
      </c>
    </row>
    <row r="7786" spans="1:13">
      <c r="A7786" s="150" t="str">
        <f t="shared" si="243"/>
        <v>2012-2014FemalesPL</v>
      </c>
      <c r="B7786" s="151" t="str">
        <f t="shared" si="242"/>
        <v>2012-2014_Females_PL_&lt;75</v>
      </c>
      <c r="C7786" s="152" t="s">
        <v>216</v>
      </c>
      <c r="D7786" s="152" t="s">
        <v>214</v>
      </c>
      <c r="E7786" s="152" t="s">
        <v>149</v>
      </c>
      <c r="F7786" s="152">
        <v>345</v>
      </c>
      <c r="G7786" s="152">
        <v>115</v>
      </c>
      <c r="H7786" s="152">
        <v>357.36482287134902</v>
      </c>
      <c r="I7786" s="152">
        <v>359.87981721908102</v>
      </c>
      <c r="J7786" s="152">
        <v>322.81599157694001</v>
      </c>
      <c r="K7786" s="152">
        <v>400.024256381562</v>
      </c>
      <c r="L7786" s="152">
        <v>37.063825642140998</v>
      </c>
      <c r="M7786" s="152">
        <v>40.144439162481</v>
      </c>
    </row>
    <row r="7787" spans="1:13">
      <c r="A7787" s="150" t="str">
        <f t="shared" si="243"/>
        <v>2004-2006FemalesPL1</v>
      </c>
      <c r="B7787" s="151" t="str">
        <f t="shared" si="242"/>
        <v>2004-2006_Females_PL1_&lt;75</v>
      </c>
      <c r="C7787" s="152" t="s">
        <v>1</v>
      </c>
      <c r="D7787" s="152" t="s">
        <v>214</v>
      </c>
      <c r="E7787" s="152" t="s">
        <v>150</v>
      </c>
      <c r="F7787" s="152">
        <v>79</v>
      </c>
      <c r="G7787" s="152">
        <v>26.3333333333333</v>
      </c>
      <c r="H7787" s="152">
        <v>373.46948423391501</v>
      </c>
      <c r="I7787" s="152">
        <v>408.42247085592101</v>
      </c>
      <c r="J7787" s="152">
        <v>322.90443835182799</v>
      </c>
      <c r="K7787" s="152">
        <v>509.538461618952</v>
      </c>
      <c r="L7787" s="152">
        <v>85.518032504092403</v>
      </c>
      <c r="M7787" s="152">
        <v>101.11599076303099</v>
      </c>
    </row>
    <row r="7788" spans="1:13">
      <c r="A7788" s="150" t="str">
        <f t="shared" si="243"/>
        <v>2005-2007FemalesPL1</v>
      </c>
      <c r="B7788" s="151" t="str">
        <f t="shared" si="242"/>
        <v>2005-2007_Females_PL1_&lt;75</v>
      </c>
      <c r="C7788" s="152" t="s">
        <v>3</v>
      </c>
      <c r="D7788" s="152" t="s">
        <v>214</v>
      </c>
      <c r="E7788" s="152" t="s">
        <v>150</v>
      </c>
      <c r="F7788" s="152">
        <v>81</v>
      </c>
      <c r="G7788" s="152">
        <v>27</v>
      </c>
      <c r="H7788" s="152">
        <v>383.3775085195</v>
      </c>
      <c r="I7788" s="152">
        <v>404.96383669527501</v>
      </c>
      <c r="J7788" s="152">
        <v>321.15607226444001</v>
      </c>
      <c r="K7788" s="152">
        <v>503.85007049540201</v>
      </c>
      <c r="L7788" s="152">
        <v>83.807764430834197</v>
      </c>
      <c r="M7788" s="152">
        <v>98.886233800126902</v>
      </c>
    </row>
    <row r="7789" spans="1:13">
      <c r="A7789" s="150" t="str">
        <f t="shared" si="243"/>
        <v>2006-2008FemalesPL1</v>
      </c>
      <c r="B7789" s="151" t="str">
        <f t="shared" si="242"/>
        <v>2006-2008_Females_PL1_&lt;75</v>
      </c>
      <c r="C7789" s="152" t="s">
        <v>4</v>
      </c>
      <c r="D7789" s="152" t="s">
        <v>214</v>
      </c>
      <c r="E7789" s="152" t="s">
        <v>150</v>
      </c>
      <c r="F7789" s="152">
        <v>73</v>
      </c>
      <c r="G7789" s="152">
        <v>24.3333333333333</v>
      </c>
      <c r="H7789" s="152">
        <v>344.892752527639</v>
      </c>
      <c r="I7789" s="152">
        <v>361.37452850585998</v>
      </c>
      <c r="J7789" s="152">
        <v>282.84952849196799</v>
      </c>
      <c r="K7789" s="152">
        <v>454.85563490042898</v>
      </c>
      <c r="L7789" s="152">
        <v>78.525000013891102</v>
      </c>
      <c r="M7789" s="152">
        <v>93.481106394569807</v>
      </c>
    </row>
    <row r="7790" spans="1:13">
      <c r="A7790" s="150" t="str">
        <f t="shared" si="243"/>
        <v>2007-2009FemalesPL1</v>
      </c>
      <c r="B7790" s="151" t="str">
        <f t="shared" si="242"/>
        <v>2007-2009_Females_PL1_&lt;75</v>
      </c>
      <c r="C7790" s="152" t="s">
        <v>5</v>
      </c>
      <c r="D7790" s="152" t="s">
        <v>214</v>
      </c>
      <c r="E7790" s="152" t="s">
        <v>150</v>
      </c>
      <c r="F7790" s="152">
        <v>73</v>
      </c>
      <c r="G7790" s="152">
        <v>24.3333333333333</v>
      </c>
      <c r="H7790" s="152">
        <v>345.56213017751497</v>
      </c>
      <c r="I7790" s="152">
        <v>358.85164493267001</v>
      </c>
      <c r="J7790" s="152">
        <v>280.926173697894</v>
      </c>
      <c r="K7790" s="152">
        <v>451.61903450359</v>
      </c>
      <c r="L7790" s="152">
        <v>77.925471234776396</v>
      </c>
      <c r="M7790" s="152">
        <v>92.767389570919804</v>
      </c>
    </row>
    <row r="7791" spans="1:13">
      <c r="A7791" s="150" t="str">
        <f t="shared" si="243"/>
        <v>2008-2010FemalesPL1</v>
      </c>
      <c r="B7791" s="151" t="str">
        <f t="shared" si="242"/>
        <v>2008-2010_Females_PL1_&lt;75</v>
      </c>
      <c r="C7791" s="152" t="s">
        <v>6</v>
      </c>
      <c r="D7791" s="152" t="s">
        <v>214</v>
      </c>
      <c r="E7791" s="152" t="s">
        <v>150</v>
      </c>
      <c r="F7791" s="152">
        <v>66</v>
      </c>
      <c r="G7791" s="152">
        <v>22</v>
      </c>
      <c r="H7791" s="152">
        <v>312.95936270093398</v>
      </c>
      <c r="I7791" s="152">
        <v>328.00127643173698</v>
      </c>
      <c r="J7791" s="152">
        <v>253.36336200099001</v>
      </c>
      <c r="K7791" s="152">
        <v>417.66583645030198</v>
      </c>
      <c r="L7791" s="152">
        <v>74.637914430747301</v>
      </c>
      <c r="M7791" s="152">
        <v>89.664560018564501</v>
      </c>
    </row>
    <row r="7792" spans="1:13">
      <c r="A7792" s="150" t="str">
        <f t="shared" si="243"/>
        <v>2009-2011FemalesPL1</v>
      </c>
      <c r="B7792" s="151" t="str">
        <f t="shared" si="242"/>
        <v>2009-2011_Females_PL1_&lt;75</v>
      </c>
      <c r="C7792" s="152" t="s">
        <v>7</v>
      </c>
      <c r="D7792" s="152" t="s">
        <v>214</v>
      </c>
      <c r="E7792" s="152" t="s">
        <v>150</v>
      </c>
      <c r="F7792" s="152">
        <v>63</v>
      </c>
      <c r="G7792" s="152">
        <v>21</v>
      </c>
      <c r="H7792" s="152">
        <v>299.61478099586202</v>
      </c>
      <c r="I7792" s="152">
        <v>304.56873172817001</v>
      </c>
      <c r="J7792" s="152">
        <v>233.640092127782</v>
      </c>
      <c r="K7792" s="152">
        <v>390.14883893506402</v>
      </c>
      <c r="L7792" s="152">
        <v>70.928639600387797</v>
      </c>
      <c r="M7792" s="152">
        <v>85.580107206894297</v>
      </c>
    </row>
    <row r="7793" spans="1:13">
      <c r="A7793" s="150" t="str">
        <f t="shared" si="243"/>
        <v>2010-2012FemalesPL1</v>
      </c>
      <c r="B7793" s="151" t="str">
        <f t="shared" si="242"/>
        <v>2010-2012_Females_PL1_&lt;75</v>
      </c>
      <c r="C7793" s="152" t="s">
        <v>8</v>
      </c>
      <c r="D7793" s="152" t="s">
        <v>214</v>
      </c>
      <c r="E7793" s="152" t="s">
        <v>150</v>
      </c>
      <c r="F7793" s="152">
        <v>66</v>
      </c>
      <c r="G7793" s="152">
        <v>22</v>
      </c>
      <c r="H7793" s="152">
        <v>315.20129901141399</v>
      </c>
      <c r="I7793" s="152">
        <v>312.956624460152</v>
      </c>
      <c r="J7793" s="152">
        <v>241.696004193135</v>
      </c>
      <c r="K7793" s="152">
        <v>398.56394898984001</v>
      </c>
      <c r="L7793" s="152">
        <v>71.260620267017202</v>
      </c>
      <c r="M7793" s="152">
        <v>85.607324529688398</v>
      </c>
    </row>
    <row r="7794" spans="1:13">
      <c r="A7794" s="150" t="str">
        <f t="shared" si="243"/>
        <v>2011-2013FemalesPL1</v>
      </c>
      <c r="B7794" s="151" t="str">
        <f t="shared" si="242"/>
        <v>2011-2013_Females_PL1_&lt;75</v>
      </c>
      <c r="C7794" s="152" t="s">
        <v>9</v>
      </c>
      <c r="D7794" s="152" t="s">
        <v>214</v>
      </c>
      <c r="E7794" s="152" t="s">
        <v>150</v>
      </c>
      <c r="F7794" s="152">
        <v>63</v>
      </c>
      <c r="G7794" s="152">
        <v>21</v>
      </c>
      <c r="H7794" s="152">
        <v>301.984469370147</v>
      </c>
      <c r="I7794" s="152">
        <v>293.14349737007802</v>
      </c>
      <c r="J7794" s="152">
        <v>225.048704109722</v>
      </c>
      <c r="K7794" s="152">
        <v>375.30438104534602</v>
      </c>
      <c r="L7794" s="152">
        <v>68.094793260355402</v>
      </c>
      <c r="M7794" s="152">
        <v>82.160883675268593</v>
      </c>
    </row>
    <row r="7795" spans="1:13">
      <c r="A7795" s="150" t="str">
        <f t="shared" si="243"/>
        <v>2012-2014FemalesPL1</v>
      </c>
      <c r="B7795" s="151" t="str">
        <f t="shared" si="242"/>
        <v>2012-2014_Females_PL1_&lt;75</v>
      </c>
      <c r="C7795" s="152" t="s">
        <v>216</v>
      </c>
      <c r="D7795" s="152" t="s">
        <v>214</v>
      </c>
      <c r="E7795" s="152" t="s">
        <v>150</v>
      </c>
      <c r="F7795" s="152">
        <v>63</v>
      </c>
      <c r="G7795" s="152">
        <v>21</v>
      </c>
      <c r="H7795" s="152">
        <v>303.132367800606</v>
      </c>
      <c r="I7795" s="152">
        <v>292.79306004419499</v>
      </c>
      <c r="J7795" s="152">
        <v>224.79184639928599</v>
      </c>
      <c r="K7795" s="152">
        <v>374.841033707831</v>
      </c>
      <c r="L7795" s="152">
        <v>68.001213644908702</v>
      </c>
      <c r="M7795" s="152">
        <v>82.047973663636796</v>
      </c>
    </row>
    <row r="7796" spans="1:13">
      <c r="A7796" s="150" t="str">
        <f t="shared" si="243"/>
        <v>2004-2006FemalesPL2</v>
      </c>
      <c r="B7796" s="151" t="str">
        <f t="shared" si="242"/>
        <v>2004-2006_Females_PL2_&lt;75</v>
      </c>
      <c r="C7796" s="152" t="s">
        <v>1</v>
      </c>
      <c r="D7796" s="152" t="s">
        <v>214</v>
      </c>
      <c r="E7796" s="152" t="s">
        <v>151</v>
      </c>
      <c r="F7796" s="152">
        <v>79</v>
      </c>
      <c r="G7796" s="152">
        <v>26.3333333333333</v>
      </c>
      <c r="H7796" s="152">
        <v>444.394442256849</v>
      </c>
      <c r="I7796" s="152">
        <v>474.72963119238</v>
      </c>
      <c r="J7796" s="152">
        <v>375.43632987341499</v>
      </c>
      <c r="K7796" s="152">
        <v>592.13341428945705</v>
      </c>
      <c r="L7796" s="152">
        <v>99.293301318964694</v>
      </c>
      <c r="M7796" s="152">
        <v>117.403783097077</v>
      </c>
    </row>
    <row r="7797" spans="1:13">
      <c r="A7797" s="150" t="str">
        <f t="shared" si="243"/>
        <v>2005-2007FemalesPL2</v>
      </c>
      <c r="B7797" s="151" t="str">
        <f t="shared" si="242"/>
        <v>2005-2007_Females_PL2_&lt;75</v>
      </c>
      <c r="C7797" s="152" t="s">
        <v>3</v>
      </c>
      <c r="D7797" s="152" t="s">
        <v>214</v>
      </c>
      <c r="E7797" s="152" t="s">
        <v>151</v>
      </c>
      <c r="F7797" s="152">
        <v>82</v>
      </c>
      <c r="G7797" s="152">
        <v>27.3333333333333</v>
      </c>
      <c r="H7797" s="152">
        <v>463.25066380430502</v>
      </c>
      <c r="I7797" s="152">
        <v>491.67328237259602</v>
      </c>
      <c r="J7797" s="152">
        <v>390.51058747596898</v>
      </c>
      <c r="K7797" s="152">
        <v>610.91529237290104</v>
      </c>
      <c r="L7797" s="152">
        <v>101.162694896627</v>
      </c>
      <c r="M7797" s="152">
        <v>119.242010000305</v>
      </c>
    </row>
    <row r="7798" spans="1:13">
      <c r="A7798" s="150" t="str">
        <f t="shared" si="243"/>
        <v>2006-2008FemalesPL2</v>
      </c>
      <c r="B7798" s="151" t="str">
        <f t="shared" si="242"/>
        <v>2006-2008_Females_PL2_&lt;75</v>
      </c>
      <c r="C7798" s="152" t="s">
        <v>4</v>
      </c>
      <c r="D7798" s="152" t="s">
        <v>214</v>
      </c>
      <c r="E7798" s="152" t="s">
        <v>151</v>
      </c>
      <c r="F7798" s="152">
        <v>75</v>
      </c>
      <c r="G7798" s="152">
        <v>25</v>
      </c>
      <c r="H7798" s="152">
        <v>421.98840938502201</v>
      </c>
      <c r="I7798" s="152">
        <v>444.17869117307703</v>
      </c>
      <c r="J7798" s="152">
        <v>348.94794786768801</v>
      </c>
      <c r="K7798" s="152">
        <v>557.28035896459801</v>
      </c>
      <c r="L7798" s="152">
        <v>95.230743305388401</v>
      </c>
      <c r="M7798" s="152">
        <v>113.101667791522</v>
      </c>
    </row>
    <row r="7799" spans="1:13">
      <c r="A7799" s="150" t="str">
        <f t="shared" si="243"/>
        <v>2007-2009FemalesPL2</v>
      </c>
      <c r="B7799" s="151" t="str">
        <f t="shared" si="242"/>
        <v>2007-2009_Females_PL2_&lt;75</v>
      </c>
      <c r="C7799" s="152" t="s">
        <v>5</v>
      </c>
      <c r="D7799" s="152" t="s">
        <v>214</v>
      </c>
      <c r="E7799" s="152" t="s">
        <v>151</v>
      </c>
      <c r="F7799" s="152">
        <v>69</v>
      </c>
      <c r="G7799" s="152">
        <v>23</v>
      </c>
      <c r="H7799" s="152">
        <v>388.22933663421998</v>
      </c>
      <c r="I7799" s="152">
        <v>417.41468546792601</v>
      </c>
      <c r="J7799" s="152">
        <v>324.23586428108501</v>
      </c>
      <c r="K7799" s="152">
        <v>528.89902289849101</v>
      </c>
      <c r="L7799" s="152">
        <v>93.178821186840096</v>
      </c>
      <c r="M7799" s="152">
        <v>111.48433743056501</v>
      </c>
    </row>
    <row r="7800" spans="1:13">
      <c r="A7800" s="150" t="str">
        <f t="shared" si="243"/>
        <v>2008-2010FemalesPL2</v>
      </c>
      <c r="B7800" s="151" t="str">
        <f t="shared" si="242"/>
        <v>2008-2010_Females_PL2_&lt;75</v>
      </c>
      <c r="C7800" s="152" t="s">
        <v>6</v>
      </c>
      <c r="D7800" s="152" t="s">
        <v>214</v>
      </c>
      <c r="E7800" s="152" t="s">
        <v>151</v>
      </c>
      <c r="F7800" s="152">
        <v>59</v>
      </c>
      <c r="G7800" s="152">
        <v>19.6666666666667</v>
      </c>
      <c r="H7800" s="152">
        <v>330.16228315612801</v>
      </c>
      <c r="I7800" s="152">
        <v>355.82554342886698</v>
      </c>
      <c r="J7800" s="152">
        <v>270.464097654733</v>
      </c>
      <c r="K7800" s="152">
        <v>459.47206586913097</v>
      </c>
      <c r="L7800" s="152">
        <v>85.361445774133301</v>
      </c>
      <c r="M7800" s="152">
        <v>103.64652244026399</v>
      </c>
    </row>
    <row r="7801" spans="1:13">
      <c r="A7801" s="150" t="str">
        <f t="shared" si="243"/>
        <v>2009-2011FemalesPL2</v>
      </c>
      <c r="B7801" s="151" t="str">
        <f t="shared" si="242"/>
        <v>2009-2011_Females_PL2_&lt;75</v>
      </c>
      <c r="C7801" s="152" t="s">
        <v>7</v>
      </c>
      <c r="D7801" s="152" t="s">
        <v>214</v>
      </c>
      <c r="E7801" s="152" t="s">
        <v>151</v>
      </c>
      <c r="F7801" s="152">
        <v>66</v>
      </c>
      <c r="G7801" s="152">
        <v>22</v>
      </c>
      <c r="H7801" s="152">
        <v>369.12751677852401</v>
      </c>
      <c r="I7801" s="152">
        <v>394.721095818538</v>
      </c>
      <c r="J7801" s="152">
        <v>304.91477900134498</v>
      </c>
      <c r="K7801" s="152">
        <v>502.60787086733598</v>
      </c>
      <c r="L7801" s="152">
        <v>89.806316817193405</v>
      </c>
      <c r="M7801" s="152">
        <v>107.886775048798</v>
      </c>
    </row>
    <row r="7802" spans="1:13">
      <c r="A7802" s="150" t="str">
        <f t="shared" si="243"/>
        <v>2010-2012FemalesPL2</v>
      </c>
      <c r="B7802" s="151" t="str">
        <f t="shared" si="242"/>
        <v>2010-2012_Females_PL2_&lt;75</v>
      </c>
      <c r="C7802" s="152" t="s">
        <v>8</v>
      </c>
      <c r="D7802" s="152" t="s">
        <v>214</v>
      </c>
      <c r="E7802" s="152" t="s">
        <v>151</v>
      </c>
      <c r="F7802" s="152">
        <v>64</v>
      </c>
      <c r="G7802" s="152">
        <v>21.3333333333333</v>
      </c>
      <c r="H7802" s="152">
        <v>357.20265669475901</v>
      </c>
      <c r="I7802" s="152">
        <v>370.39583122767698</v>
      </c>
      <c r="J7802" s="152">
        <v>285.05103228597699</v>
      </c>
      <c r="K7802" s="152">
        <v>473.21722434922498</v>
      </c>
      <c r="L7802" s="152">
        <v>85.344798941700404</v>
      </c>
      <c r="M7802" s="152">
        <v>102.821393121548</v>
      </c>
    </row>
    <row r="7803" spans="1:13">
      <c r="A7803" s="150" t="str">
        <f t="shared" si="243"/>
        <v>2011-2013FemalesPL2</v>
      </c>
      <c r="B7803" s="151" t="str">
        <f t="shared" si="242"/>
        <v>2011-2013_Females_PL2_&lt;75</v>
      </c>
      <c r="C7803" s="152" t="s">
        <v>9</v>
      </c>
      <c r="D7803" s="152" t="s">
        <v>214</v>
      </c>
      <c r="E7803" s="152" t="s">
        <v>151</v>
      </c>
      <c r="F7803" s="152">
        <v>58</v>
      </c>
      <c r="G7803" s="152">
        <v>19.3333333333333</v>
      </c>
      <c r="H7803" s="152">
        <v>323.60653908385899</v>
      </c>
      <c r="I7803" s="152">
        <v>328.96514423951999</v>
      </c>
      <c r="J7803" s="152">
        <v>249.61865203247299</v>
      </c>
      <c r="K7803" s="152">
        <v>425.47025445870003</v>
      </c>
      <c r="L7803" s="152">
        <v>79.346492207047305</v>
      </c>
      <c r="M7803" s="152">
        <v>96.5051102191794</v>
      </c>
    </row>
    <row r="7804" spans="1:13">
      <c r="A7804" s="150" t="str">
        <f t="shared" si="243"/>
        <v>2012-2014FemalesPL2</v>
      </c>
      <c r="B7804" s="151" t="str">
        <f t="shared" si="242"/>
        <v>2012-2014_Females_PL2_&lt;75</v>
      </c>
      <c r="C7804" s="152" t="s">
        <v>216</v>
      </c>
      <c r="D7804" s="152" t="s">
        <v>214</v>
      </c>
      <c r="E7804" s="152" t="s">
        <v>151</v>
      </c>
      <c r="F7804" s="152">
        <v>61</v>
      </c>
      <c r="G7804" s="152">
        <v>20.3333333333333</v>
      </c>
      <c r="H7804" s="152">
        <v>340.04125090584802</v>
      </c>
      <c r="I7804" s="152">
        <v>342.111976285026</v>
      </c>
      <c r="J7804" s="152">
        <v>261.41979004058101</v>
      </c>
      <c r="K7804" s="152">
        <v>439.77264489166498</v>
      </c>
      <c r="L7804" s="152">
        <v>80.692186244445296</v>
      </c>
      <c r="M7804" s="152">
        <v>97.660668606639106</v>
      </c>
    </row>
    <row r="7805" spans="1:13">
      <c r="A7805" s="150" t="str">
        <f t="shared" si="243"/>
        <v>2004-2006FemalesPL3</v>
      </c>
      <c r="B7805" s="151" t="str">
        <f t="shared" si="242"/>
        <v>2004-2006_Females_PL3_&lt;75</v>
      </c>
      <c r="C7805" s="152" t="s">
        <v>1</v>
      </c>
      <c r="D7805" s="152" t="s">
        <v>214</v>
      </c>
      <c r="E7805" s="152" t="s">
        <v>152</v>
      </c>
      <c r="F7805" s="152">
        <v>84</v>
      </c>
      <c r="G7805" s="152">
        <v>28</v>
      </c>
      <c r="H7805" s="152">
        <v>445.97823201486602</v>
      </c>
      <c r="I7805" s="152">
        <v>464.76720133477698</v>
      </c>
      <c r="J7805" s="152">
        <v>370.461075881829</v>
      </c>
      <c r="K7805" s="152">
        <v>575.70699927498799</v>
      </c>
      <c r="L7805" s="152">
        <v>94.306125452947896</v>
      </c>
      <c r="M7805" s="152">
        <v>110.93979794021099</v>
      </c>
    </row>
    <row r="7806" spans="1:13">
      <c r="A7806" s="150" t="str">
        <f t="shared" si="243"/>
        <v>2005-2007FemalesPL3</v>
      </c>
      <c r="B7806" s="151" t="str">
        <f t="shared" si="242"/>
        <v>2005-2007_Females_PL3_&lt;75</v>
      </c>
      <c r="C7806" s="152" t="s">
        <v>3</v>
      </c>
      <c r="D7806" s="152" t="s">
        <v>214</v>
      </c>
      <c r="E7806" s="152" t="s">
        <v>152</v>
      </c>
      <c r="F7806" s="152">
        <v>87</v>
      </c>
      <c r="G7806" s="152">
        <v>29</v>
      </c>
      <c r="H7806" s="152">
        <v>460.43926964805502</v>
      </c>
      <c r="I7806" s="152">
        <v>474.623879921499</v>
      </c>
      <c r="J7806" s="152">
        <v>379.94468797619299</v>
      </c>
      <c r="K7806" s="152">
        <v>585.68606960378304</v>
      </c>
      <c r="L7806" s="152">
        <v>94.679191945305206</v>
      </c>
      <c r="M7806" s="152">
        <v>111.062189682284</v>
      </c>
    </row>
    <row r="7807" spans="1:13">
      <c r="A7807" s="150" t="str">
        <f t="shared" si="243"/>
        <v>2006-2008FemalesPL3</v>
      </c>
      <c r="B7807" s="151" t="str">
        <f t="shared" ref="B7807:B7870" si="244">CONCATENATE(C7807,"_",D7807,"_",E7807,"_","&lt;75")</f>
        <v>2006-2008_Females_PL3_&lt;75</v>
      </c>
      <c r="C7807" s="152" t="s">
        <v>4</v>
      </c>
      <c r="D7807" s="152" t="s">
        <v>214</v>
      </c>
      <c r="E7807" s="152" t="s">
        <v>152</v>
      </c>
      <c r="F7807" s="152">
        <v>89</v>
      </c>
      <c r="G7807" s="152">
        <v>29.6666666666667</v>
      </c>
      <c r="H7807" s="152">
        <v>471.92321968290997</v>
      </c>
      <c r="I7807" s="152">
        <v>481.39970530062402</v>
      </c>
      <c r="J7807" s="152">
        <v>386.46052090531401</v>
      </c>
      <c r="K7807" s="152">
        <v>592.56479497962198</v>
      </c>
      <c r="L7807" s="152">
        <v>94.939184395310505</v>
      </c>
      <c r="M7807" s="152">
        <v>111.165089678998</v>
      </c>
    </row>
    <row r="7808" spans="1:13">
      <c r="A7808" s="150" t="str">
        <f t="shared" si="243"/>
        <v>2007-2009FemalesPL3</v>
      </c>
      <c r="B7808" s="151" t="str">
        <f t="shared" si="244"/>
        <v>2007-2009_Females_PL3_&lt;75</v>
      </c>
      <c r="C7808" s="152" t="s">
        <v>5</v>
      </c>
      <c r="D7808" s="152" t="s">
        <v>214</v>
      </c>
      <c r="E7808" s="152" t="s">
        <v>152</v>
      </c>
      <c r="F7808" s="152">
        <v>76</v>
      </c>
      <c r="G7808" s="152">
        <v>25.3333333333333</v>
      </c>
      <c r="H7808" s="152">
        <v>402.15895861996</v>
      </c>
      <c r="I7808" s="152">
        <v>406.27590353788003</v>
      </c>
      <c r="J7808" s="152">
        <v>319.97979759391501</v>
      </c>
      <c r="K7808" s="152">
        <v>508.64910736153701</v>
      </c>
      <c r="L7808" s="152">
        <v>86.296105943964093</v>
      </c>
      <c r="M7808" s="152">
        <v>102.373203823658</v>
      </c>
    </row>
    <row r="7809" spans="1:13">
      <c r="A7809" s="150" t="str">
        <f t="shared" si="243"/>
        <v>2008-2010FemalesPL3</v>
      </c>
      <c r="B7809" s="151" t="str">
        <f t="shared" si="244"/>
        <v>2008-2010_Females_PL3_&lt;75</v>
      </c>
      <c r="C7809" s="152" t="s">
        <v>6</v>
      </c>
      <c r="D7809" s="152" t="s">
        <v>214</v>
      </c>
      <c r="E7809" s="152" t="s">
        <v>152</v>
      </c>
      <c r="F7809" s="152">
        <v>74</v>
      </c>
      <c r="G7809" s="152">
        <v>24.6666666666667</v>
      </c>
      <c r="H7809" s="152">
        <v>391.47225308152099</v>
      </c>
      <c r="I7809" s="152">
        <v>391.58397154767101</v>
      </c>
      <c r="J7809" s="152">
        <v>307.26592145957898</v>
      </c>
      <c r="K7809" s="152">
        <v>491.84201122272702</v>
      </c>
      <c r="L7809" s="152">
        <v>84.318050088092207</v>
      </c>
      <c r="M7809" s="152">
        <v>100.258039675055</v>
      </c>
    </row>
    <row r="7810" spans="1:13">
      <c r="A7810" s="150" t="str">
        <f t="shared" si="243"/>
        <v>2009-2011FemalesPL3</v>
      </c>
      <c r="B7810" s="151" t="str">
        <f t="shared" si="244"/>
        <v>2009-2011_Females_PL3_&lt;75</v>
      </c>
      <c r="C7810" s="152" t="s">
        <v>7</v>
      </c>
      <c r="D7810" s="152" t="s">
        <v>214</v>
      </c>
      <c r="E7810" s="152" t="s">
        <v>152</v>
      </c>
      <c r="F7810" s="152">
        <v>67</v>
      </c>
      <c r="G7810" s="152">
        <v>22.3333333333333</v>
      </c>
      <c r="H7810" s="152">
        <v>355.75850900015899</v>
      </c>
      <c r="I7810" s="152">
        <v>357.13022027297097</v>
      </c>
      <c r="J7810" s="152">
        <v>276.49611872926403</v>
      </c>
      <c r="K7810" s="152">
        <v>453.86410662440602</v>
      </c>
      <c r="L7810" s="152">
        <v>80.634101543707303</v>
      </c>
      <c r="M7810" s="152">
        <v>96.733886351435302</v>
      </c>
    </row>
    <row r="7811" spans="1:13">
      <c r="A7811" s="150" t="str">
        <f t="shared" ref="A7811:A7874" si="245">C7811&amp;D7811&amp;E7811</f>
        <v>2010-2012FemalesPL3</v>
      </c>
      <c r="B7811" s="151" t="str">
        <f t="shared" si="244"/>
        <v>2010-2012_Females_PL3_&lt;75</v>
      </c>
      <c r="C7811" s="152" t="s">
        <v>8</v>
      </c>
      <c r="D7811" s="152" t="s">
        <v>214</v>
      </c>
      <c r="E7811" s="152" t="s">
        <v>152</v>
      </c>
      <c r="F7811" s="152">
        <v>69</v>
      </c>
      <c r="G7811" s="152">
        <v>23</v>
      </c>
      <c r="H7811" s="152">
        <v>368.31429486495102</v>
      </c>
      <c r="I7811" s="152">
        <v>374.24158405811102</v>
      </c>
      <c r="J7811" s="152">
        <v>290.803603927381</v>
      </c>
      <c r="K7811" s="152">
        <v>474.071436088187</v>
      </c>
      <c r="L7811" s="152">
        <v>83.437980130730296</v>
      </c>
      <c r="M7811" s="152">
        <v>99.829852030075799</v>
      </c>
    </row>
    <row r="7812" spans="1:13">
      <c r="A7812" s="150" t="str">
        <f t="shared" si="245"/>
        <v>2011-2013FemalesPL3</v>
      </c>
      <c r="B7812" s="151" t="str">
        <f t="shared" si="244"/>
        <v>2011-2013_Females_PL3_&lt;75</v>
      </c>
      <c r="C7812" s="152" t="s">
        <v>9</v>
      </c>
      <c r="D7812" s="152" t="s">
        <v>214</v>
      </c>
      <c r="E7812" s="152" t="s">
        <v>152</v>
      </c>
      <c r="F7812" s="152">
        <v>71</v>
      </c>
      <c r="G7812" s="152">
        <v>23.6666666666667</v>
      </c>
      <c r="H7812" s="152">
        <v>382.02851762173799</v>
      </c>
      <c r="I7812" s="152">
        <v>387.42598367902599</v>
      </c>
      <c r="J7812" s="152">
        <v>302.08062642402001</v>
      </c>
      <c r="K7812" s="152">
        <v>489.27645209731799</v>
      </c>
      <c r="L7812" s="152">
        <v>85.345357255005297</v>
      </c>
      <c r="M7812" s="152">
        <v>101.850468418292</v>
      </c>
    </row>
    <row r="7813" spans="1:13">
      <c r="A7813" s="150" t="str">
        <f t="shared" si="245"/>
        <v>2012-2014FemalesPL3</v>
      </c>
      <c r="B7813" s="151" t="str">
        <f t="shared" si="244"/>
        <v>2012-2014_Females_PL3_&lt;75</v>
      </c>
      <c r="C7813" s="152" t="s">
        <v>216</v>
      </c>
      <c r="D7813" s="152" t="s">
        <v>214</v>
      </c>
      <c r="E7813" s="152" t="s">
        <v>152</v>
      </c>
      <c r="F7813" s="152">
        <v>68</v>
      </c>
      <c r="G7813" s="152">
        <v>22.6666666666667</v>
      </c>
      <c r="H7813" s="152">
        <v>366.97247706422002</v>
      </c>
      <c r="I7813" s="152">
        <v>361.08274306244698</v>
      </c>
      <c r="J7813" s="152">
        <v>280.03563113569197</v>
      </c>
      <c r="K7813" s="152">
        <v>458.18053732273501</v>
      </c>
      <c r="L7813" s="152">
        <v>81.047111926754894</v>
      </c>
      <c r="M7813" s="152">
        <v>97.097794260288097</v>
      </c>
    </row>
    <row r="7814" spans="1:13">
      <c r="A7814" s="150" t="str">
        <f t="shared" si="245"/>
        <v>2004-2006FemalesPL4</v>
      </c>
      <c r="B7814" s="151" t="str">
        <f t="shared" si="244"/>
        <v>2004-2006_Females_PL4_&lt;75</v>
      </c>
      <c r="C7814" s="152" t="s">
        <v>1</v>
      </c>
      <c r="D7814" s="152" t="s">
        <v>214</v>
      </c>
      <c r="E7814" s="152" t="s">
        <v>153</v>
      </c>
      <c r="F7814" s="152">
        <v>85</v>
      </c>
      <c r="G7814" s="152">
        <v>28.3333333333333</v>
      </c>
      <c r="H7814" s="152">
        <v>469.37986636479098</v>
      </c>
      <c r="I7814" s="152">
        <v>518.96117149300505</v>
      </c>
      <c r="J7814" s="152">
        <v>413.848141595968</v>
      </c>
      <c r="K7814" s="152">
        <v>642.49468771689601</v>
      </c>
      <c r="L7814" s="152">
        <v>105.11302989703699</v>
      </c>
      <c r="M7814" s="152">
        <v>123.533516223891</v>
      </c>
    </row>
    <row r="7815" spans="1:13">
      <c r="A7815" s="150" t="str">
        <f t="shared" si="245"/>
        <v>2005-2007FemalesPL4</v>
      </c>
      <c r="B7815" s="151" t="str">
        <f t="shared" si="244"/>
        <v>2005-2007_Females_PL4_&lt;75</v>
      </c>
      <c r="C7815" s="152" t="s">
        <v>3</v>
      </c>
      <c r="D7815" s="152" t="s">
        <v>214</v>
      </c>
      <c r="E7815" s="152" t="s">
        <v>153</v>
      </c>
      <c r="F7815" s="152">
        <v>76</v>
      </c>
      <c r="G7815" s="152">
        <v>25.3333333333333</v>
      </c>
      <c r="H7815" s="152">
        <v>416.73520864177198</v>
      </c>
      <c r="I7815" s="152">
        <v>463.51460306647903</v>
      </c>
      <c r="J7815" s="152">
        <v>364.561887542774</v>
      </c>
      <c r="K7815" s="152">
        <v>580.90236239122305</v>
      </c>
      <c r="L7815" s="152">
        <v>98.952715523704995</v>
      </c>
      <c r="M7815" s="152">
        <v>117.387759324744</v>
      </c>
    </row>
    <row r="7816" spans="1:13">
      <c r="A7816" s="150" t="str">
        <f t="shared" si="245"/>
        <v>2006-2008FemalesPL4</v>
      </c>
      <c r="B7816" s="151" t="str">
        <f t="shared" si="244"/>
        <v>2006-2008_Females_PL4_&lt;75</v>
      </c>
      <c r="C7816" s="152" t="s">
        <v>4</v>
      </c>
      <c r="D7816" s="152" t="s">
        <v>214</v>
      </c>
      <c r="E7816" s="152" t="s">
        <v>153</v>
      </c>
      <c r="F7816" s="152">
        <v>72</v>
      </c>
      <c r="G7816" s="152">
        <v>24</v>
      </c>
      <c r="H7816" s="152">
        <v>391.19804400978001</v>
      </c>
      <c r="I7816" s="152">
        <v>428.35489390795601</v>
      </c>
      <c r="J7816" s="152">
        <v>334.53040629574701</v>
      </c>
      <c r="K7816" s="152">
        <v>540.18535926074401</v>
      </c>
      <c r="L7816" s="152">
        <v>93.824487612209197</v>
      </c>
      <c r="M7816" s="152">
        <v>111.830465352788</v>
      </c>
    </row>
    <row r="7817" spans="1:13">
      <c r="A7817" s="150" t="str">
        <f t="shared" si="245"/>
        <v>2007-2009FemalesPL4</v>
      </c>
      <c r="B7817" s="151" t="str">
        <f t="shared" si="244"/>
        <v>2007-2009_Females_PL4_&lt;75</v>
      </c>
      <c r="C7817" s="152" t="s">
        <v>5</v>
      </c>
      <c r="D7817" s="152" t="s">
        <v>214</v>
      </c>
      <c r="E7817" s="152" t="s">
        <v>153</v>
      </c>
      <c r="F7817" s="152">
        <v>74</v>
      </c>
      <c r="G7817" s="152">
        <v>24.6666666666667</v>
      </c>
      <c r="H7817" s="152">
        <v>401.17098557952897</v>
      </c>
      <c r="I7817" s="152">
        <v>429.23646189343998</v>
      </c>
      <c r="J7817" s="152">
        <v>336.507188460397</v>
      </c>
      <c r="K7817" s="152">
        <v>539.49583299104199</v>
      </c>
      <c r="L7817" s="152">
        <v>92.729273433043502</v>
      </c>
      <c r="M7817" s="152">
        <v>110.259371097602</v>
      </c>
    </row>
    <row r="7818" spans="1:13">
      <c r="A7818" s="150" t="str">
        <f t="shared" si="245"/>
        <v>2008-2010FemalesPL4</v>
      </c>
      <c r="B7818" s="151" t="str">
        <f t="shared" si="244"/>
        <v>2008-2010_Females_PL4_&lt;75</v>
      </c>
      <c r="C7818" s="152" t="s">
        <v>6</v>
      </c>
      <c r="D7818" s="152" t="s">
        <v>214</v>
      </c>
      <c r="E7818" s="152" t="s">
        <v>153</v>
      </c>
      <c r="F7818" s="152">
        <v>76</v>
      </c>
      <c r="G7818" s="152">
        <v>25.3333333333333</v>
      </c>
      <c r="H7818" s="152">
        <v>413.133289845619</v>
      </c>
      <c r="I7818" s="152">
        <v>443.03892652329</v>
      </c>
      <c r="J7818" s="152">
        <v>348.46948965453998</v>
      </c>
      <c r="K7818" s="152">
        <v>555.22679560673998</v>
      </c>
      <c r="L7818" s="152">
        <v>94.569436868749193</v>
      </c>
      <c r="M7818" s="152">
        <v>112.18786908345</v>
      </c>
    </row>
    <row r="7819" spans="1:13">
      <c r="A7819" s="150" t="str">
        <f t="shared" si="245"/>
        <v>2009-2011FemalesPL4</v>
      </c>
      <c r="B7819" s="151" t="str">
        <f t="shared" si="244"/>
        <v>2009-2011_Females_PL4_&lt;75</v>
      </c>
      <c r="C7819" s="152" t="s">
        <v>7</v>
      </c>
      <c r="D7819" s="152" t="s">
        <v>214</v>
      </c>
      <c r="E7819" s="152" t="s">
        <v>153</v>
      </c>
      <c r="F7819" s="152">
        <v>83</v>
      </c>
      <c r="G7819" s="152">
        <v>27.6666666666667</v>
      </c>
      <c r="H7819" s="152">
        <v>452.83430629057801</v>
      </c>
      <c r="I7819" s="152">
        <v>480.937588012189</v>
      </c>
      <c r="J7819" s="152">
        <v>382.36720209417598</v>
      </c>
      <c r="K7819" s="152">
        <v>597.00778759411105</v>
      </c>
      <c r="L7819" s="152">
        <v>98.570385918013201</v>
      </c>
      <c r="M7819" s="152">
        <v>116.070199581922</v>
      </c>
    </row>
    <row r="7820" spans="1:13">
      <c r="A7820" s="150" t="str">
        <f t="shared" si="245"/>
        <v>2010-2012FemalesPL4</v>
      </c>
      <c r="B7820" s="151" t="str">
        <f t="shared" si="244"/>
        <v>2010-2012_Females_PL4_&lt;75</v>
      </c>
      <c r="C7820" s="152" t="s">
        <v>8</v>
      </c>
      <c r="D7820" s="152" t="s">
        <v>214</v>
      </c>
      <c r="E7820" s="152" t="s">
        <v>153</v>
      </c>
      <c r="F7820" s="152">
        <v>81</v>
      </c>
      <c r="G7820" s="152">
        <v>27</v>
      </c>
      <c r="H7820" s="152">
        <v>442.38121245221203</v>
      </c>
      <c r="I7820" s="152">
        <v>459.56692025182298</v>
      </c>
      <c r="J7820" s="152">
        <v>364.32123293157002</v>
      </c>
      <c r="K7820" s="152">
        <v>571.94895751016497</v>
      </c>
      <c r="L7820" s="152">
        <v>95.245687320252998</v>
      </c>
      <c r="M7820" s="152">
        <v>112.382037258342</v>
      </c>
    </row>
    <row r="7821" spans="1:13">
      <c r="A7821" s="150" t="str">
        <f t="shared" si="245"/>
        <v>2011-2013FemalesPL4</v>
      </c>
      <c r="B7821" s="151" t="str">
        <f t="shared" si="244"/>
        <v>2011-2013_Females_PL4_&lt;75</v>
      </c>
      <c r="C7821" s="152" t="s">
        <v>9</v>
      </c>
      <c r="D7821" s="152" t="s">
        <v>214</v>
      </c>
      <c r="E7821" s="152" t="s">
        <v>153</v>
      </c>
      <c r="F7821" s="152">
        <v>81</v>
      </c>
      <c r="G7821" s="152">
        <v>27</v>
      </c>
      <c r="H7821" s="152">
        <v>442.26044226044201</v>
      </c>
      <c r="I7821" s="152">
        <v>453.13144018004198</v>
      </c>
      <c r="J7821" s="152">
        <v>359.354283393103</v>
      </c>
      <c r="K7821" s="152">
        <v>563.78073280969397</v>
      </c>
      <c r="L7821" s="152">
        <v>93.777156786938605</v>
      </c>
      <c r="M7821" s="152">
        <v>110.649292629653</v>
      </c>
    </row>
    <row r="7822" spans="1:13">
      <c r="A7822" s="150" t="str">
        <f t="shared" si="245"/>
        <v>2012-2014FemalesPL4</v>
      </c>
      <c r="B7822" s="151" t="str">
        <f t="shared" si="244"/>
        <v>2012-2014_Females_PL4_&lt;75</v>
      </c>
      <c r="C7822" s="152" t="s">
        <v>216</v>
      </c>
      <c r="D7822" s="152" t="s">
        <v>214</v>
      </c>
      <c r="E7822" s="152" t="s">
        <v>153</v>
      </c>
      <c r="F7822" s="152">
        <v>70</v>
      </c>
      <c r="G7822" s="152">
        <v>23.3333333333333</v>
      </c>
      <c r="H7822" s="152">
        <v>382.38828799300802</v>
      </c>
      <c r="I7822" s="152">
        <v>387.79121724654902</v>
      </c>
      <c r="J7822" s="152">
        <v>301.89666599543102</v>
      </c>
      <c r="K7822" s="152">
        <v>490.42716814002</v>
      </c>
      <c r="L7822" s="152">
        <v>85.894551251118202</v>
      </c>
      <c r="M7822" s="152">
        <v>102.635950893471</v>
      </c>
    </row>
    <row r="7823" spans="1:13">
      <c r="A7823" s="150" t="str">
        <f t="shared" si="245"/>
        <v>2004-2006FemalesPL5</v>
      </c>
      <c r="B7823" s="151" t="str">
        <f t="shared" si="244"/>
        <v>2004-2006_Females_PL5_&lt;75</v>
      </c>
      <c r="C7823" s="152" t="s">
        <v>1</v>
      </c>
      <c r="D7823" s="152" t="s">
        <v>214</v>
      </c>
      <c r="E7823" s="152" t="s">
        <v>154</v>
      </c>
      <c r="F7823" s="152">
        <v>109</v>
      </c>
      <c r="G7823" s="152">
        <v>36.3333333333333</v>
      </c>
      <c r="H7823" s="152">
        <v>532.43454474404098</v>
      </c>
      <c r="I7823" s="152">
        <v>603.06432840827802</v>
      </c>
      <c r="J7823" s="152">
        <v>494.85940535919099</v>
      </c>
      <c r="K7823" s="152">
        <v>727.83781334289699</v>
      </c>
      <c r="L7823" s="152">
        <v>108.204923049087</v>
      </c>
      <c r="M7823" s="152">
        <v>124.77348493462</v>
      </c>
    </row>
    <row r="7824" spans="1:13">
      <c r="A7824" s="150" t="str">
        <f t="shared" si="245"/>
        <v>2005-2007FemalesPL5</v>
      </c>
      <c r="B7824" s="151" t="str">
        <f t="shared" si="244"/>
        <v>2005-2007_Females_PL5_&lt;75</v>
      </c>
      <c r="C7824" s="152" t="s">
        <v>3</v>
      </c>
      <c r="D7824" s="152" t="s">
        <v>214</v>
      </c>
      <c r="E7824" s="152" t="s">
        <v>154</v>
      </c>
      <c r="F7824" s="152">
        <v>100</v>
      </c>
      <c r="G7824" s="152">
        <v>33.3333333333333</v>
      </c>
      <c r="H7824" s="152">
        <v>486.00311041990699</v>
      </c>
      <c r="I7824" s="152">
        <v>548.27294919406995</v>
      </c>
      <c r="J7824" s="152">
        <v>445.61405957930901</v>
      </c>
      <c r="K7824" s="152">
        <v>667.40121528712496</v>
      </c>
      <c r="L7824" s="152">
        <v>102.65888961476099</v>
      </c>
      <c r="M7824" s="152">
        <v>119.128266093055</v>
      </c>
    </row>
    <row r="7825" spans="1:13">
      <c r="A7825" s="150" t="str">
        <f t="shared" si="245"/>
        <v>2006-2008FemalesPL5</v>
      </c>
      <c r="B7825" s="151" t="str">
        <f t="shared" si="244"/>
        <v>2006-2008_Females_PL5_&lt;75</v>
      </c>
      <c r="C7825" s="152" t="s">
        <v>4</v>
      </c>
      <c r="D7825" s="152" t="s">
        <v>214</v>
      </c>
      <c r="E7825" s="152" t="s">
        <v>154</v>
      </c>
      <c r="F7825" s="152">
        <v>101</v>
      </c>
      <c r="G7825" s="152">
        <v>33.6666666666667</v>
      </c>
      <c r="H7825" s="152">
        <v>488.93837440092898</v>
      </c>
      <c r="I7825" s="152">
        <v>553.23284904606703</v>
      </c>
      <c r="J7825" s="152">
        <v>450.05438186822403</v>
      </c>
      <c r="K7825" s="152">
        <v>672.875072686468</v>
      </c>
      <c r="L7825" s="152">
        <v>103.178467177843</v>
      </c>
      <c r="M7825" s="152">
        <v>119.642223640401</v>
      </c>
    </row>
    <row r="7826" spans="1:13">
      <c r="A7826" s="150" t="str">
        <f t="shared" si="245"/>
        <v>2007-2009FemalesPL5</v>
      </c>
      <c r="B7826" s="151" t="str">
        <f t="shared" si="244"/>
        <v>2007-2009_Females_PL5_&lt;75</v>
      </c>
      <c r="C7826" s="152" t="s">
        <v>5</v>
      </c>
      <c r="D7826" s="152" t="s">
        <v>214</v>
      </c>
      <c r="E7826" s="152" t="s">
        <v>154</v>
      </c>
      <c r="F7826" s="152">
        <v>93</v>
      </c>
      <c r="G7826" s="152">
        <v>31</v>
      </c>
      <c r="H7826" s="152">
        <v>449.64463569114702</v>
      </c>
      <c r="I7826" s="152">
        <v>517.43027484181198</v>
      </c>
      <c r="J7826" s="152">
        <v>416.80063342471402</v>
      </c>
      <c r="K7826" s="152">
        <v>634.85205789279405</v>
      </c>
      <c r="L7826" s="152">
        <v>100.62964141709701</v>
      </c>
      <c r="M7826" s="152">
        <v>117.421783050982</v>
      </c>
    </row>
    <row r="7827" spans="1:13">
      <c r="A7827" s="150" t="str">
        <f t="shared" si="245"/>
        <v>2008-2010FemalesPL5</v>
      </c>
      <c r="B7827" s="151" t="str">
        <f t="shared" si="244"/>
        <v>2008-2010_Females_PL5_&lt;75</v>
      </c>
      <c r="C7827" s="152" t="s">
        <v>6</v>
      </c>
      <c r="D7827" s="152" t="s">
        <v>214</v>
      </c>
      <c r="E7827" s="152" t="s">
        <v>154</v>
      </c>
      <c r="F7827" s="152">
        <v>91</v>
      </c>
      <c r="G7827" s="152">
        <v>30.3333333333333</v>
      </c>
      <c r="H7827" s="152">
        <v>440.37940379403801</v>
      </c>
      <c r="I7827" s="152">
        <v>507.80035226300902</v>
      </c>
      <c r="J7827" s="152">
        <v>407.97149668338102</v>
      </c>
      <c r="K7827" s="152">
        <v>624.48575033183204</v>
      </c>
      <c r="L7827" s="152">
        <v>99.828855579628495</v>
      </c>
      <c r="M7827" s="152">
        <v>116.685398068822</v>
      </c>
    </row>
    <row r="7828" spans="1:13">
      <c r="A7828" s="150" t="str">
        <f t="shared" si="245"/>
        <v>2009-2011FemalesPL5</v>
      </c>
      <c r="B7828" s="151" t="str">
        <f t="shared" si="244"/>
        <v>2009-2011_Females_PL5_&lt;75</v>
      </c>
      <c r="C7828" s="152" t="s">
        <v>7</v>
      </c>
      <c r="D7828" s="152" t="s">
        <v>214</v>
      </c>
      <c r="E7828" s="152" t="s">
        <v>154</v>
      </c>
      <c r="F7828" s="152">
        <v>95</v>
      </c>
      <c r="G7828" s="152">
        <v>31.6666666666667</v>
      </c>
      <c r="H7828" s="152">
        <v>459.070261911665</v>
      </c>
      <c r="I7828" s="152">
        <v>519.12008491623806</v>
      </c>
      <c r="J7828" s="152">
        <v>419.27701445998002</v>
      </c>
      <c r="K7828" s="152">
        <v>635.43261822919897</v>
      </c>
      <c r="L7828" s="152">
        <v>99.843070456257195</v>
      </c>
      <c r="M7828" s="152">
        <v>116.31253331296099</v>
      </c>
    </row>
    <row r="7829" spans="1:13">
      <c r="A7829" s="150" t="str">
        <f t="shared" si="245"/>
        <v>2010-2012FemalesPL5</v>
      </c>
      <c r="B7829" s="151" t="str">
        <f t="shared" si="244"/>
        <v>2010-2012_Females_PL5_&lt;75</v>
      </c>
      <c r="C7829" s="152" t="s">
        <v>8</v>
      </c>
      <c r="D7829" s="152" t="s">
        <v>214</v>
      </c>
      <c r="E7829" s="152" t="s">
        <v>154</v>
      </c>
      <c r="F7829" s="152">
        <v>93</v>
      </c>
      <c r="G7829" s="152">
        <v>31</v>
      </c>
      <c r="H7829" s="152">
        <v>447.89057984973999</v>
      </c>
      <c r="I7829" s="152">
        <v>494.095704262303</v>
      </c>
      <c r="J7829" s="152">
        <v>398.20187232674903</v>
      </c>
      <c r="K7829" s="152">
        <v>605.99140985060501</v>
      </c>
      <c r="L7829" s="152">
        <v>95.893831935553607</v>
      </c>
      <c r="M7829" s="152">
        <v>111.89570558830199</v>
      </c>
    </row>
    <row r="7830" spans="1:13">
      <c r="A7830" s="150" t="str">
        <f t="shared" si="245"/>
        <v>2011-2013FemalesPL5</v>
      </c>
      <c r="B7830" s="151" t="str">
        <f t="shared" si="244"/>
        <v>2011-2013_Females_PL5_&lt;75</v>
      </c>
      <c r="C7830" s="152" t="s">
        <v>9</v>
      </c>
      <c r="D7830" s="152" t="s">
        <v>214</v>
      </c>
      <c r="E7830" s="152" t="s">
        <v>154</v>
      </c>
      <c r="F7830" s="152">
        <v>87</v>
      </c>
      <c r="G7830" s="152">
        <v>29</v>
      </c>
      <c r="H7830" s="152">
        <v>415.79047983177202</v>
      </c>
      <c r="I7830" s="152">
        <v>454.752804140433</v>
      </c>
      <c r="J7830" s="152">
        <v>363.72817454117802</v>
      </c>
      <c r="K7830" s="152">
        <v>561.52805718813704</v>
      </c>
      <c r="L7830" s="152">
        <v>91.024629599254794</v>
      </c>
      <c r="M7830" s="152">
        <v>106.775253047704</v>
      </c>
    </row>
    <row r="7831" spans="1:13">
      <c r="A7831" s="150" t="str">
        <f t="shared" si="245"/>
        <v>2012-2014FemalesPL5</v>
      </c>
      <c r="B7831" s="151" t="str">
        <f t="shared" si="244"/>
        <v>2012-2014_Females_PL5_&lt;75</v>
      </c>
      <c r="C7831" s="152" t="s">
        <v>216</v>
      </c>
      <c r="D7831" s="152" t="s">
        <v>214</v>
      </c>
      <c r="E7831" s="152" t="s">
        <v>154</v>
      </c>
      <c r="F7831" s="152">
        <v>83</v>
      </c>
      <c r="G7831" s="152">
        <v>27.6666666666667</v>
      </c>
      <c r="H7831" s="152">
        <v>395.57716137641802</v>
      </c>
      <c r="I7831" s="152">
        <v>427.27269271468703</v>
      </c>
      <c r="J7831" s="152">
        <v>339.93900007028498</v>
      </c>
      <c r="K7831" s="152">
        <v>530.11127898027701</v>
      </c>
      <c r="L7831" s="152">
        <v>87.333692644402603</v>
      </c>
      <c r="M7831" s="152">
        <v>102.838586265589</v>
      </c>
    </row>
    <row r="7832" spans="1:13">
      <c r="A7832" s="150" t="str">
        <f t="shared" si="245"/>
        <v>2004-2006FemalesPM</v>
      </c>
      <c r="B7832" s="151" t="str">
        <f t="shared" si="244"/>
        <v>2004-2006_Females_PM_&lt;75</v>
      </c>
      <c r="C7832" s="152" t="s">
        <v>1</v>
      </c>
      <c r="D7832" s="152" t="s">
        <v>214</v>
      </c>
      <c r="E7832" s="152" t="s">
        <v>155</v>
      </c>
      <c r="F7832" s="152">
        <v>385</v>
      </c>
      <c r="G7832" s="152">
        <v>128.333333333333</v>
      </c>
      <c r="H7832" s="152">
        <v>305.57980792126398</v>
      </c>
      <c r="I7832" s="152">
        <v>325.2199046934</v>
      </c>
      <c r="J7832" s="152">
        <v>293.48664011992298</v>
      </c>
      <c r="K7832" s="152">
        <v>359.44401330673998</v>
      </c>
      <c r="L7832" s="152">
        <v>31.733264573477001</v>
      </c>
      <c r="M7832" s="152">
        <v>34.224108613340199</v>
      </c>
    </row>
    <row r="7833" spans="1:13">
      <c r="A7833" s="150" t="str">
        <f t="shared" si="245"/>
        <v>2005-2007FemalesPM</v>
      </c>
      <c r="B7833" s="151" t="str">
        <f t="shared" si="244"/>
        <v>2005-2007_Females_PM_&lt;75</v>
      </c>
      <c r="C7833" s="152" t="s">
        <v>3</v>
      </c>
      <c r="D7833" s="152" t="s">
        <v>214</v>
      </c>
      <c r="E7833" s="152" t="s">
        <v>155</v>
      </c>
      <c r="F7833" s="152">
        <v>405</v>
      </c>
      <c r="G7833" s="152">
        <v>135</v>
      </c>
      <c r="H7833" s="152">
        <v>321.260292227881</v>
      </c>
      <c r="I7833" s="152">
        <v>340.98702226496601</v>
      </c>
      <c r="J7833" s="152">
        <v>308.52053409305699</v>
      </c>
      <c r="K7833" s="152">
        <v>375.935565346857</v>
      </c>
      <c r="L7833" s="152">
        <v>32.4664881719088</v>
      </c>
      <c r="M7833" s="152">
        <v>34.948543081890897</v>
      </c>
    </row>
    <row r="7834" spans="1:13">
      <c r="A7834" s="150" t="str">
        <f t="shared" si="245"/>
        <v>2006-2008FemalesPM</v>
      </c>
      <c r="B7834" s="151" t="str">
        <f t="shared" si="244"/>
        <v>2006-2008_Females_PM_&lt;75</v>
      </c>
      <c r="C7834" s="152" t="s">
        <v>4</v>
      </c>
      <c r="D7834" s="152" t="s">
        <v>214</v>
      </c>
      <c r="E7834" s="152" t="s">
        <v>155</v>
      </c>
      <c r="F7834" s="152">
        <v>408</v>
      </c>
      <c r="G7834" s="152">
        <v>136</v>
      </c>
      <c r="H7834" s="152">
        <v>323.28610820576199</v>
      </c>
      <c r="I7834" s="152">
        <v>340.93137410120897</v>
      </c>
      <c r="J7834" s="152">
        <v>308.57930714704798</v>
      </c>
      <c r="K7834" s="152">
        <v>375.74726504960199</v>
      </c>
      <c r="L7834" s="152">
        <v>32.3520669541617</v>
      </c>
      <c r="M7834" s="152">
        <v>34.8158909483926</v>
      </c>
    </row>
    <row r="7835" spans="1:13">
      <c r="A7835" s="150" t="str">
        <f t="shared" si="245"/>
        <v>2007-2009FemalesPM</v>
      </c>
      <c r="B7835" s="151" t="str">
        <f t="shared" si="244"/>
        <v>2007-2009_Females_PM_&lt;75</v>
      </c>
      <c r="C7835" s="152" t="s">
        <v>5</v>
      </c>
      <c r="D7835" s="152" t="s">
        <v>214</v>
      </c>
      <c r="E7835" s="152" t="s">
        <v>155</v>
      </c>
      <c r="F7835" s="152">
        <v>438</v>
      </c>
      <c r="G7835" s="152">
        <v>146</v>
      </c>
      <c r="H7835" s="152">
        <v>346.72746271492298</v>
      </c>
      <c r="I7835" s="152">
        <v>365.62036231313198</v>
      </c>
      <c r="J7835" s="152">
        <v>332.09618539304802</v>
      </c>
      <c r="K7835" s="152">
        <v>401.60512231929602</v>
      </c>
      <c r="L7835" s="152">
        <v>33.524176920083697</v>
      </c>
      <c r="M7835" s="152">
        <v>35.984760006164102</v>
      </c>
    </row>
    <row r="7836" spans="1:13">
      <c r="A7836" s="150" t="str">
        <f t="shared" si="245"/>
        <v>2008-2010FemalesPM</v>
      </c>
      <c r="B7836" s="151" t="str">
        <f t="shared" si="244"/>
        <v>2008-2010_Females_PM_&lt;75</v>
      </c>
      <c r="C7836" s="152" t="s">
        <v>6</v>
      </c>
      <c r="D7836" s="152" t="s">
        <v>214</v>
      </c>
      <c r="E7836" s="152" t="s">
        <v>155</v>
      </c>
      <c r="F7836" s="152">
        <v>402</v>
      </c>
      <c r="G7836" s="152">
        <v>134</v>
      </c>
      <c r="H7836" s="152">
        <v>318.29986697916002</v>
      </c>
      <c r="I7836" s="152">
        <v>333.76319889383302</v>
      </c>
      <c r="J7836" s="152">
        <v>301.83607305682</v>
      </c>
      <c r="K7836" s="152">
        <v>368.14061181293602</v>
      </c>
      <c r="L7836" s="152">
        <v>31.9271258370133</v>
      </c>
      <c r="M7836" s="152">
        <v>34.377412919103399</v>
      </c>
    </row>
    <row r="7837" spans="1:13">
      <c r="A7837" s="150" t="str">
        <f t="shared" si="245"/>
        <v>2009-2011FemalesPM</v>
      </c>
      <c r="B7837" s="151" t="str">
        <f t="shared" si="244"/>
        <v>2009-2011_Females_PM_&lt;75</v>
      </c>
      <c r="C7837" s="152" t="s">
        <v>7</v>
      </c>
      <c r="D7837" s="152" t="s">
        <v>214</v>
      </c>
      <c r="E7837" s="152" t="s">
        <v>155</v>
      </c>
      <c r="F7837" s="152">
        <v>368</v>
      </c>
      <c r="G7837" s="152">
        <v>122.666666666667</v>
      </c>
      <c r="H7837" s="152">
        <v>291.48745732639497</v>
      </c>
      <c r="I7837" s="152">
        <v>303.86871084080798</v>
      </c>
      <c r="J7837" s="152">
        <v>273.50790715305902</v>
      </c>
      <c r="K7837" s="152">
        <v>336.669405449377</v>
      </c>
      <c r="L7837" s="152">
        <v>30.3608036877486</v>
      </c>
      <c r="M7837" s="152">
        <v>32.800694608569401</v>
      </c>
    </row>
    <row r="7838" spans="1:13">
      <c r="A7838" s="150" t="str">
        <f t="shared" si="245"/>
        <v>2010-2012FemalesPM</v>
      </c>
      <c r="B7838" s="151" t="str">
        <f t="shared" si="244"/>
        <v>2010-2012_Females_PM_&lt;75</v>
      </c>
      <c r="C7838" s="152" t="s">
        <v>8</v>
      </c>
      <c r="D7838" s="152" t="s">
        <v>214</v>
      </c>
      <c r="E7838" s="152" t="s">
        <v>155</v>
      </c>
      <c r="F7838" s="152">
        <v>362</v>
      </c>
      <c r="G7838" s="152">
        <v>120.666666666667</v>
      </c>
      <c r="H7838" s="152">
        <v>286.62596894621402</v>
      </c>
      <c r="I7838" s="152">
        <v>295.91028707839001</v>
      </c>
      <c r="J7838" s="152">
        <v>266.11380458068197</v>
      </c>
      <c r="K7838" s="152">
        <v>328.12193364673999</v>
      </c>
      <c r="L7838" s="152">
        <v>29.796482497708599</v>
      </c>
      <c r="M7838" s="152">
        <v>32.211646568349998</v>
      </c>
    </row>
    <row r="7839" spans="1:13">
      <c r="A7839" s="150" t="str">
        <f t="shared" si="245"/>
        <v>2011-2013FemalesPM</v>
      </c>
      <c r="B7839" s="151" t="str">
        <f t="shared" si="244"/>
        <v>2011-2013_Females_PM_&lt;75</v>
      </c>
      <c r="C7839" s="152" t="s">
        <v>9</v>
      </c>
      <c r="D7839" s="152" t="s">
        <v>214</v>
      </c>
      <c r="E7839" s="152" t="s">
        <v>155</v>
      </c>
      <c r="F7839" s="152">
        <v>399</v>
      </c>
      <c r="G7839" s="152">
        <v>133</v>
      </c>
      <c r="H7839" s="152">
        <v>315.48485040166997</v>
      </c>
      <c r="I7839" s="152">
        <v>320.53662188627197</v>
      </c>
      <c r="J7839" s="152">
        <v>289.772541048302</v>
      </c>
      <c r="K7839" s="152">
        <v>353.67095739736197</v>
      </c>
      <c r="L7839" s="152">
        <v>30.764080837969701</v>
      </c>
      <c r="M7839" s="152">
        <v>33.134335511089802</v>
      </c>
    </row>
    <row r="7840" spans="1:13">
      <c r="A7840" s="150" t="str">
        <f t="shared" si="245"/>
        <v>2012-2014FemalesPM</v>
      </c>
      <c r="B7840" s="151" t="str">
        <f t="shared" si="244"/>
        <v>2012-2014_Females_PM_&lt;75</v>
      </c>
      <c r="C7840" s="152" t="s">
        <v>216</v>
      </c>
      <c r="D7840" s="152" t="s">
        <v>214</v>
      </c>
      <c r="E7840" s="152" t="s">
        <v>155</v>
      </c>
      <c r="F7840" s="152">
        <v>417</v>
      </c>
      <c r="G7840" s="152">
        <v>139</v>
      </c>
      <c r="H7840" s="152">
        <v>329.399497606522</v>
      </c>
      <c r="I7840" s="152">
        <v>328.47373218527099</v>
      </c>
      <c r="J7840" s="152">
        <v>297.61909026694201</v>
      </c>
      <c r="K7840" s="152">
        <v>361.65162945688701</v>
      </c>
      <c r="L7840" s="152">
        <v>30.854641918329499</v>
      </c>
      <c r="M7840" s="152">
        <v>33.177897271615201</v>
      </c>
    </row>
    <row r="7841" spans="1:13">
      <c r="A7841" s="150" t="str">
        <f t="shared" si="245"/>
        <v>2004-2006FemalesPM1</v>
      </c>
      <c r="B7841" s="151" t="str">
        <f t="shared" si="244"/>
        <v>2004-2006_Females_PM1_&lt;75</v>
      </c>
      <c r="C7841" s="152" t="s">
        <v>1</v>
      </c>
      <c r="D7841" s="152" t="s">
        <v>214</v>
      </c>
      <c r="E7841" s="152" t="s">
        <v>156</v>
      </c>
      <c r="F7841" s="152">
        <v>68</v>
      </c>
      <c r="G7841" s="152">
        <v>22.6666666666667</v>
      </c>
      <c r="H7841" s="152">
        <v>294.46152513748802</v>
      </c>
      <c r="I7841" s="152">
        <v>307.11582447670202</v>
      </c>
      <c r="J7841" s="152">
        <v>238.14050762071</v>
      </c>
      <c r="K7841" s="152">
        <v>389.75110864542103</v>
      </c>
      <c r="L7841" s="152">
        <v>68.975316855992105</v>
      </c>
      <c r="M7841" s="152">
        <v>82.635284168718201</v>
      </c>
    </row>
    <row r="7842" spans="1:13">
      <c r="A7842" s="150" t="str">
        <f t="shared" si="245"/>
        <v>2005-2007FemalesPM1</v>
      </c>
      <c r="B7842" s="151" t="str">
        <f t="shared" si="244"/>
        <v>2005-2007_Females_PM1_&lt;75</v>
      </c>
      <c r="C7842" s="152" t="s">
        <v>3</v>
      </c>
      <c r="D7842" s="152" t="s">
        <v>214</v>
      </c>
      <c r="E7842" s="152" t="s">
        <v>156</v>
      </c>
      <c r="F7842" s="152">
        <v>63</v>
      </c>
      <c r="G7842" s="152">
        <v>21</v>
      </c>
      <c r="H7842" s="152">
        <v>272.91630566626202</v>
      </c>
      <c r="I7842" s="152">
        <v>283.04251175461098</v>
      </c>
      <c r="J7842" s="152">
        <v>217.174157805611</v>
      </c>
      <c r="K7842" s="152">
        <v>362.51704875766302</v>
      </c>
      <c r="L7842" s="152">
        <v>65.868353949000806</v>
      </c>
      <c r="M7842" s="152">
        <v>79.474537003051793</v>
      </c>
    </row>
    <row r="7843" spans="1:13">
      <c r="A7843" s="150" t="str">
        <f t="shared" si="245"/>
        <v>2006-2008FemalesPM1</v>
      </c>
      <c r="B7843" s="151" t="str">
        <f t="shared" si="244"/>
        <v>2006-2008_Females_PM1_&lt;75</v>
      </c>
      <c r="C7843" s="152" t="s">
        <v>4</v>
      </c>
      <c r="D7843" s="152" t="s">
        <v>214</v>
      </c>
      <c r="E7843" s="152" t="s">
        <v>156</v>
      </c>
      <c r="F7843" s="152">
        <v>69</v>
      </c>
      <c r="G7843" s="152">
        <v>23</v>
      </c>
      <c r="H7843" s="152">
        <v>297.86315562270698</v>
      </c>
      <c r="I7843" s="152">
        <v>296.55614330535201</v>
      </c>
      <c r="J7843" s="152">
        <v>230.22789127261501</v>
      </c>
      <c r="K7843" s="152">
        <v>375.91496258006498</v>
      </c>
      <c r="L7843" s="152">
        <v>66.328252032737396</v>
      </c>
      <c r="M7843" s="152">
        <v>79.358819274713397</v>
      </c>
    </row>
    <row r="7844" spans="1:13">
      <c r="A7844" s="150" t="str">
        <f t="shared" si="245"/>
        <v>2007-2009FemalesPM1</v>
      </c>
      <c r="B7844" s="151" t="str">
        <f t="shared" si="244"/>
        <v>2007-2009_Females_PM1_&lt;75</v>
      </c>
      <c r="C7844" s="152" t="s">
        <v>5</v>
      </c>
      <c r="D7844" s="152" t="s">
        <v>214</v>
      </c>
      <c r="E7844" s="152" t="s">
        <v>156</v>
      </c>
      <c r="F7844" s="152">
        <v>76</v>
      </c>
      <c r="G7844" s="152">
        <v>25.3333333333333</v>
      </c>
      <c r="H7844" s="152">
        <v>327.65682259107598</v>
      </c>
      <c r="I7844" s="152">
        <v>317.536343810424</v>
      </c>
      <c r="J7844" s="152">
        <v>249.57041597837701</v>
      </c>
      <c r="K7844" s="152">
        <v>398.16442901663697</v>
      </c>
      <c r="L7844" s="152">
        <v>67.965927832047896</v>
      </c>
      <c r="M7844" s="152">
        <v>80.628085206212305</v>
      </c>
    </row>
    <row r="7845" spans="1:13">
      <c r="A7845" s="150" t="str">
        <f t="shared" si="245"/>
        <v>2008-2010FemalesPM1</v>
      </c>
      <c r="B7845" s="151" t="str">
        <f t="shared" si="244"/>
        <v>2008-2010_Females_PM1_&lt;75</v>
      </c>
      <c r="C7845" s="152" t="s">
        <v>6</v>
      </c>
      <c r="D7845" s="152" t="s">
        <v>214</v>
      </c>
      <c r="E7845" s="152" t="s">
        <v>156</v>
      </c>
      <c r="F7845" s="152">
        <v>65</v>
      </c>
      <c r="G7845" s="152">
        <v>21.6666666666667</v>
      </c>
      <c r="H7845" s="152">
        <v>281.482764593799</v>
      </c>
      <c r="I7845" s="152">
        <v>267.680034412932</v>
      </c>
      <c r="J7845" s="152">
        <v>205.98257301896101</v>
      </c>
      <c r="K7845" s="152">
        <v>341.90396573072002</v>
      </c>
      <c r="L7845" s="152">
        <v>61.697461393971203</v>
      </c>
      <c r="M7845" s="152">
        <v>74.223931317787702</v>
      </c>
    </row>
    <row r="7846" spans="1:13">
      <c r="A7846" s="150" t="str">
        <f t="shared" si="245"/>
        <v>2009-2011FemalesPM1</v>
      </c>
      <c r="B7846" s="151" t="str">
        <f t="shared" si="244"/>
        <v>2009-2011_Females_PM1_&lt;75</v>
      </c>
      <c r="C7846" s="152" t="s">
        <v>7</v>
      </c>
      <c r="D7846" s="152" t="s">
        <v>214</v>
      </c>
      <c r="E7846" s="152" t="s">
        <v>156</v>
      </c>
      <c r="F7846" s="152">
        <v>65</v>
      </c>
      <c r="G7846" s="152">
        <v>21.6666666666667</v>
      </c>
      <c r="H7846" s="152">
        <v>283.26142850917302</v>
      </c>
      <c r="I7846" s="152">
        <v>263.24928091562498</v>
      </c>
      <c r="J7846" s="152">
        <v>202.61994435555499</v>
      </c>
      <c r="K7846" s="152">
        <v>336.18822542003102</v>
      </c>
      <c r="L7846" s="152">
        <v>60.629336560069397</v>
      </c>
      <c r="M7846" s="152">
        <v>72.938944504406393</v>
      </c>
    </row>
    <row r="7847" spans="1:13">
      <c r="A7847" s="150" t="str">
        <f t="shared" si="245"/>
        <v>2010-2012FemalesPM1</v>
      </c>
      <c r="B7847" s="151" t="str">
        <f t="shared" si="244"/>
        <v>2010-2012_Females_PM1_&lt;75</v>
      </c>
      <c r="C7847" s="152" t="s">
        <v>8</v>
      </c>
      <c r="D7847" s="152" t="s">
        <v>214</v>
      </c>
      <c r="E7847" s="152" t="s">
        <v>156</v>
      </c>
      <c r="F7847" s="152">
        <v>51</v>
      </c>
      <c r="G7847" s="152">
        <v>17</v>
      </c>
      <c r="H7847" s="152">
        <v>223.38049143708099</v>
      </c>
      <c r="I7847" s="152">
        <v>201.50929124865601</v>
      </c>
      <c r="J7847" s="152">
        <v>149.545934670771</v>
      </c>
      <c r="K7847" s="152">
        <v>265.54422314349603</v>
      </c>
      <c r="L7847" s="152">
        <v>51.9633565778853</v>
      </c>
      <c r="M7847" s="152">
        <v>64.034931894839502</v>
      </c>
    </row>
    <row r="7848" spans="1:13">
      <c r="A7848" s="150" t="str">
        <f t="shared" si="245"/>
        <v>2011-2013FemalesPM1</v>
      </c>
      <c r="B7848" s="151" t="str">
        <f t="shared" si="244"/>
        <v>2011-2013_Females_PM1_&lt;75</v>
      </c>
      <c r="C7848" s="152" t="s">
        <v>9</v>
      </c>
      <c r="D7848" s="152" t="s">
        <v>214</v>
      </c>
      <c r="E7848" s="152" t="s">
        <v>156</v>
      </c>
      <c r="F7848" s="152">
        <v>66</v>
      </c>
      <c r="G7848" s="152">
        <v>22</v>
      </c>
      <c r="H7848" s="152">
        <v>288.34811481497701</v>
      </c>
      <c r="I7848" s="152">
        <v>250.36292243961401</v>
      </c>
      <c r="J7848" s="152">
        <v>193.229567107892</v>
      </c>
      <c r="K7848" s="152">
        <v>318.99877872357303</v>
      </c>
      <c r="L7848" s="152">
        <v>57.1333553317222</v>
      </c>
      <c r="M7848" s="152">
        <v>68.635856283958603</v>
      </c>
    </row>
    <row r="7849" spans="1:13">
      <c r="A7849" s="150" t="str">
        <f t="shared" si="245"/>
        <v>2012-2014FemalesPM1</v>
      </c>
      <c r="B7849" s="151" t="str">
        <f t="shared" si="244"/>
        <v>2012-2014_Females_PM1_&lt;75</v>
      </c>
      <c r="C7849" s="152" t="s">
        <v>216</v>
      </c>
      <c r="D7849" s="152" t="s">
        <v>214</v>
      </c>
      <c r="E7849" s="152" t="s">
        <v>156</v>
      </c>
      <c r="F7849" s="152">
        <v>64</v>
      </c>
      <c r="G7849" s="152">
        <v>21.3333333333333</v>
      </c>
      <c r="H7849" s="152">
        <v>278.52728697014498</v>
      </c>
      <c r="I7849" s="152">
        <v>238.179137612495</v>
      </c>
      <c r="J7849" s="152">
        <v>183.13307325737199</v>
      </c>
      <c r="K7849" s="152">
        <v>304.49733266406002</v>
      </c>
      <c r="L7849" s="152">
        <v>55.046064355123796</v>
      </c>
      <c r="M7849" s="152">
        <v>66.318195051564103</v>
      </c>
    </row>
    <row r="7850" spans="1:13">
      <c r="A7850" s="150" t="str">
        <f t="shared" si="245"/>
        <v>2004-2006FemalesPM2</v>
      </c>
      <c r="B7850" s="151" t="str">
        <f t="shared" si="244"/>
        <v>2004-2006_Females_PM2_&lt;75</v>
      </c>
      <c r="C7850" s="152" t="s">
        <v>1</v>
      </c>
      <c r="D7850" s="152" t="s">
        <v>214</v>
      </c>
      <c r="E7850" s="152" t="s">
        <v>157</v>
      </c>
      <c r="F7850" s="152">
        <v>71</v>
      </c>
      <c r="G7850" s="152">
        <v>23.6666666666667</v>
      </c>
      <c r="H7850" s="152">
        <v>261.70291190564001</v>
      </c>
      <c r="I7850" s="152">
        <v>267.39426570606702</v>
      </c>
      <c r="J7850" s="152">
        <v>208.685046997423</v>
      </c>
      <c r="K7850" s="152">
        <v>337.45737890015403</v>
      </c>
      <c r="L7850" s="152">
        <v>58.7092187086431</v>
      </c>
      <c r="M7850" s="152">
        <v>70.063113194087407</v>
      </c>
    </row>
    <row r="7851" spans="1:13">
      <c r="A7851" s="150" t="str">
        <f t="shared" si="245"/>
        <v>2005-2007FemalesPM2</v>
      </c>
      <c r="B7851" s="151" t="str">
        <f t="shared" si="244"/>
        <v>2005-2007_Females_PM2_&lt;75</v>
      </c>
      <c r="C7851" s="152" t="s">
        <v>3</v>
      </c>
      <c r="D7851" s="152" t="s">
        <v>214</v>
      </c>
      <c r="E7851" s="152" t="s">
        <v>157</v>
      </c>
      <c r="F7851" s="152">
        <v>77</v>
      </c>
      <c r="G7851" s="152">
        <v>25.6666666666667</v>
      </c>
      <c r="H7851" s="152">
        <v>283.42167255594802</v>
      </c>
      <c r="I7851" s="152">
        <v>286.87368520461899</v>
      </c>
      <c r="J7851" s="152">
        <v>226.229379099146</v>
      </c>
      <c r="K7851" s="152">
        <v>358.73549316581602</v>
      </c>
      <c r="L7851" s="152">
        <v>60.6443061054729</v>
      </c>
      <c r="M7851" s="152">
        <v>71.861807961197201</v>
      </c>
    </row>
    <row r="7852" spans="1:13">
      <c r="A7852" s="150" t="str">
        <f t="shared" si="245"/>
        <v>2006-2008FemalesPM2</v>
      </c>
      <c r="B7852" s="151" t="str">
        <f t="shared" si="244"/>
        <v>2006-2008_Females_PM2_&lt;75</v>
      </c>
      <c r="C7852" s="152" t="s">
        <v>4</v>
      </c>
      <c r="D7852" s="152" t="s">
        <v>214</v>
      </c>
      <c r="E7852" s="152" t="s">
        <v>157</v>
      </c>
      <c r="F7852" s="152">
        <v>77</v>
      </c>
      <c r="G7852" s="152">
        <v>25.6666666666667</v>
      </c>
      <c r="H7852" s="152">
        <v>282.59991925716599</v>
      </c>
      <c r="I7852" s="152">
        <v>284.88861817169999</v>
      </c>
      <c r="J7852" s="152">
        <v>224.67413221698101</v>
      </c>
      <c r="K7852" s="152">
        <v>356.24110126606598</v>
      </c>
      <c r="L7852" s="152">
        <v>60.214485954719699</v>
      </c>
      <c r="M7852" s="152">
        <v>71.352483094365397</v>
      </c>
    </row>
    <row r="7853" spans="1:13">
      <c r="A7853" s="150" t="str">
        <f t="shared" si="245"/>
        <v>2007-2009FemalesPM2</v>
      </c>
      <c r="B7853" s="151" t="str">
        <f t="shared" si="244"/>
        <v>2007-2009_Females_PM2_&lt;75</v>
      </c>
      <c r="C7853" s="152" t="s">
        <v>5</v>
      </c>
      <c r="D7853" s="152" t="s">
        <v>214</v>
      </c>
      <c r="E7853" s="152" t="s">
        <v>157</v>
      </c>
      <c r="F7853" s="152">
        <v>75</v>
      </c>
      <c r="G7853" s="152">
        <v>25</v>
      </c>
      <c r="H7853" s="152">
        <v>275.350613114032</v>
      </c>
      <c r="I7853" s="152">
        <v>279.75712200815099</v>
      </c>
      <c r="J7853" s="152">
        <v>219.876526667532</v>
      </c>
      <c r="K7853" s="152">
        <v>350.87486157734401</v>
      </c>
      <c r="L7853" s="152">
        <v>59.880595340619202</v>
      </c>
      <c r="M7853" s="152">
        <v>71.117739569192807</v>
      </c>
    </row>
    <row r="7854" spans="1:13">
      <c r="A7854" s="150" t="str">
        <f t="shared" si="245"/>
        <v>2008-2010FemalesPM2</v>
      </c>
      <c r="B7854" s="151" t="str">
        <f t="shared" si="244"/>
        <v>2008-2010_Females_PM2_&lt;75</v>
      </c>
      <c r="C7854" s="152" t="s">
        <v>6</v>
      </c>
      <c r="D7854" s="152" t="s">
        <v>214</v>
      </c>
      <c r="E7854" s="152" t="s">
        <v>157</v>
      </c>
      <c r="F7854" s="152">
        <v>67</v>
      </c>
      <c r="G7854" s="152">
        <v>22.3333333333333</v>
      </c>
      <c r="H7854" s="152">
        <v>245.97988104853499</v>
      </c>
      <c r="I7854" s="152">
        <v>247.26532998853199</v>
      </c>
      <c r="J7854" s="152">
        <v>191.44040096332299</v>
      </c>
      <c r="K7854" s="152">
        <v>314.23652749079798</v>
      </c>
      <c r="L7854" s="152">
        <v>55.824929025208498</v>
      </c>
      <c r="M7854" s="152">
        <v>66.971197502266804</v>
      </c>
    </row>
    <row r="7855" spans="1:13">
      <c r="A7855" s="150" t="str">
        <f t="shared" si="245"/>
        <v>2009-2011FemalesPM2</v>
      </c>
      <c r="B7855" s="151" t="str">
        <f t="shared" si="244"/>
        <v>2009-2011_Females_PM2_&lt;75</v>
      </c>
      <c r="C7855" s="152" t="s">
        <v>7</v>
      </c>
      <c r="D7855" s="152" t="s">
        <v>214</v>
      </c>
      <c r="E7855" s="152" t="s">
        <v>157</v>
      </c>
      <c r="F7855" s="152">
        <v>59</v>
      </c>
      <c r="G7855" s="152">
        <v>19.6666666666667</v>
      </c>
      <c r="H7855" s="152">
        <v>216.784244562022</v>
      </c>
      <c r="I7855" s="152">
        <v>218.42061739102201</v>
      </c>
      <c r="J7855" s="152">
        <v>166.10658210281599</v>
      </c>
      <c r="K7855" s="152">
        <v>281.94072044535602</v>
      </c>
      <c r="L7855" s="152">
        <v>52.314035288206703</v>
      </c>
      <c r="M7855" s="152">
        <v>63.520103054334101</v>
      </c>
    </row>
    <row r="7856" spans="1:13">
      <c r="A7856" s="150" t="str">
        <f t="shared" si="245"/>
        <v>2010-2012FemalesPM2</v>
      </c>
      <c r="B7856" s="151" t="str">
        <f t="shared" si="244"/>
        <v>2010-2012_Females_PM2_&lt;75</v>
      </c>
      <c r="C7856" s="152" t="s">
        <v>8</v>
      </c>
      <c r="D7856" s="152" t="s">
        <v>214</v>
      </c>
      <c r="E7856" s="152" t="s">
        <v>157</v>
      </c>
      <c r="F7856" s="152">
        <v>59</v>
      </c>
      <c r="G7856" s="152">
        <v>19.6666666666667</v>
      </c>
      <c r="H7856" s="152">
        <v>216.053903617987</v>
      </c>
      <c r="I7856" s="152">
        <v>215.791545260872</v>
      </c>
      <c r="J7856" s="152">
        <v>164.10709770585399</v>
      </c>
      <c r="K7856" s="152">
        <v>278.54719805872003</v>
      </c>
      <c r="L7856" s="152">
        <v>51.684447555018103</v>
      </c>
      <c r="M7856" s="152">
        <v>62.7556527978481</v>
      </c>
    </row>
    <row r="7857" spans="1:13">
      <c r="A7857" s="150" t="str">
        <f t="shared" si="245"/>
        <v>2011-2013FemalesPM2</v>
      </c>
      <c r="B7857" s="151" t="str">
        <f t="shared" si="244"/>
        <v>2011-2013_Females_PM2_&lt;75</v>
      </c>
      <c r="C7857" s="152" t="s">
        <v>9</v>
      </c>
      <c r="D7857" s="152" t="s">
        <v>214</v>
      </c>
      <c r="E7857" s="152" t="s">
        <v>157</v>
      </c>
      <c r="F7857" s="152">
        <v>51</v>
      </c>
      <c r="G7857" s="152">
        <v>17</v>
      </c>
      <c r="H7857" s="152">
        <v>187.046138047385</v>
      </c>
      <c r="I7857" s="152">
        <v>185.26199323601301</v>
      </c>
      <c r="J7857" s="152">
        <v>137.82058076956201</v>
      </c>
      <c r="K7857" s="152">
        <v>243.72449097190901</v>
      </c>
      <c r="L7857" s="152">
        <v>47.441412466451098</v>
      </c>
      <c r="M7857" s="152">
        <v>58.4624977358961</v>
      </c>
    </row>
    <row r="7858" spans="1:13">
      <c r="A7858" s="150" t="str">
        <f t="shared" si="245"/>
        <v>2012-2014FemalesPM2</v>
      </c>
      <c r="B7858" s="151" t="str">
        <f t="shared" si="244"/>
        <v>2012-2014_Females_PM2_&lt;75</v>
      </c>
      <c r="C7858" s="152" t="s">
        <v>216</v>
      </c>
      <c r="D7858" s="152" t="s">
        <v>214</v>
      </c>
      <c r="E7858" s="152" t="s">
        <v>157</v>
      </c>
      <c r="F7858" s="152">
        <v>66</v>
      </c>
      <c r="G7858" s="152">
        <v>22</v>
      </c>
      <c r="H7858" s="152">
        <v>241.92661559326999</v>
      </c>
      <c r="I7858" s="152">
        <v>234.852997651251</v>
      </c>
      <c r="J7858" s="152">
        <v>181.44246659283399</v>
      </c>
      <c r="K7858" s="152">
        <v>299.01652371218302</v>
      </c>
      <c r="L7858" s="152">
        <v>53.410531058417398</v>
      </c>
      <c r="M7858" s="152">
        <v>64.163526060932</v>
      </c>
    </row>
    <row r="7859" spans="1:13">
      <c r="A7859" s="150" t="str">
        <f t="shared" si="245"/>
        <v>2004-2006FemalesPM3</v>
      </c>
      <c r="B7859" s="151" t="str">
        <f t="shared" si="244"/>
        <v>2004-2006_Females_PM3_&lt;75</v>
      </c>
      <c r="C7859" s="152" t="s">
        <v>1</v>
      </c>
      <c r="D7859" s="152" t="s">
        <v>214</v>
      </c>
      <c r="E7859" s="152" t="s">
        <v>158</v>
      </c>
      <c r="F7859" s="152">
        <v>72</v>
      </c>
      <c r="G7859" s="152">
        <v>24</v>
      </c>
      <c r="H7859" s="152">
        <v>282.78543655001801</v>
      </c>
      <c r="I7859" s="152">
        <v>296.15983902065398</v>
      </c>
      <c r="J7859" s="152">
        <v>231.612551268445</v>
      </c>
      <c r="K7859" s="152">
        <v>373.094479542481</v>
      </c>
      <c r="L7859" s="152">
        <v>64.5472877522093</v>
      </c>
      <c r="M7859" s="152">
        <v>76.934640521826196</v>
      </c>
    </row>
    <row r="7860" spans="1:13">
      <c r="A7860" s="150" t="str">
        <f t="shared" si="245"/>
        <v>2005-2007FemalesPM3</v>
      </c>
      <c r="B7860" s="151" t="str">
        <f t="shared" si="244"/>
        <v>2005-2007_Females_PM3_&lt;75</v>
      </c>
      <c r="C7860" s="152" t="s">
        <v>3</v>
      </c>
      <c r="D7860" s="152" t="s">
        <v>214</v>
      </c>
      <c r="E7860" s="152" t="s">
        <v>158</v>
      </c>
      <c r="F7860" s="152">
        <v>83</v>
      </c>
      <c r="G7860" s="152">
        <v>27.6666666666667</v>
      </c>
      <c r="H7860" s="152">
        <v>324.81509020467303</v>
      </c>
      <c r="I7860" s="152">
        <v>338.64778918875402</v>
      </c>
      <c r="J7860" s="152">
        <v>269.57065581792199</v>
      </c>
      <c r="K7860" s="152">
        <v>419.98861566749298</v>
      </c>
      <c r="L7860" s="152">
        <v>69.077133370831703</v>
      </c>
      <c r="M7860" s="152">
        <v>81.340826478739402</v>
      </c>
    </row>
    <row r="7861" spans="1:13">
      <c r="A7861" s="150" t="str">
        <f t="shared" si="245"/>
        <v>2006-2008FemalesPM3</v>
      </c>
      <c r="B7861" s="151" t="str">
        <f t="shared" si="244"/>
        <v>2006-2008_Females_PM3_&lt;75</v>
      </c>
      <c r="C7861" s="152" t="s">
        <v>4</v>
      </c>
      <c r="D7861" s="152" t="s">
        <v>214</v>
      </c>
      <c r="E7861" s="152" t="s">
        <v>158</v>
      </c>
      <c r="F7861" s="152">
        <v>87</v>
      </c>
      <c r="G7861" s="152">
        <v>29</v>
      </c>
      <c r="H7861" s="152">
        <v>338.95663692679301</v>
      </c>
      <c r="I7861" s="152">
        <v>348.74981162946</v>
      </c>
      <c r="J7861" s="152">
        <v>279.11186679783202</v>
      </c>
      <c r="K7861" s="152">
        <v>430.43769340228602</v>
      </c>
      <c r="L7861" s="152">
        <v>69.637944831628701</v>
      </c>
      <c r="M7861" s="152">
        <v>81.687881772826003</v>
      </c>
    </row>
    <row r="7862" spans="1:13">
      <c r="A7862" s="150" t="str">
        <f t="shared" si="245"/>
        <v>2007-2009FemalesPM3</v>
      </c>
      <c r="B7862" s="151" t="str">
        <f t="shared" si="244"/>
        <v>2007-2009_Females_PM3_&lt;75</v>
      </c>
      <c r="C7862" s="152" t="s">
        <v>5</v>
      </c>
      <c r="D7862" s="152" t="s">
        <v>214</v>
      </c>
      <c r="E7862" s="152" t="s">
        <v>158</v>
      </c>
      <c r="F7862" s="152">
        <v>103</v>
      </c>
      <c r="G7862" s="152">
        <v>34.3333333333333</v>
      </c>
      <c r="H7862" s="152">
        <v>398.43719778731997</v>
      </c>
      <c r="I7862" s="152">
        <v>409.19882457550898</v>
      </c>
      <c r="J7862" s="152">
        <v>333.78168715103101</v>
      </c>
      <c r="K7862" s="152">
        <v>496.52289277125999</v>
      </c>
      <c r="L7862" s="152">
        <v>75.417137424478</v>
      </c>
      <c r="M7862" s="152">
        <v>87.324068195750797</v>
      </c>
    </row>
    <row r="7863" spans="1:13">
      <c r="A7863" s="150" t="str">
        <f t="shared" si="245"/>
        <v>2008-2010FemalesPM3</v>
      </c>
      <c r="B7863" s="151" t="str">
        <f t="shared" si="244"/>
        <v>2008-2010_Females_PM3_&lt;75</v>
      </c>
      <c r="C7863" s="152" t="s">
        <v>6</v>
      </c>
      <c r="D7863" s="152" t="s">
        <v>214</v>
      </c>
      <c r="E7863" s="152" t="s">
        <v>158</v>
      </c>
      <c r="F7863" s="152">
        <v>96</v>
      </c>
      <c r="G7863" s="152">
        <v>32</v>
      </c>
      <c r="H7863" s="152">
        <v>369.24497096042199</v>
      </c>
      <c r="I7863" s="152">
        <v>379.47969000442998</v>
      </c>
      <c r="J7863" s="152">
        <v>307.16605298333701</v>
      </c>
      <c r="K7863" s="152">
        <v>463.65411232329501</v>
      </c>
      <c r="L7863" s="152">
        <v>72.3136370210932</v>
      </c>
      <c r="M7863" s="152">
        <v>84.174422318865396</v>
      </c>
    </row>
    <row r="7864" spans="1:13">
      <c r="A7864" s="150" t="str">
        <f t="shared" si="245"/>
        <v>2009-2011FemalesPM3</v>
      </c>
      <c r="B7864" s="151" t="str">
        <f t="shared" si="244"/>
        <v>2009-2011_Females_PM3_&lt;75</v>
      </c>
      <c r="C7864" s="152" t="s">
        <v>7</v>
      </c>
      <c r="D7864" s="152" t="s">
        <v>214</v>
      </c>
      <c r="E7864" s="152" t="s">
        <v>158</v>
      </c>
      <c r="F7864" s="152">
        <v>84</v>
      </c>
      <c r="G7864" s="152">
        <v>28</v>
      </c>
      <c r="H7864" s="152">
        <v>321.72813972193501</v>
      </c>
      <c r="I7864" s="152">
        <v>332.74106840679201</v>
      </c>
      <c r="J7864" s="152">
        <v>265.170734347576</v>
      </c>
      <c r="K7864" s="152">
        <v>412.22942795160401</v>
      </c>
      <c r="L7864" s="152">
        <v>67.570334059216194</v>
      </c>
      <c r="M7864" s="152">
        <v>79.488359544811402</v>
      </c>
    </row>
    <row r="7865" spans="1:13">
      <c r="A7865" s="150" t="str">
        <f t="shared" si="245"/>
        <v>2010-2012FemalesPM3</v>
      </c>
      <c r="B7865" s="151" t="str">
        <f t="shared" si="244"/>
        <v>2010-2012_Females_PM3_&lt;75</v>
      </c>
      <c r="C7865" s="152" t="s">
        <v>8</v>
      </c>
      <c r="D7865" s="152" t="s">
        <v>214</v>
      </c>
      <c r="E7865" s="152" t="s">
        <v>158</v>
      </c>
      <c r="F7865" s="152">
        <v>84</v>
      </c>
      <c r="G7865" s="152">
        <v>28</v>
      </c>
      <c r="H7865" s="152">
        <v>321.98712051517902</v>
      </c>
      <c r="I7865" s="152">
        <v>333.10892849611798</v>
      </c>
      <c r="J7865" s="152">
        <v>265.46621451700702</v>
      </c>
      <c r="K7865" s="152">
        <v>412.68243429892198</v>
      </c>
      <c r="L7865" s="152">
        <v>67.642713979111704</v>
      </c>
      <c r="M7865" s="152">
        <v>79.573505802804306</v>
      </c>
    </row>
    <row r="7866" spans="1:13">
      <c r="A7866" s="150" t="str">
        <f t="shared" si="245"/>
        <v>2011-2013FemalesPM3</v>
      </c>
      <c r="B7866" s="151" t="str">
        <f t="shared" si="244"/>
        <v>2011-2013_Females_PM3_&lt;75</v>
      </c>
      <c r="C7866" s="152" t="s">
        <v>9</v>
      </c>
      <c r="D7866" s="152" t="s">
        <v>214</v>
      </c>
      <c r="E7866" s="152" t="s">
        <v>158</v>
      </c>
      <c r="F7866" s="152">
        <v>92</v>
      </c>
      <c r="G7866" s="152">
        <v>30.6666666666667</v>
      </c>
      <c r="H7866" s="152">
        <v>353.03146584804301</v>
      </c>
      <c r="I7866" s="152">
        <v>363.33540064081501</v>
      </c>
      <c r="J7866" s="152">
        <v>292.71320614101899</v>
      </c>
      <c r="K7866" s="152">
        <v>445.81181502112798</v>
      </c>
      <c r="L7866" s="152">
        <v>70.622194499795896</v>
      </c>
      <c r="M7866" s="152">
        <v>82.476414380313003</v>
      </c>
    </row>
    <row r="7867" spans="1:13">
      <c r="A7867" s="150" t="str">
        <f t="shared" si="245"/>
        <v>2012-2014FemalesPM3</v>
      </c>
      <c r="B7867" s="151" t="str">
        <f t="shared" si="244"/>
        <v>2012-2014_Females_PM3_&lt;75</v>
      </c>
      <c r="C7867" s="152" t="s">
        <v>216</v>
      </c>
      <c r="D7867" s="152" t="s">
        <v>214</v>
      </c>
      <c r="E7867" s="152" t="s">
        <v>158</v>
      </c>
      <c r="F7867" s="152">
        <v>93</v>
      </c>
      <c r="G7867" s="152">
        <v>31</v>
      </c>
      <c r="H7867" s="152">
        <v>356.70451058606898</v>
      </c>
      <c r="I7867" s="152">
        <v>360.97623282662403</v>
      </c>
      <c r="J7867" s="152">
        <v>291.19038320873898</v>
      </c>
      <c r="K7867" s="152">
        <v>442.407298052177</v>
      </c>
      <c r="L7867" s="152">
        <v>69.785849617884793</v>
      </c>
      <c r="M7867" s="152">
        <v>81.431065225553496</v>
      </c>
    </row>
    <row r="7868" spans="1:13">
      <c r="A7868" s="150" t="str">
        <f t="shared" si="245"/>
        <v>2004-2006FemalesPM4</v>
      </c>
      <c r="B7868" s="151" t="str">
        <f t="shared" si="244"/>
        <v>2004-2006_Females_PM4_&lt;75</v>
      </c>
      <c r="C7868" s="152" t="s">
        <v>1</v>
      </c>
      <c r="D7868" s="152" t="s">
        <v>214</v>
      </c>
      <c r="E7868" s="152" t="s">
        <v>159</v>
      </c>
      <c r="F7868" s="152">
        <v>88</v>
      </c>
      <c r="G7868" s="152">
        <v>29.3333333333333</v>
      </c>
      <c r="H7868" s="152">
        <v>346.15687200062899</v>
      </c>
      <c r="I7868" s="152">
        <v>369.44064142288698</v>
      </c>
      <c r="J7868" s="152">
        <v>296.17038509211699</v>
      </c>
      <c r="K7868" s="152">
        <v>455.31067704587798</v>
      </c>
      <c r="L7868" s="152">
        <v>73.270256330769996</v>
      </c>
      <c r="M7868" s="152">
        <v>85.870035622990798</v>
      </c>
    </row>
    <row r="7869" spans="1:13">
      <c r="A7869" s="150" t="str">
        <f t="shared" si="245"/>
        <v>2005-2007FemalesPM4</v>
      </c>
      <c r="B7869" s="151" t="str">
        <f t="shared" si="244"/>
        <v>2005-2007_Females_PM4_&lt;75</v>
      </c>
      <c r="C7869" s="152" t="s">
        <v>3</v>
      </c>
      <c r="D7869" s="152" t="s">
        <v>214</v>
      </c>
      <c r="E7869" s="152" t="s">
        <v>159</v>
      </c>
      <c r="F7869" s="152">
        <v>88</v>
      </c>
      <c r="G7869" s="152">
        <v>29.3333333333333</v>
      </c>
      <c r="H7869" s="152">
        <v>347.59252676067501</v>
      </c>
      <c r="I7869" s="152">
        <v>371.10636436038698</v>
      </c>
      <c r="J7869" s="152">
        <v>297.484811574177</v>
      </c>
      <c r="K7869" s="152">
        <v>457.38810646092401</v>
      </c>
      <c r="L7869" s="152">
        <v>73.621552786210003</v>
      </c>
      <c r="M7869" s="152">
        <v>86.281742100537102</v>
      </c>
    </row>
    <row r="7870" spans="1:13">
      <c r="A7870" s="150" t="str">
        <f t="shared" si="245"/>
        <v>2006-2008FemalesPM4</v>
      </c>
      <c r="B7870" s="151" t="str">
        <f t="shared" si="244"/>
        <v>2006-2008_Females_PM4_&lt;75</v>
      </c>
      <c r="C7870" s="152" t="s">
        <v>4</v>
      </c>
      <c r="D7870" s="152" t="s">
        <v>214</v>
      </c>
      <c r="E7870" s="152" t="s">
        <v>159</v>
      </c>
      <c r="F7870" s="152">
        <v>88</v>
      </c>
      <c r="G7870" s="152">
        <v>29.3333333333333</v>
      </c>
      <c r="H7870" s="152">
        <v>347.99114204365702</v>
      </c>
      <c r="I7870" s="152">
        <v>374.24097615404497</v>
      </c>
      <c r="J7870" s="152">
        <v>300.04168251316702</v>
      </c>
      <c r="K7870" s="152">
        <v>461.19980920875201</v>
      </c>
      <c r="L7870" s="152">
        <v>74.199293640878494</v>
      </c>
      <c r="M7870" s="152">
        <v>86.958833054706503</v>
      </c>
    </row>
    <row r="7871" spans="1:13">
      <c r="A7871" s="150" t="str">
        <f t="shared" si="245"/>
        <v>2007-2009FemalesPM4</v>
      </c>
      <c r="B7871" s="151" t="str">
        <f t="shared" ref="B7871:B7934" si="246">CONCATENATE(C7871,"_",D7871,"_",E7871,"_","&lt;75")</f>
        <v>2007-2009_Females_PM4_&lt;75</v>
      </c>
      <c r="C7871" s="152" t="s">
        <v>5</v>
      </c>
      <c r="D7871" s="152" t="s">
        <v>214</v>
      </c>
      <c r="E7871" s="152" t="s">
        <v>159</v>
      </c>
      <c r="F7871" s="152">
        <v>87</v>
      </c>
      <c r="G7871" s="152">
        <v>29</v>
      </c>
      <c r="H7871" s="152">
        <v>343.72407253763203</v>
      </c>
      <c r="I7871" s="152">
        <v>368.734774574374</v>
      </c>
      <c r="J7871" s="152">
        <v>295.22574867509297</v>
      </c>
      <c r="K7871" s="152">
        <v>454.963577440606</v>
      </c>
      <c r="L7871" s="152">
        <v>73.509025899281099</v>
      </c>
      <c r="M7871" s="152">
        <v>86.228802866232499</v>
      </c>
    </row>
    <row r="7872" spans="1:13">
      <c r="A7872" s="150" t="str">
        <f t="shared" si="245"/>
        <v>2008-2010FemalesPM4</v>
      </c>
      <c r="B7872" s="151" t="str">
        <f t="shared" si="246"/>
        <v>2008-2010_Females_PM4_&lt;75</v>
      </c>
      <c r="C7872" s="152" t="s">
        <v>6</v>
      </c>
      <c r="D7872" s="152" t="s">
        <v>214</v>
      </c>
      <c r="E7872" s="152" t="s">
        <v>159</v>
      </c>
      <c r="F7872" s="152">
        <v>94</v>
      </c>
      <c r="G7872" s="152">
        <v>31.3333333333333</v>
      </c>
      <c r="H7872" s="152">
        <v>371.438732366539</v>
      </c>
      <c r="I7872" s="152">
        <v>395.48570575445802</v>
      </c>
      <c r="J7872" s="152">
        <v>319.45190378907603</v>
      </c>
      <c r="K7872" s="152">
        <v>484.133822258191</v>
      </c>
      <c r="L7872" s="152">
        <v>76.033801965382196</v>
      </c>
      <c r="M7872" s="152">
        <v>88.648116503732993</v>
      </c>
    </row>
    <row r="7873" spans="1:13">
      <c r="A7873" s="150" t="str">
        <f t="shared" si="245"/>
        <v>2009-2011FemalesPM4</v>
      </c>
      <c r="B7873" s="151" t="str">
        <f t="shared" si="246"/>
        <v>2009-2011_Females_PM4_&lt;75</v>
      </c>
      <c r="C7873" s="152" t="s">
        <v>7</v>
      </c>
      <c r="D7873" s="152" t="s">
        <v>214</v>
      </c>
      <c r="E7873" s="152" t="s">
        <v>159</v>
      </c>
      <c r="F7873" s="152">
        <v>94</v>
      </c>
      <c r="G7873" s="152">
        <v>31.3333333333333</v>
      </c>
      <c r="H7873" s="152">
        <v>371.58556350555398</v>
      </c>
      <c r="I7873" s="152">
        <v>390.44947431574701</v>
      </c>
      <c r="J7873" s="152">
        <v>315.37387686644797</v>
      </c>
      <c r="K7873" s="152">
        <v>477.98041630787498</v>
      </c>
      <c r="L7873" s="152">
        <v>75.075597449298797</v>
      </c>
      <c r="M7873" s="152">
        <v>87.530941992127893</v>
      </c>
    </row>
    <row r="7874" spans="1:13">
      <c r="A7874" s="150" t="str">
        <f t="shared" si="245"/>
        <v>2010-2012FemalesPM4</v>
      </c>
      <c r="B7874" s="151" t="str">
        <f t="shared" si="246"/>
        <v>2010-2012_Females_PM4_&lt;75</v>
      </c>
      <c r="C7874" s="152" t="s">
        <v>8</v>
      </c>
      <c r="D7874" s="152" t="s">
        <v>214</v>
      </c>
      <c r="E7874" s="152" t="s">
        <v>159</v>
      </c>
      <c r="F7874" s="152">
        <v>91</v>
      </c>
      <c r="G7874" s="152">
        <v>30.3333333333333</v>
      </c>
      <c r="H7874" s="152">
        <v>359.82601818900798</v>
      </c>
      <c r="I7874" s="152">
        <v>374.76099995374102</v>
      </c>
      <c r="J7874" s="152">
        <v>301.59949587058099</v>
      </c>
      <c r="K7874" s="152">
        <v>460.27614662842001</v>
      </c>
      <c r="L7874" s="152">
        <v>73.161504083159699</v>
      </c>
      <c r="M7874" s="152">
        <v>85.515146674678604</v>
      </c>
    </row>
    <row r="7875" spans="1:13">
      <c r="A7875" s="150" t="str">
        <f t="shared" ref="A7875:A7938" si="247">C7875&amp;D7875&amp;E7875</f>
        <v>2011-2013FemalesPM4</v>
      </c>
      <c r="B7875" s="151" t="str">
        <f t="shared" si="246"/>
        <v>2011-2013_Females_PM4_&lt;75</v>
      </c>
      <c r="C7875" s="152" t="s">
        <v>9</v>
      </c>
      <c r="D7875" s="152" t="s">
        <v>214</v>
      </c>
      <c r="E7875" s="152" t="s">
        <v>159</v>
      </c>
      <c r="F7875" s="152">
        <v>95</v>
      </c>
      <c r="G7875" s="152">
        <v>31.6666666666667</v>
      </c>
      <c r="H7875" s="152">
        <v>374.72388766172298</v>
      </c>
      <c r="I7875" s="152">
        <v>386.89892306398099</v>
      </c>
      <c r="J7875" s="152">
        <v>312.84815779581999</v>
      </c>
      <c r="K7875" s="152">
        <v>473.16462045032898</v>
      </c>
      <c r="L7875" s="152">
        <v>74.050765268161499</v>
      </c>
      <c r="M7875" s="152">
        <v>86.265697386348094</v>
      </c>
    </row>
    <row r="7876" spans="1:13">
      <c r="A7876" s="150" t="str">
        <f t="shared" si="247"/>
        <v>2012-2014FemalesPM4</v>
      </c>
      <c r="B7876" s="151" t="str">
        <f t="shared" si="246"/>
        <v>2012-2014_Females_PM4_&lt;75</v>
      </c>
      <c r="C7876" s="152" t="s">
        <v>216</v>
      </c>
      <c r="D7876" s="152" t="s">
        <v>214</v>
      </c>
      <c r="E7876" s="152" t="s">
        <v>159</v>
      </c>
      <c r="F7876" s="152">
        <v>90</v>
      </c>
      <c r="G7876" s="152">
        <v>30</v>
      </c>
      <c r="H7876" s="152">
        <v>355.46427584027799</v>
      </c>
      <c r="I7876" s="152">
        <v>357.15601715836902</v>
      </c>
      <c r="J7876" s="152">
        <v>286.95969178429601</v>
      </c>
      <c r="K7876" s="152">
        <v>439.27675841446103</v>
      </c>
      <c r="L7876" s="152">
        <v>70.196325374072998</v>
      </c>
      <c r="M7876" s="152">
        <v>82.120741256091904</v>
      </c>
    </row>
    <row r="7877" spans="1:13">
      <c r="A7877" s="150" t="str">
        <f t="shared" si="247"/>
        <v>2004-2006FemalesPM5</v>
      </c>
      <c r="B7877" s="151" t="str">
        <f t="shared" si="246"/>
        <v>2004-2006_Females_PM5_&lt;75</v>
      </c>
      <c r="C7877" s="152" t="s">
        <v>1</v>
      </c>
      <c r="D7877" s="152" t="s">
        <v>214</v>
      </c>
      <c r="E7877" s="152" t="s">
        <v>160</v>
      </c>
      <c r="F7877" s="152">
        <v>86</v>
      </c>
      <c r="G7877" s="152">
        <v>28.6666666666667</v>
      </c>
      <c r="H7877" s="152">
        <v>345.603600707282</v>
      </c>
      <c r="I7877" s="152">
        <v>407.56702301781399</v>
      </c>
      <c r="J7877" s="152">
        <v>325.626480953655</v>
      </c>
      <c r="K7877" s="152">
        <v>503.77591778010702</v>
      </c>
      <c r="L7877" s="152">
        <v>81.940542064158805</v>
      </c>
      <c r="M7877" s="152">
        <v>96.208894762292999</v>
      </c>
    </row>
    <row r="7878" spans="1:13">
      <c r="A7878" s="150" t="str">
        <f t="shared" si="247"/>
        <v>2005-2007FemalesPM5</v>
      </c>
      <c r="B7878" s="151" t="str">
        <f t="shared" si="246"/>
        <v>2005-2007_Females_PM5_&lt;75</v>
      </c>
      <c r="C7878" s="152" t="s">
        <v>3</v>
      </c>
      <c r="D7878" s="152" t="s">
        <v>214</v>
      </c>
      <c r="E7878" s="152" t="s">
        <v>160</v>
      </c>
      <c r="F7878" s="152">
        <v>94</v>
      </c>
      <c r="G7878" s="152">
        <v>31.3333333333333</v>
      </c>
      <c r="H7878" s="152">
        <v>376.84413085311098</v>
      </c>
      <c r="I7878" s="152">
        <v>452.858968427788</v>
      </c>
      <c r="J7878" s="152">
        <v>365.62158468673198</v>
      </c>
      <c r="K7878" s="152">
        <v>554.56938612962801</v>
      </c>
      <c r="L7878" s="152">
        <v>87.237383741055993</v>
      </c>
      <c r="M7878" s="152">
        <v>101.71041770184</v>
      </c>
    </row>
    <row r="7879" spans="1:13">
      <c r="A7879" s="150" t="str">
        <f t="shared" si="247"/>
        <v>2006-2008FemalesPM5</v>
      </c>
      <c r="B7879" s="151" t="str">
        <f t="shared" si="246"/>
        <v>2006-2008_Females_PM5_&lt;75</v>
      </c>
      <c r="C7879" s="152" t="s">
        <v>4</v>
      </c>
      <c r="D7879" s="152" t="s">
        <v>214</v>
      </c>
      <c r="E7879" s="152" t="s">
        <v>160</v>
      </c>
      <c r="F7879" s="152">
        <v>87</v>
      </c>
      <c r="G7879" s="152">
        <v>29</v>
      </c>
      <c r="H7879" s="152">
        <v>350.28385070660698</v>
      </c>
      <c r="I7879" s="152">
        <v>421.970674563633</v>
      </c>
      <c r="J7879" s="152">
        <v>337.52632045631799</v>
      </c>
      <c r="K7879" s="152">
        <v>521.02702137827998</v>
      </c>
      <c r="L7879" s="152">
        <v>84.444354107315206</v>
      </c>
      <c r="M7879" s="152">
        <v>99.056346814646403</v>
      </c>
    </row>
    <row r="7880" spans="1:13">
      <c r="A7880" s="150" t="str">
        <f t="shared" si="247"/>
        <v>2007-2009FemalesPM5</v>
      </c>
      <c r="B7880" s="151" t="str">
        <f t="shared" si="246"/>
        <v>2007-2009_Females_PM5_&lt;75</v>
      </c>
      <c r="C7880" s="152" t="s">
        <v>5</v>
      </c>
      <c r="D7880" s="152" t="s">
        <v>214</v>
      </c>
      <c r="E7880" s="152" t="s">
        <v>160</v>
      </c>
      <c r="F7880" s="152">
        <v>97</v>
      </c>
      <c r="G7880" s="152">
        <v>32.3333333333333</v>
      </c>
      <c r="H7880" s="152">
        <v>392.252011807999</v>
      </c>
      <c r="I7880" s="152">
        <v>483.34494042021601</v>
      </c>
      <c r="J7880" s="152">
        <v>391.44833865350103</v>
      </c>
      <c r="K7880" s="152">
        <v>590.22979531952706</v>
      </c>
      <c r="L7880" s="152">
        <v>91.896601766715506</v>
      </c>
      <c r="M7880" s="152">
        <v>106.88485489931099</v>
      </c>
    </row>
    <row r="7881" spans="1:13">
      <c r="A7881" s="150" t="str">
        <f t="shared" si="247"/>
        <v>2008-2010FemalesPM5</v>
      </c>
      <c r="B7881" s="151" t="str">
        <f t="shared" si="246"/>
        <v>2008-2010_Females_PM5_&lt;75</v>
      </c>
      <c r="C7881" s="152" t="s">
        <v>6</v>
      </c>
      <c r="D7881" s="152" t="s">
        <v>214</v>
      </c>
      <c r="E7881" s="152" t="s">
        <v>160</v>
      </c>
      <c r="F7881" s="152">
        <v>80</v>
      </c>
      <c r="G7881" s="152">
        <v>26.6666666666667</v>
      </c>
      <c r="H7881" s="152">
        <v>324.41200324412</v>
      </c>
      <c r="I7881" s="152">
        <v>395.37265048050301</v>
      </c>
      <c r="J7881" s="152">
        <v>312.97744464896698</v>
      </c>
      <c r="K7881" s="152">
        <v>492.69319201469602</v>
      </c>
      <c r="L7881" s="152">
        <v>82.395205831535407</v>
      </c>
      <c r="M7881" s="152">
        <v>97.320541534193794</v>
      </c>
    </row>
    <row r="7882" spans="1:13">
      <c r="A7882" s="150" t="str">
        <f t="shared" si="247"/>
        <v>2009-2011FemalesPM5</v>
      </c>
      <c r="B7882" s="151" t="str">
        <f t="shared" si="246"/>
        <v>2009-2011_Females_PM5_&lt;75</v>
      </c>
      <c r="C7882" s="152" t="s">
        <v>7</v>
      </c>
      <c r="D7882" s="152" t="s">
        <v>214</v>
      </c>
      <c r="E7882" s="152" t="s">
        <v>160</v>
      </c>
      <c r="F7882" s="152">
        <v>66</v>
      </c>
      <c r="G7882" s="152">
        <v>22</v>
      </c>
      <c r="H7882" s="152">
        <v>267.42301458671</v>
      </c>
      <c r="I7882" s="152">
        <v>323.49743132862301</v>
      </c>
      <c r="J7882" s="152">
        <v>249.728287623081</v>
      </c>
      <c r="K7882" s="152">
        <v>412.11831340647001</v>
      </c>
      <c r="L7882" s="152">
        <v>73.769143705541893</v>
      </c>
      <c r="M7882" s="152">
        <v>88.620882077846701</v>
      </c>
    </row>
    <row r="7883" spans="1:13">
      <c r="A7883" s="150" t="str">
        <f t="shared" si="247"/>
        <v>2010-2012FemalesPM5</v>
      </c>
      <c r="B7883" s="151" t="str">
        <f t="shared" si="246"/>
        <v>2010-2012_Females_PM5_&lt;75</v>
      </c>
      <c r="C7883" s="152" t="s">
        <v>8</v>
      </c>
      <c r="D7883" s="152" t="s">
        <v>214</v>
      </c>
      <c r="E7883" s="152" t="s">
        <v>160</v>
      </c>
      <c r="F7883" s="152">
        <v>77</v>
      </c>
      <c r="G7883" s="152">
        <v>25.6666666666667</v>
      </c>
      <c r="H7883" s="152">
        <v>310.73446327683598</v>
      </c>
      <c r="I7883" s="152">
        <v>370.99585015120499</v>
      </c>
      <c r="J7883" s="152">
        <v>292.27961221148098</v>
      </c>
      <c r="K7883" s="152">
        <v>464.27239229539498</v>
      </c>
      <c r="L7883" s="152">
        <v>78.716237939723698</v>
      </c>
      <c r="M7883" s="152">
        <v>93.2765421441906</v>
      </c>
    </row>
    <row r="7884" spans="1:13">
      <c r="A7884" s="150" t="str">
        <f t="shared" si="247"/>
        <v>2011-2013FemalesPM5</v>
      </c>
      <c r="B7884" s="151" t="str">
        <f t="shared" si="246"/>
        <v>2011-2013_Females_PM5_&lt;75</v>
      </c>
      <c r="C7884" s="152" t="s">
        <v>9</v>
      </c>
      <c r="D7884" s="152" t="s">
        <v>214</v>
      </c>
      <c r="E7884" s="152" t="s">
        <v>160</v>
      </c>
      <c r="F7884" s="152">
        <v>95</v>
      </c>
      <c r="G7884" s="152">
        <v>31.6666666666667</v>
      </c>
      <c r="H7884" s="152">
        <v>381.44950813089702</v>
      </c>
      <c r="I7884" s="152">
        <v>448.42856590678298</v>
      </c>
      <c r="J7884" s="152">
        <v>362.12541647746502</v>
      </c>
      <c r="K7884" s="152">
        <v>548.96772097422399</v>
      </c>
      <c r="L7884" s="152">
        <v>86.303149429318594</v>
      </c>
      <c r="M7884" s="152">
        <v>100.539155067441</v>
      </c>
    </row>
    <row r="7885" spans="1:13">
      <c r="A7885" s="150" t="str">
        <f t="shared" si="247"/>
        <v>2012-2014FemalesPM5</v>
      </c>
      <c r="B7885" s="151" t="str">
        <f t="shared" si="246"/>
        <v>2012-2014_Females_PM5_&lt;75</v>
      </c>
      <c r="C7885" s="152" t="s">
        <v>216</v>
      </c>
      <c r="D7885" s="152" t="s">
        <v>214</v>
      </c>
      <c r="E7885" s="152" t="s">
        <v>160</v>
      </c>
      <c r="F7885" s="152">
        <v>104</v>
      </c>
      <c r="G7885" s="152">
        <v>34.6666666666667</v>
      </c>
      <c r="H7885" s="152">
        <v>416.93393200769702</v>
      </c>
      <c r="I7885" s="152">
        <v>488.08105834193498</v>
      </c>
      <c r="J7885" s="152">
        <v>398.232146248248</v>
      </c>
      <c r="K7885" s="152">
        <v>592.04144238416495</v>
      </c>
      <c r="L7885" s="152">
        <v>89.848912093687403</v>
      </c>
      <c r="M7885" s="152">
        <v>103.96038404223</v>
      </c>
    </row>
    <row r="7886" spans="1:13">
      <c r="A7886" s="150" t="str">
        <f t="shared" si="247"/>
        <v>2004-2006FemalesPowys1</v>
      </c>
      <c r="B7886" s="151" t="str">
        <f t="shared" si="246"/>
        <v>2004-2006_Females_Powys1_&lt;75</v>
      </c>
      <c r="C7886" s="152" t="s">
        <v>1</v>
      </c>
      <c r="D7886" s="152" t="s">
        <v>214</v>
      </c>
      <c r="E7886" s="152" t="s">
        <v>161</v>
      </c>
      <c r="F7886" s="152">
        <v>100</v>
      </c>
      <c r="G7886" s="152">
        <v>33.3333333333333</v>
      </c>
      <c r="H7886" s="152">
        <v>299.08778226409498</v>
      </c>
      <c r="I7886" s="152">
        <v>274.03995209143898</v>
      </c>
      <c r="J7886" s="152">
        <v>222.32767127069201</v>
      </c>
      <c r="K7886" s="152">
        <v>334.04833882745697</v>
      </c>
      <c r="L7886" s="152">
        <v>51.712280820746699</v>
      </c>
      <c r="M7886" s="152">
        <v>60.008386736017698</v>
      </c>
    </row>
    <row r="7887" spans="1:13">
      <c r="A7887" s="150" t="str">
        <f t="shared" si="247"/>
        <v>2005-2007FemalesPowys1</v>
      </c>
      <c r="B7887" s="151" t="str">
        <f t="shared" si="246"/>
        <v>2005-2007_Females_Powys1_&lt;75</v>
      </c>
      <c r="C7887" s="152" t="s">
        <v>3</v>
      </c>
      <c r="D7887" s="152" t="s">
        <v>214</v>
      </c>
      <c r="E7887" s="152" t="s">
        <v>161</v>
      </c>
      <c r="F7887" s="152">
        <v>109</v>
      </c>
      <c r="G7887" s="152">
        <v>36.3333333333333</v>
      </c>
      <c r="H7887" s="152">
        <v>323.87461001337101</v>
      </c>
      <c r="I7887" s="152">
        <v>295.47253876842097</v>
      </c>
      <c r="J7887" s="152">
        <v>242.098801318489</v>
      </c>
      <c r="K7887" s="152">
        <v>357.01897342179097</v>
      </c>
      <c r="L7887" s="152">
        <v>53.373737449932698</v>
      </c>
      <c r="M7887" s="152">
        <v>61.546434653369701</v>
      </c>
    </row>
    <row r="7888" spans="1:13">
      <c r="A7888" s="150" t="str">
        <f t="shared" si="247"/>
        <v>2006-2008FemalesPowys1</v>
      </c>
      <c r="B7888" s="151" t="str">
        <f t="shared" si="246"/>
        <v>2006-2008_Females_Powys1_&lt;75</v>
      </c>
      <c r="C7888" s="152" t="s">
        <v>4</v>
      </c>
      <c r="D7888" s="152" t="s">
        <v>214</v>
      </c>
      <c r="E7888" s="152" t="s">
        <v>161</v>
      </c>
      <c r="F7888" s="152">
        <v>104</v>
      </c>
      <c r="G7888" s="152">
        <v>34.6666666666667</v>
      </c>
      <c r="H7888" s="152">
        <v>305.999352693677</v>
      </c>
      <c r="I7888" s="152">
        <v>277.132516670298</v>
      </c>
      <c r="J7888" s="152">
        <v>225.94953580683</v>
      </c>
      <c r="K7888" s="152">
        <v>336.35418361094997</v>
      </c>
      <c r="L7888" s="152">
        <v>51.182980863468302</v>
      </c>
      <c r="M7888" s="152">
        <v>59.221666940652099</v>
      </c>
    </row>
    <row r="7889" spans="1:13">
      <c r="A7889" s="150" t="str">
        <f t="shared" si="247"/>
        <v>2007-2009FemalesPowys1</v>
      </c>
      <c r="B7889" s="151" t="str">
        <f t="shared" si="246"/>
        <v>2007-2009_Females_Powys1_&lt;75</v>
      </c>
      <c r="C7889" s="152" t="s">
        <v>5</v>
      </c>
      <c r="D7889" s="152" t="s">
        <v>214</v>
      </c>
      <c r="E7889" s="152" t="s">
        <v>161</v>
      </c>
      <c r="F7889" s="152">
        <v>104</v>
      </c>
      <c r="G7889" s="152">
        <v>34.6666666666667</v>
      </c>
      <c r="H7889" s="152">
        <v>302.86263432249001</v>
      </c>
      <c r="I7889" s="152">
        <v>270.532606389536</v>
      </c>
      <c r="J7889" s="152">
        <v>220.340910772482</v>
      </c>
      <c r="K7889" s="152">
        <v>328.60729900950702</v>
      </c>
      <c r="L7889" s="152">
        <v>50.1916956170544</v>
      </c>
      <c r="M7889" s="152">
        <v>58.074692619971103</v>
      </c>
    </row>
    <row r="7890" spans="1:13">
      <c r="A7890" s="150" t="str">
        <f t="shared" si="247"/>
        <v>2008-2010FemalesPowys1</v>
      </c>
      <c r="B7890" s="151" t="str">
        <f t="shared" si="246"/>
        <v>2008-2010_Females_Powys1_&lt;75</v>
      </c>
      <c r="C7890" s="152" t="s">
        <v>6</v>
      </c>
      <c r="D7890" s="152" t="s">
        <v>214</v>
      </c>
      <c r="E7890" s="152" t="s">
        <v>161</v>
      </c>
      <c r="F7890" s="152">
        <v>95</v>
      </c>
      <c r="G7890" s="152">
        <v>31.6666666666667</v>
      </c>
      <c r="H7890" s="152">
        <v>274.75705691809299</v>
      </c>
      <c r="I7890" s="152">
        <v>237.94249483966999</v>
      </c>
      <c r="J7890" s="152">
        <v>191.73735915914199</v>
      </c>
      <c r="K7890" s="152">
        <v>291.769328875447</v>
      </c>
      <c r="L7890" s="152">
        <v>46.205135680528102</v>
      </c>
      <c r="M7890" s="152">
        <v>53.826834035776798</v>
      </c>
    </row>
    <row r="7891" spans="1:13">
      <c r="A7891" s="150" t="str">
        <f t="shared" si="247"/>
        <v>2009-2011FemalesPowys1</v>
      </c>
      <c r="B7891" s="151" t="str">
        <f t="shared" si="246"/>
        <v>2009-2011_Females_Powys1_&lt;75</v>
      </c>
      <c r="C7891" s="152" t="s">
        <v>7</v>
      </c>
      <c r="D7891" s="152" t="s">
        <v>214</v>
      </c>
      <c r="E7891" s="152" t="s">
        <v>161</v>
      </c>
      <c r="F7891" s="152">
        <v>104</v>
      </c>
      <c r="G7891" s="152">
        <v>34.6666666666667</v>
      </c>
      <c r="H7891" s="152">
        <v>299.88465974625097</v>
      </c>
      <c r="I7891" s="152">
        <v>254.35307168515601</v>
      </c>
      <c r="J7891" s="152">
        <v>207.03245467102599</v>
      </c>
      <c r="K7891" s="152">
        <v>309.10576042973003</v>
      </c>
      <c r="L7891" s="152">
        <v>47.3206170141302</v>
      </c>
      <c r="M7891" s="152">
        <v>54.752688744574101</v>
      </c>
    </row>
    <row r="7892" spans="1:13">
      <c r="A7892" s="150" t="str">
        <f t="shared" si="247"/>
        <v>2010-2012FemalesPowys1</v>
      </c>
      <c r="B7892" s="151" t="str">
        <f t="shared" si="246"/>
        <v>2010-2012_Females_Powys1_&lt;75</v>
      </c>
      <c r="C7892" s="152" t="s">
        <v>8</v>
      </c>
      <c r="D7892" s="152" t="s">
        <v>214</v>
      </c>
      <c r="E7892" s="152" t="s">
        <v>161</v>
      </c>
      <c r="F7892" s="152">
        <v>97</v>
      </c>
      <c r="G7892" s="152">
        <v>32.3333333333333</v>
      </c>
      <c r="H7892" s="152">
        <v>279.55501758026401</v>
      </c>
      <c r="I7892" s="152">
        <v>233.72139103003499</v>
      </c>
      <c r="J7892" s="152">
        <v>188.73127048728301</v>
      </c>
      <c r="K7892" s="152">
        <v>286.04935978694198</v>
      </c>
      <c r="L7892" s="152">
        <v>44.990120542752102</v>
      </c>
      <c r="M7892" s="152">
        <v>52.3279687569065</v>
      </c>
    </row>
    <row r="7893" spans="1:13">
      <c r="A7893" s="150" t="str">
        <f t="shared" si="247"/>
        <v>2011-2013FemalesPowys1</v>
      </c>
      <c r="B7893" s="151" t="str">
        <f t="shared" si="246"/>
        <v>2011-2013_Females_Powys1_&lt;75</v>
      </c>
      <c r="C7893" s="152" t="s">
        <v>9</v>
      </c>
      <c r="D7893" s="152" t="s">
        <v>214</v>
      </c>
      <c r="E7893" s="152" t="s">
        <v>161</v>
      </c>
      <c r="F7893" s="152">
        <v>99</v>
      </c>
      <c r="G7893" s="152">
        <v>33</v>
      </c>
      <c r="H7893" s="152">
        <v>286.78195880768197</v>
      </c>
      <c r="I7893" s="152">
        <v>236.04799334476201</v>
      </c>
      <c r="J7893" s="152">
        <v>190.92831184366699</v>
      </c>
      <c r="K7893" s="152">
        <v>288.445670728496</v>
      </c>
      <c r="L7893" s="152">
        <v>45.119681501094803</v>
      </c>
      <c r="M7893" s="152">
        <v>52.397677383734496</v>
      </c>
    </row>
    <row r="7894" spans="1:13">
      <c r="A7894" s="150" t="str">
        <f t="shared" si="247"/>
        <v>2012-2014FemalesPowys1</v>
      </c>
      <c r="B7894" s="151" t="str">
        <f t="shared" si="246"/>
        <v>2012-2014_Females_Powys1_&lt;75</v>
      </c>
      <c r="C7894" s="152" t="s">
        <v>216</v>
      </c>
      <c r="D7894" s="152" t="s">
        <v>214</v>
      </c>
      <c r="E7894" s="152" t="s">
        <v>161</v>
      </c>
      <c r="F7894" s="152">
        <v>97</v>
      </c>
      <c r="G7894" s="152">
        <v>32.3333333333333</v>
      </c>
      <c r="H7894" s="152">
        <v>283.70868675051202</v>
      </c>
      <c r="I7894" s="152">
        <v>226.41258466699799</v>
      </c>
      <c r="J7894" s="152">
        <v>182.550176485127</v>
      </c>
      <c r="K7894" s="152">
        <v>277.42891219078399</v>
      </c>
      <c r="L7894" s="152">
        <v>43.862408181871501</v>
      </c>
      <c r="M7894" s="152">
        <v>51.016327523785897</v>
      </c>
    </row>
    <row r="7895" spans="1:13">
      <c r="A7895" s="150" t="str">
        <f t="shared" si="247"/>
        <v>2004-2006FemalesPowys2</v>
      </c>
      <c r="B7895" s="151" t="str">
        <f t="shared" si="246"/>
        <v>2004-2006_Females_Powys2_&lt;75</v>
      </c>
      <c r="C7895" s="152" t="s">
        <v>1</v>
      </c>
      <c r="D7895" s="152" t="s">
        <v>214</v>
      </c>
      <c r="E7895" s="152" t="s">
        <v>162</v>
      </c>
      <c r="F7895" s="152">
        <v>100</v>
      </c>
      <c r="G7895" s="152">
        <v>33.3333333333333</v>
      </c>
      <c r="H7895" s="152">
        <v>282.37420229287898</v>
      </c>
      <c r="I7895" s="152">
        <v>247.81680820542101</v>
      </c>
      <c r="J7895" s="152">
        <v>200.89433016151</v>
      </c>
      <c r="K7895" s="152">
        <v>302.26697293189397</v>
      </c>
      <c r="L7895" s="152">
        <v>46.9224780439108</v>
      </c>
      <c r="M7895" s="152">
        <v>54.450164726473197</v>
      </c>
    </row>
    <row r="7896" spans="1:13">
      <c r="A7896" s="150" t="str">
        <f t="shared" si="247"/>
        <v>2005-2007FemalesPowys2</v>
      </c>
      <c r="B7896" s="151" t="str">
        <f t="shared" si="246"/>
        <v>2005-2007_Females_Powys2_&lt;75</v>
      </c>
      <c r="C7896" s="152" t="s">
        <v>3</v>
      </c>
      <c r="D7896" s="152" t="s">
        <v>214</v>
      </c>
      <c r="E7896" s="152" t="s">
        <v>162</v>
      </c>
      <c r="F7896" s="152">
        <v>94</v>
      </c>
      <c r="G7896" s="152">
        <v>31.3333333333333</v>
      </c>
      <c r="H7896" s="152">
        <v>264.59494454765502</v>
      </c>
      <c r="I7896" s="152">
        <v>229.698350581135</v>
      </c>
      <c r="J7896" s="152">
        <v>184.82486685788101</v>
      </c>
      <c r="K7896" s="152">
        <v>282.01652631616702</v>
      </c>
      <c r="L7896" s="152">
        <v>44.873483723254303</v>
      </c>
      <c r="M7896" s="152">
        <v>52.318175735031097</v>
      </c>
    </row>
    <row r="7897" spans="1:13">
      <c r="A7897" s="150" t="str">
        <f t="shared" si="247"/>
        <v>2006-2008FemalesPowys2</v>
      </c>
      <c r="B7897" s="151" t="str">
        <f t="shared" si="246"/>
        <v>2006-2008_Females_Powys2_&lt;75</v>
      </c>
      <c r="C7897" s="152" t="s">
        <v>4</v>
      </c>
      <c r="D7897" s="152" t="s">
        <v>214</v>
      </c>
      <c r="E7897" s="152" t="s">
        <v>162</v>
      </c>
      <c r="F7897" s="152">
        <v>88</v>
      </c>
      <c r="G7897" s="152">
        <v>29.3333333333333</v>
      </c>
      <c r="H7897" s="152">
        <v>245.81005586592201</v>
      </c>
      <c r="I7897" s="152">
        <v>215.285613939896</v>
      </c>
      <c r="J7897" s="152">
        <v>171.17254791299601</v>
      </c>
      <c r="K7897" s="152">
        <v>266.98449887444298</v>
      </c>
      <c r="L7897" s="152">
        <v>44.113066026899901</v>
      </c>
      <c r="M7897" s="152">
        <v>51.698884934547003</v>
      </c>
    </row>
    <row r="7898" spans="1:13">
      <c r="A7898" s="150" t="str">
        <f t="shared" si="247"/>
        <v>2007-2009FemalesPowys2</v>
      </c>
      <c r="B7898" s="151" t="str">
        <f t="shared" si="246"/>
        <v>2007-2009_Females_Powys2_&lt;75</v>
      </c>
      <c r="C7898" s="152" t="s">
        <v>5</v>
      </c>
      <c r="D7898" s="152" t="s">
        <v>214</v>
      </c>
      <c r="E7898" s="152" t="s">
        <v>162</v>
      </c>
      <c r="F7898" s="152">
        <v>91</v>
      </c>
      <c r="G7898" s="152">
        <v>30.3333333333333</v>
      </c>
      <c r="H7898" s="152">
        <v>253.00970333917201</v>
      </c>
      <c r="I7898" s="152">
        <v>216.36115272035701</v>
      </c>
      <c r="J7898" s="152">
        <v>172.987617113943</v>
      </c>
      <c r="K7898" s="152">
        <v>267.05850108222199</v>
      </c>
      <c r="L7898" s="152">
        <v>43.373535606414599</v>
      </c>
      <c r="M7898" s="152">
        <v>50.697348361864798</v>
      </c>
    </row>
    <row r="7899" spans="1:13">
      <c r="A7899" s="150" t="str">
        <f t="shared" si="247"/>
        <v>2008-2010FemalesPowys2</v>
      </c>
      <c r="B7899" s="151" t="str">
        <f t="shared" si="246"/>
        <v>2008-2010_Females_Powys2_&lt;75</v>
      </c>
      <c r="C7899" s="152" t="s">
        <v>6</v>
      </c>
      <c r="D7899" s="152" t="s">
        <v>214</v>
      </c>
      <c r="E7899" s="152" t="s">
        <v>162</v>
      </c>
      <c r="F7899" s="152">
        <v>86</v>
      </c>
      <c r="G7899" s="152">
        <v>28.6666666666667</v>
      </c>
      <c r="H7899" s="152">
        <v>237.943723542595</v>
      </c>
      <c r="I7899" s="152">
        <v>197.653887349738</v>
      </c>
      <c r="J7899" s="152">
        <v>156.89045632194299</v>
      </c>
      <c r="K7899" s="152">
        <v>245.515477560264</v>
      </c>
      <c r="L7899" s="152">
        <v>40.7634310277951</v>
      </c>
      <c r="M7899" s="152">
        <v>47.861590210525897</v>
      </c>
    </row>
    <row r="7900" spans="1:13">
      <c r="A7900" s="150" t="str">
        <f t="shared" si="247"/>
        <v>2009-2011FemalesPowys2</v>
      </c>
      <c r="B7900" s="151" t="str">
        <f t="shared" si="246"/>
        <v>2009-2011_Females_Powys2_&lt;75</v>
      </c>
      <c r="C7900" s="152" t="s">
        <v>7</v>
      </c>
      <c r="D7900" s="152" t="s">
        <v>214</v>
      </c>
      <c r="E7900" s="152" t="s">
        <v>162</v>
      </c>
      <c r="F7900" s="152">
        <v>100</v>
      </c>
      <c r="G7900" s="152">
        <v>33.3333333333333</v>
      </c>
      <c r="H7900" s="152">
        <v>277.38481595517499</v>
      </c>
      <c r="I7900" s="152">
        <v>224.20997641157899</v>
      </c>
      <c r="J7900" s="152">
        <v>181.69372633666401</v>
      </c>
      <c r="K7900" s="152">
        <v>273.54703013590699</v>
      </c>
      <c r="L7900" s="152">
        <v>42.5162500749149</v>
      </c>
      <c r="M7900" s="152">
        <v>49.337053724328399</v>
      </c>
    </row>
    <row r="7901" spans="1:13">
      <c r="A7901" s="150" t="str">
        <f t="shared" si="247"/>
        <v>2010-2012FemalesPowys2</v>
      </c>
      <c r="B7901" s="151" t="str">
        <f t="shared" si="246"/>
        <v>2010-2012_Females_Powys2_&lt;75</v>
      </c>
      <c r="C7901" s="152" t="s">
        <v>8</v>
      </c>
      <c r="D7901" s="152" t="s">
        <v>214</v>
      </c>
      <c r="E7901" s="152" t="s">
        <v>162</v>
      </c>
      <c r="F7901" s="152">
        <v>101</v>
      </c>
      <c r="G7901" s="152">
        <v>33.6666666666667</v>
      </c>
      <c r="H7901" s="152">
        <v>282.20961748023097</v>
      </c>
      <c r="I7901" s="152">
        <v>226.24625501996201</v>
      </c>
      <c r="J7901" s="152">
        <v>183.20923836566999</v>
      </c>
      <c r="K7901" s="152">
        <v>276.15050841901001</v>
      </c>
      <c r="L7901" s="152">
        <v>43.037016654292202</v>
      </c>
      <c r="M7901" s="152">
        <v>49.904253399048699</v>
      </c>
    </row>
    <row r="7902" spans="1:13">
      <c r="A7902" s="150" t="str">
        <f t="shared" si="247"/>
        <v>2011-2013FemalesPowys2</v>
      </c>
      <c r="B7902" s="151" t="str">
        <f t="shared" si="246"/>
        <v>2011-2013_Females_Powys2_&lt;75</v>
      </c>
      <c r="C7902" s="152" t="s">
        <v>9</v>
      </c>
      <c r="D7902" s="152" t="s">
        <v>214</v>
      </c>
      <c r="E7902" s="152" t="s">
        <v>162</v>
      </c>
      <c r="F7902" s="152">
        <v>112</v>
      </c>
      <c r="G7902" s="152">
        <v>37.3333333333333</v>
      </c>
      <c r="H7902" s="152">
        <v>315.68859574947902</v>
      </c>
      <c r="I7902" s="152">
        <v>251.312467347997</v>
      </c>
      <c r="J7902" s="152">
        <v>205.79660927727701</v>
      </c>
      <c r="K7902" s="152">
        <v>303.69642489154802</v>
      </c>
      <c r="L7902" s="152">
        <v>45.515858070719602</v>
      </c>
      <c r="M7902" s="152">
        <v>52.383957543551297</v>
      </c>
    </row>
    <row r="7903" spans="1:13">
      <c r="A7903" s="150" t="str">
        <f t="shared" si="247"/>
        <v>2012-2014FemalesPowys2</v>
      </c>
      <c r="B7903" s="151" t="str">
        <f t="shared" si="246"/>
        <v>2012-2014_Females_Powys2_&lt;75</v>
      </c>
      <c r="C7903" s="152" t="s">
        <v>216</v>
      </c>
      <c r="D7903" s="152" t="s">
        <v>214</v>
      </c>
      <c r="E7903" s="152" t="s">
        <v>162</v>
      </c>
      <c r="F7903" s="152">
        <v>100</v>
      </c>
      <c r="G7903" s="152">
        <v>33.3333333333333</v>
      </c>
      <c r="H7903" s="152">
        <v>283.90540271981399</v>
      </c>
      <c r="I7903" s="152">
        <v>218.24781477010799</v>
      </c>
      <c r="J7903" s="152">
        <v>176.349092457072</v>
      </c>
      <c r="K7903" s="152">
        <v>266.86827189171697</v>
      </c>
      <c r="L7903" s="152">
        <v>41.898722313035996</v>
      </c>
      <c r="M7903" s="152">
        <v>48.620457121608297</v>
      </c>
    </row>
    <row r="7904" spans="1:13">
      <c r="A7904" s="150" t="str">
        <f t="shared" si="247"/>
        <v>2004-2006FemalesPowys3</v>
      </c>
      <c r="B7904" s="151" t="str">
        <f t="shared" si="246"/>
        <v>2004-2006_Females_Powys3_&lt;75</v>
      </c>
      <c r="C7904" s="152" t="s">
        <v>1</v>
      </c>
      <c r="D7904" s="152" t="s">
        <v>214</v>
      </c>
      <c r="E7904" s="152" t="s">
        <v>163</v>
      </c>
      <c r="F7904" s="152">
        <v>104</v>
      </c>
      <c r="G7904" s="152">
        <v>34.6666666666667</v>
      </c>
      <c r="H7904" s="152">
        <v>329.71910468581598</v>
      </c>
      <c r="I7904" s="152">
        <v>297.636269250103</v>
      </c>
      <c r="J7904" s="152">
        <v>242.98261038101299</v>
      </c>
      <c r="K7904" s="152">
        <v>360.87371122846599</v>
      </c>
      <c r="L7904" s="152">
        <v>54.653658869090002</v>
      </c>
      <c r="M7904" s="152">
        <v>63.237441978363499</v>
      </c>
    </row>
    <row r="7905" spans="1:13">
      <c r="A7905" s="150" t="str">
        <f t="shared" si="247"/>
        <v>2005-2007FemalesPowys3</v>
      </c>
      <c r="B7905" s="151" t="str">
        <f t="shared" si="246"/>
        <v>2005-2007_Females_Powys3_&lt;75</v>
      </c>
      <c r="C7905" s="152" t="s">
        <v>3</v>
      </c>
      <c r="D7905" s="152" t="s">
        <v>214</v>
      </c>
      <c r="E7905" s="152" t="s">
        <v>163</v>
      </c>
      <c r="F7905" s="152">
        <v>81</v>
      </c>
      <c r="G7905" s="152">
        <v>27</v>
      </c>
      <c r="H7905" s="152">
        <v>254.949482232224</v>
      </c>
      <c r="I7905" s="152">
        <v>227.041514577333</v>
      </c>
      <c r="J7905" s="152">
        <v>180.10821700114201</v>
      </c>
      <c r="K7905" s="152">
        <v>282.41892583092198</v>
      </c>
      <c r="L7905" s="152">
        <v>46.933297576191499</v>
      </c>
      <c r="M7905" s="152">
        <v>55.377411253588797</v>
      </c>
    </row>
    <row r="7906" spans="1:13">
      <c r="A7906" s="150" t="str">
        <f t="shared" si="247"/>
        <v>2006-2008FemalesPowys3</v>
      </c>
      <c r="B7906" s="151" t="str">
        <f t="shared" si="246"/>
        <v>2006-2008_Females_Powys3_&lt;75</v>
      </c>
      <c r="C7906" s="152" t="s">
        <v>4</v>
      </c>
      <c r="D7906" s="152" t="s">
        <v>214</v>
      </c>
      <c r="E7906" s="152" t="s">
        <v>163</v>
      </c>
      <c r="F7906" s="152">
        <v>86</v>
      </c>
      <c r="G7906" s="152">
        <v>28.6666666666667</v>
      </c>
      <c r="H7906" s="152">
        <v>268.09651474530801</v>
      </c>
      <c r="I7906" s="152">
        <v>236.05375568081399</v>
      </c>
      <c r="J7906" s="152">
        <v>188.587286001883</v>
      </c>
      <c r="K7906" s="152">
        <v>291.78558843464299</v>
      </c>
      <c r="L7906" s="152">
        <v>47.4664696789307</v>
      </c>
      <c r="M7906" s="152">
        <v>55.731832753829302</v>
      </c>
    </row>
    <row r="7907" spans="1:13">
      <c r="A7907" s="150" t="str">
        <f t="shared" si="247"/>
        <v>2007-2009FemalesPowys3</v>
      </c>
      <c r="B7907" s="151" t="str">
        <f t="shared" si="246"/>
        <v>2007-2009_Females_Powys3_&lt;75</v>
      </c>
      <c r="C7907" s="152" t="s">
        <v>5</v>
      </c>
      <c r="D7907" s="152" t="s">
        <v>214</v>
      </c>
      <c r="E7907" s="152" t="s">
        <v>163</v>
      </c>
      <c r="F7907" s="152">
        <v>83</v>
      </c>
      <c r="G7907" s="152">
        <v>27.6666666666667</v>
      </c>
      <c r="H7907" s="152">
        <v>257.30051460102902</v>
      </c>
      <c r="I7907" s="152">
        <v>224.53884555847</v>
      </c>
      <c r="J7907" s="152">
        <v>178.46541667038801</v>
      </c>
      <c r="K7907" s="152">
        <v>278.79197682764499</v>
      </c>
      <c r="L7907" s="152">
        <v>46.073428888082397</v>
      </c>
      <c r="M7907" s="152">
        <v>54.253131269175</v>
      </c>
    </row>
    <row r="7908" spans="1:13">
      <c r="A7908" s="150" t="str">
        <f t="shared" si="247"/>
        <v>2008-2010FemalesPowys3</v>
      </c>
      <c r="B7908" s="151" t="str">
        <f t="shared" si="246"/>
        <v>2008-2010_Females_Powys3_&lt;75</v>
      </c>
      <c r="C7908" s="152" t="s">
        <v>6</v>
      </c>
      <c r="D7908" s="152" t="s">
        <v>214</v>
      </c>
      <c r="E7908" s="152" t="s">
        <v>163</v>
      </c>
      <c r="F7908" s="152">
        <v>94</v>
      </c>
      <c r="G7908" s="152">
        <v>31.3333333333333</v>
      </c>
      <c r="H7908" s="152">
        <v>291.220026023917</v>
      </c>
      <c r="I7908" s="152">
        <v>250.06338220274301</v>
      </c>
      <c r="J7908" s="152">
        <v>201.52628035554801</v>
      </c>
      <c r="K7908" s="152">
        <v>306.65298509097801</v>
      </c>
      <c r="L7908" s="152">
        <v>48.537101847195103</v>
      </c>
      <c r="M7908" s="152">
        <v>56.589602888235397</v>
      </c>
    </row>
    <row r="7909" spans="1:13">
      <c r="A7909" s="150" t="str">
        <f t="shared" si="247"/>
        <v>2009-2011FemalesPowys3</v>
      </c>
      <c r="B7909" s="151" t="str">
        <f t="shared" si="246"/>
        <v>2009-2011_Females_Powys3_&lt;75</v>
      </c>
      <c r="C7909" s="152" t="s">
        <v>7</v>
      </c>
      <c r="D7909" s="152" t="s">
        <v>214</v>
      </c>
      <c r="E7909" s="152" t="s">
        <v>163</v>
      </c>
      <c r="F7909" s="152">
        <v>84</v>
      </c>
      <c r="G7909" s="152">
        <v>28</v>
      </c>
      <c r="H7909" s="152">
        <v>259.88490811212199</v>
      </c>
      <c r="I7909" s="152">
        <v>220.109779451577</v>
      </c>
      <c r="J7909" s="152">
        <v>175.014537639314</v>
      </c>
      <c r="K7909" s="152">
        <v>273.158899969348</v>
      </c>
      <c r="L7909" s="152">
        <v>45.095241812263502</v>
      </c>
      <c r="M7909" s="152">
        <v>53.049120517771001</v>
      </c>
    </row>
    <row r="7910" spans="1:13">
      <c r="A7910" s="150" t="str">
        <f t="shared" si="247"/>
        <v>2010-2012FemalesPowys3</v>
      </c>
      <c r="B7910" s="151" t="str">
        <f t="shared" si="246"/>
        <v>2010-2012_Females_Powys3_&lt;75</v>
      </c>
      <c r="C7910" s="152" t="s">
        <v>8</v>
      </c>
      <c r="D7910" s="152" t="s">
        <v>214</v>
      </c>
      <c r="E7910" s="152" t="s">
        <v>163</v>
      </c>
      <c r="F7910" s="152">
        <v>91</v>
      </c>
      <c r="G7910" s="152">
        <v>30.3333333333333</v>
      </c>
      <c r="H7910" s="152">
        <v>280.31913255090399</v>
      </c>
      <c r="I7910" s="152">
        <v>232.32367940803999</v>
      </c>
      <c r="J7910" s="152">
        <v>186.48570493031801</v>
      </c>
      <c r="K7910" s="152">
        <v>285.90159801229697</v>
      </c>
      <c r="L7910" s="152">
        <v>45.837974477721801</v>
      </c>
      <c r="M7910" s="152">
        <v>53.577918604257199</v>
      </c>
    </row>
    <row r="7911" spans="1:13">
      <c r="A7911" s="150" t="str">
        <f t="shared" si="247"/>
        <v>2011-2013FemalesPowys3</v>
      </c>
      <c r="B7911" s="151" t="str">
        <f t="shared" si="246"/>
        <v>2011-2013_Females_Powys3_&lt;75</v>
      </c>
      <c r="C7911" s="152" t="s">
        <v>9</v>
      </c>
      <c r="D7911" s="152" t="s">
        <v>214</v>
      </c>
      <c r="E7911" s="152" t="s">
        <v>163</v>
      </c>
      <c r="F7911" s="152">
        <v>88</v>
      </c>
      <c r="G7911" s="152">
        <v>29.3333333333333</v>
      </c>
      <c r="H7911" s="152">
        <v>270.178993583249</v>
      </c>
      <c r="I7911" s="152">
        <v>221.62555872789699</v>
      </c>
      <c r="J7911" s="152">
        <v>177.24139036433999</v>
      </c>
      <c r="K7911" s="152">
        <v>273.64216559316901</v>
      </c>
      <c r="L7911" s="152">
        <v>44.384168363556498</v>
      </c>
      <c r="M7911" s="152">
        <v>52.0166068652726</v>
      </c>
    </row>
    <row r="7912" spans="1:13">
      <c r="A7912" s="150" t="str">
        <f t="shared" si="247"/>
        <v>2012-2014FemalesPowys3</v>
      </c>
      <c r="B7912" s="151" t="str">
        <f t="shared" si="246"/>
        <v>2012-2014_Females_Powys3_&lt;75</v>
      </c>
      <c r="C7912" s="152" t="s">
        <v>216</v>
      </c>
      <c r="D7912" s="152" t="s">
        <v>214</v>
      </c>
      <c r="E7912" s="152" t="s">
        <v>163</v>
      </c>
      <c r="F7912" s="152">
        <v>92</v>
      </c>
      <c r="G7912" s="152">
        <v>30.6666666666667</v>
      </c>
      <c r="H7912" s="152">
        <v>282.55528255528299</v>
      </c>
      <c r="I7912" s="152">
        <v>229.560961917302</v>
      </c>
      <c r="J7912" s="152">
        <v>184.520228285402</v>
      </c>
      <c r="K7912" s="152">
        <v>282.161964156458</v>
      </c>
      <c r="L7912" s="152">
        <v>45.040733631899997</v>
      </c>
      <c r="M7912" s="152">
        <v>52.601002239156202</v>
      </c>
    </row>
    <row r="7913" spans="1:13">
      <c r="A7913" s="150" t="str">
        <f t="shared" si="247"/>
        <v>2004-2006FemalesPowys4</v>
      </c>
      <c r="B7913" s="151" t="str">
        <f t="shared" si="246"/>
        <v>2004-2006_Females_Powys4_&lt;75</v>
      </c>
      <c r="C7913" s="152" t="s">
        <v>1</v>
      </c>
      <c r="D7913" s="152" t="s">
        <v>214</v>
      </c>
      <c r="E7913" s="152" t="s">
        <v>164</v>
      </c>
      <c r="F7913" s="152">
        <v>128</v>
      </c>
      <c r="G7913" s="152">
        <v>42.6666666666667</v>
      </c>
      <c r="H7913" s="152">
        <v>314.96062992126002</v>
      </c>
      <c r="I7913" s="152">
        <v>307.57472873124402</v>
      </c>
      <c r="J7913" s="152">
        <v>256.18900512985903</v>
      </c>
      <c r="K7913" s="152">
        <v>366.17666571901299</v>
      </c>
      <c r="L7913" s="152">
        <v>51.385723601384498</v>
      </c>
      <c r="M7913" s="152">
        <v>58.601936987769399</v>
      </c>
    </row>
    <row r="7914" spans="1:13">
      <c r="A7914" s="150" t="str">
        <f t="shared" si="247"/>
        <v>2005-2007FemalesPowys4</v>
      </c>
      <c r="B7914" s="151" t="str">
        <f t="shared" si="246"/>
        <v>2005-2007_Females_Powys4_&lt;75</v>
      </c>
      <c r="C7914" s="152" t="s">
        <v>3</v>
      </c>
      <c r="D7914" s="152" t="s">
        <v>214</v>
      </c>
      <c r="E7914" s="152" t="s">
        <v>164</v>
      </c>
      <c r="F7914" s="152">
        <v>137</v>
      </c>
      <c r="G7914" s="152">
        <v>45.6666666666667</v>
      </c>
      <c r="H7914" s="152">
        <v>334.92238112700198</v>
      </c>
      <c r="I7914" s="152">
        <v>323.57587944662203</v>
      </c>
      <c r="J7914" s="152">
        <v>271.33929413026902</v>
      </c>
      <c r="K7914" s="152">
        <v>382.88568986303898</v>
      </c>
      <c r="L7914" s="152">
        <v>52.236585316353398</v>
      </c>
      <c r="M7914" s="152">
        <v>59.309810416416397</v>
      </c>
    </row>
    <row r="7915" spans="1:13">
      <c r="A7915" s="150" t="str">
        <f t="shared" si="247"/>
        <v>2006-2008FemalesPowys4</v>
      </c>
      <c r="B7915" s="151" t="str">
        <f t="shared" si="246"/>
        <v>2006-2008_Females_Powys4_&lt;75</v>
      </c>
      <c r="C7915" s="152" t="s">
        <v>4</v>
      </c>
      <c r="D7915" s="152" t="s">
        <v>214</v>
      </c>
      <c r="E7915" s="152" t="s">
        <v>164</v>
      </c>
      <c r="F7915" s="152">
        <v>146</v>
      </c>
      <c r="G7915" s="152">
        <v>48.6666666666667</v>
      </c>
      <c r="H7915" s="152">
        <v>355.863212031101</v>
      </c>
      <c r="I7915" s="152">
        <v>333.86196578154102</v>
      </c>
      <c r="J7915" s="152">
        <v>281.58982224725798</v>
      </c>
      <c r="K7915" s="152">
        <v>392.97525516798999</v>
      </c>
      <c r="L7915" s="152">
        <v>52.272143534282698</v>
      </c>
      <c r="M7915" s="152">
        <v>59.113289386449502</v>
      </c>
    </row>
    <row r="7916" spans="1:13">
      <c r="A7916" s="150" t="str">
        <f t="shared" si="247"/>
        <v>2007-2009FemalesPowys4</v>
      </c>
      <c r="B7916" s="151" t="str">
        <f t="shared" si="246"/>
        <v>2007-2009_Females_Powys4_&lt;75</v>
      </c>
      <c r="C7916" s="152" t="s">
        <v>5</v>
      </c>
      <c r="D7916" s="152" t="s">
        <v>214</v>
      </c>
      <c r="E7916" s="152" t="s">
        <v>164</v>
      </c>
      <c r="F7916" s="152">
        <v>131</v>
      </c>
      <c r="G7916" s="152">
        <v>43.6666666666667</v>
      </c>
      <c r="H7916" s="152">
        <v>319.01422170270803</v>
      </c>
      <c r="I7916" s="152">
        <v>293.42074293529998</v>
      </c>
      <c r="J7916" s="152">
        <v>244.972937023876</v>
      </c>
      <c r="K7916" s="152">
        <v>348.58812325521097</v>
      </c>
      <c r="L7916" s="152">
        <v>48.4478059114237</v>
      </c>
      <c r="M7916" s="152">
        <v>55.1673803199118</v>
      </c>
    </row>
    <row r="7917" spans="1:13">
      <c r="A7917" s="150" t="str">
        <f t="shared" si="247"/>
        <v>2008-2010FemalesPowys4</v>
      </c>
      <c r="B7917" s="151" t="str">
        <f t="shared" si="246"/>
        <v>2008-2010_Females_Powys4_&lt;75</v>
      </c>
      <c r="C7917" s="152" t="s">
        <v>6</v>
      </c>
      <c r="D7917" s="152" t="s">
        <v>214</v>
      </c>
      <c r="E7917" s="152" t="s">
        <v>164</v>
      </c>
      <c r="F7917" s="152">
        <v>126</v>
      </c>
      <c r="G7917" s="152">
        <v>42</v>
      </c>
      <c r="H7917" s="152">
        <v>307.57213298833199</v>
      </c>
      <c r="I7917" s="152">
        <v>276.71692553942898</v>
      </c>
      <c r="J7917" s="152">
        <v>230.09397693814199</v>
      </c>
      <c r="K7917" s="152">
        <v>329.94284484446399</v>
      </c>
      <c r="L7917" s="152">
        <v>46.622948601286701</v>
      </c>
      <c r="M7917" s="152">
        <v>53.225919305034999</v>
      </c>
    </row>
    <row r="7918" spans="1:13">
      <c r="A7918" s="150" t="str">
        <f t="shared" si="247"/>
        <v>2009-2011FemalesPowys4</v>
      </c>
      <c r="B7918" s="151" t="str">
        <f t="shared" si="246"/>
        <v>2009-2011_Females_Powys4_&lt;75</v>
      </c>
      <c r="C7918" s="152" t="s">
        <v>7</v>
      </c>
      <c r="D7918" s="152" t="s">
        <v>214</v>
      </c>
      <c r="E7918" s="152" t="s">
        <v>164</v>
      </c>
      <c r="F7918" s="152">
        <v>124</v>
      </c>
      <c r="G7918" s="152">
        <v>41.3333333333333</v>
      </c>
      <c r="H7918" s="152">
        <v>303.49013657056099</v>
      </c>
      <c r="I7918" s="152">
        <v>266.69351439971501</v>
      </c>
      <c r="J7918" s="152">
        <v>221.42443672084201</v>
      </c>
      <c r="K7918" s="152">
        <v>318.42917527037798</v>
      </c>
      <c r="L7918" s="152">
        <v>45.269077678872698</v>
      </c>
      <c r="M7918" s="152">
        <v>51.735660870663303</v>
      </c>
    </row>
    <row r="7919" spans="1:13">
      <c r="A7919" s="150" t="str">
        <f t="shared" si="247"/>
        <v>2010-2012FemalesPowys4</v>
      </c>
      <c r="B7919" s="151" t="str">
        <f t="shared" si="246"/>
        <v>2010-2012_Females_Powys4_&lt;75</v>
      </c>
      <c r="C7919" s="152" t="s">
        <v>8</v>
      </c>
      <c r="D7919" s="152" t="s">
        <v>214</v>
      </c>
      <c r="E7919" s="152" t="s">
        <v>164</v>
      </c>
      <c r="F7919" s="152">
        <v>133</v>
      </c>
      <c r="G7919" s="152">
        <v>44.3333333333333</v>
      </c>
      <c r="H7919" s="152">
        <v>326.46048109965602</v>
      </c>
      <c r="I7919" s="152">
        <v>278.21422978202997</v>
      </c>
      <c r="J7919" s="152">
        <v>232.633135452652</v>
      </c>
      <c r="K7919" s="152">
        <v>330.06613212986002</v>
      </c>
      <c r="L7919" s="152">
        <v>45.581094329377798</v>
      </c>
      <c r="M7919" s="152">
        <v>51.851902347829402</v>
      </c>
    </row>
    <row r="7920" spans="1:13">
      <c r="A7920" s="150" t="str">
        <f t="shared" si="247"/>
        <v>2011-2013FemalesPowys4</v>
      </c>
      <c r="B7920" s="151" t="str">
        <f t="shared" si="246"/>
        <v>2011-2013_Females_Powys4_&lt;75</v>
      </c>
      <c r="C7920" s="152" t="s">
        <v>9</v>
      </c>
      <c r="D7920" s="152" t="s">
        <v>214</v>
      </c>
      <c r="E7920" s="152" t="s">
        <v>164</v>
      </c>
      <c r="F7920" s="152">
        <v>140</v>
      </c>
      <c r="G7920" s="152">
        <v>46.6666666666667</v>
      </c>
      <c r="H7920" s="152">
        <v>345.17616312039303</v>
      </c>
      <c r="I7920" s="152">
        <v>290.77575778413802</v>
      </c>
      <c r="J7920" s="152">
        <v>244.20620805790799</v>
      </c>
      <c r="K7920" s="152">
        <v>343.57846255924801</v>
      </c>
      <c r="L7920" s="152">
        <v>46.569549726230299</v>
      </c>
      <c r="M7920" s="152">
        <v>52.802704775110399</v>
      </c>
    </row>
    <row r="7921" spans="1:13">
      <c r="A7921" s="150" t="str">
        <f t="shared" si="247"/>
        <v>2012-2014FemalesPowys4</v>
      </c>
      <c r="B7921" s="151" t="str">
        <f t="shared" si="246"/>
        <v>2012-2014_Females_Powys4_&lt;75</v>
      </c>
      <c r="C7921" s="152" t="s">
        <v>216</v>
      </c>
      <c r="D7921" s="152" t="s">
        <v>214</v>
      </c>
      <c r="E7921" s="152" t="s">
        <v>164</v>
      </c>
      <c r="F7921" s="152">
        <v>137</v>
      </c>
      <c r="G7921" s="152">
        <v>45.6666666666667</v>
      </c>
      <c r="H7921" s="152">
        <v>338.238198696425</v>
      </c>
      <c r="I7921" s="152">
        <v>278.67541492620802</v>
      </c>
      <c r="J7921" s="152">
        <v>233.60815334813901</v>
      </c>
      <c r="K7921" s="152">
        <v>329.845121445014</v>
      </c>
      <c r="L7921" s="152">
        <v>45.067261578069697</v>
      </c>
      <c r="M7921" s="152">
        <v>51.169706518805803</v>
      </c>
    </row>
    <row r="7922" spans="1:13">
      <c r="A7922" s="150" t="str">
        <f t="shared" si="247"/>
        <v>2004-2006FemalesPowys5</v>
      </c>
      <c r="B7922" s="151" t="str">
        <f t="shared" si="246"/>
        <v>2004-2006_Females_Powys5_&lt;75</v>
      </c>
      <c r="C7922" s="152" t="s">
        <v>1</v>
      </c>
      <c r="D7922" s="152" t="s">
        <v>214</v>
      </c>
      <c r="E7922" s="152" t="s">
        <v>165</v>
      </c>
      <c r="F7922" s="152">
        <v>149</v>
      </c>
      <c r="G7922" s="152">
        <v>49.6666666666667</v>
      </c>
      <c r="H7922" s="152">
        <v>440.55468495904898</v>
      </c>
      <c r="I7922" s="152">
        <v>455.958555414204</v>
      </c>
      <c r="J7922" s="152">
        <v>385.47014683713502</v>
      </c>
      <c r="K7922" s="152">
        <v>535.57246282967503</v>
      </c>
      <c r="L7922" s="152">
        <v>70.488408577069407</v>
      </c>
      <c r="M7922" s="152">
        <v>79.613907415470393</v>
      </c>
    </row>
    <row r="7923" spans="1:13">
      <c r="A7923" s="150" t="str">
        <f t="shared" si="247"/>
        <v>2005-2007FemalesPowys5</v>
      </c>
      <c r="B7923" s="151" t="str">
        <f t="shared" si="246"/>
        <v>2005-2007_Females_Powys5_&lt;75</v>
      </c>
      <c r="C7923" s="152" t="s">
        <v>3</v>
      </c>
      <c r="D7923" s="152" t="s">
        <v>214</v>
      </c>
      <c r="E7923" s="152" t="s">
        <v>165</v>
      </c>
      <c r="F7923" s="152">
        <v>128</v>
      </c>
      <c r="G7923" s="152">
        <v>42.6666666666667</v>
      </c>
      <c r="H7923" s="152">
        <v>376.57026860051201</v>
      </c>
      <c r="I7923" s="152">
        <v>385.03266476307698</v>
      </c>
      <c r="J7923" s="152">
        <v>321.02215311095301</v>
      </c>
      <c r="K7923" s="152">
        <v>458.03231734151399</v>
      </c>
      <c r="L7923" s="152">
        <v>64.010511652124407</v>
      </c>
      <c r="M7923" s="152">
        <v>72.999652578437093</v>
      </c>
    </row>
    <row r="7924" spans="1:13">
      <c r="A7924" s="150" t="str">
        <f t="shared" si="247"/>
        <v>2006-2008FemalesPowys5</v>
      </c>
      <c r="B7924" s="151" t="str">
        <f t="shared" si="246"/>
        <v>2006-2008_Females_Powys5_&lt;75</v>
      </c>
      <c r="C7924" s="152" t="s">
        <v>4</v>
      </c>
      <c r="D7924" s="152" t="s">
        <v>214</v>
      </c>
      <c r="E7924" s="152" t="s">
        <v>165</v>
      </c>
      <c r="F7924" s="152">
        <v>106</v>
      </c>
      <c r="G7924" s="152">
        <v>35.3333333333333</v>
      </c>
      <c r="H7924" s="152">
        <v>311.07850330154099</v>
      </c>
      <c r="I7924" s="152">
        <v>318.571930430387</v>
      </c>
      <c r="J7924" s="152">
        <v>260.67844576917201</v>
      </c>
      <c r="K7924" s="152">
        <v>385.464862329722</v>
      </c>
      <c r="L7924" s="152">
        <v>57.8934846612146</v>
      </c>
      <c r="M7924" s="152">
        <v>66.892931899335096</v>
      </c>
    </row>
    <row r="7925" spans="1:13">
      <c r="A7925" s="150" t="str">
        <f t="shared" si="247"/>
        <v>2007-2009FemalesPowys5</v>
      </c>
      <c r="B7925" s="151" t="str">
        <f t="shared" si="246"/>
        <v>2007-2009_Females_Powys5_&lt;75</v>
      </c>
      <c r="C7925" s="152" t="s">
        <v>5</v>
      </c>
      <c r="D7925" s="152" t="s">
        <v>214</v>
      </c>
      <c r="E7925" s="152" t="s">
        <v>165</v>
      </c>
      <c r="F7925" s="152">
        <v>96</v>
      </c>
      <c r="G7925" s="152">
        <v>32</v>
      </c>
      <c r="H7925" s="152">
        <v>281.96316856110701</v>
      </c>
      <c r="I7925" s="152">
        <v>293.05040849003097</v>
      </c>
      <c r="J7925" s="152">
        <v>237.226348758863</v>
      </c>
      <c r="K7925" s="152">
        <v>358.03065527245002</v>
      </c>
      <c r="L7925" s="152">
        <v>55.824059731168298</v>
      </c>
      <c r="M7925" s="152">
        <v>64.9802467824193</v>
      </c>
    </row>
    <row r="7926" spans="1:13">
      <c r="A7926" s="150" t="str">
        <f t="shared" si="247"/>
        <v>2008-2010FemalesPowys5</v>
      </c>
      <c r="B7926" s="151" t="str">
        <f t="shared" si="246"/>
        <v>2008-2010_Females_Powys5_&lt;75</v>
      </c>
      <c r="C7926" s="152" t="s">
        <v>6</v>
      </c>
      <c r="D7926" s="152" t="s">
        <v>214</v>
      </c>
      <c r="E7926" s="152" t="s">
        <v>165</v>
      </c>
      <c r="F7926" s="152">
        <v>120</v>
      </c>
      <c r="G7926" s="152">
        <v>40</v>
      </c>
      <c r="H7926" s="152">
        <v>353.85704175513098</v>
      </c>
      <c r="I7926" s="152">
        <v>365.28826371204701</v>
      </c>
      <c r="J7926" s="152">
        <v>302.66166524608798</v>
      </c>
      <c r="K7926" s="152">
        <v>437.02007258795999</v>
      </c>
      <c r="L7926" s="152">
        <v>62.626598465958999</v>
      </c>
      <c r="M7926" s="152">
        <v>71.731808875912193</v>
      </c>
    </row>
    <row r="7927" spans="1:13">
      <c r="A7927" s="150" t="str">
        <f t="shared" si="247"/>
        <v>2009-2011FemalesPowys5</v>
      </c>
      <c r="B7927" s="151" t="str">
        <f t="shared" si="246"/>
        <v>2009-2011_Females_Powys5_&lt;75</v>
      </c>
      <c r="C7927" s="152" t="s">
        <v>7</v>
      </c>
      <c r="D7927" s="152" t="s">
        <v>214</v>
      </c>
      <c r="E7927" s="152" t="s">
        <v>165</v>
      </c>
      <c r="F7927" s="152">
        <v>121</v>
      </c>
      <c r="G7927" s="152">
        <v>40.3333333333333</v>
      </c>
      <c r="H7927" s="152">
        <v>358.67793093226601</v>
      </c>
      <c r="I7927" s="152">
        <v>365.31008743856199</v>
      </c>
      <c r="J7927" s="152">
        <v>302.84251927629498</v>
      </c>
      <c r="K7927" s="152">
        <v>436.81928622101401</v>
      </c>
      <c r="L7927" s="152">
        <v>62.467568162266403</v>
      </c>
      <c r="M7927" s="152">
        <v>71.509198782451804</v>
      </c>
    </row>
    <row r="7928" spans="1:13">
      <c r="A7928" s="150" t="str">
        <f t="shared" si="247"/>
        <v>2010-2012FemalesPowys5</v>
      </c>
      <c r="B7928" s="151" t="str">
        <f t="shared" si="246"/>
        <v>2010-2012_Females_Powys5_&lt;75</v>
      </c>
      <c r="C7928" s="152" t="s">
        <v>8</v>
      </c>
      <c r="D7928" s="152" t="s">
        <v>214</v>
      </c>
      <c r="E7928" s="152" t="s">
        <v>165</v>
      </c>
      <c r="F7928" s="152">
        <v>130</v>
      </c>
      <c r="G7928" s="152">
        <v>43.3333333333333</v>
      </c>
      <c r="H7928" s="152">
        <v>387.25052129877901</v>
      </c>
      <c r="I7928" s="152">
        <v>385.262531480257</v>
      </c>
      <c r="J7928" s="152">
        <v>321.55386876774799</v>
      </c>
      <c r="K7928" s="152">
        <v>457.84380735323299</v>
      </c>
      <c r="L7928" s="152">
        <v>63.7086627125083</v>
      </c>
      <c r="M7928" s="152">
        <v>72.581275872976207</v>
      </c>
    </row>
    <row r="7929" spans="1:13">
      <c r="A7929" s="150" t="str">
        <f t="shared" si="247"/>
        <v>2011-2013FemalesPowys5</v>
      </c>
      <c r="B7929" s="151" t="str">
        <f t="shared" si="246"/>
        <v>2011-2013_Females_Powys5_&lt;75</v>
      </c>
      <c r="C7929" s="152" t="s">
        <v>9</v>
      </c>
      <c r="D7929" s="152" t="s">
        <v>214</v>
      </c>
      <c r="E7929" s="152" t="s">
        <v>165</v>
      </c>
      <c r="F7929" s="152">
        <v>113</v>
      </c>
      <c r="G7929" s="152">
        <v>37.6666666666667</v>
      </c>
      <c r="H7929" s="152">
        <v>336.66021152986701</v>
      </c>
      <c r="I7929" s="152">
        <v>331.20808851330401</v>
      </c>
      <c r="J7929" s="152">
        <v>272.627083193217</v>
      </c>
      <c r="K7929" s="152">
        <v>398.58637695966098</v>
      </c>
      <c r="L7929" s="152">
        <v>58.581005320086497</v>
      </c>
      <c r="M7929" s="152">
        <v>67.378288446357004</v>
      </c>
    </row>
    <row r="7930" spans="1:13">
      <c r="A7930" s="150" t="str">
        <f t="shared" si="247"/>
        <v>2012-2014FemalesPowys5</v>
      </c>
      <c r="B7930" s="151" t="str">
        <f t="shared" si="246"/>
        <v>2012-2014_Females_Powys5_&lt;75</v>
      </c>
      <c r="C7930" s="152" t="s">
        <v>216</v>
      </c>
      <c r="D7930" s="152" t="s">
        <v>214</v>
      </c>
      <c r="E7930" s="152" t="s">
        <v>165</v>
      </c>
      <c r="F7930" s="152">
        <v>116</v>
      </c>
      <c r="G7930" s="152">
        <v>38.6666666666667</v>
      </c>
      <c r="H7930" s="152">
        <v>345.32031436056201</v>
      </c>
      <c r="I7930" s="152">
        <v>332.91735723387802</v>
      </c>
      <c r="J7930" s="152">
        <v>274.77441729914301</v>
      </c>
      <c r="K7930" s="152">
        <v>399.66934696112003</v>
      </c>
      <c r="L7930" s="152">
        <v>58.142939934734599</v>
      </c>
      <c r="M7930" s="152">
        <v>66.751989727242105</v>
      </c>
    </row>
    <row r="7931" spans="1:13">
      <c r="A7931" s="150" t="str">
        <f t="shared" si="247"/>
        <v>2004-2006FemalesPP</v>
      </c>
      <c r="B7931" s="151" t="str">
        <f t="shared" si="246"/>
        <v>2004-2006_Females_PP_&lt;75</v>
      </c>
      <c r="C7931" s="152" t="s">
        <v>1</v>
      </c>
      <c r="D7931" s="152" t="s">
        <v>214</v>
      </c>
      <c r="E7931" s="152" t="s">
        <v>166</v>
      </c>
      <c r="F7931" s="152">
        <v>327</v>
      </c>
      <c r="G7931" s="152">
        <v>109</v>
      </c>
      <c r="H7931" s="152">
        <v>270.27027027026998</v>
      </c>
      <c r="I7931" s="152">
        <v>265.73753009163403</v>
      </c>
      <c r="J7931" s="152">
        <v>237.58739240298399</v>
      </c>
      <c r="K7931" s="152">
        <v>296.29385608633902</v>
      </c>
      <c r="L7931" s="152">
        <v>28.150137688649199</v>
      </c>
      <c r="M7931" s="152">
        <v>30.556325994705201</v>
      </c>
    </row>
    <row r="7932" spans="1:13">
      <c r="A7932" s="150" t="str">
        <f t="shared" si="247"/>
        <v>2005-2007FemalesPP</v>
      </c>
      <c r="B7932" s="151" t="str">
        <f t="shared" si="246"/>
        <v>2005-2007_Females_PP_&lt;75</v>
      </c>
      <c r="C7932" s="152" t="s">
        <v>3</v>
      </c>
      <c r="D7932" s="152" t="s">
        <v>214</v>
      </c>
      <c r="E7932" s="152" t="s">
        <v>166</v>
      </c>
      <c r="F7932" s="152">
        <v>330</v>
      </c>
      <c r="G7932" s="152">
        <v>110</v>
      </c>
      <c r="H7932" s="152">
        <v>271.38157894736798</v>
      </c>
      <c r="I7932" s="152">
        <v>265.05963568623798</v>
      </c>
      <c r="J7932" s="152">
        <v>237.07076269825899</v>
      </c>
      <c r="K7932" s="152">
        <v>295.429515684394</v>
      </c>
      <c r="L7932" s="152">
        <v>27.988872987979601</v>
      </c>
      <c r="M7932" s="152">
        <v>30.369879998155898</v>
      </c>
    </row>
    <row r="7933" spans="1:13">
      <c r="A7933" s="150" t="str">
        <f t="shared" si="247"/>
        <v>2006-2008FemalesPP</v>
      </c>
      <c r="B7933" s="151" t="str">
        <f t="shared" si="246"/>
        <v>2006-2008_Females_PP_&lt;75</v>
      </c>
      <c r="C7933" s="152" t="s">
        <v>4</v>
      </c>
      <c r="D7933" s="152" t="s">
        <v>214</v>
      </c>
      <c r="E7933" s="152" t="s">
        <v>166</v>
      </c>
      <c r="F7933" s="152">
        <v>360</v>
      </c>
      <c r="G7933" s="152">
        <v>120</v>
      </c>
      <c r="H7933" s="152">
        <v>294.83305078499302</v>
      </c>
      <c r="I7933" s="152">
        <v>283.21221712799098</v>
      </c>
      <c r="J7933" s="152">
        <v>254.58348191125</v>
      </c>
      <c r="K7933" s="152">
        <v>314.16818242581502</v>
      </c>
      <c r="L7933" s="152">
        <v>28.6287352167415</v>
      </c>
      <c r="M7933" s="152">
        <v>30.9559652978236</v>
      </c>
    </row>
    <row r="7934" spans="1:13">
      <c r="A7934" s="150" t="str">
        <f t="shared" si="247"/>
        <v>2007-2009FemalesPP</v>
      </c>
      <c r="B7934" s="151" t="str">
        <f t="shared" si="246"/>
        <v>2007-2009_Females_PP_&lt;75</v>
      </c>
      <c r="C7934" s="152" t="s">
        <v>5</v>
      </c>
      <c r="D7934" s="152" t="s">
        <v>214</v>
      </c>
      <c r="E7934" s="152" t="s">
        <v>166</v>
      </c>
      <c r="F7934" s="152">
        <v>351</v>
      </c>
      <c r="G7934" s="152">
        <v>117</v>
      </c>
      <c r="H7934" s="152">
        <v>286.23619786994601</v>
      </c>
      <c r="I7934" s="152">
        <v>271.81705253756797</v>
      </c>
      <c r="J7934" s="152">
        <v>243.96814938143501</v>
      </c>
      <c r="K7934" s="152">
        <v>301.95990949265001</v>
      </c>
      <c r="L7934" s="152">
        <v>27.848903156133201</v>
      </c>
      <c r="M7934" s="152">
        <v>30.1428569550819</v>
      </c>
    </row>
    <row r="7935" spans="1:13">
      <c r="A7935" s="150" t="str">
        <f t="shared" si="247"/>
        <v>2008-2010FemalesPP</v>
      </c>
      <c r="B7935" s="151" t="str">
        <f t="shared" ref="B7935:B7998" si="248">CONCATENATE(C7935,"_",D7935,"_",E7935,"_","&lt;75")</f>
        <v>2008-2010_Females_PP_&lt;75</v>
      </c>
      <c r="C7935" s="152" t="s">
        <v>6</v>
      </c>
      <c r="D7935" s="152" t="s">
        <v>214</v>
      </c>
      <c r="E7935" s="152" t="s">
        <v>166</v>
      </c>
      <c r="F7935" s="152">
        <v>330</v>
      </c>
      <c r="G7935" s="152">
        <v>110</v>
      </c>
      <c r="H7935" s="152">
        <v>268.181485725431</v>
      </c>
      <c r="I7935" s="152">
        <v>251.243343470334</v>
      </c>
      <c r="J7935" s="152">
        <v>224.688687104612</v>
      </c>
      <c r="K7935" s="152">
        <v>280.056998366892</v>
      </c>
      <c r="L7935" s="152">
        <v>26.554656365722099</v>
      </c>
      <c r="M7935" s="152">
        <v>28.813654896558301</v>
      </c>
    </row>
    <row r="7936" spans="1:13">
      <c r="A7936" s="150" t="str">
        <f t="shared" si="247"/>
        <v>2009-2011FemalesPP</v>
      </c>
      <c r="B7936" s="151" t="str">
        <f t="shared" si="248"/>
        <v>2009-2011_Females_PP_&lt;75</v>
      </c>
      <c r="C7936" s="152" t="s">
        <v>7</v>
      </c>
      <c r="D7936" s="152" t="s">
        <v>214</v>
      </c>
      <c r="E7936" s="152" t="s">
        <v>166</v>
      </c>
      <c r="F7936" s="152">
        <v>338</v>
      </c>
      <c r="G7936" s="152">
        <v>112.666666666667</v>
      </c>
      <c r="H7936" s="152">
        <v>273.892679448325</v>
      </c>
      <c r="I7936" s="152">
        <v>255.00934824298699</v>
      </c>
      <c r="J7936" s="152">
        <v>228.32536038097601</v>
      </c>
      <c r="K7936" s="152">
        <v>283.93509352508499</v>
      </c>
      <c r="L7936" s="152">
        <v>26.683987862010898</v>
      </c>
      <c r="M7936" s="152">
        <v>28.9257452820978</v>
      </c>
    </row>
    <row r="7937" spans="1:13">
      <c r="A7937" s="150" t="str">
        <f t="shared" si="247"/>
        <v>2010-2012FemalesPP</v>
      </c>
      <c r="B7937" s="151" t="str">
        <f t="shared" si="248"/>
        <v>2010-2012_Females_PP_&lt;75</v>
      </c>
      <c r="C7937" s="152" t="s">
        <v>8</v>
      </c>
      <c r="D7937" s="152" t="s">
        <v>214</v>
      </c>
      <c r="E7937" s="152" t="s">
        <v>166</v>
      </c>
      <c r="F7937" s="152">
        <v>338</v>
      </c>
      <c r="G7937" s="152">
        <v>112.666666666667</v>
      </c>
      <c r="H7937" s="152">
        <v>273.34336131463601</v>
      </c>
      <c r="I7937" s="152">
        <v>251.17306279200201</v>
      </c>
      <c r="J7937" s="152">
        <v>224.88815736008399</v>
      </c>
      <c r="K7937" s="152">
        <v>279.66619819662799</v>
      </c>
      <c r="L7937" s="152">
        <v>26.2849054319177</v>
      </c>
      <c r="M7937" s="152">
        <v>28.493135404626202</v>
      </c>
    </row>
    <row r="7938" spans="1:13">
      <c r="A7938" s="150" t="str">
        <f t="shared" si="247"/>
        <v>2011-2013FemalesPP</v>
      </c>
      <c r="B7938" s="151" t="str">
        <f t="shared" si="248"/>
        <v>2011-2013_Females_PP_&lt;75</v>
      </c>
      <c r="C7938" s="152" t="s">
        <v>9</v>
      </c>
      <c r="D7938" s="152" t="s">
        <v>214</v>
      </c>
      <c r="E7938" s="152" t="s">
        <v>166</v>
      </c>
      <c r="F7938" s="152">
        <v>332</v>
      </c>
      <c r="G7938" s="152">
        <v>110.666666666667</v>
      </c>
      <c r="H7938" s="152">
        <v>267.99696485365098</v>
      </c>
      <c r="I7938" s="152">
        <v>241.97026438405001</v>
      </c>
      <c r="J7938" s="152">
        <v>216.41680908340001</v>
      </c>
      <c r="K7938" s="152">
        <v>269.69069030072899</v>
      </c>
      <c r="L7938" s="152">
        <v>25.553455300649802</v>
      </c>
      <c r="M7938" s="152">
        <v>27.720425916679499</v>
      </c>
    </row>
    <row r="7939" spans="1:13">
      <c r="A7939" s="150" t="str">
        <f t="shared" ref="A7939:A8002" si="249">C7939&amp;D7939&amp;E7939</f>
        <v>2012-2014FemalesPP</v>
      </c>
      <c r="B7939" s="151" t="str">
        <f t="shared" si="248"/>
        <v>2012-2014_Females_PP_&lt;75</v>
      </c>
      <c r="C7939" s="152" t="s">
        <v>216</v>
      </c>
      <c r="D7939" s="152" t="s">
        <v>214</v>
      </c>
      <c r="E7939" s="152" t="s">
        <v>166</v>
      </c>
      <c r="F7939" s="152">
        <v>330</v>
      </c>
      <c r="G7939" s="152">
        <v>110</v>
      </c>
      <c r="H7939" s="152">
        <v>265.93815729033201</v>
      </c>
      <c r="I7939" s="152">
        <v>235.85661638940499</v>
      </c>
      <c r="J7939" s="152">
        <v>210.86253638167099</v>
      </c>
      <c r="K7939" s="152">
        <v>262.976937054877</v>
      </c>
      <c r="L7939" s="152">
        <v>24.994080007733501</v>
      </c>
      <c r="M7939" s="152">
        <v>27.120320665472001</v>
      </c>
    </row>
    <row r="7940" spans="1:13">
      <c r="A7940" s="150" t="str">
        <f t="shared" si="249"/>
        <v>2004-2006FemalesPP1</v>
      </c>
      <c r="B7940" s="151" t="str">
        <f t="shared" si="248"/>
        <v>2004-2006_Females_PP1_&lt;75</v>
      </c>
      <c r="C7940" s="152" t="s">
        <v>1</v>
      </c>
      <c r="D7940" s="152" t="s">
        <v>214</v>
      </c>
      <c r="E7940" s="152" t="s">
        <v>167</v>
      </c>
      <c r="F7940" s="152">
        <v>49</v>
      </c>
      <c r="G7940" s="152">
        <v>16.3333333333333</v>
      </c>
      <c r="H7940" s="152">
        <v>190.943807965085</v>
      </c>
      <c r="I7940" s="152">
        <v>187.46049043840799</v>
      </c>
      <c r="J7940" s="152">
        <v>138.34238343734901</v>
      </c>
      <c r="K7940" s="152">
        <v>248.24747372092801</v>
      </c>
      <c r="L7940" s="152">
        <v>49.118107001058803</v>
      </c>
      <c r="M7940" s="152">
        <v>60.786983282520097</v>
      </c>
    </row>
    <row r="7941" spans="1:13">
      <c r="A7941" s="150" t="str">
        <f t="shared" si="249"/>
        <v>2005-2007FemalesPP1</v>
      </c>
      <c r="B7941" s="151" t="str">
        <f t="shared" si="248"/>
        <v>2005-2007_Females_PP1_&lt;75</v>
      </c>
      <c r="C7941" s="152" t="s">
        <v>3</v>
      </c>
      <c r="D7941" s="152" t="s">
        <v>214</v>
      </c>
      <c r="E7941" s="152" t="s">
        <v>167</v>
      </c>
      <c r="F7941" s="152">
        <v>56</v>
      </c>
      <c r="G7941" s="152">
        <v>18.6666666666667</v>
      </c>
      <c r="H7941" s="152">
        <v>216.642810166738</v>
      </c>
      <c r="I7941" s="152">
        <v>210.39659785696901</v>
      </c>
      <c r="J7941" s="152">
        <v>158.575877449025</v>
      </c>
      <c r="K7941" s="152">
        <v>273.64415028945899</v>
      </c>
      <c r="L7941" s="152">
        <v>51.820720407943597</v>
      </c>
      <c r="M7941" s="152">
        <v>63.247552432489798</v>
      </c>
    </row>
    <row r="7942" spans="1:13">
      <c r="A7942" s="150" t="str">
        <f t="shared" si="249"/>
        <v>2006-2008FemalesPP1</v>
      </c>
      <c r="B7942" s="151" t="str">
        <f t="shared" si="248"/>
        <v>2006-2008_Females_PP1_&lt;75</v>
      </c>
      <c r="C7942" s="152" t="s">
        <v>4</v>
      </c>
      <c r="D7942" s="152" t="s">
        <v>214</v>
      </c>
      <c r="E7942" s="152" t="s">
        <v>167</v>
      </c>
      <c r="F7942" s="152">
        <v>68</v>
      </c>
      <c r="G7942" s="152">
        <v>22.6666666666667</v>
      </c>
      <c r="H7942" s="152">
        <v>261.74987489895699</v>
      </c>
      <c r="I7942" s="152">
        <v>257.855156801384</v>
      </c>
      <c r="J7942" s="152">
        <v>199.92671361237799</v>
      </c>
      <c r="K7942" s="152">
        <v>327.25582913710099</v>
      </c>
      <c r="L7942" s="152">
        <v>57.928443189005698</v>
      </c>
      <c r="M7942" s="152">
        <v>69.400672335716607</v>
      </c>
    </row>
    <row r="7943" spans="1:13">
      <c r="A7943" s="150" t="str">
        <f t="shared" si="249"/>
        <v>2007-2009FemalesPP1</v>
      </c>
      <c r="B7943" s="151" t="str">
        <f t="shared" si="248"/>
        <v>2007-2009_Females_PP1_&lt;75</v>
      </c>
      <c r="C7943" s="152" t="s">
        <v>5</v>
      </c>
      <c r="D7943" s="152" t="s">
        <v>214</v>
      </c>
      <c r="E7943" s="152" t="s">
        <v>167</v>
      </c>
      <c r="F7943" s="152">
        <v>62</v>
      </c>
      <c r="G7943" s="152">
        <v>20.6666666666667</v>
      </c>
      <c r="H7943" s="152">
        <v>237.34782941581801</v>
      </c>
      <c r="I7943" s="152">
        <v>228.64576700975499</v>
      </c>
      <c r="J7943" s="152">
        <v>175.01180492478599</v>
      </c>
      <c r="K7943" s="152">
        <v>293.457175407146</v>
      </c>
      <c r="L7943" s="152">
        <v>53.633962084968402</v>
      </c>
      <c r="M7943" s="152">
        <v>64.811408397391105</v>
      </c>
    </row>
    <row r="7944" spans="1:13">
      <c r="A7944" s="150" t="str">
        <f t="shared" si="249"/>
        <v>2008-2010FemalesPP1</v>
      </c>
      <c r="B7944" s="151" t="str">
        <f t="shared" si="248"/>
        <v>2008-2010_Females_PP1_&lt;75</v>
      </c>
      <c r="C7944" s="152" t="s">
        <v>6</v>
      </c>
      <c r="D7944" s="152" t="s">
        <v>214</v>
      </c>
      <c r="E7944" s="152" t="s">
        <v>167</v>
      </c>
      <c r="F7944" s="152">
        <v>57</v>
      </c>
      <c r="G7944" s="152">
        <v>19</v>
      </c>
      <c r="H7944" s="152">
        <v>217.48254416421801</v>
      </c>
      <c r="I7944" s="152">
        <v>207.962130090503</v>
      </c>
      <c r="J7944" s="152">
        <v>156.719380140732</v>
      </c>
      <c r="K7944" s="152">
        <v>270.39363779641502</v>
      </c>
      <c r="L7944" s="152">
        <v>51.242749949771699</v>
      </c>
      <c r="M7944" s="152">
        <v>62.431507705911798</v>
      </c>
    </row>
    <row r="7945" spans="1:13">
      <c r="A7945" s="150" t="str">
        <f t="shared" si="249"/>
        <v>2009-2011FemalesPP1</v>
      </c>
      <c r="B7945" s="151" t="str">
        <f t="shared" si="248"/>
        <v>2009-2011_Females_PP1_&lt;75</v>
      </c>
      <c r="C7945" s="152" t="s">
        <v>7</v>
      </c>
      <c r="D7945" s="152" t="s">
        <v>214</v>
      </c>
      <c r="E7945" s="152" t="s">
        <v>167</v>
      </c>
      <c r="F7945" s="152">
        <v>56</v>
      </c>
      <c r="G7945" s="152">
        <v>18.6666666666667</v>
      </c>
      <c r="H7945" s="152">
        <v>213.17091739627</v>
      </c>
      <c r="I7945" s="152">
        <v>203.53160256056799</v>
      </c>
      <c r="J7945" s="152">
        <v>152.786235387614</v>
      </c>
      <c r="K7945" s="152">
        <v>265.46667883336698</v>
      </c>
      <c r="L7945" s="152">
        <v>50.745367172954303</v>
      </c>
      <c r="M7945" s="152">
        <v>61.935076272799002</v>
      </c>
    </row>
    <row r="7946" spans="1:13">
      <c r="A7946" s="150" t="str">
        <f t="shared" si="249"/>
        <v>2010-2012FemalesPP1</v>
      </c>
      <c r="B7946" s="151" t="str">
        <f t="shared" si="248"/>
        <v>2010-2012_Females_PP1_&lt;75</v>
      </c>
      <c r="C7946" s="152" t="s">
        <v>8</v>
      </c>
      <c r="D7946" s="152" t="s">
        <v>214</v>
      </c>
      <c r="E7946" s="152" t="s">
        <v>167</v>
      </c>
      <c r="F7946" s="152">
        <v>59</v>
      </c>
      <c r="G7946" s="152">
        <v>19.6666666666667</v>
      </c>
      <c r="H7946" s="152">
        <v>224.856130187888</v>
      </c>
      <c r="I7946" s="152">
        <v>209.480447980332</v>
      </c>
      <c r="J7946" s="152">
        <v>158.51692898241501</v>
      </c>
      <c r="K7946" s="152">
        <v>271.36074379243701</v>
      </c>
      <c r="L7946" s="152">
        <v>50.963518997916402</v>
      </c>
      <c r="M7946" s="152">
        <v>61.880295812105501</v>
      </c>
    </row>
    <row r="7947" spans="1:13">
      <c r="A7947" s="150" t="str">
        <f t="shared" si="249"/>
        <v>2011-2013FemalesPP1</v>
      </c>
      <c r="B7947" s="151" t="str">
        <f t="shared" si="248"/>
        <v>2011-2013_Females_PP1_&lt;75</v>
      </c>
      <c r="C7947" s="152" t="s">
        <v>9</v>
      </c>
      <c r="D7947" s="152" t="s">
        <v>214</v>
      </c>
      <c r="E7947" s="152" t="s">
        <v>167</v>
      </c>
      <c r="F7947" s="152">
        <v>44</v>
      </c>
      <c r="G7947" s="152">
        <v>14.6666666666667</v>
      </c>
      <c r="H7947" s="152">
        <v>167.59350956044801</v>
      </c>
      <c r="I7947" s="152">
        <v>151.58668200139201</v>
      </c>
      <c r="J7947" s="152">
        <v>109.41535911342601</v>
      </c>
      <c r="K7947" s="152">
        <v>204.40102021030299</v>
      </c>
      <c r="L7947" s="152">
        <v>42.171322887965701</v>
      </c>
      <c r="M7947" s="152">
        <v>52.814338208911401</v>
      </c>
    </row>
    <row r="7948" spans="1:13">
      <c r="A7948" s="150" t="str">
        <f t="shared" si="249"/>
        <v>2012-2014FemalesPP1</v>
      </c>
      <c r="B7948" s="151" t="str">
        <f t="shared" si="248"/>
        <v>2012-2014_Females_PP1_&lt;75</v>
      </c>
      <c r="C7948" s="152" t="s">
        <v>216</v>
      </c>
      <c r="D7948" s="152" t="s">
        <v>214</v>
      </c>
      <c r="E7948" s="152" t="s">
        <v>167</v>
      </c>
      <c r="F7948" s="152">
        <v>42</v>
      </c>
      <c r="G7948" s="152">
        <v>14</v>
      </c>
      <c r="H7948" s="152">
        <v>159.85993224983801</v>
      </c>
      <c r="I7948" s="152">
        <v>136.14786207956399</v>
      </c>
      <c r="J7948" s="152">
        <v>97.8371465475458</v>
      </c>
      <c r="K7948" s="152">
        <v>184.38443456606899</v>
      </c>
      <c r="L7948" s="152">
        <v>38.310715532017703</v>
      </c>
      <c r="M7948" s="152">
        <v>48.2365724865058</v>
      </c>
    </row>
    <row r="7949" spans="1:13">
      <c r="A7949" s="150" t="str">
        <f t="shared" si="249"/>
        <v>2004-2006FemalesPP2</v>
      </c>
      <c r="B7949" s="151" t="str">
        <f t="shared" si="248"/>
        <v>2004-2006_Females_PP2_&lt;75</v>
      </c>
      <c r="C7949" s="152" t="s">
        <v>1</v>
      </c>
      <c r="D7949" s="152" t="s">
        <v>214</v>
      </c>
      <c r="E7949" s="152" t="s">
        <v>168</v>
      </c>
      <c r="F7949" s="152">
        <v>54</v>
      </c>
      <c r="G7949" s="152">
        <v>18</v>
      </c>
      <c r="H7949" s="152">
        <v>242.67481574689899</v>
      </c>
      <c r="I7949" s="152">
        <v>219.89927314455301</v>
      </c>
      <c r="J7949" s="152">
        <v>164.83328472696701</v>
      </c>
      <c r="K7949" s="152">
        <v>287.35601880292</v>
      </c>
      <c r="L7949" s="152">
        <v>55.0659884175857</v>
      </c>
      <c r="M7949" s="152">
        <v>67.456745658367097</v>
      </c>
    </row>
    <row r="7950" spans="1:13">
      <c r="A7950" s="150" t="str">
        <f t="shared" si="249"/>
        <v>2005-2007FemalesPP2</v>
      </c>
      <c r="B7950" s="151" t="str">
        <f t="shared" si="248"/>
        <v>2005-2007_Females_PP2_&lt;75</v>
      </c>
      <c r="C7950" s="152" t="s">
        <v>3</v>
      </c>
      <c r="D7950" s="152" t="s">
        <v>214</v>
      </c>
      <c r="E7950" s="152" t="s">
        <v>168</v>
      </c>
      <c r="F7950" s="152">
        <v>53</v>
      </c>
      <c r="G7950" s="152">
        <v>17.6666666666667</v>
      </c>
      <c r="H7950" s="152">
        <v>237.721462211258</v>
      </c>
      <c r="I7950" s="152">
        <v>213.53013408499501</v>
      </c>
      <c r="J7950" s="152">
        <v>159.63469774398499</v>
      </c>
      <c r="K7950" s="152">
        <v>279.67996364220301</v>
      </c>
      <c r="L7950" s="152">
        <v>53.8954363410094</v>
      </c>
      <c r="M7950" s="152">
        <v>66.149829557208093</v>
      </c>
    </row>
    <row r="7951" spans="1:13">
      <c r="A7951" s="150" t="str">
        <f t="shared" si="249"/>
        <v>2006-2008FemalesPP2</v>
      </c>
      <c r="B7951" s="151" t="str">
        <f t="shared" si="248"/>
        <v>2006-2008_Females_PP2_&lt;75</v>
      </c>
      <c r="C7951" s="152" t="s">
        <v>4</v>
      </c>
      <c r="D7951" s="152" t="s">
        <v>214</v>
      </c>
      <c r="E7951" s="152" t="s">
        <v>168</v>
      </c>
      <c r="F7951" s="152">
        <v>53</v>
      </c>
      <c r="G7951" s="152">
        <v>17.6666666666667</v>
      </c>
      <c r="H7951" s="152">
        <v>235.23145887887799</v>
      </c>
      <c r="I7951" s="152">
        <v>207.76732566028701</v>
      </c>
      <c r="J7951" s="152">
        <v>155.265397680858</v>
      </c>
      <c r="K7951" s="152">
        <v>272.20680000259603</v>
      </c>
      <c r="L7951" s="152">
        <v>52.5019279794287</v>
      </c>
      <c r="M7951" s="152">
        <v>64.439474342308898</v>
      </c>
    </row>
    <row r="7952" spans="1:13">
      <c r="A7952" s="150" t="str">
        <f t="shared" si="249"/>
        <v>2007-2009FemalesPP2</v>
      </c>
      <c r="B7952" s="151" t="str">
        <f t="shared" si="248"/>
        <v>2007-2009_Females_PP2_&lt;75</v>
      </c>
      <c r="C7952" s="152" t="s">
        <v>5</v>
      </c>
      <c r="D7952" s="152" t="s">
        <v>214</v>
      </c>
      <c r="E7952" s="152" t="s">
        <v>168</v>
      </c>
      <c r="F7952" s="152">
        <v>57</v>
      </c>
      <c r="G7952" s="152">
        <v>19</v>
      </c>
      <c r="H7952" s="152">
        <v>251.31167056126301</v>
      </c>
      <c r="I7952" s="152">
        <v>224.69805547174801</v>
      </c>
      <c r="J7952" s="152">
        <v>169.072600325975</v>
      </c>
      <c r="K7952" s="152">
        <v>292.46922378301599</v>
      </c>
      <c r="L7952" s="152">
        <v>55.625455145773003</v>
      </c>
      <c r="M7952" s="152">
        <v>67.771168311267701</v>
      </c>
    </row>
    <row r="7953" spans="1:13">
      <c r="A7953" s="150" t="str">
        <f t="shared" si="249"/>
        <v>2008-2010FemalesPP2</v>
      </c>
      <c r="B7953" s="151" t="str">
        <f t="shared" si="248"/>
        <v>2008-2010_Females_PP2_&lt;75</v>
      </c>
      <c r="C7953" s="152" t="s">
        <v>6</v>
      </c>
      <c r="D7953" s="152" t="s">
        <v>214</v>
      </c>
      <c r="E7953" s="152" t="s">
        <v>168</v>
      </c>
      <c r="F7953" s="152">
        <v>58</v>
      </c>
      <c r="G7953" s="152">
        <v>19.3333333333333</v>
      </c>
      <c r="H7953" s="152">
        <v>254.09620608078501</v>
      </c>
      <c r="I7953" s="152">
        <v>220.7863953447</v>
      </c>
      <c r="J7953" s="152">
        <v>166.68544835110899</v>
      </c>
      <c r="K7953" s="152">
        <v>286.58663058326198</v>
      </c>
      <c r="L7953" s="152">
        <v>54.100946993590497</v>
      </c>
      <c r="M7953" s="152">
        <v>65.800235238561996</v>
      </c>
    </row>
    <row r="7954" spans="1:13">
      <c r="A7954" s="150" t="str">
        <f t="shared" si="249"/>
        <v>2009-2011FemalesPP2</v>
      </c>
      <c r="B7954" s="151" t="str">
        <f t="shared" si="248"/>
        <v>2009-2011_Females_PP2_&lt;75</v>
      </c>
      <c r="C7954" s="152" t="s">
        <v>7</v>
      </c>
      <c r="D7954" s="152" t="s">
        <v>214</v>
      </c>
      <c r="E7954" s="152" t="s">
        <v>168</v>
      </c>
      <c r="F7954" s="152">
        <v>62</v>
      </c>
      <c r="G7954" s="152">
        <v>20.6666666666667</v>
      </c>
      <c r="H7954" s="152">
        <v>271.92982456140402</v>
      </c>
      <c r="I7954" s="152">
        <v>231.20963754998201</v>
      </c>
      <c r="J7954" s="152">
        <v>176.43121506151701</v>
      </c>
      <c r="K7954" s="152">
        <v>297.40401464336702</v>
      </c>
      <c r="L7954" s="152">
        <v>54.778422488465097</v>
      </c>
      <c r="M7954" s="152">
        <v>66.194377093385597</v>
      </c>
    </row>
    <row r="7955" spans="1:13">
      <c r="A7955" s="150" t="str">
        <f t="shared" si="249"/>
        <v>2010-2012FemalesPP2</v>
      </c>
      <c r="B7955" s="151" t="str">
        <f t="shared" si="248"/>
        <v>2010-2012_Females_PP2_&lt;75</v>
      </c>
      <c r="C7955" s="152" t="s">
        <v>8</v>
      </c>
      <c r="D7955" s="152" t="s">
        <v>214</v>
      </c>
      <c r="E7955" s="152" t="s">
        <v>168</v>
      </c>
      <c r="F7955" s="152">
        <v>67</v>
      </c>
      <c r="G7955" s="152">
        <v>22.3333333333333</v>
      </c>
      <c r="H7955" s="152">
        <v>293.37069795954102</v>
      </c>
      <c r="I7955" s="152">
        <v>246.60091993770499</v>
      </c>
      <c r="J7955" s="152">
        <v>190.39550669965399</v>
      </c>
      <c r="K7955" s="152">
        <v>314.02857092427899</v>
      </c>
      <c r="L7955" s="152">
        <v>56.205413238051101</v>
      </c>
      <c r="M7955" s="152">
        <v>67.427650986574307</v>
      </c>
    </row>
    <row r="7956" spans="1:13">
      <c r="A7956" s="150" t="str">
        <f t="shared" si="249"/>
        <v>2011-2013FemalesPP2</v>
      </c>
      <c r="B7956" s="151" t="str">
        <f t="shared" si="248"/>
        <v>2011-2013_Females_PP2_&lt;75</v>
      </c>
      <c r="C7956" s="152" t="s">
        <v>9</v>
      </c>
      <c r="D7956" s="152" t="s">
        <v>214</v>
      </c>
      <c r="E7956" s="152" t="s">
        <v>168</v>
      </c>
      <c r="F7956" s="152">
        <v>73</v>
      </c>
      <c r="G7956" s="152">
        <v>24.3333333333333</v>
      </c>
      <c r="H7956" s="152">
        <v>319.02805698802598</v>
      </c>
      <c r="I7956" s="152">
        <v>259.89105523830102</v>
      </c>
      <c r="J7956" s="152">
        <v>202.817365374796</v>
      </c>
      <c r="K7956" s="152">
        <v>327.83517078770802</v>
      </c>
      <c r="L7956" s="152">
        <v>57.073689863504903</v>
      </c>
      <c r="M7956" s="152">
        <v>67.944115549406803</v>
      </c>
    </row>
    <row r="7957" spans="1:13">
      <c r="A7957" s="150" t="str">
        <f t="shared" si="249"/>
        <v>2012-2014FemalesPP2</v>
      </c>
      <c r="B7957" s="151" t="str">
        <f t="shared" si="248"/>
        <v>2012-2014_Females_PP2_&lt;75</v>
      </c>
      <c r="C7957" s="152" t="s">
        <v>216</v>
      </c>
      <c r="D7957" s="152" t="s">
        <v>214</v>
      </c>
      <c r="E7957" s="152" t="s">
        <v>168</v>
      </c>
      <c r="F7957" s="152">
        <v>76</v>
      </c>
      <c r="G7957" s="152">
        <v>25.3333333333333</v>
      </c>
      <c r="H7957" s="152">
        <v>330.85194375517</v>
      </c>
      <c r="I7957" s="152">
        <v>268.58594574891498</v>
      </c>
      <c r="J7957" s="152">
        <v>210.23342701568299</v>
      </c>
      <c r="K7957" s="152">
        <v>337.80962888682899</v>
      </c>
      <c r="L7957" s="152">
        <v>58.352518733231101</v>
      </c>
      <c r="M7957" s="152">
        <v>69.223683137914605</v>
      </c>
    </row>
    <row r="7958" spans="1:13">
      <c r="A7958" s="150" t="str">
        <f t="shared" si="249"/>
        <v>2004-2006FemalesPP3</v>
      </c>
      <c r="B7958" s="151" t="str">
        <f t="shared" si="248"/>
        <v>2004-2006_Females_PP3_&lt;75</v>
      </c>
      <c r="C7958" s="152" t="s">
        <v>1</v>
      </c>
      <c r="D7958" s="152" t="s">
        <v>214</v>
      </c>
      <c r="E7958" s="152" t="s">
        <v>169</v>
      </c>
      <c r="F7958" s="152">
        <v>67</v>
      </c>
      <c r="G7958" s="152">
        <v>22.3333333333333</v>
      </c>
      <c r="H7958" s="152">
        <v>287.94911466391602</v>
      </c>
      <c r="I7958" s="152">
        <v>278.91640355448499</v>
      </c>
      <c r="J7958" s="152">
        <v>215.86866017779801</v>
      </c>
      <c r="K7958" s="152">
        <v>354.552556568591</v>
      </c>
      <c r="L7958" s="152">
        <v>63.047743376686597</v>
      </c>
      <c r="M7958" s="152">
        <v>75.636153014106796</v>
      </c>
    </row>
    <row r="7959" spans="1:13">
      <c r="A7959" s="150" t="str">
        <f t="shared" si="249"/>
        <v>2005-2007FemalesPP3</v>
      </c>
      <c r="B7959" s="151" t="str">
        <f t="shared" si="248"/>
        <v>2005-2007_Females_PP3_&lt;75</v>
      </c>
      <c r="C7959" s="152" t="s">
        <v>3</v>
      </c>
      <c r="D7959" s="152" t="s">
        <v>214</v>
      </c>
      <c r="E7959" s="152" t="s">
        <v>169</v>
      </c>
      <c r="F7959" s="152">
        <v>67</v>
      </c>
      <c r="G7959" s="152">
        <v>22.3333333333333</v>
      </c>
      <c r="H7959" s="152">
        <v>284.440670770537</v>
      </c>
      <c r="I7959" s="152">
        <v>269.86660702154097</v>
      </c>
      <c r="J7959" s="152">
        <v>208.91056270979701</v>
      </c>
      <c r="K7959" s="152">
        <v>342.99342247553602</v>
      </c>
      <c r="L7959" s="152">
        <v>60.956044311744797</v>
      </c>
      <c r="M7959" s="152">
        <v>73.126815453994894</v>
      </c>
    </row>
    <row r="7960" spans="1:13">
      <c r="A7960" s="150" t="str">
        <f t="shared" si="249"/>
        <v>2006-2008FemalesPP3</v>
      </c>
      <c r="B7960" s="151" t="str">
        <f t="shared" si="248"/>
        <v>2006-2008_Females_PP3_&lt;75</v>
      </c>
      <c r="C7960" s="152" t="s">
        <v>4</v>
      </c>
      <c r="D7960" s="152" t="s">
        <v>214</v>
      </c>
      <c r="E7960" s="152" t="s">
        <v>169</v>
      </c>
      <c r="F7960" s="152">
        <v>74</v>
      </c>
      <c r="G7960" s="152">
        <v>24.6666666666667</v>
      </c>
      <c r="H7960" s="152">
        <v>313.06849430976899</v>
      </c>
      <c r="I7960" s="152">
        <v>290.49948715855101</v>
      </c>
      <c r="J7960" s="152">
        <v>227.84094487953001</v>
      </c>
      <c r="K7960" s="152">
        <v>365.003375842266</v>
      </c>
      <c r="L7960" s="152">
        <v>62.658542279020701</v>
      </c>
      <c r="M7960" s="152">
        <v>74.503888683715601</v>
      </c>
    </row>
    <row r="7961" spans="1:13">
      <c r="A7961" s="150" t="str">
        <f t="shared" si="249"/>
        <v>2007-2009FemalesPP3</v>
      </c>
      <c r="B7961" s="151" t="str">
        <f t="shared" si="248"/>
        <v>2007-2009_Females_PP3_&lt;75</v>
      </c>
      <c r="C7961" s="152" t="s">
        <v>5</v>
      </c>
      <c r="D7961" s="152" t="s">
        <v>214</v>
      </c>
      <c r="E7961" s="152" t="s">
        <v>169</v>
      </c>
      <c r="F7961" s="152">
        <v>67</v>
      </c>
      <c r="G7961" s="152">
        <v>22.3333333333333</v>
      </c>
      <c r="H7961" s="152">
        <v>282.53352450029502</v>
      </c>
      <c r="I7961" s="152">
        <v>262.62834308694698</v>
      </c>
      <c r="J7961" s="152">
        <v>203.29136855797501</v>
      </c>
      <c r="K7961" s="152">
        <v>333.81281765336001</v>
      </c>
      <c r="L7961" s="152">
        <v>59.336974528972</v>
      </c>
      <c r="M7961" s="152">
        <v>71.184474566413002</v>
      </c>
    </row>
    <row r="7962" spans="1:13">
      <c r="A7962" s="150" t="str">
        <f t="shared" si="249"/>
        <v>2008-2010FemalesPP3</v>
      </c>
      <c r="B7962" s="151" t="str">
        <f t="shared" si="248"/>
        <v>2008-2010_Females_PP3_&lt;75</v>
      </c>
      <c r="C7962" s="152" t="s">
        <v>6</v>
      </c>
      <c r="D7962" s="152" t="s">
        <v>214</v>
      </c>
      <c r="E7962" s="152" t="s">
        <v>169</v>
      </c>
      <c r="F7962" s="152">
        <v>57</v>
      </c>
      <c r="G7962" s="152">
        <v>19</v>
      </c>
      <c r="H7962" s="152">
        <v>239.97979117547999</v>
      </c>
      <c r="I7962" s="152">
        <v>224.28053376785701</v>
      </c>
      <c r="J7962" s="152">
        <v>169.40475703656199</v>
      </c>
      <c r="K7962" s="152">
        <v>291.13833279749298</v>
      </c>
      <c r="L7962" s="152">
        <v>54.875776731294799</v>
      </c>
      <c r="M7962" s="152">
        <v>66.857799029635999</v>
      </c>
    </row>
    <row r="7963" spans="1:13">
      <c r="A7963" s="150" t="str">
        <f t="shared" si="249"/>
        <v>2009-2011FemalesPP3</v>
      </c>
      <c r="B7963" s="151" t="str">
        <f t="shared" si="248"/>
        <v>2009-2011_Females_PP3_&lt;75</v>
      </c>
      <c r="C7963" s="152" t="s">
        <v>7</v>
      </c>
      <c r="D7963" s="152" t="s">
        <v>214</v>
      </c>
      <c r="E7963" s="152" t="s">
        <v>169</v>
      </c>
      <c r="F7963" s="152">
        <v>55</v>
      </c>
      <c r="G7963" s="152">
        <v>18.3333333333333</v>
      </c>
      <c r="H7963" s="152">
        <v>231.31597762543601</v>
      </c>
      <c r="I7963" s="152">
        <v>215.31850814580901</v>
      </c>
      <c r="J7963" s="152">
        <v>161.73344288229401</v>
      </c>
      <c r="K7963" s="152">
        <v>280.83851013546098</v>
      </c>
      <c r="L7963" s="152">
        <v>53.585065263515297</v>
      </c>
      <c r="M7963" s="152">
        <v>65.520001989652698</v>
      </c>
    </row>
    <row r="7964" spans="1:13">
      <c r="A7964" s="150" t="str">
        <f t="shared" si="249"/>
        <v>2010-2012FemalesPP3</v>
      </c>
      <c r="B7964" s="151" t="str">
        <f t="shared" si="248"/>
        <v>2010-2012_Females_PP3_&lt;75</v>
      </c>
      <c r="C7964" s="152" t="s">
        <v>8</v>
      </c>
      <c r="D7964" s="152" t="s">
        <v>214</v>
      </c>
      <c r="E7964" s="152" t="s">
        <v>169</v>
      </c>
      <c r="F7964" s="152">
        <v>51</v>
      </c>
      <c r="G7964" s="152">
        <v>17</v>
      </c>
      <c r="H7964" s="152">
        <v>214.13276231263399</v>
      </c>
      <c r="I7964" s="152">
        <v>192.51426054464</v>
      </c>
      <c r="J7964" s="152">
        <v>142.88170336371999</v>
      </c>
      <c r="K7964" s="152">
        <v>253.676926472182</v>
      </c>
      <c r="L7964" s="152">
        <v>49.632557180920202</v>
      </c>
      <c r="M7964" s="152">
        <v>61.1626659275422</v>
      </c>
    </row>
    <row r="7965" spans="1:13">
      <c r="A7965" s="150" t="str">
        <f t="shared" si="249"/>
        <v>2011-2013FemalesPP3</v>
      </c>
      <c r="B7965" s="151" t="str">
        <f t="shared" si="248"/>
        <v>2011-2013_Females_PP3_&lt;75</v>
      </c>
      <c r="C7965" s="152" t="s">
        <v>9</v>
      </c>
      <c r="D7965" s="152" t="s">
        <v>214</v>
      </c>
      <c r="E7965" s="152" t="s">
        <v>169</v>
      </c>
      <c r="F7965" s="152">
        <v>58</v>
      </c>
      <c r="G7965" s="152">
        <v>19.3333333333333</v>
      </c>
      <c r="H7965" s="152">
        <v>243.155997149206</v>
      </c>
      <c r="I7965" s="152">
        <v>216.858105064075</v>
      </c>
      <c r="J7965" s="152">
        <v>164.15622919743501</v>
      </c>
      <c r="K7965" s="152">
        <v>280.95672111878599</v>
      </c>
      <c r="L7965" s="152">
        <v>52.701875866640599</v>
      </c>
      <c r="M7965" s="152">
        <v>64.098616054711201</v>
      </c>
    </row>
    <row r="7966" spans="1:13">
      <c r="A7966" s="150" t="str">
        <f t="shared" si="249"/>
        <v>2012-2014FemalesPP3</v>
      </c>
      <c r="B7966" s="151" t="str">
        <f t="shared" si="248"/>
        <v>2012-2014_Females_PP3_&lt;75</v>
      </c>
      <c r="C7966" s="152" t="s">
        <v>216</v>
      </c>
      <c r="D7966" s="152" t="s">
        <v>214</v>
      </c>
      <c r="E7966" s="152" t="s">
        <v>169</v>
      </c>
      <c r="F7966" s="152">
        <v>55</v>
      </c>
      <c r="G7966" s="152">
        <v>18.3333333333333</v>
      </c>
      <c r="H7966" s="152">
        <v>229.616331983468</v>
      </c>
      <c r="I7966" s="152">
        <v>200.65378508572201</v>
      </c>
      <c r="J7966" s="152">
        <v>150.644916066398</v>
      </c>
      <c r="K7966" s="152">
        <v>261.80106897038598</v>
      </c>
      <c r="L7966" s="152">
        <v>50.008869019324202</v>
      </c>
      <c r="M7966" s="152">
        <v>61.1472838846638</v>
      </c>
    </row>
    <row r="7967" spans="1:13">
      <c r="A7967" s="150" t="str">
        <f t="shared" si="249"/>
        <v>2004-2006FemalesPP4</v>
      </c>
      <c r="B7967" s="151" t="str">
        <f t="shared" si="248"/>
        <v>2004-2006_Females_PP4_&lt;75</v>
      </c>
      <c r="C7967" s="152" t="s">
        <v>1</v>
      </c>
      <c r="D7967" s="152" t="s">
        <v>214</v>
      </c>
      <c r="E7967" s="152" t="s">
        <v>170</v>
      </c>
      <c r="F7967" s="152">
        <v>83</v>
      </c>
      <c r="G7967" s="152">
        <v>27.6666666666667</v>
      </c>
      <c r="H7967" s="152">
        <v>320.525197914655</v>
      </c>
      <c r="I7967" s="152">
        <v>306.17930330282798</v>
      </c>
      <c r="J7967" s="152">
        <v>243.737686443337</v>
      </c>
      <c r="K7967" s="152">
        <v>379.70656875481899</v>
      </c>
      <c r="L7967" s="152">
        <v>62.441616859490402</v>
      </c>
      <c r="M7967" s="152">
        <v>73.527265451991099</v>
      </c>
    </row>
    <row r="7968" spans="1:13">
      <c r="A7968" s="150" t="str">
        <f t="shared" si="249"/>
        <v>2005-2007FemalesPP4</v>
      </c>
      <c r="B7968" s="151" t="str">
        <f t="shared" si="248"/>
        <v>2005-2007_Females_PP4_&lt;75</v>
      </c>
      <c r="C7968" s="152" t="s">
        <v>3</v>
      </c>
      <c r="D7968" s="152" t="s">
        <v>214</v>
      </c>
      <c r="E7968" s="152" t="s">
        <v>170</v>
      </c>
      <c r="F7968" s="152">
        <v>85</v>
      </c>
      <c r="G7968" s="152">
        <v>28.3333333333333</v>
      </c>
      <c r="H7968" s="152">
        <v>327.59085828804899</v>
      </c>
      <c r="I7968" s="152">
        <v>310.38961719866802</v>
      </c>
      <c r="J7968" s="152">
        <v>247.75909833552601</v>
      </c>
      <c r="K7968" s="152">
        <v>383.995793575368</v>
      </c>
      <c r="L7968" s="152">
        <v>62.630518863142001</v>
      </c>
      <c r="M7968" s="152">
        <v>73.606176376699906</v>
      </c>
    </row>
    <row r="7969" spans="1:13">
      <c r="A7969" s="150" t="str">
        <f t="shared" si="249"/>
        <v>2006-2008FemalesPP4</v>
      </c>
      <c r="B7969" s="151" t="str">
        <f t="shared" si="248"/>
        <v>2006-2008_Females_PP4_&lt;75</v>
      </c>
      <c r="C7969" s="152" t="s">
        <v>4</v>
      </c>
      <c r="D7969" s="152" t="s">
        <v>214</v>
      </c>
      <c r="E7969" s="152" t="s">
        <v>170</v>
      </c>
      <c r="F7969" s="152">
        <v>89</v>
      </c>
      <c r="G7969" s="152">
        <v>29.6666666666667</v>
      </c>
      <c r="H7969" s="152">
        <v>342.99367966702602</v>
      </c>
      <c r="I7969" s="152">
        <v>319.34855739073703</v>
      </c>
      <c r="J7969" s="152">
        <v>256.327391021766</v>
      </c>
      <c r="K7969" s="152">
        <v>393.14057125417003</v>
      </c>
      <c r="L7969" s="152">
        <v>63.021166368971002</v>
      </c>
      <c r="M7969" s="152">
        <v>73.792013863432501</v>
      </c>
    </row>
    <row r="7970" spans="1:13">
      <c r="A7970" s="150" t="str">
        <f t="shared" si="249"/>
        <v>2007-2009FemalesPP4</v>
      </c>
      <c r="B7970" s="151" t="str">
        <f t="shared" si="248"/>
        <v>2007-2009_Females_PP4_&lt;75</v>
      </c>
      <c r="C7970" s="152" t="s">
        <v>5</v>
      </c>
      <c r="D7970" s="152" t="s">
        <v>214</v>
      </c>
      <c r="E7970" s="152" t="s">
        <v>170</v>
      </c>
      <c r="F7970" s="152">
        <v>89</v>
      </c>
      <c r="G7970" s="152">
        <v>29.6666666666667</v>
      </c>
      <c r="H7970" s="152">
        <v>342.005149291012</v>
      </c>
      <c r="I7970" s="152">
        <v>317.89722991160602</v>
      </c>
      <c r="J7970" s="152">
        <v>255.12970554998901</v>
      </c>
      <c r="K7970" s="152">
        <v>391.392252214878</v>
      </c>
      <c r="L7970" s="152">
        <v>62.767524361616502</v>
      </c>
      <c r="M7970" s="152">
        <v>73.495022303272094</v>
      </c>
    </row>
    <row r="7971" spans="1:13">
      <c r="A7971" s="150" t="str">
        <f t="shared" si="249"/>
        <v>2008-2010FemalesPP4</v>
      </c>
      <c r="B7971" s="151" t="str">
        <f t="shared" si="248"/>
        <v>2008-2010_Females_PP4_&lt;75</v>
      </c>
      <c r="C7971" s="152" t="s">
        <v>6</v>
      </c>
      <c r="D7971" s="152" t="s">
        <v>214</v>
      </c>
      <c r="E7971" s="152" t="s">
        <v>170</v>
      </c>
      <c r="F7971" s="152">
        <v>84</v>
      </c>
      <c r="G7971" s="152">
        <v>28</v>
      </c>
      <c r="H7971" s="152">
        <v>321.30971961901798</v>
      </c>
      <c r="I7971" s="152">
        <v>296.465054471879</v>
      </c>
      <c r="J7971" s="152">
        <v>236.289526487779</v>
      </c>
      <c r="K7971" s="152">
        <v>367.254315333119</v>
      </c>
      <c r="L7971" s="152">
        <v>60.175527984099602</v>
      </c>
      <c r="M7971" s="152">
        <v>70.789260861239796</v>
      </c>
    </row>
    <row r="7972" spans="1:13">
      <c r="A7972" s="150" t="str">
        <f t="shared" si="249"/>
        <v>2009-2011FemalesPP4</v>
      </c>
      <c r="B7972" s="151" t="str">
        <f t="shared" si="248"/>
        <v>2009-2011_Females_PP4_&lt;75</v>
      </c>
      <c r="C7972" s="152" t="s">
        <v>7</v>
      </c>
      <c r="D7972" s="152" t="s">
        <v>214</v>
      </c>
      <c r="E7972" s="152" t="s">
        <v>170</v>
      </c>
      <c r="F7972" s="152">
        <v>85</v>
      </c>
      <c r="G7972" s="152">
        <v>28.3333333333333</v>
      </c>
      <c r="H7972" s="152">
        <v>321.64074620653099</v>
      </c>
      <c r="I7972" s="152">
        <v>295.01135337808199</v>
      </c>
      <c r="J7972" s="152">
        <v>235.379398731881</v>
      </c>
      <c r="K7972" s="152">
        <v>365.09348348093101</v>
      </c>
      <c r="L7972" s="152">
        <v>59.631954646200697</v>
      </c>
      <c r="M7972" s="152">
        <v>70.082130102848694</v>
      </c>
    </row>
    <row r="7973" spans="1:13">
      <c r="A7973" s="150" t="str">
        <f t="shared" si="249"/>
        <v>2010-2012FemalesPP4</v>
      </c>
      <c r="B7973" s="151" t="str">
        <f t="shared" si="248"/>
        <v>2010-2012_Females_PP4_&lt;75</v>
      </c>
      <c r="C7973" s="152" t="s">
        <v>8</v>
      </c>
      <c r="D7973" s="152" t="s">
        <v>214</v>
      </c>
      <c r="E7973" s="152" t="s">
        <v>170</v>
      </c>
      <c r="F7973" s="152">
        <v>83</v>
      </c>
      <c r="G7973" s="152">
        <v>27.6666666666667</v>
      </c>
      <c r="H7973" s="152">
        <v>311.69026249577502</v>
      </c>
      <c r="I7973" s="152">
        <v>286.37286382340397</v>
      </c>
      <c r="J7973" s="152">
        <v>227.78410703874201</v>
      </c>
      <c r="K7973" s="152">
        <v>355.36324698887898</v>
      </c>
      <c r="L7973" s="152">
        <v>58.5887567846626</v>
      </c>
      <c r="M7973" s="152">
        <v>68.990383165474995</v>
      </c>
    </row>
    <row r="7974" spans="1:13">
      <c r="A7974" s="150" t="str">
        <f t="shared" si="249"/>
        <v>2011-2013FemalesPP4</v>
      </c>
      <c r="B7974" s="151" t="str">
        <f t="shared" si="248"/>
        <v>2011-2013_Females_PP4_&lt;75</v>
      </c>
      <c r="C7974" s="152" t="s">
        <v>9</v>
      </c>
      <c r="D7974" s="152" t="s">
        <v>214</v>
      </c>
      <c r="E7974" s="152" t="s">
        <v>170</v>
      </c>
      <c r="F7974" s="152">
        <v>83</v>
      </c>
      <c r="G7974" s="152">
        <v>27.6666666666667</v>
      </c>
      <c r="H7974" s="152">
        <v>309.90964080352501</v>
      </c>
      <c r="I7974" s="152">
        <v>282.418021457598</v>
      </c>
      <c r="J7974" s="152">
        <v>224.71051548711401</v>
      </c>
      <c r="K7974" s="152">
        <v>350.37069987097402</v>
      </c>
      <c r="L7974" s="152">
        <v>57.707505970484199</v>
      </c>
      <c r="M7974" s="152">
        <v>67.952678413375395</v>
      </c>
    </row>
    <row r="7975" spans="1:13">
      <c r="A7975" s="150" t="str">
        <f t="shared" si="249"/>
        <v>2012-2014FemalesPP4</v>
      </c>
      <c r="B7975" s="151" t="str">
        <f t="shared" si="248"/>
        <v>2012-2014_Females_PP4_&lt;75</v>
      </c>
      <c r="C7975" s="152" t="s">
        <v>216</v>
      </c>
      <c r="D7975" s="152" t="s">
        <v>214</v>
      </c>
      <c r="E7975" s="152" t="s">
        <v>170</v>
      </c>
      <c r="F7975" s="152">
        <v>79</v>
      </c>
      <c r="G7975" s="152">
        <v>26.3333333333333</v>
      </c>
      <c r="H7975" s="152">
        <v>294.94119843195801</v>
      </c>
      <c r="I7975" s="152">
        <v>267.78890822397301</v>
      </c>
      <c r="J7975" s="152">
        <v>211.745110690237</v>
      </c>
      <c r="K7975" s="152">
        <v>334.05474652509599</v>
      </c>
      <c r="L7975" s="152">
        <v>56.043797533735798</v>
      </c>
      <c r="M7975" s="152">
        <v>66.265838301123395</v>
      </c>
    </row>
    <row r="7976" spans="1:13">
      <c r="A7976" s="150" t="str">
        <f t="shared" si="249"/>
        <v>2004-2006FemalesPP5</v>
      </c>
      <c r="B7976" s="151" t="str">
        <f t="shared" si="248"/>
        <v>2004-2006_Females_PP5_&lt;75</v>
      </c>
      <c r="C7976" s="152" t="s">
        <v>1</v>
      </c>
      <c r="D7976" s="152" t="s">
        <v>214</v>
      </c>
      <c r="E7976" s="152" t="s">
        <v>171</v>
      </c>
      <c r="F7976" s="152">
        <v>74</v>
      </c>
      <c r="G7976" s="152">
        <v>24.6666666666667</v>
      </c>
      <c r="H7976" s="152">
        <v>309.45510810019698</v>
      </c>
      <c r="I7976" s="152">
        <v>329.36861033237199</v>
      </c>
      <c r="J7976" s="152">
        <v>258.29485342651998</v>
      </c>
      <c r="K7976" s="152">
        <v>413.878576256364</v>
      </c>
      <c r="L7976" s="152">
        <v>71.073756905851795</v>
      </c>
      <c r="M7976" s="152">
        <v>84.509965923991999</v>
      </c>
    </row>
    <row r="7977" spans="1:13">
      <c r="A7977" s="150" t="str">
        <f t="shared" si="249"/>
        <v>2005-2007FemalesPP5</v>
      </c>
      <c r="B7977" s="151" t="str">
        <f t="shared" si="248"/>
        <v>2005-2007_Females_PP5_&lt;75</v>
      </c>
      <c r="C7977" s="152" t="s">
        <v>3</v>
      </c>
      <c r="D7977" s="152" t="s">
        <v>214</v>
      </c>
      <c r="E7977" s="152" t="s">
        <v>171</v>
      </c>
      <c r="F7977" s="152">
        <v>69</v>
      </c>
      <c r="G7977" s="152">
        <v>23</v>
      </c>
      <c r="H7977" s="152">
        <v>288.05209985806101</v>
      </c>
      <c r="I7977" s="152">
        <v>314.381162994487</v>
      </c>
      <c r="J7977" s="152">
        <v>244.32912529615101</v>
      </c>
      <c r="K7977" s="152">
        <v>398.19532708227001</v>
      </c>
      <c r="L7977" s="152">
        <v>70.052037698336605</v>
      </c>
      <c r="M7977" s="152">
        <v>83.814164087783297</v>
      </c>
    </row>
    <row r="7978" spans="1:13">
      <c r="A7978" s="150" t="str">
        <f t="shared" si="249"/>
        <v>2006-2008FemalesPP5</v>
      </c>
      <c r="B7978" s="151" t="str">
        <f t="shared" si="248"/>
        <v>2006-2008_Females_PP5_&lt;75</v>
      </c>
      <c r="C7978" s="152" t="s">
        <v>4</v>
      </c>
      <c r="D7978" s="152" t="s">
        <v>214</v>
      </c>
      <c r="E7978" s="152" t="s">
        <v>171</v>
      </c>
      <c r="F7978" s="152">
        <v>76</v>
      </c>
      <c r="G7978" s="152">
        <v>25.3333333333333</v>
      </c>
      <c r="H7978" s="152">
        <v>316.56114628457198</v>
      </c>
      <c r="I7978" s="152">
        <v>343.627988137035</v>
      </c>
      <c r="J7978" s="152">
        <v>270.41745156998098</v>
      </c>
      <c r="K7978" s="152">
        <v>430.47776078940899</v>
      </c>
      <c r="L7978" s="152">
        <v>73.210536567054803</v>
      </c>
      <c r="M7978" s="152">
        <v>86.849772652374</v>
      </c>
    </row>
    <row r="7979" spans="1:13">
      <c r="A7979" s="150" t="str">
        <f t="shared" si="249"/>
        <v>2007-2009FemalesPP5</v>
      </c>
      <c r="B7979" s="151" t="str">
        <f t="shared" si="248"/>
        <v>2007-2009_Females_PP5_&lt;75</v>
      </c>
      <c r="C7979" s="152" t="s">
        <v>5</v>
      </c>
      <c r="D7979" s="152" t="s">
        <v>214</v>
      </c>
      <c r="E7979" s="152" t="s">
        <v>171</v>
      </c>
      <c r="F7979" s="152">
        <v>76</v>
      </c>
      <c r="G7979" s="152">
        <v>25.3333333333333</v>
      </c>
      <c r="H7979" s="152">
        <v>315.53599601428198</v>
      </c>
      <c r="I7979" s="152">
        <v>332.34616657025401</v>
      </c>
      <c r="J7979" s="152">
        <v>261.53099776520202</v>
      </c>
      <c r="K7979" s="152">
        <v>416.354310745308</v>
      </c>
      <c r="L7979" s="152">
        <v>70.815168805051897</v>
      </c>
      <c r="M7979" s="152">
        <v>84.008144175054596</v>
      </c>
    </row>
    <row r="7980" spans="1:13">
      <c r="A7980" s="150" t="str">
        <f t="shared" si="249"/>
        <v>2008-2010FemalesPP5</v>
      </c>
      <c r="B7980" s="151" t="str">
        <f t="shared" si="248"/>
        <v>2008-2010_Females_PP5_&lt;75</v>
      </c>
      <c r="C7980" s="152" t="s">
        <v>6</v>
      </c>
      <c r="D7980" s="152" t="s">
        <v>214</v>
      </c>
      <c r="E7980" s="152" t="s">
        <v>171</v>
      </c>
      <c r="F7980" s="152">
        <v>74</v>
      </c>
      <c r="G7980" s="152">
        <v>24.6666666666667</v>
      </c>
      <c r="H7980" s="152">
        <v>306.78661747025399</v>
      </c>
      <c r="I7980" s="152">
        <v>316.40026343097401</v>
      </c>
      <c r="J7980" s="152">
        <v>248.225409849226</v>
      </c>
      <c r="K7980" s="152">
        <v>397.46329997058598</v>
      </c>
      <c r="L7980" s="152">
        <v>68.174853581747399</v>
      </c>
      <c r="M7980" s="152">
        <v>81.063036539612696</v>
      </c>
    </row>
    <row r="7981" spans="1:13">
      <c r="A7981" s="150" t="str">
        <f t="shared" si="249"/>
        <v>2009-2011FemalesPP5</v>
      </c>
      <c r="B7981" s="151" t="str">
        <f t="shared" si="248"/>
        <v>2009-2011_Females_PP5_&lt;75</v>
      </c>
      <c r="C7981" s="152" t="s">
        <v>7</v>
      </c>
      <c r="D7981" s="152" t="s">
        <v>214</v>
      </c>
      <c r="E7981" s="152" t="s">
        <v>171</v>
      </c>
      <c r="F7981" s="152">
        <v>80</v>
      </c>
      <c r="G7981" s="152">
        <v>26.6666666666667</v>
      </c>
      <c r="H7981" s="152">
        <v>331.510028178352</v>
      </c>
      <c r="I7981" s="152">
        <v>341.31081785601299</v>
      </c>
      <c r="J7981" s="152">
        <v>270.42261634449801</v>
      </c>
      <c r="K7981" s="152">
        <v>425.03993886325998</v>
      </c>
      <c r="L7981" s="152">
        <v>70.888201511515007</v>
      </c>
      <c r="M7981" s="152">
        <v>83.7291210072474</v>
      </c>
    </row>
    <row r="7982" spans="1:13">
      <c r="A7982" s="150" t="str">
        <f t="shared" si="249"/>
        <v>2010-2012FemalesPP5</v>
      </c>
      <c r="B7982" s="151" t="str">
        <f t="shared" si="248"/>
        <v>2010-2012_Females_PP5_&lt;75</v>
      </c>
      <c r="C7982" s="152" t="s">
        <v>8</v>
      </c>
      <c r="D7982" s="152" t="s">
        <v>214</v>
      </c>
      <c r="E7982" s="152" t="s">
        <v>171</v>
      </c>
      <c r="F7982" s="152">
        <v>78</v>
      </c>
      <c r="G7982" s="152">
        <v>26</v>
      </c>
      <c r="H7982" s="152">
        <v>323.23567195723302</v>
      </c>
      <c r="I7982" s="152">
        <v>328.29179313039202</v>
      </c>
      <c r="J7982" s="152">
        <v>259.23204587294799</v>
      </c>
      <c r="K7982" s="152">
        <v>410.035728360532</v>
      </c>
      <c r="L7982" s="152">
        <v>69.059747257444499</v>
      </c>
      <c r="M7982" s="152">
        <v>81.743935230139698</v>
      </c>
    </row>
    <row r="7983" spans="1:13">
      <c r="A7983" s="150" t="str">
        <f t="shared" si="249"/>
        <v>2011-2013FemalesPP5</v>
      </c>
      <c r="B7983" s="151" t="str">
        <f t="shared" si="248"/>
        <v>2011-2013_Females_PP5_&lt;75</v>
      </c>
      <c r="C7983" s="152" t="s">
        <v>9</v>
      </c>
      <c r="D7983" s="152" t="s">
        <v>214</v>
      </c>
      <c r="E7983" s="152" t="s">
        <v>171</v>
      </c>
      <c r="F7983" s="152">
        <v>74</v>
      </c>
      <c r="G7983" s="152">
        <v>24.6666666666667</v>
      </c>
      <c r="H7983" s="152">
        <v>306.913856745884</v>
      </c>
      <c r="I7983" s="152">
        <v>304.46012684257698</v>
      </c>
      <c r="J7983" s="152">
        <v>238.75756774030299</v>
      </c>
      <c r="K7983" s="152">
        <v>382.58349153550301</v>
      </c>
      <c r="L7983" s="152">
        <v>65.702559102273895</v>
      </c>
      <c r="M7983" s="152">
        <v>78.123364692926003</v>
      </c>
    </row>
    <row r="7984" spans="1:13">
      <c r="A7984" s="150" t="str">
        <f t="shared" si="249"/>
        <v>2012-2014FemalesPP5</v>
      </c>
      <c r="B7984" s="151" t="str">
        <f t="shared" si="248"/>
        <v>2012-2014_Females_PP5_&lt;75</v>
      </c>
      <c r="C7984" s="152" t="s">
        <v>216</v>
      </c>
      <c r="D7984" s="152" t="s">
        <v>214</v>
      </c>
      <c r="E7984" s="152" t="s">
        <v>171</v>
      </c>
      <c r="F7984" s="152">
        <v>78</v>
      </c>
      <c r="G7984" s="152">
        <v>26</v>
      </c>
      <c r="H7984" s="152">
        <v>323.55747293317302</v>
      </c>
      <c r="I7984" s="152">
        <v>317.92578977738998</v>
      </c>
      <c r="J7984" s="152">
        <v>251.02021351008301</v>
      </c>
      <c r="K7984" s="152">
        <v>397.11989792467199</v>
      </c>
      <c r="L7984" s="152">
        <v>66.905576267307794</v>
      </c>
      <c r="M7984" s="152">
        <v>79.194108147281298</v>
      </c>
    </row>
    <row r="7985" spans="1:13">
      <c r="A7985" s="150" t="str">
        <f t="shared" si="249"/>
        <v>2004-2006FemalesPR</v>
      </c>
      <c r="B7985" s="151" t="str">
        <f t="shared" si="248"/>
        <v>2004-2006_Females_PR_&lt;75</v>
      </c>
      <c r="C7985" s="152" t="s">
        <v>1</v>
      </c>
      <c r="D7985" s="152" t="s">
        <v>214</v>
      </c>
      <c r="E7985" s="152" t="s">
        <v>172</v>
      </c>
      <c r="F7985" s="152">
        <v>643</v>
      </c>
      <c r="G7985" s="152">
        <v>214.333333333333</v>
      </c>
      <c r="H7985" s="152">
        <v>328.39129124681398</v>
      </c>
      <c r="I7985" s="152">
        <v>374.22642714570901</v>
      </c>
      <c r="J7985" s="152">
        <v>345.73657372551298</v>
      </c>
      <c r="K7985" s="152">
        <v>404.43024486101899</v>
      </c>
      <c r="L7985" s="152">
        <v>28.489853420195999</v>
      </c>
      <c r="M7985" s="152">
        <v>30.203817715309999</v>
      </c>
    </row>
    <row r="7986" spans="1:13">
      <c r="A7986" s="150" t="str">
        <f t="shared" si="249"/>
        <v>2005-2007FemalesPR</v>
      </c>
      <c r="B7986" s="151" t="str">
        <f t="shared" si="248"/>
        <v>2005-2007_Females_PR_&lt;75</v>
      </c>
      <c r="C7986" s="152" t="s">
        <v>3</v>
      </c>
      <c r="D7986" s="152" t="s">
        <v>214</v>
      </c>
      <c r="E7986" s="152" t="s">
        <v>172</v>
      </c>
      <c r="F7986" s="152">
        <v>637</v>
      </c>
      <c r="G7986" s="152">
        <v>212.333333333333</v>
      </c>
      <c r="H7986" s="152">
        <v>324.15983064302702</v>
      </c>
      <c r="I7986" s="152">
        <v>372.113498789049</v>
      </c>
      <c r="J7986" s="152">
        <v>343.65831198960097</v>
      </c>
      <c r="K7986" s="152">
        <v>402.28887126637898</v>
      </c>
      <c r="L7986" s="152">
        <v>28.455186799447599</v>
      </c>
      <c r="M7986" s="152">
        <v>30.175372477330601</v>
      </c>
    </row>
    <row r="7987" spans="1:13">
      <c r="A7987" s="150" t="str">
        <f t="shared" si="249"/>
        <v>2006-2008FemalesPR</v>
      </c>
      <c r="B7987" s="151" t="str">
        <f t="shared" si="248"/>
        <v>2006-2008_Females_PR_&lt;75</v>
      </c>
      <c r="C7987" s="152" t="s">
        <v>4</v>
      </c>
      <c r="D7987" s="152" t="s">
        <v>214</v>
      </c>
      <c r="E7987" s="152" t="s">
        <v>172</v>
      </c>
      <c r="F7987" s="152">
        <v>623</v>
      </c>
      <c r="G7987" s="152">
        <v>207.666666666667</v>
      </c>
      <c r="H7987" s="152">
        <v>314.68619775224101</v>
      </c>
      <c r="I7987" s="152">
        <v>362.159532298746</v>
      </c>
      <c r="J7987" s="152">
        <v>334.16574050733902</v>
      </c>
      <c r="K7987" s="152">
        <v>391.86515295744601</v>
      </c>
      <c r="L7987" s="152">
        <v>27.993791791406998</v>
      </c>
      <c r="M7987" s="152">
        <v>29.705620658699999</v>
      </c>
    </row>
    <row r="7988" spans="1:13">
      <c r="A7988" s="150" t="str">
        <f t="shared" si="249"/>
        <v>2007-2009FemalesPR</v>
      </c>
      <c r="B7988" s="151" t="str">
        <f t="shared" si="248"/>
        <v>2007-2009_Females_PR_&lt;75</v>
      </c>
      <c r="C7988" s="152" t="s">
        <v>5</v>
      </c>
      <c r="D7988" s="152" t="s">
        <v>214</v>
      </c>
      <c r="E7988" s="152" t="s">
        <v>172</v>
      </c>
      <c r="F7988" s="152">
        <v>596</v>
      </c>
      <c r="G7988" s="152">
        <v>198.666666666667</v>
      </c>
      <c r="H7988" s="152">
        <v>299.08718190622898</v>
      </c>
      <c r="I7988" s="152">
        <v>344.87687761415998</v>
      </c>
      <c r="J7988" s="152">
        <v>317.63598682194902</v>
      </c>
      <c r="K7988" s="152">
        <v>373.82213591274501</v>
      </c>
      <c r="L7988" s="152">
        <v>27.240890792211399</v>
      </c>
      <c r="M7988" s="152">
        <v>28.945258298585099</v>
      </c>
    </row>
    <row r="7989" spans="1:13">
      <c r="A7989" s="150" t="str">
        <f t="shared" si="249"/>
        <v>2008-2010FemalesPR</v>
      </c>
      <c r="B7989" s="151" t="str">
        <f t="shared" si="248"/>
        <v>2008-2010_Females_PR_&lt;75</v>
      </c>
      <c r="C7989" s="152" t="s">
        <v>6</v>
      </c>
      <c r="D7989" s="152" t="s">
        <v>214</v>
      </c>
      <c r="E7989" s="152" t="s">
        <v>172</v>
      </c>
      <c r="F7989" s="152">
        <v>572</v>
      </c>
      <c r="G7989" s="152">
        <v>190.666666666667</v>
      </c>
      <c r="H7989" s="152">
        <v>284.98829156494401</v>
      </c>
      <c r="I7989" s="152">
        <v>325.56117568534597</v>
      </c>
      <c r="J7989" s="152">
        <v>299.309204755314</v>
      </c>
      <c r="K7989" s="152">
        <v>353.490924943555</v>
      </c>
      <c r="L7989" s="152">
        <v>26.251970930031899</v>
      </c>
      <c r="M7989" s="152">
        <v>27.929749258209299</v>
      </c>
    </row>
    <row r="7990" spans="1:13">
      <c r="A7990" s="150" t="str">
        <f t="shared" si="249"/>
        <v>2009-2011FemalesPR</v>
      </c>
      <c r="B7990" s="151" t="str">
        <f t="shared" si="248"/>
        <v>2009-2011_Females_PR_&lt;75</v>
      </c>
      <c r="C7990" s="152" t="s">
        <v>7</v>
      </c>
      <c r="D7990" s="152" t="s">
        <v>214</v>
      </c>
      <c r="E7990" s="152" t="s">
        <v>172</v>
      </c>
      <c r="F7990" s="152">
        <v>552</v>
      </c>
      <c r="G7990" s="152">
        <v>184</v>
      </c>
      <c r="H7990" s="152">
        <v>273.420279661395</v>
      </c>
      <c r="I7990" s="152">
        <v>310.66388166244099</v>
      </c>
      <c r="J7990" s="152">
        <v>285.16840098755802</v>
      </c>
      <c r="K7990" s="152">
        <v>337.819079699062</v>
      </c>
      <c r="L7990" s="152">
        <v>25.4954806748833</v>
      </c>
      <c r="M7990" s="152">
        <v>27.155198036621599</v>
      </c>
    </row>
    <row r="7991" spans="1:13">
      <c r="A7991" s="150" t="str">
        <f t="shared" si="249"/>
        <v>2010-2012FemalesPR</v>
      </c>
      <c r="B7991" s="151" t="str">
        <f t="shared" si="248"/>
        <v>2010-2012_Females_PR_&lt;75</v>
      </c>
      <c r="C7991" s="152" t="s">
        <v>8</v>
      </c>
      <c r="D7991" s="152" t="s">
        <v>214</v>
      </c>
      <c r="E7991" s="152" t="s">
        <v>172</v>
      </c>
      <c r="F7991" s="152">
        <v>561</v>
      </c>
      <c r="G7991" s="152">
        <v>187</v>
      </c>
      <c r="H7991" s="152">
        <v>276.59448585966197</v>
      </c>
      <c r="I7991" s="152">
        <v>311.03950139790197</v>
      </c>
      <c r="J7991" s="152">
        <v>285.72162411086401</v>
      </c>
      <c r="K7991" s="152">
        <v>337.99179668400501</v>
      </c>
      <c r="L7991" s="152">
        <v>25.317877287038201</v>
      </c>
      <c r="M7991" s="152">
        <v>26.952295286103201</v>
      </c>
    </row>
    <row r="7992" spans="1:13">
      <c r="A7992" s="150" t="str">
        <f t="shared" si="249"/>
        <v>2011-2013FemalesPR</v>
      </c>
      <c r="B7992" s="151" t="str">
        <f t="shared" si="248"/>
        <v>2011-2013_Females_PR_&lt;75</v>
      </c>
      <c r="C7992" s="152" t="s">
        <v>9</v>
      </c>
      <c r="D7992" s="152" t="s">
        <v>214</v>
      </c>
      <c r="E7992" s="152" t="s">
        <v>172</v>
      </c>
      <c r="F7992" s="152">
        <v>540</v>
      </c>
      <c r="G7992" s="152">
        <v>180</v>
      </c>
      <c r="H7992" s="152">
        <v>265.35756932466501</v>
      </c>
      <c r="I7992" s="152">
        <v>296.480896091452</v>
      </c>
      <c r="J7992" s="152">
        <v>271.90724965120802</v>
      </c>
      <c r="K7992" s="152">
        <v>322.67255638414298</v>
      </c>
      <c r="L7992" s="152">
        <v>24.573646440244801</v>
      </c>
      <c r="M7992" s="152">
        <v>26.191660292690901</v>
      </c>
    </row>
    <row r="7993" spans="1:13">
      <c r="A7993" s="150" t="str">
        <f t="shared" si="249"/>
        <v>2012-2014FemalesPR</v>
      </c>
      <c r="B7993" s="151" t="str">
        <f t="shared" si="248"/>
        <v>2012-2014_Females_PR_&lt;75</v>
      </c>
      <c r="C7993" s="152" t="s">
        <v>216</v>
      </c>
      <c r="D7993" s="152" t="s">
        <v>214</v>
      </c>
      <c r="E7993" s="152" t="s">
        <v>172</v>
      </c>
      <c r="F7993" s="152">
        <v>535</v>
      </c>
      <c r="G7993" s="152">
        <v>178.333333333333</v>
      </c>
      <c r="H7993" s="152">
        <v>262.48264425506397</v>
      </c>
      <c r="I7993" s="152">
        <v>290.52354225988103</v>
      </c>
      <c r="J7993" s="152">
        <v>266.34272842997302</v>
      </c>
      <c r="K7993" s="152">
        <v>316.30419274003799</v>
      </c>
      <c r="L7993" s="152">
        <v>24.1808138299081</v>
      </c>
      <c r="M7993" s="152">
        <v>25.780650480156499</v>
      </c>
    </row>
    <row r="7994" spans="1:13">
      <c r="A7994" s="150" t="str">
        <f t="shared" si="249"/>
        <v>2004-2006FemalesPR1</v>
      </c>
      <c r="B7994" s="151" t="str">
        <f t="shared" si="248"/>
        <v>2004-2006_Females_PR1_&lt;75</v>
      </c>
      <c r="C7994" s="152" t="s">
        <v>1</v>
      </c>
      <c r="D7994" s="152" t="s">
        <v>214</v>
      </c>
      <c r="E7994" s="152" t="s">
        <v>173</v>
      </c>
      <c r="F7994" s="152">
        <v>90</v>
      </c>
      <c r="G7994" s="152">
        <v>30</v>
      </c>
      <c r="H7994" s="152">
        <v>221.80052739236501</v>
      </c>
      <c r="I7994" s="152">
        <v>230.32592786099599</v>
      </c>
      <c r="J7994" s="152">
        <v>184.71968994506599</v>
      </c>
      <c r="K7994" s="152">
        <v>283.67940532010402</v>
      </c>
      <c r="L7994" s="152">
        <v>45.606237915929697</v>
      </c>
      <c r="M7994" s="152">
        <v>53.353477459108298</v>
      </c>
    </row>
    <row r="7995" spans="1:13">
      <c r="A7995" s="150" t="str">
        <f t="shared" si="249"/>
        <v>2005-2007FemalesPR1</v>
      </c>
      <c r="B7995" s="151" t="str">
        <f t="shared" si="248"/>
        <v>2005-2007_Females_PR1_&lt;75</v>
      </c>
      <c r="C7995" s="152" t="s">
        <v>3</v>
      </c>
      <c r="D7995" s="152" t="s">
        <v>214</v>
      </c>
      <c r="E7995" s="152" t="s">
        <v>173</v>
      </c>
      <c r="F7995" s="152">
        <v>84</v>
      </c>
      <c r="G7995" s="152">
        <v>28</v>
      </c>
      <c r="H7995" s="152">
        <v>206.916937629323</v>
      </c>
      <c r="I7995" s="152">
        <v>215.541879994829</v>
      </c>
      <c r="J7995" s="152">
        <v>171.546228140387</v>
      </c>
      <c r="K7995" s="152">
        <v>267.29746536679801</v>
      </c>
      <c r="L7995" s="152">
        <v>43.995651854441903</v>
      </c>
      <c r="M7995" s="152">
        <v>51.755585371968898</v>
      </c>
    </row>
    <row r="7996" spans="1:13">
      <c r="A7996" s="150" t="str">
        <f t="shared" si="249"/>
        <v>2006-2008FemalesPR1</v>
      </c>
      <c r="B7996" s="151" t="str">
        <f t="shared" si="248"/>
        <v>2006-2008_Females_PR1_&lt;75</v>
      </c>
      <c r="C7996" s="152" t="s">
        <v>4</v>
      </c>
      <c r="D7996" s="152" t="s">
        <v>214</v>
      </c>
      <c r="E7996" s="152" t="s">
        <v>173</v>
      </c>
      <c r="F7996" s="152">
        <v>93</v>
      </c>
      <c r="G7996" s="152">
        <v>31</v>
      </c>
      <c r="H7996" s="152">
        <v>228.12568989624</v>
      </c>
      <c r="I7996" s="152">
        <v>233.031578687582</v>
      </c>
      <c r="J7996" s="152">
        <v>187.80751967532299</v>
      </c>
      <c r="K7996" s="152">
        <v>285.80220940077203</v>
      </c>
      <c r="L7996" s="152">
        <v>45.224059012259801</v>
      </c>
      <c r="M7996" s="152">
        <v>52.770630713190101</v>
      </c>
    </row>
    <row r="7997" spans="1:13">
      <c r="A7997" s="150" t="str">
        <f t="shared" si="249"/>
        <v>2007-2009FemalesPR1</v>
      </c>
      <c r="B7997" s="151" t="str">
        <f t="shared" si="248"/>
        <v>2007-2009_Females_PR1_&lt;75</v>
      </c>
      <c r="C7997" s="152" t="s">
        <v>5</v>
      </c>
      <c r="D7997" s="152" t="s">
        <v>214</v>
      </c>
      <c r="E7997" s="152" t="s">
        <v>173</v>
      </c>
      <c r="F7997" s="152">
        <v>94</v>
      </c>
      <c r="G7997" s="152">
        <v>31.3333333333333</v>
      </c>
      <c r="H7997" s="152">
        <v>230.79945000982099</v>
      </c>
      <c r="I7997" s="152">
        <v>234.37873054383999</v>
      </c>
      <c r="J7997" s="152">
        <v>189.117708535242</v>
      </c>
      <c r="K7997" s="152">
        <v>287.14873872944901</v>
      </c>
      <c r="L7997" s="152">
        <v>45.261022008597699</v>
      </c>
      <c r="M7997" s="152">
        <v>52.7700081856091</v>
      </c>
    </row>
    <row r="7998" spans="1:13">
      <c r="A7998" s="150" t="str">
        <f t="shared" si="249"/>
        <v>2008-2010FemalesPR1</v>
      </c>
      <c r="B7998" s="151" t="str">
        <f t="shared" si="248"/>
        <v>2008-2010_Females_PR1_&lt;75</v>
      </c>
      <c r="C7998" s="152" t="s">
        <v>6</v>
      </c>
      <c r="D7998" s="152" t="s">
        <v>214</v>
      </c>
      <c r="E7998" s="152" t="s">
        <v>173</v>
      </c>
      <c r="F7998" s="152">
        <v>94</v>
      </c>
      <c r="G7998" s="152">
        <v>31.3333333333333</v>
      </c>
      <c r="H7998" s="152">
        <v>231.003637078541</v>
      </c>
      <c r="I7998" s="152">
        <v>228.67442541637399</v>
      </c>
      <c r="J7998" s="152">
        <v>184.491666400627</v>
      </c>
      <c r="K7998" s="152">
        <v>280.18728242788501</v>
      </c>
      <c r="L7998" s="152">
        <v>44.182759015746903</v>
      </c>
      <c r="M7998" s="152">
        <v>51.512857011511301</v>
      </c>
    </row>
    <row r="7999" spans="1:13">
      <c r="A7999" s="150" t="str">
        <f t="shared" si="249"/>
        <v>2009-2011FemalesPR1</v>
      </c>
      <c r="B7999" s="151" t="str">
        <f t="shared" ref="B7999:B8062" si="250">CONCATENATE(C7999,"_",D7999,"_",E7999,"_","&lt;75")</f>
        <v>2009-2011_Females_PR1_&lt;75</v>
      </c>
      <c r="C7999" s="152" t="s">
        <v>7</v>
      </c>
      <c r="D7999" s="152" t="s">
        <v>214</v>
      </c>
      <c r="E7999" s="152" t="s">
        <v>173</v>
      </c>
      <c r="F7999" s="152">
        <v>87</v>
      </c>
      <c r="G7999" s="152">
        <v>29</v>
      </c>
      <c r="H7999" s="152">
        <v>214.873175430364</v>
      </c>
      <c r="I7999" s="152">
        <v>208.56394684875801</v>
      </c>
      <c r="J7999" s="152">
        <v>166.76672586497401</v>
      </c>
      <c r="K7999" s="152">
        <v>257.59363108787801</v>
      </c>
      <c r="L7999" s="152">
        <v>41.797220983783703</v>
      </c>
      <c r="M7999" s="152">
        <v>49.029684239119902</v>
      </c>
    </row>
    <row r="8000" spans="1:13">
      <c r="A8000" s="150" t="str">
        <f t="shared" si="249"/>
        <v>2010-2012FemalesPR1</v>
      </c>
      <c r="B8000" s="151" t="str">
        <f t="shared" si="250"/>
        <v>2010-2012_Females_PR1_&lt;75</v>
      </c>
      <c r="C8000" s="152" t="s">
        <v>8</v>
      </c>
      <c r="D8000" s="152" t="s">
        <v>214</v>
      </c>
      <c r="E8000" s="152" t="s">
        <v>173</v>
      </c>
      <c r="F8000" s="152">
        <v>74</v>
      </c>
      <c r="G8000" s="152">
        <v>24.6666666666667</v>
      </c>
      <c r="H8000" s="152">
        <v>184.18039723231601</v>
      </c>
      <c r="I8000" s="152">
        <v>171.99850731857001</v>
      </c>
      <c r="J8000" s="152">
        <v>134.86679741552101</v>
      </c>
      <c r="K8000" s="152">
        <v>216.14981822736399</v>
      </c>
      <c r="L8000" s="152">
        <v>37.131709903049597</v>
      </c>
      <c r="M8000" s="152">
        <v>44.151310908793498</v>
      </c>
    </row>
    <row r="8001" spans="1:13">
      <c r="A8001" s="150" t="str">
        <f t="shared" si="249"/>
        <v>2011-2013FemalesPR1</v>
      </c>
      <c r="B8001" s="151" t="str">
        <f t="shared" si="250"/>
        <v>2011-2013_Females_PR1_&lt;75</v>
      </c>
      <c r="C8001" s="152" t="s">
        <v>9</v>
      </c>
      <c r="D8001" s="152" t="s">
        <v>214</v>
      </c>
      <c r="E8001" s="152" t="s">
        <v>173</v>
      </c>
      <c r="F8001" s="152">
        <v>78</v>
      </c>
      <c r="G8001" s="152">
        <v>26</v>
      </c>
      <c r="H8001" s="152">
        <v>195.576952008425</v>
      </c>
      <c r="I8001" s="152">
        <v>179.286487344183</v>
      </c>
      <c r="J8001" s="152">
        <v>141.507234550775</v>
      </c>
      <c r="K8001" s="152">
        <v>224.00464685141301</v>
      </c>
      <c r="L8001" s="152">
        <v>37.7792527934078</v>
      </c>
      <c r="M8001" s="152">
        <v>44.718159507229998</v>
      </c>
    </row>
    <row r="8002" spans="1:13">
      <c r="A8002" s="150" t="str">
        <f t="shared" si="249"/>
        <v>2012-2014FemalesPR1</v>
      </c>
      <c r="B8002" s="151" t="str">
        <f t="shared" si="250"/>
        <v>2012-2014_Females_PR1_&lt;75</v>
      </c>
      <c r="C8002" s="152" t="s">
        <v>216</v>
      </c>
      <c r="D8002" s="152" t="s">
        <v>214</v>
      </c>
      <c r="E8002" s="152" t="s">
        <v>173</v>
      </c>
      <c r="F8002" s="152">
        <v>76</v>
      </c>
      <c r="G8002" s="152">
        <v>25.3333333333333</v>
      </c>
      <c r="H8002" s="152">
        <v>191.67234117676699</v>
      </c>
      <c r="I8002" s="152">
        <v>172.74407794994201</v>
      </c>
      <c r="J8002" s="152">
        <v>135.66196323241101</v>
      </c>
      <c r="K8002" s="152">
        <v>216.734647937598</v>
      </c>
      <c r="L8002" s="152">
        <v>37.082114717531397</v>
      </c>
      <c r="M8002" s="152">
        <v>43.990569987655697</v>
      </c>
    </row>
    <row r="8003" spans="1:13">
      <c r="A8003" s="150" t="str">
        <f t="shared" ref="A8003:A8066" si="251">C8003&amp;D8003&amp;E8003</f>
        <v>2004-2006FemalesPR2</v>
      </c>
      <c r="B8003" s="151" t="str">
        <f t="shared" si="250"/>
        <v>2004-2006_Females_PR2_&lt;75</v>
      </c>
      <c r="C8003" s="152" t="s">
        <v>1</v>
      </c>
      <c r="D8003" s="152" t="s">
        <v>214</v>
      </c>
      <c r="E8003" s="152" t="s">
        <v>174</v>
      </c>
      <c r="F8003" s="152">
        <v>103</v>
      </c>
      <c r="G8003" s="152">
        <v>34.3333333333333</v>
      </c>
      <c r="H8003" s="152">
        <v>283.442031976664</v>
      </c>
      <c r="I8003" s="152">
        <v>300.28982013031498</v>
      </c>
      <c r="J8003" s="152">
        <v>244.94092204850099</v>
      </c>
      <c r="K8003" s="152">
        <v>364.37725590041401</v>
      </c>
      <c r="L8003" s="152">
        <v>55.348898081813999</v>
      </c>
      <c r="M8003" s="152">
        <v>64.087435770099503</v>
      </c>
    </row>
    <row r="8004" spans="1:13">
      <c r="A8004" s="150" t="str">
        <f t="shared" si="251"/>
        <v>2005-2007FemalesPR2</v>
      </c>
      <c r="B8004" s="151" t="str">
        <f t="shared" si="250"/>
        <v>2005-2007_Females_PR2_&lt;75</v>
      </c>
      <c r="C8004" s="152" t="s">
        <v>3</v>
      </c>
      <c r="D8004" s="152" t="s">
        <v>214</v>
      </c>
      <c r="E8004" s="152" t="s">
        <v>174</v>
      </c>
      <c r="F8004" s="152">
        <v>101</v>
      </c>
      <c r="G8004" s="152">
        <v>33.6666666666667</v>
      </c>
      <c r="H8004" s="152">
        <v>276.37915936952697</v>
      </c>
      <c r="I8004" s="152">
        <v>296.51875767675</v>
      </c>
      <c r="J8004" s="152">
        <v>241.29190708286899</v>
      </c>
      <c r="K8004" s="152">
        <v>360.55792583302099</v>
      </c>
      <c r="L8004" s="152">
        <v>55.226850593881203</v>
      </c>
      <c r="M8004" s="152">
        <v>64.039168156271003</v>
      </c>
    </row>
    <row r="8005" spans="1:13">
      <c r="A8005" s="150" t="str">
        <f t="shared" si="251"/>
        <v>2006-2008FemalesPR2</v>
      </c>
      <c r="B8005" s="151" t="str">
        <f t="shared" si="250"/>
        <v>2006-2008_Females_PR2_&lt;75</v>
      </c>
      <c r="C8005" s="152" t="s">
        <v>4</v>
      </c>
      <c r="D8005" s="152" t="s">
        <v>214</v>
      </c>
      <c r="E8005" s="152" t="s">
        <v>174</v>
      </c>
      <c r="F8005" s="152">
        <v>95</v>
      </c>
      <c r="G8005" s="152">
        <v>31.6666666666667</v>
      </c>
      <c r="H8005" s="152">
        <v>258.25744189207597</v>
      </c>
      <c r="I8005" s="152">
        <v>276.071758078203</v>
      </c>
      <c r="J8005" s="152">
        <v>223.141119584677</v>
      </c>
      <c r="K8005" s="152">
        <v>337.733490083449</v>
      </c>
      <c r="L8005" s="152">
        <v>52.930638493526097</v>
      </c>
      <c r="M8005" s="152">
        <v>61.661732005245398</v>
      </c>
    </row>
    <row r="8006" spans="1:13">
      <c r="A8006" s="150" t="str">
        <f t="shared" si="251"/>
        <v>2007-2009FemalesPR2</v>
      </c>
      <c r="B8006" s="151" t="str">
        <f t="shared" si="250"/>
        <v>2007-2009_Females_PR2_&lt;75</v>
      </c>
      <c r="C8006" s="152" t="s">
        <v>5</v>
      </c>
      <c r="D8006" s="152" t="s">
        <v>214</v>
      </c>
      <c r="E8006" s="152" t="s">
        <v>174</v>
      </c>
      <c r="F8006" s="152">
        <v>92</v>
      </c>
      <c r="G8006" s="152">
        <v>30.6666666666667</v>
      </c>
      <c r="H8006" s="152">
        <v>247.23871973341201</v>
      </c>
      <c r="I8006" s="152">
        <v>262.28168918934102</v>
      </c>
      <c r="J8006" s="152">
        <v>211.232898526913</v>
      </c>
      <c r="K8006" s="152">
        <v>321.89922503779701</v>
      </c>
      <c r="L8006" s="152">
        <v>51.048790662427997</v>
      </c>
      <c r="M8006" s="152">
        <v>59.617535848456697</v>
      </c>
    </row>
    <row r="8007" spans="1:13">
      <c r="A8007" s="150" t="str">
        <f t="shared" si="251"/>
        <v>2008-2010FemalesPR2</v>
      </c>
      <c r="B8007" s="151" t="str">
        <f t="shared" si="250"/>
        <v>2008-2010_Females_PR2_&lt;75</v>
      </c>
      <c r="C8007" s="152" t="s">
        <v>6</v>
      </c>
      <c r="D8007" s="152" t="s">
        <v>214</v>
      </c>
      <c r="E8007" s="152" t="s">
        <v>174</v>
      </c>
      <c r="F8007" s="152">
        <v>92</v>
      </c>
      <c r="G8007" s="152">
        <v>30.6666666666667</v>
      </c>
      <c r="H8007" s="152">
        <v>244.336440655459</v>
      </c>
      <c r="I8007" s="152">
        <v>256.55970197298001</v>
      </c>
      <c r="J8007" s="152">
        <v>206.623081172952</v>
      </c>
      <c r="K8007" s="152">
        <v>314.87838576674898</v>
      </c>
      <c r="L8007" s="152">
        <v>49.936620800028201</v>
      </c>
      <c r="M8007" s="152">
        <v>58.318683793769502</v>
      </c>
    </row>
    <row r="8008" spans="1:13">
      <c r="A8008" s="150" t="str">
        <f t="shared" si="251"/>
        <v>2009-2011FemalesPR2</v>
      </c>
      <c r="B8008" s="151" t="str">
        <f t="shared" si="250"/>
        <v>2009-2011_Females_PR2_&lt;75</v>
      </c>
      <c r="C8008" s="152" t="s">
        <v>7</v>
      </c>
      <c r="D8008" s="152" t="s">
        <v>214</v>
      </c>
      <c r="E8008" s="152" t="s">
        <v>174</v>
      </c>
      <c r="F8008" s="152">
        <v>92</v>
      </c>
      <c r="G8008" s="152">
        <v>30.6666666666667</v>
      </c>
      <c r="H8008" s="152">
        <v>242.36037934668099</v>
      </c>
      <c r="I8008" s="152">
        <v>251.11704074236701</v>
      </c>
      <c r="J8008" s="152">
        <v>202.24034898156199</v>
      </c>
      <c r="K8008" s="152">
        <v>308.19788213727298</v>
      </c>
      <c r="L8008" s="152">
        <v>48.8766917608054</v>
      </c>
      <c r="M8008" s="152">
        <v>57.080841394905498</v>
      </c>
    </row>
    <row r="8009" spans="1:13">
      <c r="A8009" s="150" t="str">
        <f t="shared" si="251"/>
        <v>2010-2012FemalesPR2</v>
      </c>
      <c r="B8009" s="151" t="str">
        <f t="shared" si="250"/>
        <v>2010-2012_Females_PR2_&lt;75</v>
      </c>
      <c r="C8009" s="152" t="s">
        <v>8</v>
      </c>
      <c r="D8009" s="152" t="s">
        <v>214</v>
      </c>
      <c r="E8009" s="152" t="s">
        <v>174</v>
      </c>
      <c r="F8009" s="152">
        <v>97</v>
      </c>
      <c r="G8009" s="152">
        <v>32.3333333333333</v>
      </c>
      <c r="H8009" s="152">
        <v>254.35951225907999</v>
      </c>
      <c r="I8009" s="152">
        <v>260.44123511305901</v>
      </c>
      <c r="J8009" s="152">
        <v>211.00354415317801</v>
      </c>
      <c r="K8009" s="152">
        <v>317.94216902373802</v>
      </c>
      <c r="L8009" s="152">
        <v>49.437690959881301</v>
      </c>
      <c r="M8009" s="152">
        <v>57.500933910679002</v>
      </c>
    </row>
    <row r="8010" spans="1:13">
      <c r="A8010" s="150" t="str">
        <f t="shared" si="251"/>
        <v>2011-2013FemalesPR2</v>
      </c>
      <c r="B8010" s="151" t="str">
        <f t="shared" si="250"/>
        <v>2011-2013_Females_PR2_&lt;75</v>
      </c>
      <c r="C8010" s="152" t="s">
        <v>9</v>
      </c>
      <c r="D8010" s="152" t="s">
        <v>214</v>
      </c>
      <c r="E8010" s="152" t="s">
        <v>174</v>
      </c>
      <c r="F8010" s="152">
        <v>91</v>
      </c>
      <c r="G8010" s="152">
        <v>30.3333333333333</v>
      </c>
      <c r="H8010" s="152">
        <v>238.46335263751001</v>
      </c>
      <c r="I8010" s="152">
        <v>239.658034405899</v>
      </c>
      <c r="J8010" s="152">
        <v>192.783928328683</v>
      </c>
      <c r="K8010" s="152">
        <v>294.44703999935001</v>
      </c>
      <c r="L8010" s="152">
        <v>46.8741060772157</v>
      </c>
      <c r="M8010" s="152">
        <v>54.7890055934514</v>
      </c>
    </row>
    <row r="8011" spans="1:13">
      <c r="A8011" s="150" t="str">
        <f t="shared" si="251"/>
        <v>2012-2014FemalesPR2</v>
      </c>
      <c r="B8011" s="151" t="str">
        <f t="shared" si="250"/>
        <v>2012-2014_Females_PR2_&lt;75</v>
      </c>
      <c r="C8011" s="152" t="s">
        <v>216</v>
      </c>
      <c r="D8011" s="152" t="s">
        <v>214</v>
      </c>
      <c r="E8011" s="152" t="s">
        <v>174</v>
      </c>
      <c r="F8011" s="152">
        <v>91</v>
      </c>
      <c r="G8011" s="152">
        <v>30.3333333333333</v>
      </c>
      <c r="H8011" s="152">
        <v>238.538362735589</v>
      </c>
      <c r="I8011" s="152">
        <v>239.79888331238499</v>
      </c>
      <c r="J8011" s="152">
        <v>192.912748816663</v>
      </c>
      <c r="K8011" s="152">
        <v>294.60194837585101</v>
      </c>
      <c r="L8011" s="152">
        <v>46.886134495721997</v>
      </c>
      <c r="M8011" s="152">
        <v>54.803065063465198</v>
      </c>
    </row>
    <row r="8012" spans="1:13">
      <c r="A8012" s="150" t="str">
        <f t="shared" si="251"/>
        <v>2004-2006FemalesPR3</v>
      </c>
      <c r="B8012" s="151" t="str">
        <f t="shared" si="250"/>
        <v>2004-2006_Females_PR3_&lt;75</v>
      </c>
      <c r="C8012" s="152" t="s">
        <v>1</v>
      </c>
      <c r="D8012" s="152" t="s">
        <v>214</v>
      </c>
      <c r="E8012" s="152" t="s">
        <v>175</v>
      </c>
      <c r="F8012" s="152">
        <v>143</v>
      </c>
      <c r="G8012" s="152">
        <v>47.6666666666667</v>
      </c>
      <c r="H8012" s="152">
        <v>370.62955187517798</v>
      </c>
      <c r="I8012" s="152">
        <v>422.92100202599897</v>
      </c>
      <c r="J8012" s="152">
        <v>356.15504479093499</v>
      </c>
      <c r="K8012" s="152">
        <v>498.52252741633998</v>
      </c>
      <c r="L8012" s="152">
        <v>66.765957235063595</v>
      </c>
      <c r="M8012" s="152">
        <v>75.601525390341493</v>
      </c>
    </row>
    <row r="8013" spans="1:13">
      <c r="A8013" s="150" t="str">
        <f t="shared" si="251"/>
        <v>2005-2007FemalesPR3</v>
      </c>
      <c r="B8013" s="151" t="str">
        <f t="shared" si="250"/>
        <v>2005-2007_Females_PR3_&lt;75</v>
      </c>
      <c r="C8013" s="152" t="s">
        <v>3</v>
      </c>
      <c r="D8013" s="152" t="s">
        <v>214</v>
      </c>
      <c r="E8013" s="152" t="s">
        <v>175</v>
      </c>
      <c r="F8013" s="152">
        <v>145</v>
      </c>
      <c r="G8013" s="152">
        <v>48.3333333333333</v>
      </c>
      <c r="H8013" s="152">
        <v>374.42545060166299</v>
      </c>
      <c r="I8013" s="152">
        <v>435.36671732679599</v>
      </c>
      <c r="J8013" s="152">
        <v>367.09478865989502</v>
      </c>
      <c r="K8013" s="152">
        <v>512.60665852072202</v>
      </c>
      <c r="L8013" s="152">
        <v>68.271928666900493</v>
      </c>
      <c r="M8013" s="152">
        <v>77.239941193925901</v>
      </c>
    </row>
    <row r="8014" spans="1:13">
      <c r="A8014" s="150" t="str">
        <f t="shared" si="251"/>
        <v>2006-2008FemalesPR3</v>
      </c>
      <c r="B8014" s="151" t="str">
        <f t="shared" si="250"/>
        <v>2006-2008_Females_PR3_&lt;75</v>
      </c>
      <c r="C8014" s="152" t="s">
        <v>4</v>
      </c>
      <c r="D8014" s="152" t="s">
        <v>214</v>
      </c>
      <c r="E8014" s="152" t="s">
        <v>175</v>
      </c>
      <c r="F8014" s="152">
        <v>130</v>
      </c>
      <c r="G8014" s="152">
        <v>43.3333333333333</v>
      </c>
      <c r="H8014" s="152">
        <v>332.06467598150698</v>
      </c>
      <c r="I8014" s="152">
        <v>387.09946710876397</v>
      </c>
      <c r="J8014" s="152">
        <v>323.135565294743</v>
      </c>
      <c r="K8014" s="152">
        <v>459.971528863152</v>
      </c>
      <c r="L8014" s="152">
        <v>63.963901814020801</v>
      </c>
      <c r="M8014" s="152">
        <v>72.872061754388298</v>
      </c>
    </row>
    <row r="8015" spans="1:13">
      <c r="A8015" s="150" t="str">
        <f t="shared" si="251"/>
        <v>2007-2009FemalesPR3</v>
      </c>
      <c r="B8015" s="151" t="str">
        <f t="shared" si="250"/>
        <v>2007-2009_Females_PR3_&lt;75</v>
      </c>
      <c r="C8015" s="152" t="s">
        <v>5</v>
      </c>
      <c r="D8015" s="152" t="s">
        <v>214</v>
      </c>
      <c r="E8015" s="152" t="s">
        <v>175</v>
      </c>
      <c r="F8015" s="152">
        <v>118</v>
      </c>
      <c r="G8015" s="152">
        <v>39.3333333333333</v>
      </c>
      <c r="H8015" s="152">
        <v>297.70915329498399</v>
      </c>
      <c r="I8015" s="152">
        <v>349.81171746898599</v>
      </c>
      <c r="J8015" s="152">
        <v>289.22039205909499</v>
      </c>
      <c r="K8015" s="152">
        <v>419.29239977089401</v>
      </c>
      <c r="L8015" s="152">
        <v>60.591325409890999</v>
      </c>
      <c r="M8015" s="152">
        <v>69.480682301907606</v>
      </c>
    </row>
    <row r="8016" spans="1:13">
      <c r="A8016" s="150" t="str">
        <f t="shared" si="251"/>
        <v>2008-2010FemalesPR3</v>
      </c>
      <c r="B8016" s="151" t="str">
        <f t="shared" si="250"/>
        <v>2008-2010_Females_PR3_&lt;75</v>
      </c>
      <c r="C8016" s="152" t="s">
        <v>6</v>
      </c>
      <c r="D8016" s="152" t="s">
        <v>214</v>
      </c>
      <c r="E8016" s="152" t="s">
        <v>175</v>
      </c>
      <c r="F8016" s="152">
        <v>119</v>
      </c>
      <c r="G8016" s="152">
        <v>39.6666666666667</v>
      </c>
      <c r="H8016" s="152">
        <v>296.18936207282798</v>
      </c>
      <c r="I8016" s="152">
        <v>344.38903501443201</v>
      </c>
      <c r="J8016" s="152">
        <v>284.78900627415697</v>
      </c>
      <c r="K8016" s="152">
        <v>412.693355600828</v>
      </c>
      <c r="L8016" s="152">
        <v>59.600028740275299</v>
      </c>
      <c r="M8016" s="152">
        <v>68.304320586395605</v>
      </c>
    </row>
    <row r="8017" spans="1:13">
      <c r="A8017" s="150" t="str">
        <f t="shared" si="251"/>
        <v>2009-2011FemalesPR3</v>
      </c>
      <c r="B8017" s="151" t="str">
        <f t="shared" si="250"/>
        <v>2009-2011_Females_PR3_&lt;75</v>
      </c>
      <c r="C8017" s="152" t="s">
        <v>7</v>
      </c>
      <c r="D8017" s="152" t="s">
        <v>214</v>
      </c>
      <c r="E8017" s="152" t="s">
        <v>175</v>
      </c>
      <c r="F8017" s="152">
        <v>124</v>
      </c>
      <c r="G8017" s="152">
        <v>41.3333333333333</v>
      </c>
      <c r="H8017" s="152">
        <v>304.61591372491199</v>
      </c>
      <c r="I8017" s="152">
        <v>351.82141431525201</v>
      </c>
      <c r="J8017" s="152">
        <v>292.08819672727998</v>
      </c>
      <c r="K8017" s="152">
        <v>420.087384074277</v>
      </c>
      <c r="L8017" s="152">
        <v>59.733217587972398</v>
      </c>
      <c r="M8017" s="152">
        <v>68.265969759024898</v>
      </c>
    </row>
    <row r="8018" spans="1:13">
      <c r="A8018" s="150" t="str">
        <f t="shared" si="251"/>
        <v>2010-2012FemalesPR3</v>
      </c>
      <c r="B8018" s="151" t="str">
        <f t="shared" si="250"/>
        <v>2010-2012_Females_PR3_&lt;75</v>
      </c>
      <c r="C8018" s="152" t="s">
        <v>8</v>
      </c>
      <c r="D8018" s="152" t="s">
        <v>214</v>
      </c>
      <c r="E8018" s="152" t="s">
        <v>175</v>
      </c>
      <c r="F8018" s="152">
        <v>120</v>
      </c>
      <c r="G8018" s="152">
        <v>40</v>
      </c>
      <c r="H8018" s="152">
        <v>289.85507246376801</v>
      </c>
      <c r="I8018" s="152">
        <v>335.53791038301802</v>
      </c>
      <c r="J8018" s="152">
        <v>277.71305016236403</v>
      </c>
      <c r="K8018" s="152">
        <v>401.76986171403098</v>
      </c>
      <c r="L8018" s="152">
        <v>57.824860220654003</v>
      </c>
      <c r="M8018" s="152">
        <v>66.231951331012993</v>
      </c>
    </row>
    <row r="8019" spans="1:13">
      <c r="A8019" s="150" t="str">
        <f t="shared" si="251"/>
        <v>2011-2013FemalesPR3</v>
      </c>
      <c r="B8019" s="151" t="str">
        <f t="shared" si="250"/>
        <v>2011-2013_Females_PR3_&lt;75</v>
      </c>
      <c r="C8019" s="152" t="s">
        <v>9</v>
      </c>
      <c r="D8019" s="152" t="s">
        <v>214</v>
      </c>
      <c r="E8019" s="152" t="s">
        <v>175</v>
      </c>
      <c r="F8019" s="152">
        <v>112</v>
      </c>
      <c r="G8019" s="152">
        <v>37.3333333333333</v>
      </c>
      <c r="H8019" s="152">
        <v>266.94632472113602</v>
      </c>
      <c r="I8019" s="152">
        <v>313.36066533664302</v>
      </c>
      <c r="J8019" s="152">
        <v>257.65873513460502</v>
      </c>
      <c r="K8019" s="152">
        <v>377.46771880059799</v>
      </c>
      <c r="L8019" s="152">
        <v>55.701930202038099</v>
      </c>
      <c r="M8019" s="152">
        <v>64.107053463955296</v>
      </c>
    </row>
    <row r="8020" spans="1:13">
      <c r="A8020" s="150" t="str">
        <f t="shared" si="251"/>
        <v>2012-2014FemalesPR3</v>
      </c>
      <c r="B8020" s="151" t="str">
        <f t="shared" si="250"/>
        <v>2012-2014_Females_PR3_&lt;75</v>
      </c>
      <c r="C8020" s="152" t="s">
        <v>216</v>
      </c>
      <c r="D8020" s="152" t="s">
        <v>214</v>
      </c>
      <c r="E8020" s="152" t="s">
        <v>175</v>
      </c>
      <c r="F8020" s="152">
        <v>104</v>
      </c>
      <c r="G8020" s="152">
        <v>34.6666666666667</v>
      </c>
      <c r="H8020" s="152">
        <v>244.971027465021</v>
      </c>
      <c r="I8020" s="152">
        <v>289.38154628833001</v>
      </c>
      <c r="J8020" s="152">
        <v>236.066781809296</v>
      </c>
      <c r="K8020" s="152">
        <v>351.06981007701199</v>
      </c>
      <c r="L8020" s="152">
        <v>53.314764479034601</v>
      </c>
      <c r="M8020" s="152">
        <v>61.688263788681901</v>
      </c>
    </row>
    <row r="8021" spans="1:13">
      <c r="A8021" s="150" t="str">
        <f t="shared" si="251"/>
        <v>2004-2006FemalesPR4</v>
      </c>
      <c r="B8021" s="151" t="str">
        <f t="shared" si="250"/>
        <v>2004-2006_Females_PR4_&lt;75</v>
      </c>
      <c r="C8021" s="152" t="s">
        <v>1</v>
      </c>
      <c r="D8021" s="152" t="s">
        <v>214</v>
      </c>
      <c r="E8021" s="152" t="s">
        <v>176</v>
      </c>
      <c r="F8021" s="152">
        <v>144</v>
      </c>
      <c r="G8021" s="152">
        <v>48</v>
      </c>
      <c r="H8021" s="152">
        <v>356.13592521145603</v>
      </c>
      <c r="I8021" s="152">
        <v>439.10742174139602</v>
      </c>
      <c r="J8021" s="152">
        <v>369.70159612777798</v>
      </c>
      <c r="K8021" s="152">
        <v>517.66400089920603</v>
      </c>
      <c r="L8021" s="152">
        <v>69.405825613618404</v>
      </c>
      <c r="M8021" s="152">
        <v>78.556579157810305</v>
      </c>
    </row>
    <row r="8022" spans="1:13">
      <c r="A8022" s="150" t="str">
        <f t="shared" si="251"/>
        <v>2005-2007FemalesPR4</v>
      </c>
      <c r="B8022" s="151" t="str">
        <f t="shared" si="250"/>
        <v>2005-2007_Females_PR4_&lt;75</v>
      </c>
      <c r="C8022" s="152" t="s">
        <v>3</v>
      </c>
      <c r="D8022" s="152" t="s">
        <v>214</v>
      </c>
      <c r="E8022" s="152" t="s">
        <v>176</v>
      </c>
      <c r="F8022" s="152">
        <v>145</v>
      </c>
      <c r="G8022" s="152">
        <v>48.3333333333333</v>
      </c>
      <c r="H8022" s="152">
        <v>355.69728934134702</v>
      </c>
      <c r="I8022" s="152">
        <v>444.14513089113098</v>
      </c>
      <c r="J8022" s="152">
        <v>374.17808582842201</v>
      </c>
      <c r="K8022" s="152">
        <v>523.302854302225</v>
      </c>
      <c r="L8022" s="152">
        <v>69.967045062709403</v>
      </c>
      <c r="M8022" s="152">
        <v>79.157723411093798</v>
      </c>
    </row>
    <row r="8023" spans="1:13">
      <c r="A8023" s="150" t="str">
        <f t="shared" si="251"/>
        <v>2006-2008FemalesPR4</v>
      </c>
      <c r="B8023" s="151" t="str">
        <f t="shared" si="250"/>
        <v>2006-2008_Females_PR4_&lt;75</v>
      </c>
      <c r="C8023" s="152" t="s">
        <v>4</v>
      </c>
      <c r="D8023" s="152" t="s">
        <v>214</v>
      </c>
      <c r="E8023" s="152" t="s">
        <v>176</v>
      </c>
      <c r="F8023" s="152">
        <v>150</v>
      </c>
      <c r="G8023" s="152">
        <v>50</v>
      </c>
      <c r="H8023" s="152">
        <v>364.63524321170701</v>
      </c>
      <c r="I8023" s="152">
        <v>465.19241482911701</v>
      </c>
      <c r="J8023" s="152">
        <v>393.26891425477402</v>
      </c>
      <c r="K8023" s="152">
        <v>546.39399916947696</v>
      </c>
      <c r="L8023" s="152">
        <v>71.923500574343095</v>
      </c>
      <c r="M8023" s="152">
        <v>81.201584340359801</v>
      </c>
    </row>
    <row r="8024" spans="1:13">
      <c r="A8024" s="150" t="str">
        <f t="shared" si="251"/>
        <v>2007-2009FemalesPR4</v>
      </c>
      <c r="B8024" s="151" t="str">
        <f t="shared" si="250"/>
        <v>2007-2009_Females_PR4_&lt;75</v>
      </c>
      <c r="C8024" s="152" t="s">
        <v>5</v>
      </c>
      <c r="D8024" s="152" t="s">
        <v>214</v>
      </c>
      <c r="E8024" s="152" t="s">
        <v>176</v>
      </c>
      <c r="F8024" s="152">
        <v>144</v>
      </c>
      <c r="G8024" s="152">
        <v>48</v>
      </c>
      <c r="H8024" s="152">
        <v>347.80088399391298</v>
      </c>
      <c r="I8024" s="152">
        <v>451.33922711987299</v>
      </c>
      <c r="J8024" s="152">
        <v>380.34888223069697</v>
      </c>
      <c r="K8024" s="152">
        <v>531.68923518364204</v>
      </c>
      <c r="L8024" s="152">
        <v>70.990344889175901</v>
      </c>
      <c r="M8024" s="152">
        <v>80.350008063769295</v>
      </c>
    </row>
    <row r="8025" spans="1:13">
      <c r="A8025" s="150" t="str">
        <f t="shared" si="251"/>
        <v>2008-2010FemalesPR4</v>
      </c>
      <c r="B8025" s="151" t="str">
        <f t="shared" si="250"/>
        <v>2008-2010_Females_PR4_&lt;75</v>
      </c>
      <c r="C8025" s="152" t="s">
        <v>6</v>
      </c>
      <c r="D8025" s="152" t="s">
        <v>214</v>
      </c>
      <c r="E8025" s="152" t="s">
        <v>176</v>
      </c>
      <c r="F8025" s="152">
        <v>132</v>
      </c>
      <c r="G8025" s="152">
        <v>44</v>
      </c>
      <c r="H8025" s="152">
        <v>317.559602569346</v>
      </c>
      <c r="I8025" s="152">
        <v>414.77087380766898</v>
      </c>
      <c r="J8025" s="152">
        <v>346.77073296644397</v>
      </c>
      <c r="K8025" s="152">
        <v>492.16405320165501</v>
      </c>
      <c r="L8025" s="152">
        <v>68.000140841225303</v>
      </c>
      <c r="M8025" s="152">
        <v>77.393179393986301</v>
      </c>
    </row>
    <row r="8026" spans="1:13">
      <c r="A8026" s="150" t="str">
        <f t="shared" si="251"/>
        <v>2009-2011FemalesPR4</v>
      </c>
      <c r="B8026" s="151" t="str">
        <f t="shared" si="250"/>
        <v>2009-2011_Females_PR4_&lt;75</v>
      </c>
      <c r="C8026" s="152" t="s">
        <v>7</v>
      </c>
      <c r="D8026" s="152" t="s">
        <v>214</v>
      </c>
      <c r="E8026" s="152" t="s">
        <v>176</v>
      </c>
      <c r="F8026" s="152">
        <v>117</v>
      </c>
      <c r="G8026" s="152">
        <v>39</v>
      </c>
      <c r="H8026" s="152">
        <v>280.51499676328899</v>
      </c>
      <c r="I8026" s="152">
        <v>363.54264066412998</v>
      </c>
      <c r="J8026" s="152">
        <v>300.24075813749897</v>
      </c>
      <c r="K8026" s="152">
        <v>436.17420500533802</v>
      </c>
      <c r="L8026" s="152">
        <v>63.3018825266306</v>
      </c>
      <c r="M8026" s="152">
        <v>72.631564341208303</v>
      </c>
    </row>
    <row r="8027" spans="1:13">
      <c r="A8027" s="150" t="str">
        <f t="shared" si="251"/>
        <v>2010-2012FemalesPR4</v>
      </c>
      <c r="B8027" s="151" t="str">
        <f t="shared" si="250"/>
        <v>2010-2012_Females_PR4_&lt;75</v>
      </c>
      <c r="C8027" s="152" t="s">
        <v>8</v>
      </c>
      <c r="D8027" s="152" t="s">
        <v>214</v>
      </c>
      <c r="E8027" s="152" t="s">
        <v>176</v>
      </c>
      <c r="F8027" s="152">
        <v>126</v>
      </c>
      <c r="G8027" s="152">
        <v>42</v>
      </c>
      <c r="H8027" s="152">
        <v>301.890408989626</v>
      </c>
      <c r="I8027" s="152">
        <v>380.75829956012097</v>
      </c>
      <c r="J8027" s="152">
        <v>316.69633344748701</v>
      </c>
      <c r="K8027" s="152">
        <v>453.89303558878203</v>
      </c>
      <c r="L8027" s="152">
        <v>64.061966112633598</v>
      </c>
      <c r="M8027" s="152">
        <v>73.134736028660797</v>
      </c>
    </row>
    <row r="8028" spans="1:13">
      <c r="A8028" s="150" t="str">
        <f t="shared" si="251"/>
        <v>2011-2013FemalesPR4</v>
      </c>
      <c r="B8028" s="151" t="str">
        <f t="shared" si="250"/>
        <v>2011-2013_Females_PR4_&lt;75</v>
      </c>
      <c r="C8028" s="152" t="s">
        <v>9</v>
      </c>
      <c r="D8028" s="152" t="s">
        <v>214</v>
      </c>
      <c r="E8028" s="152" t="s">
        <v>176</v>
      </c>
      <c r="F8028" s="152">
        <v>116</v>
      </c>
      <c r="G8028" s="152">
        <v>38.6666666666667</v>
      </c>
      <c r="H8028" s="152">
        <v>276.53285019548002</v>
      </c>
      <c r="I8028" s="152">
        <v>348.07907116305699</v>
      </c>
      <c r="J8028" s="152">
        <v>287.21297105050502</v>
      </c>
      <c r="K8028" s="152">
        <v>417.95743118425702</v>
      </c>
      <c r="L8028" s="152">
        <v>60.866100112552502</v>
      </c>
      <c r="M8028" s="152">
        <v>69.878360021199995</v>
      </c>
    </row>
    <row r="8029" spans="1:13">
      <c r="A8029" s="150" t="str">
        <f t="shared" si="251"/>
        <v>2012-2014FemalesPR4</v>
      </c>
      <c r="B8029" s="151" t="str">
        <f t="shared" si="250"/>
        <v>2012-2014_Females_PR4_&lt;75</v>
      </c>
      <c r="C8029" s="152" t="s">
        <v>216</v>
      </c>
      <c r="D8029" s="152" t="s">
        <v>214</v>
      </c>
      <c r="E8029" s="152" t="s">
        <v>176</v>
      </c>
      <c r="F8029" s="152">
        <v>127</v>
      </c>
      <c r="G8029" s="152">
        <v>42.3333333333333</v>
      </c>
      <c r="H8029" s="152">
        <v>301.12625963248399</v>
      </c>
      <c r="I8029" s="152">
        <v>382.75238868219498</v>
      </c>
      <c r="J8029" s="152">
        <v>318.72614726890401</v>
      </c>
      <c r="K8029" s="152">
        <v>455.80792395567897</v>
      </c>
      <c r="L8029" s="152">
        <v>64.026241413290606</v>
      </c>
      <c r="M8029" s="152">
        <v>73.055535273484097</v>
      </c>
    </row>
    <row r="8030" spans="1:13">
      <c r="A8030" s="150" t="str">
        <f t="shared" si="251"/>
        <v>2004-2006FemalesPR5</v>
      </c>
      <c r="B8030" s="151" t="str">
        <f t="shared" si="250"/>
        <v>2004-2006_Females_PR5_&lt;75</v>
      </c>
      <c r="C8030" s="152" t="s">
        <v>1</v>
      </c>
      <c r="D8030" s="152" t="s">
        <v>214</v>
      </c>
      <c r="E8030" s="152" t="s">
        <v>177</v>
      </c>
      <c r="F8030" s="152">
        <v>163</v>
      </c>
      <c r="G8030" s="152">
        <v>54.3333333333333</v>
      </c>
      <c r="H8030" s="152">
        <v>408.828693253072</v>
      </c>
      <c r="I8030" s="152">
        <v>507.38035184198799</v>
      </c>
      <c r="J8030" s="152">
        <v>431.74477584431003</v>
      </c>
      <c r="K8030" s="152">
        <v>592.34983723665698</v>
      </c>
      <c r="L8030" s="152">
        <v>75.635575997678103</v>
      </c>
      <c r="M8030" s="152">
        <v>84.969485394668496</v>
      </c>
    </row>
    <row r="8031" spans="1:13">
      <c r="A8031" s="150" t="str">
        <f t="shared" si="251"/>
        <v>2005-2007FemalesPR5</v>
      </c>
      <c r="B8031" s="151" t="str">
        <f t="shared" si="250"/>
        <v>2005-2007_Females_PR5_&lt;75</v>
      </c>
      <c r="C8031" s="152" t="s">
        <v>3</v>
      </c>
      <c r="D8031" s="152" t="s">
        <v>214</v>
      </c>
      <c r="E8031" s="152" t="s">
        <v>177</v>
      </c>
      <c r="F8031" s="152">
        <v>162</v>
      </c>
      <c r="G8031" s="152">
        <v>54</v>
      </c>
      <c r="H8031" s="152">
        <v>406.24921634024599</v>
      </c>
      <c r="I8031" s="152">
        <v>513.38808012757897</v>
      </c>
      <c r="J8031" s="152">
        <v>436.68697623727502</v>
      </c>
      <c r="K8031" s="152">
        <v>599.58566345370696</v>
      </c>
      <c r="L8031" s="152">
        <v>76.701103890303401</v>
      </c>
      <c r="M8031" s="152">
        <v>86.197583326128793</v>
      </c>
    </row>
    <row r="8032" spans="1:13">
      <c r="A8032" s="150" t="str">
        <f t="shared" si="251"/>
        <v>2006-2008FemalesPR5</v>
      </c>
      <c r="B8032" s="151" t="str">
        <f t="shared" si="250"/>
        <v>2006-2008_Females_PR5_&lt;75</v>
      </c>
      <c r="C8032" s="152" t="s">
        <v>4</v>
      </c>
      <c r="D8032" s="152" t="s">
        <v>214</v>
      </c>
      <c r="E8032" s="152" t="s">
        <v>177</v>
      </c>
      <c r="F8032" s="152">
        <v>155</v>
      </c>
      <c r="G8032" s="152">
        <v>51.6666666666667</v>
      </c>
      <c r="H8032" s="152">
        <v>386.17734260159</v>
      </c>
      <c r="I8032" s="152">
        <v>486.426180752373</v>
      </c>
      <c r="J8032" s="152">
        <v>411.904565357374</v>
      </c>
      <c r="K8032" s="152">
        <v>570.39426118146798</v>
      </c>
      <c r="L8032" s="152">
        <v>74.521615394998705</v>
      </c>
      <c r="M8032" s="152">
        <v>83.968080429095394</v>
      </c>
    </row>
    <row r="8033" spans="1:13">
      <c r="A8033" s="150" t="str">
        <f t="shared" si="251"/>
        <v>2007-2009FemalesPR5</v>
      </c>
      <c r="B8033" s="151" t="str">
        <f t="shared" si="250"/>
        <v>2007-2009_Females_PR5_&lt;75</v>
      </c>
      <c r="C8033" s="152" t="s">
        <v>5</v>
      </c>
      <c r="D8033" s="152" t="s">
        <v>214</v>
      </c>
      <c r="E8033" s="152" t="s">
        <v>177</v>
      </c>
      <c r="F8033" s="152">
        <v>148</v>
      </c>
      <c r="G8033" s="152">
        <v>49.3333333333333</v>
      </c>
      <c r="H8033" s="152">
        <v>367.29122719940398</v>
      </c>
      <c r="I8033" s="152">
        <v>467.03969225633102</v>
      </c>
      <c r="J8033" s="152">
        <v>393.795083756998</v>
      </c>
      <c r="K8033" s="152">
        <v>549.80079070986903</v>
      </c>
      <c r="L8033" s="152">
        <v>73.244608499332998</v>
      </c>
      <c r="M8033" s="152">
        <v>82.761098453538096</v>
      </c>
    </row>
    <row r="8034" spans="1:13">
      <c r="A8034" s="150" t="str">
        <f t="shared" si="251"/>
        <v>2008-2010FemalesPR5</v>
      </c>
      <c r="B8034" s="151" t="str">
        <f t="shared" si="250"/>
        <v>2008-2010_Females_PR5_&lt;75</v>
      </c>
      <c r="C8034" s="152" t="s">
        <v>6</v>
      </c>
      <c r="D8034" s="152" t="s">
        <v>214</v>
      </c>
      <c r="E8034" s="152" t="s">
        <v>177</v>
      </c>
      <c r="F8034" s="152">
        <v>135</v>
      </c>
      <c r="G8034" s="152">
        <v>45</v>
      </c>
      <c r="H8034" s="152">
        <v>332.34041505625203</v>
      </c>
      <c r="I8034" s="152">
        <v>426.95936600501</v>
      </c>
      <c r="J8034" s="152">
        <v>357.120172087838</v>
      </c>
      <c r="K8034" s="152">
        <v>506.33011008523403</v>
      </c>
      <c r="L8034" s="152">
        <v>69.839193917171897</v>
      </c>
      <c r="M8034" s="152">
        <v>79.370744080223702</v>
      </c>
    </row>
    <row r="8035" spans="1:13">
      <c r="A8035" s="150" t="str">
        <f t="shared" si="251"/>
        <v>2009-2011FemalesPR5</v>
      </c>
      <c r="B8035" s="151" t="str">
        <f t="shared" si="250"/>
        <v>2009-2011_Females_PR5_&lt;75</v>
      </c>
      <c r="C8035" s="152" t="s">
        <v>7</v>
      </c>
      <c r="D8035" s="152" t="s">
        <v>214</v>
      </c>
      <c r="E8035" s="152" t="s">
        <v>177</v>
      </c>
      <c r="F8035" s="152">
        <v>132</v>
      </c>
      <c r="G8035" s="152">
        <v>44</v>
      </c>
      <c r="H8035" s="152">
        <v>321.77855784700898</v>
      </c>
      <c r="I8035" s="152">
        <v>423.28095646860498</v>
      </c>
      <c r="J8035" s="152">
        <v>353.519288540037</v>
      </c>
      <c r="K8035" s="152">
        <v>502.67898732600901</v>
      </c>
      <c r="L8035" s="152">
        <v>69.761667928568798</v>
      </c>
      <c r="M8035" s="152">
        <v>79.398030857404095</v>
      </c>
    </row>
    <row r="8036" spans="1:13">
      <c r="A8036" s="150" t="str">
        <f t="shared" si="251"/>
        <v>2010-2012FemalesPR5</v>
      </c>
      <c r="B8036" s="151" t="str">
        <f t="shared" si="250"/>
        <v>2010-2012_Females_PR5_&lt;75</v>
      </c>
      <c r="C8036" s="152" t="s">
        <v>8</v>
      </c>
      <c r="D8036" s="152" t="s">
        <v>214</v>
      </c>
      <c r="E8036" s="152" t="s">
        <v>177</v>
      </c>
      <c r="F8036" s="152">
        <v>144</v>
      </c>
      <c r="G8036" s="152">
        <v>48</v>
      </c>
      <c r="H8036" s="152">
        <v>348.04466573210198</v>
      </c>
      <c r="I8036" s="152">
        <v>458.81305198321098</v>
      </c>
      <c r="J8036" s="152">
        <v>386.27051297415301</v>
      </c>
      <c r="K8036" s="152">
        <v>540.91990191391005</v>
      </c>
      <c r="L8036" s="152">
        <v>72.542539009058103</v>
      </c>
      <c r="M8036" s="152">
        <v>82.106849930698701</v>
      </c>
    </row>
    <row r="8037" spans="1:13">
      <c r="A8037" s="150" t="str">
        <f t="shared" si="251"/>
        <v>2011-2013FemalesPR5</v>
      </c>
      <c r="B8037" s="151" t="str">
        <f t="shared" si="250"/>
        <v>2011-2013_Females_PR5_&lt;75</v>
      </c>
      <c r="C8037" s="152" t="s">
        <v>9</v>
      </c>
      <c r="D8037" s="152" t="s">
        <v>214</v>
      </c>
      <c r="E8037" s="152" t="s">
        <v>177</v>
      </c>
      <c r="F8037" s="152">
        <v>143</v>
      </c>
      <c r="G8037" s="152">
        <v>47.6666666666667</v>
      </c>
      <c r="H8037" s="152">
        <v>344.14709279938398</v>
      </c>
      <c r="I8037" s="152">
        <v>453.56992283274701</v>
      </c>
      <c r="J8037" s="152">
        <v>381.51376178277098</v>
      </c>
      <c r="K8037" s="152">
        <v>535.16173870338605</v>
      </c>
      <c r="L8037" s="152">
        <v>72.056161049975799</v>
      </c>
      <c r="M8037" s="152">
        <v>81.591815870639195</v>
      </c>
    </row>
    <row r="8038" spans="1:13">
      <c r="A8038" s="150" t="str">
        <f t="shared" si="251"/>
        <v>2012-2014FemalesPR5</v>
      </c>
      <c r="B8038" s="151" t="str">
        <f t="shared" si="250"/>
        <v>2012-2014_Females_PR5_&lt;75</v>
      </c>
      <c r="C8038" s="152" t="s">
        <v>216</v>
      </c>
      <c r="D8038" s="152" t="s">
        <v>214</v>
      </c>
      <c r="E8038" s="152" t="s">
        <v>177</v>
      </c>
      <c r="F8038" s="152">
        <v>137</v>
      </c>
      <c r="G8038" s="152">
        <v>45.6666666666667</v>
      </c>
      <c r="H8038" s="152">
        <v>330.96584045997002</v>
      </c>
      <c r="I8038" s="152">
        <v>432.77671230261501</v>
      </c>
      <c r="J8038" s="152">
        <v>362.60945250844202</v>
      </c>
      <c r="K8038" s="152">
        <v>512.44514488924904</v>
      </c>
      <c r="L8038" s="152">
        <v>70.167259794173404</v>
      </c>
      <c r="M8038" s="152">
        <v>79.668432586633998</v>
      </c>
    </row>
    <row r="8039" spans="1:13">
      <c r="A8039" s="150" t="str">
        <f t="shared" si="251"/>
        <v>2004-2006FemalesPT</v>
      </c>
      <c r="B8039" s="151" t="str">
        <f t="shared" si="250"/>
        <v>2004-2006_Females_PT_&lt;75</v>
      </c>
      <c r="C8039" s="152" t="s">
        <v>1</v>
      </c>
      <c r="D8039" s="152" t="s">
        <v>214</v>
      </c>
      <c r="E8039" s="152" t="s">
        <v>178</v>
      </c>
      <c r="F8039" s="152">
        <v>1165</v>
      </c>
      <c r="G8039" s="152">
        <v>388.33333333333297</v>
      </c>
      <c r="H8039" s="152">
        <v>257.786707499491</v>
      </c>
      <c r="I8039" s="152">
        <v>347.05776182732001</v>
      </c>
      <c r="J8039" s="152">
        <v>327.24342027863901</v>
      </c>
      <c r="K8039" s="152">
        <v>367.75030643387601</v>
      </c>
      <c r="L8039" s="152">
        <v>19.814341548680499</v>
      </c>
      <c r="M8039" s="152">
        <v>20.6925446065563</v>
      </c>
    </row>
    <row r="8040" spans="1:13">
      <c r="A8040" s="150" t="str">
        <f t="shared" si="251"/>
        <v>2005-2007FemalesPT</v>
      </c>
      <c r="B8040" s="151" t="str">
        <f t="shared" si="250"/>
        <v>2005-2007_Females_PT_&lt;75</v>
      </c>
      <c r="C8040" s="152" t="s">
        <v>3</v>
      </c>
      <c r="D8040" s="152" t="s">
        <v>214</v>
      </c>
      <c r="E8040" s="152" t="s">
        <v>178</v>
      </c>
      <c r="F8040" s="152">
        <v>1175</v>
      </c>
      <c r="G8040" s="152">
        <v>391.66666666666703</v>
      </c>
      <c r="H8040" s="152">
        <v>257.43155606968799</v>
      </c>
      <c r="I8040" s="152">
        <v>347.01651527661198</v>
      </c>
      <c r="J8040" s="152">
        <v>327.25630762251001</v>
      </c>
      <c r="K8040" s="152">
        <v>367.64870193592299</v>
      </c>
      <c r="L8040" s="152">
        <v>19.760207654101499</v>
      </c>
      <c r="M8040" s="152">
        <v>20.632186659311898</v>
      </c>
    </row>
    <row r="8041" spans="1:13">
      <c r="A8041" s="150" t="str">
        <f t="shared" si="251"/>
        <v>2006-2008FemalesPT</v>
      </c>
      <c r="B8041" s="151" t="str">
        <f t="shared" si="250"/>
        <v>2006-2008_Females_PT_&lt;75</v>
      </c>
      <c r="C8041" s="152" t="s">
        <v>4</v>
      </c>
      <c r="D8041" s="152" t="s">
        <v>214</v>
      </c>
      <c r="E8041" s="152" t="s">
        <v>178</v>
      </c>
      <c r="F8041" s="152">
        <v>1177</v>
      </c>
      <c r="G8041" s="152">
        <v>392.33333333333297</v>
      </c>
      <c r="H8041" s="152">
        <v>254.66433855427701</v>
      </c>
      <c r="I8041" s="152">
        <v>344.82610363797698</v>
      </c>
      <c r="J8041" s="152">
        <v>325.19133195610499</v>
      </c>
      <c r="K8041" s="152">
        <v>365.326564898502</v>
      </c>
      <c r="L8041" s="152">
        <v>19.634771681872</v>
      </c>
      <c r="M8041" s="152">
        <v>20.500461260524901</v>
      </c>
    </row>
    <row r="8042" spans="1:13">
      <c r="A8042" s="150" t="str">
        <f t="shared" si="251"/>
        <v>2007-2009FemalesPT</v>
      </c>
      <c r="B8042" s="151" t="str">
        <f t="shared" si="250"/>
        <v>2007-2009_Females_PT_&lt;75</v>
      </c>
      <c r="C8042" s="152" t="s">
        <v>5</v>
      </c>
      <c r="D8042" s="152" t="s">
        <v>214</v>
      </c>
      <c r="E8042" s="152" t="s">
        <v>178</v>
      </c>
      <c r="F8042" s="152">
        <v>1155</v>
      </c>
      <c r="G8042" s="152">
        <v>385</v>
      </c>
      <c r="H8042" s="152">
        <v>246.592539454806</v>
      </c>
      <c r="I8042" s="152">
        <v>333.23681646429498</v>
      </c>
      <c r="J8042" s="152">
        <v>314.05082291082198</v>
      </c>
      <c r="K8042" s="152">
        <v>353.27692620288298</v>
      </c>
      <c r="L8042" s="152">
        <v>19.185993553472802</v>
      </c>
      <c r="M8042" s="152">
        <v>20.040109738587802</v>
      </c>
    </row>
    <row r="8043" spans="1:13">
      <c r="A8043" s="150" t="str">
        <f t="shared" si="251"/>
        <v>2008-2010FemalesPT</v>
      </c>
      <c r="B8043" s="151" t="str">
        <f t="shared" si="250"/>
        <v>2008-2010_Females_PT_&lt;75</v>
      </c>
      <c r="C8043" s="152" t="s">
        <v>6</v>
      </c>
      <c r="D8043" s="152" t="s">
        <v>214</v>
      </c>
      <c r="E8043" s="152" t="s">
        <v>178</v>
      </c>
      <c r="F8043" s="152">
        <v>1174</v>
      </c>
      <c r="G8043" s="152">
        <v>391.33333333333297</v>
      </c>
      <c r="H8043" s="152">
        <v>247.44128011870399</v>
      </c>
      <c r="I8043" s="152">
        <v>334.80132824376898</v>
      </c>
      <c r="J8043" s="152">
        <v>315.69195424504602</v>
      </c>
      <c r="K8043" s="152">
        <v>354.75432895778602</v>
      </c>
      <c r="L8043" s="152">
        <v>19.1093739987232</v>
      </c>
      <c r="M8043" s="152">
        <v>19.953000714016301</v>
      </c>
    </row>
    <row r="8044" spans="1:13">
      <c r="A8044" s="150" t="str">
        <f t="shared" si="251"/>
        <v>2009-2011FemalesPT</v>
      </c>
      <c r="B8044" s="151" t="str">
        <f t="shared" si="250"/>
        <v>2009-2011_Females_PT_&lt;75</v>
      </c>
      <c r="C8044" s="152" t="s">
        <v>7</v>
      </c>
      <c r="D8044" s="152" t="s">
        <v>214</v>
      </c>
      <c r="E8044" s="152" t="s">
        <v>178</v>
      </c>
      <c r="F8044" s="152">
        <v>1131</v>
      </c>
      <c r="G8044" s="152">
        <v>377</v>
      </c>
      <c r="H8044" s="152">
        <v>235.70700639597499</v>
      </c>
      <c r="I8044" s="152">
        <v>317.38089891956201</v>
      </c>
      <c r="J8044" s="152">
        <v>298.90671762703897</v>
      </c>
      <c r="K8044" s="152">
        <v>336.68640154618299</v>
      </c>
      <c r="L8044" s="152">
        <v>18.474181292523198</v>
      </c>
      <c r="M8044" s="152">
        <v>19.305502626621099</v>
      </c>
    </row>
    <row r="8045" spans="1:13">
      <c r="A8045" s="150" t="str">
        <f t="shared" si="251"/>
        <v>2010-2012FemalesPT</v>
      </c>
      <c r="B8045" s="151" t="str">
        <f t="shared" si="250"/>
        <v>2010-2012_Females_PT_&lt;75</v>
      </c>
      <c r="C8045" s="152" t="s">
        <v>8</v>
      </c>
      <c r="D8045" s="152" t="s">
        <v>214</v>
      </c>
      <c r="E8045" s="152" t="s">
        <v>178</v>
      </c>
      <c r="F8045" s="152">
        <v>1130</v>
      </c>
      <c r="G8045" s="152">
        <v>376.66666666666703</v>
      </c>
      <c r="H8045" s="152">
        <v>233.16275998679399</v>
      </c>
      <c r="I8045" s="152">
        <v>313.79777722247701</v>
      </c>
      <c r="J8045" s="152">
        <v>295.53497775462898</v>
      </c>
      <c r="K8045" s="152">
        <v>332.88275851812102</v>
      </c>
      <c r="L8045" s="152">
        <v>18.262799467848701</v>
      </c>
      <c r="M8045" s="152">
        <v>19.0849812956439</v>
      </c>
    </row>
    <row r="8046" spans="1:13">
      <c r="A8046" s="150" t="str">
        <f t="shared" si="251"/>
        <v>2011-2013FemalesPT</v>
      </c>
      <c r="B8046" s="151" t="str">
        <f t="shared" si="250"/>
        <v>2011-2013_Females_PT_&lt;75</v>
      </c>
      <c r="C8046" s="152" t="s">
        <v>9</v>
      </c>
      <c r="D8046" s="152" t="s">
        <v>214</v>
      </c>
      <c r="E8046" s="152" t="s">
        <v>178</v>
      </c>
      <c r="F8046" s="152">
        <v>1049</v>
      </c>
      <c r="G8046" s="152">
        <v>349.66666666666703</v>
      </c>
      <c r="H8046" s="152">
        <v>214.33314603871901</v>
      </c>
      <c r="I8046" s="152">
        <v>287.90323544847598</v>
      </c>
      <c r="J8046" s="152">
        <v>270.52750318013801</v>
      </c>
      <c r="K8046" s="152">
        <v>306.09160999144501</v>
      </c>
      <c r="L8046" s="152">
        <v>17.3757322683377</v>
      </c>
      <c r="M8046" s="152">
        <v>18.188374542969399</v>
      </c>
    </row>
    <row r="8047" spans="1:13">
      <c r="A8047" s="150" t="str">
        <f t="shared" si="251"/>
        <v>2012-2014FemalesPT</v>
      </c>
      <c r="B8047" s="151" t="str">
        <f t="shared" si="250"/>
        <v>2012-2014_Females_PT_&lt;75</v>
      </c>
      <c r="C8047" s="152" t="s">
        <v>216</v>
      </c>
      <c r="D8047" s="152" t="s">
        <v>214</v>
      </c>
      <c r="E8047" s="152" t="s">
        <v>178</v>
      </c>
      <c r="F8047" s="152">
        <v>1083</v>
      </c>
      <c r="G8047" s="152">
        <v>361</v>
      </c>
      <c r="H8047" s="152">
        <v>219.43865848617699</v>
      </c>
      <c r="I8047" s="152">
        <v>294.88587788625603</v>
      </c>
      <c r="J8047" s="152">
        <v>277.38213509428698</v>
      </c>
      <c r="K8047" s="152">
        <v>313.19497223402499</v>
      </c>
      <c r="L8047" s="152">
        <v>17.503742791969302</v>
      </c>
      <c r="M8047" s="152">
        <v>18.3090943477686</v>
      </c>
    </row>
    <row r="8048" spans="1:13">
      <c r="A8048" s="150" t="str">
        <f t="shared" si="251"/>
        <v>2004-2006FemalesPT1</v>
      </c>
      <c r="B8048" s="151" t="str">
        <f t="shared" si="250"/>
        <v>2004-2006_Females_PT1_&lt;75</v>
      </c>
      <c r="C8048" s="152" t="s">
        <v>1</v>
      </c>
      <c r="D8048" s="152" t="s">
        <v>214</v>
      </c>
      <c r="E8048" s="152" t="s">
        <v>179</v>
      </c>
      <c r="F8048" s="152">
        <v>205</v>
      </c>
      <c r="G8048" s="152">
        <v>68.3333333333333</v>
      </c>
      <c r="H8048" s="152">
        <v>221.854268800797</v>
      </c>
      <c r="I8048" s="152">
        <v>227.79284772380899</v>
      </c>
      <c r="J8048" s="152">
        <v>197.580004874764</v>
      </c>
      <c r="K8048" s="152">
        <v>261.30696326002402</v>
      </c>
      <c r="L8048" s="152">
        <v>30.2128428490456</v>
      </c>
      <c r="M8048" s="152">
        <v>33.514115536214398</v>
      </c>
    </row>
    <row r="8049" spans="1:13">
      <c r="A8049" s="150" t="str">
        <f t="shared" si="251"/>
        <v>2005-2007FemalesPT1</v>
      </c>
      <c r="B8049" s="151" t="str">
        <f t="shared" si="250"/>
        <v>2005-2007_Females_PT1_&lt;75</v>
      </c>
      <c r="C8049" s="152" t="s">
        <v>3</v>
      </c>
      <c r="D8049" s="152" t="s">
        <v>214</v>
      </c>
      <c r="E8049" s="152" t="s">
        <v>179</v>
      </c>
      <c r="F8049" s="152">
        <v>204</v>
      </c>
      <c r="G8049" s="152">
        <v>68</v>
      </c>
      <c r="H8049" s="152">
        <v>220.94181865442101</v>
      </c>
      <c r="I8049" s="152">
        <v>225.760707193755</v>
      </c>
      <c r="J8049" s="152">
        <v>195.74217458179001</v>
      </c>
      <c r="K8049" s="152">
        <v>259.06777758874898</v>
      </c>
      <c r="L8049" s="152">
        <v>30.018532611964599</v>
      </c>
      <c r="M8049" s="152">
        <v>33.307070394994199</v>
      </c>
    </row>
    <row r="8050" spans="1:13">
      <c r="A8050" s="150" t="str">
        <f t="shared" si="251"/>
        <v>2006-2008FemalesPT1</v>
      </c>
      <c r="B8050" s="151" t="str">
        <f t="shared" si="250"/>
        <v>2006-2008_Females_PT1_&lt;75</v>
      </c>
      <c r="C8050" s="152" t="s">
        <v>4</v>
      </c>
      <c r="D8050" s="152" t="s">
        <v>214</v>
      </c>
      <c r="E8050" s="152" t="s">
        <v>179</v>
      </c>
      <c r="F8050" s="152">
        <v>193</v>
      </c>
      <c r="G8050" s="152">
        <v>64.3333333333333</v>
      </c>
      <c r="H8050" s="152">
        <v>208.60354517942099</v>
      </c>
      <c r="I8050" s="152">
        <v>213.926584966197</v>
      </c>
      <c r="J8050" s="152">
        <v>184.70410075838601</v>
      </c>
      <c r="K8050" s="152">
        <v>246.445753564905</v>
      </c>
      <c r="L8050" s="152">
        <v>29.2224842078111</v>
      </c>
      <c r="M8050" s="152">
        <v>32.519168598707601</v>
      </c>
    </row>
    <row r="8051" spans="1:13">
      <c r="A8051" s="150" t="str">
        <f t="shared" si="251"/>
        <v>2007-2009FemalesPT1</v>
      </c>
      <c r="B8051" s="151" t="str">
        <f t="shared" si="250"/>
        <v>2007-2009_Females_PT1_&lt;75</v>
      </c>
      <c r="C8051" s="152" t="s">
        <v>5</v>
      </c>
      <c r="D8051" s="152" t="s">
        <v>214</v>
      </c>
      <c r="E8051" s="152" t="s">
        <v>179</v>
      </c>
      <c r="F8051" s="152">
        <v>178</v>
      </c>
      <c r="G8051" s="152">
        <v>59.3333333333333</v>
      </c>
      <c r="H8051" s="152">
        <v>191.68640964893399</v>
      </c>
      <c r="I8051" s="152">
        <v>195.515216227785</v>
      </c>
      <c r="J8051" s="152">
        <v>167.72848014292799</v>
      </c>
      <c r="K8051" s="152">
        <v>226.574152167233</v>
      </c>
      <c r="L8051" s="152">
        <v>27.786736084856301</v>
      </c>
      <c r="M8051" s="152">
        <v>31.0589359394484</v>
      </c>
    </row>
    <row r="8052" spans="1:13">
      <c r="A8052" s="150" t="str">
        <f t="shared" si="251"/>
        <v>2008-2010FemalesPT1</v>
      </c>
      <c r="B8052" s="151" t="str">
        <f t="shared" si="250"/>
        <v>2008-2010_Females_PT1_&lt;75</v>
      </c>
      <c r="C8052" s="152" t="s">
        <v>6</v>
      </c>
      <c r="D8052" s="152" t="s">
        <v>214</v>
      </c>
      <c r="E8052" s="152" t="s">
        <v>179</v>
      </c>
      <c r="F8052" s="152">
        <v>196</v>
      </c>
      <c r="G8052" s="152">
        <v>65.3333333333333</v>
      </c>
      <c r="H8052" s="152">
        <v>210.32976702759001</v>
      </c>
      <c r="I8052" s="152">
        <v>212.27381235242601</v>
      </c>
      <c r="J8052" s="152">
        <v>183.48892728715199</v>
      </c>
      <c r="K8052" s="152">
        <v>244.279585696249</v>
      </c>
      <c r="L8052" s="152">
        <v>28.784885065273802</v>
      </c>
      <c r="M8052" s="152">
        <v>32.005773343823201</v>
      </c>
    </row>
    <row r="8053" spans="1:13">
      <c r="A8053" s="150" t="str">
        <f t="shared" si="251"/>
        <v>2009-2011FemalesPT1</v>
      </c>
      <c r="B8053" s="151" t="str">
        <f t="shared" si="250"/>
        <v>2009-2011_Females_PT1_&lt;75</v>
      </c>
      <c r="C8053" s="152" t="s">
        <v>7</v>
      </c>
      <c r="D8053" s="152" t="s">
        <v>214</v>
      </c>
      <c r="E8053" s="152" t="s">
        <v>179</v>
      </c>
      <c r="F8053" s="152">
        <v>196</v>
      </c>
      <c r="G8053" s="152">
        <v>65.3333333333333</v>
      </c>
      <c r="H8053" s="152">
        <v>209.695193058661</v>
      </c>
      <c r="I8053" s="152">
        <v>210.20076649425201</v>
      </c>
      <c r="J8053" s="152">
        <v>181.70801313717101</v>
      </c>
      <c r="K8053" s="152">
        <v>241.881720016223</v>
      </c>
      <c r="L8053" s="152">
        <v>28.492753357081099</v>
      </c>
      <c r="M8053" s="152">
        <v>31.680953521970199</v>
      </c>
    </row>
    <row r="8054" spans="1:13">
      <c r="A8054" s="150" t="str">
        <f t="shared" si="251"/>
        <v>2010-2012FemalesPT1</v>
      </c>
      <c r="B8054" s="151" t="str">
        <f t="shared" si="250"/>
        <v>2010-2012_Females_PT1_&lt;75</v>
      </c>
      <c r="C8054" s="152" t="s">
        <v>8</v>
      </c>
      <c r="D8054" s="152" t="s">
        <v>214</v>
      </c>
      <c r="E8054" s="152" t="s">
        <v>179</v>
      </c>
      <c r="F8054" s="152">
        <v>198</v>
      </c>
      <c r="G8054" s="152">
        <v>66</v>
      </c>
      <c r="H8054" s="152">
        <v>211.622115579877</v>
      </c>
      <c r="I8054" s="152">
        <v>209.809724518667</v>
      </c>
      <c r="J8054" s="152">
        <v>181.48041447889801</v>
      </c>
      <c r="K8054" s="152">
        <v>241.291947699834</v>
      </c>
      <c r="L8054" s="152">
        <v>28.329310039769702</v>
      </c>
      <c r="M8054" s="152">
        <v>31.482223181166699</v>
      </c>
    </row>
    <row r="8055" spans="1:13">
      <c r="A8055" s="150" t="str">
        <f t="shared" si="251"/>
        <v>2011-2013FemalesPT1</v>
      </c>
      <c r="B8055" s="151" t="str">
        <f t="shared" si="250"/>
        <v>2011-2013_Females_PT1_&lt;75</v>
      </c>
      <c r="C8055" s="152" t="s">
        <v>9</v>
      </c>
      <c r="D8055" s="152" t="s">
        <v>214</v>
      </c>
      <c r="E8055" s="152" t="s">
        <v>179</v>
      </c>
      <c r="F8055" s="152">
        <v>172</v>
      </c>
      <c r="G8055" s="152">
        <v>57.3333333333333</v>
      </c>
      <c r="H8055" s="152">
        <v>184.10686761431799</v>
      </c>
      <c r="I8055" s="152">
        <v>181.79352126492199</v>
      </c>
      <c r="J8055" s="152">
        <v>155.48932579168499</v>
      </c>
      <c r="K8055" s="152">
        <v>211.25229590013799</v>
      </c>
      <c r="L8055" s="152">
        <v>26.304195473237002</v>
      </c>
      <c r="M8055" s="152">
        <v>29.458774635216699</v>
      </c>
    </row>
    <row r="8056" spans="1:13">
      <c r="A8056" s="150" t="str">
        <f t="shared" si="251"/>
        <v>2012-2014FemalesPT1</v>
      </c>
      <c r="B8056" s="151" t="str">
        <f t="shared" si="250"/>
        <v>2012-2014_Females_PT1_&lt;75</v>
      </c>
      <c r="C8056" s="152" t="s">
        <v>216</v>
      </c>
      <c r="D8056" s="152" t="s">
        <v>214</v>
      </c>
      <c r="E8056" s="152" t="s">
        <v>179</v>
      </c>
      <c r="F8056" s="152">
        <v>170</v>
      </c>
      <c r="G8056" s="152">
        <v>56.6666666666667</v>
      </c>
      <c r="H8056" s="152">
        <v>182.17864223329599</v>
      </c>
      <c r="I8056" s="152">
        <v>178.22871697820901</v>
      </c>
      <c r="J8056" s="152">
        <v>152.28266829793199</v>
      </c>
      <c r="K8056" s="152">
        <v>207.30580856983599</v>
      </c>
      <c r="L8056" s="152">
        <v>25.946048680277201</v>
      </c>
      <c r="M8056" s="152">
        <v>29.077091591627099</v>
      </c>
    </row>
    <row r="8057" spans="1:13">
      <c r="A8057" s="150" t="str">
        <f t="shared" si="251"/>
        <v>2004-2006FemalesPT2</v>
      </c>
      <c r="B8057" s="151" t="str">
        <f t="shared" si="250"/>
        <v>2004-2006_Females_PT2_&lt;75</v>
      </c>
      <c r="C8057" s="152" t="s">
        <v>1</v>
      </c>
      <c r="D8057" s="152" t="s">
        <v>214</v>
      </c>
      <c r="E8057" s="152" t="s">
        <v>180</v>
      </c>
      <c r="F8057" s="152">
        <v>170</v>
      </c>
      <c r="G8057" s="152">
        <v>56.6666666666667</v>
      </c>
      <c r="H8057" s="152">
        <v>193.22792939224101</v>
      </c>
      <c r="I8057" s="152">
        <v>270.71549099286699</v>
      </c>
      <c r="J8057" s="152">
        <v>231.173714042619</v>
      </c>
      <c r="K8057" s="152">
        <v>315.02897719055801</v>
      </c>
      <c r="L8057" s="152">
        <v>39.541776950248703</v>
      </c>
      <c r="M8057" s="152">
        <v>44.313486197690601</v>
      </c>
    </row>
    <row r="8058" spans="1:13">
      <c r="A8058" s="150" t="str">
        <f t="shared" si="251"/>
        <v>2005-2007FemalesPT2</v>
      </c>
      <c r="B8058" s="151" t="str">
        <f t="shared" si="250"/>
        <v>2005-2007_Females_PT2_&lt;75</v>
      </c>
      <c r="C8058" s="152" t="s">
        <v>3</v>
      </c>
      <c r="D8058" s="152" t="s">
        <v>214</v>
      </c>
      <c r="E8058" s="152" t="s">
        <v>180</v>
      </c>
      <c r="F8058" s="152">
        <v>183</v>
      </c>
      <c r="G8058" s="152">
        <v>61</v>
      </c>
      <c r="H8058" s="152">
        <v>203.66825446289499</v>
      </c>
      <c r="I8058" s="152">
        <v>285.60035166174498</v>
      </c>
      <c r="J8058" s="152">
        <v>245.24997891970801</v>
      </c>
      <c r="K8058" s="152">
        <v>330.63305206988099</v>
      </c>
      <c r="L8058" s="152">
        <v>40.350372742037202</v>
      </c>
      <c r="M8058" s="152">
        <v>45.032700408136002</v>
      </c>
    </row>
    <row r="8059" spans="1:13">
      <c r="A8059" s="150" t="str">
        <f t="shared" si="251"/>
        <v>2006-2008FemalesPT2</v>
      </c>
      <c r="B8059" s="151" t="str">
        <f t="shared" si="250"/>
        <v>2006-2008_Females_PT2_&lt;75</v>
      </c>
      <c r="C8059" s="152" t="s">
        <v>4</v>
      </c>
      <c r="D8059" s="152" t="s">
        <v>214</v>
      </c>
      <c r="E8059" s="152" t="s">
        <v>180</v>
      </c>
      <c r="F8059" s="152">
        <v>182</v>
      </c>
      <c r="G8059" s="152">
        <v>60.6666666666667</v>
      </c>
      <c r="H8059" s="152">
        <v>197.448359659781</v>
      </c>
      <c r="I8059" s="152">
        <v>278.548775088973</v>
      </c>
      <c r="J8059" s="152">
        <v>239.05559521710799</v>
      </c>
      <c r="K8059" s="152">
        <v>322.63816078276602</v>
      </c>
      <c r="L8059" s="152">
        <v>39.493179871864399</v>
      </c>
      <c r="M8059" s="152">
        <v>44.089385693793297</v>
      </c>
    </row>
    <row r="8060" spans="1:13">
      <c r="A8060" s="150" t="str">
        <f t="shared" si="251"/>
        <v>2007-2009FemalesPT2</v>
      </c>
      <c r="B8060" s="151" t="str">
        <f t="shared" si="250"/>
        <v>2007-2009_Females_PT2_&lt;75</v>
      </c>
      <c r="C8060" s="152" t="s">
        <v>5</v>
      </c>
      <c r="D8060" s="152" t="s">
        <v>214</v>
      </c>
      <c r="E8060" s="152" t="s">
        <v>180</v>
      </c>
      <c r="F8060" s="152">
        <v>176</v>
      </c>
      <c r="G8060" s="152">
        <v>58.6666666666667</v>
      </c>
      <c r="H8060" s="152">
        <v>186.71758964566101</v>
      </c>
      <c r="I8060" s="152">
        <v>264.74825405215603</v>
      </c>
      <c r="J8060" s="152">
        <v>226.56941500162699</v>
      </c>
      <c r="K8060" s="152">
        <v>307.45015061879502</v>
      </c>
      <c r="L8060" s="152">
        <v>38.178839050529398</v>
      </c>
      <c r="M8060" s="152">
        <v>42.701896566638403</v>
      </c>
    </row>
    <row r="8061" spans="1:13">
      <c r="A8061" s="150" t="str">
        <f t="shared" si="251"/>
        <v>2008-2010FemalesPT2</v>
      </c>
      <c r="B8061" s="151" t="str">
        <f t="shared" si="250"/>
        <v>2008-2010_Females_PT2_&lt;75</v>
      </c>
      <c r="C8061" s="152" t="s">
        <v>6</v>
      </c>
      <c r="D8061" s="152" t="s">
        <v>214</v>
      </c>
      <c r="E8061" s="152" t="s">
        <v>180</v>
      </c>
      <c r="F8061" s="152">
        <v>163</v>
      </c>
      <c r="G8061" s="152">
        <v>54.3333333333333</v>
      </c>
      <c r="H8061" s="152">
        <v>169.839434007481</v>
      </c>
      <c r="I8061" s="152">
        <v>243.81700339954199</v>
      </c>
      <c r="J8061" s="152">
        <v>207.42574006963599</v>
      </c>
      <c r="K8061" s="152">
        <v>284.69917924360402</v>
      </c>
      <c r="L8061" s="152">
        <v>36.391263329905797</v>
      </c>
      <c r="M8061" s="152">
        <v>40.882175844061699</v>
      </c>
    </row>
    <row r="8062" spans="1:13">
      <c r="A8062" s="150" t="str">
        <f t="shared" si="251"/>
        <v>2009-2011FemalesPT2</v>
      </c>
      <c r="B8062" s="151" t="str">
        <f t="shared" si="250"/>
        <v>2009-2011_Females_PT2_&lt;75</v>
      </c>
      <c r="C8062" s="152" t="s">
        <v>7</v>
      </c>
      <c r="D8062" s="152" t="s">
        <v>214</v>
      </c>
      <c r="E8062" s="152" t="s">
        <v>180</v>
      </c>
      <c r="F8062" s="152">
        <v>145</v>
      </c>
      <c r="G8062" s="152">
        <v>48.3333333333333</v>
      </c>
      <c r="H8062" s="152">
        <v>149.58168707511101</v>
      </c>
      <c r="I8062" s="152">
        <v>207.90825295809799</v>
      </c>
      <c r="J8062" s="152">
        <v>174.92699913345501</v>
      </c>
      <c r="K8062" s="152">
        <v>245.221833453919</v>
      </c>
      <c r="L8062" s="152">
        <v>32.9812538246427</v>
      </c>
      <c r="M8062" s="152">
        <v>37.313580495821</v>
      </c>
    </row>
    <row r="8063" spans="1:13">
      <c r="A8063" s="150" t="str">
        <f t="shared" si="251"/>
        <v>2010-2012FemalesPT2</v>
      </c>
      <c r="B8063" s="151" t="str">
        <f t="shared" ref="B8063:B8126" si="252">CONCATENATE(C8063,"_",D8063,"_",E8063,"_","&lt;75")</f>
        <v>2010-2012_Females_PT2_&lt;75</v>
      </c>
      <c r="C8063" s="152" t="s">
        <v>8</v>
      </c>
      <c r="D8063" s="152" t="s">
        <v>214</v>
      </c>
      <c r="E8063" s="152" t="s">
        <v>180</v>
      </c>
      <c r="F8063" s="152">
        <v>140</v>
      </c>
      <c r="G8063" s="152">
        <v>46.6666666666667</v>
      </c>
      <c r="H8063" s="152">
        <v>143.21811095311699</v>
      </c>
      <c r="I8063" s="152">
        <v>197.27087423413499</v>
      </c>
      <c r="J8063" s="152">
        <v>165.48622904440001</v>
      </c>
      <c r="K8063" s="152">
        <v>233.30977188724901</v>
      </c>
      <c r="L8063" s="152">
        <v>31.7846451897348</v>
      </c>
      <c r="M8063" s="152">
        <v>36.038897653113601</v>
      </c>
    </row>
    <row r="8064" spans="1:13">
      <c r="A8064" s="150" t="str">
        <f t="shared" si="251"/>
        <v>2011-2013FemalesPT2</v>
      </c>
      <c r="B8064" s="151" t="str">
        <f t="shared" si="252"/>
        <v>2011-2013_Females_PT2_&lt;75</v>
      </c>
      <c r="C8064" s="152" t="s">
        <v>9</v>
      </c>
      <c r="D8064" s="152" t="s">
        <v>214</v>
      </c>
      <c r="E8064" s="152" t="s">
        <v>180</v>
      </c>
      <c r="F8064" s="152">
        <v>145</v>
      </c>
      <c r="G8064" s="152">
        <v>48.3333333333333</v>
      </c>
      <c r="H8064" s="152">
        <v>147.11999918830301</v>
      </c>
      <c r="I8064" s="152">
        <v>200.07066421293601</v>
      </c>
      <c r="J8064" s="152">
        <v>168.394852936224</v>
      </c>
      <c r="K8064" s="152">
        <v>235.90732282295301</v>
      </c>
      <c r="L8064" s="152">
        <v>31.675811276712398</v>
      </c>
      <c r="M8064" s="152">
        <v>35.836658610017203</v>
      </c>
    </row>
    <row r="8065" spans="1:13">
      <c r="A8065" s="150" t="str">
        <f t="shared" si="251"/>
        <v>2012-2014FemalesPT2</v>
      </c>
      <c r="B8065" s="151" t="str">
        <f t="shared" si="252"/>
        <v>2012-2014_Females_PT2_&lt;75</v>
      </c>
      <c r="C8065" s="152" t="s">
        <v>216</v>
      </c>
      <c r="D8065" s="152" t="s">
        <v>214</v>
      </c>
      <c r="E8065" s="152" t="s">
        <v>180</v>
      </c>
      <c r="F8065" s="152">
        <v>169</v>
      </c>
      <c r="G8065" s="152">
        <v>56.3333333333333</v>
      </c>
      <c r="H8065" s="152">
        <v>170.09883849668901</v>
      </c>
      <c r="I8065" s="152">
        <v>231.87295769750699</v>
      </c>
      <c r="J8065" s="152">
        <v>197.84038004096999</v>
      </c>
      <c r="K8065" s="152">
        <v>270.02533060573398</v>
      </c>
      <c r="L8065" s="152">
        <v>34.032577656536802</v>
      </c>
      <c r="M8065" s="152">
        <v>38.152372908226504</v>
      </c>
    </row>
    <row r="8066" spans="1:13">
      <c r="A8066" s="150" t="str">
        <f t="shared" si="251"/>
        <v>2004-2006FemalesPT3</v>
      </c>
      <c r="B8066" s="151" t="str">
        <f t="shared" si="252"/>
        <v>2004-2006_Females_PT3_&lt;75</v>
      </c>
      <c r="C8066" s="152" t="s">
        <v>1</v>
      </c>
      <c r="D8066" s="152" t="s">
        <v>214</v>
      </c>
      <c r="E8066" s="152" t="s">
        <v>181</v>
      </c>
      <c r="F8066" s="152">
        <v>180</v>
      </c>
      <c r="G8066" s="152">
        <v>60</v>
      </c>
      <c r="H8066" s="152">
        <v>200.140098068648</v>
      </c>
      <c r="I8066" s="152">
        <v>329.77991036194902</v>
      </c>
      <c r="J8066" s="152">
        <v>282.73185457618399</v>
      </c>
      <c r="K8066" s="152">
        <v>382.335622686389</v>
      </c>
      <c r="L8066" s="152">
        <v>47.048055785764198</v>
      </c>
      <c r="M8066" s="152">
        <v>52.555712324440499</v>
      </c>
    </row>
    <row r="8067" spans="1:13">
      <c r="A8067" s="150" t="str">
        <f t="shared" ref="A8067:A8130" si="253">C8067&amp;D8067&amp;E8067</f>
        <v>2005-2007FemalesPT3</v>
      </c>
      <c r="B8067" s="151" t="str">
        <f t="shared" si="252"/>
        <v>2005-2007_Females_PT3_&lt;75</v>
      </c>
      <c r="C8067" s="152" t="s">
        <v>3</v>
      </c>
      <c r="D8067" s="152" t="s">
        <v>214</v>
      </c>
      <c r="E8067" s="152" t="s">
        <v>181</v>
      </c>
      <c r="F8067" s="152">
        <v>176</v>
      </c>
      <c r="G8067" s="152">
        <v>58.6666666666667</v>
      </c>
      <c r="H8067" s="152">
        <v>194.63859152437399</v>
      </c>
      <c r="I8067" s="152">
        <v>316.976922963444</v>
      </c>
      <c r="J8067" s="152">
        <v>271.061758510716</v>
      </c>
      <c r="K8067" s="152">
        <v>368.33166952097298</v>
      </c>
      <c r="L8067" s="152">
        <v>45.915164452728398</v>
      </c>
      <c r="M8067" s="152">
        <v>51.354746557528301</v>
      </c>
    </row>
    <row r="8068" spans="1:13">
      <c r="A8068" s="150" t="str">
        <f t="shared" si="253"/>
        <v>2006-2008FemalesPT3</v>
      </c>
      <c r="B8068" s="151" t="str">
        <f t="shared" si="252"/>
        <v>2006-2008_Females_PT3_&lt;75</v>
      </c>
      <c r="C8068" s="152" t="s">
        <v>4</v>
      </c>
      <c r="D8068" s="152" t="s">
        <v>214</v>
      </c>
      <c r="E8068" s="152" t="s">
        <v>181</v>
      </c>
      <c r="F8068" s="152">
        <v>190</v>
      </c>
      <c r="G8068" s="152">
        <v>63.3333333333333</v>
      </c>
      <c r="H8068" s="152">
        <v>209.19811061074799</v>
      </c>
      <c r="I8068" s="152">
        <v>336.77569188778801</v>
      </c>
      <c r="J8068" s="152">
        <v>289.638451224216</v>
      </c>
      <c r="K8068" s="152">
        <v>389.27498028856701</v>
      </c>
      <c r="L8068" s="152">
        <v>47.137240663572499</v>
      </c>
      <c r="M8068" s="152">
        <v>52.499288400777999</v>
      </c>
    </row>
    <row r="8069" spans="1:13">
      <c r="A8069" s="150" t="str">
        <f t="shared" si="253"/>
        <v>2007-2009FemalesPT3</v>
      </c>
      <c r="B8069" s="151" t="str">
        <f t="shared" si="252"/>
        <v>2007-2009_Females_PT3_&lt;75</v>
      </c>
      <c r="C8069" s="152" t="s">
        <v>5</v>
      </c>
      <c r="D8069" s="152" t="s">
        <v>214</v>
      </c>
      <c r="E8069" s="152" t="s">
        <v>181</v>
      </c>
      <c r="F8069" s="152">
        <v>202</v>
      </c>
      <c r="G8069" s="152">
        <v>67.3333333333333</v>
      </c>
      <c r="H8069" s="152">
        <v>220.05555858162199</v>
      </c>
      <c r="I8069" s="152">
        <v>357.96576833182399</v>
      </c>
      <c r="J8069" s="152">
        <v>309.23913336832197</v>
      </c>
      <c r="K8069" s="152">
        <v>412.05832115245801</v>
      </c>
      <c r="L8069" s="152">
        <v>48.726634963501702</v>
      </c>
      <c r="M8069" s="152">
        <v>54.092552820634097</v>
      </c>
    </row>
    <row r="8070" spans="1:13">
      <c r="A8070" s="150" t="str">
        <f t="shared" si="253"/>
        <v>2008-2010FemalesPT3</v>
      </c>
      <c r="B8070" s="151" t="str">
        <f t="shared" si="252"/>
        <v>2008-2010_Females_PT3_&lt;75</v>
      </c>
      <c r="C8070" s="152" t="s">
        <v>6</v>
      </c>
      <c r="D8070" s="152" t="s">
        <v>214</v>
      </c>
      <c r="E8070" s="152" t="s">
        <v>181</v>
      </c>
      <c r="F8070" s="152">
        <v>198</v>
      </c>
      <c r="G8070" s="152">
        <v>66</v>
      </c>
      <c r="H8070" s="152">
        <v>212.96047324549599</v>
      </c>
      <c r="I8070" s="152">
        <v>349.15591858340798</v>
      </c>
      <c r="J8070" s="152">
        <v>301.25288233715298</v>
      </c>
      <c r="K8070" s="152">
        <v>402.39032761218402</v>
      </c>
      <c r="L8070" s="152">
        <v>47.9030362462548</v>
      </c>
      <c r="M8070" s="152">
        <v>53.234409028776099</v>
      </c>
    </row>
    <row r="8071" spans="1:13">
      <c r="A8071" s="150" t="str">
        <f t="shared" si="253"/>
        <v>2009-2011FemalesPT3</v>
      </c>
      <c r="B8071" s="151" t="str">
        <f t="shared" si="252"/>
        <v>2009-2011_Females_PT3_&lt;75</v>
      </c>
      <c r="C8071" s="152" t="s">
        <v>7</v>
      </c>
      <c r="D8071" s="152" t="s">
        <v>214</v>
      </c>
      <c r="E8071" s="152" t="s">
        <v>181</v>
      </c>
      <c r="F8071" s="152">
        <v>194</v>
      </c>
      <c r="G8071" s="152">
        <v>64.6666666666667</v>
      </c>
      <c r="H8071" s="152">
        <v>205.338809034908</v>
      </c>
      <c r="I8071" s="152">
        <v>335.85750060684302</v>
      </c>
      <c r="J8071" s="152">
        <v>289.317396167026</v>
      </c>
      <c r="K8071" s="152">
        <v>387.633588919094</v>
      </c>
      <c r="L8071" s="152">
        <v>46.540104439817398</v>
      </c>
      <c r="M8071" s="152">
        <v>51.776088312250899</v>
      </c>
    </row>
    <row r="8072" spans="1:13">
      <c r="A8072" s="150" t="str">
        <f t="shared" si="253"/>
        <v>2010-2012FemalesPT3</v>
      </c>
      <c r="B8072" s="151" t="str">
        <f t="shared" si="252"/>
        <v>2010-2012_Females_PT3_&lt;75</v>
      </c>
      <c r="C8072" s="152" t="s">
        <v>8</v>
      </c>
      <c r="D8072" s="152" t="s">
        <v>214</v>
      </c>
      <c r="E8072" s="152" t="s">
        <v>181</v>
      </c>
      <c r="F8072" s="152">
        <v>185</v>
      </c>
      <c r="G8072" s="152">
        <v>61.6666666666667</v>
      </c>
      <c r="H8072" s="152">
        <v>193.03609253211201</v>
      </c>
      <c r="I8072" s="152">
        <v>312.08561929649602</v>
      </c>
      <c r="J8072" s="152">
        <v>267.81533290642398</v>
      </c>
      <c r="K8072" s="152">
        <v>361.46356039398103</v>
      </c>
      <c r="L8072" s="152">
        <v>44.270286390072201</v>
      </c>
      <c r="M8072" s="152">
        <v>49.377941097484701</v>
      </c>
    </row>
    <row r="8073" spans="1:13">
      <c r="A8073" s="150" t="str">
        <f t="shared" si="253"/>
        <v>2011-2013FemalesPT3</v>
      </c>
      <c r="B8073" s="151" t="str">
        <f t="shared" si="252"/>
        <v>2011-2013_Females_PT3_&lt;75</v>
      </c>
      <c r="C8073" s="152" t="s">
        <v>9</v>
      </c>
      <c r="D8073" s="152" t="s">
        <v>214</v>
      </c>
      <c r="E8073" s="152" t="s">
        <v>181</v>
      </c>
      <c r="F8073" s="152">
        <v>175</v>
      </c>
      <c r="G8073" s="152">
        <v>58.3333333333333</v>
      </c>
      <c r="H8073" s="152">
        <v>179.79513628471301</v>
      </c>
      <c r="I8073" s="152">
        <v>291.88331829355297</v>
      </c>
      <c r="J8073" s="152">
        <v>249.467900540925</v>
      </c>
      <c r="K8073" s="152">
        <v>339.338940563341</v>
      </c>
      <c r="L8073" s="152">
        <v>42.415417752627903</v>
      </c>
      <c r="M8073" s="152">
        <v>47.4556222697883</v>
      </c>
    </row>
    <row r="8074" spans="1:13">
      <c r="A8074" s="150" t="str">
        <f t="shared" si="253"/>
        <v>2012-2014FemalesPT3</v>
      </c>
      <c r="B8074" s="151" t="str">
        <f t="shared" si="252"/>
        <v>2012-2014_Females_PT3_&lt;75</v>
      </c>
      <c r="C8074" s="152" t="s">
        <v>216</v>
      </c>
      <c r="D8074" s="152" t="s">
        <v>214</v>
      </c>
      <c r="E8074" s="152" t="s">
        <v>181</v>
      </c>
      <c r="F8074" s="152">
        <v>166</v>
      </c>
      <c r="G8074" s="152">
        <v>55.3333333333333</v>
      </c>
      <c r="H8074" s="152">
        <v>168.83130091636701</v>
      </c>
      <c r="I8074" s="152">
        <v>277.34729408838098</v>
      </c>
      <c r="J8074" s="152">
        <v>236.02276414161199</v>
      </c>
      <c r="K8074" s="152">
        <v>323.72225139904702</v>
      </c>
      <c r="L8074" s="152">
        <v>41.324529946768202</v>
      </c>
      <c r="M8074" s="152">
        <v>46.374957310667</v>
      </c>
    </row>
    <row r="8075" spans="1:13">
      <c r="A8075" s="150" t="str">
        <f t="shared" si="253"/>
        <v>2004-2006FemalesPT4</v>
      </c>
      <c r="B8075" s="151" t="str">
        <f t="shared" si="252"/>
        <v>2004-2006_Females_PT4_&lt;75</v>
      </c>
      <c r="C8075" s="152" t="s">
        <v>1</v>
      </c>
      <c r="D8075" s="152" t="s">
        <v>214</v>
      </c>
      <c r="E8075" s="152" t="s">
        <v>182</v>
      </c>
      <c r="F8075" s="152">
        <v>273</v>
      </c>
      <c r="G8075" s="152">
        <v>91</v>
      </c>
      <c r="H8075" s="152">
        <v>311.04376260410902</v>
      </c>
      <c r="I8075" s="152">
        <v>430.37652664912298</v>
      </c>
      <c r="J8075" s="152">
        <v>380.09032371594401</v>
      </c>
      <c r="K8075" s="152">
        <v>485.38740724310202</v>
      </c>
      <c r="L8075" s="152">
        <v>50.286202933178402</v>
      </c>
      <c r="M8075" s="152">
        <v>55.010880593979699</v>
      </c>
    </row>
    <row r="8076" spans="1:13">
      <c r="A8076" s="150" t="str">
        <f t="shared" si="253"/>
        <v>2005-2007FemalesPT4</v>
      </c>
      <c r="B8076" s="151" t="str">
        <f t="shared" si="252"/>
        <v>2005-2007_Females_PT4_&lt;75</v>
      </c>
      <c r="C8076" s="152" t="s">
        <v>3</v>
      </c>
      <c r="D8076" s="152" t="s">
        <v>214</v>
      </c>
      <c r="E8076" s="152" t="s">
        <v>182</v>
      </c>
      <c r="F8076" s="152">
        <v>258</v>
      </c>
      <c r="G8076" s="152">
        <v>86</v>
      </c>
      <c r="H8076" s="152">
        <v>288.56478167501803</v>
      </c>
      <c r="I8076" s="152">
        <v>407.355786630495</v>
      </c>
      <c r="J8076" s="152">
        <v>358.43963093203803</v>
      </c>
      <c r="K8076" s="152">
        <v>461.006423911887</v>
      </c>
      <c r="L8076" s="152">
        <v>48.916155698457402</v>
      </c>
      <c r="M8076" s="152">
        <v>53.6506372813922</v>
      </c>
    </row>
    <row r="8077" spans="1:13">
      <c r="A8077" s="150" t="str">
        <f t="shared" si="253"/>
        <v>2006-2008FemalesPT4</v>
      </c>
      <c r="B8077" s="151" t="str">
        <f t="shared" si="252"/>
        <v>2006-2008_Females_PT4_&lt;75</v>
      </c>
      <c r="C8077" s="152" t="s">
        <v>4</v>
      </c>
      <c r="D8077" s="152" t="s">
        <v>214</v>
      </c>
      <c r="E8077" s="152" t="s">
        <v>182</v>
      </c>
      <c r="F8077" s="152">
        <v>259</v>
      </c>
      <c r="G8077" s="152">
        <v>86.3333333333333</v>
      </c>
      <c r="H8077" s="152">
        <v>283.22416262972001</v>
      </c>
      <c r="I8077" s="152">
        <v>406.68528431572702</v>
      </c>
      <c r="J8077" s="152">
        <v>357.85942824190602</v>
      </c>
      <c r="K8077" s="152">
        <v>460.22727915090701</v>
      </c>
      <c r="L8077" s="152">
        <v>48.825856073820802</v>
      </c>
      <c r="M8077" s="152">
        <v>53.541994835180297</v>
      </c>
    </row>
    <row r="8078" spans="1:13">
      <c r="A8078" s="150" t="str">
        <f t="shared" si="253"/>
        <v>2007-2009FemalesPT4</v>
      </c>
      <c r="B8078" s="151" t="str">
        <f t="shared" si="252"/>
        <v>2007-2009_Females_PT4_&lt;75</v>
      </c>
      <c r="C8078" s="152" t="s">
        <v>5</v>
      </c>
      <c r="D8078" s="152" t="s">
        <v>214</v>
      </c>
      <c r="E8078" s="152" t="s">
        <v>182</v>
      </c>
      <c r="F8078" s="152">
        <v>252</v>
      </c>
      <c r="G8078" s="152">
        <v>84</v>
      </c>
      <c r="H8078" s="152">
        <v>269.27967686438802</v>
      </c>
      <c r="I8078" s="152">
        <v>390.67126764062499</v>
      </c>
      <c r="J8078" s="152">
        <v>343.09137175016599</v>
      </c>
      <c r="K8078" s="152">
        <v>442.91366363249301</v>
      </c>
      <c r="L8078" s="152">
        <v>47.579895890459298</v>
      </c>
      <c r="M8078" s="152">
        <v>52.242395991868001</v>
      </c>
    </row>
    <row r="8079" spans="1:13">
      <c r="A8079" s="150" t="str">
        <f t="shared" si="253"/>
        <v>2008-2010FemalesPT4</v>
      </c>
      <c r="B8079" s="151" t="str">
        <f t="shared" si="252"/>
        <v>2008-2010_Females_PT4_&lt;75</v>
      </c>
      <c r="C8079" s="152" t="s">
        <v>6</v>
      </c>
      <c r="D8079" s="152" t="s">
        <v>214</v>
      </c>
      <c r="E8079" s="152" t="s">
        <v>182</v>
      </c>
      <c r="F8079" s="152">
        <v>254</v>
      </c>
      <c r="G8079" s="152">
        <v>84.6666666666667</v>
      </c>
      <c r="H8079" s="152">
        <v>265.64313877239402</v>
      </c>
      <c r="I8079" s="152">
        <v>391.78697193700299</v>
      </c>
      <c r="J8079" s="152">
        <v>344.26119650060599</v>
      </c>
      <c r="K8079" s="152">
        <v>443.95061538026198</v>
      </c>
      <c r="L8079" s="152">
        <v>47.525775436397602</v>
      </c>
      <c r="M8079" s="152">
        <v>52.163643443258302</v>
      </c>
    </row>
    <row r="8080" spans="1:13">
      <c r="A8080" s="150" t="str">
        <f t="shared" si="253"/>
        <v>2009-2011FemalesPT4</v>
      </c>
      <c r="B8080" s="151" t="str">
        <f t="shared" si="252"/>
        <v>2009-2011_Females_PT4_&lt;75</v>
      </c>
      <c r="C8080" s="152" t="s">
        <v>7</v>
      </c>
      <c r="D8080" s="152" t="s">
        <v>214</v>
      </c>
      <c r="E8080" s="152" t="s">
        <v>182</v>
      </c>
      <c r="F8080" s="152">
        <v>243</v>
      </c>
      <c r="G8080" s="152">
        <v>81</v>
      </c>
      <c r="H8080" s="152">
        <v>249.19243193354899</v>
      </c>
      <c r="I8080" s="152">
        <v>372.75222769712002</v>
      </c>
      <c r="J8080" s="152">
        <v>326.53401674712302</v>
      </c>
      <c r="K8080" s="152">
        <v>423.587041368435</v>
      </c>
      <c r="L8080" s="152">
        <v>46.218210949996703</v>
      </c>
      <c r="M8080" s="152">
        <v>50.834813671315203</v>
      </c>
    </row>
    <row r="8081" spans="1:13">
      <c r="A8081" s="150" t="str">
        <f t="shared" si="253"/>
        <v>2010-2012FemalesPT4</v>
      </c>
      <c r="B8081" s="151" t="str">
        <f t="shared" si="252"/>
        <v>2010-2012_Females_PT4_&lt;75</v>
      </c>
      <c r="C8081" s="152" t="s">
        <v>8</v>
      </c>
      <c r="D8081" s="152" t="s">
        <v>214</v>
      </c>
      <c r="E8081" s="152" t="s">
        <v>182</v>
      </c>
      <c r="F8081" s="152">
        <v>263</v>
      </c>
      <c r="G8081" s="152">
        <v>87.6666666666667</v>
      </c>
      <c r="H8081" s="152">
        <v>264.69137790481199</v>
      </c>
      <c r="I8081" s="152">
        <v>401.99087516440801</v>
      </c>
      <c r="J8081" s="152">
        <v>354.04638016824998</v>
      </c>
      <c r="K8081" s="152">
        <v>454.52921636096301</v>
      </c>
      <c r="L8081" s="152">
        <v>47.944494996158198</v>
      </c>
      <c r="M8081" s="152">
        <v>52.538341196554299</v>
      </c>
    </row>
    <row r="8082" spans="1:13">
      <c r="A8082" s="150" t="str">
        <f t="shared" si="253"/>
        <v>2011-2013FemalesPT4</v>
      </c>
      <c r="B8082" s="151" t="str">
        <f t="shared" si="252"/>
        <v>2011-2013_Females_PT4_&lt;75</v>
      </c>
      <c r="C8082" s="152" t="s">
        <v>9</v>
      </c>
      <c r="D8082" s="152" t="s">
        <v>214</v>
      </c>
      <c r="E8082" s="152" t="s">
        <v>182</v>
      </c>
      <c r="F8082" s="152">
        <v>249</v>
      </c>
      <c r="G8082" s="152">
        <v>83</v>
      </c>
      <c r="H8082" s="152">
        <v>245.97208365026501</v>
      </c>
      <c r="I8082" s="152">
        <v>380.94874836915398</v>
      </c>
      <c r="J8082" s="152">
        <v>334.34924847718003</v>
      </c>
      <c r="K8082" s="152">
        <v>432.14354598854499</v>
      </c>
      <c r="L8082" s="152">
        <v>46.599499891973799</v>
      </c>
      <c r="M8082" s="152">
        <v>51.194797619391501</v>
      </c>
    </row>
    <row r="8083" spans="1:13">
      <c r="A8083" s="150" t="str">
        <f t="shared" si="253"/>
        <v>2012-2014FemalesPT4</v>
      </c>
      <c r="B8083" s="151" t="str">
        <f t="shared" si="252"/>
        <v>2012-2014_Females_PT4_&lt;75</v>
      </c>
      <c r="C8083" s="152" t="s">
        <v>216</v>
      </c>
      <c r="D8083" s="152" t="s">
        <v>214</v>
      </c>
      <c r="E8083" s="152" t="s">
        <v>182</v>
      </c>
      <c r="F8083" s="152">
        <v>251</v>
      </c>
      <c r="G8083" s="152">
        <v>83.6666666666667</v>
      </c>
      <c r="H8083" s="152">
        <v>243.82425225610299</v>
      </c>
      <c r="I8083" s="152">
        <v>378.84913916428297</v>
      </c>
      <c r="J8083" s="152">
        <v>332.59347339177299</v>
      </c>
      <c r="K8083" s="152">
        <v>429.64703281260802</v>
      </c>
      <c r="L8083" s="152">
        <v>46.255665772510298</v>
      </c>
      <c r="M8083" s="152">
        <v>50.797893648324802</v>
      </c>
    </row>
    <row r="8084" spans="1:13">
      <c r="A8084" s="150" t="str">
        <f t="shared" si="253"/>
        <v>2004-2006FemalesPT5</v>
      </c>
      <c r="B8084" s="151" t="str">
        <f t="shared" si="252"/>
        <v>2004-2006_Females_PT5_&lt;75</v>
      </c>
      <c r="C8084" s="152" t="s">
        <v>1</v>
      </c>
      <c r="D8084" s="152" t="s">
        <v>214</v>
      </c>
      <c r="E8084" s="152" t="s">
        <v>183</v>
      </c>
      <c r="F8084" s="152">
        <v>337</v>
      </c>
      <c r="G8084" s="152">
        <v>112.333333333333</v>
      </c>
      <c r="H8084" s="152">
        <v>359.13721812524</v>
      </c>
      <c r="I8084" s="152">
        <v>527.25859205656502</v>
      </c>
      <c r="J8084" s="152">
        <v>471.95314846611399</v>
      </c>
      <c r="K8084" s="152">
        <v>587.21751937608099</v>
      </c>
      <c r="L8084" s="152">
        <v>55.3054435904508</v>
      </c>
      <c r="M8084" s="152">
        <v>59.958927319516199</v>
      </c>
    </row>
    <row r="8085" spans="1:13">
      <c r="A8085" s="150" t="str">
        <f t="shared" si="253"/>
        <v>2005-2007FemalesPT5</v>
      </c>
      <c r="B8085" s="151" t="str">
        <f t="shared" si="252"/>
        <v>2005-2007_Females_PT5_&lt;75</v>
      </c>
      <c r="C8085" s="152" t="s">
        <v>3</v>
      </c>
      <c r="D8085" s="152" t="s">
        <v>214</v>
      </c>
      <c r="E8085" s="152" t="s">
        <v>183</v>
      </c>
      <c r="F8085" s="152">
        <v>354</v>
      </c>
      <c r="G8085" s="152">
        <v>118</v>
      </c>
      <c r="H8085" s="152">
        <v>374.93645144890701</v>
      </c>
      <c r="I8085" s="152">
        <v>551.00550575470595</v>
      </c>
      <c r="J8085" s="152">
        <v>494.37546457124</v>
      </c>
      <c r="K8085" s="152">
        <v>612.279563681171</v>
      </c>
      <c r="L8085" s="152">
        <v>56.630041183466503</v>
      </c>
      <c r="M8085" s="152">
        <v>61.274057926465296</v>
      </c>
    </row>
    <row r="8086" spans="1:13">
      <c r="A8086" s="150" t="str">
        <f t="shared" si="253"/>
        <v>2006-2008FemalesPT5</v>
      </c>
      <c r="B8086" s="151" t="str">
        <f t="shared" si="252"/>
        <v>2006-2008_Females_PT5_&lt;75</v>
      </c>
      <c r="C8086" s="152" t="s">
        <v>4</v>
      </c>
      <c r="D8086" s="152" t="s">
        <v>214</v>
      </c>
      <c r="E8086" s="152" t="s">
        <v>183</v>
      </c>
      <c r="F8086" s="152">
        <v>353</v>
      </c>
      <c r="G8086" s="152">
        <v>117.666666666667</v>
      </c>
      <c r="H8086" s="152">
        <v>370.75547993404098</v>
      </c>
      <c r="I8086" s="152">
        <v>543.88788285986902</v>
      </c>
      <c r="J8086" s="152">
        <v>487.705885122751</v>
      </c>
      <c r="K8086" s="152">
        <v>604.68396399061601</v>
      </c>
      <c r="L8086" s="152">
        <v>56.181997737118103</v>
      </c>
      <c r="M8086" s="152">
        <v>60.796081130746998</v>
      </c>
    </row>
    <row r="8087" spans="1:13">
      <c r="A8087" s="150" t="str">
        <f t="shared" si="253"/>
        <v>2007-2009FemalesPT5</v>
      </c>
      <c r="B8087" s="151" t="str">
        <f t="shared" si="252"/>
        <v>2007-2009_Females_PT5_&lt;75</v>
      </c>
      <c r="C8087" s="152" t="s">
        <v>5</v>
      </c>
      <c r="D8087" s="152" t="s">
        <v>214</v>
      </c>
      <c r="E8087" s="152" t="s">
        <v>183</v>
      </c>
      <c r="F8087" s="152">
        <v>347</v>
      </c>
      <c r="G8087" s="152">
        <v>115.666666666667</v>
      </c>
      <c r="H8087" s="152">
        <v>361.888075422898</v>
      </c>
      <c r="I8087" s="152">
        <v>523.26333116035005</v>
      </c>
      <c r="J8087" s="152">
        <v>468.44167287472197</v>
      </c>
      <c r="K8087" s="152">
        <v>582.62783536755296</v>
      </c>
      <c r="L8087" s="152">
        <v>54.821658285627201</v>
      </c>
      <c r="M8087" s="152">
        <v>59.364504207203503</v>
      </c>
    </row>
    <row r="8088" spans="1:13">
      <c r="A8088" s="150" t="str">
        <f t="shared" si="253"/>
        <v>2008-2010FemalesPT5</v>
      </c>
      <c r="B8088" s="151" t="str">
        <f t="shared" si="252"/>
        <v>2008-2010_Females_PT5_&lt;75</v>
      </c>
      <c r="C8088" s="152" t="s">
        <v>6</v>
      </c>
      <c r="D8088" s="152" t="s">
        <v>214</v>
      </c>
      <c r="E8088" s="152" t="s">
        <v>183</v>
      </c>
      <c r="F8088" s="152">
        <v>363</v>
      </c>
      <c r="G8088" s="152">
        <v>121</v>
      </c>
      <c r="H8088" s="152">
        <v>375.372270019854</v>
      </c>
      <c r="I8088" s="152">
        <v>538.09166319035796</v>
      </c>
      <c r="J8088" s="152">
        <v>482.84930554679698</v>
      </c>
      <c r="K8088" s="152">
        <v>597.805268641265</v>
      </c>
      <c r="L8088" s="152">
        <v>55.242357643560801</v>
      </c>
      <c r="M8088" s="152">
        <v>59.713605450906897</v>
      </c>
    </row>
    <row r="8089" spans="1:13">
      <c r="A8089" s="150" t="str">
        <f t="shared" si="253"/>
        <v>2009-2011FemalesPT5</v>
      </c>
      <c r="B8089" s="151" t="str">
        <f t="shared" si="252"/>
        <v>2009-2011_Females_PT5_&lt;75</v>
      </c>
      <c r="C8089" s="152" t="s">
        <v>7</v>
      </c>
      <c r="D8089" s="152" t="s">
        <v>214</v>
      </c>
      <c r="E8089" s="152" t="s">
        <v>183</v>
      </c>
      <c r="F8089" s="152">
        <v>353</v>
      </c>
      <c r="G8089" s="152">
        <v>117.666666666667</v>
      </c>
      <c r="H8089" s="152">
        <v>362.29652893240598</v>
      </c>
      <c r="I8089" s="152">
        <v>520.03475955007798</v>
      </c>
      <c r="J8089" s="152">
        <v>465.88590477137802</v>
      </c>
      <c r="K8089" s="152">
        <v>578.63072090529101</v>
      </c>
      <c r="L8089" s="152">
        <v>54.148854778699302</v>
      </c>
      <c r="M8089" s="152">
        <v>58.595961355212999</v>
      </c>
    </row>
    <row r="8090" spans="1:13">
      <c r="A8090" s="150" t="str">
        <f t="shared" si="253"/>
        <v>2010-2012FemalesPT5</v>
      </c>
      <c r="B8090" s="151" t="str">
        <f t="shared" si="252"/>
        <v>2010-2012_Females_PT5_&lt;75</v>
      </c>
      <c r="C8090" s="152" t="s">
        <v>8</v>
      </c>
      <c r="D8090" s="152" t="s">
        <v>214</v>
      </c>
      <c r="E8090" s="152" t="s">
        <v>183</v>
      </c>
      <c r="F8090" s="152">
        <v>344</v>
      </c>
      <c r="G8090" s="152">
        <v>114.666666666667</v>
      </c>
      <c r="H8090" s="152">
        <v>350.56967572305001</v>
      </c>
      <c r="I8090" s="152">
        <v>509.42900497496601</v>
      </c>
      <c r="J8090" s="152">
        <v>455.87693784162798</v>
      </c>
      <c r="K8090" s="152">
        <v>567.43888354482704</v>
      </c>
      <c r="L8090" s="152">
        <v>53.552067133338802</v>
      </c>
      <c r="M8090" s="152">
        <v>58.009878569860703</v>
      </c>
    </row>
    <row r="8091" spans="1:13">
      <c r="A8091" s="150" t="str">
        <f t="shared" si="253"/>
        <v>2011-2013FemalesPT5</v>
      </c>
      <c r="B8091" s="151" t="str">
        <f t="shared" si="252"/>
        <v>2011-2013_Females_PT5_&lt;75</v>
      </c>
      <c r="C8091" s="152" t="s">
        <v>9</v>
      </c>
      <c r="D8091" s="152" t="s">
        <v>214</v>
      </c>
      <c r="E8091" s="152" t="s">
        <v>183</v>
      </c>
      <c r="F8091" s="152">
        <v>308</v>
      </c>
      <c r="G8091" s="152">
        <v>102.666666666667</v>
      </c>
      <c r="H8091" s="152">
        <v>311.49497360383498</v>
      </c>
      <c r="I8091" s="152">
        <v>450.371413356353</v>
      </c>
      <c r="J8091" s="152">
        <v>400.40811065517499</v>
      </c>
      <c r="K8091" s="152">
        <v>504.74131907885698</v>
      </c>
      <c r="L8091" s="152">
        <v>49.963302701177597</v>
      </c>
      <c r="M8091" s="152">
        <v>54.369905722503901</v>
      </c>
    </row>
    <row r="8092" spans="1:13">
      <c r="A8092" s="150" t="str">
        <f t="shared" si="253"/>
        <v>2012-2014FemalesPT5</v>
      </c>
      <c r="B8092" s="151" t="str">
        <f t="shared" si="252"/>
        <v>2012-2014_Females_PT5_&lt;75</v>
      </c>
      <c r="C8092" s="152" t="s">
        <v>216</v>
      </c>
      <c r="D8092" s="152" t="s">
        <v>214</v>
      </c>
      <c r="E8092" s="152" t="s">
        <v>183</v>
      </c>
      <c r="F8092" s="152">
        <v>327</v>
      </c>
      <c r="G8092" s="152">
        <v>109</v>
      </c>
      <c r="H8092" s="152">
        <v>328.32314226332102</v>
      </c>
      <c r="I8092" s="152">
        <v>477.29750434449699</v>
      </c>
      <c r="J8092" s="152">
        <v>425.98733145527802</v>
      </c>
      <c r="K8092" s="152">
        <v>532.993515035055</v>
      </c>
      <c r="L8092" s="152">
        <v>51.310172889219402</v>
      </c>
      <c r="M8092" s="152">
        <v>55.6960106905575</v>
      </c>
    </row>
    <row r="8093" spans="1:13">
      <c r="A8093" s="150" t="str">
        <f t="shared" si="253"/>
        <v>2004-2006FemalesW</v>
      </c>
      <c r="B8093" s="151" t="str">
        <f t="shared" si="252"/>
        <v>2004-2006_Females_W_&lt;75</v>
      </c>
      <c r="C8093" s="152" t="s">
        <v>1</v>
      </c>
      <c r="D8093" s="152" t="s">
        <v>214</v>
      </c>
      <c r="E8093" s="152" t="s">
        <v>184</v>
      </c>
      <c r="F8093" s="152">
        <v>13431</v>
      </c>
      <c r="G8093" s="152">
        <v>4477</v>
      </c>
      <c r="H8093" s="152">
        <v>326.81495937016803</v>
      </c>
      <c r="I8093" s="152">
        <v>347.77035168151201</v>
      </c>
      <c r="J8093" s="152">
        <v>341.90180948153102</v>
      </c>
      <c r="K8093" s="152">
        <v>353.71420417028099</v>
      </c>
      <c r="L8093" s="152">
        <v>5.8685421999813299</v>
      </c>
      <c r="M8093" s="152">
        <v>5.94385248876904</v>
      </c>
    </row>
    <row r="8094" spans="1:13">
      <c r="A8094" s="150" t="str">
        <f t="shared" si="253"/>
        <v>2005-2007FemalesW</v>
      </c>
      <c r="B8094" s="151" t="str">
        <f t="shared" si="252"/>
        <v>2005-2007_Females_W_&lt;75</v>
      </c>
      <c r="C8094" s="152" t="s">
        <v>3</v>
      </c>
      <c r="D8094" s="152" t="s">
        <v>214</v>
      </c>
      <c r="E8094" s="152" t="s">
        <v>184</v>
      </c>
      <c r="F8094" s="152">
        <v>13384</v>
      </c>
      <c r="G8094" s="152">
        <v>4461.3333333333303</v>
      </c>
      <c r="H8094" s="152">
        <v>324.23863032920002</v>
      </c>
      <c r="I8094" s="152">
        <v>343.13376234598098</v>
      </c>
      <c r="J8094" s="152">
        <v>337.33215573309297</v>
      </c>
      <c r="K8094" s="152">
        <v>349.00995180966402</v>
      </c>
      <c r="L8094" s="152">
        <v>5.8016066128884596</v>
      </c>
      <c r="M8094" s="152">
        <v>5.8761894636826897</v>
      </c>
    </row>
    <row r="8095" spans="1:13">
      <c r="A8095" s="150" t="str">
        <f t="shared" si="253"/>
        <v>2006-2008FemalesW</v>
      </c>
      <c r="B8095" s="151" t="str">
        <f t="shared" si="252"/>
        <v>2006-2008_Females_W_&lt;75</v>
      </c>
      <c r="C8095" s="152" t="s">
        <v>4</v>
      </c>
      <c r="D8095" s="152" t="s">
        <v>214</v>
      </c>
      <c r="E8095" s="152" t="s">
        <v>184</v>
      </c>
      <c r="F8095" s="152">
        <v>13357</v>
      </c>
      <c r="G8095" s="152">
        <v>4452.3333333333303</v>
      </c>
      <c r="H8095" s="152">
        <v>321.74595053442101</v>
      </c>
      <c r="I8095" s="152">
        <v>338.12450989569601</v>
      </c>
      <c r="J8095" s="152">
        <v>332.40079923010097</v>
      </c>
      <c r="K8095" s="152">
        <v>343.92187687773901</v>
      </c>
      <c r="L8095" s="152">
        <v>5.72371066559458</v>
      </c>
      <c r="M8095" s="152">
        <v>5.7973669820435099</v>
      </c>
    </row>
    <row r="8096" spans="1:13">
      <c r="A8096" s="150" t="str">
        <f t="shared" si="253"/>
        <v>2007-2009FemalesW</v>
      </c>
      <c r="B8096" s="151" t="str">
        <f t="shared" si="252"/>
        <v>2007-2009_Females_W_&lt;75</v>
      </c>
      <c r="C8096" s="152" t="s">
        <v>5</v>
      </c>
      <c r="D8096" s="152" t="s">
        <v>214</v>
      </c>
      <c r="E8096" s="152" t="s">
        <v>184</v>
      </c>
      <c r="F8096" s="152">
        <v>13283</v>
      </c>
      <c r="G8096" s="152">
        <v>4427.6666666666697</v>
      </c>
      <c r="H8096" s="152">
        <v>318.437820718284</v>
      </c>
      <c r="I8096" s="152">
        <v>331.75968882500302</v>
      </c>
      <c r="J8096" s="152">
        <v>326.12677671936598</v>
      </c>
      <c r="K8096" s="152">
        <v>337.46529186946702</v>
      </c>
      <c r="L8096" s="152">
        <v>5.6329121056368203</v>
      </c>
      <c r="M8096" s="152">
        <v>5.7056030444637704</v>
      </c>
    </row>
    <row r="8097" spans="1:13">
      <c r="A8097" s="150" t="str">
        <f t="shared" si="253"/>
        <v>2008-2010FemalesW</v>
      </c>
      <c r="B8097" s="151" t="str">
        <f t="shared" si="252"/>
        <v>2008-2010_Females_W_&lt;75</v>
      </c>
      <c r="C8097" s="152" t="s">
        <v>6</v>
      </c>
      <c r="D8097" s="152" t="s">
        <v>214</v>
      </c>
      <c r="E8097" s="152" t="s">
        <v>184</v>
      </c>
      <c r="F8097" s="152">
        <v>13037</v>
      </c>
      <c r="G8097" s="152">
        <v>4345.6666666666697</v>
      </c>
      <c r="H8097" s="152">
        <v>311.41909839668301</v>
      </c>
      <c r="I8097" s="152">
        <v>321.46363468539403</v>
      </c>
      <c r="J8097" s="152">
        <v>315.95380075203002</v>
      </c>
      <c r="K8097" s="152">
        <v>327.04524378199199</v>
      </c>
      <c r="L8097" s="152">
        <v>5.5098339333645798</v>
      </c>
      <c r="M8097" s="152">
        <v>5.5816090965974503</v>
      </c>
    </row>
    <row r="8098" spans="1:13">
      <c r="A8098" s="150" t="str">
        <f t="shared" si="253"/>
        <v>2009-2011FemalesW</v>
      </c>
      <c r="B8098" s="151" t="str">
        <f t="shared" si="252"/>
        <v>2009-2011_Females_W_&lt;75</v>
      </c>
      <c r="C8098" s="152" t="s">
        <v>7</v>
      </c>
      <c r="D8098" s="152" t="s">
        <v>214</v>
      </c>
      <c r="E8098" s="152" t="s">
        <v>184</v>
      </c>
      <c r="F8098" s="152">
        <v>12764</v>
      </c>
      <c r="G8098" s="152">
        <v>4254.6666666666697</v>
      </c>
      <c r="H8098" s="152">
        <v>304.13720962926402</v>
      </c>
      <c r="I8098" s="152">
        <v>311.46929674986302</v>
      </c>
      <c r="J8098" s="152">
        <v>306.07364993215299</v>
      </c>
      <c r="K8098" s="152">
        <v>316.935984381548</v>
      </c>
      <c r="L8098" s="152">
        <v>5.3956468177097499</v>
      </c>
      <c r="M8098" s="152">
        <v>5.46668763168526</v>
      </c>
    </row>
    <row r="8099" spans="1:13">
      <c r="A8099" s="150" t="str">
        <f t="shared" si="253"/>
        <v>2010-2012FemalesW</v>
      </c>
      <c r="B8099" s="151" t="str">
        <f t="shared" si="252"/>
        <v>2010-2012_Females_W_&lt;75</v>
      </c>
      <c r="C8099" s="152" t="s">
        <v>8</v>
      </c>
      <c r="D8099" s="152" t="s">
        <v>214</v>
      </c>
      <c r="E8099" s="152" t="s">
        <v>184</v>
      </c>
      <c r="F8099" s="152">
        <v>12760</v>
      </c>
      <c r="G8099" s="152">
        <v>4253.3333333333303</v>
      </c>
      <c r="H8099" s="152">
        <v>303.33509327910701</v>
      </c>
      <c r="I8099" s="152">
        <v>307.63368772158401</v>
      </c>
      <c r="J8099" s="152">
        <v>302.30384783117</v>
      </c>
      <c r="K8099" s="152">
        <v>313.03371306928398</v>
      </c>
      <c r="L8099" s="152">
        <v>5.3298398904139503</v>
      </c>
      <c r="M8099" s="152">
        <v>5.4000253476996196</v>
      </c>
    </row>
    <row r="8100" spans="1:13">
      <c r="A8100" s="150" t="str">
        <f t="shared" si="253"/>
        <v>2011-2013FemalesW</v>
      </c>
      <c r="B8100" s="151" t="str">
        <f t="shared" si="252"/>
        <v>2011-2013_Females_W_&lt;75</v>
      </c>
      <c r="C8100" s="152" t="s">
        <v>9</v>
      </c>
      <c r="D8100" s="152" t="s">
        <v>214</v>
      </c>
      <c r="E8100" s="152" t="s">
        <v>184</v>
      </c>
      <c r="F8100" s="152">
        <v>12794</v>
      </c>
      <c r="G8100" s="152">
        <v>4264.6666666666697</v>
      </c>
      <c r="H8100" s="152">
        <v>303.46875652289401</v>
      </c>
      <c r="I8100" s="152">
        <v>304.33271147141699</v>
      </c>
      <c r="J8100" s="152">
        <v>299.06686481415301</v>
      </c>
      <c r="K8100" s="152">
        <v>309.66780802633099</v>
      </c>
      <c r="L8100" s="152">
        <v>5.2658466572637499</v>
      </c>
      <c r="M8100" s="152">
        <v>5.33509655491366</v>
      </c>
    </row>
    <row r="8101" spans="1:13">
      <c r="A8101" s="150" t="str">
        <f t="shared" si="253"/>
        <v>2012-2014FemalesW</v>
      </c>
      <c r="B8101" s="151" t="str">
        <f t="shared" si="252"/>
        <v>2012-2014_Females_W_&lt;75</v>
      </c>
      <c r="C8101" s="152" t="s">
        <v>216</v>
      </c>
      <c r="D8101" s="152" t="s">
        <v>214</v>
      </c>
      <c r="E8101" s="152" t="s">
        <v>184</v>
      </c>
      <c r="F8101" s="152">
        <v>12796</v>
      </c>
      <c r="G8101" s="152">
        <v>4265.3333333333303</v>
      </c>
      <c r="H8101" s="152">
        <v>302.98717987270999</v>
      </c>
      <c r="I8101" s="152">
        <v>299.76189724025801</v>
      </c>
      <c r="J8101" s="152">
        <v>294.575246891436</v>
      </c>
      <c r="K8101" s="152">
        <v>305.01675062546298</v>
      </c>
      <c r="L8101" s="152">
        <v>5.1866503488221802</v>
      </c>
      <c r="M8101" s="152">
        <v>5.2548533852054202</v>
      </c>
    </row>
    <row r="8102" spans="1:13">
      <c r="A8102" s="150" t="str">
        <f t="shared" si="253"/>
        <v>2004-2006Persons1</v>
      </c>
      <c r="B8102" s="151" t="str">
        <f t="shared" si="252"/>
        <v>2004-2006_Persons_1_&lt;75</v>
      </c>
      <c r="C8102" s="152" t="s">
        <v>1</v>
      </c>
      <c r="D8102" s="152" t="s">
        <v>215</v>
      </c>
      <c r="E8102" s="152">
        <v>1</v>
      </c>
      <c r="F8102" s="152">
        <v>4784</v>
      </c>
      <c r="G8102" s="152">
        <v>1594.6666666666699</v>
      </c>
      <c r="H8102" s="152">
        <v>293.66159920348002</v>
      </c>
      <c r="I8102" s="152">
        <v>309.42782842186602</v>
      </c>
      <c r="J8102" s="152">
        <v>300.68152355289499</v>
      </c>
      <c r="K8102" s="152">
        <v>318.36310279758902</v>
      </c>
      <c r="L8102" s="152">
        <v>8.7463048689714906</v>
      </c>
      <c r="M8102" s="152">
        <v>8.9352743757232194</v>
      </c>
    </row>
    <row r="8103" spans="1:13">
      <c r="A8103" s="150" t="str">
        <f t="shared" si="253"/>
        <v>2005-2007Persons1</v>
      </c>
      <c r="B8103" s="151" t="str">
        <f t="shared" si="252"/>
        <v>2005-2007_Persons_1_&lt;75</v>
      </c>
      <c r="C8103" s="152" t="s">
        <v>3</v>
      </c>
      <c r="D8103" s="152" t="s">
        <v>215</v>
      </c>
      <c r="E8103" s="152">
        <v>1</v>
      </c>
      <c r="F8103" s="152">
        <v>4738</v>
      </c>
      <c r="G8103" s="152">
        <v>1579.3333333333301</v>
      </c>
      <c r="H8103" s="152">
        <v>289.78150181189898</v>
      </c>
      <c r="I8103" s="152">
        <v>301.37692017779398</v>
      </c>
      <c r="J8103" s="152">
        <v>292.817274494679</v>
      </c>
      <c r="K8103" s="152">
        <v>310.12240877708598</v>
      </c>
      <c r="L8103" s="152">
        <v>8.5596456831144092</v>
      </c>
      <c r="M8103" s="152">
        <v>8.74548859929223</v>
      </c>
    </row>
    <row r="8104" spans="1:13">
      <c r="A8104" s="150" t="str">
        <f t="shared" si="253"/>
        <v>2006-2008Persons1</v>
      </c>
      <c r="B8104" s="151" t="str">
        <f t="shared" si="252"/>
        <v>2006-2008_Persons_1_&lt;75</v>
      </c>
      <c r="C8104" s="152" t="s">
        <v>4</v>
      </c>
      <c r="D8104" s="152" t="s">
        <v>215</v>
      </c>
      <c r="E8104" s="152">
        <v>1</v>
      </c>
      <c r="F8104" s="152">
        <v>4720</v>
      </c>
      <c r="G8104" s="152">
        <v>1573.3333333333301</v>
      </c>
      <c r="H8104" s="152">
        <v>287.44049464124402</v>
      </c>
      <c r="I8104" s="152">
        <v>294.42525608427701</v>
      </c>
      <c r="J8104" s="152">
        <v>286.04747241443101</v>
      </c>
      <c r="K8104" s="152">
        <v>302.985284826964</v>
      </c>
      <c r="L8104" s="152">
        <v>8.3777836698461705</v>
      </c>
      <c r="M8104" s="152">
        <v>8.5600287426864305</v>
      </c>
    </row>
    <row r="8105" spans="1:13">
      <c r="A8105" s="150" t="str">
        <f t="shared" si="253"/>
        <v>2007-2009Persons1</v>
      </c>
      <c r="B8105" s="151" t="str">
        <f t="shared" si="252"/>
        <v>2007-2009_Persons_1_&lt;75</v>
      </c>
      <c r="C8105" s="152" t="s">
        <v>5</v>
      </c>
      <c r="D8105" s="152" t="s">
        <v>215</v>
      </c>
      <c r="E8105" s="152">
        <v>1</v>
      </c>
      <c r="F8105" s="152">
        <v>4770</v>
      </c>
      <c r="G8105" s="152">
        <v>1590</v>
      </c>
      <c r="H8105" s="152">
        <v>289.24377004089399</v>
      </c>
      <c r="I8105" s="152">
        <v>291.55005558294903</v>
      </c>
      <c r="J8105" s="152">
        <v>283.296546824845</v>
      </c>
      <c r="K8105" s="152">
        <v>299.98215128911102</v>
      </c>
      <c r="L8105" s="152">
        <v>8.2535087581045996</v>
      </c>
      <c r="M8105" s="152">
        <v>8.4320957061616504</v>
      </c>
    </row>
    <row r="8106" spans="1:13">
      <c r="A8106" s="150" t="str">
        <f t="shared" si="253"/>
        <v>2008-2010Persons1</v>
      </c>
      <c r="B8106" s="151" t="str">
        <f t="shared" si="252"/>
        <v>2008-2010_Persons_1_&lt;75</v>
      </c>
      <c r="C8106" s="152" t="s">
        <v>6</v>
      </c>
      <c r="D8106" s="152" t="s">
        <v>215</v>
      </c>
      <c r="E8106" s="152">
        <v>1</v>
      </c>
      <c r="F8106" s="152">
        <v>4673</v>
      </c>
      <c r="G8106" s="152">
        <v>1557.6666666666699</v>
      </c>
      <c r="H8106" s="152">
        <v>282.68119453220902</v>
      </c>
      <c r="I8106" s="152">
        <v>280.81106801891701</v>
      </c>
      <c r="J8106" s="152">
        <v>272.77825638230303</v>
      </c>
      <c r="K8106" s="152">
        <v>289.01950753922</v>
      </c>
      <c r="L8106" s="152">
        <v>8.0328116366136406</v>
      </c>
      <c r="M8106" s="152">
        <v>8.2084395203029903</v>
      </c>
    </row>
    <row r="8107" spans="1:13">
      <c r="A8107" s="150" t="str">
        <f t="shared" si="253"/>
        <v>2009-2011Persons1</v>
      </c>
      <c r="B8107" s="151" t="str">
        <f t="shared" si="252"/>
        <v>2009-2011_Persons_1_&lt;75</v>
      </c>
      <c r="C8107" s="152" t="s">
        <v>7</v>
      </c>
      <c r="D8107" s="152" t="s">
        <v>215</v>
      </c>
      <c r="E8107" s="152">
        <v>1</v>
      </c>
      <c r="F8107" s="152">
        <v>4623</v>
      </c>
      <c r="G8107" s="152">
        <v>1541</v>
      </c>
      <c r="H8107" s="152">
        <v>279.28269715920601</v>
      </c>
      <c r="I8107" s="152">
        <v>273.39868253296402</v>
      </c>
      <c r="J8107" s="152">
        <v>265.533142645292</v>
      </c>
      <c r="K8107" s="152">
        <v>281.43713181625498</v>
      </c>
      <c r="L8107" s="152">
        <v>7.8655398876721296</v>
      </c>
      <c r="M8107" s="152">
        <v>8.0384492832909604</v>
      </c>
    </row>
    <row r="8108" spans="1:13">
      <c r="A8108" s="150" t="str">
        <f t="shared" si="253"/>
        <v>2010-2012Persons1</v>
      </c>
      <c r="B8108" s="151" t="str">
        <f t="shared" si="252"/>
        <v>2010-2012_Persons_1_&lt;75</v>
      </c>
      <c r="C8108" s="152" t="s">
        <v>8</v>
      </c>
      <c r="D8108" s="152" t="s">
        <v>215</v>
      </c>
      <c r="E8108" s="152">
        <v>1</v>
      </c>
      <c r="F8108" s="152">
        <v>4530</v>
      </c>
      <c r="G8108" s="152">
        <v>1510</v>
      </c>
      <c r="H8108" s="152">
        <v>273.36418989457701</v>
      </c>
      <c r="I8108" s="152">
        <v>263.252672989171</v>
      </c>
      <c r="J8108" s="152">
        <v>255.600079068561</v>
      </c>
      <c r="K8108" s="152">
        <v>271.07523418360302</v>
      </c>
      <c r="L8108" s="152">
        <v>7.6525939206097204</v>
      </c>
      <c r="M8108" s="152">
        <v>7.82256119443218</v>
      </c>
    </row>
    <row r="8109" spans="1:13">
      <c r="A8109" s="150" t="str">
        <f t="shared" si="253"/>
        <v>2011-2013Persons1</v>
      </c>
      <c r="B8109" s="151" t="str">
        <f t="shared" si="252"/>
        <v>2011-2013_Persons_1_&lt;75</v>
      </c>
      <c r="C8109" s="152" t="s">
        <v>9</v>
      </c>
      <c r="D8109" s="152" t="s">
        <v>215</v>
      </c>
      <c r="E8109" s="152">
        <v>1</v>
      </c>
      <c r="F8109" s="152">
        <v>4611</v>
      </c>
      <c r="G8109" s="152">
        <v>1537</v>
      </c>
      <c r="H8109" s="152">
        <v>278.16705346224802</v>
      </c>
      <c r="I8109" s="152">
        <v>263.30093031392198</v>
      </c>
      <c r="J8109" s="152">
        <v>255.710232492187</v>
      </c>
      <c r="K8109" s="152">
        <v>271.05871526056501</v>
      </c>
      <c r="L8109" s="152">
        <v>7.5906978217354304</v>
      </c>
      <c r="M8109" s="152">
        <v>7.7577849466422899</v>
      </c>
    </row>
    <row r="8110" spans="1:13">
      <c r="A8110" s="150" t="str">
        <f t="shared" si="253"/>
        <v>2012-2014Persons1</v>
      </c>
      <c r="B8110" s="151" t="str">
        <f t="shared" si="252"/>
        <v>2012-2014_Persons_1_&lt;75</v>
      </c>
      <c r="C8110" s="152" t="s">
        <v>216</v>
      </c>
      <c r="D8110" s="152" t="s">
        <v>215</v>
      </c>
      <c r="E8110" s="152">
        <v>1</v>
      </c>
      <c r="F8110" s="152">
        <v>4593</v>
      </c>
      <c r="G8110" s="152">
        <v>1531</v>
      </c>
      <c r="H8110" s="152">
        <v>277.19571840343002</v>
      </c>
      <c r="I8110" s="152">
        <v>257.12398984564902</v>
      </c>
      <c r="J8110" s="152">
        <v>249.695039136898</v>
      </c>
      <c r="K8110" s="152">
        <v>264.716791296444</v>
      </c>
      <c r="L8110" s="152">
        <v>7.42895070875164</v>
      </c>
      <c r="M8110" s="152">
        <v>7.5928014507950898</v>
      </c>
    </row>
    <row r="8111" spans="1:13">
      <c r="A8111" s="150" t="str">
        <f t="shared" si="253"/>
        <v>2004-2006Persons2</v>
      </c>
      <c r="B8111" s="151" t="str">
        <f t="shared" si="252"/>
        <v>2004-2006_Persons_2_&lt;75</v>
      </c>
      <c r="C8111" s="152" t="s">
        <v>1</v>
      </c>
      <c r="D8111" s="152" t="s">
        <v>215</v>
      </c>
      <c r="E8111" s="152">
        <v>2</v>
      </c>
      <c r="F8111" s="152">
        <v>5874</v>
      </c>
      <c r="G8111" s="152">
        <v>1958</v>
      </c>
      <c r="H8111" s="152">
        <v>358.21026588910098</v>
      </c>
      <c r="I8111" s="152">
        <v>369.29717560175402</v>
      </c>
      <c r="J8111" s="152">
        <v>359.879282385615</v>
      </c>
      <c r="K8111" s="152">
        <v>378.89848812158499</v>
      </c>
      <c r="L8111" s="152">
        <v>9.4178932161393103</v>
      </c>
      <c r="M8111" s="152">
        <v>9.6013125198312501</v>
      </c>
    </row>
    <row r="8112" spans="1:13">
      <c r="A8112" s="150" t="str">
        <f t="shared" si="253"/>
        <v>2005-2007Persons2</v>
      </c>
      <c r="B8112" s="151" t="str">
        <f t="shared" si="252"/>
        <v>2005-2007_Persons_2_&lt;75</v>
      </c>
      <c r="C8112" s="152" t="s">
        <v>3</v>
      </c>
      <c r="D8112" s="152" t="s">
        <v>215</v>
      </c>
      <c r="E8112" s="152">
        <v>2</v>
      </c>
      <c r="F8112" s="152">
        <v>5793</v>
      </c>
      <c r="G8112" s="152">
        <v>1931</v>
      </c>
      <c r="H8112" s="152">
        <v>351.19328725525401</v>
      </c>
      <c r="I8112" s="152">
        <v>358.38831327585501</v>
      </c>
      <c r="J8112" s="152">
        <v>349.18462935971701</v>
      </c>
      <c r="K8112" s="152">
        <v>367.77250695431201</v>
      </c>
      <c r="L8112" s="152">
        <v>9.2036839161385693</v>
      </c>
      <c r="M8112" s="152">
        <v>9.3841936784563096</v>
      </c>
    </row>
    <row r="8113" spans="1:13">
      <c r="A8113" s="150" t="str">
        <f t="shared" si="253"/>
        <v>2006-2008Persons2</v>
      </c>
      <c r="B8113" s="151" t="str">
        <f t="shared" si="252"/>
        <v>2006-2008_Persons_2_&lt;75</v>
      </c>
      <c r="C8113" s="152" t="s">
        <v>4</v>
      </c>
      <c r="D8113" s="152" t="s">
        <v>215</v>
      </c>
      <c r="E8113" s="152">
        <v>2</v>
      </c>
      <c r="F8113" s="152">
        <v>5865</v>
      </c>
      <c r="G8113" s="152">
        <v>1955</v>
      </c>
      <c r="H8113" s="152">
        <v>353.02976585669501</v>
      </c>
      <c r="I8113" s="152">
        <v>356.383518338778</v>
      </c>
      <c r="J8113" s="152">
        <v>347.28657889905901</v>
      </c>
      <c r="K8113" s="152">
        <v>365.65776365272302</v>
      </c>
      <c r="L8113" s="152">
        <v>9.0969394397189909</v>
      </c>
      <c r="M8113" s="152">
        <v>9.2742453139446202</v>
      </c>
    </row>
    <row r="8114" spans="1:13">
      <c r="A8114" s="150" t="str">
        <f t="shared" si="253"/>
        <v>2007-2009Persons2</v>
      </c>
      <c r="B8114" s="151" t="str">
        <f t="shared" si="252"/>
        <v>2007-2009_Persons_2_&lt;75</v>
      </c>
      <c r="C8114" s="152" t="s">
        <v>5</v>
      </c>
      <c r="D8114" s="152" t="s">
        <v>215</v>
      </c>
      <c r="E8114" s="152">
        <v>2</v>
      </c>
      <c r="F8114" s="152">
        <v>5740</v>
      </c>
      <c r="G8114" s="152">
        <v>1913.3333333333301</v>
      </c>
      <c r="H8114" s="152">
        <v>343.13438314122197</v>
      </c>
      <c r="I8114" s="152">
        <v>342.39141928104999</v>
      </c>
      <c r="J8114" s="152">
        <v>333.55704215067101</v>
      </c>
      <c r="K8114" s="152">
        <v>351.39986980594603</v>
      </c>
      <c r="L8114" s="152">
        <v>8.8343771303796093</v>
      </c>
      <c r="M8114" s="152">
        <v>9.0084505248955207</v>
      </c>
    </row>
    <row r="8115" spans="1:13">
      <c r="A8115" s="150" t="str">
        <f t="shared" si="253"/>
        <v>2008-2010Persons2</v>
      </c>
      <c r="B8115" s="151" t="str">
        <f t="shared" si="252"/>
        <v>2008-2010_Persons_2_&lt;75</v>
      </c>
      <c r="C8115" s="152" t="s">
        <v>6</v>
      </c>
      <c r="D8115" s="152" t="s">
        <v>215</v>
      </c>
      <c r="E8115" s="152">
        <v>2</v>
      </c>
      <c r="F8115" s="152">
        <v>5671</v>
      </c>
      <c r="G8115" s="152">
        <v>1890.3333333333301</v>
      </c>
      <c r="H8115" s="152">
        <v>337.43921066238897</v>
      </c>
      <c r="I8115" s="152">
        <v>332.500210150437</v>
      </c>
      <c r="J8115" s="152">
        <v>323.86863925261503</v>
      </c>
      <c r="K8115" s="152">
        <v>341.302901163012</v>
      </c>
      <c r="L8115" s="152">
        <v>8.6315708978224794</v>
      </c>
      <c r="M8115" s="152">
        <v>8.8026910125752806</v>
      </c>
    </row>
    <row r="8116" spans="1:13">
      <c r="A8116" s="150" t="str">
        <f t="shared" si="253"/>
        <v>2009-2011Persons2</v>
      </c>
      <c r="B8116" s="151" t="str">
        <f t="shared" si="252"/>
        <v>2009-2011_Persons_2_&lt;75</v>
      </c>
      <c r="C8116" s="152" t="s">
        <v>7</v>
      </c>
      <c r="D8116" s="152" t="s">
        <v>215</v>
      </c>
      <c r="E8116" s="152">
        <v>2</v>
      </c>
      <c r="F8116" s="152">
        <v>5441</v>
      </c>
      <c r="G8116" s="152">
        <v>1813.6666666666699</v>
      </c>
      <c r="H8116" s="152">
        <v>322.77947476108898</v>
      </c>
      <c r="I8116" s="152">
        <v>314.79467706609398</v>
      </c>
      <c r="J8116" s="152">
        <v>306.45117817837098</v>
      </c>
      <c r="K8116" s="152">
        <v>323.30708357606602</v>
      </c>
      <c r="L8116" s="152">
        <v>8.3434988877223795</v>
      </c>
      <c r="M8116" s="152">
        <v>8.5124065099726103</v>
      </c>
    </row>
    <row r="8117" spans="1:13">
      <c r="A8117" s="150" t="str">
        <f t="shared" si="253"/>
        <v>2010-2012Persons2</v>
      </c>
      <c r="B8117" s="151" t="str">
        <f t="shared" si="252"/>
        <v>2010-2012_Persons_2_&lt;75</v>
      </c>
      <c r="C8117" s="152" t="s">
        <v>8</v>
      </c>
      <c r="D8117" s="152" t="s">
        <v>215</v>
      </c>
      <c r="E8117" s="152">
        <v>2</v>
      </c>
      <c r="F8117" s="152">
        <v>5495</v>
      </c>
      <c r="G8117" s="152">
        <v>1831.6666666666699</v>
      </c>
      <c r="H8117" s="152">
        <v>325.244347584698</v>
      </c>
      <c r="I8117" s="152">
        <v>314.05484313711497</v>
      </c>
      <c r="J8117" s="152">
        <v>305.76871309623903</v>
      </c>
      <c r="K8117" s="152">
        <v>322.50788396648898</v>
      </c>
      <c r="L8117" s="152">
        <v>8.2861300408766905</v>
      </c>
      <c r="M8117" s="152">
        <v>8.4530408293737196</v>
      </c>
    </row>
    <row r="8118" spans="1:13">
      <c r="A8118" s="150" t="str">
        <f t="shared" si="253"/>
        <v>2011-2013Persons2</v>
      </c>
      <c r="B8118" s="151" t="str">
        <f t="shared" si="252"/>
        <v>2011-2013_Persons_2_&lt;75</v>
      </c>
      <c r="C8118" s="152" t="s">
        <v>9</v>
      </c>
      <c r="D8118" s="152" t="s">
        <v>215</v>
      </c>
      <c r="E8118" s="152">
        <v>2</v>
      </c>
      <c r="F8118" s="152">
        <v>5467</v>
      </c>
      <c r="G8118" s="152">
        <v>1822.3333333333301</v>
      </c>
      <c r="H8118" s="152">
        <v>322.98524145908698</v>
      </c>
      <c r="I8118" s="152">
        <v>307.95764801240699</v>
      </c>
      <c r="J8118" s="152">
        <v>299.80823404079899</v>
      </c>
      <c r="K8118" s="152">
        <v>316.27164336281697</v>
      </c>
      <c r="L8118" s="152">
        <v>8.1494139716083396</v>
      </c>
      <c r="M8118" s="152">
        <v>8.3139953504102095</v>
      </c>
    </row>
    <row r="8119" spans="1:13">
      <c r="A8119" s="150" t="str">
        <f t="shared" si="253"/>
        <v>2012-2014Persons2</v>
      </c>
      <c r="B8119" s="151" t="str">
        <f t="shared" si="252"/>
        <v>2012-2014_Persons_2_&lt;75</v>
      </c>
      <c r="C8119" s="152" t="s">
        <v>216</v>
      </c>
      <c r="D8119" s="152" t="s">
        <v>215</v>
      </c>
      <c r="E8119" s="152">
        <v>2</v>
      </c>
      <c r="F8119" s="152">
        <v>5550</v>
      </c>
      <c r="G8119" s="152">
        <v>1850</v>
      </c>
      <c r="H8119" s="152">
        <v>327.52328661061199</v>
      </c>
      <c r="I8119" s="152">
        <v>307.64918673795</v>
      </c>
      <c r="J8119" s="152">
        <v>299.56457804092798</v>
      </c>
      <c r="K8119" s="152">
        <v>315.89582902561699</v>
      </c>
      <c r="L8119" s="152">
        <v>8.0846086970220803</v>
      </c>
      <c r="M8119" s="152">
        <v>8.2466422876668695</v>
      </c>
    </row>
    <row r="8120" spans="1:13">
      <c r="A8120" s="150" t="str">
        <f t="shared" si="253"/>
        <v>2004-2006Persons3</v>
      </c>
      <c r="B8120" s="151" t="str">
        <f t="shared" si="252"/>
        <v>2004-2006_Persons_3_&lt;75</v>
      </c>
      <c r="C8120" s="152" t="s">
        <v>1</v>
      </c>
      <c r="D8120" s="152" t="s">
        <v>215</v>
      </c>
      <c r="E8120" s="152">
        <v>3</v>
      </c>
      <c r="F8120" s="152">
        <v>6731</v>
      </c>
      <c r="G8120" s="152">
        <v>2243.6666666666702</v>
      </c>
      <c r="H8120" s="152">
        <v>400.578461245477</v>
      </c>
      <c r="I8120" s="152">
        <v>427.44059809053698</v>
      </c>
      <c r="J8120" s="152">
        <v>417.25779904874202</v>
      </c>
      <c r="K8120" s="152">
        <v>437.80852783209502</v>
      </c>
      <c r="L8120" s="152">
        <v>10.182799041795001</v>
      </c>
      <c r="M8120" s="152">
        <v>10.3679297415579</v>
      </c>
    </row>
    <row r="8121" spans="1:13">
      <c r="A8121" s="150" t="str">
        <f t="shared" si="253"/>
        <v>2005-2007Persons3</v>
      </c>
      <c r="B8121" s="151" t="str">
        <f t="shared" si="252"/>
        <v>2005-2007_Persons_3_&lt;75</v>
      </c>
      <c r="C8121" s="152" t="s">
        <v>3</v>
      </c>
      <c r="D8121" s="152" t="s">
        <v>215</v>
      </c>
      <c r="E8121" s="152">
        <v>3</v>
      </c>
      <c r="F8121" s="152">
        <v>6701</v>
      </c>
      <c r="G8121" s="152">
        <v>2233.6666666666702</v>
      </c>
      <c r="H8121" s="152">
        <v>397.03794642328103</v>
      </c>
      <c r="I8121" s="152">
        <v>419.81299541138702</v>
      </c>
      <c r="J8121" s="152">
        <v>409.787577303565</v>
      </c>
      <c r="K8121" s="152">
        <v>430.021094568102</v>
      </c>
      <c r="L8121" s="152">
        <v>10.025418107822601</v>
      </c>
      <c r="M8121" s="152">
        <v>10.2080991567149</v>
      </c>
    </row>
    <row r="8122" spans="1:13">
      <c r="A8122" s="150" t="str">
        <f t="shared" si="253"/>
        <v>2006-2008Persons3</v>
      </c>
      <c r="B8122" s="151" t="str">
        <f t="shared" si="252"/>
        <v>2006-2008_Persons_3_&lt;75</v>
      </c>
      <c r="C8122" s="152" t="s">
        <v>4</v>
      </c>
      <c r="D8122" s="152" t="s">
        <v>215</v>
      </c>
      <c r="E8122" s="152">
        <v>3</v>
      </c>
      <c r="F8122" s="152">
        <v>6536</v>
      </c>
      <c r="G8122" s="152">
        <v>2178.6666666666702</v>
      </c>
      <c r="H8122" s="152">
        <v>385.31828846992801</v>
      </c>
      <c r="I8122" s="152">
        <v>404.38497695880397</v>
      </c>
      <c r="J8122" s="152">
        <v>394.60630854523299</v>
      </c>
      <c r="K8122" s="152">
        <v>414.34408807010601</v>
      </c>
      <c r="L8122" s="152">
        <v>9.7786684135712107</v>
      </c>
      <c r="M8122" s="152">
        <v>9.9591111113013504</v>
      </c>
    </row>
    <row r="8123" spans="1:13">
      <c r="A8123" s="150" t="str">
        <f t="shared" si="253"/>
        <v>2007-2009Persons3</v>
      </c>
      <c r="B8123" s="151" t="str">
        <f t="shared" si="252"/>
        <v>2007-2009_Persons_3_&lt;75</v>
      </c>
      <c r="C8123" s="152" t="s">
        <v>5</v>
      </c>
      <c r="D8123" s="152" t="s">
        <v>215</v>
      </c>
      <c r="E8123" s="152">
        <v>3</v>
      </c>
      <c r="F8123" s="152">
        <v>6561</v>
      </c>
      <c r="G8123" s="152">
        <v>2187</v>
      </c>
      <c r="H8123" s="152">
        <v>384.90284444434002</v>
      </c>
      <c r="I8123" s="152">
        <v>399.44537684151197</v>
      </c>
      <c r="J8123" s="152">
        <v>389.80273443051698</v>
      </c>
      <c r="K8123" s="152">
        <v>409.26560913507802</v>
      </c>
      <c r="L8123" s="152">
        <v>9.6426424109946005</v>
      </c>
      <c r="M8123" s="152">
        <v>9.8202322935660504</v>
      </c>
    </row>
    <row r="8124" spans="1:13">
      <c r="A8124" s="150" t="str">
        <f t="shared" si="253"/>
        <v>2008-2010Persons3</v>
      </c>
      <c r="B8124" s="151" t="str">
        <f t="shared" si="252"/>
        <v>2008-2010_Persons_3_&lt;75</v>
      </c>
      <c r="C8124" s="152" t="s">
        <v>6</v>
      </c>
      <c r="D8124" s="152" t="s">
        <v>215</v>
      </c>
      <c r="E8124" s="152">
        <v>3</v>
      </c>
      <c r="F8124" s="152">
        <v>6415</v>
      </c>
      <c r="G8124" s="152">
        <v>2138.3333333333298</v>
      </c>
      <c r="H8124" s="152">
        <v>374.83449435615501</v>
      </c>
      <c r="I8124" s="152">
        <v>385.55846631636001</v>
      </c>
      <c r="J8124" s="152">
        <v>376.14500757629003</v>
      </c>
      <c r="K8124" s="152">
        <v>395.14727596966702</v>
      </c>
      <c r="L8124" s="152">
        <v>9.4134587400692507</v>
      </c>
      <c r="M8124" s="152">
        <v>9.5888096533069493</v>
      </c>
    </row>
    <row r="8125" spans="1:13">
      <c r="A8125" s="150" t="str">
        <f t="shared" si="253"/>
        <v>2009-2011Persons3</v>
      </c>
      <c r="B8125" s="151" t="str">
        <f t="shared" si="252"/>
        <v>2009-2011_Persons_3_&lt;75</v>
      </c>
      <c r="C8125" s="152" t="s">
        <v>7</v>
      </c>
      <c r="D8125" s="152" t="s">
        <v>215</v>
      </c>
      <c r="E8125" s="152">
        <v>3</v>
      </c>
      <c r="F8125" s="152">
        <v>6373</v>
      </c>
      <c r="G8125" s="152">
        <v>2124.3333333333298</v>
      </c>
      <c r="H8125" s="152">
        <v>371.209345645236</v>
      </c>
      <c r="I8125" s="152">
        <v>378.163998459254</v>
      </c>
      <c r="J8125" s="152">
        <v>368.89935920669899</v>
      </c>
      <c r="K8125" s="152">
        <v>387.60179005895401</v>
      </c>
      <c r="L8125" s="152">
        <v>9.2646392525545593</v>
      </c>
      <c r="M8125" s="152">
        <v>9.4377915996999509</v>
      </c>
    </row>
    <row r="8126" spans="1:13">
      <c r="A8126" s="150" t="str">
        <f t="shared" si="253"/>
        <v>2010-2012Persons3</v>
      </c>
      <c r="B8126" s="151" t="str">
        <f t="shared" si="252"/>
        <v>2010-2012_Persons_3_&lt;75</v>
      </c>
      <c r="C8126" s="152" t="s">
        <v>8</v>
      </c>
      <c r="D8126" s="152" t="s">
        <v>215</v>
      </c>
      <c r="E8126" s="152">
        <v>3</v>
      </c>
      <c r="F8126" s="152">
        <v>6301</v>
      </c>
      <c r="G8126" s="152">
        <v>2100.3333333333298</v>
      </c>
      <c r="H8126" s="152">
        <v>366.08052725821301</v>
      </c>
      <c r="I8126" s="152">
        <v>369.83388787159703</v>
      </c>
      <c r="J8126" s="152">
        <v>360.72305553700602</v>
      </c>
      <c r="K8126" s="152">
        <v>379.11597812699199</v>
      </c>
      <c r="L8126" s="152">
        <v>9.1108323345907802</v>
      </c>
      <c r="M8126" s="152">
        <v>9.2820902553950795</v>
      </c>
    </row>
    <row r="8127" spans="1:13">
      <c r="A8127" s="150" t="str">
        <f t="shared" si="253"/>
        <v>2011-2013Persons3</v>
      </c>
      <c r="B8127" s="151" t="str">
        <f t="shared" ref="B8127:B8190" si="254">CONCATENATE(C8127,"_",D8127,"_",E8127,"_","&lt;75")</f>
        <v>2011-2013_Persons_3_&lt;75</v>
      </c>
      <c r="C8127" s="152" t="s">
        <v>9</v>
      </c>
      <c r="D8127" s="152" t="s">
        <v>215</v>
      </c>
      <c r="E8127" s="152">
        <v>3</v>
      </c>
      <c r="F8127" s="152">
        <v>6363</v>
      </c>
      <c r="G8127" s="152">
        <v>2121</v>
      </c>
      <c r="H8127" s="152">
        <v>368.73617891267202</v>
      </c>
      <c r="I8127" s="152">
        <v>368.072421053374</v>
      </c>
      <c r="J8127" s="152">
        <v>359.048675698338</v>
      </c>
      <c r="K8127" s="152">
        <v>377.26495038605498</v>
      </c>
      <c r="L8127" s="152">
        <v>9.0237453550355404</v>
      </c>
      <c r="M8127" s="152">
        <v>9.1925293326810298</v>
      </c>
    </row>
    <row r="8128" spans="1:13">
      <c r="A8128" s="150" t="str">
        <f t="shared" si="253"/>
        <v>2012-2014Persons3</v>
      </c>
      <c r="B8128" s="151" t="str">
        <f t="shared" si="254"/>
        <v>2012-2014_Persons_3_&lt;75</v>
      </c>
      <c r="C8128" s="152" t="s">
        <v>216</v>
      </c>
      <c r="D8128" s="152" t="s">
        <v>215</v>
      </c>
      <c r="E8128" s="152">
        <v>3</v>
      </c>
      <c r="F8128" s="152">
        <v>6320</v>
      </c>
      <c r="G8128" s="152">
        <v>2106.6666666666702</v>
      </c>
      <c r="H8128" s="152">
        <v>365.526882130883</v>
      </c>
      <c r="I8128" s="152">
        <v>359.46935630857803</v>
      </c>
      <c r="J8128" s="152">
        <v>350.62665386023002</v>
      </c>
      <c r="K8128" s="152">
        <v>368.47802396204497</v>
      </c>
      <c r="L8128" s="152">
        <v>8.8427024483477794</v>
      </c>
      <c r="M8128" s="152">
        <v>9.0086676534671106</v>
      </c>
    </row>
    <row r="8129" spans="1:13">
      <c r="A8129" s="150" t="str">
        <f t="shared" si="253"/>
        <v>2004-2006Persons4</v>
      </c>
      <c r="B8129" s="151" t="str">
        <f t="shared" si="254"/>
        <v>2004-2006_Persons_4_&lt;75</v>
      </c>
      <c r="C8129" s="152" t="s">
        <v>1</v>
      </c>
      <c r="D8129" s="152" t="s">
        <v>215</v>
      </c>
      <c r="E8129" s="152">
        <v>4</v>
      </c>
      <c r="F8129" s="152">
        <v>7525</v>
      </c>
      <c r="G8129" s="152">
        <v>2508.3333333333298</v>
      </c>
      <c r="H8129" s="152">
        <v>463.53503832094998</v>
      </c>
      <c r="I8129" s="152">
        <v>514.50416235992304</v>
      </c>
      <c r="J8129" s="152">
        <v>502.91102155007201</v>
      </c>
      <c r="K8129" s="152">
        <v>526.29653675738496</v>
      </c>
      <c r="L8129" s="152">
        <v>11.593140809851599</v>
      </c>
      <c r="M8129" s="152">
        <v>11.7923743974613</v>
      </c>
    </row>
    <row r="8130" spans="1:13">
      <c r="A8130" s="150" t="str">
        <f t="shared" si="253"/>
        <v>2005-2007Persons4</v>
      </c>
      <c r="B8130" s="151" t="str">
        <f t="shared" si="254"/>
        <v>2005-2007_Persons_4_&lt;75</v>
      </c>
      <c r="C8130" s="152" t="s">
        <v>3</v>
      </c>
      <c r="D8130" s="152" t="s">
        <v>215</v>
      </c>
      <c r="E8130" s="152">
        <v>4</v>
      </c>
      <c r="F8130" s="152">
        <v>7476</v>
      </c>
      <c r="G8130" s="152">
        <v>2492</v>
      </c>
      <c r="H8130" s="152">
        <v>458.18228619232502</v>
      </c>
      <c r="I8130" s="152">
        <v>506.20759717532297</v>
      </c>
      <c r="J8130" s="152">
        <v>494.76160944267701</v>
      </c>
      <c r="K8130" s="152">
        <v>517.85093930804396</v>
      </c>
      <c r="L8130" s="152">
        <v>11.445987732645699</v>
      </c>
      <c r="M8130" s="152">
        <v>11.6433421327216</v>
      </c>
    </row>
    <row r="8131" spans="1:13">
      <c r="A8131" s="150" t="str">
        <f t="shared" ref="A8131:A8194" si="255">C8131&amp;D8131&amp;E8131</f>
        <v>2006-2008Persons4</v>
      </c>
      <c r="B8131" s="151" t="str">
        <f t="shared" si="254"/>
        <v>2006-2008_Persons_4_&lt;75</v>
      </c>
      <c r="C8131" s="152" t="s">
        <v>4</v>
      </c>
      <c r="D8131" s="152" t="s">
        <v>215</v>
      </c>
      <c r="E8131" s="152">
        <v>4</v>
      </c>
      <c r="F8131" s="152">
        <v>7424</v>
      </c>
      <c r="G8131" s="152">
        <v>2474.6666666666702</v>
      </c>
      <c r="H8131" s="152">
        <v>452.11392491401102</v>
      </c>
      <c r="I8131" s="152">
        <v>496.79671161531201</v>
      </c>
      <c r="J8131" s="152">
        <v>485.52265362412498</v>
      </c>
      <c r="K8131" s="152">
        <v>508.26584564398399</v>
      </c>
      <c r="L8131" s="152">
        <v>11.2740579911876</v>
      </c>
      <c r="M8131" s="152">
        <v>11.469134028671601</v>
      </c>
    </row>
    <row r="8132" spans="1:13">
      <c r="A8132" s="150" t="str">
        <f t="shared" si="255"/>
        <v>2007-2009Persons4</v>
      </c>
      <c r="B8132" s="151" t="str">
        <f t="shared" si="254"/>
        <v>2007-2009_Persons_4_&lt;75</v>
      </c>
      <c r="C8132" s="152" t="s">
        <v>5</v>
      </c>
      <c r="D8132" s="152" t="s">
        <v>215</v>
      </c>
      <c r="E8132" s="152">
        <v>4</v>
      </c>
      <c r="F8132" s="152">
        <v>7411</v>
      </c>
      <c r="G8132" s="152">
        <v>2470.3333333333298</v>
      </c>
      <c r="H8132" s="152">
        <v>448.58846865540301</v>
      </c>
      <c r="I8132" s="152">
        <v>490.306794877399</v>
      </c>
      <c r="J8132" s="152">
        <v>479.167523443508</v>
      </c>
      <c r="K8132" s="152">
        <v>501.63898071771098</v>
      </c>
      <c r="L8132" s="152">
        <v>11.139271433891</v>
      </c>
      <c r="M8132" s="152">
        <v>11.3321858403118</v>
      </c>
    </row>
    <row r="8133" spans="1:13">
      <c r="A8133" s="150" t="str">
        <f t="shared" si="255"/>
        <v>2008-2010Persons4</v>
      </c>
      <c r="B8133" s="151" t="str">
        <f t="shared" si="254"/>
        <v>2008-2010_Persons_4_&lt;75</v>
      </c>
      <c r="C8133" s="152" t="s">
        <v>6</v>
      </c>
      <c r="D8133" s="152" t="s">
        <v>215</v>
      </c>
      <c r="E8133" s="152">
        <v>4</v>
      </c>
      <c r="F8133" s="152">
        <v>7233</v>
      </c>
      <c r="G8133" s="152">
        <v>2411</v>
      </c>
      <c r="H8133" s="152">
        <v>435.45243887681801</v>
      </c>
      <c r="I8133" s="152">
        <v>473.32150332796499</v>
      </c>
      <c r="J8133" s="152">
        <v>462.43667187525699</v>
      </c>
      <c r="K8133" s="152">
        <v>484.39717045284499</v>
      </c>
      <c r="L8133" s="152">
        <v>10.8848314527082</v>
      </c>
      <c r="M8133" s="152">
        <v>11.075667124879599</v>
      </c>
    </row>
    <row r="8134" spans="1:13">
      <c r="A8134" s="150" t="str">
        <f t="shared" si="255"/>
        <v>2009-2011Persons4</v>
      </c>
      <c r="B8134" s="151" t="str">
        <f t="shared" si="254"/>
        <v>2009-2011_Persons_4_&lt;75</v>
      </c>
      <c r="C8134" s="152" t="s">
        <v>7</v>
      </c>
      <c r="D8134" s="152" t="s">
        <v>215</v>
      </c>
      <c r="E8134" s="152">
        <v>4</v>
      </c>
      <c r="F8134" s="152">
        <v>7144</v>
      </c>
      <c r="G8134" s="152">
        <v>2381.3333333333298</v>
      </c>
      <c r="H8134" s="152">
        <v>427.97637982544302</v>
      </c>
      <c r="I8134" s="152">
        <v>462.86789697016297</v>
      </c>
      <c r="J8134" s="152">
        <v>452.15616565531701</v>
      </c>
      <c r="K8134" s="152">
        <v>473.76860667345397</v>
      </c>
      <c r="L8134" s="152">
        <v>10.711731314845601</v>
      </c>
      <c r="M8134" s="152">
        <v>10.900709703291399</v>
      </c>
    </row>
    <row r="8135" spans="1:13">
      <c r="A8135" s="150" t="str">
        <f t="shared" si="255"/>
        <v>2010-2012Persons4</v>
      </c>
      <c r="B8135" s="151" t="str">
        <f t="shared" si="254"/>
        <v>2010-2012_Persons_4_&lt;75</v>
      </c>
      <c r="C8135" s="152" t="s">
        <v>8</v>
      </c>
      <c r="D8135" s="152" t="s">
        <v>215</v>
      </c>
      <c r="E8135" s="152">
        <v>4</v>
      </c>
      <c r="F8135" s="152">
        <v>7111</v>
      </c>
      <c r="G8135" s="152">
        <v>2370.3333333333298</v>
      </c>
      <c r="H8135" s="152">
        <v>424.28325008964799</v>
      </c>
      <c r="I8135" s="152">
        <v>455.78223210384402</v>
      </c>
      <c r="J8135" s="152">
        <v>445.211020962291</v>
      </c>
      <c r="K8135" s="152">
        <v>466.54037901366303</v>
      </c>
      <c r="L8135" s="152">
        <v>10.5712111415537</v>
      </c>
      <c r="M8135" s="152">
        <v>10.7581469098184</v>
      </c>
    </row>
    <row r="8136" spans="1:13">
      <c r="A8136" s="150" t="str">
        <f t="shared" si="255"/>
        <v>2011-2013Persons4</v>
      </c>
      <c r="B8136" s="151" t="str">
        <f t="shared" si="254"/>
        <v>2011-2013_Persons_4_&lt;75</v>
      </c>
      <c r="C8136" s="152" t="s">
        <v>9</v>
      </c>
      <c r="D8136" s="152" t="s">
        <v>215</v>
      </c>
      <c r="E8136" s="152">
        <v>4</v>
      </c>
      <c r="F8136" s="152">
        <v>7186</v>
      </c>
      <c r="G8136" s="152">
        <v>2395.3333333333298</v>
      </c>
      <c r="H8136" s="152">
        <v>427.271402961646</v>
      </c>
      <c r="I8136" s="152">
        <v>455.79583118097003</v>
      </c>
      <c r="J8136" s="152">
        <v>445.28051637251298</v>
      </c>
      <c r="K8136" s="152">
        <v>466.49611095837002</v>
      </c>
      <c r="L8136" s="152">
        <v>10.515314808457299</v>
      </c>
      <c r="M8136" s="152">
        <v>10.700279777400199</v>
      </c>
    </row>
    <row r="8137" spans="1:13">
      <c r="A8137" s="150" t="str">
        <f t="shared" si="255"/>
        <v>2012-2014Persons4</v>
      </c>
      <c r="B8137" s="151" t="str">
        <f t="shared" si="254"/>
        <v>2012-2014_Persons_4_&lt;75</v>
      </c>
      <c r="C8137" s="152" t="s">
        <v>216</v>
      </c>
      <c r="D8137" s="152" t="s">
        <v>215</v>
      </c>
      <c r="E8137" s="152">
        <v>4</v>
      </c>
      <c r="F8137" s="152">
        <v>7181</v>
      </c>
      <c r="G8137" s="152">
        <v>2393.6666666666702</v>
      </c>
      <c r="H8137" s="152">
        <v>425.78574101008599</v>
      </c>
      <c r="I8137" s="152">
        <v>449.49496556616202</v>
      </c>
      <c r="J8137" s="152">
        <v>439.12347735782902</v>
      </c>
      <c r="K8137" s="152">
        <v>460.04895294468702</v>
      </c>
      <c r="L8137" s="152">
        <v>10.3714882083336</v>
      </c>
      <c r="M8137" s="152">
        <v>10.553987378524299</v>
      </c>
    </row>
    <row r="8138" spans="1:13">
      <c r="A8138" s="150" t="str">
        <f t="shared" si="255"/>
        <v>2004-2006Persons5</v>
      </c>
      <c r="B8138" s="151" t="str">
        <f t="shared" si="254"/>
        <v>2004-2006_Persons_5_&lt;75</v>
      </c>
      <c r="C8138" s="152" t="s">
        <v>1</v>
      </c>
      <c r="D8138" s="152" t="s">
        <v>215</v>
      </c>
      <c r="E8138" s="152">
        <v>5</v>
      </c>
      <c r="F8138" s="152">
        <v>8291</v>
      </c>
      <c r="G8138" s="152">
        <v>2763.6666666666702</v>
      </c>
      <c r="H8138" s="152">
        <v>519.56695025292197</v>
      </c>
      <c r="I8138" s="152">
        <v>637.37905268162797</v>
      </c>
      <c r="J8138" s="152">
        <v>623.64739983314996</v>
      </c>
      <c r="K8138" s="152">
        <v>651.33542413238001</v>
      </c>
      <c r="L8138" s="152">
        <v>13.731652848477999</v>
      </c>
      <c r="M8138" s="152">
        <v>13.9563714507527</v>
      </c>
    </row>
    <row r="8139" spans="1:13">
      <c r="A8139" s="150" t="str">
        <f t="shared" si="255"/>
        <v>2005-2007Persons5</v>
      </c>
      <c r="B8139" s="151" t="str">
        <f t="shared" si="254"/>
        <v>2005-2007_Persons_5_&lt;75</v>
      </c>
      <c r="C8139" s="152" t="s">
        <v>3</v>
      </c>
      <c r="D8139" s="152" t="s">
        <v>215</v>
      </c>
      <c r="E8139" s="152">
        <v>5</v>
      </c>
      <c r="F8139" s="152">
        <v>8354</v>
      </c>
      <c r="G8139" s="152">
        <v>2784.6666666666702</v>
      </c>
      <c r="H8139" s="152">
        <v>519.84483061172898</v>
      </c>
      <c r="I8139" s="152">
        <v>638.372288919261</v>
      </c>
      <c r="J8139" s="152">
        <v>624.65781829986304</v>
      </c>
      <c r="K8139" s="152">
        <v>652.31034144015803</v>
      </c>
      <c r="L8139" s="152">
        <v>13.7144706193986</v>
      </c>
      <c r="M8139" s="152">
        <v>13.938052520896299</v>
      </c>
    </row>
    <row r="8140" spans="1:13">
      <c r="A8140" s="150" t="str">
        <f t="shared" si="255"/>
        <v>2006-2008Persons5</v>
      </c>
      <c r="B8140" s="151" t="str">
        <f t="shared" si="254"/>
        <v>2006-2008_Persons_5_&lt;75</v>
      </c>
      <c r="C8140" s="152" t="s">
        <v>4</v>
      </c>
      <c r="D8140" s="152" t="s">
        <v>215</v>
      </c>
      <c r="E8140" s="152">
        <v>5</v>
      </c>
      <c r="F8140" s="152">
        <v>8367</v>
      </c>
      <c r="G8140" s="152">
        <v>2789</v>
      </c>
      <c r="H8140" s="152">
        <v>516.83209782438803</v>
      </c>
      <c r="I8140" s="152">
        <v>633.91014810582499</v>
      </c>
      <c r="J8140" s="152">
        <v>620.29185489578504</v>
      </c>
      <c r="K8140" s="152">
        <v>647.75028117880504</v>
      </c>
      <c r="L8140" s="152">
        <v>13.618293210040401</v>
      </c>
      <c r="M8140" s="152">
        <v>13.8401330729794</v>
      </c>
    </row>
    <row r="8141" spans="1:13">
      <c r="A8141" s="150" t="str">
        <f t="shared" si="255"/>
        <v>2007-2009Persons5</v>
      </c>
      <c r="B8141" s="151" t="str">
        <f t="shared" si="254"/>
        <v>2007-2009_Persons_5_&lt;75</v>
      </c>
      <c r="C8141" s="152" t="s">
        <v>5</v>
      </c>
      <c r="D8141" s="152" t="s">
        <v>215</v>
      </c>
      <c r="E8141" s="152">
        <v>5</v>
      </c>
      <c r="F8141" s="152">
        <v>8310</v>
      </c>
      <c r="G8141" s="152">
        <v>2770</v>
      </c>
      <c r="H8141" s="152">
        <v>510.20094918251198</v>
      </c>
      <c r="I8141" s="152">
        <v>623.42150726571106</v>
      </c>
      <c r="J8141" s="152">
        <v>609.97480800121798</v>
      </c>
      <c r="K8141" s="152">
        <v>637.08800788017902</v>
      </c>
      <c r="L8141" s="152">
        <v>13.4466992644931</v>
      </c>
      <c r="M8141" s="152">
        <v>13.6665006144676</v>
      </c>
    </row>
    <row r="8142" spans="1:13">
      <c r="A8142" s="150" t="str">
        <f t="shared" si="255"/>
        <v>2008-2010Persons5</v>
      </c>
      <c r="B8142" s="151" t="str">
        <f t="shared" si="254"/>
        <v>2008-2010_Persons_5_&lt;75</v>
      </c>
      <c r="C8142" s="152" t="s">
        <v>6</v>
      </c>
      <c r="D8142" s="152" t="s">
        <v>215</v>
      </c>
      <c r="E8142" s="152">
        <v>5</v>
      </c>
      <c r="F8142" s="152">
        <v>8151</v>
      </c>
      <c r="G8142" s="152">
        <v>2717</v>
      </c>
      <c r="H8142" s="152">
        <v>497.90508466707701</v>
      </c>
      <c r="I8142" s="152">
        <v>606.07610146911702</v>
      </c>
      <c r="J8142" s="152">
        <v>592.87811273116597</v>
      </c>
      <c r="K8142" s="152">
        <v>619.49193919859397</v>
      </c>
      <c r="L8142" s="152">
        <v>13.197988737951301</v>
      </c>
      <c r="M8142" s="152">
        <v>13.4158377294766</v>
      </c>
    </row>
    <row r="8143" spans="1:13">
      <c r="A8143" s="150" t="str">
        <f t="shared" si="255"/>
        <v>2009-2011Persons5</v>
      </c>
      <c r="B8143" s="151" t="str">
        <f t="shared" si="254"/>
        <v>2009-2011_Persons_5_&lt;75</v>
      </c>
      <c r="C8143" s="152" t="s">
        <v>7</v>
      </c>
      <c r="D8143" s="152" t="s">
        <v>215</v>
      </c>
      <c r="E8143" s="152">
        <v>5</v>
      </c>
      <c r="F8143" s="152">
        <v>8032</v>
      </c>
      <c r="G8143" s="152">
        <v>2677.3333333333298</v>
      </c>
      <c r="H8143" s="152">
        <v>488.284693320494</v>
      </c>
      <c r="I8143" s="152">
        <v>593.03183838286304</v>
      </c>
      <c r="J8143" s="152">
        <v>580.02278345226796</v>
      </c>
      <c r="K8143" s="152">
        <v>606.25722312676999</v>
      </c>
      <c r="L8143" s="152">
        <v>13.009054930595299</v>
      </c>
      <c r="M8143" s="152">
        <v>13.2253847439071</v>
      </c>
    </row>
    <row r="8144" spans="1:13">
      <c r="A8144" s="150" t="str">
        <f t="shared" si="255"/>
        <v>2010-2012Persons5</v>
      </c>
      <c r="B8144" s="151" t="str">
        <f t="shared" si="254"/>
        <v>2010-2012_Persons_5_&lt;75</v>
      </c>
      <c r="C8144" s="152" t="s">
        <v>8</v>
      </c>
      <c r="D8144" s="152" t="s">
        <v>215</v>
      </c>
      <c r="E8144" s="152">
        <v>5</v>
      </c>
      <c r="F8144" s="152">
        <v>7884</v>
      </c>
      <c r="G8144" s="152">
        <v>2628</v>
      </c>
      <c r="H8144" s="152">
        <v>477.14526240871197</v>
      </c>
      <c r="I8144" s="152">
        <v>578.01137872785296</v>
      </c>
      <c r="J8144" s="152">
        <v>565.21842282901002</v>
      </c>
      <c r="K8144" s="152">
        <v>591.019076801555</v>
      </c>
      <c r="L8144" s="152">
        <v>12.792955898842999</v>
      </c>
      <c r="M8144" s="152">
        <v>13.007698073702301</v>
      </c>
    </row>
    <row r="8145" spans="1:13">
      <c r="A8145" s="150" t="str">
        <f t="shared" si="255"/>
        <v>2011-2013Persons5</v>
      </c>
      <c r="B8145" s="151" t="str">
        <f t="shared" si="254"/>
        <v>2011-2013_Persons_5_&lt;75</v>
      </c>
      <c r="C8145" s="152" t="s">
        <v>9</v>
      </c>
      <c r="D8145" s="152" t="s">
        <v>215</v>
      </c>
      <c r="E8145" s="152">
        <v>5</v>
      </c>
      <c r="F8145" s="152">
        <v>7817</v>
      </c>
      <c r="G8145" s="152">
        <v>2605.6666666666702</v>
      </c>
      <c r="H8145" s="152">
        <v>470.92375637753202</v>
      </c>
      <c r="I8145" s="152">
        <v>568.60215311391903</v>
      </c>
      <c r="J8145" s="152">
        <v>555.96818912032199</v>
      </c>
      <c r="K8145" s="152">
        <v>581.44910580252895</v>
      </c>
      <c r="L8145" s="152">
        <v>12.633963993597099</v>
      </c>
      <c r="M8145" s="152">
        <v>12.846952688609599</v>
      </c>
    </row>
    <row r="8146" spans="1:13">
      <c r="A8146" s="150" t="str">
        <f t="shared" si="255"/>
        <v>2012-2014Persons5</v>
      </c>
      <c r="B8146" s="151" t="str">
        <f t="shared" si="254"/>
        <v>2012-2014_Persons_5_&lt;75</v>
      </c>
      <c r="C8146" s="152" t="s">
        <v>216</v>
      </c>
      <c r="D8146" s="152" t="s">
        <v>215</v>
      </c>
      <c r="E8146" s="152">
        <v>5</v>
      </c>
      <c r="F8146" s="152">
        <v>7700</v>
      </c>
      <c r="G8146" s="152">
        <v>2566.6666666666702</v>
      </c>
      <c r="H8146" s="152">
        <v>462.09805720774</v>
      </c>
      <c r="I8146" s="152">
        <v>555.65222426129401</v>
      </c>
      <c r="J8146" s="152">
        <v>543.21839926219798</v>
      </c>
      <c r="K8146" s="152">
        <v>568.29726533767996</v>
      </c>
      <c r="L8146" s="152">
        <v>12.4338249990957</v>
      </c>
      <c r="M8146" s="152">
        <v>12.645041076386001</v>
      </c>
    </row>
    <row r="8147" spans="1:13">
      <c r="A8147" s="150" t="str">
        <f t="shared" si="255"/>
        <v>2004-2006Persons7A1</v>
      </c>
      <c r="B8147" s="151" t="str">
        <f t="shared" si="254"/>
        <v>2004-2006_Persons_7A1_&lt;75</v>
      </c>
      <c r="C8147" s="152" t="s">
        <v>1</v>
      </c>
      <c r="D8147" s="152" t="s">
        <v>215</v>
      </c>
      <c r="E8147" s="152" t="s">
        <v>10</v>
      </c>
      <c r="F8147" s="152">
        <v>7644</v>
      </c>
      <c r="G8147" s="152">
        <v>2548</v>
      </c>
      <c r="H8147" s="152">
        <v>415.58904745620202</v>
      </c>
      <c r="I8147" s="152">
        <v>428.65209876954498</v>
      </c>
      <c r="J8147" s="152">
        <v>419.06544316935998</v>
      </c>
      <c r="K8147" s="152">
        <v>438.40220600531597</v>
      </c>
      <c r="L8147" s="152">
        <v>9.5866556001852192</v>
      </c>
      <c r="M8147" s="152">
        <v>9.7501072357710008</v>
      </c>
    </row>
    <row r="8148" spans="1:13">
      <c r="A8148" s="150" t="str">
        <f t="shared" si="255"/>
        <v>2005-2007Persons7A1</v>
      </c>
      <c r="B8148" s="151" t="str">
        <f t="shared" si="254"/>
        <v>2005-2007_Persons_7A1_&lt;75</v>
      </c>
      <c r="C8148" s="152" t="s">
        <v>3</v>
      </c>
      <c r="D8148" s="152" t="s">
        <v>215</v>
      </c>
      <c r="E8148" s="152" t="s">
        <v>10</v>
      </c>
      <c r="F8148" s="152">
        <v>7604</v>
      </c>
      <c r="G8148" s="152">
        <v>2534.6666666666702</v>
      </c>
      <c r="H8148" s="152">
        <v>412.16906954079201</v>
      </c>
      <c r="I8148" s="152">
        <v>421.01460000567602</v>
      </c>
      <c r="J8148" s="152">
        <v>411.57237384754802</v>
      </c>
      <c r="K8148" s="152">
        <v>430.618242160374</v>
      </c>
      <c r="L8148" s="152">
        <v>9.4422261581274292</v>
      </c>
      <c r="M8148" s="152">
        <v>9.6036421546982105</v>
      </c>
    </row>
    <row r="8149" spans="1:13">
      <c r="A8149" s="150" t="str">
        <f t="shared" si="255"/>
        <v>2006-2008Persons7A1</v>
      </c>
      <c r="B8149" s="151" t="str">
        <f t="shared" si="254"/>
        <v>2006-2008_Persons_7A1_&lt;75</v>
      </c>
      <c r="C8149" s="152" t="s">
        <v>4</v>
      </c>
      <c r="D8149" s="152" t="s">
        <v>215</v>
      </c>
      <c r="E8149" s="152" t="s">
        <v>10</v>
      </c>
      <c r="F8149" s="152">
        <v>7598</v>
      </c>
      <c r="G8149" s="152">
        <v>2532.6666666666702</v>
      </c>
      <c r="H8149" s="152">
        <v>410.16328255866699</v>
      </c>
      <c r="I8149" s="152">
        <v>414.602469598673</v>
      </c>
      <c r="J8149" s="152">
        <v>405.29905448610498</v>
      </c>
      <c r="K8149" s="152">
        <v>424.06499109354797</v>
      </c>
      <c r="L8149" s="152">
        <v>9.3034151125681905</v>
      </c>
      <c r="M8149" s="152">
        <v>9.4625214948748102</v>
      </c>
    </row>
    <row r="8150" spans="1:13">
      <c r="A8150" s="150" t="str">
        <f t="shared" si="255"/>
        <v>2007-2009Persons7A1</v>
      </c>
      <c r="B8150" s="151" t="str">
        <f t="shared" si="254"/>
        <v>2007-2009_Persons_7A1_&lt;75</v>
      </c>
      <c r="C8150" s="152" t="s">
        <v>5</v>
      </c>
      <c r="D8150" s="152" t="s">
        <v>215</v>
      </c>
      <c r="E8150" s="152" t="s">
        <v>10</v>
      </c>
      <c r="F8150" s="152">
        <v>7647</v>
      </c>
      <c r="G8150" s="152">
        <v>2549</v>
      </c>
      <c r="H8150" s="152">
        <v>411.27209303451298</v>
      </c>
      <c r="I8150" s="152">
        <v>410.14952964682999</v>
      </c>
      <c r="J8150" s="152">
        <v>400.97299317258199</v>
      </c>
      <c r="K8150" s="152">
        <v>419.4824942793</v>
      </c>
      <c r="L8150" s="152">
        <v>9.1765364742481701</v>
      </c>
      <c r="M8150" s="152">
        <v>9.3329646324704107</v>
      </c>
    </row>
    <row r="8151" spans="1:13">
      <c r="A8151" s="150" t="str">
        <f t="shared" si="255"/>
        <v>2008-2010Persons7A1</v>
      </c>
      <c r="B8151" s="151" t="str">
        <f t="shared" si="254"/>
        <v>2008-2010_Persons_7A1_&lt;75</v>
      </c>
      <c r="C8151" s="152" t="s">
        <v>6</v>
      </c>
      <c r="D8151" s="152" t="s">
        <v>215</v>
      </c>
      <c r="E8151" s="152" t="s">
        <v>10</v>
      </c>
      <c r="F8151" s="152">
        <v>7614</v>
      </c>
      <c r="G8151" s="152">
        <v>2538</v>
      </c>
      <c r="H8151" s="152">
        <v>408.50291247446899</v>
      </c>
      <c r="I8151" s="152">
        <v>402.78425914726199</v>
      </c>
      <c r="J8151" s="152">
        <v>393.75105915842897</v>
      </c>
      <c r="K8151" s="152">
        <v>411.971780382688</v>
      </c>
      <c r="L8151" s="152">
        <v>9.0331999888331307</v>
      </c>
      <c r="M8151" s="152">
        <v>9.1875212354256099</v>
      </c>
    </row>
    <row r="8152" spans="1:13">
      <c r="A8152" s="150" t="str">
        <f t="shared" si="255"/>
        <v>2009-2011Persons7A1</v>
      </c>
      <c r="B8152" s="151" t="str">
        <f t="shared" si="254"/>
        <v>2009-2011_Persons_7A1_&lt;75</v>
      </c>
      <c r="C8152" s="152" t="s">
        <v>7</v>
      </c>
      <c r="D8152" s="152" t="s">
        <v>215</v>
      </c>
      <c r="E8152" s="152" t="s">
        <v>10</v>
      </c>
      <c r="F8152" s="152">
        <v>7343</v>
      </c>
      <c r="G8152" s="152">
        <v>2447.6666666666702</v>
      </c>
      <c r="H8152" s="152">
        <v>393.21399291325901</v>
      </c>
      <c r="I8152" s="152">
        <v>384.12761375257401</v>
      </c>
      <c r="J8152" s="152">
        <v>375.35466195965699</v>
      </c>
      <c r="K8152" s="152">
        <v>393.05320768651501</v>
      </c>
      <c r="L8152" s="152">
        <v>8.7729517929163894</v>
      </c>
      <c r="M8152" s="152">
        <v>8.9255939339412294</v>
      </c>
    </row>
    <row r="8153" spans="1:13">
      <c r="A8153" s="150" t="str">
        <f t="shared" si="255"/>
        <v>2010-2012Persons7A1</v>
      </c>
      <c r="B8153" s="151" t="str">
        <f t="shared" si="254"/>
        <v>2010-2012_Persons_7A1_&lt;75</v>
      </c>
      <c r="C8153" s="152" t="s">
        <v>8</v>
      </c>
      <c r="D8153" s="152" t="s">
        <v>215</v>
      </c>
      <c r="E8153" s="152" t="s">
        <v>10</v>
      </c>
      <c r="F8153" s="152">
        <v>7206</v>
      </c>
      <c r="G8153" s="152">
        <v>2402</v>
      </c>
      <c r="H8153" s="152">
        <v>385.24355722117798</v>
      </c>
      <c r="I8153" s="152">
        <v>372.72152638262799</v>
      </c>
      <c r="J8153" s="152">
        <v>364.12721673809699</v>
      </c>
      <c r="K8153" s="152">
        <v>381.46679843732699</v>
      </c>
      <c r="L8153" s="152">
        <v>8.5943096445311706</v>
      </c>
      <c r="M8153" s="152">
        <v>8.7452720546983205</v>
      </c>
    </row>
    <row r="8154" spans="1:13">
      <c r="A8154" s="150" t="str">
        <f t="shared" si="255"/>
        <v>2011-2013Persons7A1</v>
      </c>
      <c r="B8154" s="151" t="str">
        <f t="shared" si="254"/>
        <v>2011-2013_Persons_7A1_&lt;75</v>
      </c>
      <c r="C8154" s="152" t="s">
        <v>9</v>
      </c>
      <c r="D8154" s="152" t="s">
        <v>215</v>
      </c>
      <c r="E8154" s="152" t="s">
        <v>10</v>
      </c>
      <c r="F8154" s="152">
        <v>7181</v>
      </c>
      <c r="G8154" s="152">
        <v>2393.6666666666702</v>
      </c>
      <c r="H8154" s="152">
        <v>383.27202546536</v>
      </c>
      <c r="I8154" s="152">
        <v>366.54981052035203</v>
      </c>
      <c r="J8154" s="152">
        <v>358.07943093668001</v>
      </c>
      <c r="K8154" s="152">
        <v>375.16923691525898</v>
      </c>
      <c r="L8154" s="152">
        <v>8.4703795836720097</v>
      </c>
      <c r="M8154" s="152">
        <v>8.6194263949077996</v>
      </c>
    </row>
    <row r="8155" spans="1:13">
      <c r="A8155" s="150" t="str">
        <f t="shared" si="255"/>
        <v>2012-2014Persons7A1</v>
      </c>
      <c r="B8155" s="151" t="str">
        <f t="shared" si="254"/>
        <v>2012-2014_Persons_7A1_&lt;75</v>
      </c>
      <c r="C8155" s="152" t="s">
        <v>216</v>
      </c>
      <c r="D8155" s="152" t="s">
        <v>215</v>
      </c>
      <c r="E8155" s="152" t="s">
        <v>10</v>
      </c>
      <c r="F8155" s="152">
        <v>7315</v>
      </c>
      <c r="G8155" s="152">
        <v>2438.3333333333298</v>
      </c>
      <c r="H8155" s="152">
        <v>389.95655302929299</v>
      </c>
      <c r="I8155" s="152">
        <v>368.16657478632499</v>
      </c>
      <c r="J8155" s="152">
        <v>359.73135853323902</v>
      </c>
      <c r="K8155" s="152">
        <v>376.74884018490002</v>
      </c>
      <c r="L8155" s="152">
        <v>8.4352162530855708</v>
      </c>
      <c r="M8155" s="152">
        <v>8.5822653985745205</v>
      </c>
    </row>
    <row r="8156" spans="1:13">
      <c r="A8156" s="150" t="str">
        <f t="shared" si="255"/>
        <v>2004-2006Persons7A2</v>
      </c>
      <c r="B8156" s="151" t="str">
        <f t="shared" si="254"/>
        <v>2004-2006_Persons_7A2_&lt;75</v>
      </c>
      <c r="C8156" s="152" t="s">
        <v>1</v>
      </c>
      <c r="D8156" s="152" t="s">
        <v>215</v>
      </c>
      <c r="E8156" s="152" t="s">
        <v>11</v>
      </c>
      <c r="F8156" s="152">
        <v>4253</v>
      </c>
      <c r="G8156" s="152">
        <v>1417.6666666666699</v>
      </c>
      <c r="H8156" s="152">
        <v>421.26136727196399</v>
      </c>
      <c r="I8156" s="152">
        <v>417.67176160139599</v>
      </c>
      <c r="J8156" s="152">
        <v>405.16827469130402</v>
      </c>
      <c r="K8156" s="152">
        <v>430.46196956273798</v>
      </c>
      <c r="L8156" s="152">
        <v>12.503486910092001</v>
      </c>
      <c r="M8156" s="152">
        <v>12.7902079613417</v>
      </c>
    </row>
    <row r="8157" spans="1:13">
      <c r="A8157" s="150" t="str">
        <f t="shared" si="255"/>
        <v>2005-2007Persons7A2</v>
      </c>
      <c r="B8157" s="151" t="str">
        <f t="shared" si="254"/>
        <v>2005-2007_Persons_7A2_&lt;75</v>
      </c>
      <c r="C8157" s="152" t="s">
        <v>3</v>
      </c>
      <c r="D8157" s="152" t="s">
        <v>215</v>
      </c>
      <c r="E8157" s="152" t="s">
        <v>11</v>
      </c>
      <c r="F8157" s="152">
        <v>4185</v>
      </c>
      <c r="G8157" s="152">
        <v>1395</v>
      </c>
      <c r="H8157" s="152">
        <v>412.218206747377</v>
      </c>
      <c r="I8157" s="152">
        <v>404.79766793565301</v>
      </c>
      <c r="J8157" s="152">
        <v>392.57625134483999</v>
      </c>
      <c r="K8157" s="152">
        <v>417.30163389451798</v>
      </c>
      <c r="L8157" s="152">
        <v>12.2214165908134</v>
      </c>
      <c r="M8157" s="152">
        <v>12.5039659588642</v>
      </c>
    </row>
    <row r="8158" spans="1:13">
      <c r="A8158" s="150" t="str">
        <f t="shared" si="255"/>
        <v>2006-2008Persons7A2</v>
      </c>
      <c r="B8158" s="151" t="str">
        <f t="shared" si="254"/>
        <v>2006-2008_Persons_7A2_&lt;75</v>
      </c>
      <c r="C8158" s="152" t="s">
        <v>4</v>
      </c>
      <c r="D8158" s="152" t="s">
        <v>215</v>
      </c>
      <c r="E8158" s="152" t="s">
        <v>11</v>
      </c>
      <c r="F8158" s="152">
        <v>4173</v>
      </c>
      <c r="G8158" s="152">
        <v>1391</v>
      </c>
      <c r="H8158" s="152">
        <v>408.48609551702901</v>
      </c>
      <c r="I8158" s="152">
        <v>397.48928888469999</v>
      </c>
      <c r="J8158" s="152">
        <v>385.46568721036698</v>
      </c>
      <c r="K8158" s="152">
        <v>409.79127108960199</v>
      </c>
      <c r="L8158" s="152">
        <v>12.023601674332999</v>
      </c>
      <c r="M8158" s="152">
        <v>12.3019822049017</v>
      </c>
    </row>
    <row r="8159" spans="1:13">
      <c r="A8159" s="150" t="str">
        <f t="shared" si="255"/>
        <v>2007-2009Persons7A2</v>
      </c>
      <c r="B8159" s="151" t="str">
        <f t="shared" si="254"/>
        <v>2007-2009_Persons_7A2_&lt;75</v>
      </c>
      <c r="C8159" s="152" t="s">
        <v>5</v>
      </c>
      <c r="D8159" s="152" t="s">
        <v>215</v>
      </c>
      <c r="E8159" s="152" t="s">
        <v>11</v>
      </c>
      <c r="F8159" s="152">
        <v>4154</v>
      </c>
      <c r="G8159" s="152">
        <v>1384.6666666666699</v>
      </c>
      <c r="H8159" s="152">
        <v>404.84409506526799</v>
      </c>
      <c r="I8159" s="152">
        <v>389.52662581628198</v>
      </c>
      <c r="J8159" s="152">
        <v>377.71256736341002</v>
      </c>
      <c r="K8159" s="152">
        <v>401.61484610071</v>
      </c>
      <c r="L8159" s="152">
        <v>11.814058452871301</v>
      </c>
      <c r="M8159" s="152">
        <v>12.0882202844281</v>
      </c>
    </row>
    <row r="8160" spans="1:13">
      <c r="A8160" s="150" t="str">
        <f t="shared" si="255"/>
        <v>2008-2010Persons7A2</v>
      </c>
      <c r="B8160" s="151" t="str">
        <f t="shared" si="254"/>
        <v>2008-2010_Persons_7A2_&lt;75</v>
      </c>
      <c r="C8160" s="152" t="s">
        <v>6</v>
      </c>
      <c r="D8160" s="152" t="s">
        <v>215</v>
      </c>
      <c r="E8160" s="152" t="s">
        <v>11</v>
      </c>
      <c r="F8160" s="152">
        <v>4077</v>
      </c>
      <c r="G8160" s="152">
        <v>1359</v>
      </c>
      <c r="H8160" s="152">
        <v>396.48309671095097</v>
      </c>
      <c r="I8160" s="152">
        <v>377.79072992329901</v>
      </c>
      <c r="J8160" s="152">
        <v>366.22114124139</v>
      </c>
      <c r="K8160" s="152">
        <v>389.63136327375702</v>
      </c>
      <c r="L8160" s="152">
        <v>11.5695886819087</v>
      </c>
      <c r="M8160" s="152">
        <v>11.8406333504581</v>
      </c>
    </row>
    <row r="8161" spans="1:13">
      <c r="A8161" s="150" t="str">
        <f t="shared" si="255"/>
        <v>2009-2011Persons7A2</v>
      </c>
      <c r="B8161" s="151" t="str">
        <f t="shared" si="254"/>
        <v>2009-2011_Persons_7A2_&lt;75</v>
      </c>
      <c r="C8161" s="152" t="s">
        <v>7</v>
      </c>
      <c r="D8161" s="152" t="s">
        <v>215</v>
      </c>
      <c r="E8161" s="152" t="s">
        <v>11</v>
      </c>
      <c r="F8161" s="152">
        <v>3936</v>
      </c>
      <c r="G8161" s="152">
        <v>1312</v>
      </c>
      <c r="H8161" s="152">
        <v>382.14890797260102</v>
      </c>
      <c r="I8161" s="152">
        <v>360.82268632465099</v>
      </c>
      <c r="J8161" s="152">
        <v>349.57069194301403</v>
      </c>
      <c r="K8161" s="152">
        <v>372.34302648278998</v>
      </c>
      <c r="L8161" s="152">
        <v>11.2519943816368</v>
      </c>
      <c r="M8161" s="152">
        <v>11.5203401581397</v>
      </c>
    </row>
    <row r="8162" spans="1:13">
      <c r="A8162" s="150" t="str">
        <f t="shared" si="255"/>
        <v>2010-2012Persons7A2</v>
      </c>
      <c r="B8162" s="151" t="str">
        <f t="shared" si="254"/>
        <v>2010-2012_Persons_7A2_&lt;75</v>
      </c>
      <c r="C8162" s="152" t="s">
        <v>8</v>
      </c>
      <c r="D8162" s="152" t="s">
        <v>215</v>
      </c>
      <c r="E8162" s="152" t="s">
        <v>11</v>
      </c>
      <c r="F8162" s="152">
        <v>3852</v>
      </c>
      <c r="G8162" s="152">
        <v>1284</v>
      </c>
      <c r="H8162" s="152">
        <v>373.06385958387699</v>
      </c>
      <c r="I8162" s="152">
        <v>350.04886087389002</v>
      </c>
      <c r="J8162" s="152">
        <v>339.00861622397701</v>
      </c>
      <c r="K8162" s="152">
        <v>361.35529459294798</v>
      </c>
      <c r="L8162" s="152">
        <v>11.040244649913699</v>
      </c>
      <c r="M8162" s="152">
        <v>11.306433719057299</v>
      </c>
    </row>
    <row r="8163" spans="1:13">
      <c r="A8163" s="150" t="str">
        <f t="shared" si="255"/>
        <v>2011-2013Persons7A2</v>
      </c>
      <c r="B8163" s="151" t="str">
        <f t="shared" si="254"/>
        <v>2011-2013_Persons_7A2_&lt;75</v>
      </c>
      <c r="C8163" s="152" t="s">
        <v>9</v>
      </c>
      <c r="D8163" s="152" t="s">
        <v>215</v>
      </c>
      <c r="E8163" s="152" t="s">
        <v>11</v>
      </c>
      <c r="F8163" s="152">
        <v>3898</v>
      </c>
      <c r="G8163" s="152">
        <v>1299.3333333333301</v>
      </c>
      <c r="H8163" s="152">
        <v>376.74102582193399</v>
      </c>
      <c r="I8163" s="152">
        <v>349.76474346317002</v>
      </c>
      <c r="J8163" s="152">
        <v>338.78743770707001</v>
      </c>
      <c r="K8163" s="152">
        <v>361.00513379153898</v>
      </c>
      <c r="L8163" s="152">
        <v>10.977305756099501</v>
      </c>
      <c r="M8163" s="152">
        <v>11.2403903283691</v>
      </c>
    </row>
    <row r="8164" spans="1:13">
      <c r="A8164" s="150" t="str">
        <f t="shared" si="255"/>
        <v>2012-2014Persons7A2</v>
      </c>
      <c r="B8164" s="151" t="str">
        <f t="shared" si="254"/>
        <v>2012-2014_Persons_7A2_&lt;75</v>
      </c>
      <c r="C8164" s="152" t="s">
        <v>216</v>
      </c>
      <c r="D8164" s="152" t="s">
        <v>215</v>
      </c>
      <c r="E8164" s="152" t="s">
        <v>11</v>
      </c>
      <c r="F8164" s="152">
        <v>3850</v>
      </c>
      <c r="G8164" s="152">
        <v>1283.3333333333301</v>
      </c>
      <c r="H8164" s="152">
        <v>372.01877680226198</v>
      </c>
      <c r="I8164" s="152">
        <v>340.03533597610902</v>
      </c>
      <c r="J8164" s="152">
        <v>329.28923486742298</v>
      </c>
      <c r="K8164" s="152">
        <v>351.04060230226798</v>
      </c>
      <c r="L8164" s="152">
        <v>10.7461011086861</v>
      </c>
      <c r="M8164" s="152">
        <v>11.0052663261595</v>
      </c>
    </row>
    <row r="8165" spans="1:13">
      <c r="A8165" s="150" t="str">
        <f t="shared" si="255"/>
        <v>2004-2006Persons7A3</v>
      </c>
      <c r="B8165" s="151" t="str">
        <f t="shared" si="254"/>
        <v>2004-2006_Persons_7A3_&lt;75</v>
      </c>
      <c r="C8165" s="152" t="s">
        <v>1</v>
      </c>
      <c r="D8165" s="152" t="s">
        <v>215</v>
      </c>
      <c r="E8165" s="152" t="s">
        <v>12</v>
      </c>
      <c r="F8165" s="152">
        <v>5762</v>
      </c>
      <c r="G8165" s="152">
        <v>1920.6666666666699</v>
      </c>
      <c r="H8165" s="152">
        <v>419.26249965437398</v>
      </c>
      <c r="I8165" s="152">
        <v>457.339189990899</v>
      </c>
      <c r="J8165" s="152">
        <v>445.57446124677398</v>
      </c>
      <c r="K8165" s="152">
        <v>469.33528427746</v>
      </c>
      <c r="L8165" s="152">
        <v>11.7647287441246</v>
      </c>
      <c r="M8165" s="152">
        <v>11.996094286561201</v>
      </c>
    </row>
    <row r="8166" spans="1:13">
      <c r="A8166" s="150" t="str">
        <f t="shared" si="255"/>
        <v>2005-2007Persons7A3</v>
      </c>
      <c r="B8166" s="151" t="str">
        <f t="shared" si="254"/>
        <v>2005-2007_Persons_7A3_&lt;75</v>
      </c>
      <c r="C8166" s="152" t="s">
        <v>3</v>
      </c>
      <c r="D8166" s="152" t="s">
        <v>215</v>
      </c>
      <c r="E8166" s="152" t="s">
        <v>12</v>
      </c>
      <c r="F8166" s="152">
        <v>5722</v>
      </c>
      <c r="G8166" s="152">
        <v>1907.3333333333301</v>
      </c>
      <c r="H8166" s="152">
        <v>413.560924346972</v>
      </c>
      <c r="I8166" s="152">
        <v>449.39628995984498</v>
      </c>
      <c r="J8166" s="152">
        <v>437.79397298824603</v>
      </c>
      <c r="K8166" s="152">
        <v>461.22758328182198</v>
      </c>
      <c r="L8166" s="152">
        <v>11.6023169715994</v>
      </c>
      <c r="M8166" s="152">
        <v>11.831293321976901</v>
      </c>
    </row>
    <row r="8167" spans="1:13">
      <c r="A8167" s="150" t="str">
        <f t="shared" si="255"/>
        <v>2006-2008Persons7A3</v>
      </c>
      <c r="B8167" s="151" t="str">
        <f t="shared" si="254"/>
        <v>2006-2008_Persons_7A3_&lt;75</v>
      </c>
      <c r="C8167" s="152" t="s">
        <v>4</v>
      </c>
      <c r="D8167" s="152" t="s">
        <v>215</v>
      </c>
      <c r="E8167" s="152" t="s">
        <v>12</v>
      </c>
      <c r="F8167" s="152">
        <v>5693</v>
      </c>
      <c r="G8167" s="152">
        <v>1897.6666666666699</v>
      </c>
      <c r="H8167" s="152">
        <v>408.50329787661502</v>
      </c>
      <c r="I8167" s="152">
        <v>441.03821121600703</v>
      </c>
      <c r="J8167" s="152">
        <v>429.62156476463201</v>
      </c>
      <c r="K8167" s="152">
        <v>452.68074913035298</v>
      </c>
      <c r="L8167" s="152">
        <v>11.416646451374699</v>
      </c>
      <c r="M8167" s="152">
        <v>11.6425379143457</v>
      </c>
    </row>
    <row r="8168" spans="1:13">
      <c r="A8168" s="150" t="str">
        <f t="shared" si="255"/>
        <v>2007-2009Persons7A3</v>
      </c>
      <c r="B8168" s="151" t="str">
        <f t="shared" si="254"/>
        <v>2007-2009_Persons_7A3_&lt;75</v>
      </c>
      <c r="C8168" s="152" t="s">
        <v>5</v>
      </c>
      <c r="D8168" s="152" t="s">
        <v>215</v>
      </c>
      <c r="E8168" s="152" t="s">
        <v>12</v>
      </c>
      <c r="F8168" s="152">
        <v>5716</v>
      </c>
      <c r="G8168" s="152">
        <v>1905.3333333333301</v>
      </c>
      <c r="H8168" s="152">
        <v>407.57449678881801</v>
      </c>
      <c r="I8168" s="152">
        <v>437.39270867130699</v>
      </c>
      <c r="J8168" s="152">
        <v>426.09205765548199</v>
      </c>
      <c r="K8168" s="152">
        <v>448.91650083559102</v>
      </c>
      <c r="L8168" s="152">
        <v>11.300651015824499</v>
      </c>
      <c r="M8168" s="152">
        <v>11.5237921642846</v>
      </c>
    </row>
    <row r="8169" spans="1:13">
      <c r="A8169" s="150" t="str">
        <f t="shared" si="255"/>
        <v>2008-2010Persons7A3</v>
      </c>
      <c r="B8169" s="151" t="str">
        <f t="shared" si="254"/>
        <v>2008-2010_Persons_7A3_&lt;75</v>
      </c>
      <c r="C8169" s="152" t="s">
        <v>6</v>
      </c>
      <c r="D8169" s="152" t="s">
        <v>215</v>
      </c>
      <c r="E8169" s="152" t="s">
        <v>12</v>
      </c>
      <c r="F8169" s="152">
        <v>5568</v>
      </c>
      <c r="G8169" s="152">
        <v>1856</v>
      </c>
      <c r="H8169" s="152">
        <v>395.05331942700201</v>
      </c>
      <c r="I8169" s="152">
        <v>420.66178623500798</v>
      </c>
      <c r="J8169" s="152">
        <v>409.65085930133699</v>
      </c>
      <c r="K8169" s="152">
        <v>431.89303576632602</v>
      </c>
      <c r="L8169" s="152">
        <v>11.010926933671</v>
      </c>
      <c r="M8169" s="152">
        <v>11.2312495313182</v>
      </c>
    </row>
    <row r="8170" spans="1:13">
      <c r="A8170" s="150" t="str">
        <f t="shared" si="255"/>
        <v>2009-2011Persons7A3</v>
      </c>
      <c r="B8170" s="151" t="str">
        <f t="shared" si="254"/>
        <v>2009-2011_Persons_7A3_&lt;75</v>
      </c>
      <c r="C8170" s="152" t="s">
        <v>7</v>
      </c>
      <c r="D8170" s="152" t="s">
        <v>215</v>
      </c>
      <c r="E8170" s="152" t="s">
        <v>12</v>
      </c>
      <c r="F8170" s="152">
        <v>5663</v>
      </c>
      <c r="G8170" s="152">
        <v>1887.6666666666699</v>
      </c>
      <c r="H8170" s="152">
        <v>400.13651134379597</v>
      </c>
      <c r="I8170" s="152">
        <v>423.35236197448302</v>
      </c>
      <c r="J8170" s="152">
        <v>412.36299036024297</v>
      </c>
      <c r="K8170" s="152">
        <v>434.55975240482798</v>
      </c>
      <c r="L8170" s="152">
        <v>10.98937161424</v>
      </c>
      <c r="M8170" s="152">
        <v>11.207390430345599</v>
      </c>
    </row>
    <row r="8171" spans="1:13">
      <c r="A8171" s="150" t="str">
        <f t="shared" si="255"/>
        <v>2010-2012Persons7A3</v>
      </c>
      <c r="B8171" s="151" t="str">
        <f t="shared" si="254"/>
        <v>2010-2012_Persons_7A3_&lt;75</v>
      </c>
      <c r="C8171" s="152" t="s">
        <v>8</v>
      </c>
      <c r="D8171" s="152" t="s">
        <v>215</v>
      </c>
      <c r="E8171" s="152" t="s">
        <v>12</v>
      </c>
      <c r="F8171" s="152">
        <v>5612</v>
      </c>
      <c r="G8171" s="152">
        <v>1870.6666666666699</v>
      </c>
      <c r="H8171" s="152">
        <v>395.17063738516998</v>
      </c>
      <c r="I8171" s="152">
        <v>414.32889565036498</v>
      </c>
      <c r="J8171" s="152">
        <v>403.52571091640101</v>
      </c>
      <c r="K8171" s="152">
        <v>425.34738776545902</v>
      </c>
      <c r="L8171" s="152">
        <v>10.8031847339644</v>
      </c>
      <c r="M8171" s="152">
        <v>11.018492115093901</v>
      </c>
    </row>
    <row r="8172" spans="1:13">
      <c r="A8172" s="150" t="str">
        <f t="shared" si="255"/>
        <v>2011-2013Persons7A3</v>
      </c>
      <c r="B8172" s="151" t="str">
        <f t="shared" si="254"/>
        <v>2011-2013_Persons_7A3_&lt;75</v>
      </c>
      <c r="C8172" s="152" t="s">
        <v>9</v>
      </c>
      <c r="D8172" s="152" t="s">
        <v>215</v>
      </c>
      <c r="E8172" s="152" t="s">
        <v>12</v>
      </c>
      <c r="F8172" s="152">
        <v>5766</v>
      </c>
      <c r="G8172" s="152">
        <v>1922</v>
      </c>
      <c r="H8172" s="152">
        <v>404.97431510457301</v>
      </c>
      <c r="I8172" s="152">
        <v>421.05430454148097</v>
      </c>
      <c r="J8172" s="152">
        <v>410.22346574537897</v>
      </c>
      <c r="K8172" s="152">
        <v>432.09806827405203</v>
      </c>
      <c r="L8172" s="152">
        <v>10.8308387961018</v>
      </c>
      <c r="M8172" s="152">
        <v>11.043763732571801</v>
      </c>
    </row>
    <row r="8173" spans="1:13">
      <c r="A8173" s="150" t="str">
        <f t="shared" si="255"/>
        <v>2012-2014Persons7A3</v>
      </c>
      <c r="B8173" s="151" t="str">
        <f t="shared" si="254"/>
        <v>2012-2014_Persons_7A3_&lt;75</v>
      </c>
      <c r="C8173" s="152" t="s">
        <v>216</v>
      </c>
      <c r="D8173" s="152" t="s">
        <v>215</v>
      </c>
      <c r="E8173" s="152" t="s">
        <v>12</v>
      </c>
      <c r="F8173" s="152">
        <v>5646</v>
      </c>
      <c r="G8173" s="152">
        <v>1882</v>
      </c>
      <c r="H8173" s="152">
        <v>395.71650549945002</v>
      </c>
      <c r="I8173" s="152">
        <v>406.737571933754</v>
      </c>
      <c r="J8173" s="152">
        <v>396.16634358220801</v>
      </c>
      <c r="K8173" s="152">
        <v>417.51884248893202</v>
      </c>
      <c r="L8173" s="152">
        <v>10.5712283515465</v>
      </c>
      <c r="M8173" s="152">
        <v>10.7812705551775</v>
      </c>
    </row>
    <row r="8174" spans="1:13">
      <c r="A8174" s="150" t="str">
        <f t="shared" si="255"/>
        <v>2004-2006Persons7A4</v>
      </c>
      <c r="B8174" s="151" t="str">
        <f t="shared" si="254"/>
        <v>2004-2006_Persons_7A4_&lt;75</v>
      </c>
      <c r="C8174" s="152" t="s">
        <v>1</v>
      </c>
      <c r="D8174" s="152" t="s">
        <v>215</v>
      </c>
      <c r="E8174" s="152" t="s">
        <v>13</v>
      </c>
      <c r="F8174" s="152">
        <v>4148</v>
      </c>
      <c r="G8174" s="152">
        <v>1382.6666666666699</v>
      </c>
      <c r="H8174" s="152">
        <v>336.168505679124</v>
      </c>
      <c r="I8174" s="152">
        <v>437.08027157861397</v>
      </c>
      <c r="J8174" s="152">
        <v>423.74129891570402</v>
      </c>
      <c r="K8174" s="152">
        <v>450.729020511437</v>
      </c>
      <c r="L8174" s="152">
        <v>13.3389726629105</v>
      </c>
      <c r="M8174" s="152">
        <v>13.6487489328225</v>
      </c>
    </row>
    <row r="8175" spans="1:13">
      <c r="A8175" s="150" t="str">
        <f t="shared" si="255"/>
        <v>2005-2007Persons7A4</v>
      </c>
      <c r="B8175" s="151" t="str">
        <f t="shared" si="254"/>
        <v>2005-2007_Persons_7A4_&lt;75</v>
      </c>
      <c r="C8175" s="152" t="s">
        <v>3</v>
      </c>
      <c r="D8175" s="152" t="s">
        <v>215</v>
      </c>
      <c r="E8175" s="152" t="s">
        <v>13</v>
      </c>
      <c r="F8175" s="152">
        <v>4164</v>
      </c>
      <c r="G8175" s="152">
        <v>1388</v>
      </c>
      <c r="H8175" s="152">
        <v>333.95006628475699</v>
      </c>
      <c r="I8175" s="152">
        <v>432.62413910355701</v>
      </c>
      <c r="J8175" s="152">
        <v>419.43281289275399</v>
      </c>
      <c r="K8175" s="152">
        <v>446.12121607981601</v>
      </c>
      <c r="L8175" s="152">
        <v>13.191326210802799</v>
      </c>
      <c r="M8175" s="152">
        <v>13.4970769762592</v>
      </c>
    </row>
    <row r="8176" spans="1:13">
      <c r="A8176" s="150" t="str">
        <f t="shared" si="255"/>
        <v>2006-2008Persons7A4</v>
      </c>
      <c r="B8176" s="151" t="str">
        <f t="shared" si="254"/>
        <v>2006-2008_Persons_7A4_&lt;75</v>
      </c>
      <c r="C8176" s="152" t="s">
        <v>4</v>
      </c>
      <c r="D8176" s="152" t="s">
        <v>215</v>
      </c>
      <c r="E8176" s="152" t="s">
        <v>13</v>
      </c>
      <c r="F8176" s="152">
        <v>4148</v>
      </c>
      <c r="G8176" s="152">
        <v>1382.6666666666699</v>
      </c>
      <c r="H8176" s="152">
        <v>328.99041660751197</v>
      </c>
      <c r="I8176" s="152">
        <v>424.906641592374</v>
      </c>
      <c r="J8176" s="152">
        <v>411.91921217618301</v>
      </c>
      <c r="K8176" s="152">
        <v>438.19568324977399</v>
      </c>
      <c r="L8176" s="152">
        <v>12.9874294161904</v>
      </c>
      <c r="M8176" s="152">
        <v>13.2890416574</v>
      </c>
    </row>
    <row r="8177" spans="1:13">
      <c r="A8177" s="150" t="str">
        <f t="shared" si="255"/>
        <v>2007-2009Persons7A4</v>
      </c>
      <c r="B8177" s="151" t="str">
        <f t="shared" si="254"/>
        <v>2007-2009_Persons_7A4_&lt;75</v>
      </c>
      <c r="C8177" s="152" t="s">
        <v>5</v>
      </c>
      <c r="D8177" s="152" t="s">
        <v>215</v>
      </c>
      <c r="E8177" s="152" t="s">
        <v>13</v>
      </c>
      <c r="F8177" s="152">
        <v>4092</v>
      </c>
      <c r="G8177" s="152">
        <v>1364</v>
      </c>
      <c r="H8177" s="152">
        <v>320.52713083569699</v>
      </c>
      <c r="I8177" s="152">
        <v>411.06391592693001</v>
      </c>
      <c r="J8177" s="152">
        <v>398.40791572202602</v>
      </c>
      <c r="K8177" s="152">
        <v>424.01586159413</v>
      </c>
      <c r="L8177" s="152">
        <v>12.6560002049044</v>
      </c>
      <c r="M8177" s="152">
        <v>12.951945667199499</v>
      </c>
    </row>
    <row r="8178" spans="1:13">
      <c r="A8178" s="150" t="str">
        <f t="shared" si="255"/>
        <v>2008-2010Persons7A4</v>
      </c>
      <c r="B8178" s="151" t="str">
        <f t="shared" si="254"/>
        <v>2008-2010_Persons_7A4_&lt;75</v>
      </c>
      <c r="C8178" s="152" t="s">
        <v>6</v>
      </c>
      <c r="D8178" s="152" t="s">
        <v>215</v>
      </c>
      <c r="E8178" s="152" t="s">
        <v>13</v>
      </c>
      <c r="F8178" s="152">
        <v>4040</v>
      </c>
      <c r="G8178" s="152">
        <v>1346.6666666666699</v>
      </c>
      <c r="H8178" s="152">
        <v>312.95195025613299</v>
      </c>
      <c r="I8178" s="152">
        <v>400.794311414302</v>
      </c>
      <c r="J8178" s="152">
        <v>388.37876589945398</v>
      </c>
      <c r="K8178" s="152">
        <v>413.50206622871201</v>
      </c>
      <c r="L8178" s="152">
        <v>12.4155455148477</v>
      </c>
      <c r="M8178" s="152">
        <v>12.7077548144094</v>
      </c>
    </row>
    <row r="8179" spans="1:13">
      <c r="A8179" s="150" t="str">
        <f t="shared" si="255"/>
        <v>2009-2011Persons7A4</v>
      </c>
      <c r="B8179" s="151" t="str">
        <f t="shared" si="254"/>
        <v>2009-2011_Persons_7A4_&lt;75</v>
      </c>
      <c r="C8179" s="152" t="s">
        <v>7</v>
      </c>
      <c r="D8179" s="152" t="s">
        <v>215</v>
      </c>
      <c r="E8179" s="152" t="s">
        <v>13</v>
      </c>
      <c r="F8179" s="152">
        <v>3907</v>
      </c>
      <c r="G8179" s="152">
        <v>1302.3333333333301</v>
      </c>
      <c r="H8179" s="152">
        <v>299.68275201885098</v>
      </c>
      <c r="I8179" s="152">
        <v>381.07325601652099</v>
      </c>
      <c r="J8179" s="152">
        <v>369.07047332798402</v>
      </c>
      <c r="K8179" s="152">
        <v>393.36336420411499</v>
      </c>
      <c r="L8179" s="152">
        <v>12.002782688537099</v>
      </c>
      <c r="M8179" s="152">
        <v>12.2901081875934</v>
      </c>
    </row>
    <row r="8180" spans="1:13">
      <c r="A8180" s="150" t="str">
        <f t="shared" si="255"/>
        <v>2010-2012Persons7A4</v>
      </c>
      <c r="B8180" s="151" t="str">
        <f t="shared" si="254"/>
        <v>2010-2012_Persons_7A4_&lt;75</v>
      </c>
      <c r="C8180" s="152" t="s">
        <v>8</v>
      </c>
      <c r="D8180" s="152" t="s">
        <v>215</v>
      </c>
      <c r="E8180" s="152" t="s">
        <v>13</v>
      </c>
      <c r="F8180" s="152">
        <v>3881</v>
      </c>
      <c r="G8180" s="152">
        <v>1293.6666666666699</v>
      </c>
      <c r="H8180" s="152">
        <v>295.33251351483</v>
      </c>
      <c r="I8180" s="152">
        <v>374.00953338446698</v>
      </c>
      <c r="J8180" s="152">
        <v>362.19542206478502</v>
      </c>
      <c r="K8180" s="152">
        <v>386.10741198217602</v>
      </c>
      <c r="L8180" s="152">
        <v>11.814111319681899</v>
      </c>
      <c r="M8180" s="152">
        <v>12.097878597708799</v>
      </c>
    </row>
    <row r="8181" spans="1:13">
      <c r="A8181" s="150" t="str">
        <f t="shared" si="255"/>
        <v>2011-2013Persons7A4</v>
      </c>
      <c r="B8181" s="151" t="str">
        <f t="shared" si="254"/>
        <v>2011-2013_Persons_7A4_&lt;75</v>
      </c>
      <c r="C8181" s="152" t="s">
        <v>9</v>
      </c>
      <c r="D8181" s="152" t="s">
        <v>215</v>
      </c>
      <c r="E8181" s="152" t="s">
        <v>13</v>
      </c>
      <c r="F8181" s="152">
        <v>3802</v>
      </c>
      <c r="G8181" s="152">
        <v>1267.3333333333301</v>
      </c>
      <c r="H8181" s="152">
        <v>287.15903640847301</v>
      </c>
      <c r="I8181" s="152">
        <v>361.29260202779398</v>
      </c>
      <c r="J8181" s="152">
        <v>349.77215194549899</v>
      </c>
      <c r="K8181" s="152">
        <v>373.09266413161401</v>
      </c>
      <c r="L8181" s="152">
        <v>11.5204500822949</v>
      </c>
      <c r="M8181" s="152">
        <v>11.8000621038204</v>
      </c>
    </row>
    <row r="8182" spans="1:13">
      <c r="A8182" s="150" t="str">
        <f t="shared" si="255"/>
        <v>2012-2014Persons7A4</v>
      </c>
      <c r="B8182" s="151" t="str">
        <f t="shared" si="254"/>
        <v>2012-2014_Persons_7A4_&lt;75</v>
      </c>
      <c r="C8182" s="152" t="s">
        <v>216</v>
      </c>
      <c r="D8182" s="152" t="s">
        <v>215</v>
      </c>
      <c r="E8182" s="152" t="s">
        <v>13</v>
      </c>
      <c r="F8182" s="152">
        <v>3907</v>
      </c>
      <c r="G8182" s="152">
        <v>1302.3333333333301</v>
      </c>
      <c r="H8182" s="152">
        <v>293.20385435115401</v>
      </c>
      <c r="I8182" s="152">
        <v>366.07506163175799</v>
      </c>
      <c r="J8182" s="152">
        <v>354.56746265867298</v>
      </c>
      <c r="K8182" s="152">
        <v>377.85813227701101</v>
      </c>
      <c r="L8182" s="152">
        <v>11.5075989730851</v>
      </c>
      <c r="M8182" s="152">
        <v>11.783070645253099</v>
      </c>
    </row>
    <row r="8183" spans="1:13">
      <c r="A8183" s="150" t="str">
        <f t="shared" si="255"/>
        <v>2004-2006Persons7A5</v>
      </c>
      <c r="B8183" s="151" t="str">
        <f t="shared" si="254"/>
        <v>2004-2006_Persons_7A5_&lt;75</v>
      </c>
      <c r="C8183" s="152" t="s">
        <v>1</v>
      </c>
      <c r="D8183" s="152" t="s">
        <v>215</v>
      </c>
      <c r="E8183" s="152" t="s">
        <v>14</v>
      </c>
      <c r="F8183" s="152">
        <v>3577</v>
      </c>
      <c r="G8183" s="152">
        <v>1192.3333333333301</v>
      </c>
      <c r="H8183" s="152">
        <v>443.90282040240402</v>
      </c>
      <c r="I8183" s="152">
        <v>508.90783873878399</v>
      </c>
      <c r="J8183" s="152">
        <v>492.28325006357301</v>
      </c>
      <c r="K8183" s="152">
        <v>525.94859058570603</v>
      </c>
      <c r="L8183" s="152">
        <v>16.6245886752118</v>
      </c>
      <c r="M8183" s="152">
        <v>17.040751846921601</v>
      </c>
    </row>
    <row r="8184" spans="1:13">
      <c r="A8184" s="150" t="str">
        <f t="shared" si="255"/>
        <v>2005-2007Persons7A5</v>
      </c>
      <c r="B8184" s="151" t="str">
        <f t="shared" si="254"/>
        <v>2005-2007_Persons_7A5_&lt;75</v>
      </c>
      <c r="C8184" s="152" t="s">
        <v>3</v>
      </c>
      <c r="D8184" s="152" t="s">
        <v>215</v>
      </c>
      <c r="E8184" s="152" t="s">
        <v>14</v>
      </c>
      <c r="F8184" s="152">
        <v>3675</v>
      </c>
      <c r="G8184" s="152">
        <v>1225</v>
      </c>
      <c r="H8184" s="152">
        <v>455.25268691994</v>
      </c>
      <c r="I8184" s="152">
        <v>516.28110452104602</v>
      </c>
      <c r="J8184" s="152">
        <v>499.63263649058098</v>
      </c>
      <c r="K8184" s="152">
        <v>533.34066309513798</v>
      </c>
      <c r="L8184" s="152">
        <v>16.6484680304658</v>
      </c>
      <c r="M8184" s="152">
        <v>17.059558574091302</v>
      </c>
    </row>
    <row r="8185" spans="1:13">
      <c r="A8185" s="150" t="str">
        <f t="shared" si="255"/>
        <v>2006-2008Persons7A5</v>
      </c>
      <c r="B8185" s="151" t="str">
        <f t="shared" si="254"/>
        <v>2006-2008_Persons_7A5_&lt;75</v>
      </c>
      <c r="C8185" s="152" t="s">
        <v>4</v>
      </c>
      <c r="D8185" s="152" t="s">
        <v>215</v>
      </c>
      <c r="E8185" s="152" t="s">
        <v>14</v>
      </c>
      <c r="F8185" s="152">
        <v>3684</v>
      </c>
      <c r="G8185" s="152">
        <v>1228</v>
      </c>
      <c r="H8185" s="152">
        <v>455.33085645212702</v>
      </c>
      <c r="I8185" s="152">
        <v>512.62192833736594</v>
      </c>
      <c r="J8185" s="152">
        <v>496.110766246975</v>
      </c>
      <c r="K8185" s="152">
        <v>529.54028548408201</v>
      </c>
      <c r="L8185" s="152">
        <v>16.511162090390599</v>
      </c>
      <c r="M8185" s="152">
        <v>16.9183571467162</v>
      </c>
    </row>
    <row r="8186" spans="1:13">
      <c r="A8186" s="150" t="str">
        <f t="shared" si="255"/>
        <v>2007-2009Persons7A5</v>
      </c>
      <c r="B8186" s="151" t="str">
        <f t="shared" si="254"/>
        <v>2007-2009_Persons_7A5_&lt;75</v>
      </c>
      <c r="C8186" s="152" t="s">
        <v>5</v>
      </c>
      <c r="D8186" s="152" t="s">
        <v>215</v>
      </c>
      <c r="E8186" s="152" t="s">
        <v>14</v>
      </c>
      <c r="F8186" s="152">
        <v>3687</v>
      </c>
      <c r="G8186" s="152">
        <v>1229</v>
      </c>
      <c r="H8186" s="152">
        <v>454.80056988842802</v>
      </c>
      <c r="I8186" s="152">
        <v>505.60523010727502</v>
      </c>
      <c r="J8186" s="152">
        <v>489.32538851215298</v>
      </c>
      <c r="K8186" s="152">
        <v>522.286396387227</v>
      </c>
      <c r="L8186" s="152">
        <v>16.279841595122001</v>
      </c>
      <c r="M8186" s="152">
        <v>16.681166279951899</v>
      </c>
    </row>
    <row r="8187" spans="1:13">
      <c r="A8187" s="150" t="str">
        <f t="shared" si="255"/>
        <v>2008-2010Persons7A5</v>
      </c>
      <c r="B8187" s="151" t="str">
        <f t="shared" si="254"/>
        <v>2008-2010_Persons_7A5_&lt;75</v>
      </c>
      <c r="C8187" s="152" t="s">
        <v>6</v>
      </c>
      <c r="D8187" s="152" t="s">
        <v>215</v>
      </c>
      <c r="E8187" s="152" t="s">
        <v>14</v>
      </c>
      <c r="F8187" s="152">
        <v>3515</v>
      </c>
      <c r="G8187" s="152">
        <v>1171.6666666666699</v>
      </c>
      <c r="H8187" s="152">
        <v>433.14849044978399</v>
      </c>
      <c r="I8187" s="152">
        <v>477.11430201457</v>
      </c>
      <c r="J8187" s="152">
        <v>461.38783569698302</v>
      </c>
      <c r="K8187" s="152">
        <v>493.237953694787</v>
      </c>
      <c r="L8187" s="152">
        <v>15.726466317587199</v>
      </c>
      <c r="M8187" s="152">
        <v>16.123651680216401</v>
      </c>
    </row>
    <row r="8188" spans="1:13">
      <c r="A8188" s="150" t="str">
        <f t="shared" si="255"/>
        <v>2009-2011Persons7A5</v>
      </c>
      <c r="B8188" s="151" t="str">
        <f t="shared" si="254"/>
        <v>2009-2011_Persons_7A5_&lt;75</v>
      </c>
      <c r="C8188" s="152" t="s">
        <v>7</v>
      </c>
      <c r="D8188" s="152" t="s">
        <v>215</v>
      </c>
      <c r="E8188" s="152" t="s">
        <v>14</v>
      </c>
      <c r="F8188" s="152">
        <v>3478</v>
      </c>
      <c r="G8188" s="152">
        <v>1159.3333333333301</v>
      </c>
      <c r="H8188" s="152">
        <v>428.45492599974898</v>
      </c>
      <c r="I8188" s="152">
        <v>465.30052098477501</v>
      </c>
      <c r="J8188" s="152">
        <v>449.88304042372602</v>
      </c>
      <c r="K8188" s="152">
        <v>481.10947777520801</v>
      </c>
      <c r="L8188" s="152">
        <v>15.417480561049</v>
      </c>
      <c r="M8188" s="152">
        <v>15.8089567904326</v>
      </c>
    </row>
    <row r="8189" spans="1:13">
      <c r="A8189" s="150" t="str">
        <f t="shared" si="255"/>
        <v>2010-2012Persons7A5</v>
      </c>
      <c r="B8189" s="151" t="str">
        <f t="shared" si="254"/>
        <v>2010-2012_Persons_7A5_&lt;75</v>
      </c>
      <c r="C8189" s="152" t="s">
        <v>8</v>
      </c>
      <c r="D8189" s="152" t="s">
        <v>215</v>
      </c>
      <c r="E8189" s="152" t="s">
        <v>14</v>
      </c>
      <c r="F8189" s="152">
        <v>3379</v>
      </c>
      <c r="G8189" s="152">
        <v>1126.3333333333301</v>
      </c>
      <c r="H8189" s="152">
        <v>415.79862499738499</v>
      </c>
      <c r="I8189" s="152">
        <v>447.15103385421901</v>
      </c>
      <c r="J8189" s="152">
        <v>432.12769000280002</v>
      </c>
      <c r="K8189" s="152">
        <v>462.56147269594197</v>
      </c>
      <c r="L8189" s="152">
        <v>15.0233438514197</v>
      </c>
      <c r="M8189" s="152">
        <v>15.4104388417223</v>
      </c>
    </row>
    <row r="8190" spans="1:13">
      <c r="A8190" s="150" t="str">
        <f t="shared" si="255"/>
        <v>2011-2013Persons7A5</v>
      </c>
      <c r="B8190" s="151" t="str">
        <f t="shared" si="254"/>
        <v>2011-2013_Persons_7A5_&lt;75</v>
      </c>
      <c r="C8190" s="152" t="s">
        <v>9</v>
      </c>
      <c r="D8190" s="152" t="s">
        <v>215</v>
      </c>
      <c r="E8190" s="152" t="s">
        <v>14</v>
      </c>
      <c r="F8190" s="152">
        <v>3420</v>
      </c>
      <c r="G8190" s="152">
        <v>1140</v>
      </c>
      <c r="H8190" s="152">
        <v>420.10613207547198</v>
      </c>
      <c r="I8190" s="152">
        <v>447.58227409116</v>
      </c>
      <c r="J8190" s="152">
        <v>432.63820955870199</v>
      </c>
      <c r="K8190" s="152">
        <v>462.90904324081203</v>
      </c>
      <c r="L8190" s="152">
        <v>14.9440645324585</v>
      </c>
      <c r="M8190" s="152">
        <v>15.3267691496522</v>
      </c>
    </row>
    <row r="8191" spans="1:13">
      <c r="A8191" s="150" t="str">
        <f t="shared" si="255"/>
        <v>2012-2014Persons7A5</v>
      </c>
      <c r="B8191" s="151" t="str">
        <f t="shared" ref="B8191:B8254" si="256">CONCATENATE(C8191,"_",D8191,"_",E8191,"_","&lt;75")</f>
        <v>2012-2014_Persons_7A5_&lt;75</v>
      </c>
      <c r="C8191" s="152" t="s">
        <v>216</v>
      </c>
      <c r="D8191" s="152" t="s">
        <v>215</v>
      </c>
      <c r="E8191" s="152" t="s">
        <v>14</v>
      </c>
      <c r="F8191" s="152">
        <v>3394</v>
      </c>
      <c r="G8191" s="152">
        <v>1131.3333333333301</v>
      </c>
      <c r="H8191" s="152">
        <v>415.96195798710698</v>
      </c>
      <c r="I8191" s="152">
        <v>438.85337545805999</v>
      </c>
      <c r="J8191" s="152">
        <v>424.14906362108201</v>
      </c>
      <c r="K8191" s="152">
        <v>453.935712017583</v>
      </c>
      <c r="L8191" s="152">
        <v>14.7043118369774</v>
      </c>
      <c r="M8191" s="152">
        <v>15.0823365595233</v>
      </c>
    </row>
    <row r="8192" spans="1:13">
      <c r="A8192" s="150" t="str">
        <f t="shared" si="255"/>
        <v>2004-2006Persons7A6</v>
      </c>
      <c r="B8192" s="151" t="str">
        <f t="shared" si="256"/>
        <v>2004-2006_Persons_7A6_&lt;75</v>
      </c>
      <c r="C8192" s="152" t="s">
        <v>1</v>
      </c>
      <c r="D8192" s="152" t="s">
        <v>215</v>
      </c>
      <c r="E8192" s="152" t="s">
        <v>15</v>
      </c>
      <c r="F8192" s="152">
        <v>6436</v>
      </c>
      <c r="G8192" s="152">
        <v>2145.3333333333298</v>
      </c>
      <c r="H8192" s="152">
        <v>414.391942922596</v>
      </c>
      <c r="I8192" s="152">
        <v>463.90095315129997</v>
      </c>
      <c r="J8192" s="152">
        <v>452.58232608859902</v>
      </c>
      <c r="K8192" s="152">
        <v>475.43007220741202</v>
      </c>
      <c r="L8192" s="152">
        <v>11.3186270627015</v>
      </c>
      <c r="M8192" s="152">
        <v>11.529119056111901</v>
      </c>
    </row>
    <row r="8193" spans="1:13">
      <c r="A8193" s="150" t="str">
        <f t="shared" si="255"/>
        <v>2005-2007Persons7A6</v>
      </c>
      <c r="B8193" s="151" t="str">
        <f t="shared" si="256"/>
        <v>2005-2007_Persons_7A6_&lt;75</v>
      </c>
      <c r="C8193" s="152" t="s">
        <v>3</v>
      </c>
      <c r="D8193" s="152" t="s">
        <v>215</v>
      </c>
      <c r="E8193" s="152" t="s">
        <v>15</v>
      </c>
      <c r="F8193" s="152">
        <v>6385</v>
      </c>
      <c r="G8193" s="152">
        <v>2128.3333333333298</v>
      </c>
      <c r="H8193" s="152">
        <v>409.53113976011798</v>
      </c>
      <c r="I8193" s="152">
        <v>454.79000842889599</v>
      </c>
      <c r="J8193" s="152">
        <v>443.64952297381399</v>
      </c>
      <c r="K8193" s="152">
        <v>466.13850726933998</v>
      </c>
      <c r="L8193" s="152">
        <v>11.1404854550815</v>
      </c>
      <c r="M8193" s="152">
        <v>11.348498840443799</v>
      </c>
    </row>
    <row r="8194" spans="1:13">
      <c r="A8194" s="150" t="str">
        <f t="shared" si="255"/>
        <v>2006-2008Persons7A6</v>
      </c>
      <c r="B8194" s="151" t="str">
        <f t="shared" si="256"/>
        <v>2006-2008_Persons_7A6_&lt;75</v>
      </c>
      <c r="C8194" s="152" t="s">
        <v>4</v>
      </c>
      <c r="D8194" s="152" t="s">
        <v>215</v>
      </c>
      <c r="E8194" s="152" t="s">
        <v>15</v>
      </c>
      <c r="F8194" s="152">
        <v>6334</v>
      </c>
      <c r="G8194" s="152">
        <v>2111.3333333333298</v>
      </c>
      <c r="H8194" s="152">
        <v>404.19794084951798</v>
      </c>
      <c r="I8194" s="152">
        <v>444.46590662050102</v>
      </c>
      <c r="J8194" s="152">
        <v>433.53459784300298</v>
      </c>
      <c r="K8194" s="152">
        <v>455.602151623221</v>
      </c>
      <c r="L8194" s="152">
        <v>10.931308777498</v>
      </c>
      <c r="M8194" s="152">
        <v>11.136245002720401</v>
      </c>
    </row>
    <row r="8195" spans="1:13">
      <c r="A8195" s="150" t="str">
        <f t="shared" ref="A8195:A8258" si="257">C8195&amp;D8195&amp;E8195</f>
        <v>2007-2009Persons7A6</v>
      </c>
      <c r="B8195" s="151" t="str">
        <f t="shared" si="256"/>
        <v>2007-2009_Persons_7A6_&lt;75</v>
      </c>
      <c r="C8195" s="152" t="s">
        <v>5</v>
      </c>
      <c r="D8195" s="152" t="s">
        <v>215</v>
      </c>
      <c r="E8195" s="152" t="s">
        <v>15</v>
      </c>
      <c r="F8195" s="152">
        <v>6245</v>
      </c>
      <c r="G8195" s="152">
        <v>2081.6666666666702</v>
      </c>
      <c r="H8195" s="152">
        <v>396.58473545670802</v>
      </c>
      <c r="I8195" s="152">
        <v>432.96495280116</v>
      </c>
      <c r="J8195" s="152">
        <v>422.24201684038701</v>
      </c>
      <c r="K8195" s="152">
        <v>443.89036077447997</v>
      </c>
      <c r="L8195" s="152">
        <v>10.722935960772899</v>
      </c>
      <c r="M8195" s="152">
        <v>10.9254079733207</v>
      </c>
    </row>
    <row r="8196" spans="1:13">
      <c r="A8196" s="150" t="str">
        <f t="shared" si="257"/>
        <v>2008-2010Persons7A6</v>
      </c>
      <c r="B8196" s="151" t="str">
        <f t="shared" si="256"/>
        <v>2008-2010_Persons_7A6_&lt;75</v>
      </c>
      <c r="C8196" s="152" t="s">
        <v>6</v>
      </c>
      <c r="D8196" s="152" t="s">
        <v>215</v>
      </c>
      <c r="E8196" s="152" t="s">
        <v>15</v>
      </c>
      <c r="F8196" s="152">
        <v>6077</v>
      </c>
      <c r="G8196" s="152">
        <v>2025.6666666666699</v>
      </c>
      <c r="H8196" s="152">
        <v>384.28121012220902</v>
      </c>
      <c r="I8196" s="152">
        <v>416.06029812532501</v>
      </c>
      <c r="J8196" s="152">
        <v>405.61652138914297</v>
      </c>
      <c r="K8196" s="152">
        <v>426.70401159966201</v>
      </c>
      <c r="L8196" s="152">
        <v>10.443776736181301</v>
      </c>
      <c r="M8196" s="152">
        <v>10.6437134743373</v>
      </c>
    </row>
    <row r="8197" spans="1:13">
      <c r="A8197" s="150" t="str">
        <f t="shared" si="257"/>
        <v>2009-2011Persons7A6</v>
      </c>
      <c r="B8197" s="151" t="str">
        <f t="shared" si="256"/>
        <v>2009-2011_Persons_7A6_&lt;75</v>
      </c>
      <c r="C8197" s="152" t="s">
        <v>7</v>
      </c>
      <c r="D8197" s="152" t="s">
        <v>215</v>
      </c>
      <c r="E8197" s="152" t="s">
        <v>15</v>
      </c>
      <c r="F8197" s="152">
        <v>5990</v>
      </c>
      <c r="G8197" s="152">
        <v>1996.6666666666699</v>
      </c>
      <c r="H8197" s="152">
        <v>377.552576875125</v>
      </c>
      <c r="I8197" s="152">
        <v>405.25974609592998</v>
      </c>
      <c r="J8197" s="152">
        <v>395.01491985011899</v>
      </c>
      <c r="K8197" s="152">
        <v>415.702134620496</v>
      </c>
      <c r="L8197" s="152">
        <v>10.244826245810501</v>
      </c>
      <c r="M8197" s="152">
        <v>10.4423885245665</v>
      </c>
    </row>
    <row r="8198" spans="1:13">
      <c r="A8198" s="150" t="str">
        <f t="shared" si="257"/>
        <v>2010-2012Persons7A6</v>
      </c>
      <c r="B8198" s="151" t="str">
        <f t="shared" si="256"/>
        <v>2010-2012_Persons_7A6_&lt;75</v>
      </c>
      <c r="C8198" s="152" t="s">
        <v>8</v>
      </c>
      <c r="D8198" s="152" t="s">
        <v>215</v>
      </c>
      <c r="E8198" s="152" t="s">
        <v>15</v>
      </c>
      <c r="F8198" s="152">
        <v>6086</v>
      </c>
      <c r="G8198" s="152">
        <v>2028.6666666666699</v>
      </c>
      <c r="H8198" s="152">
        <v>382.803890686405</v>
      </c>
      <c r="I8198" s="152">
        <v>405.94471776539001</v>
      </c>
      <c r="J8198" s="152">
        <v>395.76724846868399</v>
      </c>
      <c r="K8198" s="152">
        <v>416.31687994452699</v>
      </c>
      <c r="L8198" s="152">
        <v>10.177469296706301</v>
      </c>
      <c r="M8198" s="152">
        <v>10.3721621791373</v>
      </c>
    </row>
    <row r="8199" spans="1:13">
      <c r="A8199" s="150" t="str">
        <f t="shared" si="257"/>
        <v>2011-2013Persons7A6</v>
      </c>
      <c r="B8199" s="151" t="str">
        <f t="shared" si="256"/>
        <v>2011-2013_Persons_7A6_&lt;75</v>
      </c>
      <c r="C8199" s="152" t="s">
        <v>9</v>
      </c>
      <c r="D8199" s="152" t="s">
        <v>215</v>
      </c>
      <c r="E8199" s="152" t="s">
        <v>15</v>
      </c>
      <c r="F8199" s="152">
        <v>6070</v>
      </c>
      <c r="G8199" s="152">
        <v>2023.3333333333301</v>
      </c>
      <c r="H8199" s="152">
        <v>381.23064014088601</v>
      </c>
      <c r="I8199" s="152">
        <v>398.71156929330499</v>
      </c>
      <c r="J8199" s="152">
        <v>388.70656738677502</v>
      </c>
      <c r="K8199" s="152">
        <v>408.90821956401197</v>
      </c>
      <c r="L8199" s="152">
        <v>10.0050019065299</v>
      </c>
      <c r="M8199" s="152">
        <v>10.196650270706501</v>
      </c>
    </row>
    <row r="8200" spans="1:13">
      <c r="A8200" s="150" t="str">
        <f t="shared" si="257"/>
        <v>2012-2014Persons7A6</v>
      </c>
      <c r="B8200" s="151" t="str">
        <f t="shared" si="256"/>
        <v>2012-2014_Persons_7A6_&lt;75</v>
      </c>
      <c r="C8200" s="152" t="s">
        <v>216</v>
      </c>
      <c r="D8200" s="152" t="s">
        <v>215</v>
      </c>
      <c r="E8200" s="152" t="s">
        <v>15</v>
      </c>
      <c r="F8200" s="152">
        <v>5947</v>
      </c>
      <c r="G8200" s="152">
        <v>1982.3333333333301</v>
      </c>
      <c r="H8200" s="152">
        <v>373.22307970857599</v>
      </c>
      <c r="I8200" s="152">
        <v>384.50203355631402</v>
      </c>
      <c r="J8200" s="152">
        <v>374.75906577558601</v>
      </c>
      <c r="K8200" s="152">
        <v>394.43357099592203</v>
      </c>
      <c r="L8200" s="152">
        <v>9.7429677807280104</v>
      </c>
      <c r="M8200" s="152">
        <v>9.93153743960778</v>
      </c>
    </row>
    <row r="8201" spans="1:13">
      <c r="A8201" s="150" t="str">
        <f t="shared" si="257"/>
        <v>2004-2006Persons7A7</v>
      </c>
      <c r="B8201" s="151" t="str">
        <f t="shared" si="256"/>
        <v>2004-2006_Persons_7A7_&lt;75</v>
      </c>
      <c r="C8201" s="152" t="s">
        <v>1</v>
      </c>
      <c r="D8201" s="152" t="s">
        <v>215</v>
      </c>
      <c r="E8201" s="152" t="s">
        <v>16</v>
      </c>
      <c r="F8201" s="152">
        <v>1385</v>
      </c>
      <c r="G8201" s="152">
        <v>461.66666666666703</v>
      </c>
      <c r="H8201" s="152">
        <v>393.11076924823601</v>
      </c>
      <c r="I8201" s="152">
        <v>377.17069141142599</v>
      </c>
      <c r="J8201" s="152">
        <v>357.45051953782001</v>
      </c>
      <c r="K8201" s="152">
        <v>397.69087012159599</v>
      </c>
      <c r="L8201" s="152">
        <v>19.720171873606599</v>
      </c>
      <c r="M8201" s="152">
        <v>20.520178710169201</v>
      </c>
    </row>
    <row r="8202" spans="1:13">
      <c r="A8202" s="150" t="str">
        <f t="shared" si="257"/>
        <v>2005-2007Persons7A7</v>
      </c>
      <c r="B8202" s="151" t="str">
        <f t="shared" si="256"/>
        <v>2005-2007_Persons_7A7_&lt;75</v>
      </c>
      <c r="C8202" s="152" t="s">
        <v>3</v>
      </c>
      <c r="D8202" s="152" t="s">
        <v>215</v>
      </c>
      <c r="E8202" s="152" t="s">
        <v>16</v>
      </c>
      <c r="F8202" s="152">
        <v>1327</v>
      </c>
      <c r="G8202" s="152">
        <v>442.33333333333297</v>
      </c>
      <c r="H8202" s="152">
        <v>374.82487458760801</v>
      </c>
      <c r="I8202" s="152">
        <v>354.54293417646198</v>
      </c>
      <c r="J8202" s="152">
        <v>335.606590023688</v>
      </c>
      <c r="K8202" s="152">
        <v>374.26447207501798</v>
      </c>
      <c r="L8202" s="152">
        <v>18.936344152773898</v>
      </c>
      <c r="M8202" s="152">
        <v>19.721537898555699</v>
      </c>
    </row>
    <row r="8203" spans="1:13">
      <c r="A8203" s="150" t="str">
        <f t="shared" si="257"/>
        <v>2006-2008Persons7A7</v>
      </c>
      <c r="B8203" s="151" t="str">
        <f t="shared" si="256"/>
        <v>2006-2008_Persons_7A7_&lt;75</v>
      </c>
      <c r="C8203" s="152" t="s">
        <v>4</v>
      </c>
      <c r="D8203" s="152" t="s">
        <v>215</v>
      </c>
      <c r="E8203" s="152" t="s">
        <v>16</v>
      </c>
      <c r="F8203" s="152">
        <v>1282</v>
      </c>
      <c r="G8203" s="152">
        <v>427.33333333333297</v>
      </c>
      <c r="H8203" s="152">
        <v>360.07190203347898</v>
      </c>
      <c r="I8203" s="152">
        <v>335.08292238248202</v>
      </c>
      <c r="J8203" s="152">
        <v>316.86555075231797</v>
      </c>
      <c r="K8203" s="152">
        <v>354.06912186188299</v>
      </c>
      <c r="L8203" s="152">
        <v>18.217371630163701</v>
      </c>
      <c r="M8203" s="152">
        <v>18.986199479401499</v>
      </c>
    </row>
    <row r="8204" spans="1:13">
      <c r="A8204" s="150" t="str">
        <f t="shared" si="257"/>
        <v>2007-2009Persons7A7</v>
      </c>
      <c r="B8204" s="151" t="str">
        <f t="shared" si="256"/>
        <v>2007-2009_Persons_7A7_&lt;75</v>
      </c>
      <c r="C8204" s="152" t="s">
        <v>5</v>
      </c>
      <c r="D8204" s="152" t="s">
        <v>215</v>
      </c>
      <c r="E8204" s="152" t="s">
        <v>16</v>
      </c>
      <c r="F8204" s="152">
        <v>1251</v>
      </c>
      <c r="G8204" s="152">
        <v>417</v>
      </c>
      <c r="H8204" s="152">
        <v>349.95747918718098</v>
      </c>
      <c r="I8204" s="152">
        <v>321.36765732915597</v>
      </c>
      <c r="J8204" s="152">
        <v>303.65770854694199</v>
      </c>
      <c r="K8204" s="152">
        <v>339.83443790252301</v>
      </c>
      <c r="L8204" s="152">
        <v>17.709948782213399</v>
      </c>
      <c r="M8204" s="152">
        <v>18.466780573367799</v>
      </c>
    </row>
    <row r="8205" spans="1:13">
      <c r="A8205" s="150" t="str">
        <f t="shared" si="257"/>
        <v>2008-2010Persons7A7</v>
      </c>
      <c r="B8205" s="151" t="str">
        <f t="shared" si="256"/>
        <v>2008-2010_Persons_7A7_&lt;75</v>
      </c>
      <c r="C8205" s="152" t="s">
        <v>6</v>
      </c>
      <c r="D8205" s="152" t="s">
        <v>215</v>
      </c>
      <c r="E8205" s="152" t="s">
        <v>16</v>
      </c>
      <c r="F8205" s="152">
        <v>1252</v>
      </c>
      <c r="G8205" s="152">
        <v>417.33333333333297</v>
      </c>
      <c r="H8205" s="152">
        <v>349.93278048425998</v>
      </c>
      <c r="I8205" s="152">
        <v>316.37086988997299</v>
      </c>
      <c r="J8205" s="152">
        <v>298.90243762459102</v>
      </c>
      <c r="K8205" s="152">
        <v>334.58550763283802</v>
      </c>
      <c r="L8205" s="152">
        <v>17.468432265382202</v>
      </c>
      <c r="M8205" s="152">
        <v>18.214637742864699</v>
      </c>
    </row>
    <row r="8206" spans="1:13">
      <c r="A8206" s="150" t="str">
        <f t="shared" si="257"/>
        <v>2009-2011Persons7A7</v>
      </c>
      <c r="B8206" s="151" t="str">
        <f t="shared" si="256"/>
        <v>2009-2011_Persons_7A7_&lt;75</v>
      </c>
      <c r="C8206" s="152" t="s">
        <v>7</v>
      </c>
      <c r="D8206" s="152" t="s">
        <v>215</v>
      </c>
      <c r="E8206" s="152" t="s">
        <v>16</v>
      </c>
      <c r="F8206" s="152">
        <v>1296</v>
      </c>
      <c r="G8206" s="152">
        <v>432</v>
      </c>
      <c r="H8206" s="152">
        <v>362.68589051139799</v>
      </c>
      <c r="I8206" s="152">
        <v>322.65281346051501</v>
      </c>
      <c r="J8206" s="152">
        <v>305.121839691324</v>
      </c>
      <c r="K8206" s="152">
        <v>340.91954813447398</v>
      </c>
      <c r="L8206" s="152">
        <v>17.530973769191501</v>
      </c>
      <c r="M8206" s="152">
        <v>18.266734673958201</v>
      </c>
    </row>
    <row r="8207" spans="1:13">
      <c r="A8207" s="150" t="str">
        <f t="shared" si="257"/>
        <v>2010-2012Persons7A7</v>
      </c>
      <c r="B8207" s="151" t="str">
        <f t="shared" si="256"/>
        <v>2010-2012_Persons_7A7_&lt;75</v>
      </c>
      <c r="C8207" s="152" t="s">
        <v>8</v>
      </c>
      <c r="D8207" s="152" t="s">
        <v>215</v>
      </c>
      <c r="E8207" s="152" t="s">
        <v>16</v>
      </c>
      <c r="F8207" s="152">
        <v>1305</v>
      </c>
      <c r="G8207" s="152">
        <v>435</v>
      </c>
      <c r="H8207" s="152">
        <v>366.19244044111502</v>
      </c>
      <c r="I8207" s="152">
        <v>319.12598764991702</v>
      </c>
      <c r="J8207" s="152">
        <v>301.84529402195898</v>
      </c>
      <c r="K8207" s="152">
        <v>337.12937566499198</v>
      </c>
      <c r="L8207" s="152">
        <v>17.2806936279582</v>
      </c>
      <c r="M8207" s="152">
        <v>18.003388015075402</v>
      </c>
    </row>
    <row r="8208" spans="1:13">
      <c r="A8208" s="150" t="str">
        <f t="shared" si="257"/>
        <v>2011-2013Persons7A7</v>
      </c>
      <c r="B8208" s="151" t="str">
        <f t="shared" si="256"/>
        <v>2011-2013_Persons_7A7_&lt;75</v>
      </c>
      <c r="C8208" s="152" t="s">
        <v>9</v>
      </c>
      <c r="D8208" s="152" t="s">
        <v>215</v>
      </c>
      <c r="E8208" s="152" t="s">
        <v>16</v>
      </c>
      <c r="F8208" s="152">
        <v>1307</v>
      </c>
      <c r="G8208" s="152">
        <v>435.66666666666703</v>
      </c>
      <c r="H8208" s="152">
        <v>367.84365378228802</v>
      </c>
      <c r="I8208" s="152">
        <v>314.68078514429402</v>
      </c>
      <c r="J8208" s="152">
        <v>297.654217339421</v>
      </c>
      <c r="K8208" s="152">
        <v>332.41886209843</v>
      </c>
      <c r="L8208" s="152">
        <v>17.0265678048731</v>
      </c>
      <c r="M8208" s="152">
        <v>17.7380769541363</v>
      </c>
    </row>
    <row r="8209" spans="1:13">
      <c r="A8209" s="150" t="str">
        <f t="shared" si="257"/>
        <v>2012-2014Persons7A7</v>
      </c>
      <c r="B8209" s="151" t="str">
        <f t="shared" si="256"/>
        <v>2012-2014_Persons_7A7_&lt;75</v>
      </c>
      <c r="C8209" s="152" t="s">
        <v>216</v>
      </c>
      <c r="D8209" s="152" t="s">
        <v>215</v>
      </c>
      <c r="E8209" s="152" t="s">
        <v>16</v>
      </c>
      <c r="F8209" s="152">
        <v>1285</v>
      </c>
      <c r="G8209" s="152">
        <v>428.33333333333297</v>
      </c>
      <c r="H8209" s="152">
        <v>363.05485942572398</v>
      </c>
      <c r="I8209" s="152">
        <v>305.23114886227899</v>
      </c>
      <c r="J8209" s="152">
        <v>288.53876110513602</v>
      </c>
      <c r="K8209" s="152">
        <v>322.62716379725703</v>
      </c>
      <c r="L8209" s="152">
        <v>16.692387757142601</v>
      </c>
      <c r="M8209" s="152">
        <v>17.396014934977998</v>
      </c>
    </row>
    <row r="8210" spans="1:13">
      <c r="A8210" s="150" t="str">
        <f t="shared" si="257"/>
        <v>2004-2006PersonsAB1</v>
      </c>
      <c r="B8210" s="151" t="str">
        <f t="shared" si="256"/>
        <v>2004-2006_Persons_AB1_&lt;75</v>
      </c>
      <c r="C8210" s="152" t="s">
        <v>1</v>
      </c>
      <c r="D8210" s="152" t="s">
        <v>215</v>
      </c>
      <c r="E8210" s="152" t="s">
        <v>17</v>
      </c>
      <c r="F8210" s="152">
        <v>848</v>
      </c>
      <c r="G8210" s="152">
        <v>282.66666666666703</v>
      </c>
      <c r="H8210" s="152">
        <v>275.70152708734997</v>
      </c>
      <c r="I8210" s="152">
        <v>295.70349048074797</v>
      </c>
      <c r="J8210" s="152">
        <v>275.94994680197902</v>
      </c>
      <c r="K8210" s="152">
        <v>316.48750175138201</v>
      </c>
      <c r="L8210" s="152">
        <v>19.753543678769201</v>
      </c>
      <c r="M8210" s="152">
        <v>20.784011270633499</v>
      </c>
    </row>
    <row r="8211" spans="1:13">
      <c r="A8211" s="150" t="str">
        <f t="shared" si="257"/>
        <v>2005-2007PersonsAB1</v>
      </c>
      <c r="B8211" s="151" t="str">
        <f t="shared" si="256"/>
        <v>2005-2007_Persons_AB1_&lt;75</v>
      </c>
      <c r="C8211" s="152" t="s">
        <v>3</v>
      </c>
      <c r="D8211" s="152" t="s">
        <v>215</v>
      </c>
      <c r="E8211" s="152" t="s">
        <v>17</v>
      </c>
      <c r="F8211" s="152">
        <v>830</v>
      </c>
      <c r="G8211" s="152">
        <v>276.66666666666703</v>
      </c>
      <c r="H8211" s="152">
        <v>269.17813106056201</v>
      </c>
      <c r="I8211" s="152">
        <v>284.98205858716199</v>
      </c>
      <c r="J8211" s="152">
        <v>265.75050893318303</v>
      </c>
      <c r="K8211" s="152">
        <v>305.22797594943501</v>
      </c>
      <c r="L8211" s="152">
        <v>19.231549653978998</v>
      </c>
      <c r="M8211" s="152">
        <v>20.2459173622732</v>
      </c>
    </row>
    <row r="8212" spans="1:13">
      <c r="A8212" s="150" t="str">
        <f t="shared" si="257"/>
        <v>2006-2008PersonsAB1</v>
      </c>
      <c r="B8212" s="151" t="str">
        <f t="shared" si="256"/>
        <v>2006-2008_Persons_AB1_&lt;75</v>
      </c>
      <c r="C8212" s="152" t="s">
        <v>4</v>
      </c>
      <c r="D8212" s="152" t="s">
        <v>215</v>
      </c>
      <c r="E8212" s="152" t="s">
        <v>17</v>
      </c>
      <c r="F8212" s="152">
        <v>880</v>
      </c>
      <c r="G8212" s="152">
        <v>293.33333333333297</v>
      </c>
      <c r="H8212" s="152">
        <v>284.09641199145102</v>
      </c>
      <c r="I8212" s="152">
        <v>293.37987374105501</v>
      </c>
      <c r="J8212" s="152">
        <v>274.14039710264302</v>
      </c>
      <c r="K8212" s="152">
        <v>313.60407094138799</v>
      </c>
      <c r="L8212" s="152">
        <v>19.239476638411599</v>
      </c>
      <c r="M8212" s="152">
        <v>20.2241972003333</v>
      </c>
    </row>
    <row r="8213" spans="1:13">
      <c r="A8213" s="150" t="str">
        <f t="shared" si="257"/>
        <v>2007-2009PersonsAB1</v>
      </c>
      <c r="B8213" s="151" t="str">
        <f t="shared" si="256"/>
        <v>2007-2009_Persons_AB1_&lt;75</v>
      </c>
      <c r="C8213" s="152" t="s">
        <v>5</v>
      </c>
      <c r="D8213" s="152" t="s">
        <v>215</v>
      </c>
      <c r="E8213" s="152" t="s">
        <v>17</v>
      </c>
      <c r="F8213" s="152">
        <v>933</v>
      </c>
      <c r="G8213" s="152">
        <v>311</v>
      </c>
      <c r="H8213" s="152">
        <v>300.30126686579501</v>
      </c>
      <c r="I8213" s="152">
        <v>304.78202859511299</v>
      </c>
      <c r="J8213" s="152">
        <v>285.36706239121099</v>
      </c>
      <c r="K8213" s="152">
        <v>325.16128620387798</v>
      </c>
      <c r="L8213" s="152">
        <v>19.414966203901699</v>
      </c>
      <c r="M8213" s="152">
        <v>20.3792576087647</v>
      </c>
    </row>
    <row r="8214" spans="1:13">
      <c r="A8214" s="150" t="str">
        <f t="shared" si="257"/>
        <v>2008-2010PersonsAB1</v>
      </c>
      <c r="B8214" s="151" t="str">
        <f t="shared" si="256"/>
        <v>2008-2010_Persons_AB1_&lt;75</v>
      </c>
      <c r="C8214" s="152" t="s">
        <v>6</v>
      </c>
      <c r="D8214" s="152" t="s">
        <v>215</v>
      </c>
      <c r="E8214" s="152" t="s">
        <v>17</v>
      </c>
      <c r="F8214" s="152">
        <v>928</v>
      </c>
      <c r="G8214" s="152">
        <v>309.33333333333297</v>
      </c>
      <c r="H8214" s="152">
        <v>298.08557111653602</v>
      </c>
      <c r="I8214" s="152">
        <v>296.746565618516</v>
      </c>
      <c r="J8214" s="152">
        <v>277.79100037202397</v>
      </c>
      <c r="K8214" s="152">
        <v>316.64620659828103</v>
      </c>
      <c r="L8214" s="152">
        <v>18.955565246492199</v>
      </c>
      <c r="M8214" s="152">
        <v>19.899640979765</v>
      </c>
    </row>
    <row r="8215" spans="1:13">
      <c r="A8215" s="150" t="str">
        <f t="shared" si="257"/>
        <v>2009-2011PersonsAB1</v>
      </c>
      <c r="B8215" s="151" t="str">
        <f t="shared" si="256"/>
        <v>2009-2011_Persons_AB1_&lt;75</v>
      </c>
      <c r="C8215" s="152" t="s">
        <v>7</v>
      </c>
      <c r="D8215" s="152" t="s">
        <v>215</v>
      </c>
      <c r="E8215" s="152" t="s">
        <v>17</v>
      </c>
      <c r="F8215" s="152">
        <v>915</v>
      </c>
      <c r="G8215" s="152">
        <v>305</v>
      </c>
      <c r="H8215" s="152">
        <v>294.185732474247</v>
      </c>
      <c r="I8215" s="152">
        <v>288.18860031039799</v>
      </c>
      <c r="J8215" s="152">
        <v>269.65340226870302</v>
      </c>
      <c r="K8215" s="152">
        <v>307.65365103801298</v>
      </c>
      <c r="L8215" s="152">
        <v>18.535198041694802</v>
      </c>
      <c r="M8215" s="152">
        <v>19.465050727615399</v>
      </c>
    </row>
    <row r="8216" spans="1:13">
      <c r="A8216" s="150" t="str">
        <f t="shared" si="257"/>
        <v>2010-2012PersonsAB1</v>
      </c>
      <c r="B8216" s="151" t="str">
        <f t="shared" si="256"/>
        <v>2010-2012_Persons_AB1_&lt;75</v>
      </c>
      <c r="C8216" s="152" t="s">
        <v>8</v>
      </c>
      <c r="D8216" s="152" t="s">
        <v>215</v>
      </c>
      <c r="E8216" s="152" t="s">
        <v>17</v>
      </c>
      <c r="F8216" s="152">
        <v>890</v>
      </c>
      <c r="G8216" s="152">
        <v>296.66666666666703</v>
      </c>
      <c r="H8216" s="152">
        <v>286.653847764261</v>
      </c>
      <c r="I8216" s="152">
        <v>274.091506311486</v>
      </c>
      <c r="J8216" s="152">
        <v>256.23143264570501</v>
      </c>
      <c r="K8216" s="152">
        <v>292.86040688135</v>
      </c>
      <c r="L8216" s="152">
        <v>17.8600736657806</v>
      </c>
      <c r="M8216" s="152">
        <v>18.768900569864801</v>
      </c>
    </row>
    <row r="8217" spans="1:13">
      <c r="A8217" s="150" t="str">
        <f t="shared" si="257"/>
        <v>2011-2013PersonsAB1</v>
      </c>
      <c r="B8217" s="151" t="str">
        <f t="shared" si="256"/>
        <v>2011-2013_Persons_AB1_&lt;75</v>
      </c>
      <c r="C8217" s="152" t="s">
        <v>9</v>
      </c>
      <c r="D8217" s="152" t="s">
        <v>215</v>
      </c>
      <c r="E8217" s="152" t="s">
        <v>17</v>
      </c>
      <c r="F8217" s="152">
        <v>905</v>
      </c>
      <c r="G8217" s="152">
        <v>301.66666666666703</v>
      </c>
      <c r="H8217" s="152">
        <v>291.88558085230602</v>
      </c>
      <c r="I8217" s="152">
        <v>272.25836869992003</v>
      </c>
      <c r="J8217" s="152">
        <v>254.64996100368199</v>
      </c>
      <c r="K8217" s="152">
        <v>290.755135635584</v>
      </c>
      <c r="L8217" s="152">
        <v>17.6084076962381</v>
      </c>
      <c r="M8217" s="152">
        <v>18.496766935664098</v>
      </c>
    </row>
    <row r="8218" spans="1:13">
      <c r="A8218" s="150" t="str">
        <f t="shared" si="257"/>
        <v>2012-2014PersonsAB1</v>
      </c>
      <c r="B8218" s="151" t="str">
        <f t="shared" si="256"/>
        <v>2012-2014_Persons_AB1_&lt;75</v>
      </c>
      <c r="C8218" s="152" t="s">
        <v>216</v>
      </c>
      <c r="D8218" s="152" t="s">
        <v>215</v>
      </c>
      <c r="E8218" s="152" t="s">
        <v>17</v>
      </c>
      <c r="F8218" s="152">
        <v>872</v>
      </c>
      <c r="G8218" s="152">
        <v>290.66666666666703</v>
      </c>
      <c r="H8218" s="152">
        <v>281.908702961335</v>
      </c>
      <c r="I8218" s="152">
        <v>254.868590579905</v>
      </c>
      <c r="J8218" s="152">
        <v>238.086684839047</v>
      </c>
      <c r="K8218" s="152">
        <v>272.51347385927602</v>
      </c>
      <c r="L8218" s="152">
        <v>16.781905740858001</v>
      </c>
      <c r="M8218" s="152">
        <v>17.644883279371001</v>
      </c>
    </row>
    <row r="8219" spans="1:13">
      <c r="A8219" s="150" t="str">
        <f t="shared" si="257"/>
        <v>2004-2006PersonsAB2</v>
      </c>
      <c r="B8219" s="151" t="str">
        <f t="shared" si="256"/>
        <v>2004-2006_Persons_AB2_&lt;75</v>
      </c>
      <c r="C8219" s="152" t="s">
        <v>1</v>
      </c>
      <c r="D8219" s="152" t="s">
        <v>215</v>
      </c>
      <c r="E8219" s="152" t="s">
        <v>18</v>
      </c>
      <c r="F8219" s="152">
        <v>1150</v>
      </c>
      <c r="G8219" s="152">
        <v>383.33333333333297</v>
      </c>
      <c r="H8219" s="152">
        <v>372.88388395853502</v>
      </c>
      <c r="I8219" s="152">
        <v>404.67135133460403</v>
      </c>
      <c r="J8219" s="152">
        <v>381.503847828819</v>
      </c>
      <c r="K8219" s="152">
        <v>428.87251286885498</v>
      </c>
      <c r="L8219" s="152">
        <v>23.167503505784701</v>
      </c>
      <c r="M8219" s="152">
        <v>24.201161534250399</v>
      </c>
    </row>
    <row r="8220" spans="1:13">
      <c r="A8220" s="150" t="str">
        <f t="shared" si="257"/>
        <v>2005-2007PersonsAB2</v>
      </c>
      <c r="B8220" s="151" t="str">
        <f t="shared" si="256"/>
        <v>2005-2007_Persons_AB2_&lt;75</v>
      </c>
      <c r="C8220" s="152" t="s">
        <v>3</v>
      </c>
      <c r="D8220" s="152" t="s">
        <v>215</v>
      </c>
      <c r="E8220" s="152" t="s">
        <v>18</v>
      </c>
      <c r="F8220" s="152">
        <v>1117</v>
      </c>
      <c r="G8220" s="152">
        <v>372.33333333333297</v>
      </c>
      <c r="H8220" s="152">
        <v>360.029911168985</v>
      </c>
      <c r="I8220" s="152">
        <v>386.86579615175799</v>
      </c>
      <c r="J8220" s="152">
        <v>364.39671501186399</v>
      </c>
      <c r="K8220" s="152">
        <v>410.35243811376301</v>
      </c>
      <c r="L8220" s="152">
        <v>22.469081139893898</v>
      </c>
      <c r="M8220" s="152">
        <v>23.486641962004999</v>
      </c>
    </row>
    <row r="8221" spans="1:13">
      <c r="A8221" s="150" t="str">
        <f t="shared" si="257"/>
        <v>2006-2008PersonsAB2</v>
      </c>
      <c r="B8221" s="151" t="str">
        <f t="shared" si="256"/>
        <v>2006-2008_Persons_AB2_&lt;75</v>
      </c>
      <c r="C8221" s="152" t="s">
        <v>4</v>
      </c>
      <c r="D8221" s="152" t="s">
        <v>215</v>
      </c>
      <c r="E8221" s="152" t="s">
        <v>18</v>
      </c>
      <c r="F8221" s="152">
        <v>1090</v>
      </c>
      <c r="G8221" s="152">
        <v>363.33333333333297</v>
      </c>
      <c r="H8221" s="152">
        <v>348.881498718101</v>
      </c>
      <c r="I8221" s="152">
        <v>370.49745453554499</v>
      </c>
      <c r="J8221" s="152">
        <v>348.71583736442801</v>
      </c>
      <c r="K8221" s="152">
        <v>393.27794551417799</v>
      </c>
      <c r="L8221" s="152">
        <v>21.781617171117599</v>
      </c>
      <c r="M8221" s="152">
        <v>22.780490978632901</v>
      </c>
    </row>
    <row r="8222" spans="1:13">
      <c r="A8222" s="150" t="str">
        <f t="shared" si="257"/>
        <v>2007-2009PersonsAB2</v>
      </c>
      <c r="B8222" s="151" t="str">
        <f t="shared" si="256"/>
        <v>2007-2009_Persons_AB2_&lt;75</v>
      </c>
      <c r="C8222" s="152" t="s">
        <v>5</v>
      </c>
      <c r="D8222" s="152" t="s">
        <v>215</v>
      </c>
      <c r="E8222" s="152" t="s">
        <v>18</v>
      </c>
      <c r="F8222" s="152">
        <v>1044</v>
      </c>
      <c r="G8222" s="152">
        <v>348</v>
      </c>
      <c r="H8222" s="152">
        <v>331.63386858531499</v>
      </c>
      <c r="I8222" s="152">
        <v>349.65738984193302</v>
      </c>
      <c r="J8222" s="152">
        <v>328.66991448734399</v>
      </c>
      <c r="K8222" s="152">
        <v>371.62883207295698</v>
      </c>
      <c r="L8222" s="152">
        <v>20.987475354589499</v>
      </c>
      <c r="M8222" s="152">
        <v>21.971442231023602</v>
      </c>
    </row>
    <row r="8223" spans="1:13">
      <c r="A8223" s="150" t="str">
        <f t="shared" si="257"/>
        <v>2008-2010PersonsAB2</v>
      </c>
      <c r="B8223" s="151" t="str">
        <f t="shared" si="256"/>
        <v>2008-2010_Persons_AB2_&lt;75</v>
      </c>
      <c r="C8223" s="152" t="s">
        <v>6</v>
      </c>
      <c r="D8223" s="152" t="s">
        <v>215</v>
      </c>
      <c r="E8223" s="152" t="s">
        <v>18</v>
      </c>
      <c r="F8223" s="152">
        <v>1015</v>
      </c>
      <c r="G8223" s="152">
        <v>338.33333333333297</v>
      </c>
      <c r="H8223" s="152">
        <v>320.475377071644</v>
      </c>
      <c r="I8223" s="152">
        <v>334.67825221671001</v>
      </c>
      <c r="J8223" s="152">
        <v>314.30933800853597</v>
      </c>
      <c r="K8223" s="152">
        <v>356.01603055190799</v>
      </c>
      <c r="L8223" s="152">
        <v>20.3689142081734</v>
      </c>
      <c r="M8223" s="152">
        <v>21.337778335198301</v>
      </c>
    </row>
    <row r="8224" spans="1:13">
      <c r="A8224" s="150" t="str">
        <f t="shared" si="257"/>
        <v>2009-2011PersonsAB2</v>
      </c>
      <c r="B8224" s="151" t="str">
        <f t="shared" si="256"/>
        <v>2009-2011_Persons_AB2_&lt;75</v>
      </c>
      <c r="C8224" s="152" t="s">
        <v>7</v>
      </c>
      <c r="D8224" s="152" t="s">
        <v>215</v>
      </c>
      <c r="E8224" s="152" t="s">
        <v>18</v>
      </c>
      <c r="F8224" s="152">
        <v>955</v>
      </c>
      <c r="G8224" s="152">
        <v>318.33333333333297</v>
      </c>
      <c r="H8224" s="152">
        <v>300.49306034089398</v>
      </c>
      <c r="I8224" s="152">
        <v>310.53466937048898</v>
      </c>
      <c r="J8224" s="152">
        <v>291.06220299788203</v>
      </c>
      <c r="K8224" s="152">
        <v>330.962778696795</v>
      </c>
      <c r="L8224" s="152">
        <v>19.472466372606899</v>
      </c>
      <c r="M8224" s="152">
        <v>20.428109326305901</v>
      </c>
    </row>
    <row r="8225" spans="1:13">
      <c r="A8225" s="150" t="str">
        <f t="shared" si="257"/>
        <v>2010-2012PersonsAB2</v>
      </c>
      <c r="B8225" s="151" t="str">
        <f t="shared" si="256"/>
        <v>2010-2012_Persons_AB2_&lt;75</v>
      </c>
      <c r="C8225" s="152" t="s">
        <v>8</v>
      </c>
      <c r="D8225" s="152" t="s">
        <v>215</v>
      </c>
      <c r="E8225" s="152" t="s">
        <v>18</v>
      </c>
      <c r="F8225" s="152">
        <v>992</v>
      </c>
      <c r="G8225" s="152">
        <v>330.66666666666703</v>
      </c>
      <c r="H8225" s="152">
        <v>311.60084936360602</v>
      </c>
      <c r="I8225" s="152">
        <v>316.87855731184601</v>
      </c>
      <c r="J8225" s="152">
        <v>297.38009914969302</v>
      </c>
      <c r="K8225" s="152">
        <v>337.315446260481</v>
      </c>
      <c r="L8225" s="152">
        <v>19.498458162153199</v>
      </c>
      <c r="M8225" s="152">
        <v>20.4368889486345</v>
      </c>
    </row>
    <row r="8226" spans="1:13">
      <c r="A8226" s="150" t="str">
        <f t="shared" si="257"/>
        <v>2011-2013PersonsAB2</v>
      </c>
      <c r="B8226" s="151" t="str">
        <f t="shared" si="256"/>
        <v>2011-2013_Persons_AB2_&lt;75</v>
      </c>
      <c r="C8226" s="152" t="s">
        <v>9</v>
      </c>
      <c r="D8226" s="152" t="s">
        <v>215</v>
      </c>
      <c r="E8226" s="152" t="s">
        <v>18</v>
      </c>
      <c r="F8226" s="152">
        <v>969</v>
      </c>
      <c r="G8226" s="152">
        <v>323</v>
      </c>
      <c r="H8226" s="152">
        <v>304.32365716008599</v>
      </c>
      <c r="I8226" s="152">
        <v>304.02689885837702</v>
      </c>
      <c r="J8226" s="152">
        <v>285.11380750972899</v>
      </c>
      <c r="K8226" s="152">
        <v>323.86127274531799</v>
      </c>
      <c r="L8226" s="152">
        <v>18.913091348648202</v>
      </c>
      <c r="M8226" s="152">
        <v>19.8343738869414</v>
      </c>
    </row>
    <row r="8227" spans="1:13">
      <c r="A8227" s="150" t="str">
        <f t="shared" si="257"/>
        <v>2012-2014PersonsAB2</v>
      </c>
      <c r="B8227" s="151" t="str">
        <f t="shared" si="256"/>
        <v>2012-2014_Persons_AB2_&lt;75</v>
      </c>
      <c r="C8227" s="152" t="s">
        <v>216</v>
      </c>
      <c r="D8227" s="152" t="s">
        <v>215</v>
      </c>
      <c r="E8227" s="152" t="s">
        <v>18</v>
      </c>
      <c r="F8227" s="152">
        <v>1029</v>
      </c>
      <c r="G8227" s="152">
        <v>343</v>
      </c>
      <c r="H8227" s="152">
        <v>322.72835618672502</v>
      </c>
      <c r="I8227" s="152">
        <v>316.85149422958699</v>
      </c>
      <c r="J8227" s="152">
        <v>297.72098669606203</v>
      </c>
      <c r="K8227" s="152">
        <v>336.88558873609901</v>
      </c>
      <c r="L8227" s="152">
        <v>19.130507533525201</v>
      </c>
      <c r="M8227" s="152">
        <v>20.034094506512002</v>
      </c>
    </row>
    <row r="8228" spans="1:13">
      <c r="A8228" s="150" t="str">
        <f t="shared" si="257"/>
        <v>2004-2006PersonsAB3</v>
      </c>
      <c r="B8228" s="151" t="str">
        <f t="shared" si="256"/>
        <v>2004-2006_Persons_AB3_&lt;75</v>
      </c>
      <c r="C8228" s="152" t="s">
        <v>1</v>
      </c>
      <c r="D8228" s="152" t="s">
        <v>215</v>
      </c>
      <c r="E8228" s="152" t="s">
        <v>19</v>
      </c>
      <c r="F8228" s="152">
        <v>1356</v>
      </c>
      <c r="G8228" s="152">
        <v>452</v>
      </c>
      <c r="H8228" s="152">
        <v>431.62582242862698</v>
      </c>
      <c r="I8228" s="152">
        <v>469.86926839959602</v>
      </c>
      <c r="J8228" s="152">
        <v>445.12515850688197</v>
      </c>
      <c r="K8228" s="152">
        <v>495.62811259184002</v>
      </c>
      <c r="L8228" s="152">
        <v>24.744109892713599</v>
      </c>
      <c r="M8228" s="152">
        <v>25.758844192244499</v>
      </c>
    </row>
    <row r="8229" spans="1:13">
      <c r="A8229" s="150" t="str">
        <f t="shared" si="257"/>
        <v>2005-2007PersonsAB3</v>
      </c>
      <c r="B8229" s="151" t="str">
        <f t="shared" si="256"/>
        <v>2005-2007_Persons_AB3_&lt;75</v>
      </c>
      <c r="C8229" s="152" t="s">
        <v>3</v>
      </c>
      <c r="D8229" s="152" t="s">
        <v>215</v>
      </c>
      <c r="E8229" s="152" t="s">
        <v>19</v>
      </c>
      <c r="F8229" s="152">
        <v>1377</v>
      </c>
      <c r="G8229" s="152">
        <v>459</v>
      </c>
      <c r="H8229" s="152">
        <v>436.79896462467599</v>
      </c>
      <c r="I8229" s="152">
        <v>472.08329821324497</v>
      </c>
      <c r="J8229" s="152">
        <v>447.40931825718599</v>
      </c>
      <c r="K8229" s="152">
        <v>497.76121888452701</v>
      </c>
      <c r="L8229" s="152">
        <v>24.673979956058599</v>
      </c>
      <c r="M8229" s="152">
        <v>25.677920671281999</v>
      </c>
    </row>
    <row r="8230" spans="1:13">
      <c r="A8230" s="150" t="str">
        <f t="shared" si="257"/>
        <v>2006-2008PersonsAB3</v>
      </c>
      <c r="B8230" s="151" t="str">
        <f t="shared" si="256"/>
        <v>2006-2008_Persons_AB3_&lt;75</v>
      </c>
      <c r="C8230" s="152" t="s">
        <v>4</v>
      </c>
      <c r="D8230" s="152" t="s">
        <v>215</v>
      </c>
      <c r="E8230" s="152" t="s">
        <v>19</v>
      </c>
      <c r="F8230" s="152">
        <v>1343</v>
      </c>
      <c r="G8230" s="152">
        <v>447.66666666666703</v>
      </c>
      <c r="H8230" s="152">
        <v>423.35347651066002</v>
      </c>
      <c r="I8230" s="152">
        <v>455.02920149062697</v>
      </c>
      <c r="J8230" s="152">
        <v>430.95124796768198</v>
      </c>
      <c r="K8230" s="152">
        <v>480.09944571243301</v>
      </c>
      <c r="L8230" s="152">
        <v>24.077953522945499</v>
      </c>
      <c r="M8230" s="152">
        <v>25.070244221805702</v>
      </c>
    </row>
    <row r="8231" spans="1:13">
      <c r="A8231" s="150" t="str">
        <f t="shared" si="257"/>
        <v>2007-2009PersonsAB3</v>
      </c>
      <c r="B8231" s="151" t="str">
        <f t="shared" si="256"/>
        <v>2007-2009_Persons_AB3_&lt;75</v>
      </c>
      <c r="C8231" s="152" t="s">
        <v>5</v>
      </c>
      <c r="D8231" s="152" t="s">
        <v>215</v>
      </c>
      <c r="E8231" s="152" t="s">
        <v>19</v>
      </c>
      <c r="F8231" s="152">
        <v>1283</v>
      </c>
      <c r="G8231" s="152">
        <v>427.66666666666703</v>
      </c>
      <c r="H8231" s="152">
        <v>401.80766472391798</v>
      </c>
      <c r="I8231" s="152">
        <v>430.13245412480899</v>
      </c>
      <c r="J8231" s="152">
        <v>406.849151127114</v>
      </c>
      <c r="K8231" s="152">
        <v>454.39799066200197</v>
      </c>
      <c r="L8231" s="152">
        <v>23.283302997694999</v>
      </c>
      <c r="M8231" s="152">
        <v>24.2655365371924</v>
      </c>
    </row>
    <row r="8232" spans="1:13">
      <c r="A8232" s="150" t="str">
        <f t="shared" si="257"/>
        <v>2008-2010PersonsAB3</v>
      </c>
      <c r="B8232" s="151" t="str">
        <f t="shared" si="256"/>
        <v>2008-2010_Persons_AB3_&lt;75</v>
      </c>
      <c r="C8232" s="152" t="s">
        <v>6</v>
      </c>
      <c r="D8232" s="152" t="s">
        <v>215</v>
      </c>
      <c r="E8232" s="152" t="s">
        <v>19</v>
      </c>
      <c r="F8232" s="152">
        <v>1221</v>
      </c>
      <c r="G8232" s="152">
        <v>407</v>
      </c>
      <c r="H8232" s="152">
        <v>379.86025124909003</v>
      </c>
      <c r="I8232" s="152">
        <v>405.37557183987099</v>
      </c>
      <c r="J8232" s="152">
        <v>382.883186539279</v>
      </c>
      <c r="K8232" s="152">
        <v>428.84117974401801</v>
      </c>
      <c r="L8232" s="152">
        <v>22.492385300592201</v>
      </c>
      <c r="M8232" s="152">
        <v>23.465607904146701</v>
      </c>
    </row>
    <row r="8233" spans="1:13">
      <c r="A8233" s="150" t="str">
        <f t="shared" si="257"/>
        <v>2009-2011PersonsAB3</v>
      </c>
      <c r="B8233" s="151" t="str">
        <f t="shared" si="256"/>
        <v>2009-2011_Persons_AB3_&lt;75</v>
      </c>
      <c r="C8233" s="152" t="s">
        <v>7</v>
      </c>
      <c r="D8233" s="152" t="s">
        <v>215</v>
      </c>
      <c r="E8233" s="152" t="s">
        <v>19</v>
      </c>
      <c r="F8233" s="152">
        <v>1230</v>
      </c>
      <c r="G8233" s="152">
        <v>410</v>
      </c>
      <c r="H8233" s="152">
        <v>380.13647826731898</v>
      </c>
      <c r="I8233" s="152">
        <v>403.50343226971597</v>
      </c>
      <c r="J8233" s="152">
        <v>381.185841681515</v>
      </c>
      <c r="K8233" s="152">
        <v>426.78305956412999</v>
      </c>
      <c r="L8233" s="152">
        <v>22.3175905882009</v>
      </c>
      <c r="M8233" s="152">
        <v>23.2796272944144</v>
      </c>
    </row>
    <row r="8234" spans="1:13">
      <c r="A8234" s="150" t="str">
        <f t="shared" si="257"/>
        <v>2010-2012PersonsAB3</v>
      </c>
      <c r="B8234" s="151" t="str">
        <f t="shared" si="256"/>
        <v>2010-2012_Persons_AB3_&lt;75</v>
      </c>
      <c r="C8234" s="152" t="s">
        <v>8</v>
      </c>
      <c r="D8234" s="152" t="s">
        <v>215</v>
      </c>
      <c r="E8234" s="152" t="s">
        <v>19</v>
      </c>
      <c r="F8234" s="152">
        <v>1271</v>
      </c>
      <c r="G8234" s="152">
        <v>423.66666666666703</v>
      </c>
      <c r="H8234" s="152">
        <v>390.45819701088999</v>
      </c>
      <c r="I8234" s="152">
        <v>412.60935925804301</v>
      </c>
      <c r="J8234" s="152">
        <v>390.15858952930802</v>
      </c>
      <c r="K8234" s="152">
        <v>436.01180495084498</v>
      </c>
      <c r="L8234" s="152">
        <v>22.450769728734802</v>
      </c>
      <c r="M8234" s="152">
        <v>23.4024456928022</v>
      </c>
    </row>
    <row r="8235" spans="1:13">
      <c r="A8235" s="150" t="str">
        <f t="shared" si="257"/>
        <v>2011-2013PersonsAB3</v>
      </c>
      <c r="B8235" s="151" t="str">
        <f t="shared" si="256"/>
        <v>2011-2013_Persons_AB3_&lt;75</v>
      </c>
      <c r="C8235" s="152" t="s">
        <v>9</v>
      </c>
      <c r="D8235" s="152" t="s">
        <v>215</v>
      </c>
      <c r="E8235" s="152" t="s">
        <v>19</v>
      </c>
      <c r="F8235" s="152">
        <v>1297</v>
      </c>
      <c r="G8235" s="152">
        <v>432.33333333333297</v>
      </c>
      <c r="H8235" s="152">
        <v>396.32823433785398</v>
      </c>
      <c r="I8235" s="152">
        <v>415.45349340030998</v>
      </c>
      <c r="J8235" s="152">
        <v>393.07811930378102</v>
      </c>
      <c r="K8235" s="152">
        <v>438.76757360821603</v>
      </c>
      <c r="L8235" s="152">
        <v>22.3753740965285</v>
      </c>
      <c r="M8235" s="152">
        <v>23.314080207905899</v>
      </c>
    </row>
    <row r="8236" spans="1:13">
      <c r="A8236" s="150" t="str">
        <f t="shared" si="257"/>
        <v>2012-2014PersonsAB3</v>
      </c>
      <c r="B8236" s="151" t="str">
        <f t="shared" si="256"/>
        <v>2012-2014_Persons_AB3_&lt;75</v>
      </c>
      <c r="C8236" s="152" t="s">
        <v>216</v>
      </c>
      <c r="D8236" s="152" t="s">
        <v>215</v>
      </c>
      <c r="E8236" s="152" t="s">
        <v>19</v>
      </c>
      <c r="F8236" s="152">
        <v>1264</v>
      </c>
      <c r="G8236" s="152">
        <v>421.33333333333297</v>
      </c>
      <c r="H8236" s="152">
        <v>384.50540558627898</v>
      </c>
      <c r="I8236" s="152">
        <v>399.22993066927398</v>
      </c>
      <c r="J8236" s="152">
        <v>377.46065630241202</v>
      </c>
      <c r="K8236" s="152">
        <v>421.92460369644198</v>
      </c>
      <c r="L8236" s="152">
        <v>21.7692743668626</v>
      </c>
      <c r="M8236" s="152">
        <v>22.694673027167301</v>
      </c>
    </row>
    <row r="8237" spans="1:13">
      <c r="A8237" s="150" t="str">
        <f t="shared" si="257"/>
        <v>2004-2006PersonsAB4</v>
      </c>
      <c r="B8237" s="151" t="str">
        <f t="shared" si="256"/>
        <v>2004-2006_Persons_AB4_&lt;75</v>
      </c>
      <c r="C8237" s="152" t="s">
        <v>1</v>
      </c>
      <c r="D8237" s="152" t="s">
        <v>215</v>
      </c>
      <c r="E8237" s="152" t="s">
        <v>20</v>
      </c>
      <c r="F8237" s="152">
        <v>1460</v>
      </c>
      <c r="G8237" s="152">
        <v>486.66666666666703</v>
      </c>
      <c r="H8237" s="152">
        <v>467.17159596696501</v>
      </c>
      <c r="I8237" s="152">
        <v>536.08217747314097</v>
      </c>
      <c r="J8237" s="152">
        <v>508.79477645587298</v>
      </c>
      <c r="K8237" s="152">
        <v>564.44714224905601</v>
      </c>
      <c r="L8237" s="152">
        <v>27.287401017268401</v>
      </c>
      <c r="M8237" s="152">
        <v>28.3649647759147</v>
      </c>
    </row>
    <row r="8238" spans="1:13">
      <c r="A8238" s="150" t="str">
        <f t="shared" si="257"/>
        <v>2005-2007PersonsAB4</v>
      </c>
      <c r="B8238" s="151" t="str">
        <f t="shared" si="256"/>
        <v>2005-2007_Persons_AB4_&lt;75</v>
      </c>
      <c r="C8238" s="152" t="s">
        <v>3</v>
      </c>
      <c r="D8238" s="152" t="s">
        <v>215</v>
      </c>
      <c r="E8238" s="152" t="s">
        <v>20</v>
      </c>
      <c r="F8238" s="152">
        <v>1436</v>
      </c>
      <c r="G8238" s="152">
        <v>478.66666666666703</v>
      </c>
      <c r="H8238" s="152">
        <v>458.51493526190598</v>
      </c>
      <c r="I8238" s="152">
        <v>521.49383122748497</v>
      </c>
      <c r="J8238" s="152">
        <v>494.73111444482402</v>
      </c>
      <c r="K8238" s="152">
        <v>549.32237883617597</v>
      </c>
      <c r="L8238" s="152">
        <v>26.762716782661499</v>
      </c>
      <c r="M8238" s="152">
        <v>27.828547608690901</v>
      </c>
    </row>
    <row r="8239" spans="1:13">
      <c r="A8239" s="150" t="str">
        <f t="shared" si="257"/>
        <v>2006-2008PersonsAB4</v>
      </c>
      <c r="B8239" s="151" t="str">
        <f t="shared" si="256"/>
        <v>2006-2008_Persons_AB4_&lt;75</v>
      </c>
      <c r="C8239" s="152" t="s">
        <v>4</v>
      </c>
      <c r="D8239" s="152" t="s">
        <v>215</v>
      </c>
      <c r="E8239" s="152" t="s">
        <v>20</v>
      </c>
      <c r="F8239" s="152">
        <v>1430</v>
      </c>
      <c r="G8239" s="152">
        <v>476.66666666666703</v>
      </c>
      <c r="H8239" s="152">
        <v>455.21105239702001</v>
      </c>
      <c r="I8239" s="152">
        <v>513.29257760814301</v>
      </c>
      <c r="J8239" s="152">
        <v>486.90698398862003</v>
      </c>
      <c r="K8239" s="152">
        <v>540.73123330401495</v>
      </c>
      <c r="L8239" s="152">
        <v>26.385593619523</v>
      </c>
      <c r="M8239" s="152">
        <v>27.4386556958722</v>
      </c>
    </row>
    <row r="8240" spans="1:13">
      <c r="A8240" s="150" t="str">
        <f t="shared" si="257"/>
        <v>2007-2009PersonsAB4</v>
      </c>
      <c r="B8240" s="151" t="str">
        <f t="shared" si="256"/>
        <v>2007-2009_Persons_AB4_&lt;75</v>
      </c>
      <c r="C8240" s="152" t="s">
        <v>5</v>
      </c>
      <c r="D8240" s="152" t="s">
        <v>215</v>
      </c>
      <c r="E8240" s="152" t="s">
        <v>20</v>
      </c>
      <c r="F8240" s="152">
        <v>1392</v>
      </c>
      <c r="G8240" s="152">
        <v>464</v>
      </c>
      <c r="H8240" s="152">
        <v>441.16248851139397</v>
      </c>
      <c r="I8240" s="152">
        <v>493.56385036770098</v>
      </c>
      <c r="J8240" s="152">
        <v>467.85115442223599</v>
      </c>
      <c r="K8240" s="152">
        <v>520.31697336540799</v>
      </c>
      <c r="L8240" s="152">
        <v>25.7126959454651</v>
      </c>
      <c r="M8240" s="152">
        <v>26.753122997707202</v>
      </c>
    </row>
    <row r="8241" spans="1:13">
      <c r="A8241" s="150" t="str">
        <f t="shared" si="257"/>
        <v>2008-2010PersonsAB4</v>
      </c>
      <c r="B8241" s="151" t="str">
        <f t="shared" si="256"/>
        <v>2008-2010_Persons_AB4_&lt;75</v>
      </c>
      <c r="C8241" s="152" t="s">
        <v>6</v>
      </c>
      <c r="D8241" s="152" t="s">
        <v>215</v>
      </c>
      <c r="E8241" s="152" t="s">
        <v>20</v>
      </c>
      <c r="F8241" s="152">
        <v>1370</v>
      </c>
      <c r="G8241" s="152">
        <v>456.66666666666703</v>
      </c>
      <c r="H8241" s="152">
        <v>432.57101900470798</v>
      </c>
      <c r="I8241" s="152">
        <v>480.84563004609498</v>
      </c>
      <c r="J8241" s="152">
        <v>455.60537396924701</v>
      </c>
      <c r="K8241" s="152">
        <v>507.11554638522398</v>
      </c>
      <c r="L8241" s="152">
        <v>25.240256076847999</v>
      </c>
      <c r="M8241" s="152">
        <v>26.269916339128802</v>
      </c>
    </row>
    <row r="8242" spans="1:13">
      <c r="A8242" s="150" t="str">
        <f t="shared" si="257"/>
        <v>2009-2011PersonsAB4</v>
      </c>
      <c r="B8242" s="151" t="str">
        <f t="shared" si="256"/>
        <v>2009-2011_Persons_AB4_&lt;75</v>
      </c>
      <c r="C8242" s="152" t="s">
        <v>7</v>
      </c>
      <c r="D8242" s="152" t="s">
        <v>215</v>
      </c>
      <c r="E8242" s="152" t="s">
        <v>20</v>
      </c>
      <c r="F8242" s="152">
        <v>1365</v>
      </c>
      <c r="G8242" s="152">
        <v>455</v>
      </c>
      <c r="H8242" s="152">
        <v>429.48298429319402</v>
      </c>
      <c r="I8242" s="152">
        <v>473.51570575502598</v>
      </c>
      <c r="J8242" s="152">
        <v>448.61209783814201</v>
      </c>
      <c r="K8242" s="152">
        <v>499.43714109131901</v>
      </c>
      <c r="L8242" s="152">
        <v>24.903607916884098</v>
      </c>
      <c r="M8242" s="152">
        <v>25.9214353362933</v>
      </c>
    </row>
    <row r="8243" spans="1:13">
      <c r="A8243" s="150" t="str">
        <f t="shared" si="257"/>
        <v>2010-2012PersonsAB4</v>
      </c>
      <c r="B8243" s="151" t="str">
        <f t="shared" si="256"/>
        <v>2010-2012_Persons_AB4_&lt;75</v>
      </c>
      <c r="C8243" s="152" t="s">
        <v>8</v>
      </c>
      <c r="D8243" s="152" t="s">
        <v>215</v>
      </c>
      <c r="E8243" s="152" t="s">
        <v>20</v>
      </c>
      <c r="F8243" s="152">
        <v>1390</v>
      </c>
      <c r="G8243" s="152">
        <v>463.33333333333297</v>
      </c>
      <c r="H8243" s="152">
        <v>436.90495274197099</v>
      </c>
      <c r="I8243" s="152">
        <v>476.153660768279</v>
      </c>
      <c r="J8243" s="152">
        <v>451.35435830498898</v>
      </c>
      <c r="K8243" s="152">
        <v>501.95716877485899</v>
      </c>
      <c r="L8243" s="152">
        <v>24.799302463289699</v>
      </c>
      <c r="M8243" s="152">
        <v>25.803508006579801</v>
      </c>
    </row>
    <row r="8244" spans="1:13">
      <c r="A8244" s="150" t="str">
        <f t="shared" si="257"/>
        <v>2011-2013PersonsAB4</v>
      </c>
      <c r="B8244" s="151" t="str">
        <f t="shared" si="256"/>
        <v>2011-2013_Persons_AB4_&lt;75</v>
      </c>
      <c r="C8244" s="152" t="s">
        <v>9</v>
      </c>
      <c r="D8244" s="152" t="s">
        <v>215</v>
      </c>
      <c r="E8244" s="152" t="s">
        <v>20</v>
      </c>
      <c r="F8244" s="152">
        <v>1377</v>
      </c>
      <c r="G8244" s="152">
        <v>459</v>
      </c>
      <c r="H8244" s="152">
        <v>432.49389106304898</v>
      </c>
      <c r="I8244" s="152">
        <v>466.172713625661</v>
      </c>
      <c r="J8244" s="152">
        <v>441.79106091548101</v>
      </c>
      <c r="K8244" s="152">
        <v>491.54641277114501</v>
      </c>
      <c r="L8244" s="152">
        <v>24.381652710179701</v>
      </c>
      <c r="M8244" s="152">
        <v>25.373699145484199</v>
      </c>
    </row>
    <row r="8245" spans="1:13">
      <c r="A8245" s="150" t="str">
        <f t="shared" si="257"/>
        <v>2012-2014PersonsAB4</v>
      </c>
      <c r="B8245" s="151" t="str">
        <f t="shared" si="256"/>
        <v>2012-2014_Persons_AB4_&lt;75</v>
      </c>
      <c r="C8245" s="152" t="s">
        <v>216</v>
      </c>
      <c r="D8245" s="152" t="s">
        <v>215</v>
      </c>
      <c r="E8245" s="152" t="s">
        <v>20</v>
      </c>
      <c r="F8245" s="152">
        <v>1293</v>
      </c>
      <c r="G8245" s="152">
        <v>431</v>
      </c>
      <c r="H8245" s="152">
        <v>406.02665393842699</v>
      </c>
      <c r="I8245" s="152">
        <v>431.80912656537402</v>
      </c>
      <c r="J8245" s="152">
        <v>408.527457899235</v>
      </c>
      <c r="K8245" s="152">
        <v>456.06906708241797</v>
      </c>
      <c r="L8245" s="152">
        <v>23.281668666139002</v>
      </c>
      <c r="M8245" s="152">
        <v>24.259940517043699</v>
      </c>
    </row>
    <row r="8246" spans="1:13">
      <c r="A8246" s="150" t="str">
        <f t="shared" si="257"/>
        <v>2004-2006PersonsAB5</v>
      </c>
      <c r="B8246" s="151" t="str">
        <f t="shared" si="256"/>
        <v>2004-2006_Persons_AB5_&lt;75</v>
      </c>
      <c r="C8246" s="152" t="s">
        <v>1</v>
      </c>
      <c r="D8246" s="152" t="s">
        <v>215</v>
      </c>
      <c r="E8246" s="152" t="s">
        <v>21</v>
      </c>
      <c r="F8246" s="152">
        <v>1622</v>
      </c>
      <c r="G8246" s="152">
        <v>540.66666666666697</v>
      </c>
      <c r="H8246" s="152">
        <v>522.46233729421203</v>
      </c>
      <c r="I8246" s="152">
        <v>638.218633599231</v>
      </c>
      <c r="J8246" s="152">
        <v>607.34582067878603</v>
      </c>
      <c r="K8246" s="152">
        <v>670.24683299143499</v>
      </c>
      <c r="L8246" s="152">
        <v>30.872812920445</v>
      </c>
      <c r="M8246" s="152">
        <v>32.028199392203902</v>
      </c>
    </row>
    <row r="8247" spans="1:13">
      <c r="A8247" s="150" t="str">
        <f t="shared" si="257"/>
        <v>2005-2007PersonsAB5</v>
      </c>
      <c r="B8247" s="151" t="str">
        <f t="shared" si="256"/>
        <v>2005-2007_Persons_AB5_&lt;75</v>
      </c>
      <c r="C8247" s="152" t="s">
        <v>3</v>
      </c>
      <c r="D8247" s="152" t="s">
        <v>215</v>
      </c>
      <c r="E8247" s="152" t="s">
        <v>21</v>
      </c>
      <c r="F8247" s="152">
        <v>1625</v>
      </c>
      <c r="G8247" s="152">
        <v>541.66666666666697</v>
      </c>
      <c r="H8247" s="152">
        <v>520.71817450627896</v>
      </c>
      <c r="I8247" s="152">
        <v>638.21075061025397</v>
      </c>
      <c r="J8247" s="152">
        <v>607.34901215052002</v>
      </c>
      <c r="K8247" s="152">
        <v>670.226372636674</v>
      </c>
      <c r="L8247" s="152">
        <v>30.861738459734099</v>
      </c>
      <c r="M8247" s="152">
        <v>32.015622026419699</v>
      </c>
    </row>
    <row r="8248" spans="1:13">
      <c r="A8248" s="150" t="str">
        <f t="shared" si="257"/>
        <v>2006-2008PersonsAB5</v>
      </c>
      <c r="B8248" s="151" t="str">
        <f t="shared" si="256"/>
        <v>2006-2008_Persons_AB5_&lt;75</v>
      </c>
      <c r="C8248" s="152" t="s">
        <v>4</v>
      </c>
      <c r="D8248" s="152" t="s">
        <v>215</v>
      </c>
      <c r="E8248" s="152" t="s">
        <v>21</v>
      </c>
      <c r="F8248" s="152">
        <v>1591</v>
      </c>
      <c r="G8248" s="152">
        <v>530.33333333333303</v>
      </c>
      <c r="H8248" s="152">
        <v>507.489537613555</v>
      </c>
      <c r="I8248" s="152">
        <v>621.492051902664</v>
      </c>
      <c r="J8248" s="152">
        <v>591.08467042097902</v>
      </c>
      <c r="K8248" s="152">
        <v>653.04866272639504</v>
      </c>
      <c r="L8248" s="152">
        <v>30.407381481684201</v>
      </c>
      <c r="M8248" s="152">
        <v>31.5566108237315</v>
      </c>
    </row>
    <row r="8249" spans="1:13">
      <c r="A8249" s="150" t="str">
        <f t="shared" si="257"/>
        <v>2007-2009PersonsAB5</v>
      </c>
      <c r="B8249" s="151" t="str">
        <f t="shared" si="256"/>
        <v>2007-2009_Persons_AB5_&lt;75</v>
      </c>
      <c r="C8249" s="152" t="s">
        <v>5</v>
      </c>
      <c r="D8249" s="152" t="s">
        <v>215</v>
      </c>
      <c r="E8249" s="152" t="s">
        <v>21</v>
      </c>
      <c r="F8249" s="152">
        <v>1593</v>
      </c>
      <c r="G8249" s="152">
        <v>531</v>
      </c>
      <c r="H8249" s="152">
        <v>506.735800741177</v>
      </c>
      <c r="I8249" s="152">
        <v>622.96661973258006</v>
      </c>
      <c r="J8249" s="152">
        <v>592.50111791644701</v>
      </c>
      <c r="K8249" s="152">
        <v>654.58280953602195</v>
      </c>
      <c r="L8249" s="152">
        <v>30.465501816133301</v>
      </c>
      <c r="M8249" s="152">
        <v>31.616189803441902</v>
      </c>
    </row>
    <row r="8250" spans="1:13">
      <c r="A8250" s="150" t="str">
        <f t="shared" si="257"/>
        <v>2008-2010PersonsAB5</v>
      </c>
      <c r="B8250" s="151" t="str">
        <f t="shared" si="256"/>
        <v>2008-2010_Persons_AB5_&lt;75</v>
      </c>
      <c r="C8250" s="152" t="s">
        <v>6</v>
      </c>
      <c r="D8250" s="152" t="s">
        <v>215</v>
      </c>
      <c r="E8250" s="152" t="s">
        <v>21</v>
      </c>
      <c r="F8250" s="152">
        <v>1543</v>
      </c>
      <c r="G8250" s="152">
        <v>514.33333333333303</v>
      </c>
      <c r="H8250" s="152">
        <v>489.51182061596597</v>
      </c>
      <c r="I8250" s="152">
        <v>600.40055227968401</v>
      </c>
      <c r="J8250" s="152">
        <v>570.59307128041598</v>
      </c>
      <c r="K8250" s="152">
        <v>631.352343477977</v>
      </c>
      <c r="L8250" s="152">
        <v>29.8074809992684</v>
      </c>
      <c r="M8250" s="152">
        <v>30.9517911982927</v>
      </c>
    </row>
    <row r="8251" spans="1:13">
      <c r="A8251" s="150" t="str">
        <f t="shared" si="257"/>
        <v>2009-2011PersonsAB5</v>
      </c>
      <c r="B8251" s="151" t="str">
        <f t="shared" si="256"/>
        <v>2009-2011_Persons_AB5_&lt;75</v>
      </c>
      <c r="C8251" s="152" t="s">
        <v>7</v>
      </c>
      <c r="D8251" s="152" t="s">
        <v>215</v>
      </c>
      <c r="E8251" s="152" t="s">
        <v>21</v>
      </c>
      <c r="F8251" s="152">
        <v>1525</v>
      </c>
      <c r="G8251" s="152">
        <v>508.33333333333297</v>
      </c>
      <c r="H8251" s="152">
        <v>482.13263864079698</v>
      </c>
      <c r="I8251" s="152">
        <v>591.996134644054</v>
      </c>
      <c r="J8251" s="152">
        <v>562.47057232220095</v>
      </c>
      <c r="K8251" s="152">
        <v>622.66199506584599</v>
      </c>
      <c r="L8251" s="152">
        <v>29.5255623218534</v>
      </c>
      <c r="M8251" s="152">
        <v>30.665860421791798</v>
      </c>
    </row>
    <row r="8252" spans="1:13">
      <c r="A8252" s="150" t="str">
        <f t="shared" si="257"/>
        <v>2010-2012PersonsAB5</v>
      </c>
      <c r="B8252" s="151" t="str">
        <f t="shared" si="256"/>
        <v>2010-2012_Persons_AB5_&lt;75</v>
      </c>
      <c r="C8252" s="152" t="s">
        <v>8</v>
      </c>
      <c r="D8252" s="152" t="s">
        <v>215</v>
      </c>
      <c r="E8252" s="152" t="s">
        <v>21</v>
      </c>
      <c r="F8252" s="152">
        <v>1543</v>
      </c>
      <c r="G8252" s="152">
        <v>514.33333333333303</v>
      </c>
      <c r="H8252" s="152">
        <v>486.21242724932301</v>
      </c>
      <c r="I8252" s="152">
        <v>592.26554454891402</v>
      </c>
      <c r="J8252" s="152">
        <v>562.88945889992794</v>
      </c>
      <c r="K8252" s="152">
        <v>622.76937911490404</v>
      </c>
      <c r="L8252" s="152">
        <v>29.376085648986301</v>
      </c>
      <c r="M8252" s="152">
        <v>30.5038345659902</v>
      </c>
    </row>
    <row r="8253" spans="1:13">
      <c r="A8253" s="150" t="str">
        <f t="shared" si="257"/>
        <v>2011-2013PersonsAB5</v>
      </c>
      <c r="B8253" s="151" t="str">
        <f t="shared" si="256"/>
        <v>2011-2013_Persons_AB5_&lt;75</v>
      </c>
      <c r="C8253" s="152" t="s">
        <v>9</v>
      </c>
      <c r="D8253" s="152" t="s">
        <v>215</v>
      </c>
      <c r="E8253" s="152" t="s">
        <v>21</v>
      </c>
      <c r="F8253" s="152">
        <v>1522</v>
      </c>
      <c r="G8253" s="152">
        <v>507.33333333333297</v>
      </c>
      <c r="H8253" s="152">
        <v>478.453858438015</v>
      </c>
      <c r="I8253" s="152">
        <v>578.74294206692002</v>
      </c>
      <c r="J8253" s="152">
        <v>549.83634864430201</v>
      </c>
      <c r="K8253" s="152">
        <v>608.76705155036302</v>
      </c>
      <c r="L8253" s="152">
        <v>28.9065934226176</v>
      </c>
      <c r="M8253" s="152">
        <v>30.0241094834435</v>
      </c>
    </row>
    <row r="8254" spans="1:13">
      <c r="A8254" s="150" t="str">
        <f t="shared" si="257"/>
        <v>2012-2014PersonsAB5</v>
      </c>
      <c r="B8254" s="151" t="str">
        <f t="shared" si="256"/>
        <v>2012-2014_Persons_AB5_&lt;75</v>
      </c>
      <c r="C8254" s="152" t="s">
        <v>216</v>
      </c>
      <c r="D8254" s="152" t="s">
        <v>215</v>
      </c>
      <c r="E8254" s="152" t="s">
        <v>21</v>
      </c>
      <c r="F8254" s="152">
        <v>1489</v>
      </c>
      <c r="G8254" s="152">
        <v>496.33333333333297</v>
      </c>
      <c r="H8254" s="152">
        <v>468.140360364326</v>
      </c>
      <c r="I8254" s="152">
        <v>562.35287376313204</v>
      </c>
      <c r="J8254" s="152">
        <v>533.95978098030105</v>
      </c>
      <c r="K8254" s="152">
        <v>591.85598649942199</v>
      </c>
      <c r="L8254" s="152">
        <v>28.393092782831001</v>
      </c>
      <c r="M8254" s="152">
        <v>29.503112736290198</v>
      </c>
    </row>
    <row r="8255" spans="1:13">
      <c r="A8255" s="150" t="str">
        <f t="shared" si="257"/>
        <v>2004-2006PersonsABM1</v>
      </c>
      <c r="B8255" s="151" t="str">
        <f t="shared" ref="B8255:B8318" si="258">CONCATENATE(C8255,"_",D8255,"_",E8255,"_","&lt;75")</f>
        <v>2004-2006_Persons_ABM1_&lt;75</v>
      </c>
      <c r="C8255" s="152" t="s">
        <v>1</v>
      </c>
      <c r="D8255" s="152" t="s">
        <v>215</v>
      </c>
      <c r="E8255" s="152" t="s">
        <v>22</v>
      </c>
      <c r="F8255" s="152">
        <v>855</v>
      </c>
      <c r="G8255" s="152">
        <v>285</v>
      </c>
      <c r="H8255" s="152">
        <v>311.44364145005198</v>
      </c>
      <c r="I8255" s="152">
        <v>310.61778178147699</v>
      </c>
      <c r="J8255" s="152">
        <v>290.10674330090001</v>
      </c>
      <c r="K8255" s="152">
        <v>332.19429039885802</v>
      </c>
      <c r="L8255" s="152">
        <v>20.511038480577199</v>
      </c>
      <c r="M8255" s="152">
        <v>21.576508617381101</v>
      </c>
    </row>
    <row r="8256" spans="1:13">
      <c r="A8256" s="150" t="str">
        <f t="shared" si="257"/>
        <v>2005-2007PersonsABM1</v>
      </c>
      <c r="B8256" s="151" t="str">
        <f t="shared" si="258"/>
        <v>2005-2007_Persons_ABM1_&lt;75</v>
      </c>
      <c r="C8256" s="152" t="s">
        <v>3</v>
      </c>
      <c r="D8256" s="152" t="s">
        <v>215</v>
      </c>
      <c r="E8256" s="152" t="s">
        <v>22</v>
      </c>
      <c r="F8256" s="152">
        <v>839</v>
      </c>
      <c r="G8256" s="152">
        <v>279.66666666666703</v>
      </c>
      <c r="H8256" s="152">
        <v>304.88469616913602</v>
      </c>
      <c r="I8256" s="152">
        <v>301.786118526601</v>
      </c>
      <c r="J8256" s="152">
        <v>281.67070309534199</v>
      </c>
      <c r="K8256" s="152">
        <v>322.95665237555102</v>
      </c>
      <c r="L8256" s="152">
        <v>20.115415431259201</v>
      </c>
      <c r="M8256" s="152">
        <v>21.170533848950399</v>
      </c>
    </row>
    <row r="8257" spans="1:13">
      <c r="A8257" s="150" t="str">
        <f t="shared" si="257"/>
        <v>2006-2008PersonsABM1</v>
      </c>
      <c r="B8257" s="151" t="str">
        <f t="shared" si="258"/>
        <v>2006-2008_Persons_ABM1_&lt;75</v>
      </c>
      <c r="C8257" s="152" t="s">
        <v>4</v>
      </c>
      <c r="D8257" s="152" t="s">
        <v>215</v>
      </c>
      <c r="E8257" s="152" t="s">
        <v>22</v>
      </c>
      <c r="F8257" s="152">
        <v>809</v>
      </c>
      <c r="G8257" s="152">
        <v>269.66666666666703</v>
      </c>
      <c r="H8257" s="152">
        <v>292.899451130324</v>
      </c>
      <c r="I8257" s="152">
        <v>287.66129493359398</v>
      </c>
      <c r="J8257" s="152">
        <v>268.12883982353998</v>
      </c>
      <c r="K8257" s="152">
        <v>308.23766093489502</v>
      </c>
      <c r="L8257" s="152">
        <v>19.532455110053998</v>
      </c>
      <c r="M8257" s="152">
        <v>20.576366001301398</v>
      </c>
    </row>
    <row r="8258" spans="1:13">
      <c r="A8258" s="150" t="str">
        <f t="shared" si="257"/>
        <v>2007-2009PersonsABM1</v>
      </c>
      <c r="B8258" s="151" t="str">
        <f t="shared" si="258"/>
        <v>2007-2009_Persons_ABM1_&lt;75</v>
      </c>
      <c r="C8258" s="152" t="s">
        <v>5</v>
      </c>
      <c r="D8258" s="152" t="s">
        <v>215</v>
      </c>
      <c r="E8258" s="152" t="s">
        <v>22</v>
      </c>
      <c r="F8258" s="152">
        <v>807</v>
      </c>
      <c r="G8258" s="152">
        <v>269</v>
      </c>
      <c r="H8258" s="152">
        <v>291.22219495647897</v>
      </c>
      <c r="I8258" s="152">
        <v>282.24949652562901</v>
      </c>
      <c r="J8258" s="152">
        <v>263.05526002698502</v>
      </c>
      <c r="K8258" s="152">
        <v>302.47087518981903</v>
      </c>
      <c r="L8258" s="152">
        <v>19.194236498643999</v>
      </c>
      <c r="M8258" s="152">
        <v>20.221378664189899</v>
      </c>
    </row>
    <row r="8259" spans="1:13">
      <c r="A8259" s="150" t="str">
        <f t="shared" ref="A8259:A8322" si="259">C8259&amp;D8259&amp;E8259</f>
        <v>2008-2010PersonsABM1</v>
      </c>
      <c r="B8259" s="151" t="str">
        <f t="shared" si="258"/>
        <v>2008-2010_Persons_ABM1_&lt;75</v>
      </c>
      <c r="C8259" s="152" t="s">
        <v>6</v>
      </c>
      <c r="D8259" s="152" t="s">
        <v>215</v>
      </c>
      <c r="E8259" s="152" t="s">
        <v>22</v>
      </c>
      <c r="F8259" s="152">
        <v>767</v>
      </c>
      <c r="G8259" s="152">
        <v>255.666666666667</v>
      </c>
      <c r="H8259" s="152">
        <v>276.31176036169097</v>
      </c>
      <c r="I8259" s="152">
        <v>265.50437359416998</v>
      </c>
      <c r="J8259" s="152">
        <v>246.974239731669</v>
      </c>
      <c r="K8259" s="152">
        <v>285.05240177830802</v>
      </c>
      <c r="L8259" s="152">
        <v>18.530133862500801</v>
      </c>
      <c r="M8259" s="152">
        <v>19.548028184137799</v>
      </c>
    </row>
    <row r="8260" spans="1:13">
      <c r="A8260" s="150" t="str">
        <f t="shared" si="259"/>
        <v>2009-2011PersonsABM1</v>
      </c>
      <c r="B8260" s="151" t="str">
        <f t="shared" si="258"/>
        <v>2009-2011_Persons_ABM1_&lt;75</v>
      </c>
      <c r="C8260" s="152" t="s">
        <v>7</v>
      </c>
      <c r="D8260" s="152" t="s">
        <v>215</v>
      </c>
      <c r="E8260" s="152" t="s">
        <v>22</v>
      </c>
      <c r="F8260" s="152">
        <v>770</v>
      </c>
      <c r="G8260" s="152">
        <v>256.66666666666703</v>
      </c>
      <c r="H8260" s="152">
        <v>277.15288400971798</v>
      </c>
      <c r="I8260" s="152">
        <v>263.22553838164401</v>
      </c>
      <c r="J8260" s="152">
        <v>244.88865141861001</v>
      </c>
      <c r="K8260" s="152">
        <v>282.567681600009</v>
      </c>
      <c r="L8260" s="152">
        <v>18.336886963034601</v>
      </c>
      <c r="M8260" s="152">
        <v>19.3421432183648</v>
      </c>
    </row>
    <row r="8261" spans="1:13">
      <c r="A8261" s="150" t="str">
        <f t="shared" si="259"/>
        <v>2010-2012PersonsABM1</v>
      </c>
      <c r="B8261" s="151" t="str">
        <f t="shared" si="258"/>
        <v>2010-2012_Persons_ABM1_&lt;75</v>
      </c>
      <c r="C8261" s="152" t="s">
        <v>8</v>
      </c>
      <c r="D8261" s="152" t="s">
        <v>215</v>
      </c>
      <c r="E8261" s="152" t="s">
        <v>22</v>
      </c>
      <c r="F8261" s="152">
        <v>772</v>
      </c>
      <c r="G8261" s="152">
        <v>257.33333333333297</v>
      </c>
      <c r="H8261" s="152">
        <v>277.88576447381701</v>
      </c>
      <c r="I8261" s="152">
        <v>261.16451731421603</v>
      </c>
      <c r="J8261" s="152">
        <v>242.97577513524999</v>
      </c>
      <c r="K8261" s="152">
        <v>280.34906330866397</v>
      </c>
      <c r="L8261" s="152">
        <v>18.188742178966301</v>
      </c>
      <c r="M8261" s="152">
        <v>19.184545994447099</v>
      </c>
    </row>
    <row r="8262" spans="1:13">
      <c r="A8262" s="150" t="str">
        <f t="shared" si="259"/>
        <v>2011-2013PersonsABM1</v>
      </c>
      <c r="B8262" s="151" t="str">
        <f t="shared" si="258"/>
        <v>2011-2013_Persons_ABM1_&lt;75</v>
      </c>
      <c r="C8262" s="152" t="s">
        <v>9</v>
      </c>
      <c r="D8262" s="152" t="s">
        <v>215</v>
      </c>
      <c r="E8262" s="152" t="s">
        <v>22</v>
      </c>
      <c r="F8262" s="152">
        <v>815</v>
      </c>
      <c r="G8262" s="152">
        <v>271.66666666666703</v>
      </c>
      <c r="H8262" s="152">
        <v>293.89597885391402</v>
      </c>
      <c r="I8262" s="152">
        <v>271.42954693221299</v>
      </c>
      <c r="J8262" s="152">
        <v>253.011831215521</v>
      </c>
      <c r="K8262" s="152">
        <v>290.82786126128798</v>
      </c>
      <c r="L8262" s="152">
        <v>18.417715716691902</v>
      </c>
      <c r="M8262" s="152">
        <v>19.398314329074601</v>
      </c>
    </row>
    <row r="8263" spans="1:13">
      <c r="A8263" s="150" t="str">
        <f t="shared" si="259"/>
        <v>2012-2014PersonsABM1</v>
      </c>
      <c r="B8263" s="151" t="str">
        <f t="shared" si="258"/>
        <v>2012-2014_Persons_ABM1_&lt;75</v>
      </c>
      <c r="C8263" s="152" t="s">
        <v>216</v>
      </c>
      <c r="D8263" s="152" t="s">
        <v>215</v>
      </c>
      <c r="E8263" s="152" t="s">
        <v>22</v>
      </c>
      <c r="F8263" s="152">
        <v>789</v>
      </c>
      <c r="G8263" s="152">
        <v>263</v>
      </c>
      <c r="H8263" s="152">
        <v>284.880740040006</v>
      </c>
      <c r="I8263" s="152">
        <v>257.95585022846899</v>
      </c>
      <c r="J8263" s="152">
        <v>240.158661757902</v>
      </c>
      <c r="K8263" s="152">
        <v>276.71654090352303</v>
      </c>
      <c r="L8263" s="152">
        <v>17.797188470566802</v>
      </c>
      <c r="M8263" s="152">
        <v>18.7606906750534</v>
      </c>
    </row>
    <row r="8264" spans="1:13">
      <c r="A8264" s="150" t="str">
        <f t="shared" si="259"/>
        <v>2004-2006PersonsABM2</v>
      </c>
      <c r="B8264" s="151" t="str">
        <f t="shared" si="258"/>
        <v>2004-2006_Persons_ABM2_&lt;75</v>
      </c>
      <c r="C8264" s="152" t="s">
        <v>1</v>
      </c>
      <c r="D8264" s="152" t="s">
        <v>215</v>
      </c>
      <c r="E8264" s="152" t="s">
        <v>23</v>
      </c>
      <c r="F8264" s="152">
        <v>923</v>
      </c>
      <c r="G8264" s="152">
        <v>307.66666666666703</v>
      </c>
      <c r="H8264" s="152">
        <v>327.75475563983201</v>
      </c>
      <c r="I8264" s="152">
        <v>356.88678408647303</v>
      </c>
      <c r="J8264" s="152">
        <v>334.13164437952298</v>
      </c>
      <c r="K8264" s="152">
        <v>380.77838496051999</v>
      </c>
      <c r="L8264" s="152">
        <v>22.7551397069495</v>
      </c>
      <c r="M8264" s="152">
        <v>23.8916008740478</v>
      </c>
    </row>
    <row r="8265" spans="1:13">
      <c r="A8265" s="150" t="str">
        <f t="shared" si="259"/>
        <v>2005-2007PersonsABM2</v>
      </c>
      <c r="B8265" s="151" t="str">
        <f t="shared" si="258"/>
        <v>2005-2007_Persons_ABM2_&lt;75</v>
      </c>
      <c r="C8265" s="152" t="s">
        <v>3</v>
      </c>
      <c r="D8265" s="152" t="s">
        <v>215</v>
      </c>
      <c r="E8265" s="152" t="s">
        <v>23</v>
      </c>
      <c r="F8265" s="152">
        <v>923</v>
      </c>
      <c r="G8265" s="152">
        <v>307.66666666666703</v>
      </c>
      <c r="H8265" s="152">
        <v>325.69956596915898</v>
      </c>
      <c r="I8265" s="152">
        <v>351.03691485786601</v>
      </c>
      <c r="J8265" s="152">
        <v>328.65869529096398</v>
      </c>
      <c r="K8265" s="152">
        <v>374.53277104902497</v>
      </c>
      <c r="L8265" s="152">
        <v>22.378219566901699</v>
      </c>
      <c r="M8265" s="152">
        <v>23.495856191159199</v>
      </c>
    </row>
    <row r="8266" spans="1:13">
      <c r="A8266" s="150" t="str">
        <f t="shared" si="259"/>
        <v>2006-2008PersonsABM2</v>
      </c>
      <c r="B8266" s="151" t="str">
        <f t="shared" si="258"/>
        <v>2006-2008_Persons_ABM2_&lt;75</v>
      </c>
      <c r="C8266" s="152" t="s">
        <v>4</v>
      </c>
      <c r="D8266" s="152" t="s">
        <v>215</v>
      </c>
      <c r="E8266" s="152" t="s">
        <v>23</v>
      </c>
      <c r="F8266" s="152">
        <v>953</v>
      </c>
      <c r="G8266" s="152">
        <v>317.66666666666703</v>
      </c>
      <c r="H8266" s="152">
        <v>333.88338255748403</v>
      </c>
      <c r="I8266" s="152">
        <v>356.44352363738898</v>
      </c>
      <c r="J8266" s="152">
        <v>334.07454390318401</v>
      </c>
      <c r="K8266" s="152">
        <v>379.91147957279998</v>
      </c>
      <c r="L8266" s="152">
        <v>22.368979734204999</v>
      </c>
      <c r="M8266" s="152">
        <v>23.467955935411499</v>
      </c>
    </row>
    <row r="8267" spans="1:13">
      <c r="A8267" s="150" t="str">
        <f t="shared" si="259"/>
        <v>2007-2009PersonsABM2</v>
      </c>
      <c r="B8267" s="151" t="str">
        <f t="shared" si="258"/>
        <v>2007-2009_Persons_ABM2_&lt;75</v>
      </c>
      <c r="C8267" s="152" t="s">
        <v>5</v>
      </c>
      <c r="D8267" s="152" t="s">
        <v>215</v>
      </c>
      <c r="E8267" s="152" t="s">
        <v>23</v>
      </c>
      <c r="F8267" s="152">
        <v>960</v>
      </c>
      <c r="G8267" s="152">
        <v>320</v>
      </c>
      <c r="H8267" s="152">
        <v>333.95718390604702</v>
      </c>
      <c r="I8267" s="152">
        <v>351.29617115005902</v>
      </c>
      <c r="J8267" s="152">
        <v>329.325957901479</v>
      </c>
      <c r="K8267" s="152">
        <v>374.341721836631</v>
      </c>
      <c r="L8267" s="152">
        <v>21.970213248579299</v>
      </c>
      <c r="M8267" s="152">
        <v>23.0455506865727</v>
      </c>
    </row>
    <row r="8268" spans="1:13">
      <c r="A8268" s="150" t="str">
        <f t="shared" si="259"/>
        <v>2008-2010PersonsABM2</v>
      </c>
      <c r="B8268" s="151" t="str">
        <f t="shared" si="258"/>
        <v>2008-2010_Persons_ABM2_&lt;75</v>
      </c>
      <c r="C8268" s="152" t="s">
        <v>6</v>
      </c>
      <c r="D8268" s="152" t="s">
        <v>215</v>
      </c>
      <c r="E8268" s="152" t="s">
        <v>23</v>
      </c>
      <c r="F8268" s="152">
        <v>922</v>
      </c>
      <c r="G8268" s="152">
        <v>307.33333333333297</v>
      </c>
      <c r="H8268" s="152">
        <v>319.12389760345599</v>
      </c>
      <c r="I8268" s="152">
        <v>331.650324602041</v>
      </c>
      <c r="J8268" s="152">
        <v>310.49103029761898</v>
      </c>
      <c r="K8268" s="152">
        <v>353.866967195467</v>
      </c>
      <c r="L8268" s="152">
        <v>21.159294304422499</v>
      </c>
      <c r="M8268" s="152">
        <v>22.216642593425799</v>
      </c>
    </row>
    <row r="8269" spans="1:13">
      <c r="A8269" s="150" t="str">
        <f t="shared" si="259"/>
        <v>2009-2011PersonsABM2</v>
      </c>
      <c r="B8269" s="151" t="str">
        <f t="shared" si="258"/>
        <v>2009-2011_Persons_ABM2_&lt;75</v>
      </c>
      <c r="C8269" s="152" t="s">
        <v>7</v>
      </c>
      <c r="D8269" s="152" t="s">
        <v>215</v>
      </c>
      <c r="E8269" s="152" t="s">
        <v>23</v>
      </c>
      <c r="F8269" s="152">
        <v>946</v>
      </c>
      <c r="G8269" s="152">
        <v>315.33333333333297</v>
      </c>
      <c r="H8269" s="152">
        <v>325.91245150932599</v>
      </c>
      <c r="I8269" s="152">
        <v>334.58207546692898</v>
      </c>
      <c r="J8269" s="152">
        <v>313.503356098962</v>
      </c>
      <c r="K8269" s="152">
        <v>356.70030834605598</v>
      </c>
      <c r="L8269" s="152">
        <v>21.078719367966499</v>
      </c>
      <c r="M8269" s="152">
        <v>22.118232879127699</v>
      </c>
    </row>
    <row r="8270" spans="1:13">
      <c r="A8270" s="150" t="str">
        <f t="shared" si="259"/>
        <v>2010-2012PersonsABM2</v>
      </c>
      <c r="B8270" s="151" t="str">
        <f t="shared" si="258"/>
        <v>2010-2012_Persons_ABM2_&lt;75</v>
      </c>
      <c r="C8270" s="152" t="s">
        <v>8</v>
      </c>
      <c r="D8270" s="152" t="s">
        <v>215</v>
      </c>
      <c r="E8270" s="152" t="s">
        <v>23</v>
      </c>
      <c r="F8270" s="152">
        <v>956</v>
      </c>
      <c r="G8270" s="152">
        <v>318.66666666666703</v>
      </c>
      <c r="H8270" s="152">
        <v>327.86323027590601</v>
      </c>
      <c r="I8270" s="152">
        <v>335.03111773416703</v>
      </c>
      <c r="J8270" s="152">
        <v>314.03366809853497</v>
      </c>
      <c r="K8270" s="152">
        <v>357.05849785536702</v>
      </c>
      <c r="L8270" s="152">
        <v>20.997449635631799</v>
      </c>
      <c r="M8270" s="152">
        <v>22.027380121200299</v>
      </c>
    </row>
    <row r="8271" spans="1:13">
      <c r="A8271" s="150" t="str">
        <f t="shared" si="259"/>
        <v>2011-2013PersonsABM2</v>
      </c>
      <c r="B8271" s="151" t="str">
        <f t="shared" si="258"/>
        <v>2011-2013_Persons_ABM2_&lt;75</v>
      </c>
      <c r="C8271" s="152" t="s">
        <v>9</v>
      </c>
      <c r="D8271" s="152" t="s">
        <v>215</v>
      </c>
      <c r="E8271" s="152" t="s">
        <v>23</v>
      </c>
      <c r="F8271" s="152">
        <v>986</v>
      </c>
      <c r="G8271" s="152">
        <v>328.66666666666703</v>
      </c>
      <c r="H8271" s="152">
        <v>336.60723125189901</v>
      </c>
      <c r="I8271" s="152">
        <v>340.24619562539402</v>
      </c>
      <c r="J8271" s="152">
        <v>319.23811268091998</v>
      </c>
      <c r="K8271" s="152">
        <v>362.26851774989001</v>
      </c>
      <c r="L8271" s="152">
        <v>21.008082944473799</v>
      </c>
      <c r="M8271" s="152">
        <v>22.022322124495702</v>
      </c>
    </row>
    <row r="8272" spans="1:13">
      <c r="A8272" s="150" t="str">
        <f t="shared" si="259"/>
        <v>2012-2014PersonsABM2</v>
      </c>
      <c r="B8272" s="151" t="str">
        <f t="shared" si="258"/>
        <v>2012-2014_Persons_ABM2_&lt;75</v>
      </c>
      <c r="C8272" s="152" t="s">
        <v>216</v>
      </c>
      <c r="D8272" s="152" t="s">
        <v>215</v>
      </c>
      <c r="E8272" s="152" t="s">
        <v>23</v>
      </c>
      <c r="F8272" s="152">
        <v>960</v>
      </c>
      <c r="G8272" s="152">
        <v>320</v>
      </c>
      <c r="H8272" s="152">
        <v>326.90087752454298</v>
      </c>
      <c r="I8272" s="152">
        <v>324.51839374796799</v>
      </c>
      <c r="J8272" s="152">
        <v>304.21549806329602</v>
      </c>
      <c r="K8272" s="152">
        <v>345.81501960641498</v>
      </c>
      <c r="L8272" s="152">
        <v>20.302895684671601</v>
      </c>
      <c r="M8272" s="152">
        <v>21.296625858447399</v>
      </c>
    </row>
    <row r="8273" spans="1:13">
      <c r="A8273" s="150" t="str">
        <f t="shared" si="259"/>
        <v>2004-2006PersonsABM3</v>
      </c>
      <c r="B8273" s="151" t="str">
        <f t="shared" si="258"/>
        <v>2004-2006_Persons_ABM3_&lt;75</v>
      </c>
      <c r="C8273" s="152" t="s">
        <v>1</v>
      </c>
      <c r="D8273" s="152" t="s">
        <v>215</v>
      </c>
      <c r="E8273" s="152" t="s">
        <v>24</v>
      </c>
      <c r="F8273" s="152">
        <v>1212</v>
      </c>
      <c r="G8273" s="152">
        <v>404</v>
      </c>
      <c r="H8273" s="152">
        <v>435.51690682381701</v>
      </c>
      <c r="I8273" s="152">
        <v>479.24571854539801</v>
      </c>
      <c r="J8273" s="152">
        <v>452.54758722872401</v>
      </c>
      <c r="K8273" s="152">
        <v>507.10343353203399</v>
      </c>
      <c r="L8273" s="152">
        <v>26.698131316673699</v>
      </c>
      <c r="M8273" s="152">
        <v>27.8577149866361</v>
      </c>
    </row>
    <row r="8274" spans="1:13">
      <c r="A8274" s="150" t="str">
        <f t="shared" si="259"/>
        <v>2005-2007PersonsABM3</v>
      </c>
      <c r="B8274" s="151" t="str">
        <f t="shared" si="258"/>
        <v>2005-2007_Persons_ABM3_&lt;75</v>
      </c>
      <c r="C8274" s="152" t="s">
        <v>3</v>
      </c>
      <c r="D8274" s="152" t="s">
        <v>215</v>
      </c>
      <c r="E8274" s="152" t="s">
        <v>24</v>
      </c>
      <c r="F8274" s="152">
        <v>1217</v>
      </c>
      <c r="G8274" s="152">
        <v>405.66666666666703</v>
      </c>
      <c r="H8274" s="152">
        <v>434.93177610841502</v>
      </c>
      <c r="I8274" s="152">
        <v>476.96437538542</v>
      </c>
      <c r="J8274" s="152">
        <v>450.43852717025499</v>
      </c>
      <c r="K8274" s="152">
        <v>504.639899285235</v>
      </c>
      <c r="L8274" s="152">
        <v>26.525848215165201</v>
      </c>
      <c r="M8274" s="152">
        <v>27.675523899815101</v>
      </c>
    </row>
    <row r="8275" spans="1:13">
      <c r="A8275" s="150" t="str">
        <f t="shared" si="259"/>
        <v>2006-2008PersonsABM3</v>
      </c>
      <c r="B8275" s="151" t="str">
        <f t="shared" si="258"/>
        <v>2006-2008_Persons_ABM3_&lt;75</v>
      </c>
      <c r="C8275" s="152" t="s">
        <v>4</v>
      </c>
      <c r="D8275" s="152" t="s">
        <v>215</v>
      </c>
      <c r="E8275" s="152" t="s">
        <v>24</v>
      </c>
      <c r="F8275" s="152">
        <v>1151</v>
      </c>
      <c r="G8275" s="152">
        <v>383.66666666666703</v>
      </c>
      <c r="H8275" s="152">
        <v>409.08299302319801</v>
      </c>
      <c r="I8275" s="152">
        <v>443.93189821982497</v>
      </c>
      <c r="J8275" s="152">
        <v>418.54633596659397</v>
      </c>
      <c r="K8275" s="152">
        <v>470.44957690751897</v>
      </c>
      <c r="L8275" s="152">
        <v>25.3855622532312</v>
      </c>
      <c r="M8275" s="152">
        <v>26.517678687693699</v>
      </c>
    </row>
    <row r="8276" spans="1:13">
      <c r="A8276" s="150" t="str">
        <f t="shared" si="259"/>
        <v>2007-2009PersonsABM3</v>
      </c>
      <c r="B8276" s="151" t="str">
        <f t="shared" si="258"/>
        <v>2007-2009_Persons_ABM3_&lt;75</v>
      </c>
      <c r="C8276" s="152" t="s">
        <v>5</v>
      </c>
      <c r="D8276" s="152" t="s">
        <v>215</v>
      </c>
      <c r="E8276" s="152" t="s">
        <v>24</v>
      </c>
      <c r="F8276" s="152">
        <v>1155</v>
      </c>
      <c r="G8276" s="152">
        <v>385</v>
      </c>
      <c r="H8276" s="152">
        <v>408.258485944244</v>
      </c>
      <c r="I8276" s="152">
        <v>441.61937732246002</v>
      </c>
      <c r="J8276" s="152">
        <v>416.411743455166</v>
      </c>
      <c r="K8276" s="152">
        <v>467.949196914173</v>
      </c>
      <c r="L8276" s="152">
        <v>25.207633867293701</v>
      </c>
      <c r="M8276" s="152">
        <v>26.3298195917131</v>
      </c>
    </row>
    <row r="8277" spans="1:13">
      <c r="A8277" s="150" t="str">
        <f t="shared" si="259"/>
        <v>2008-2010PersonsABM3</v>
      </c>
      <c r="B8277" s="151" t="str">
        <f t="shared" si="258"/>
        <v>2008-2010_Persons_ABM3_&lt;75</v>
      </c>
      <c r="C8277" s="152" t="s">
        <v>6</v>
      </c>
      <c r="D8277" s="152" t="s">
        <v>215</v>
      </c>
      <c r="E8277" s="152" t="s">
        <v>24</v>
      </c>
      <c r="F8277" s="152">
        <v>1094</v>
      </c>
      <c r="G8277" s="152">
        <v>364.66666666666703</v>
      </c>
      <c r="H8277" s="152">
        <v>384.74794437684199</v>
      </c>
      <c r="I8277" s="152">
        <v>413.27733920311198</v>
      </c>
      <c r="J8277" s="152">
        <v>389.05085085303699</v>
      </c>
      <c r="K8277" s="152">
        <v>438.61273597163898</v>
      </c>
      <c r="L8277" s="152">
        <v>24.226488350075801</v>
      </c>
      <c r="M8277" s="152">
        <v>25.3353967685272</v>
      </c>
    </row>
    <row r="8278" spans="1:13">
      <c r="A8278" s="150" t="str">
        <f t="shared" si="259"/>
        <v>2009-2011PersonsABM3</v>
      </c>
      <c r="B8278" s="151" t="str">
        <f t="shared" si="258"/>
        <v>2009-2011_Persons_ABM3_&lt;75</v>
      </c>
      <c r="C8278" s="152" t="s">
        <v>7</v>
      </c>
      <c r="D8278" s="152" t="s">
        <v>215</v>
      </c>
      <c r="E8278" s="152" t="s">
        <v>24</v>
      </c>
      <c r="F8278" s="152">
        <v>1110</v>
      </c>
      <c r="G8278" s="152">
        <v>370</v>
      </c>
      <c r="H8278" s="152">
        <v>389.14871090107198</v>
      </c>
      <c r="I8278" s="152">
        <v>416.78586780778699</v>
      </c>
      <c r="J8278" s="152">
        <v>392.53512721700298</v>
      </c>
      <c r="K8278" s="152">
        <v>442.13839871929798</v>
      </c>
      <c r="L8278" s="152">
        <v>24.250740590783501</v>
      </c>
      <c r="M8278" s="152">
        <v>25.352530911511199</v>
      </c>
    </row>
    <row r="8279" spans="1:13">
      <c r="A8279" s="150" t="str">
        <f t="shared" si="259"/>
        <v>2010-2012PersonsABM3</v>
      </c>
      <c r="B8279" s="151" t="str">
        <f t="shared" si="258"/>
        <v>2010-2012_Persons_ABM3_&lt;75</v>
      </c>
      <c r="C8279" s="152" t="s">
        <v>8</v>
      </c>
      <c r="D8279" s="152" t="s">
        <v>215</v>
      </c>
      <c r="E8279" s="152" t="s">
        <v>24</v>
      </c>
      <c r="F8279" s="152">
        <v>1075</v>
      </c>
      <c r="G8279" s="152">
        <v>358.33333333333297</v>
      </c>
      <c r="H8279" s="152">
        <v>375.91618642645301</v>
      </c>
      <c r="I8279" s="152">
        <v>397.88485077660403</v>
      </c>
      <c r="J8279" s="152">
        <v>374.36028696617899</v>
      </c>
      <c r="K8279" s="152">
        <v>422.49590684376398</v>
      </c>
      <c r="L8279" s="152">
        <v>23.524563810424102</v>
      </c>
      <c r="M8279" s="152">
        <v>24.61105606716</v>
      </c>
    </row>
    <row r="8280" spans="1:13">
      <c r="A8280" s="150" t="str">
        <f t="shared" si="259"/>
        <v>2011-2013PersonsABM3</v>
      </c>
      <c r="B8280" s="151" t="str">
        <f t="shared" si="258"/>
        <v>2011-2013_Persons_ABM3_&lt;75</v>
      </c>
      <c r="C8280" s="152" t="s">
        <v>9</v>
      </c>
      <c r="D8280" s="152" t="s">
        <v>215</v>
      </c>
      <c r="E8280" s="152" t="s">
        <v>24</v>
      </c>
      <c r="F8280" s="152">
        <v>1135</v>
      </c>
      <c r="G8280" s="152">
        <v>378.33333333333297</v>
      </c>
      <c r="H8280" s="152">
        <v>395.94772792286199</v>
      </c>
      <c r="I8280" s="152">
        <v>416.44279515654802</v>
      </c>
      <c r="J8280" s="152">
        <v>392.47147465637198</v>
      </c>
      <c r="K8280" s="152">
        <v>441.49085416801501</v>
      </c>
      <c r="L8280" s="152">
        <v>23.971320500175601</v>
      </c>
      <c r="M8280" s="152">
        <v>25.048059011467501</v>
      </c>
    </row>
    <row r="8281" spans="1:13">
      <c r="A8281" s="150" t="str">
        <f t="shared" si="259"/>
        <v>2012-2014PersonsABM3</v>
      </c>
      <c r="B8281" s="151" t="str">
        <f t="shared" si="258"/>
        <v>2012-2014_Persons_ABM3_&lt;75</v>
      </c>
      <c r="C8281" s="152" t="s">
        <v>216</v>
      </c>
      <c r="D8281" s="152" t="s">
        <v>215</v>
      </c>
      <c r="E8281" s="152" t="s">
        <v>24</v>
      </c>
      <c r="F8281" s="152">
        <v>1133</v>
      </c>
      <c r="G8281" s="152">
        <v>377.66666666666703</v>
      </c>
      <c r="H8281" s="152">
        <v>394.289930120549</v>
      </c>
      <c r="I8281" s="152">
        <v>409.36620396953202</v>
      </c>
      <c r="J8281" s="152">
        <v>385.79209286186801</v>
      </c>
      <c r="K8281" s="152">
        <v>434.00016892699898</v>
      </c>
      <c r="L8281" s="152">
        <v>23.574111107663601</v>
      </c>
      <c r="M8281" s="152">
        <v>24.6339649574677</v>
      </c>
    </row>
    <row r="8282" spans="1:13">
      <c r="A8282" s="150" t="str">
        <f t="shared" si="259"/>
        <v>2004-2006PersonsABM4</v>
      </c>
      <c r="B8282" s="151" t="str">
        <f t="shared" si="258"/>
        <v>2004-2006_Persons_ABM4_&lt;75</v>
      </c>
      <c r="C8282" s="152" t="s">
        <v>1</v>
      </c>
      <c r="D8282" s="152" t="s">
        <v>215</v>
      </c>
      <c r="E8282" s="152" t="s">
        <v>25</v>
      </c>
      <c r="F8282" s="152">
        <v>1299</v>
      </c>
      <c r="G8282" s="152">
        <v>433</v>
      </c>
      <c r="H8282" s="152">
        <v>486.37112475662701</v>
      </c>
      <c r="I8282" s="152">
        <v>537.22502100121505</v>
      </c>
      <c r="J8282" s="152">
        <v>508.336450940281</v>
      </c>
      <c r="K8282" s="152">
        <v>567.32458824098705</v>
      </c>
      <c r="L8282" s="152">
        <v>28.888570060933901</v>
      </c>
      <c r="M8282" s="152">
        <v>30.099567239771801</v>
      </c>
    </row>
    <row r="8283" spans="1:13">
      <c r="A8283" s="150" t="str">
        <f t="shared" si="259"/>
        <v>2005-2007PersonsABM4</v>
      </c>
      <c r="B8283" s="151" t="str">
        <f t="shared" si="258"/>
        <v>2005-2007_Persons_ABM4_&lt;75</v>
      </c>
      <c r="C8283" s="152" t="s">
        <v>3</v>
      </c>
      <c r="D8283" s="152" t="s">
        <v>215</v>
      </c>
      <c r="E8283" s="152" t="s">
        <v>25</v>
      </c>
      <c r="F8283" s="152">
        <v>1254</v>
      </c>
      <c r="G8283" s="152">
        <v>418</v>
      </c>
      <c r="H8283" s="152">
        <v>465.40282953043999</v>
      </c>
      <c r="I8283" s="152">
        <v>512.40112800823204</v>
      </c>
      <c r="J8283" s="152">
        <v>484.35502458771401</v>
      </c>
      <c r="K8283" s="152">
        <v>541.64430914267496</v>
      </c>
      <c r="L8283" s="152">
        <v>28.046103420518001</v>
      </c>
      <c r="M8283" s="152">
        <v>29.243181134443599</v>
      </c>
    </row>
    <row r="8284" spans="1:13">
      <c r="A8284" s="150" t="str">
        <f t="shared" si="259"/>
        <v>2006-2008PersonsABM4</v>
      </c>
      <c r="B8284" s="151" t="str">
        <f t="shared" si="258"/>
        <v>2006-2008_Persons_ABM4_&lt;75</v>
      </c>
      <c r="C8284" s="152" t="s">
        <v>4</v>
      </c>
      <c r="D8284" s="152" t="s">
        <v>215</v>
      </c>
      <c r="E8284" s="152" t="s">
        <v>25</v>
      </c>
      <c r="F8284" s="152">
        <v>1264</v>
      </c>
      <c r="G8284" s="152">
        <v>421.33333333333297</v>
      </c>
      <c r="H8284" s="152">
        <v>465.08034042114798</v>
      </c>
      <c r="I8284" s="152">
        <v>509.83690990604998</v>
      </c>
      <c r="J8284" s="152">
        <v>482.03363758911303</v>
      </c>
      <c r="K8284" s="152">
        <v>538.82208247930998</v>
      </c>
      <c r="L8284" s="152">
        <v>27.803272316936599</v>
      </c>
      <c r="M8284" s="152">
        <v>28.985172573260598</v>
      </c>
    </row>
    <row r="8285" spans="1:13">
      <c r="A8285" s="150" t="str">
        <f t="shared" si="259"/>
        <v>2007-2009PersonsABM4</v>
      </c>
      <c r="B8285" s="151" t="str">
        <f t="shared" si="258"/>
        <v>2007-2009_Persons_ABM4_&lt;75</v>
      </c>
      <c r="C8285" s="152" t="s">
        <v>5</v>
      </c>
      <c r="D8285" s="152" t="s">
        <v>215</v>
      </c>
      <c r="E8285" s="152" t="s">
        <v>25</v>
      </c>
      <c r="F8285" s="152">
        <v>1249</v>
      </c>
      <c r="G8285" s="152">
        <v>416.33333333333297</v>
      </c>
      <c r="H8285" s="152">
        <v>456.00750641659903</v>
      </c>
      <c r="I8285" s="152">
        <v>498.21776802730602</v>
      </c>
      <c r="J8285" s="152">
        <v>470.87903934014599</v>
      </c>
      <c r="K8285" s="152">
        <v>526.72576972526804</v>
      </c>
      <c r="L8285" s="152">
        <v>27.3387286871593</v>
      </c>
      <c r="M8285" s="152">
        <v>28.508001697963</v>
      </c>
    </row>
    <row r="8286" spans="1:13">
      <c r="A8286" s="150" t="str">
        <f t="shared" si="259"/>
        <v>2008-2010PersonsABM4</v>
      </c>
      <c r="B8286" s="151" t="str">
        <f t="shared" si="258"/>
        <v>2008-2010_Persons_ABM4_&lt;75</v>
      </c>
      <c r="C8286" s="152" t="s">
        <v>6</v>
      </c>
      <c r="D8286" s="152" t="s">
        <v>215</v>
      </c>
      <c r="E8286" s="152" t="s">
        <v>25</v>
      </c>
      <c r="F8286" s="152">
        <v>1251</v>
      </c>
      <c r="G8286" s="152">
        <v>417</v>
      </c>
      <c r="H8286" s="152">
        <v>453.56488950927297</v>
      </c>
      <c r="I8286" s="152">
        <v>493.12385948905501</v>
      </c>
      <c r="J8286" s="152">
        <v>466.08511747551103</v>
      </c>
      <c r="K8286" s="152">
        <v>521.31809776068098</v>
      </c>
      <c r="L8286" s="152">
        <v>27.038742013543899</v>
      </c>
      <c r="M8286" s="152">
        <v>28.194238271625998</v>
      </c>
    </row>
    <row r="8287" spans="1:13">
      <c r="A8287" s="150" t="str">
        <f t="shared" si="259"/>
        <v>2009-2011PersonsABM4</v>
      </c>
      <c r="B8287" s="151" t="str">
        <f t="shared" si="258"/>
        <v>2009-2011_Persons_ABM4_&lt;75</v>
      </c>
      <c r="C8287" s="152" t="s">
        <v>7</v>
      </c>
      <c r="D8287" s="152" t="s">
        <v>215</v>
      </c>
      <c r="E8287" s="152" t="s">
        <v>25</v>
      </c>
      <c r="F8287" s="152">
        <v>1323</v>
      </c>
      <c r="G8287" s="152">
        <v>441</v>
      </c>
      <c r="H8287" s="152">
        <v>476.46315243579602</v>
      </c>
      <c r="I8287" s="152">
        <v>515.00993875017298</v>
      </c>
      <c r="J8287" s="152">
        <v>487.53352471966201</v>
      </c>
      <c r="K8287" s="152">
        <v>543.62741979676105</v>
      </c>
      <c r="L8287" s="152">
        <v>27.476414030510199</v>
      </c>
      <c r="M8287" s="152">
        <v>28.617481046588601</v>
      </c>
    </row>
    <row r="8288" spans="1:13">
      <c r="A8288" s="150" t="str">
        <f t="shared" si="259"/>
        <v>2010-2012PersonsABM4</v>
      </c>
      <c r="B8288" s="151" t="str">
        <f t="shared" si="258"/>
        <v>2010-2012_Persons_ABM4_&lt;75</v>
      </c>
      <c r="C8288" s="152" t="s">
        <v>8</v>
      </c>
      <c r="D8288" s="152" t="s">
        <v>215</v>
      </c>
      <c r="E8288" s="152" t="s">
        <v>25</v>
      </c>
      <c r="F8288" s="152">
        <v>1291</v>
      </c>
      <c r="G8288" s="152">
        <v>430.33333333333297</v>
      </c>
      <c r="H8288" s="152">
        <v>462.16411658993798</v>
      </c>
      <c r="I8288" s="152">
        <v>494.29455292479702</v>
      </c>
      <c r="J8288" s="152">
        <v>467.60600674569702</v>
      </c>
      <c r="K8288" s="152">
        <v>522.10541271888599</v>
      </c>
      <c r="L8288" s="152">
        <v>26.688546179100499</v>
      </c>
      <c r="M8288" s="152">
        <v>27.810859794089001</v>
      </c>
    </row>
    <row r="8289" spans="1:13">
      <c r="A8289" s="150" t="str">
        <f t="shared" si="259"/>
        <v>2011-2013PersonsABM4</v>
      </c>
      <c r="B8289" s="151" t="str">
        <f t="shared" si="258"/>
        <v>2011-2013_Persons_ABM4_&lt;75</v>
      </c>
      <c r="C8289" s="152" t="s">
        <v>9</v>
      </c>
      <c r="D8289" s="152" t="s">
        <v>215</v>
      </c>
      <c r="E8289" s="152" t="s">
        <v>25</v>
      </c>
      <c r="F8289" s="152">
        <v>1338</v>
      </c>
      <c r="G8289" s="152">
        <v>446</v>
      </c>
      <c r="H8289" s="152">
        <v>477.07508049304897</v>
      </c>
      <c r="I8289" s="152">
        <v>505.76383632924001</v>
      </c>
      <c r="J8289" s="152">
        <v>478.94242712078699</v>
      </c>
      <c r="K8289" s="152">
        <v>533.69270835035195</v>
      </c>
      <c r="L8289" s="152">
        <v>26.821409208453002</v>
      </c>
      <c r="M8289" s="152">
        <v>27.9288720211118</v>
      </c>
    </row>
    <row r="8290" spans="1:13">
      <c r="A8290" s="150" t="str">
        <f t="shared" si="259"/>
        <v>2012-2014PersonsABM4</v>
      </c>
      <c r="B8290" s="151" t="str">
        <f t="shared" si="258"/>
        <v>2012-2014_Persons_ABM4_&lt;75</v>
      </c>
      <c r="C8290" s="152" t="s">
        <v>216</v>
      </c>
      <c r="D8290" s="152" t="s">
        <v>215</v>
      </c>
      <c r="E8290" s="152" t="s">
        <v>25</v>
      </c>
      <c r="F8290" s="152">
        <v>1291</v>
      </c>
      <c r="G8290" s="152">
        <v>430.33333333333297</v>
      </c>
      <c r="H8290" s="152">
        <v>458.94879041575598</v>
      </c>
      <c r="I8290" s="152">
        <v>482.91548983187499</v>
      </c>
      <c r="J8290" s="152">
        <v>456.85777801481299</v>
      </c>
      <c r="K8290" s="152">
        <v>510.06898725492198</v>
      </c>
      <c r="L8290" s="152">
        <v>26.0577118170619</v>
      </c>
      <c r="M8290" s="152">
        <v>27.153497423047298</v>
      </c>
    </row>
    <row r="8291" spans="1:13">
      <c r="A8291" s="150" t="str">
        <f t="shared" si="259"/>
        <v>2004-2006PersonsABM5</v>
      </c>
      <c r="B8291" s="151" t="str">
        <f t="shared" si="258"/>
        <v>2004-2006_Persons_ABM5_&lt;75</v>
      </c>
      <c r="C8291" s="152" t="s">
        <v>1</v>
      </c>
      <c r="D8291" s="152" t="s">
        <v>215</v>
      </c>
      <c r="E8291" s="152" t="s">
        <v>26</v>
      </c>
      <c r="F8291" s="152">
        <v>1473</v>
      </c>
      <c r="G8291" s="152">
        <v>491</v>
      </c>
      <c r="H8291" s="152">
        <v>539.94215690946396</v>
      </c>
      <c r="I8291" s="152">
        <v>640.10991091853805</v>
      </c>
      <c r="J8291" s="152">
        <v>607.66484697053204</v>
      </c>
      <c r="K8291" s="152">
        <v>673.83042359602996</v>
      </c>
      <c r="L8291" s="152">
        <v>32.445063948005398</v>
      </c>
      <c r="M8291" s="152">
        <v>33.7205126774927</v>
      </c>
    </row>
    <row r="8292" spans="1:13">
      <c r="A8292" s="150" t="str">
        <f t="shared" si="259"/>
        <v>2005-2007PersonsABM5</v>
      </c>
      <c r="B8292" s="151" t="str">
        <f t="shared" si="258"/>
        <v>2005-2007_Persons_ABM5_&lt;75</v>
      </c>
      <c r="C8292" s="152" t="s">
        <v>3</v>
      </c>
      <c r="D8292" s="152" t="s">
        <v>215</v>
      </c>
      <c r="E8292" s="152" t="s">
        <v>26</v>
      </c>
      <c r="F8292" s="152">
        <v>1489</v>
      </c>
      <c r="G8292" s="152">
        <v>496.33333333333297</v>
      </c>
      <c r="H8292" s="152">
        <v>539.96424414071703</v>
      </c>
      <c r="I8292" s="152">
        <v>643.58794047928404</v>
      </c>
      <c r="J8292" s="152">
        <v>611.11520903854296</v>
      </c>
      <c r="K8292" s="152">
        <v>677.33018419606503</v>
      </c>
      <c r="L8292" s="152">
        <v>32.4727314407412</v>
      </c>
      <c r="M8292" s="152">
        <v>33.742243716781402</v>
      </c>
    </row>
    <row r="8293" spans="1:13">
      <c r="A8293" s="150" t="str">
        <f t="shared" si="259"/>
        <v>2006-2008PersonsABM5</v>
      </c>
      <c r="B8293" s="151" t="str">
        <f t="shared" si="258"/>
        <v>2006-2008_Persons_ABM5_&lt;75</v>
      </c>
      <c r="C8293" s="152" t="s">
        <v>4</v>
      </c>
      <c r="D8293" s="152" t="s">
        <v>215</v>
      </c>
      <c r="E8293" s="152" t="s">
        <v>26</v>
      </c>
      <c r="F8293" s="152">
        <v>1516</v>
      </c>
      <c r="G8293" s="152">
        <v>505.33333333333297</v>
      </c>
      <c r="H8293" s="152">
        <v>543.66341640099097</v>
      </c>
      <c r="I8293" s="152">
        <v>648.95083695947301</v>
      </c>
      <c r="J8293" s="152">
        <v>616.47975838720004</v>
      </c>
      <c r="K8293" s="152">
        <v>682.67976729133795</v>
      </c>
      <c r="L8293" s="152">
        <v>32.4710785722732</v>
      </c>
      <c r="M8293" s="152">
        <v>33.728930331865399</v>
      </c>
    </row>
    <row r="8294" spans="1:13">
      <c r="A8294" s="150" t="str">
        <f t="shared" si="259"/>
        <v>2007-2009PersonsABM5</v>
      </c>
      <c r="B8294" s="151" t="str">
        <f t="shared" si="258"/>
        <v>2007-2009_Persons_ABM5_&lt;75</v>
      </c>
      <c r="C8294" s="152" t="s">
        <v>5</v>
      </c>
      <c r="D8294" s="152" t="s">
        <v>215</v>
      </c>
      <c r="E8294" s="152" t="s">
        <v>26</v>
      </c>
      <c r="F8294" s="152">
        <v>1545</v>
      </c>
      <c r="G8294" s="152">
        <v>515</v>
      </c>
      <c r="H8294" s="152">
        <v>549.69491042997197</v>
      </c>
      <c r="I8294" s="152">
        <v>653.26461674307495</v>
      </c>
      <c r="J8294" s="152">
        <v>620.85075474366499</v>
      </c>
      <c r="K8294" s="152">
        <v>686.92202540292601</v>
      </c>
      <c r="L8294" s="152">
        <v>32.413861999410202</v>
      </c>
      <c r="M8294" s="152">
        <v>33.657408659850901</v>
      </c>
    </row>
    <row r="8295" spans="1:13">
      <c r="A8295" s="150" t="str">
        <f t="shared" si="259"/>
        <v>2008-2010PersonsABM5</v>
      </c>
      <c r="B8295" s="151" t="str">
        <f t="shared" si="258"/>
        <v>2008-2010_Persons_ABM5_&lt;75</v>
      </c>
      <c r="C8295" s="152" t="s">
        <v>6</v>
      </c>
      <c r="D8295" s="152" t="s">
        <v>215</v>
      </c>
      <c r="E8295" s="152" t="s">
        <v>26</v>
      </c>
      <c r="F8295" s="152">
        <v>1534</v>
      </c>
      <c r="G8295" s="152">
        <v>511.33333333333297</v>
      </c>
      <c r="H8295" s="152">
        <v>542.48652624729505</v>
      </c>
      <c r="I8295" s="152">
        <v>644.08693579184205</v>
      </c>
      <c r="J8295" s="152">
        <v>612.002145846301</v>
      </c>
      <c r="K8295" s="152">
        <v>677.40714595057602</v>
      </c>
      <c r="L8295" s="152">
        <v>32.084789945540898</v>
      </c>
      <c r="M8295" s="152">
        <v>33.3202101587339</v>
      </c>
    </row>
    <row r="8296" spans="1:13">
      <c r="A8296" s="150" t="str">
        <f t="shared" si="259"/>
        <v>2009-2011PersonsABM5</v>
      </c>
      <c r="B8296" s="151" t="str">
        <f t="shared" si="258"/>
        <v>2009-2011_Persons_ABM5_&lt;75</v>
      </c>
      <c r="C8296" s="152" t="s">
        <v>7</v>
      </c>
      <c r="D8296" s="152" t="s">
        <v>215</v>
      </c>
      <c r="E8296" s="152" t="s">
        <v>26</v>
      </c>
      <c r="F8296" s="152">
        <v>1514</v>
      </c>
      <c r="G8296" s="152">
        <v>504.66666666666703</v>
      </c>
      <c r="H8296" s="152">
        <v>532.590380306116</v>
      </c>
      <c r="I8296" s="152">
        <v>631.84781867043296</v>
      </c>
      <c r="J8296" s="152">
        <v>600.14386278138898</v>
      </c>
      <c r="K8296" s="152">
        <v>664.78073794241902</v>
      </c>
      <c r="L8296" s="152">
        <v>31.703955889043399</v>
      </c>
      <c r="M8296" s="152">
        <v>32.932919271985803</v>
      </c>
    </row>
    <row r="8297" spans="1:13">
      <c r="A8297" s="150" t="str">
        <f t="shared" si="259"/>
        <v>2010-2012PersonsABM5</v>
      </c>
      <c r="B8297" s="151" t="str">
        <f t="shared" si="258"/>
        <v>2010-2012_Persons_ABM5_&lt;75</v>
      </c>
      <c r="C8297" s="152" t="s">
        <v>8</v>
      </c>
      <c r="D8297" s="152" t="s">
        <v>215</v>
      </c>
      <c r="E8297" s="152" t="s">
        <v>26</v>
      </c>
      <c r="F8297" s="152">
        <v>1518</v>
      </c>
      <c r="G8297" s="152">
        <v>506</v>
      </c>
      <c r="H8297" s="152">
        <v>531.80494879888499</v>
      </c>
      <c r="I8297" s="152">
        <v>630.65596981467695</v>
      </c>
      <c r="J8297" s="152">
        <v>599.063378736858</v>
      </c>
      <c r="K8297" s="152">
        <v>663.47155859763905</v>
      </c>
      <c r="L8297" s="152">
        <v>31.592591077819201</v>
      </c>
      <c r="M8297" s="152">
        <v>32.815588782962202</v>
      </c>
    </row>
    <row r="8298" spans="1:13">
      <c r="A8298" s="150" t="str">
        <f t="shared" si="259"/>
        <v>2011-2013PersonsABM5</v>
      </c>
      <c r="B8298" s="151" t="str">
        <f t="shared" si="258"/>
        <v>2011-2013_Persons_ABM5_&lt;75</v>
      </c>
      <c r="C8298" s="152" t="s">
        <v>9</v>
      </c>
      <c r="D8298" s="152" t="s">
        <v>215</v>
      </c>
      <c r="E8298" s="152" t="s">
        <v>26</v>
      </c>
      <c r="F8298" s="152">
        <v>1492</v>
      </c>
      <c r="G8298" s="152">
        <v>497.33333333333297</v>
      </c>
      <c r="H8298" s="152">
        <v>520.86060694923003</v>
      </c>
      <c r="I8298" s="152">
        <v>618.24313054111599</v>
      </c>
      <c r="J8298" s="152">
        <v>587.02669815833303</v>
      </c>
      <c r="K8298" s="152">
        <v>650.67870675591803</v>
      </c>
      <c r="L8298" s="152">
        <v>31.216432382783001</v>
      </c>
      <c r="M8298" s="152">
        <v>32.435576214801799</v>
      </c>
    </row>
    <row r="8299" spans="1:13">
      <c r="A8299" s="150" t="str">
        <f t="shared" si="259"/>
        <v>2012-2014PersonsABM5</v>
      </c>
      <c r="B8299" s="151" t="str">
        <f t="shared" si="258"/>
        <v>2012-2014_Persons_ABM5_&lt;75</v>
      </c>
      <c r="C8299" s="152" t="s">
        <v>216</v>
      </c>
      <c r="D8299" s="152" t="s">
        <v>215</v>
      </c>
      <c r="E8299" s="152" t="s">
        <v>26</v>
      </c>
      <c r="F8299" s="152">
        <v>1473</v>
      </c>
      <c r="G8299" s="152">
        <v>491</v>
      </c>
      <c r="H8299" s="152">
        <v>512.33535183491199</v>
      </c>
      <c r="I8299" s="152">
        <v>607.43027337719002</v>
      </c>
      <c r="J8299" s="152">
        <v>576.58151425180802</v>
      </c>
      <c r="K8299" s="152">
        <v>639.491728852802</v>
      </c>
      <c r="L8299" s="152">
        <v>30.848759125381498</v>
      </c>
      <c r="M8299" s="152">
        <v>32.061455475611801</v>
      </c>
    </row>
    <row r="8300" spans="1:13">
      <c r="A8300" s="150" t="str">
        <f t="shared" si="259"/>
        <v>2004-2006PersonsBCU1</v>
      </c>
      <c r="B8300" s="151" t="str">
        <f t="shared" si="258"/>
        <v>2004-2006_Persons_BCU1_&lt;75</v>
      </c>
      <c r="C8300" s="152" t="s">
        <v>1</v>
      </c>
      <c r="D8300" s="152" t="s">
        <v>215</v>
      </c>
      <c r="E8300" s="152" t="s">
        <v>27</v>
      </c>
      <c r="F8300" s="152">
        <v>1157</v>
      </c>
      <c r="G8300" s="152">
        <v>385.66666666666703</v>
      </c>
      <c r="H8300" s="152">
        <v>311.82285658843699</v>
      </c>
      <c r="I8300" s="152">
        <v>312.11245361980502</v>
      </c>
      <c r="J8300" s="152">
        <v>294.31225108392499</v>
      </c>
      <c r="K8300" s="152">
        <v>330.70437829490601</v>
      </c>
      <c r="L8300" s="152">
        <v>17.800202535879301</v>
      </c>
      <c r="M8300" s="152">
        <v>18.591924675100799</v>
      </c>
    </row>
    <row r="8301" spans="1:13">
      <c r="A8301" s="150" t="str">
        <f t="shared" si="259"/>
        <v>2005-2007PersonsBCU1</v>
      </c>
      <c r="B8301" s="151" t="str">
        <f t="shared" si="258"/>
        <v>2005-2007_Persons_BCU1_&lt;75</v>
      </c>
      <c r="C8301" s="152" t="s">
        <v>3</v>
      </c>
      <c r="D8301" s="152" t="s">
        <v>215</v>
      </c>
      <c r="E8301" s="152" t="s">
        <v>27</v>
      </c>
      <c r="F8301" s="152">
        <v>1174</v>
      </c>
      <c r="G8301" s="152">
        <v>391.33333333333297</v>
      </c>
      <c r="H8301" s="152">
        <v>316.25110445445301</v>
      </c>
      <c r="I8301" s="152">
        <v>309.94876207899802</v>
      </c>
      <c r="J8301" s="152">
        <v>292.39806174102699</v>
      </c>
      <c r="K8301" s="152">
        <v>328.27427794353702</v>
      </c>
      <c r="L8301" s="152">
        <v>17.5507003379705</v>
      </c>
      <c r="M8301" s="152">
        <v>18.325515864539099</v>
      </c>
    </row>
    <row r="8302" spans="1:13">
      <c r="A8302" s="150" t="str">
        <f t="shared" si="259"/>
        <v>2006-2008PersonsBCU1</v>
      </c>
      <c r="B8302" s="151" t="str">
        <f t="shared" si="258"/>
        <v>2006-2008_Persons_BCU1_&lt;75</v>
      </c>
      <c r="C8302" s="152" t="s">
        <v>4</v>
      </c>
      <c r="D8302" s="152" t="s">
        <v>215</v>
      </c>
      <c r="E8302" s="152" t="s">
        <v>27</v>
      </c>
      <c r="F8302" s="152">
        <v>1194</v>
      </c>
      <c r="G8302" s="152">
        <v>398</v>
      </c>
      <c r="H8302" s="152">
        <v>321.26482553759399</v>
      </c>
      <c r="I8302" s="152">
        <v>308.40455408699103</v>
      </c>
      <c r="J8302" s="152">
        <v>291.079758122697</v>
      </c>
      <c r="K8302" s="152">
        <v>326.48760604409</v>
      </c>
      <c r="L8302" s="152">
        <v>17.324795964294299</v>
      </c>
      <c r="M8302" s="152">
        <v>18.0830519570988</v>
      </c>
    </row>
    <row r="8303" spans="1:13">
      <c r="A8303" s="150" t="str">
        <f t="shared" si="259"/>
        <v>2007-2009PersonsBCU1</v>
      </c>
      <c r="B8303" s="151" t="str">
        <f t="shared" si="258"/>
        <v>2007-2009_Persons_BCU1_&lt;75</v>
      </c>
      <c r="C8303" s="152" t="s">
        <v>5</v>
      </c>
      <c r="D8303" s="152" t="s">
        <v>215</v>
      </c>
      <c r="E8303" s="152" t="s">
        <v>27</v>
      </c>
      <c r="F8303" s="152">
        <v>1219</v>
      </c>
      <c r="G8303" s="152">
        <v>406.33333333333297</v>
      </c>
      <c r="H8303" s="152">
        <v>327.41444652454499</v>
      </c>
      <c r="I8303" s="152">
        <v>309.32562451006999</v>
      </c>
      <c r="J8303" s="152">
        <v>292.10780430431299</v>
      </c>
      <c r="K8303" s="152">
        <v>327.28906761113899</v>
      </c>
      <c r="L8303" s="152">
        <v>17.2178202057571</v>
      </c>
      <c r="M8303" s="152">
        <v>17.963443101068801</v>
      </c>
    </row>
    <row r="8304" spans="1:13">
      <c r="A8304" s="150" t="str">
        <f t="shared" si="259"/>
        <v>2008-2010PersonsBCU1</v>
      </c>
      <c r="B8304" s="151" t="str">
        <f t="shared" si="258"/>
        <v>2008-2010_Persons_BCU1_&lt;75</v>
      </c>
      <c r="C8304" s="152" t="s">
        <v>6</v>
      </c>
      <c r="D8304" s="152" t="s">
        <v>215</v>
      </c>
      <c r="E8304" s="152" t="s">
        <v>27</v>
      </c>
      <c r="F8304" s="152">
        <v>1184</v>
      </c>
      <c r="G8304" s="152">
        <v>394.66666666666703</v>
      </c>
      <c r="H8304" s="152">
        <v>317.90953003627499</v>
      </c>
      <c r="I8304" s="152">
        <v>296.77401415474702</v>
      </c>
      <c r="J8304" s="152">
        <v>279.990771525203</v>
      </c>
      <c r="K8304" s="152">
        <v>314.29498032485498</v>
      </c>
      <c r="L8304" s="152">
        <v>16.783242629543501</v>
      </c>
      <c r="M8304" s="152">
        <v>17.520966170108</v>
      </c>
    </row>
    <row r="8305" spans="1:13">
      <c r="A8305" s="150" t="str">
        <f t="shared" si="259"/>
        <v>2009-2011PersonsBCU1</v>
      </c>
      <c r="B8305" s="151" t="str">
        <f t="shared" si="258"/>
        <v>2009-2011_Persons_BCU1_&lt;75</v>
      </c>
      <c r="C8305" s="152" t="s">
        <v>7</v>
      </c>
      <c r="D8305" s="152" t="s">
        <v>215</v>
      </c>
      <c r="E8305" s="152" t="s">
        <v>27</v>
      </c>
      <c r="F8305" s="152">
        <v>1174</v>
      </c>
      <c r="G8305" s="152">
        <v>391.33333333333297</v>
      </c>
      <c r="H8305" s="152">
        <v>315.165246991299</v>
      </c>
      <c r="I8305" s="152">
        <v>288.52724784274602</v>
      </c>
      <c r="J8305" s="152">
        <v>272.139116300306</v>
      </c>
      <c r="K8305" s="152">
        <v>305.63887067191598</v>
      </c>
      <c r="L8305" s="152">
        <v>16.388131542439702</v>
      </c>
      <c r="M8305" s="152">
        <v>17.111622829169701</v>
      </c>
    </row>
    <row r="8306" spans="1:13">
      <c r="A8306" s="150" t="str">
        <f t="shared" si="259"/>
        <v>2010-2012PersonsBCU1</v>
      </c>
      <c r="B8306" s="151" t="str">
        <f t="shared" si="258"/>
        <v>2010-2012_Persons_BCU1_&lt;75</v>
      </c>
      <c r="C8306" s="152" t="s">
        <v>8</v>
      </c>
      <c r="D8306" s="152" t="s">
        <v>215</v>
      </c>
      <c r="E8306" s="152" t="s">
        <v>27</v>
      </c>
      <c r="F8306" s="152">
        <v>1121</v>
      </c>
      <c r="G8306" s="152">
        <v>373.66666666666703</v>
      </c>
      <c r="H8306" s="152">
        <v>300.97272451464499</v>
      </c>
      <c r="I8306" s="152">
        <v>270.20645278346501</v>
      </c>
      <c r="J8306" s="152">
        <v>254.497791028742</v>
      </c>
      <c r="K8306" s="152">
        <v>286.62521348837703</v>
      </c>
      <c r="L8306" s="152">
        <v>15.7086617547236</v>
      </c>
      <c r="M8306" s="152">
        <v>16.418760704912</v>
      </c>
    </row>
    <row r="8307" spans="1:13">
      <c r="A8307" s="150" t="str">
        <f t="shared" si="259"/>
        <v>2011-2013PersonsBCU1</v>
      </c>
      <c r="B8307" s="151" t="str">
        <f t="shared" si="258"/>
        <v>2011-2013_Persons_BCU1_&lt;75</v>
      </c>
      <c r="C8307" s="152" t="s">
        <v>9</v>
      </c>
      <c r="D8307" s="152" t="s">
        <v>215</v>
      </c>
      <c r="E8307" s="152" t="s">
        <v>27</v>
      </c>
      <c r="F8307" s="152">
        <v>1134</v>
      </c>
      <c r="G8307" s="152">
        <v>378</v>
      </c>
      <c r="H8307" s="152">
        <v>304.94527657514698</v>
      </c>
      <c r="I8307" s="152">
        <v>269.32221735111898</v>
      </c>
      <c r="J8307" s="152">
        <v>253.73411856598301</v>
      </c>
      <c r="K8307" s="152">
        <v>285.61081515881</v>
      </c>
      <c r="L8307" s="152">
        <v>15.588098785135999</v>
      </c>
      <c r="M8307" s="152">
        <v>16.2885978076913</v>
      </c>
    </row>
    <row r="8308" spans="1:13">
      <c r="A8308" s="150" t="str">
        <f t="shared" si="259"/>
        <v>2012-2014PersonsBCU1</v>
      </c>
      <c r="B8308" s="151" t="str">
        <f t="shared" si="258"/>
        <v>2012-2014_Persons_BCU1_&lt;75</v>
      </c>
      <c r="C8308" s="152" t="s">
        <v>216</v>
      </c>
      <c r="D8308" s="152" t="s">
        <v>215</v>
      </c>
      <c r="E8308" s="152" t="s">
        <v>27</v>
      </c>
      <c r="F8308" s="152">
        <v>1129</v>
      </c>
      <c r="G8308" s="152">
        <v>376.33333333333297</v>
      </c>
      <c r="H8308" s="152">
        <v>304.23804403771601</v>
      </c>
      <c r="I8308" s="152">
        <v>264.41150024564001</v>
      </c>
      <c r="J8308" s="152">
        <v>249.04763259074201</v>
      </c>
      <c r="K8308" s="152">
        <v>280.467355091331</v>
      </c>
      <c r="L8308" s="152">
        <v>15.3638676548977</v>
      </c>
      <c r="M8308" s="152">
        <v>16.055854845690799</v>
      </c>
    </row>
    <row r="8309" spans="1:13">
      <c r="A8309" s="150" t="str">
        <f t="shared" si="259"/>
        <v>2004-2006PersonsBCU2</v>
      </c>
      <c r="B8309" s="151" t="str">
        <f t="shared" si="258"/>
        <v>2004-2006_Persons_BCU2_&lt;75</v>
      </c>
      <c r="C8309" s="152" t="s">
        <v>1</v>
      </c>
      <c r="D8309" s="152" t="s">
        <v>215</v>
      </c>
      <c r="E8309" s="152" t="s">
        <v>28</v>
      </c>
      <c r="F8309" s="152">
        <v>1370</v>
      </c>
      <c r="G8309" s="152">
        <v>456.66666666666703</v>
      </c>
      <c r="H8309" s="152">
        <v>377.41878608895001</v>
      </c>
      <c r="I8309" s="152">
        <v>371.46932396890099</v>
      </c>
      <c r="J8309" s="152">
        <v>351.96529983560998</v>
      </c>
      <c r="K8309" s="152">
        <v>391.76900241502699</v>
      </c>
      <c r="L8309" s="152">
        <v>19.5040241332905</v>
      </c>
      <c r="M8309" s="152">
        <v>20.299678446126102</v>
      </c>
    </row>
    <row r="8310" spans="1:13">
      <c r="A8310" s="150" t="str">
        <f t="shared" si="259"/>
        <v>2005-2007PersonsBCU2</v>
      </c>
      <c r="B8310" s="151" t="str">
        <f t="shared" si="258"/>
        <v>2005-2007_Persons_BCU2_&lt;75</v>
      </c>
      <c r="C8310" s="152" t="s">
        <v>3</v>
      </c>
      <c r="D8310" s="152" t="s">
        <v>215</v>
      </c>
      <c r="E8310" s="152" t="s">
        <v>28</v>
      </c>
      <c r="F8310" s="152">
        <v>1347</v>
      </c>
      <c r="G8310" s="152">
        <v>449</v>
      </c>
      <c r="H8310" s="152">
        <v>370.538477408706</v>
      </c>
      <c r="I8310" s="152">
        <v>360.87524793891799</v>
      </c>
      <c r="J8310" s="152">
        <v>341.77028326785103</v>
      </c>
      <c r="K8310" s="152">
        <v>380.76636232315099</v>
      </c>
      <c r="L8310" s="152">
        <v>19.104964671066099</v>
      </c>
      <c r="M8310" s="152">
        <v>19.8911143842336</v>
      </c>
    </row>
    <row r="8311" spans="1:13">
      <c r="A8311" s="150" t="str">
        <f t="shared" si="259"/>
        <v>2006-2008PersonsBCU2</v>
      </c>
      <c r="B8311" s="151" t="str">
        <f t="shared" si="258"/>
        <v>2006-2008_Persons_BCU2_&lt;75</v>
      </c>
      <c r="C8311" s="152" t="s">
        <v>4</v>
      </c>
      <c r="D8311" s="152" t="s">
        <v>215</v>
      </c>
      <c r="E8311" s="152" t="s">
        <v>28</v>
      </c>
      <c r="F8311" s="152">
        <v>1384</v>
      </c>
      <c r="G8311" s="152">
        <v>461.33333333333297</v>
      </c>
      <c r="H8311" s="152">
        <v>379.71384281932001</v>
      </c>
      <c r="I8311" s="152">
        <v>365.93939412074297</v>
      </c>
      <c r="J8311" s="152">
        <v>346.82362310558602</v>
      </c>
      <c r="K8311" s="152">
        <v>385.830938998178</v>
      </c>
      <c r="L8311" s="152">
        <v>19.115771015156401</v>
      </c>
      <c r="M8311" s="152">
        <v>19.8915448774354</v>
      </c>
    </row>
    <row r="8312" spans="1:13">
      <c r="A8312" s="150" t="str">
        <f t="shared" si="259"/>
        <v>2007-2009PersonsBCU2</v>
      </c>
      <c r="B8312" s="151" t="str">
        <f t="shared" si="258"/>
        <v>2007-2009_Persons_BCU2_&lt;75</v>
      </c>
      <c r="C8312" s="152" t="s">
        <v>5</v>
      </c>
      <c r="D8312" s="152" t="s">
        <v>215</v>
      </c>
      <c r="E8312" s="152" t="s">
        <v>28</v>
      </c>
      <c r="F8312" s="152">
        <v>1352</v>
      </c>
      <c r="G8312" s="152">
        <v>450.66666666666703</v>
      </c>
      <c r="H8312" s="152">
        <v>370.10068271531298</v>
      </c>
      <c r="I8312" s="152">
        <v>350.916554850701</v>
      </c>
      <c r="J8312" s="152">
        <v>332.36758290270302</v>
      </c>
      <c r="K8312" s="152">
        <v>370.22735358557202</v>
      </c>
      <c r="L8312" s="152">
        <v>18.548971947998002</v>
      </c>
      <c r="M8312" s="152">
        <v>19.310798734871501</v>
      </c>
    </row>
    <row r="8313" spans="1:13">
      <c r="A8313" s="150" t="str">
        <f t="shared" si="259"/>
        <v>2008-2010PersonsBCU2</v>
      </c>
      <c r="B8313" s="151" t="str">
        <f t="shared" si="258"/>
        <v>2008-2010_Persons_BCU2_&lt;75</v>
      </c>
      <c r="C8313" s="152" t="s">
        <v>6</v>
      </c>
      <c r="D8313" s="152" t="s">
        <v>215</v>
      </c>
      <c r="E8313" s="152" t="s">
        <v>28</v>
      </c>
      <c r="F8313" s="152">
        <v>1396</v>
      </c>
      <c r="G8313" s="152">
        <v>465.33333333333297</v>
      </c>
      <c r="H8313" s="152">
        <v>381.92373562998301</v>
      </c>
      <c r="I8313" s="152">
        <v>356.27061680300602</v>
      </c>
      <c r="J8313" s="152">
        <v>337.72008930817998</v>
      </c>
      <c r="K8313" s="152">
        <v>375.57066463003002</v>
      </c>
      <c r="L8313" s="152">
        <v>18.550527494826699</v>
      </c>
      <c r="M8313" s="152">
        <v>19.300047827023601</v>
      </c>
    </row>
    <row r="8314" spans="1:13">
      <c r="A8314" s="150" t="str">
        <f t="shared" si="259"/>
        <v>2009-2011PersonsBCU2</v>
      </c>
      <c r="B8314" s="151" t="str">
        <f t="shared" si="258"/>
        <v>2009-2011_Persons_BCU2_&lt;75</v>
      </c>
      <c r="C8314" s="152" t="s">
        <v>7</v>
      </c>
      <c r="D8314" s="152" t="s">
        <v>215</v>
      </c>
      <c r="E8314" s="152" t="s">
        <v>28</v>
      </c>
      <c r="F8314" s="152">
        <v>1295</v>
      </c>
      <c r="G8314" s="152">
        <v>431.66666666666703</v>
      </c>
      <c r="H8314" s="152">
        <v>354.56623817542101</v>
      </c>
      <c r="I8314" s="152">
        <v>325.98486662962301</v>
      </c>
      <c r="J8314" s="152">
        <v>308.36501809044398</v>
      </c>
      <c r="K8314" s="152">
        <v>344.344498087788</v>
      </c>
      <c r="L8314" s="152">
        <v>17.6198485391789</v>
      </c>
      <c r="M8314" s="152">
        <v>18.3596314581645</v>
      </c>
    </row>
    <row r="8315" spans="1:13">
      <c r="A8315" s="150" t="str">
        <f t="shared" si="259"/>
        <v>2010-2012PersonsBCU2</v>
      </c>
      <c r="B8315" s="151" t="str">
        <f t="shared" si="258"/>
        <v>2010-2012_Persons_BCU2_&lt;75</v>
      </c>
      <c r="C8315" s="152" t="s">
        <v>8</v>
      </c>
      <c r="D8315" s="152" t="s">
        <v>215</v>
      </c>
      <c r="E8315" s="152" t="s">
        <v>28</v>
      </c>
      <c r="F8315" s="152">
        <v>1300</v>
      </c>
      <c r="G8315" s="152">
        <v>433.33333333333297</v>
      </c>
      <c r="H8315" s="152">
        <v>356.004425408857</v>
      </c>
      <c r="I8315" s="152">
        <v>323.298056444922</v>
      </c>
      <c r="J8315" s="152">
        <v>305.845550789757</v>
      </c>
      <c r="K8315" s="152">
        <v>341.48187619854599</v>
      </c>
      <c r="L8315" s="152">
        <v>17.452505655164799</v>
      </c>
      <c r="M8315" s="152">
        <v>18.1838197536241</v>
      </c>
    </row>
    <row r="8316" spans="1:13">
      <c r="A8316" s="150" t="str">
        <f t="shared" si="259"/>
        <v>2011-2013PersonsBCU2</v>
      </c>
      <c r="B8316" s="151" t="str">
        <f t="shared" si="258"/>
        <v>2011-2013_Persons_BCU2_&lt;75</v>
      </c>
      <c r="C8316" s="152" t="s">
        <v>9</v>
      </c>
      <c r="D8316" s="152" t="s">
        <v>215</v>
      </c>
      <c r="E8316" s="152" t="s">
        <v>28</v>
      </c>
      <c r="F8316" s="152">
        <v>1227</v>
      </c>
      <c r="G8316" s="152">
        <v>409</v>
      </c>
      <c r="H8316" s="152">
        <v>335.77892775143101</v>
      </c>
      <c r="I8316" s="152">
        <v>298.84193840425797</v>
      </c>
      <c r="J8316" s="152">
        <v>282.23358391466201</v>
      </c>
      <c r="K8316" s="152">
        <v>316.16711882592602</v>
      </c>
      <c r="L8316" s="152">
        <v>16.6083544895959</v>
      </c>
      <c r="M8316" s="152">
        <v>17.325180421667401</v>
      </c>
    </row>
    <row r="8317" spans="1:13">
      <c r="A8317" s="150" t="str">
        <f t="shared" si="259"/>
        <v>2012-2014PersonsBCU2</v>
      </c>
      <c r="B8317" s="151" t="str">
        <f t="shared" si="258"/>
        <v>2012-2014_Persons_BCU2_&lt;75</v>
      </c>
      <c r="C8317" s="152" t="s">
        <v>216</v>
      </c>
      <c r="D8317" s="152" t="s">
        <v>215</v>
      </c>
      <c r="E8317" s="152" t="s">
        <v>28</v>
      </c>
      <c r="F8317" s="152">
        <v>1246</v>
      </c>
      <c r="G8317" s="152">
        <v>415.33333333333297</v>
      </c>
      <c r="H8317" s="152">
        <v>340.30884529876698</v>
      </c>
      <c r="I8317" s="152">
        <v>298.78263738333902</v>
      </c>
      <c r="J8317" s="152">
        <v>282.28362435487901</v>
      </c>
      <c r="K8317" s="152">
        <v>315.98817939240303</v>
      </c>
      <c r="L8317" s="152">
        <v>16.4990130284603</v>
      </c>
      <c r="M8317" s="152">
        <v>17.205542009064299</v>
      </c>
    </row>
    <row r="8318" spans="1:13">
      <c r="A8318" s="150" t="str">
        <f t="shared" si="259"/>
        <v>2004-2006PersonsBCU3</v>
      </c>
      <c r="B8318" s="151" t="str">
        <f t="shared" si="258"/>
        <v>2004-2006_Persons_BCU3_&lt;75</v>
      </c>
      <c r="C8318" s="152" t="s">
        <v>1</v>
      </c>
      <c r="D8318" s="152" t="s">
        <v>215</v>
      </c>
      <c r="E8318" s="152" t="s">
        <v>29</v>
      </c>
      <c r="F8318" s="152">
        <v>1513</v>
      </c>
      <c r="G8318" s="152">
        <v>504.33333333333297</v>
      </c>
      <c r="H8318" s="152">
        <v>408.109318271321</v>
      </c>
      <c r="I8318" s="152">
        <v>413.46086459475998</v>
      </c>
      <c r="J8318" s="152">
        <v>392.81324089876603</v>
      </c>
      <c r="K8318" s="152">
        <v>434.90913713642902</v>
      </c>
      <c r="L8318" s="152">
        <v>20.647623695994099</v>
      </c>
      <c r="M8318" s="152">
        <v>21.448272541669301</v>
      </c>
    </row>
    <row r="8319" spans="1:13">
      <c r="A8319" s="150" t="str">
        <f t="shared" si="259"/>
        <v>2005-2007PersonsBCU3</v>
      </c>
      <c r="B8319" s="151" t="str">
        <f t="shared" ref="B8319:B8382" si="260">CONCATENATE(C8319,"_",D8319,"_",E8319,"_","&lt;75")</f>
        <v>2005-2007_Persons_BCU3_&lt;75</v>
      </c>
      <c r="C8319" s="152" t="s">
        <v>3</v>
      </c>
      <c r="D8319" s="152" t="s">
        <v>215</v>
      </c>
      <c r="E8319" s="152" t="s">
        <v>29</v>
      </c>
      <c r="F8319" s="152">
        <v>1501</v>
      </c>
      <c r="G8319" s="152">
        <v>500.33333333333297</v>
      </c>
      <c r="H8319" s="152">
        <v>403.75619689099699</v>
      </c>
      <c r="I8319" s="152">
        <v>405.09715835695101</v>
      </c>
      <c r="J8319" s="152">
        <v>384.77763865148</v>
      </c>
      <c r="K8319" s="152">
        <v>426.20781437939303</v>
      </c>
      <c r="L8319" s="152">
        <v>20.319519705470402</v>
      </c>
      <c r="M8319" s="152">
        <v>21.1106560224421</v>
      </c>
    </row>
    <row r="8320" spans="1:13">
      <c r="A8320" s="150" t="str">
        <f t="shared" si="259"/>
        <v>2006-2008PersonsBCU3</v>
      </c>
      <c r="B8320" s="151" t="str">
        <f t="shared" si="260"/>
        <v>2006-2008_Persons_BCU3_&lt;75</v>
      </c>
      <c r="C8320" s="152" t="s">
        <v>4</v>
      </c>
      <c r="D8320" s="152" t="s">
        <v>215</v>
      </c>
      <c r="E8320" s="152" t="s">
        <v>29</v>
      </c>
      <c r="F8320" s="152">
        <v>1464</v>
      </c>
      <c r="G8320" s="152">
        <v>488</v>
      </c>
      <c r="H8320" s="152">
        <v>392.40177224079099</v>
      </c>
      <c r="I8320" s="152">
        <v>391.34555634919099</v>
      </c>
      <c r="J8320" s="152">
        <v>371.46926949570599</v>
      </c>
      <c r="K8320" s="152">
        <v>412.00565017872299</v>
      </c>
      <c r="L8320" s="152">
        <v>19.8762868534847</v>
      </c>
      <c r="M8320" s="152">
        <v>20.660093829532101</v>
      </c>
    </row>
    <row r="8321" spans="1:13">
      <c r="A8321" s="150" t="str">
        <f t="shared" si="259"/>
        <v>2007-2009PersonsBCU3</v>
      </c>
      <c r="B8321" s="151" t="str">
        <f t="shared" si="260"/>
        <v>2007-2009_Persons_BCU3_&lt;75</v>
      </c>
      <c r="C8321" s="152" t="s">
        <v>5</v>
      </c>
      <c r="D8321" s="152" t="s">
        <v>215</v>
      </c>
      <c r="E8321" s="152" t="s">
        <v>29</v>
      </c>
      <c r="F8321" s="152">
        <v>1496</v>
      </c>
      <c r="G8321" s="152">
        <v>498.66666666666703</v>
      </c>
      <c r="H8321" s="152">
        <v>399.685808482102</v>
      </c>
      <c r="I8321" s="152">
        <v>390.29157732800201</v>
      </c>
      <c r="J8321" s="152">
        <v>370.67416652690298</v>
      </c>
      <c r="K8321" s="152">
        <v>410.67409053208502</v>
      </c>
      <c r="L8321" s="152">
        <v>19.6174108010986</v>
      </c>
      <c r="M8321" s="152">
        <v>20.3825132040838</v>
      </c>
    </row>
    <row r="8322" spans="1:13">
      <c r="A8322" s="150" t="str">
        <f t="shared" si="259"/>
        <v>2008-2010PersonsBCU3</v>
      </c>
      <c r="B8322" s="151" t="str">
        <f t="shared" si="260"/>
        <v>2008-2010_Persons_BCU3_&lt;75</v>
      </c>
      <c r="C8322" s="152" t="s">
        <v>6</v>
      </c>
      <c r="D8322" s="152" t="s">
        <v>215</v>
      </c>
      <c r="E8322" s="152" t="s">
        <v>29</v>
      </c>
      <c r="F8322" s="152">
        <v>1499</v>
      </c>
      <c r="G8322" s="152">
        <v>499.66666666666703</v>
      </c>
      <c r="H8322" s="152">
        <v>399.92209656291101</v>
      </c>
      <c r="I8322" s="152">
        <v>385.783656308258</v>
      </c>
      <c r="J8322" s="152">
        <v>366.410747662353</v>
      </c>
      <c r="K8322" s="152">
        <v>405.911358908073</v>
      </c>
      <c r="L8322" s="152">
        <v>19.372908645905198</v>
      </c>
      <c r="M8322" s="152">
        <v>20.127702599815098</v>
      </c>
    </row>
    <row r="8323" spans="1:13">
      <c r="A8323" s="150" t="str">
        <f t="shared" ref="A8323:A8386" si="261">C8323&amp;D8323&amp;E8323</f>
        <v>2009-2011PersonsBCU3</v>
      </c>
      <c r="B8323" s="151" t="str">
        <f t="shared" si="260"/>
        <v>2009-2011_Persons_BCU3_&lt;75</v>
      </c>
      <c r="C8323" s="152" t="s">
        <v>7</v>
      </c>
      <c r="D8323" s="152" t="s">
        <v>215</v>
      </c>
      <c r="E8323" s="152" t="s">
        <v>29</v>
      </c>
      <c r="F8323" s="152">
        <v>1463</v>
      </c>
      <c r="G8323" s="152">
        <v>487.66666666666703</v>
      </c>
      <c r="H8323" s="152">
        <v>390.14061595816497</v>
      </c>
      <c r="I8323" s="152">
        <v>372.53053025212301</v>
      </c>
      <c r="J8323" s="152">
        <v>353.59237280331098</v>
      </c>
      <c r="K8323" s="152">
        <v>392.21576091948998</v>
      </c>
      <c r="L8323" s="152">
        <v>18.938157448811499</v>
      </c>
      <c r="M8323" s="152">
        <v>19.6852306673673</v>
      </c>
    </row>
    <row r="8324" spans="1:13">
      <c r="A8324" s="150" t="str">
        <f t="shared" si="261"/>
        <v>2010-2012PersonsBCU3</v>
      </c>
      <c r="B8324" s="151" t="str">
        <f t="shared" si="260"/>
        <v>2010-2012_Persons_BCU3_&lt;75</v>
      </c>
      <c r="C8324" s="152" t="s">
        <v>8</v>
      </c>
      <c r="D8324" s="152" t="s">
        <v>215</v>
      </c>
      <c r="E8324" s="152" t="s">
        <v>29</v>
      </c>
      <c r="F8324" s="152">
        <v>1442</v>
      </c>
      <c r="G8324" s="152">
        <v>480.66666666666703</v>
      </c>
      <c r="H8324" s="152">
        <v>384.51897795815597</v>
      </c>
      <c r="I8324" s="152">
        <v>364.04756214470501</v>
      </c>
      <c r="J8324" s="152">
        <v>345.39669541997102</v>
      </c>
      <c r="K8324" s="152">
        <v>383.43962302699703</v>
      </c>
      <c r="L8324" s="152">
        <v>18.650866724734399</v>
      </c>
      <c r="M8324" s="152">
        <v>19.3920608822914</v>
      </c>
    </row>
    <row r="8325" spans="1:13">
      <c r="A8325" s="150" t="str">
        <f t="shared" si="261"/>
        <v>2011-2013PersonsBCU3</v>
      </c>
      <c r="B8325" s="151" t="str">
        <f t="shared" si="260"/>
        <v>2011-2013_Persons_BCU3_&lt;75</v>
      </c>
      <c r="C8325" s="152" t="s">
        <v>9</v>
      </c>
      <c r="D8325" s="152" t="s">
        <v>215</v>
      </c>
      <c r="E8325" s="152" t="s">
        <v>29</v>
      </c>
      <c r="F8325" s="152">
        <v>1427</v>
      </c>
      <c r="G8325" s="152">
        <v>475.66666666666703</v>
      </c>
      <c r="H8325" s="152">
        <v>380.57595784061101</v>
      </c>
      <c r="I8325" s="152">
        <v>355.96029708285499</v>
      </c>
      <c r="J8325" s="152">
        <v>337.62085552270901</v>
      </c>
      <c r="K8325" s="152">
        <v>375.03246059291098</v>
      </c>
      <c r="L8325" s="152">
        <v>18.339441560146302</v>
      </c>
      <c r="M8325" s="152">
        <v>19.072163510055599</v>
      </c>
    </row>
    <row r="8326" spans="1:13">
      <c r="A8326" s="150" t="str">
        <f t="shared" si="261"/>
        <v>2012-2014PersonsBCU3</v>
      </c>
      <c r="B8326" s="151" t="str">
        <f t="shared" si="260"/>
        <v>2012-2014_Persons_BCU3_&lt;75</v>
      </c>
      <c r="C8326" s="152" t="s">
        <v>216</v>
      </c>
      <c r="D8326" s="152" t="s">
        <v>215</v>
      </c>
      <c r="E8326" s="152" t="s">
        <v>29</v>
      </c>
      <c r="F8326" s="152">
        <v>1481</v>
      </c>
      <c r="G8326" s="152">
        <v>493.66666666666703</v>
      </c>
      <c r="H8326" s="152">
        <v>394.76069132432701</v>
      </c>
      <c r="I8326" s="152">
        <v>364.31152459966501</v>
      </c>
      <c r="J8326" s="152">
        <v>345.86707614516803</v>
      </c>
      <c r="K8326" s="152">
        <v>383.47904020254703</v>
      </c>
      <c r="L8326" s="152">
        <v>18.444448454496399</v>
      </c>
      <c r="M8326" s="152">
        <v>19.167515602882101</v>
      </c>
    </row>
    <row r="8327" spans="1:13">
      <c r="A8327" s="150" t="str">
        <f t="shared" si="261"/>
        <v>2004-2006PersonsBCU4</v>
      </c>
      <c r="B8327" s="151" t="str">
        <f t="shared" si="260"/>
        <v>2004-2006_Persons_BCU4_&lt;75</v>
      </c>
      <c r="C8327" s="152" t="s">
        <v>1</v>
      </c>
      <c r="D8327" s="152" t="s">
        <v>215</v>
      </c>
      <c r="E8327" s="152" t="s">
        <v>30</v>
      </c>
      <c r="F8327" s="152">
        <v>1636</v>
      </c>
      <c r="G8327" s="152">
        <v>545.33333333333303</v>
      </c>
      <c r="H8327" s="152">
        <v>441.02503275338699</v>
      </c>
      <c r="I8327" s="152">
        <v>455.31914335168398</v>
      </c>
      <c r="J8327" s="152">
        <v>433.46985346414601</v>
      </c>
      <c r="K8327" s="152">
        <v>477.98254499319899</v>
      </c>
      <c r="L8327" s="152">
        <v>21.849289887538799</v>
      </c>
      <c r="M8327" s="152">
        <v>22.6634016415146</v>
      </c>
    </row>
    <row r="8328" spans="1:13">
      <c r="A8328" s="150" t="str">
        <f t="shared" si="261"/>
        <v>2005-2007PersonsBCU4</v>
      </c>
      <c r="B8328" s="151" t="str">
        <f t="shared" si="260"/>
        <v>2005-2007_Persons_BCU4_&lt;75</v>
      </c>
      <c r="C8328" s="152" t="s">
        <v>3</v>
      </c>
      <c r="D8328" s="152" t="s">
        <v>215</v>
      </c>
      <c r="E8328" s="152" t="s">
        <v>30</v>
      </c>
      <c r="F8328" s="152">
        <v>1625</v>
      </c>
      <c r="G8328" s="152">
        <v>541.66666666666697</v>
      </c>
      <c r="H8328" s="152">
        <v>436.712908964843</v>
      </c>
      <c r="I8328" s="152">
        <v>446.651297457233</v>
      </c>
      <c r="J8328" s="152">
        <v>425.14465095745499</v>
      </c>
      <c r="K8328" s="152">
        <v>468.96205180086997</v>
      </c>
      <c r="L8328" s="152">
        <v>21.506646499777499</v>
      </c>
      <c r="M8328" s="152">
        <v>22.3107543436371</v>
      </c>
    </row>
    <row r="8329" spans="1:13">
      <c r="A8329" s="150" t="str">
        <f t="shared" si="261"/>
        <v>2006-2008PersonsBCU4</v>
      </c>
      <c r="B8329" s="151" t="str">
        <f t="shared" si="260"/>
        <v>2006-2008_Persons_BCU4_&lt;75</v>
      </c>
      <c r="C8329" s="152" t="s">
        <v>4</v>
      </c>
      <c r="D8329" s="152" t="s">
        <v>215</v>
      </c>
      <c r="E8329" s="152" t="s">
        <v>30</v>
      </c>
      <c r="F8329" s="152">
        <v>1604</v>
      </c>
      <c r="G8329" s="152">
        <v>534.66666666666697</v>
      </c>
      <c r="H8329" s="152">
        <v>428.88732616560299</v>
      </c>
      <c r="I8329" s="152">
        <v>434.830569924835</v>
      </c>
      <c r="J8329" s="152">
        <v>413.750990891556</v>
      </c>
      <c r="K8329" s="152">
        <v>456.70353771460202</v>
      </c>
      <c r="L8329" s="152">
        <v>21.079579033279199</v>
      </c>
      <c r="M8329" s="152">
        <v>21.872967789767198</v>
      </c>
    </row>
    <row r="8330" spans="1:13">
      <c r="A8330" s="150" t="str">
        <f t="shared" si="261"/>
        <v>2007-2009PersonsBCU4</v>
      </c>
      <c r="B8330" s="151" t="str">
        <f t="shared" si="260"/>
        <v>2007-2009_Persons_BCU4_&lt;75</v>
      </c>
      <c r="C8330" s="152" t="s">
        <v>5</v>
      </c>
      <c r="D8330" s="152" t="s">
        <v>215</v>
      </c>
      <c r="E8330" s="152" t="s">
        <v>30</v>
      </c>
      <c r="F8330" s="152">
        <v>1624</v>
      </c>
      <c r="G8330" s="152">
        <v>541.33333333333303</v>
      </c>
      <c r="H8330" s="152">
        <v>431.85057544620997</v>
      </c>
      <c r="I8330" s="152">
        <v>433.5024727439</v>
      </c>
      <c r="J8330" s="152">
        <v>412.60607429196699</v>
      </c>
      <c r="K8330" s="152">
        <v>455.18040802652899</v>
      </c>
      <c r="L8330" s="152">
        <v>20.896398451932601</v>
      </c>
      <c r="M8330" s="152">
        <v>21.677935282628798</v>
      </c>
    </row>
    <row r="8331" spans="1:13">
      <c r="A8331" s="150" t="str">
        <f t="shared" si="261"/>
        <v>2008-2010PersonsBCU4</v>
      </c>
      <c r="B8331" s="151" t="str">
        <f t="shared" si="260"/>
        <v>2008-2010_Persons_BCU4_&lt;75</v>
      </c>
      <c r="C8331" s="152" t="s">
        <v>6</v>
      </c>
      <c r="D8331" s="152" t="s">
        <v>215</v>
      </c>
      <c r="E8331" s="152" t="s">
        <v>30</v>
      </c>
      <c r="F8331" s="152">
        <v>1595</v>
      </c>
      <c r="G8331" s="152">
        <v>531.66666666666697</v>
      </c>
      <c r="H8331" s="152">
        <v>422.03471003966303</v>
      </c>
      <c r="I8331" s="152">
        <v>421.04676345240898</v>
      </c>
      <c r="J8331" s="152">
        <v>400.56276221430198</v>
      </c>
      <c r="K8331" s="152">
        <v>442.30395419400901</v>
      </c>
      <c r="L8331" s="152">
        <v>20.484001238106899</v>
      </c>
      <c r="M8331" s="152">
        <v>21.257190741600301</v>
      </c>
    </row>
    <row r="8332" spans="1:13">
      <c r="A8332" s="150" t="str">
        <f t="shared" si="261"/>
        <v>2009-2011PersonsBCU4</v>
      </c>
      <c r="B8332" s="151" t="str">
        <f t="shared" si="260"/>
        <v>2009-2011_Persons_BCU4_&lt;75</v>
      </c>
      <c r="C8332" s="152" t="s">
        <v>7</v>
      </c>
      <c r="D8332" s="152" t="s">
        <v>215</v>
      </c>
      <c r="E8332" s="152" t="s">
        <v>30</v>
      </c>
      <c r="F8332" s="152">
        <v>1524</v>
      </c>
      <c r="G8332" s="152">
        <v>508</v>
      </c>
      <c r="H8332" s="152">
        <v>401.46254596798798</v>
      </c>
      <c r="I8332" s="152">
        <v>399.461500360407</v>
      </c>
      <c r="J8332" s="152">
        <v>379.58040019292599</v>
      </c>
      <c r="K8332" s="152">
        <v>420.11067987131702</v>
      </c>
      <c r="L8332" s="152">
        <v>19.881100167480898</v>
      </c>
      <c r="M8332" s="152">
        <v>20.6491795109104</v>
      </c>
    </row>
    <row r="8333" spans="1:13">
      <c r="A8333" s="150" t="str">
        <f t="shared" si="261"/>
        <v>2010-2012PersonsBCU4</v>
      </c>
      <c r="B8333" s="151" t="str">
        <f t="shared" si="260"/>
        <v>2010-2012_Persons_BCU4_&lt;75</v>
      </c>
      <c r="C8333" s="152" t="s">
        <v>8</v>
      </c>
      <c r="D8333" s="152" t="s">
        <v>215</v>
      </c>
      <c r="E8333" s="152" t="s">
        <v>30</v>
      </c>
      <c r="F8333" s="152">
        <v>1493</v>
      </c>
      <c r="G8333" s="152">
        <v>497.66666666666703</v>
      </c>
      <c r="H8333" s="152">
        <v>391.949931218431</v>
      </c>
      <c r="I8333" s="152">
        <v>388.53869704506099</v>
      </c>
      <c r="J8333" s="152">
        <v>369.00883496310303</v>
      </c>
      <c r="K8333" s="152">
        <v>408.83102823779302</v>
      </c>
      <c r="L8333" s="152">
        <v>19.5298620819588</v>
      </c>
      <c r="M8333" s="152">
        <v>20.292331192731499</v>
      </c>
    </row>
    <row r="8334" spans="1:13">
      <c r="A8334" s="150" t="str">
        <f t="shared" si="261"/>
        <v>2011-2013PersonsBCU4</v>
      </c>
      <c r="B8334" s="151" t="str">
        <f t="shared" si="260"/>
        <v>2011-2013_Persons_BCU4_&lt;75</v>
      </c>
      <c r="C8334" s="152" t="s">
        <v>9</v>
      </c>
      <c r="D8334" s="152" t="s">
        <v>215</v>
      </c>
      <c r="E8334" s="152" t="s">
        <v>30</v>
      </c>
      <c r="F8334" s="152">
        <v>1491</v>
      </c>
      <c r="G8334" s="152">
        <v>497</v>
      </c>
      <c r="H8334" s="152">
        <v>389.986425019813</v>
      </c>
      <c r="I8334" s="152">
        <v>383.20213764757898</v>
      </c>
      <c r="J8334" s="152">
        <v>363.92221280980198</v>
      </c>
      <c r="K8334" s="152">
        <v>403.23528920184998</v>
      </c>
      <c r="L8334" s="152">
        <v>19.279924837776299</v>
      </c>
      <c r="M8334" s="152">
        <v>20.033151554271701</v>
      </c>
    </row>
    <row r="8335" spans="1:13">
      <c r="A8335" s="150" t="str">
        <f t="shared" si="261"/>
        <v>2012-2014PersonsBCU4</v>
      </c>
      <c r="B8335" s="151" t="str">
        <f t="shared" si="260"/>
        <v>2012-2014_Persons_BCU4_&lt;75</v>
      </c>
      <c r="C8335" s="152" t="s">
        <v>216</v>
      </c>
      <c r="D8335" s="152" t="s">
        <v>215</v>
      </c>
      <c r="E8335" s="152" t="s">
        <v>30</v>
      </c>
      <c r="F8335" s="152">
        <v>1538</v>
      </c>
      <c r="G8335" s="152">
        <v>512.66666666666697</v>
      </c>
      <c r="H8335" s="152">
        <v>401.52045195852202</v>
      </c>
      <c r="I8335" s="152">
        <v>390.46149230247102</v>
      </c>
      <c r="J8335" s="152">
        <v>371.10662434085202</v>
      </c>
      <c r="K8335" s="152">
        <v>410.56062650452299</v>
      </c>
      <c r="L8335" s="152">
        <v>19.354867961618801</v>
      </c>
      <c r="M8335" s="152">
        <v>20.099134202052099</v>
      </c>
    </row>
    <row r="8336" spans="1:13">
      <c r="A8336" s="150" t="str">
        <f t="shared" si="261"/>
        <v>2004-2006PersonsBCU5</v>
      </c>
      <c r="B8336" s="151" t="str">
        <f t="shared" si="260"/>
        <v>2004-2006_Persons_BCU5_&lt;75</v>
      </c>
      <c r="C8336" s="152" t="s">
        <v>1</v>
      </c>
      <c r="D8336" s="152" t="s">
        <v>215</v>
      </c>
      <c r="E8336" s="152" t="s">
        <v>31</v>
      </c>
      <c r="F8336" s="152">
        <v>1968</v>
      </c>
      <c r="G8336" s="152">
        <v>656</v>
      </c>
      <c r="H8336" s="152">
        <v>541.26454579708604</v>
      </c>
      <c r="I8336" s="152">
        <v>622.257874684885</v>
      </c>
      <c r="J8336" s="152">
        <v>594.94033129020795</v>
      </c>
      <c r="K8336" s="152">
        <v>650.50179082435295</v>
      </c>
      <c r="L8336" s="152">
        <v>27.317543394677401</v>
      </c>
      <c r="M8336" s="152">
        <v>28.243916139467999</v>
      </c>
    </row>
    <row r="8337" spans="1:13">
      <c r="A8337" s="150" t="str">
        <f t="shared" si="261"/>
        <v>2005-2007PersonsBCU5</v>
      </c>
      <c r="B8337" s="151" t="str">
        <f t="shared" si="260"/>
        <v>2005-2007_Persons_BCU5_&lt;75</v>
      </c>
      <c r="C8337" s="152" t="s">
        <v>3</v>
      </c>
      <c r="D8337" s="152" t="s">
        <v>215</v>
      </c>
      <c r="E8337" s="152" t="s">
        <v>31</v>
      </c>
      <c r="F8337" s="152">
        <v>1957</v>
      </c>
      <c r="G8337" s="152">
        <v>652.33333333333303</v>
      </c>
      <c r="H8337" s="152">
        <v>534.30821147356596</v>
      </c>
      <c r="I8337" s="152">
        <v>613.590019489459</v>
      </c>
      <c r="J8337" s="152">
        <v>586.55441189511998</v>
      </c>
      <c r="K8337" s="152">
        <v>641.54506002317498</v>
      </c>
      <c r="L8337" s="152">
        <v>27.035607594339201</v>
      </c>
      <c r="M8337" s="152">
        <v>27.955040533715401</v>
      </c>
    </row>
    <row r="8338" spans="1:13">
      <c r="A8338" s="150" t="str">
        <f t="shared" si="261"/>
        <v>2006-2008PersonsBCU5</v>
      </c>
      <c r="B8338" s="151" t="str">
        <f t="shared" si="260"/>
        <v>2006-2008_Persons_BCU5_&lt;75</v>
      </c>
      <c r="C8338" s="152" t="s">
        <v>4</v>
      </c>
      <c r="D8338" s="152" t="s">
        <v>215</v>
      </c>
      <c r="E8338" s="152" t="s">
        <v>31</v>
      </c>
      <c r="F8338" s="152">
        <v>1952</v>
      </c>
      <c r="G8338" s="152">
        <v>650.66666666666697</v>
      </c>
      <c r="H8338" s="152">
        <v>528.69067803496102</v>
      </c>
      <c r="I8338" s="152">
        <v>604.66637592647396</v>
      </c>
      <c r="J8338" s="152">
        <v>577.98490670730996</v>
      </c>
      <c r="K8338" s="152">
        <v>632.25641753623199</v>
      </c>
      <c r="L8338" s="152">
        <v>26.6814692191635</v>
      </c>
      <c r="M8338" s="152">
        <v>27.5900416097579</v>
      </c>
    </row>
    <row r="8339" spans="1:13">
      <c r="A8339" s="150" t="str">
        <f t="shared" si="261"/>
        <v>2007-2009PersonsBCU5</v>
      </c>
      <c r="B8339" s="151" t="str">
        <f t="shared" si="260"/>
        <v>2007-2009_Persons_BCU5_&lt;75</v>
      </c>
      <c r="C8339" s="152" t="s">
        <v>5</v>
      </c>
      <c r="D8339" s="152" t="s">
        <v>215</v>
      </c>
      <c r="E8339" s="152" t="s">
        <v>31</v>
      </c>
      <c r="F8339" s="152">
        <v>1956</v>
      </c>
      <c r="G8339" s="152">
        <v>652</v>
      </c>
      <c r="H8339" s="152">
        <v>526.67574975901096</v>
      </c>
      <c r="I8339" s="152">
        <v>600.13468884332201</v>
      </c>
      <c r="J8339" s="152">
        <v>573.67775211573201</v>
      </c>
      <c r="K8339" s="152">
        <v>627.49161320112103</v>
      </c>
      <c r="L8339" s="152">
        <v>26.4569367275903</v>
      </c>
      <c r="M8339" s="152">
        <v>27.3569243577995</v>
      </c>
    </row>
    <row r="8340" spans="1:13">
      <c r="A8340" s="150" t="str">
        <f t="shared" si="261"/>
        <v>2008-2010PersonsBCU5</v>
      </c>
      <c r="B8340" s="151" t="str">
        <f t="shared" si="260"/>
        <v>2008-2010_Persons_BCU5_&lt;75</v>
      </c>
      <c r="C8340" s="152" t="s">
        <v>6</v>
      </c>
      <c r="D8340" s="152" t="s">
        <v>215</v>
      </c>
      <c r="E8340" s="152" t="s">
        <v>31</v>
      </c>
      <c r="F8340" s="152">
        <v>1940</v>
      </c>
      <c r="G8340" s="152">
        <v>646.66666666666697</v>
      </c>
      <c r="H8340" s="152">
        <v>519.86472798212105</v>
      </c>
      <c r="I8340" s="152">
        <v>589.27809349856204</v>
      </c>
      <c r="J8340" s="152">
        <v>563.203617684851</v>
      </c>
      <c r="K8340" s="152">
        <v>616.24326522963497</v>
      </c>
      <c r="L8340" s="152">
        <v>26.074475813710698</v>
      </c>
      <c r="M8340" s="152">
        <v>26.965171731073799</v>
      </c>
    </row>
    <row r="8341" spans="1:13">
      <c r="A8341" s="150" t="str">
        <f t="shared" si="261"/>
        <v>2009-2011PersonsBCU5</v>
      </c>
      <c r="B8341" s="151" t="str">
        <f t="shared" si="260"/>
        <v>2009-2011_Persons_BCU5_&lt;75</v>
      </c>
      <c r="C8341" s="152" t="s">
        <v>7</v>
      </c>
      <c r="D8341" s="152" t="s">
        <v>215</v>
      </c>
      <c r="E8341" s="152" t="s">
        <v>31</v>
      </c>
      <c r="F8341" s="152">
        <v>1887</v>
      </c>
      <c r="G8341" s="152">
        <v>629</v>
      </c>
      <c r="H8341" s="152">
        <v>503.08194343727303</v>
      </c>
      <c r="I8341" s="152">
        <v>567.15959988581096</v>
      </c>
      <c r="J8341" s="152">
        <v>541.71828756812499</v>
      </c>
      <c r="K8341" s="152">
        <v>593.482329831774</v>
      </c>
      <c r="L8341" s="152">
        <v>25.441312317686499</v>
      </c>
      <c r="M8341" s="152">
        <v>26.322729945962099</v>
      </c>
    </row>
    <row r="8342" spans="1:13">
      <c r="A8342" s="150" t="str">
        <f t="shared" si="261"/>
        <v>2010-2012PersonsBCU5</v>
      </c>
      <c r="B8342" s="151" t="str">
        <f t="shared" si="260"/>
        <v>2010-2012_Persons_BCU5_&lt;75</v>
      </c>
      <c r="C8342" s="152" t="s">
        <v>8</v>
      </c>
      <c r="D8342" s="152" t="s">
        <v>215</v>
      </c>
      <c r="E8342" s="152" t="s">
        <v>31</v>
      </c>
      <c r="F8342" s="152">
        <v>1850</v>
      </c>
      <c r="G8342" s="152">
        <v>616.66666666666697</v>
      </c>
      <c r="H8342" s="152">
        <v>490.77866677985497</v>
      </c>
      <c r="I8342" s="152">
        <v>549.13416543024096</v>
      </c>
      <c r="J8342" s="152">
        <v>524.25919903250804</v>
      </c>
      <c r="K8342" s="152">
        <v>574.87966811107003</v>
      </c>
      <c r="L8342" s="152">
        <v>24.874966397733601</v>
      </c>
      <c r="M8342" s="152">
        <v>25.7455026808287</v>
      </c>
    </row>
    <row r="8343" spans="1:13">
      <c r="A8343" s="150" t="str">
        <f t="shared" si="261"/>
        <v>2011-2013PersonsBCU5</v>
      </c>
      <c r="B8343" s="151" t="str">
        <f t="shared" si="260"/>
        <v>2011-2013_Persons_BCU5_&lt;75</v>
      </c>
      <c r="C8343" s="152" t="s">
        <v>9</v>
      </c>
      <c r="D8343" s="152" t="s">
        <v>215</v>
      </c>
      <c r="E8343" s="152" t="s">
        <v>31</v>
      </c>
      <c r="F8343" s="152">
        <v>1902</v>
      </c>
      <c r="G8343" s="152">
        <v>634</v>
      </c>
      <c r="H8343" s="152">
        <v>501.79930138562003</v>
      </c>
      <c r="I8343" s="152">
        <v>558.38998468018303</v>
      </c>
      <c r="J8343" s="152">
        <v>533.45106571657504</v>
      </c>
      <c r="K8343" s="152">
        <v>584.18943748859601</v>
      </c>
      <c r="L8343" s="152">
        <v>24.938918963608799</v>
      </c>
      <c r="M8343" s="152">
        <v>25.7994528084125</v>
      </c>
    </row>
    <row r="8344" spans="1:13">
      <c r="A8344" s="150" t="str">
        <f t="shared" si="261"/>
        <v>2012-2014PersonsBCU5</v>
      </c>
      <c r="B8344" s="151" t="str">
        <f t="shared" si="260"/>
        <v>2012-2014_Persons_BCU5_&lt;75</v>
      </c>
      <c r="C8344" s="152" t="s">
        <v>216</v>
      </c>
      <c r="D8344" s="152" t="s">
        <v>215</v>
      </c>
      <c r="E8344" s="152" t="s">
        <v>31</v>
      </c>
      <c r="F8344" s="152">
        <v>1921</v>
      </c>
      <c r="G8344" s="152">
        <v>640.33333333333303</v>
      </c>
      <c r="H8344" s="152">
        <v>504.97748499657001</v>
      </c>
      <c r="I8344" s="152">
        <v>557.26431556089301</v>
      </c>
      <c r="J8344" s="152">
        <v>532.49981720524897</v>
      </c>
      <c r="K8344" s="152">
        <v>582.87901316469004</v>
      </c>
      <c r="L8344" s="152">
        <v>24.7644983556442</v>
      </c>
      <c r="M8344" s="152">
        <v>25.6146976037973</v>
      </c>
    </row>
    <row r="8345" spans="1:13">
      <c r="A8345" s="150" t="str">
        <f t="shared" si="261"/>
        <v>2004-2006PersonsCT1</v>
      </c>
      <c r="B8345" s="151" t="str">
        <f t="shared" si="260"/>
        <v>2004-2006_Persons_CT1_&lt;75</v>
      </c>
      <c r="C8345" s="152" t="s">
        <v>1</v>
      </c>
      <c r="D8345" s="152" t="s">
        <v>215</v>
      </c>
      <c r="E8345" s="152" t="s">
        <v>32</v>
      </c>
      <c r="F8345" s="152">
        <v>496</v>
      </c>
      <c r="G8345" s="152">
        <v>165.333333333333</v>
      </c>
      <c r="H8345" s="152">
        <v>297.40311913513301</v>
      </c>
      <c r="I8345" s="152">
        <v>377.18614117317099</v>
      </c>
      <c r="J8345" s="152">
        <v>344.13327191249402</v>
      </c>
      <c r="K8345" s="152">
        <v>412.51331910294999</v>
      </c>
      <c r="L8345" s="152">
        <v>33.052869260676601</v>
      </c>
      <c r="M8345" s="152">
        <v>35.327177929778898</v>
      </c>
    </row>
    <row r="8346" spans="1:13">
      <c r="A8346" s="150" t="str">
        <f t="shared" si="261"/>
        <v>2005-2007PersonsCT1</v>
      </c>
      <c r="B8346" s="151" t="str">
        <f t="shared" si="260"/>
        <v>2005-2007_Persons_CT1_&lt;75</v>
      </c>
      <c r="C8346" s="152" t="s">
        <v>3</v>
      </c>
      <c r="D8346" s="152" t="s">
        <v>215</v>
      </c>
      <c r="E8346" s="152" t="s">
        <v>32</v>
      </c>
      <c r="F8346" s="152">
        <v>522</v>
      </c>
      <c r="G8346" s="152">
        <v>174</v>
      </c>
      <c r="H8346" s="152">
        <v>309.57181828964502</v>
      </c>
      <c r="I8346" s="152">
        <v>383.65476264024699</v>
      </c>
      <c r="J8346" s="152">
        <v>350.88233005592201</v>
      </c>
      <c r="K8346" s="152">
        <v>418.62327123392402</v>
      </c>
      <c r="L8346" s="152">
        <v>32.772432584325401</v>
      </c>
      <c r="M8346" s="152">
        <v>34.968508593676802</v>
      </c>
    </row>
    <row r="8347" spans="1:13">
      <c r="A8347" s="150" t="str">
        <f t="shared" si="261"/>
        <v>2006-2008PersonsCT1</v>
      </c>
      <c r="B8347" s="151" t="str">
        <f t="shared" si="260"/>
        <v>2006-2008_Persons_CT1_&lt;75</v>
      </c>
      <c r="C8347" s="152" t="s">
        <v>4</v>
      </c>
      <c r="D8347" s="152" t="s">
        <v>215</v>
      </c>
      <c r="E8347" s="152" t="s">
        <v>32</v>
      </c>
      <c r="F8347" s="152">
        <v>497</v>
      </c>
      <c r="G8347" s="152">
        <v>165.666666666667</v>
      </c>
      <c r="H8347" s="152">
        <v>292.06431291429601</v>
      </c>
      <c r="I8347" s="152">
        <v>350.641966439241</v>
      </c>
      <c r="J8347" s="152">
        <v>319.97346124894199</v>
      </c>
      <c r="K8347" s="152">
        <v>383.41851355685401</v>
      </c>
      <c r="L8347" s="152">
        <v>30.668505190299001</v>
      </c>
      <c r="M8347" s="152">
        <v>32.7765471176128</v>
      </c>
    </row>
    <row r="8348" spans="1:13">
      <c r="A8348" s="150" t="str">
        <f t="shared" si="261"/>
        <v>2007-2009PersonsCT1</v>
      </c>
      <c r="B8348" s="151" t="str">
        <f t="shared" si="260"/>
        <v>2007-2009_Persons_CT1_&lt;75</v>
      </c>
      <c r="C8348" s="152" t="s">
        <v>5</v>
      </c>
      <c r="D8348" s="152" t="s">
        <v>215</v>
      </c>
      <c r="E8348" s="152" t="s">
        <v>32</v>
      </c>
      <c r="F8348" s="152">
        <v>494</v>
      </c>
      <c r="G8348" s="152">
        <v>164.666666666667</v>
      </c>
      <c r="H8348" s="152">
        <v>287.74296515048297</v>
      </c>
      <c r="I8348" s="152">
        <v>338.456286266321</v>
      </c>
      <c r="J8348" s="152">
        <v>308.79233139383598</v>
      </c>
      <c r="K8348" s="152">
        <v>370.16564609037499</v>
      </c>
      <c r="L8348" s="152">
        <v>29.663954872484599</v>
      </c>
      <c r="M8348" s="152">
        <v>31.709359824054399</v>
      </c>
    </row>
    <row r="8349" spans="1:13">
      <c r="A8349" s="150" t="str">
        <f t="shared" si="261"/>
        <v>2008-2010PersonsCT1</v>
      </c>
      <c r="B8349" s="151" t="str">
        <f t="shared" si="260"/>
        <v>2008-2010_Persons_CT1_&lt;75</v>
      </c>
      <c r="C8349" s="152" t="s">
        <v>6</v>
      </c>
      <c r="D8349" s="152" t="s">
        <v>215</v>
      </c>
      <c r="E8349" s="152" t="s">
        <v>32</v>
      </c>
      <c r="F8349" s="152">
        <v>472</v>
      </c>
      <c r="G8349" s="152">
        <v>157.333333333333</v>
      </c>
      <c r="H8349" s="152">
        <v>273.97737364825298</v>
      </c>
      <c r="I8349" s="152">
        <v>319.068514892503</v>
      </c>
      <c r="J8349" s="152">
        <v>290.52215315935598</v>
      </c>
      <c r="K8349" s="152">
        <v>349.63029967704801</v>
      </c>
      <c r="L8349" s="152">
        <v>28.546361733146899</v>
      </c>
      <c r="M8349" s="152">
        <v>30.561784784545001</v>
      </c>
    </row>
    <row r="8350" spans="1:13">
      <c r="A8350" s="150" t="str">
        <f t="shared" si="261"/>
        <v>2009-2011PersonsCT1</v>
      </c>
      <c r="B8350" s="151" t="str">
        <f t="shared" si="260"/>
        <v>2009-2011_Persons_CT1_&lt;75</v>
      </c>
      <c r="C8350" s="152" t="s">
        <v>7</v>
      </c>
      <c r="D8350" s="152" t="s">
        <v>215</v>
      </c>
      <c r="E8350" s="152" t="s">
        <v>32</v>
      </c>
      <c r="F8350" s="152">
        <v>488</v>
      </c>
      <c r="G8350" s="152">
        <v>162.666666666667</v>
      </c>
      <c r="H8350" s="152">
        <v>283.34862332052103</v>
      </c>
      <c r="I8350" s="152">
        <v>321.29702579135801</v>
      </c>
      <c r="J8350" s="152">
        <v>293.07059562010198</v>
      </c>
      <c r="K8350" s="152">
        <v>351.48211533052398</v>
      </c>
      <c r="L8350" s="152">
        <v>28.226430171256201</v>
      </c>
      <c r="M8350" s="152">
        <v>30.185089539165698</v>
      </c>
    </row>
    <row r="8351" spans="1:13">
      <c r="A8351" s="150" t="str">
        <f t="shared" si="261"/>
        <v>2010-2012PersonsCT1</v>
      </c>
      <c r="B8351" s="151" t="str">
        <f t="shared" si="260"/>
        <v>2010-2012_Persons_CT1_&lt;75</v>
      </c>
      <c r="C8351" s="152" t="s">
        <v>8</v>
      </c>
      <c r="D8351" s="152" t="s">
        <v>215</v>
      </c>
      <c r="E8351" s="152" t="s">
        <v>32</v>
      </c>
      <c r="F8351" s="152">
        <v>503</v>
      </c>
      <c r="G8351" s="152">
        <v>167.666666666667</v>
      </c>
      <c r="H8351" s="152">
        <v>291.94114745059301</v>
      </c>
      <c r="I8351" s="152">
        <v>320.79513990403399</v>
      </c>
      <c r="J8351" s="152">
        <v>293.08562547182999</v>
      </c>
      <c r="K8351" s="152">
        <v>350.39749161620199</v>
      </c>
      <c r="L8351" s="152">
        <v>27.7095144322045</v>
      </c>
      <c r="M8351" s="152">
        <v>29.602351712167799</v>
      </c>
    </row>
    <row r="8352" spans="1:13">
      <c r="A8352" s="150" t="str">
        <f t="shared" si="261"/>
        <v>2011-2013PersonsCT1</v>
      </c>
      <c r="B8352" s="151" t="str">
        <f t="shared" si="260"/>
        <v>2011-2013_Persons_CT1_&lt;75</v>
      </c>
      <c r="C8352" s="152" t="s">
        <v>9</v>
      </c>
      <c r="D8352" s="152" t="s">
        <v>215</v>
      </c>
      <c r="E8352" s="152" t="s">
        <v>32</v>
      </c>
      <c r="F8352" s="152">
        <v>495</v>
      </c>
      <c r="G8352" s="152">
        <v>165</v>
      </c>
      <c r="H8352" s="152">
        <v>286.95652173912998</v>
      </c>
      <c r="I8352" s="152">
        <v>305.00784350802297</v>
      </c>
      <c r="J8352" s="152">
        <v>278.51582620960102</v>
      </c>
      <c r="K8352" s="152">
        <v>333.32463784765702</v>
      </c>
      <c r="L8352" s="152">
        <v>26.4920172984218</v>
      </c>
      <c r="M8352" s="152">
        <v>28.316794339634001</v>
      </c>
    </row>
    <row r="8353" spans="1:13">
      <c r="A8353" s="150" t="str">
        <f t="shared" si="261"/>
        <v>2012-2014PersonsCT1</v>
      </c>
      <c r="B8353" s="151" t="str">
        <f t="shared" si="260"/>
        <v>2012-2014_Persons_CT1_&lt;75</v>
      </c>
      <c r="C8353" s="152" t="s">
        <v>216</v>
      </c>
      <c r="D8353" s="152" t="s">
        <v>215</v>
      </c>
      <c r="E8353" s="152" t="s">
        <v>32</v>
      </c>
      <c r="F8353" s="152">
        <v>487</v>
      </c>
      <c r="G8353" s="152">
        <v>162.333333333333</v>
      </c>
      <c r="H8353" s="152">
        <v>281.82544183516399</v>
      </c>
      <c r="I8353" s="152">
        <v>294.92173649646298</v>
      </c>
      <c r="J8353" s="152">
        <v>269.13668611530198</v>
      </c>
      <c r="K8353" s="152">
        <v>322.49794148728898</v>
      </c>
      <c r="L8353" s="152">
        <v>25.7850503811609</v>
      </c>
      <c r="M8353" s="152">
        <v>27.5762049908259</v>
      </c>
    </row>
    <row r="8354" spans="1:13">
      <c r="A8354" s="150" t="str">
        <f t="shared" si="261"/>
        <v>2004-2006PersonsCT2</v>
      </c>
      <c r="B8354" s="151" t="str">
        <f t="shared" si="260"/>
        <v>2004-2006_Persons_CT2_&lt;75</v>
      </c>
      <c r="C8354" s="152" t="s">
        <v>1</v>
      </c>
      <c r="D8354" s="152" t="s">
        <v>215</v>
      </c>
      <c r="E8354" s="152" t="s">
        <v>33</v>
      </c>
      <c r="F8354" s="152">
        <v>631</v>
      </c>
      <c r="G8354" s="152">
        <v>210.333333333333</v>
      </c>
      <c r="H8354" s="152">
        <v>380.87075141996598</v>
      </c>
      <c r="I8354" s="152">
        <v>433.03123250069001</v>
      </c>
      <c r="J8354" s="152">
        <v>399.74700589614901</v>
      </c>
      <c r="K8354" s="152">
        <v>468.33743001336802</v>
      </c>
      <c r="L8354" s="152">
        <v>33.284226604540798</v>
      </c>
      <c r="M8354" s="152">
        <v>35.306197512678402</v>
      </c>
    </row>
    <row r="8355" spans="1:13">
      <c r="A8355" s="150" t="str">
        <f t="shared" si="261"/>
        <v>2005-2007PersonsCT2</v>
      </c>
      <c r="B8355" s="151" t="str">
        <f t="shared" si="260"/>
        <v>2005-2007_Persons_CT2_&lt;75</v>
      </c>
      <c r="C8355" s="152" t="s">
        <v>3</v>
      </c>
      <c r="D8355" s="152" t="s">
        <v>215</v>
      </c>
      <c r="E8355" s="152" t="s">
        <v>33</v>
      </c>
      <c r="F8355" s="152">
        <v>638</v>
      </c>
      <c r="G8355" s="152">
        <v>212.666666666667</v>
      </c>
      <c r="H8355" s="152">
        <v>383.96494965725998</v>
      </c>
      <c r="I8355" s="152">
        <v>432.15588329363499</v>
      </c>
      <c r="J8355" s="152">
        <v>399.10483980476499</v>
      </c>
      <c r="K8355" s="152">
        <v>467.20332549070503</v>
      </c>
      <c r="L8355" s="152">
        <v>33.051043488870299</v>
      </c>
      <c r="M8355" s="152">
        <v>35.047442197069202</v>
      </c>
    </row>
    <row r="8356" spans="1:13">
      <c r="A8356" s="150" t="str">
        <f t="shared" si="261"/>
        <v>2006-2008PersonsCT2</v>
      </c>
      <c r="B8356" s="151" t="str">
        <f t="shared" si="260"/>
        <v>2006-2008_Persons_CT2_&lt;75</v>
      </c>
      <c r="C8356" s="152" t="s">
        <v>4</v>
      </c>
      <c r="D8356" s="152" t="s">
        <v>215</v>
      </c>
      <c r="E8356" s="152" t="s">
        <v>33</v>
      </c>
      <c r="F8356" s="152">
        <v>663</v>
      </c>
      <c r="G8356" s="152">
        <v>221</v>
      </c>
      <c r="H8356" s="152">
        <v>397.93052121095701</v>
      </c>
      <c r="I8356" s="152">
        <v>442.00606421683398</v>
      </c>
      <c r="J8356" s="152">
        <v>408.82702818960001</v>
      </c>
      <c r="K8356" s="152">
        <v>477.14985682201097</v>
      </c>
      <c r="L8356" s="152">
        <v>33.179036027234403</v>
      </c>
      <c r="M8356" s="152">
        <v>35.143792605177197</v>
      </c>
    </row>
    <row r="8357" spans="1:13">
      <c r="A8357" s="150" t="str">
        <f t="shared" si="261"/>
        <v>2007-2009PersonsCT2</v>
      </c>
      <c r="B8357" s="151" t="str">
        <f t="shared" si="260"/>
        <v>2007-2009_Persons_CT2_&lt;75</v>
      </c>
      <c r="C8357" s="152" t="s">
        <v>5</v>
      </c>
      <c r="D8357" s="152" t="s">
        <v>215</v>
      </c>
      <c r="E8357" s="152" t="s">
        <v>33</v>
      </c>
      <c r="F8357" s="152">
        <v>696</v>
      </c>
      <c r="G8357" s="152">
        <v>232</v>
      </c>
      <c r="H8357" s="152">
        <v>416.98869457375503</v>
      </c>
      <c r="I8357" s="152">
        <v>458.19477886957401</v>
      </c>
      <c r="J8357" s="152">
        <v>424.59903426350701</v>
      </c>
      <c r="K8357" s="152">
        <v>493.730724445931</v>
      </c>
      <c r="L8357" s="152">
        <v>33.595744606066503</v>
      </c>
      <c r="M8357" s="152">
        <v>35.535945576357399</v>
      </c>
    </row>
    <row r="8358" spans="1:13">
      <c r="A8358" s="150" t="str">
        <f t="shared" si="261"/>
        <v>2008-2010PersonsCT2</v>
      </c>
      <c r="B8358" s="151" t="str">
        <f t="shared" si="260"/>
        <v>2008-2010_Persons_CT2_&lt;75</v>
      </c>
      <c r="C8358" s="152" t="s">
        <v>6</v>
      </c>
      <c r="D8358" s="152" t="s">
        <v>215</v>
      </c>
      <c r="E8358" s="152" t="s">
        <v>33</v>
      </c>
      <c r="F8358" s="152">
        <v>663</v>
      </c>
      <c r="G8358" s="152">
        <v>221</v>
      </c>
      <c r="H8358" s="152">
        <v>396.18514933132599</v>
      </c>
      <c r="I8358" s="152">
        <v>430.30428280272099</v>
      </c>
      <c r="J8358" s="152">
        <v>397.995416627015</v>
      </c>
      <c r="K8358" s="152">
        <v>464.526376876082</v>
      </c>
      <c r="L8358" s="152">
        <v>32.3088661757062</v>
      </c>
      <c r="M8358" s="152">
        <v>34.2220940733608</v>
      </c>
    </row>
    <row r="8359" spans="1:13">
      <c r="A8359" s="150" t="str">
        <f t="shared" si="261"/>
        <v>2009-2011PersonsCT2</v>
      </c>
      <c r="B8359" s="151" t="str">
        <f t="shared" si="260"/>
        <v>2009-2011_Persons_CT2_&lt;75</v>
      </c>
      <c r="C8359" s="152" t="s">
        <v>7</v>
      </c>
      <c r="D8359" s="152" t="s">
        <v>215</v>
      </c>
      <c r="E8359" s="152" t="s">
        <v>33</v>
      </c>
      <c r="F8359" s="152">
        <v>655</v>
      </c>
      <c r="G8359" s="152">
        <v>218.333333333333</v>
      </c>
      <c r="H8359" s="152">
        <v>390.57142686773602</v>
      </c>
      <c r="I8359" s="152">
        <v>419.36401349421698</v>
      </c>
      <c r="J8359" s="152">
        <v>387.67717413074001</v>
      </c>
      <c r="K8359" s="152">
        <v>452.939039642154</v>
      </c>
      <c r="L8359" s="152">
        <v>31.686839363476299</v>
      </c>
      <c r="M8359" s="152">
        <v>33.575026147937599</v>
      </c>
    </row>
    <row r="8360" spans="1:13">
      <c r="A8360" s="150" t="str">
        <f t="shared" si="261"/>
        <v>2010-2012PersonsCT2</v>
      </c>
      <c r="B8360" s="151" t="str">
        <f t="shared" si="260"/>
        <v>2010-2012_Persons_CT2_&lt;75</v>
      </c>
      <c r="C8360" s="152" t="s">
        <v>8</v>
      </c>
      <c r="D8360" s="152" t="s">
        <v>215</v>
      </c>
      <c r="E8360" s="152" t="s">
        <v>33</v>
      </c>
      <c r="F8360" s="152">
        <v>629</v>
      </c>
      <c r="G8360" s="152">
        <v>209.666666666667</v>
      </c>
      <c r="H8360" s="152">
        <v>374.31786668570999</v>
      </c>
      <c r="I8360" s="152">
        <v>396.98395994040499</v>
      </c>
      <c r="J8360" s="152">
        <v>366.40157512977697</v>
      </c>
      <c r="K8360" s="152">
        <v>429.427231126484</v>
      </c>
      <c r="L8360" s="152">
        <v>30.582384810627801</v>
      </c>
      <c r="M8360" s="152">
        <v>32.443271186079102</v>
      </c>
    </row>
    <row r="8361" spans="1:13">
      <c r="A8361" s="150" t="str">
        <f t="shared" si="261"/>
        <v>2011-2013PersonsCT2</v>
      </c>
      <c r="B8361" s="151" t="str">
        <f t="shared" si="260"/>
        <v>2011-2013_Persons_CT2_&lt;75</v>
      </c>
      <c r="C8361" s="152" t="s">
        <v>9</v>
      </c>
      <c r="D8361" s="152" t="s">
        <v>215</v>
      </c>
      <c r="E8361" s="152" t="s">
        <v>33</v>
      </c>
      <c r="F8361" s="152">
        <v>663</v>
      </c>
      <c r="G8361" s="152">
        <v>221</v>
      </c>
      <c r="H8361" s="152">
        <v>393.32941783686601</v>
      </c>
      <c r="I8361" s="152">
        <v>412.44818706154098</v>
      </c>
      <c r="J8361" s="152">
        <v>381.49168008315797</v>
      </c>
      <c r="K8361" s="152">
        <v>445.23783954379098</v>
      </c>
      <c r="L8361" s="152">
        <v>30.956506978383999</v>
      </c>
      <c r="M8361" s="152">
        <v>32.789652482249302</v>
      </c>
    </row>
    <row r="8362" spans="1:13">
      <c r="A8362" s="150" t="str">
        <f t="shared" si="261"/>
        <v>2012-2014PersonsCT2</v>
      </c>
      <c r="B8362" s="151" t="str">
        <f t="shared" si="260"/>
        <v>2012-2014_Persons_CT2_&lt;75</v>
      </c>
      <c r="C8362" s="152" t="s">
        <v>216</v>
      </c>
      <c r="D8362" s="152" t="s">
        <v>215</v>
      </c>
      <c r="E8362" s="152" t="s">
        <v>33</v>
      </c>
      <c r="F8362" s="152">
        <v>661</v>
      </c>
      <c r="G8362" s="152">
        <v>220.333333333333</v>
      </c>
      <c r="H8362" s="152">
        <v>390.91839208937301</v>
      </c>
      <c r="I8362" s="152">
        <v>403.30654572145602</v>
      </c>
      <c r="J8362" s="152">
        <v>373.01163135850101</v>
      </c>
      <c r="K8362" s="152">
        <v>435.39822739882902</v>
      </c>
      <c r="L8362" s="152">
        <v>30.294914362955002</v>
      </c>
      <c r="M8362" s="152">
        <v>32.0916816773736</v>
      </c>
    </row>
    <row r="8363" spans="1:13">
      <c r="A8363" s="150" t="str">
        <f t="shared" si="261"/>
        <v>2004-2006PersonsCT3</v>
      </c>
      <c r="B8363" s="151" t="str">
        <f t="shared" si="260"/>
        <v>2004-2006_Persons_CT3_&lt;75</v>
      </c>
      <c r="C8363" s="152" t="s">
        <v>1</v>
      </c>
      <c r="D8363" s="152" t="s">
        <v>215</v>
      </c>
      <c r="E8363" s="152" t="s">
        <v>34</v>
      </c>
      <c r="F8363" s="152">
        <v>740</v>
      </c>
      <c r="G8363" s="152">
        <v>246.666666666667</v>
      </c>
      <c r="H8363" s="152">
        <v>455.05137776028602</v>
      </c>
      <c r="I8363" s="152">
        <v>506.74122873113998</v>
      </c>
      <c r="J8363" s="152">
        <v>470.79747798587499</v>
      </c>
      <c r="K8363" s="152">
        <v>544.69621874328698</v>
      </c>
      <c r="L8363" s="152">
        <v>35.943750745264801</v>
      </c>
      <c r="M8363" s="152">
        <v>37.954990012147803</v>
      </c>
    </row>
    <row r="8364" spans="1:13">
      <c r="A8364" s="150" t="str">
        <f t="shared" si="261"/>
        <v>2005-2007PersonsCT3</v>
      </c>
      <c r="B8364" s="151" t="str">
        <f t="shared" si="260"/>
        <v>2005-2007_Persons_CT3_&lt;75</v>
      </c>
      <c r="C8364" s="152" t="s">
        <v>3</v>
      </c>
      <c r="D8364" s="152" t="s">
        <v>215</v>
      </c>
      <c r="E8364" s="152" t="s">
        <v>34</v>
      </c>
      <c r="F8364" s="152">
        <v>775</v>
      </c>
      <c r="G8364" s="152">
        <v>258.33333333333297</v>
      </c>
      <c r="H8364" s="152">
        <v>478.79109881012698</v>
      </c>
      <c r="I8364" s="152">
        <v>530.053857969094</v>
      </c>
      <c r="J8364" s="152">
        <v>493.27634564174099</v>
      </c>
      <c r="K8364" s="152">
        <v>568.84086208054305</v>
      </c>
      <c r="L8364" s="152">
        <v>36.777512327353698</v>
      </c>
      <c r="M8364" s="152">
        <v>38.787004111448901</v>
      </c>
    </row>
    <row r="8365" spans="1:13">
      <c r="A8365" s="150" t="str">
        <f t="shared" si="261"/>
        <v>2006-2008PersonsCT3</v>
      </c>
      <c r="B8365" s="151" t="str">
        <f t="shared" si="260"/>
        <v>2006-2008_Persons_CT3_&lt;75</v>
      </c>
      <c r="C8365" s="152" t="s">
        <v>4</v>
      </c>
      <c r="D8365" s="152" t="s">
        <v>215</v>
      </c>
      <c r="E8365" s="152" t="s">
        <v>34</v>
      </c>
      <c r="F8365" s="152">
        <v>793</v>
      </c>
      <c r="G8365" s="152">
        <v>264.33333333333297</v>
      </c>
      <c r="H8365" s="152">
        <v>491.57564561921203</v>
      </c>
      <c r="I8365" s="152">
        <v>543.169815219974</v>
      </c>
      <c r="J8365" s="152">
        <v>505.88081998004202</v>
      </c>
      <c r="K8365" s="152">
        <v>582.47231043663805</v>
      </c>
      <c r="L8365" s="152">
        <v>37.2889952399319</v>
      </c>
      <c r="M8365" s="152">
        <v>39.302495216664198</v>
      </c>
    </row>
    <row r="8366" spans="1:13">
      <c r="A8366" s="150" t="str">
        <f t="shared" si="261"/>
        <v>2007-2009PersonsCT3</v>
      </c>
      <c r="B8366" s="151" t="str">
        <f t="shared" si="260"/>
        <v>2007-2009_Persons_CT3_&lt;75</v>
      </c>
      <c r="C8366" s="152" t="s">
        <v>5</v>
      </c>
      <c r="D8366" s="152" t="s">
        <v>215</v>
      </c>
      <c r="E8366" s="152" t="s">
        <v>34</v>
      </c>
      <c r="F8366" s="152">
        <v>794</v>
      </c>
      <c r="G8366" s="152">
        <v>264.66666666666703</v>
      </c>
      <c r="H8366" s="152">
        <v>492.78816315384398</v>
      </c>
      <c r="I8366" s="152">
        <v>536.92763702611796</v>
      </c>
      <c r="J8366" s="152">
        <v>500.076030235904</v>
      </c>
      <c r="K8366" s="152">
        <v>575.76783581849895</v>
      </c>
      <c r="L8366" s="152">
        <v>36.851606790214198</v>
      </c>
      <c r="M8366" s="152">
        <v>38.840198792380498</v>
      </c>
    </row>
    <row r="8367" spans="1:13">
      <c r="A8367" s="150" t="str">
        <f t="shared" si="261"/>
        <v>2008-2010PersonsCT3</v>
      </c>
      <c r="B8367" s="151" t="str">
        <f t="shared" si="260"/>
        <v>2008-2010_Persons_CT3_&lt;75</v>
      </c>
      <c r="C8367" s="152" t="s">
        <v>6</v>
      </c>
      <c r="D8367" s="152" t="s">
        <v>215</v>
      </c>
      <c r="E8367" s="152" t="s">
        <v>34</v>
      </c>
      <c r="F8367" s="152">
        <v>759</v>
      </c>
      <c r="G8367" s="152">
        <v>253</v>
      </c>
      <c r="H8367" s="152">
        <v>470.23691514670901</v>
      </c>
      <c r="I8367" s="152">
        <v>508.80940143116999</v>
      </c>
      <c r="J8367" s="152">
        <v>473.110363294423</v>
      </c>
      <c r="K8367" s="152">
        <v>546.48007032353996</v>
      </c>
      <c r="L8367" s="152">
        <v>35.699038136746303</v>
      </c>
      <c r="M8367" s="152">
        <v>37.670668892370301</v>
      </c>
    </row>
    <row r="8368" spans="1:13">
      <c r="A8368" s="150" t="str">
        <f t="shared" si="261"/>
        <v>2009-2011PersonsCT3</v>
      </c>
      <c r="B8368" s="151" t="str">
        <f t="shared" si="260"/>
        <v>2009-2011_Persons_CT3_&lt;75</v>
      </c>
      <c r="C8368" s="152" t="s">
        <v>7</v>
      </c>
      <c r="D8368" s="152" t="s">
        <v>215</v>
      </c>
      <c r="E8368" s="152" t="s">
        <v>34</v>
      </c>
      <c r="F8368" s="152">
        <v>706</v>
      </c>
      <c r="G8368" s="152">
        <v>235.333333333333</v>
      </c>
      <c r="H8368" s="152">
        <v>435.888570581843</v>
      </c>
      <c r="I8368" s="152">
        <v>466.39217689773398</v>
      </c>
      <c r="J8368" s="152">
        <v>432.49165491988498</v>
      </c>
      <c r="K8368" s="152">
        <v>502.23615326623701</v>
      </c>
      <c r="L8368" s="152">
        <v>33.9005219778482</v>
      </c>
      <c r="M8368" s="152">
        <v>35.843976368503299</v>
      </c>
    </row>
    <row r="8369" spans="1:13">
      <c r="A8369" s="150" t="str">
        <f t="shared" si="261"/>
        <v>2010-2012PersonsCT3</v>
      </c>
      <c r="B8369" s="151" t="str">
        <f t="shared" si="260"/>
        <v>2010-2012_Persons_CT3_&lt;75</v>
      </c>
      <c r="C8369" s="152" t="s">
        <v>8</v>
      </c>
      <c r="D8369" s="152" t="s">
        <v>215</v>
      </c>
      <c r="E8369" s="152" t="s">
        <v>34</v>
      </c>
      <c r="F8369" s="152">
        <v>695</v>
      </c>
      <c r="G8369" s="152">
        <v>231.666666666667</v>
      </c>
      <c r="H8369" s="152">
        <v>428.137570765904</v>
      </c>
      <c r="I8369" s="152">
        <v>456.157779166735</v>
      </c>
      <c r="J8369" s="152">
        <v>422.75697231396299</v>
      </c>
      <c r="K8369" s="152">
        <v>491.48895980671301</v>
      </c>
      <c r="L8369" s="152">
        <v>33.4008068527719</v>
      </c>
      <c r="M8369" s="152">
        <v>35.331180639978101</v>
      </c>
    </row>
    <row r="8370" spans="1:13">
      <c r="A8370" s="150" t="str">
        <f t="shared" si="261"/>
        <v>2011-2013PersonsCT3</v>
      </c>
      <c r="B8370" s="151" t="str">
        <f t="shared" si="260"/>
        <v>2011-2013_Persons_CT3_&lt;75</v>
      </c>
      <c r="C8370" s="152" t="s">
        <v>9</v>
      </c>
      <c r="D8370" s="152" t="s">
        <v>215</v>
      </c>
      <c r="E8370" s="152" t="s">
        <v>34</v>
      </c>
      <c r="F8370" s="152">
        <v>677</v>
      </c>
      <c r="G8370" s="152">
        <v>225.666666666667</v>
      </c>
      <c r="H8370" s="152">
        <v>416.80005910311002</v>
      </c>
      <c r="I8370" s="152">
        <v>442.71796032331901</v>
      </c>
      <c r="J8370" s="152">
        <v>409.88981470164998</v>
      </c>
      <c r="K8370" s="152">
        <v>477.46923658604101</v>
      </c>
      <c r="L8370" s="152">
        <v>32.828145621668497</v>
      </c>
      <c r="M8370" s="152">
        <v>34.751276262722897</v>
      </c>
    </row>
    <row r="8371" spans="1:13">
      <c r="A8371" s="150" t="str">
        <f t="shared" si="261"/>
        <v>2012-2014PersonsCT3</v>
      </c>
      <c r="B8371" s="151" t="str">
        <f t="shared" si="260"/>
        <v>2012-2014_Persons_CT3_&lt;75</v>
      </c>
      <c r="C8371" s="152" t="s">
        <v>216</v>
      </c>
      <c r="D8371" s="152" t="s">
        <v>215</v>
      </c>
      <c r="E8371" s="152" t="s">
        <v>34</v>
      </c>
      <c r="F8371" s="152">
        <v>722</v>
      </c>
      <c r="G8371" s="152">
        <v>240.666666666667</v>
      </c>
      <c r="H8371" s="152">
        <v>444.43897274271802</v>
      </c>
      <c r="I8371" s="152">
        <v>469.30247169768398</v>
      </c>
      <c r="J8371" s="152">
        <v>435.57250386827201</v>
      </c>
      <c r="K8371" s="152">
        <v>504.94390764928801</v>
      </c>
      <c r="L8371" s="152">
        <v>33.729967829412601</v>
      </c>
      <c r="M8371" s="152">
        <v>35.641435951603597</v>
      </c>
    </row>
    <row r="8372" spans="1:13">
      <c r="A8372" s="150" t="str">
        <f t="shared" si="261"/>
        <v>2004-2006PersonsCT4</v>
      </c>
      <c r="B8372" s="151" t="str">
        <f t="shared" si="260"/>
        <v>2004-2006_Persons_CT4_&lt;75</v>
      </c>
      <c r="C8372" s="152" t="s">
        <v>1</v>
      </c>
      <c r="D8372" s="152" t="s">
        <v>215</v>
      </c>
      <c r="E8372" s="152" t="s">
        <v>35</v>
      </c>
      <c r="F8372" s="152">
        <v>807</v>
      </c>
      <c r="G8372" s="152">
        <v>269</v>
      </c>
      <c r="H8372" s="152">
        <v>518.15467591254901</v>
      </c>
      <c r="I8372" s="152">
        <v>570.72532929263195</v>
      </c>
      <c r="J8372" s="152">
        <v>531.91811105772399</v>
      </c>
      <c r="K8372" s="152">
        <v>611.60924019408196</v>
      </c>
      <c r="L8372" s="152">
        <v>38.807218234908099</v>
      </c>
      <c r="M8372" s="152">
        <v>40.883910901450498</v>
      </c>
    </row>
    <row r="8373" spans="1:13">
      <c r="A8373" s="150" t="str">
        <f t="shared" si="261"/>
        <v>2005-2007PersonsCT4</v>
      </c>
      <c r="B8373" s="151" t="str">
        <f t="shared" si="260"/>
        <v>2005-2007_Persons_CT4_&lt;75</v>
      </c>
      <c r="C8373" s="152" t="s">
        <v>3</v>
      </c>
      <c r="D8373" s="152" t="s">
        <v>215</v>
      </c>
      <c r="E8373" s="152" t="s">
        <v>35</v>
      </c>
      <c r="F8373" s="152">
        <v>805</v>
      </c>
      <c r="G8373" s="152">
        <v>268.33333333333297</v>
      </c>
      <c r="H8373" s="152">
        <v>517.41203995320802</v>
      </c>
      <c r="I8373" s="152">
        <v>565.62497125685502</v>
      </c>
      <c r="J8373" s="152">
        <v>527.10070957616597</v>
      </c>
      <c r="K8373" s="152">
        <v>606.21341763996099</v>
      </c>
      <c r="L8373" s="152">
        <v>38.524261680690003</v>
      </c>
      <c r="M8373" s="152">
        <v>40.588446383105598</v>
      </c>
    </row>
    <row r="8374" spans="1:13">
      <c r="A8374" s="150" t="str">
        <f t="shared" si="261"/>
        <v>2006-2008PersonsCT4</v>
      </c>
      <c r="B8374" s="151" t="str">
        <f t="shared" si="260"/>
        <v>2006-2008_Persons_CT4_&lt;75</v>
      </c>
      <c r="C8374" s="152" t="s">
        <v>4</v>
      </c>
      <c r="D8374" s="152" t="s">
        <v>215</v>
      </c>
      <c r="E8374" s="152" t="s">
        <v>35</v>
      </c>
      <c r="F8374" s="152">
        <v>809</v>
      </c>
      <c r="G8374" s="152">
        <v>269.66666666666703</v>
      </c>
      <c r="H8374" s="152">
        <v>519.35879411179405</v>
      </c>
      <c r="I8374" s="152">
        <v>564.59832535633097</v>
      </c>
      <c r="J8374" s="152">
        <v>526.232654245003</v>
      </c>
      <c r="K8374" s="152">
        <v>605.01444745794504</v>
      </c>
      <c r="L8374" s="152">
        <v>38.365671111327899</v>
      </c>
      <c r="M8374" s="152">
        <v>40.416122101614299</v>
      </c>
    </row>
    <row r="8375" spans="1:13">
      <c r="A8375" s="150" t="str">
        <f t="shared" si="261"/>
        <v>2007-2009PersonsCT4</v>
      </c>
      <c r="B8375" s="151" t="str">
        <f t="shared" si="260"/>
        <v>2007-2009_Persons_CT4_&lt;75</v>
      </c>
      <c r="C8375" s="152" t="s">
        <v>5</v>
      </c>
      <c r="D8375" s="152" t="s">
        <v>215</v>
      </c>
      <c r="E8375" s="152" t="s">
        <v>35</v>
      </c>
      <c r="F8375" s="152">
        <v>808</v>
      </c>
      <c r="G8375" s="152">
        <v>269.33333333333297</v>
      </c>
      <c r="H8375" s="152">
        <v>518.26432763541902</v>
      </c>
      <c r="I8375" s="152">
        <v>556.44097745212798</v>
      </c>
      <c r="J8375" s="152">
        <v>518.60731593501805</v>
      </c>
      <c r="K8375" s="152">
        <v>596.29794397297599</v>
      </c>
      <c r="L8375" s="152">
        <v>37.833661517109697</v>
      </c>
      <c r="M8375" s="152">
        <v>39.856966520847998</v>
      </c>
    </row>
    <row r="8376" spans="1:13">
      <c r="A8376" s="150" t="str">
        <f t="shared" si="261"/>
        <v>2008-2010PersonsCT4</v>
      </c>
      <c r="B8376" s="151" t="str">
        <f t="shared" si="260"/>
        <v>2008-2010_Persons_CT4_&lt;75</v>
      </c>
      <c r="C8376" s="152" t="s">
        <v>6</v>
      </c>
      <c r="D8376" s="152" t="s">
        <v>215</v>
      </c>
      <c r="E8376" s="152" t="s">
        <v>35</v>
      </c>
      <c r="F8376" s="152">
        <v>790</v>
      </c>
      <c r="G8376" s="152">
        <v>263.33333333333297</v>
      </c>
      <c r="H8376" s="152">
        <v>507.33386421433897</v>
      </c>
      <c r="I8376" s="152">
        <v>539.47563608524297</v>
      </c>
      <c r="J8376" s="152">
        <v>502.40185017270397</v>
      </c>
      <c r="K8376" s="152">
        <v>578.55521039780399</v>
      </c>
      <c r="L8376" s="152">
        <v>37.073785912539599</v>
      </c>
      <c r="M8376" s="152">
        <v>39.079574312560297</v>
      </c>
    </row>
    <row r="8377" spans="1:13">
      <c r="A8377" s="150" t="str">
        <f t="shared" si="261"/>
        <v>2009-2011PersonsCT4</v>
      </c>
      <c r="B8377" s="151" t="str">
        <f t="shared" si="260"/>
        <v>2009-2011_Persons_CT4_&lt;75</v>
      </c>
      <c r="C8377" s="152" t="s">
        <v>7</v>
      </c>
      <c r="D8377" s="152" t="s">
        <v>215</v>
      </c>
      <c r="E8377" s="152" t="s">
        <v>35</v>
      </c>
      <c r="F8377" s="152">
        <v>796</v>
      </c>
      <c r="G8377" s="152">
        <v>265.33333333333297</v>
      </c>
      <c r="H8377" s="152">
        <v>511.90369007961499</v>
      </c>
      <c r="I8377" s="152">
        <v>539.43824999413698</v>
      </c>
      <c r="J8377" s="152">
        <v>502.490394088664</v>
      </c>
      <c r="K8377" s="152">
        <v>578.37731195182698</v>
      </c>
      <c r="L8377" s="152">
        <v>36.947855905473503</v>
      </c>
      <c r="M8377" s="152">
        <v>38.939061957690001</v>
      </c>
    </row>
    <row r="8378" spans="1:13">
      <c r="A8378" s="150" t="str">
        <f t="shared" si="261"/>
        <v>2010-2012PersonsCT4</v>
      </c>
      <c r="B8378" s="151" t="str">
        <f t="shared" si="260"/>
        <v>2010-2012_Persons_CT4_&lt;75</v>
      </c>
      <c r="C8378" s="152" t="s">
        <v>8</v>
      </c>
      <c r="D8378" s="152" t="s">
        <v>215</v>
      </c>
      <c r="E8378" s="152" t="s">
        <v>35</v>
      </c>
      <c r="F8378" s="152">
        <v>776</v>
      </c>
      <c r="G8378" s="152">
        <v>258.66666666666703</v>
      </c>
      <c r="H8378" s="152">
        <v>499.13808629428598</v>
      </c>
      <c r="I8378" s="152">
        <v>523.83744245425601</v>
      </c>
      <c r="J8378" s="152">
        <v>487.48445188052</v>
      </c>
      <c r="K8378" s="152">
        <v>562.17541107369698</v>
      </c>
      <c r="L8378" s="152">
        <v>36.352990573736101</v>
      </c>
      <c r="M8378" s="152">
        <v>38.337968619441398</v>
      </c>
    </row>
    <row r="8379" spans="1:13">
      <c r="A8379" s="150" t="str">
        <f t="shared" si="261"/>
        <v>2011-2013PersonsCT4</v>
      </c>
      <c r="B8379" s="151" t="str">
        <f t="shared" si="260"/>
        <v>2011-2013_Persons_CT4_&lt;75</v>
      </c>
      <c r="C8379" s="152" t="s">
        <v>9</v>
      </c>
      <c r="D8379" s="152" t="s">
        <v>215</v>
      </c>
      <c r="E8379" s="152" t="s">
        <v>35</v>
      </c>
      <c r="F8379" s="152">
        <v>794</v>
      </c>
      <c r="G8379" s="152">
        <v>264.66666666666703</v>
      </c>
      <c r="H8379" s="152">
        <v>509.89936872660002</v>
      </c>
      <c r="I8379" s="152">
        <v>533.09205606021203</v>
      </c>
      <c r="J8379" s="152">
        <v>496.48974935123402</v>
      </c>
      <c r="K8379" s="152">
        <v>571.66950200251301</v>
      </c>
      <c r="L8379" s="152">
        <v>36.602306708978098</v>
      </c>
      <c r="M8379" s="152">
        <v>38.5774459423004</v>
      </c>
    </row>
    <row r="8380" spans="1:13">
      <c r="A8380" s="150" t="str">
        <f t="shared" si="261"/>
        <v>2012-2014PersonsCT4</v>
      </c>
      <c r="B8380" s="151" t="str">
        <f t="shared" si="260"/>
        <v>2012-2014_Persons_CT4_&lt;75</v>
      </c>
      <c r="C8380" s="152" t="s">
        <v>216</v>
      </c>
      <c r="D8380" s="152" t="s">
        <v>215</v>
      </c>
      <c r="E8380" s="152" t="s">
        <v>35</v>
      </c>
      <c r="F8380" s="152">
        <v>772</v>
      </c>
      <c r="G8380" s="152">
        <v>257.33333333333297</v>
      </c>
      <c r="H8380" s="152">
        <v>494.56110904688097</v>
      </c>
      <c r="I8380" s="152">
        <v>514.32740650038397</v>
      </c>
      <c r="J8380" s="152">
        <v>478.52651325804499</v>
      </c>
      <c r="K8380" s="152">
        <v>552.08833995537498</v>
      </c>
      <c r="L8380" s="152">
        <v>35.800893242338802</v>
      </c>
      <c r="M8380" s="152">
        <v>37.760933454991303</v>
      </c>
    </row>
    <row r="8381" spans="1:13">
      <c r="A8381" s="150" t="str">
        <f t="shared" si="261"/>
        <v>2004-2006PersonsCT5</v>
      </c>
      <c r="B8381" s="151" t="str">
        <f t="shared" si="260"/>
        <v>2004-2006_Persons_CT5_&lt;75</v>
      </c>
      <c r="C8381" s="152" t="s">
        <v>1</v>
      </c>
      <c r="D8381" s="152" t="s">
        <v>215</v>
      </c>
      <c r="E8381" s="152" t="s">
        <v>36</v>
      </c>
      <c r="F8381" s="152">
        <v>903</v>
      </c>
      <c r="G8381" s="152">
        <v>301</v>
      </c>
      <c r="H8381" s="152">
        <v>582.60695644319401</v>
      </c>
      <c r="I8381" s="152">
        <v>665.41798419376903</v>
      </c>
      <c r="J8381" s="152">
        <v>622.52687019533505</v>
      </c>
      <c r="K8381" s="152">
        <v>710.47545247406401</v>
      </c>
      <c r="L8381" s="152">
        <v>42.891113998434101</v>
      </c>
      <c r="M8381" s="152">
        <v>45.057468280294799</v>
      </c>
    </row>
    <row r="8382" spans="1:13">
      <c r="A8382" s="150" t="str">
        <f t="shared" si="261"/>
        <v>2005-2007PersonsCT5</v>
      </c>
      <c r="B8382" s="151" t="str">
        <f t="shared" si="260"/>
        <v>2005-2007_Persons_CT5_&lt;75</v>
      </c>
      <c r="C8382" s="152" t="s">
        <v>3</v>
      </c>
      <c r="D8382" s="152" t="s">
        <v>215</v>
      </c>
      <c r="E8382" s="152" t="s">
        <v>36</v>
      </c>
      <c r="F8382" s="152">
        <v>935</v>
      </c>
      <c r="G8382" s="152">
        <v>311.66666666666703</v>
      </c>
      <c r="H8382" s="152">
        <v>603.16743540947698</v>
      </c>
      <c r="I8382" s="152">
        <v>685.25454834897198</v>
      </c>
      <c r="J8382" s="152">
        <v>641.82283321272905</v>
      </c>
      <c r="K8382" s="152">
        <v>730.84103429083495</v>
      </c>
      <c r="L8382" s="152">
        <v>43.431715136242701</v>
      </c>
      <c r="M8382" s="152">
        <v>45.586485941863202</v>
      </c>
    </row>
    <row r="8383" spans="1:13">
      <c r="A8383" s="150" t="str">
        <f t="shared" si="261"/>
        <v>2006-2008PersonsCT5</v>
      </c>
      <c r="B8383" s="151" t="str">
        <f t="shared" ref="B8383:B8446" si="262">CONCATENATE(C8383,"_",D8383,"_",E8383,"_","&lt;75")</f>
        <v>2006-2008_Persons_CT5_&lt;75</v>
      </c>
      <c r="C8383" s="152" t="s">
        <v>4</v>
      </c>
      <c r="D8383" s="152" t="s">
        <v>215</v>
      </c>
      <c r="E8383" s="152" t="s">
        <v>36</v>
      </c>
      <c r="F8383" s="152">
        <v>922</v>
      </c>
      <c r="G8383" s="152">
        <v>307.33333333333297</v>
      </c>
      <c r="H8383" s="152">
        <v>594.01475372869902</v>
      </c>
      <c r="I8383" s="152">
        <v>676.69482499534399</v>
      </c>
      <c r="J8383" s="152">
        <v>633.528721157939</v>
      </c>
      <c r="K8383" s="152">
        <v>722.01797648182401</v>
      </c>
      <c r="L8383" s="152">
        <v>43.1661038374057</v>
      </c>
      <c r="M8383" s="152">
        <v>45.323151486479702</v>
      </c>
    </row>
    <row r="8384" spans="1:13">
      <c r="A8384" s="150" t="str">
        <f t="shared" si="261"/>
        <v>2007-2009PersonsCT5</v>
      </c>
      <c r="B8384" s="151" t="str">
        <f t="shared" si="262"/>
        <v>2007-2009_Persons_CT5_&lt;75</v>
      </c>
      <c r="C8384" s="152" t="s">
        <v>5</v>
      </c>
      <c r="D8384" s="152" t="s">
        <v>215</v>
      </c>
      <c r="E8384" s="152" t="s">
        <v>36</v>
      </c>
      <c r="F8384" s="152">
        <v>895</v>
      </c>
      <c r="G8384" s="152">
        <v>298.33333333333297</v>
      </c>
      <c r="H8384" s="152">
        <v>577.18103492751402</v>
      </c>
      <c r="I8384" s="152">
        <v>654.55867941213501</v>
      </c>
      <c r="J8384" s="152">
        <v>612.17694287956999</v>
      </c>
      <c r="K8384" s="152">
        <v>699.09085190601297</v>
      </c>
      <c r="L8384" s="152">
        <v>42.381736532564901</v>
      </c>
      <c r="M8384" s="152">
        <v>44.532172493878001</v>
      </c>
    </row>
    <row r="8385" spans="1:13">
      <c r="A8385" s="150" t="str">
        <f t="shared" si="261"/>
        <v>2008-2010PersonsCT5</v>
      </c>
      <c r="B8385" s="151" t="str">
        <f t="shared" si="262"/>
        <v>2008-2010_Persons_CT5_&lt;75</v>
      </c>
      <c r="C8385" s="152" t="s">
        <v>6</v>
      </c>
      <c r="D8385" s="152" t="s">
        <v>215</v>
      </c>
      <c r="E8385" s="152" t="s">
        <v>36</v>
      </c>
      <c r="F8385" s="152">
        <v>831</v>
      </c>
      <c r="G8385" s="152">
        <v>277</v>
      </c>
      <c r="H8385" s="152">
        <v>536.98474342985298</v>
      </c>
      <c r="I8385" s="152">
        <v>607.12412511465402</v>
      </c>
      <c r="J8385" s="152">
        <v>566.33617157197102</v>
      </c>
      <c r="K8385" s="152">
        <v>650.06210651194306</v>
      </c>
      <c r="L8385" s="152">
        <v>40.787953542683198</v>
      </c>
      <c r="M8385" s="152">
        <v>42.937981397288702</v>
      </c>
    </row>
    <row r="8386" spans="1:13">
      <c r="A8386" s="150" t="str">
        <f t="shared" si="261"/>
        <v>2009-2011PersonsCT5</v>
      </c>
      <c r="B8386" s="151" t="str">
        <f t="shared" si="262"/>
        <v>2009-2011_Persons_CT5_&lt;75</v>
      </c>
      <c r="C8386" s="152" t="s">
        <v>7</v>
      </c>
      <c r="D8386" s="152" t="s">
        <v>215</v>
      </c>
      <c r="E8386" s="152" t="s">
        <v>36</v>
      </c>
      <c r="F8386" s="152">
        <v>833</v>
      </c>
      <c r="G8386" s="152">
        <v>277.66666666666703</v>
      </c>
      <c r="H8386" s="152">
        <v>539.65107314766203</v>
      </c>
      <c r="I8386" s="152">
        <v>603.58358951877904</v>
      </c>
      <c r="J8386" s="152">
        <v>563.06181870318699</v>
      </c>
      <c r="K8386" s="152">
        <v>646.23871784453399</v>
      </c>
      <c r="L8386" s="152">
        <v>40.521770815591601</v>
      </c>
      <c r="M8386" s="152">
        <v>42.655128325754802</v>
      </c>
    </row>
    <row r="8387" spans="1:13">
      <c r="A8387" s="150" t="str">
        <f t="shared" ref="A8387:A8450" si="263">C8387&amp;D8387&amp;E8387</f>
        <v>2010-2012PersonsCT5</v>
      </c>
      <c r="B8387" s="151" t="str">
        <f t="shared" si="262"/>
        <v>2010-2012_Persons_CT5_&lt;75</v>
      </c>
      <c r="C8387" s="152" t="s">
        <v>8</v>
      </c>
      <c r="D8387" s="152" t="s">
        <v>215</v>
      </c>
      <c r="E8387" s="152" t="s">
        <v>36</v>
      </c>
      <c r="F8387" s="152">
        <v>776</v>
      </c>
      <c r="G8387" s="152">
        <v>258.66666666666703</v>
      </c>
      <c r="H8387" s="152">
        <v>502.20036241263301</v>
      </c>
      <c r="I8387" s="152">
        <v>560.29743044508598</v>
      </c>
      <c r="J8387" s="152">
        <v>521.36065490343901</v>
      </c>
      <c r="K8387" s="152">
        <v>601.36026613751994</v>
      </c>
      <c r="L8387" s="152">
        <v>38.9367755416474</v>
      </c>
      <c r="M8387" s="152">
        <v>41.062835692433502</v>
      </c>
    </row>
    <row r="8388" spans="1:13">
      <c r="A8388" s="150" t="str">
        <f t="shared" si="263"/>
        <v>2011-2013PersonsCT5</v>
      </c>
      <c r="B8388" s="151" t="str">
        <f t="shared" si="262"/>
        <v>2011-2013_Persons_CT5_&lt;75</v>
      </c>
      <c r="C8388" s="152" t="s">
        <v>9</v>
      </c>
      <c r="D8388" s="152" t="s">
        <v>215</v>
      </c>
      <c r="E8388" s="152" t="s">
        <v>36</v>
      </c>
      <c r="F8388" s="152">
        <v>791</v>
      </c>
      <c r="G8388" s="152">
        <v>263.66666666666703</v>
      </c>
      <c r="H8388" s="152">
        <v>510.73776101863501</v>
      </c>
      <c r="I8388" s="152">
        <v>567.68013540827496</v>
      </c>
      <c r="J8388" s="152">
        <v>528.60529038832897</v>
      </c>
      <c r="K8388" s="152">
        <v>608.86765531401295</v>
      </c>
      <c r="L8388" s="152">
        <v>39.074845019945698</v>
      </c>
      <c r="M8388" s="152">
        <v>41.187519905738299</v>
      </c>
    </row>
    <row r="8389" spans="1:13">
      <c r="A8389" s="150" t="str">
        <f t="shared" si="263"/>
        <v>2012-2014PersonsCT5</v>
      </c>
      <c r="B8389" s="151" t="str">
        <f t="shared" si="262"/>
        <v>2012-2014_Persons_CT5_&lt;75</v>
      </c>
      <c r="C8389" s="152" t="s">
        <v>216</v>
      </c>
      <c r="D8389" s="152" t="s">
        <v>215</v>
      </c>
      <c r="E8389" s="152" t="s">
        <v>36</v>
      </c>
      <c r="F8389" s="152">
        <v>752</v>
      </c>
      <c r="G8389" s="152">
        <v>250.666666666667</v>
      </c>
      <c r="H8389" s="152">
        <v>483.60439616974998</v>
      </c>
      <c r="I8389" s="152">
        <v>535.25425621851798</v>
      </c>
      <c r="J8389" s="152">
        <v>497.47777020640399</v>
      </c>
      <c r="K8389" s="152">
        <v>575.12708892778699</v>
      </c>
      <c r="L8389" s="152">
        <v>37.7764860121138</v>
      </c>
      <c r="M8389" s="152">
        <v>39.872832709269197</v>
      </c>
    </row>
    <row r="8390" spans="1:13">
      <c r="A8390" s="150" t="str">
        <f t="shared" si="263"/>
        <v>2004-2006PersonsCV1</v>
      </c>
      <c r="B8390" s="151" t="str">
        <f t="shared" si="262"/>
        <v>2004-2006_Persons_CV1_&lt;75</v>
      </c>
      <c r="C8390" s="152" t="s">
        <v>1</v>
      </c>
      <c r="D8390" s="152" t="s">
        <v>215</v>
      </c>
      <c r="E8390" s="152" t="s">
        <v>37</v>
      </c>
      <c r="F8390" s="152">
        <v>695</v>
      </c>
      <c r="G8390" s="152">
        <v>231.666666666667</v>
      </c>
      <c r="H8390" s="152">
        <v>283.01502626542299</v>
      </c>
      <c r="I8390" s="152">
        <v>299.39123813042801</v>
      </c>
      <c r="J8390" s="152">
        <v>277.43898634469201</v>
      </c>
      <c r="K8390" s="152">
        <v>322.61220332192499</v>
      </c>
      <c r="L8390" s="152">
        <v>21.952251785736099</v>
      </c>
      <c r="M8390" s="152">
        <v>23.220965191496798</v>
      </c>
    </row>
    <row r="8391" spans="1:13">
      <c r="A8391" s="150" t="str">
        <f t="shared" si="263"/>
        <v>2005-2007PersonsCV1</v>
      </c>
      <c r="B8391" s="151" t="str">
        <f t="shared" si="262"/>
        <v>2005-2007_Persons_CV1_&lt;75</v>
      </c>
      <c r="C8391" s="152" t="s">
        <v>3</v>
      </c>
      <c r="D8391" s="152" t="s">
        <v>215</v>
      </c>
      <c r="E8391" s="152" t="s">
        <v>37</v>
      </c>
      <c r="F8391" s="152">
        <v>647</v>
      </c>
      <c r="G8391" s="152">
        <v>215.666666666667</v>
      </c>
      <c r="H8391" s="152">
        <v>263.70383654437899</v>
      </c>
      <c r="I8391" s="152">
        <v>276.729316544943</v>
      </c>
      <c r="J8391" s="152">
        <v>255.70618265898801</v>
      </c>
      <c r="K8391" s="152">
        <v>299.013170019489</v>
      </c>
      <c r="L8391" s="152">
        <v>21.0231338859546</v>
      </c>
      <c r="M8391" s="152">
        <v>22.283853474546198</v>
      </c>
    </row>
    <row r="8392" spans="1:13">
      <c r="A8392" s="150" t="str">
        <f t="shared" si="263"/>
        <v>2006-2008PersonsCV1</v>
      </c>
      <c r="B8392" s="151" t="str">
        <f t="shared" si="262"/>
        <v>2006-2008_Persons_CV1_&lt;75</v>
      </c>
      <c r="C8392" s="152" t="s">
        <v>4</v>
      </c>
      <c r="D8392" s="152" t="s">
        <v>215</v>
      </c>
      <c r="E8392" s="152" t="s">
        <v>37</v>
      </c>
      <c r="F8392" s="152">
        <v>613</v>
      </c>
      <c r="G8392" s="152">
        <v>204.333333333333</v>
      </c>
      <c r="H8392" s="152">
        <v>249.858359249854</v>
      </c>
      <c r="I8392" s="152">
        <v>260.91572650563</v>
      </c>
      <c r="J8392" s="152">
        <v>240.567748094216</v>
      </c>
      <c r="K8392" s="152">
        <v>282.51843583177401</v>
      </c>
      <c r="L8392" s="152">
        <v>20.3479784114141</v>
      </c>
      <c r="M8392" s="152">
        <v>21.602709326143799</v>
      </c>
    </row>
    <row r="8393" spans="1:13">
      <c r="A8393" s="150" t="str">
        <f t="shared" si="263"/>
        <v>2007-2009PersonsCV1</v>
      </c>
      <c r="B8393" s="151" t="str">
        <f t="shared" si="262"/>
        <v>2007-2009_Persons_CV1_&lt;75</v>
      </c>
      <c r="C8393" s="152" t="s">
        <v>5</v>
      </c>
      <c r="D8393" s="152" t="s">
        <v>215</v>
      </c>
      <c r="E8393" s="152" t="s">
        <v>37</v>
      </c>
      <c r="F8393" s="152">
        <v>592</v>
      </c>
      <c r="G8393" s="152">
        <v>197.333333333333</v>
      </c>
      <c r="H8393" s="152">
        <v>240.593681164603</v>
      </c>
      <c r="I8393" s="152">
        <v>246.11938570928899</v>
      </c>
      <c r="J8393" s="152">
        <v>226.59751223215801</v>
      </c>
      <c r="K8393" s="152">
        <v>266.866934247085</v>
      </c>
      <c r="L8393" s="152">
        <v>19.521873477131098</v>
      </c>
      <c r="M8393" s="152">
        <v>20.747548537795499</v>
      </c>
    </row>
    <row r="8394" spans="1:13">
      <c r="A8394" s="150" t="str">
        <f t="shared" si="263"/>
        <v>2008-2010PersonsCV1</v>
      </c>
      <c r="B8394" s="151" t="str">
        <f t="shared" si="262"/>
        <v>2008-2010_Persons_CV1_&lt;75</v>
      </c>
      <c r="C8394" s="152" t="s">
        <v>6</v>
      </c>
      <c r="D8394" s="152" t="s">
        <v>215</v>
      </c>
      <c r="E8394" s="152" t="s">
        <v>37</v>
      </c>
      <c r="F8394" s="152">
        <v>632</v>
      </c>
      <c r="G8394" s="152">
        <v>210.666666666667</v>
      </c>
      <c r="H8394" s="152">
        <v>256.48101553495798</v>
      </c>
      <c r="I8394" s="152">
        <v>259.315322738389</v>
      </c>
      <c r="J8394" s="152">
        <v>239.39302031028001</v>
      </c>
      <c r="K8394" s="152">
        <v>280.44688821746098</v>
      </c>
      <c r="L8394" s="152">
        <v>19.9223024281081</v>
      </c>
      <c r="M8394" s="152">
        <v>21.131565479072801</v>
      </c>
    </row>
    <row r="8395" spans="1:13">
      <c r="A8395" s="150" t="str">
        <f t="shared" si="263"/>
        <v>2009-2011PersonsCV1</v>
      </c>
      <c r="B8395" s="151" t="str">
        <f t="shared" si="262"/>
        <v>2009-2011_Persons_CV1_&lt;75</v>
      </c>
      <c r="C8395" s="152" t="s">
        <v>7</v>
      </c>
      <c r="D8395" s="152" t="s">
        <v>215</v>
      </c>
      <c r="E8395" s="152" t="s">
        <v>37</v>
      </c>
      <c r="F8395" s="152">
        <v>604</v>
      </c>
      <c r="G8395" s="152">
        <v>201.333333333333</v>
      </c>
      <c r="H8395" s="152">
        <v>245.01352847876601</v>
      </c>
      <c r="I8395" s="152">
        <v>243.518878855433</v>
      </c>
      <c r="J8395" s="152">
        <v>224.381880960525</v>
      </c>
      <c r="K8395" s="152">
        <v>263.84498836208098</v>
      </c>
      <c r="L8395" s="152">
        <v>19.136997894908401</v>
      </c>
      <c r="M8395" s="152">
        <v>20.3261095066478</v>
      </c>
    </row>
    <row r="8396" spans="1:13">
      <c r="A8396" s="150" t="str">
        <f t="shared" si="263"/>
        <v>2010-2012PersonsCV1</v>
      </c>
      <c r="B8396" s="151" t="str">
        <f t="shared" si="262"/>
        <v>2010-2012_Persons_CV1_&lt;75</v>
      </c>
      <c r="C8396" s="152" t="s">
        <v>8</v>
      </c>
      <c r="D8396" s="152" t="s">
        <v>215</v>
      </c>
      <c r="E8396" s="152" t="s">
        <v>37</v>
      </c>
      <c r="F8396" s="152">
        <v>585</v>
      </c>
      <c r="G8396" s="152">
        <v>195</v>
      </c>
      <c r="H8396" s="152">
        <v>237.468946368552</v>
      </c>
      <c r="I8396" s="152">
        <v>232.83479730855299</v>
      </c>
      <c r="J8396" s="152">
        <v>214.23023909529499</v>
      </c>
      <c r="K8396" s="152">
        <v>252.614643326275</v>
      </c>
      <c r="L8396" s="152">
        <v>18.604558213258201</v>
      </c>
      <c r="M8396" s="152">
        <v>19.779846017721798</v>
      </c>
    </row>
    <row r="8397" spans="1:13">
      <c r="A8397" s="150" t="str">
        <f t="shared" si="263"/>
        <v>2011-2013PersonsCV1</v>
      </c>
      <c r="B8397" s="151" t="str">
        <f t="shared" si="262"/>
        <v>2011-2013_Persons_CV1_&lt;75</v>
      </c>
      <c r="C8397" s="152" t="s">
        <v>9</v>
      </c>
      <c r="D8397" s="152" t="s">
        <v>215</v>
      </c>
      <c r="E8397" s="152" t="s">
        <v>37</v>
      </c>
      <c r="F8397" s="152">
        <v>558</v>
      </c>
      <c r="G8397" s="152">
        <v>186</v>
      </c>
      <c r="H8397" s="152">
        <v>226.60634660212301</v>
      </c>
      <c r="I8397" s="152">
        <v>218.120349576536</v>
      </c>
      <c r="J8397" s="152">
        <v>200.27461186347901</v>
      </c>
      <c r="K8397" s="152">
        <v>237.121335795704</v>
      </c>
      <c r="L8397" s="152">
        <v>17.845737713057002</v>
      </c>
      <c r="M8397" s="152">
        <v>19.000986219168698</v>
      </c>
    </row>
    <row r="8398" spans="1:13">
      <c r="A8398" s="150" t="str">
        <f t="shared" si="263"/>
        <v>2012-2014PersonsCV1</v>
      </c>
      <c r="B8398" s="151" t="str">
        <f t="shared" si="262"/>
        <v>2012-2014_Persons_CV1_&lt;75</v>
      </c>
      <c r="C8398" s="152" t="s">
        <v>216</v>
      </c>
      <c r="D8398" s="152" t="s">
        <v>215</v>
      </c>
      <c r="E8398" s="152" t="s">
        <v>37</v>
      </c>
      <c r="F8398" s="152">
        <v>572</v>
      </c>
      <c r="G8398" s="152">
        <v>190.666666666667</v>
      </c>
      <c r="H8398" s="152">
        <v>232.313509517949</v>
      </c>
      <c r="I8398" s="152">
        <v>220.90846402008799</v>
      </c>
      <c r="J8398" s="152">
        <v>203.051351756809</v>
      </c>
      <c r="K8398" s="152">
        <v>239.90683444028801</v>
      </c>
      <c r="L8398" s="152">
        <v>17.8571122632789</v>
      </c>
      <c r="M8398" s="152">
        <v>18.998370420200299</v>
      </c>
    </row>
    <row r="8399" spans="1:13">
      <c r="A8399" s="150" t="str">
        <f t="shared" si="263"/>
        <v>2004-2006PersonsCV2</v>
      </c>
      <c r="B8399" s="151" t="str">
        <f t="shared" si="262"/>
        <v>2004-2006_Persons_CV2_&lt;75</v>
      </c>
      <c r="C8399" s="152" t="s">
        <v>1</v>
      </c>
      <c r="D8399" s="152" t="s">
        <v>215</v>
      </c>
      <c r="E8399" s="152" t="s">
        <v>38</v>
      </c>
      <c r="F8399" s="152">
        <v>701</v>
      </c>
      <c r="G8399" s="152">
        <v>233.666666666667</v>
      </c>
      <c r="H8399" s="152">
        <v>289.39915615995</v>
      </c>
      <c r="I8399" s="152">
        <v>334.01570535325402</v>
      </c>
      <c r="J8399" s="152">
        <v>309.56679992253203</v>
      </c>
      <c r="K8399" s="152">
        <v>359.87136700566401</v>
      </c>
      <c r="L8399" s="152">
        <v>24.448905430721702</v>
      </c>
      <c r="M8399" s="152">
        <v>25.855661652410301</v>
      </c>
    </row>
    <row r="8400" spans="1:13">
      <c r="A8400" s="150" t="str">
        <f t="shared" si="263"/>
        <v>2005-2007PersonsCV2</v>
      </c>
      <c r="B8400" s="151" t="str">
        <f t="shared" si="262"/>
        <v>2005-2007_Persons_CV2_&lt;75</v>
      </c>
      <c r="C8400" s="152" t="s">
        <v>3</v>
      </c>
      <c r="D8400" s="152" t="s">
        <v>215</v>
      </c>
      <c r="E8400" s="152" t="s">
        <v>38</v>
      </c>
      <c r="F8400" s="152">
        <v>729</v>
      </c>
      <c r="G8400" s="152">
        <v>243</v>
      </c>
      <c r="H8400" s="152">
        <v>297.02486208104801</v>
      </c>
      <c r="I8400" s="152">
        <v>340.21987968364999</v>
      </c>
      <c r="J8400" s="152">
        <v>315.79106270653602</v>
      </c>
      <c r="K8400" s="152">
        <v>366.026204530803</v>
      </c>
      <c r="L8400" s="152">
        <v>24.428816977114401</v>
      </c>
      <c r="M8400" s="152">
        <v>25.806324847153601</v>
      </c>
    </row>
    <row r="8401" spans="1:13">
      <c r="A8401" s="150" t="str">
        <f t="shared" si="263"/>
        <v>2006-2008PersonsCV2</v>
      </c>
      <c r="B8401" s="151" t="str">
        <f t="shared" si="262"/>
        <v>2006-2008_Persons_CV2_&lt;75</v>
      </c>
      <c r="C8401" s="152" t="s">
        <v>4</v>
      </c>
      <c r="D8401" s="152" t="s">
        <v>215</v>
      </c>
      <c r="E8401" s="152" t="s">
        <v>38</v>
      </c>
      <c r="F8401" s="152">
        <v>725</v>
      </c>
      <c r="G8401" s="152">
        <v>241.666666666667</v>
      </c>
      <c r="H8401" s="152">
        <v>290.79328407896702</v>
      </c>
      <c r="I8401" s="152">
        <v>332.17393564499997</v>
      </c>
      <c r="J8401" s="152">
        <v>308.25439804500797</v>
      </c>
      <c r="K8401" s="152">
        <v>357.44609332534901</v>
      </c>
      <c r="L8401" s="152">
        <v>23.919537599992001</v>
      </c>
      <c r="M8401" s="152">
        <v>25.272157680348901</v>
      </c>
    </row>
    <row r="8402" spans="1:13">
      <c r="A8402" s="150" t="str">
        <f t="shared" si="263"/>
        <v>2007-2009PersonsCV2</v>
      </c>
      <c r="B8402" s="151" t="str">
        <f t="shared" si="262"/>
        <v>2007-2009_Persons_CV2_&lt;75</v>
      </c>
      <c r="C8402" s="152" t="s">
        <v>5</v>
      </c>
      <c r="D8402" s="152" t="s">
        <v>215</v>
      </c>
      <c r="E8402" s="152" t="s">
        <v>38</v>
      </c>
      <c r="F8402" s="152">
        <v>718</v>
      </c>
      <c r="G8402" s="152">
        <v>239.333333333333</v>
      </c>
      <c r="H8402" s="152">
        <v>283.38898493065301</v>
      </c>
      <c r="I8402" s="152">
        <v>320.65905310723599</v>
      </c>
      <c r="J8402" s="152">
        <v>297.45073878948699</v>
      </c>
      <c r="K8402" s="152">
        <v>345.18634763779397</v>
      </c>
      <c r="L8402" s="152">
        <v>23.208314317749299</v>
      </c>
      <c r="M8402" s="152">
        <v>24.527294530558301</v>
      </c>
    </row>
    <row r="8403" spans="1:13">
      <c r="A8403" s="150" t="str">
        <f t="shared" si="263"/>
        <v>2008-2010PersonsCV2</v>
      </c>
      <c r="B8403" s="151" t="str">
        <f t="shared" si="262"/>
        <v>2008-2010_Persons_CV2_&lt;75</v>
      </c>
      <c r="C8403" s="152" t="s">
        <v>6</v>
      </c>
      <c r="D8403" s="152" t="s">
        <v>215</v>
      </c>
      <c r="E8403" s="152" t="s">
        <v>38</v>
      </c>
      <c r="F8403" s="152">
        <v>675</v>
      </c>
      <c r="G8403" s="152">
        <v>225</v>
      </c>
      <c r="H8403" s="152">
        <v>263.09532625769299</v>
      </c>
      <c r="I8403" s="152">
        <v>298.10298033785898</v>
      </c>
      <c r="J8403" s="152">
        <v>275.88055701393898</v>
      </c>
      <c r="K8403" s="152">
        <v>321.62922094916303</v>
      </c>
      <c r="L8403" s="152">
        <v>22.222423323920101</v>
      </c>
      <c r="M8403" s="152">
        <v>23.5262406113034</v>
      </c>
    </row>
    <row r="8404" spans="1:13">
      <c r="A8404" s="150" t="str">
        <f t="shared" si="263"/>
        <v>2009-2011PersonsCV2</v>
      </c>
      <c r="B8404" s="151" t="str">
        <f t="shared" si="262"/>
        <v>2009-2011_Persons_CV2_&lt;75</v>
      </c>
      <c r="C8404" s="152" t="s">
        <v>7</v>
      </c>
      <c r="D8404" s="152" t="s">
        <v>215</v>
      </c>
      <c r="E8404" s="152" t="s">
        <v>38</v>
      </c>
      <c r="F8404" s="152">
        <v>643</v>
      </c>
      <c r="G8404" s="152">
        <v>214.333333333333</v>
      </c>
      <c r="H8404" s="152">
        <v>248.31527930641599</v>
      </c>
      <c r="I8404" s="152">
        <v>277.62110863768402</v>
      </c>
      <c r="J8404" s="152">
        <v>256.44232711927299</v>
      </c>
      <c r="K8404" s="152">
        <v>300.07401658985401</v>
      </c>
      <c r="L8404" s="152">
        <v>21.1787815184111</v>
      </c>
      <c r="M8404" s="152">
        <v>22.452907952169699</v>
      </c>
    </row>
    <row r="8405" spans="1:13">
      <c r="A8405" s="150" t="str">
        <f t="shared" si="263"/>
        <v>2010-2012PersonsCV2</v>
      </c>
      <c r="B8405" s="151" t="str">
        <f t="shared" si="262"/>
        <v>2010-2012_Persons_CV2_&lt;75</v>
      </c>
      <c r="C8405" s="152" t="s">
        <v>8</v>
      </c>
      <c r="D8405" s="152" t="s">
        <v>215</v>
      </c>
      <c r="E8405" s="152" t="s">
        <v>38</v>
      </c>
      <c r="F8405" s="152">
        <v>625</v>
      </c>
      <c r="G8405" s="152">
        <v>208.333333333333</v>
      </c>
      <c r="H8405" s="152">
        <v>239.83023856393501</v>
      </c>
      <c r="I8405" s="152">
        <v>265.13625577925802</v>
      </c>
      <c r="J8405" s="152">
        <v>244.652891914094</v>
      </c>
      <c r="K8405" s="152">
        <v>286.87011149259502</v>
      </c>
      <c r="L8405" s="152">
        <v>20.483363865164701</v>
      </c>
      <c r="M8405" s="152">
        <v>21.733855713337</v>
      </c>
    </row>
    <row r="8406" spans="1:13">
      <c r="A8406" s="150" t="str">
        <f t="shared" si="263"/>
        <v>2011-2013PersonsCV2</v>
      </c>
      <c r="B8406" s="151" t="str">
        <f t="shared" si="262"/>
        <v>2011-2013_Persons_CV2_&lt;75</v>
      </c>
      <c r="C8406" s="152" t="s">
        <v>9</v>
      </c>
      <c r="D8406" s="152" t="s">
        <v>215</v>
      </c>
      <c r="E8406" s="152" t="s">
        <v>38</v>
      </c>
      <c r="F8406" s="152">
        <v>657</v>
      </c>
      <c r="G8406" s="152">
        <v>219</v>
      </c>
      <c r="H8406" s="152">
        <v>250.365831351747</v>
      </c>
      <c r="I8406" s="152">
        <v>271.96114805382501</v>
      </c>
      <c r="J8406" s="152">
        <v>251.47119588811401</v>
      </c>
      <c r="K8406" s="152">
        <v>293.67015595776201</v>
      </c>
      <c r="L8406" s="152">
        <v>20.489952165710399</v>
      </c>
      <c r="M8406" s="152">
        <v>21.709007903937401</v>
      </c>
    </row>
    <row r="8407" spans="1:13">
      <c r="A8407" s="150" t="str">
        <f t="shared" si="263"/>
        <v>2012-2014PersonsCV2</v>
      </c>
      <c r="B8407" s="151" t="str">
        <f t="shared" si="262"/>
        <v>2012-2014_Persons_CV2_&lt;75</v>
      </c>
      <c r="C8407" s="152" t="s">
        <v>216</v>
      </c>
      <c r="D8407" s="152" t="s">
        <v>215</v>
      </c>
      <c r="E8407" s="152" t="s">
        <v>38</v>
      </c>
      <c r="F8407" s="152">
        <v>710</v>
      </c>
      <c r="G8407" s="152">
        <v>236.666666666667</v>
      </c>
      <c r="H8407" s="152">
        <v>269.006645600794</v>
      </c>
      <c r="I8407" s="152">
        <v>288.05512001525801</v>
      </c>
      <c r="J8407" s="152">
        <v>267.17159215258198</v>
      </c>
      <c r="K8407" s="152">
        <v>310.13238001403198</v>
      </c>
      <c r="L8407" s="152">
        <v>20.883527862675901</v>
      </c>
      <c r="M8407" s="152">
        <v>22.0772599987747</v>
      </c>
    </row>
    <row r="8408" spans="1:13">
      <c r="A8408" s="150" t="str">
        <f t="shared" si="263"/>
        <v>2004-2006PersonsCV3</v>
      </c>
      <c r="B8408" s="151" t="str">
        <f t="shared" si="262"/>
        <v>2004-2006_Persons_CV3_&lt;75</v>
      </c>
      <c r="C8408" s="152" t="s">
        <v>1</v>
      </c>
      <c r="D8408" s="152" t="s">
        <v>215</v>
      </c>
      <c r="E8408" s="152" t="s">
        <v>39</v>
      </c>
      <c r="F8408" s="152">
        <v>676</v>
      </c>
      <c r="G8408" s="152">
        <v>225.333333333333</v>
      </c>
      <c r="H8408" s="152">
        <v>262.23301498141899</v>
      </c>
      <c r="I8408" s="152">
        <v>422.86286910941601</v>
      </c>
      <c r="J8408" s="152">
        <v>391.01761162769799</v>
      </c>
      <c r="K8408" s="152">
        <v>456.57510112127102</v>
      </c>
      <c r="L8408" s="152">
        <v>31.845257481718299</v>
      </c>
      <c r="M8408" s="152">
        <v>33.712232011854802</v>
      </c>
    </row>
    <row r="8409" spans="1:13">
      <c r="A8409" s="150" t="str">
        <f t="shared" si="263"/>
        <v>2005-2007PersonsCV3</v>
      </c>
      <c r="B8409" s="151" t="str">
        <f t="shared" si="262"/>
        <v>2005-2007_Persons_CV3_&lt;75</v>
      </c>
      <c r="C8409" s="152" t="s">
        <v>3</v>
      </c>
      <c r="D8409" s="152" t="s">
        <v>215</v>
      </c>
      <c r="E8409" s="152" t="s">
        <v>39</v>
      </c>
      <c r="F8409" s="152">
        <v>690</v>
      </c>
      <c r="G8409" s="152">
        <v>230</v>
      </c>
      <c r="H8409" s="152">
        <v>264.70554385480301</v>
      </c>
      <c r="I8409" s="152">
        <v>419.97204300149701</v>
      </c>
      <c r="J8409" s="152">
        <v>388.54012270159097</v>
      </c>
      <c r="K8409" s="152">
        <v>453.22732359454102</v>
      </c>
      <c r="L8409" s="152">
        <v>31.431920299905801</v>
      </c>
      <c r="M8409" s="152">
        <v>33.255280593044603</v>
      </c>
    </row>
    <row r="8410" spans="1:13">
      <c r="A8410" s="150" t="str">
        <f t="shared" si="263"/>
        <v>2006-2008PersonsCV3</v>
      </c>
      <c r="B8410" s="151" t="str">
        <f t="shared" si="262"/>
        <v>2006-2008_Persons_CV3_&lt;75</v>
      </c>
      <c r="C8410" s="152" t="s">
        <v>4</v>
      </c>
      <c r="D8410" s="152" t="s">
        <v>215</v>
      </c>
      <c r="E8410" s="152" t="s">
        <v>39</v>
      </c>
      <c r="F8410" s="152">
        <v>711</v>
      </c>
      <c r="G8410" s="152">
        <v>237</v>
      </c>
      <c r="H8410" s="152">
        <v>270.05572035749202</v>
      </c>
      <c r="I8410" s="152">
        <v>429.31874029911899</v>
      </c>
      <c r="J8410" s="152">
        <v>397.723941548516</v>
      </c>
      <c r="K8410" s="152">
        <v>462.71823276583802</v>
      </c>
      <c r="L8410" s="152">
        <v>31.594798750603299</v>
      </c>
      <c r="M8410" s="152">
        <v>33.399492466718499</v>
      </c>
    </row>
    <row r="8411" spans="1:13">
      <c r="A8411" s="150" t="str">
        <f t="shared" si="263"/>
        <v>2007-2009PersonsCV3</v>
      </c>
      <c r="B8411" s="151" t="str">
        <f t="shared" si="262"/>
        <v>2007-2009_Persons_CV3_&lt;75</v>
      </c>
      <c r="C8411" s="152" t="s">
        <v>5</v>
      </c>
      <c r="D8411" s="152" t="s">
        <v>215</v>
      </c>
      <c r="E8411" s="152" t="s">
        <v>39</v>
      </c>
      <c r="F8411" s="152">
        <v>697</v>
      </c>
      <c r="G8411" s="152">
        <v>232.333333333333</v>
      </c>
      <c r="H8411" s="152">
        <v>261.37467328165798</v>
      </c>
      <c r="I8411" s="152">
        <v>416.65859882847002</v>
      </c>
      <c r="J8411" s="152">
        <v>385.72144761855498</v>
      </c>
      <c r="K8411" s="152">
        <v>449.38109124362001</v>
      </c>
      <c r="L8411" s="152">
        <v>30.937151209914401</v>
      </c>
      <c r="M8411" s="152">
        <v>32.722492415150597</v>
      </c>
    </row>
    <row r="8412" spans="1:13">
      <c r="A8412" s="150" t="str">
        <f t="shared" si="263"/>
        <v>2008-2010PersonsCV3</v>
      </c>
      <c r="B8412" s="151" t="str">
        <f t="shared" si="262"/>
        <v>2008-2010_Persons_CV3_&lt;75</v>
      </c>
      <c r="C8412" s="152" t="s">
        <v>6</v>
      </c>
      <c r="D8412" s="152" t="s">
        <v>215</v>
      </c>
      <c r="E8412" s="152" t="s">
        <v>39</v>
      </c>
      <c r="F8412" s="152">
        <v>689</v>
      </c>
      <c r="G8412" s="152">
        <v>229.666666666667</v>
      </c>
      <c r="H8412" s="152">
        <v>255.205979746498</v>
      </c>
      <c r="I8412" s="152">
        <v>408.78381691196103</v>
      </c>
      <c r="J8412" s="152">
        <v>378.26328893832698</v>
      </c>
      <c r="K8412" s="152">
        <v>441.07616028964702</v>
      </c>
      <c r="L8412" s="152">
        <v>30.520527973634</v>
      </c>
      <c r="M8412" s="152">
        <v>32.292343377685803</v>
      </c>
    </row>
    <row r="8413" spans="1:13">
      <c r="A8413" s="150" t="str">
        <f t="shared" si="263"/>
        <v>2009-2011PersonsCV3</v>
      </c>
      <c r="B8413" s="151" t="str">
        <f t="shared" si="262"/>
        <v>2009-2011_Persons_CV3_&lt;75</v>
      </c>
      <c r="C8413" s="152" t="s">
        <v>7</v>
      </c>
      <c r="D8413" s="152" t="s">
        <v>215</v>
      </c>
      <c r="E8413" s="152" t="s">
        <v>39</v>
      </c>
      <c r="F8413" s="152">
        <v>653</v>
      </c>
      <c r="G8413" s="152">
        <v>217.666666666667</v>
      </c>
      <c r="H8413" s="152">
        <v>239.110932093228</v>
      </c>
      <c r="I8413" s="152">
        <v>376.55867170880799</v>
      </c>
      <c r="J8413" s="152">
        <v>347.57600784677498</v>
      </c>
      <c r="K8413" s="152">
        <v>407.27111157121698</v>
      </c>
      <c r="L8413" s="152">
        <v>28.982663862032801</v>
      </c>
      <c r="M8413" s="152">
        <v>30.712439862409099</v>
      </c>
    </row>
    <row r="8414" spans="1:13">
      <c r="A8414" s="150" t="str">
        <f t="shared" si="263"/>
        <v>2010-2012PersonsCV3</v>
      </c>
      <c r="B8414" s="151" t="str">
        <f t="shared" si="262"/>
        <v>2010-2012_Persons_CV3_&lt;75</v>
      </c>
      <c r="C8414" s="152" t="s">
        <v>8</v>
      </c>
      <c r="D8414" s="152" t="s">
        <v>215</v>
      </c>
      <c r="E8414" s="152" t="s">
        <v>39</v>
      </c>
      <c r="F8414" s="152">
        <v>661</v>
      </c>
      <c r="G8414" s="152">
        <v>220.333333333333</v>
      </c>
      <c r="H8414" s="152">
        <v>239.71075144424799</v>
      </c>
      <c r="I8414" s="152">
        <v>374.109777202641</v>
      </c>
      <c r="J8414" s="152">
        <v>345.40847652770498</v>
      </c>
      <c r="K8414" s="152">
        <v>404.51332922960898</v>
      </c>
      <c r="L8414" s="152">
        <v>28.701300674936402</v>
      </c>
      <c r="M8414" s="152">
        <v>30.4035520269682</v>
      </c>
    </row>
    <row r="8415" spans="1:13">
      <c r="A8415" s="150" t="str">
        <f t="shared" si="263"/>
        <v>2011-2013PersonsCV3</v>
      </c>
      <c r="B8415" s="151" t="str">
        <f t="shared" si="262"/>
        <v>2011-2013_Persons_CV3_&lt;75</v>
      </c>
      <c r="C8415" s="152" t="s">
        <v>9</v>
      </c>
      <c r="D8415" s="152" t="s">
        <v>215</v>
      </c>
      <c r="E8415" s="152" t="s">
        <v>39</v>
      </c>
      <c r="F8415" s="152">
        <v>627</v>
      </c>
      <c r="G8415" s="152">
        <v>209</v>
      </c>
      <c r="H8415" s="152">
        <v>225.59393810738601</v>
      </c>
      <c r="I8415" s="152">
        <v>352.014472297667</v>
      </c>
      <c r="J8415" s="152">
        <v>324.35825182001201</v>
      </c>
      <c r="K8415" s="152">
        <v>381.35629740540298</v>
      </c>
      <c r="L8415" s="152">
        <v>27.656220477655399</v>
      </c>
      <c r="M8415" s="152">
        <v>29.3418251077359</v>
      </c>
    </row>
    <row r="8416" spans="1:13">
      <c r="A8416" s="150" t="str">
        <f t="shared" si="263"/>
        <v>2012-2014PersonsCV3</v>
      </c>
      <c r="B8416" s="151" t="str">
        <f t="shared" si="262"/>
        <v>2012-2014_Persons_CV3_&lt;75</v>
      </c>
      <c r="C8416" s="152" t="s">
        <v>216</v>
      </c>
      <c r="D8416" s="152" t="s">
        <v>215</v>
      </c>
      <c r="E8416" s="152" t="s">
        <v>39</v>
      </c>
      <c r="F8416" s="152">
        <v>632</v>
      </c>
      <c r="G8416" s="152">
        <v>210.666666666667</v>
      </c>
      <c r="H8416" s="152">
        <v>225.983044120329</v>
      </c>
      <c r="I8416" s="152">
        <v>354.43128611430899</v>
      </c>
      <c r="J8416" s="152">
        <v>326.78063852142401</v>
      </c>
      <c r="K8416" s="152">
        <v>383.76029927713699</v>
      </c>
      <c r="L8416" s="152">
        <v>27.6506475928852</v>
      </c>
      <c r="M8416" s="152">
        <v>29.3290131628277</v>
      </c>
    </row>
    <row r="8417" spans="1:13">
      <c r="A8417" s="150" t="str">
        <f t="shared" si="263"/>
        <v>2004-2006PersonsCV4</v>
      </c>
      <c r="B8417" s="151" t="str">
        <f t="shared" si="262"/>
        <v>2004-2006_Persons_CV4_&lt;75</v>
      </c>
      <c r="C8417" s="152" t="s">
        <v>1</v>
      </c>
      <c r="D8417" s="152" t="s">
        <v>215</v>
      </c>
      <c r="E8417" s="152" t="s">
        <v>40</v>
      </c>
      <c r="F8417" s="152">
        <v>887</v>
      </c>
      <c r="G8417" s="152">
        <v>295.66666666666703</v>
      </c>
      <c r="H8417" s="152">
        <v>372.35270658858599</v>
      </c>
      <c r="I8417" s="152">
        <v>526.874123701033</v>
      </c>
      <c r="J8417" s="152">
        <v>492.13468704060602</v>
      </c>
      <c r="K8417" s="152">
        <v>563.38437955152801</v>
      </c>
      <c r="L8417" s="152">
        <v>34.739436660427003</v>
      </c>
      <c r="M8417" s="152">
        <v>36.510255850495703</v>
      </c>
    </row>
    <row r="8418" spans="1:13">
      <c r="A8418" s="150" t="str">
        <f t="shared" si="263"/>
        <v>2005-2007PersonsCV4</v>
      </c>
      <c r="B8418" s="151" t="str">
        <f t="shared" si="262"/>
        <v>2005-2007_Persons_CV4_&lt;75</v>
      </c>
      <c r="C8418" s="152" t="s">
        <v>3</v>
      </c>
      <c r="D8418" s="152" t="s">
        <v>215</v>
      </c>
      <c r="E8418" s="152" t="s">
        <v>40</v>
      </c>
      <c r="F8418" s="152">
        <v>889</v>
      </c>
      <c r="G8418" s="152">
        <v>296.33333333333297</v>
      </c>
      <c r="H8418" s="152">
        <v>365.51571018592398</v>
      </c>
      <c r="I8418" s="152">
        <v>518.28628263620601</v>
      </c>
      <c r="J8418" s="152">
        <v>484.06684341158001</v>
      </c>
      <c r="K8418" s="152">
        <v>554.24801691556797</v>
      </c>
      <c r="L8418" s="152">
        <v>34.219439224626001</v>
      </c>
      <c r="M8418" s="152">
        <v>35.961734279362901</v>
      </c>
    </row>
    <row r="8419" spans="1:13">
      <c r="A8419" s="150" t="str">
        <f t="shared" si="263"/>
        <v>2006-2008PersonsCV4</v>
      </c>
      <c r="B8419" s="151" t="str">
        <f t="shared" si="262"/>
        <v>2006-2008_Persons_CV4_&lt;75</v>
      </c>
      <c r="C8419" s="152" t="s">
        <v>4</v>
      </c>
      <c r="D8419" s="152" t="s">
        <v>215</v>
      </c>
      <c r="E8419" s="152" t="s">
        <v>40</v>
      </c>
      <c r="F8419" s="152">
        <v>877</v>
      </c>
      <c r="G8419" s="152">
        <v>292.33333333333297</v>
      </c>
      <c r="H8419" s="152">
        <v>353.56202655141999</v>
      </c>
      <c r="I8419" s="152">
        <v>502.59693124044497</v>
      </c>
      <c r="J8419" s="152">
        <v>469.14568523861197</v>
      </c>
      <c r="K8419" s="152">
        <v>537.76329627082703</v>
      </c>
      <c r="L8419" s="152">
        <v>33.451246001832402</v>
      </c>
      <c r="M8419" s="152">
        <v>35.166365030382501</v>
      </c>
    </row>
    <row r="8420" spans="1:13">
      <c r="A8420" s="150" t="str">
        <f t="shared" si="263"/>
        <v>2007-2009PersonsCV4</v>
      </c>
      <c r="B8420" s="151" t="str">
        <f t="shared" si="262"/>
        <v>2007-2009_Persons_CV4_&lt;75</v>
      </c>
      <c r="C8420" s="152" t="s">
        <v>5</v>
      </c>
      <c r="D8420" s="152" t="s">
        <v>215</v>
      </c>
      <c r="E8420" s="152" t="s">
        <v>40</v>
      </c>
      <c r="F8420" s="152">
        <v>883</v>
      </c>
      <c r="G8420" s="152">
        <v>294.33333333333297</v>
      </c>
      <c r="H8420" s="152">
        <v>349.08636625999202</v>
      </c>
      <c r="I8420" s="152">
        <v>495.37104853792999</v>
      </c>
      <c r="J8420" s="152">
        <v>462.46537631893199</v>
      </c>
      <c r="K8420" s="152">
        <v>529.95796548500698</v>
      </c>
      <c r="L8420" s="152">
        <v>32.905672218998603</v>
      </c>
      <c r="M8420" s="152">
        <v>34.586916947076404</v>
      </c>
    </row>
    <row r="8421" spans="1:13">
      <c r="A8421" s="150" t="str">
        <f t="shared" si="263"/>
        <v>2008-2010PersonsCV4</v>
      </c>
      <c r="B8421" s="151" t="str">
        <f t="shared" si="262"/>
        <v>2008-2010_Persons_CV4_&lt;75</v>
      </c>
      <c r="C8421" s="152" t="s">
        <v>6</v>
      </c>
      <c r="D8421" s="152" t="s">
        <v>215</v>
      </c>
      <c r="E8421" s="152" t="s">
        <v>40</v>
      </c>
      <c r="F8421" s="152">
        <v>881</v>
      </c>
      <c r="G8421" s="152">
        <v>293.66666666666703</v>
      </c>
      <c r="H8421" s="152">
        <v>342.06684475368098</v>
      </c>
      <c r="I8421" s="152">
        <v>492.38720994316498</v>
      </c>
      <c r="J8421" s="152">
        <v>459.66112492342103</v>
      </c>
      <c r="K8421" s="152">
        <v>526.78731372365598</v>
      </c>
      <c r="L8421" s="152">
        <v>32.726085019743799</v>
      </c>
      <c r="M8421" s="152">
        <v>34.4001037804912</v>
      </c>
    </row>
    <row r="8422" spans="1:13">
      <c r="A8422" s="150" t="str">
        <f t="shared" si="263"/>
        <v>2009-2011PersonsCV4</v>
      </c>
      <c r="B8422" s="151" t="str">
        <f t="shared" si="262"/>
        <v>2009-2011_Persons_CV4_&lt;75</v>
      </c>
      <c r="C8422" s="152" t="s">
        <v>7</v>
      </c>
      <c r="D8422" s="152" t="s">
        <v>215</v>
      </c>
      <c r="E8422" s="152" t="s">
        <v>40</v>
      </c>
      <c r="F8422" s="152">
        <v>876</v>
      </c>
      <c r="G8422" s="152">
        <v>292</v>
      </c>
      <c r="H8422" s="152">
        <v>333.73208475880602</v>
      </c>
      <c r="I8422" s="152">
        <v>483.21253349128102</v>
      </c>
      <c r="J8422" s="152">
        <v>451.01086958448599</v>
      </c>
      <c r="K8422" s="152">
        <v>517.06621601701204</v>
      </c>
      <c r="L8422" s="152">
        <v>32.201663906795098</v>
      </c>
      <c r="M8422" s="152">
        <v>33.853682525731102</v>
      </c>
    </row>
    <row r="8423" spans="1:13">
      <c r="A8423" s="150" t="str">
        <f t="shared" si="263"/>
        <v>2010-2012PersonsCV4</v>
      </c>
      <c r="B8423" s="151" t="str">
        <f t="shared" si="262"/>
        <v>2010-2012_Persons_CV4_&lt;75</v>
      </c>
      <c r="C8423" s="152" t="s">
        <v>8</v>
      </c>
      <c r="D8423" s="152" t="s">
        <v>215</v>
      </c>
      <c r="E8423" s="152" t="s">
        <v>40</v>
      </c>
      <c r="F8423" s="152">
        <v>894</v>
      </c>
      <c r="G8423" s="152">
        <v>298</v>
      </c>
      <c r="H8423" s="152">
        <v>335.29107315646201</v>
      </c>
      <c r="I8423" s="152">
        <v>490.94544694465702</v>
      </c>
      <c r="J8423" s="152">
        <v>458.56982781657399</v>
      </c>
      <c r="K8423" s="152">
        <v>524.96473866794304</v>
      </c>
      <c r="L8423" s="152">
        <v>32.375619128083301</v>
      </c>
      <c r="M8423" s="152">
        <v>34.019291723286202</v>
      </c>
    </row>
    <row r="8424" spans="1:13">
      <c r="A8424" s="150" t="str">
        <f t="shared" si="263"/>
        <v>2011-2013PersonsCV4</v>
      </c>
      <c r="B8424" s="151" t="str">
        <f t="shared" si="262"/>
        <v>2011-2013_Persons_CV4_&lt;75</v>
      </c>
      <c r="C8424" s="152" t="s">
        <v>9</v>
      </c>
      <c r="D8424" s="152" t="s">
        <v>215</v>
      </c>
      <c r="E8424" s="152" t="s">
        <v>40</v>
      </c>
      <c r="F8424" s="152">
        <v>876</v>
      </c>
      <c r="G8424" s="152">
        <v>292</v>
      </c>
      <c r="H8424" s="152">
        <v>323.86149375568402</v>
      </c>
      <c r="I8424" s="152">
        <v>477.176761861523</v>
      </c>
      <c r="J8424" s="152">
        <v>445.38883705596197</v>
      </c>
      <c r="K8424" s="152">
        <v>510.59547952884702</v>
      </c>
      <c r="L8424" s="152">
        <v>31.7879248055606</v>
      </c>
      <c r="M8424" s="152">
        <v>33.4187176673246</v>
      </c>
    </row>
    <row r="8425" spans="1:13">
      <c r="A8425" s="150" t="str">
        <f t="shared" si="263"/>
        <v>2012-2014PersonsCV4</v>
      </c>
      <c r="B8425" s="151" t="str">
        <f t="shared" si="262"/>
        <v>2012-2014_Persons_CV4_&lt;75</v>
      </c>
      <c r="C8425" s="152" t="s">
        <v>216</v>
      </c>
      <c r="D8425" s="152" t="s">
        <v>215</v>
      </c>
      <c r="E8425" s="152" t="s">
        <v>40</v>
      </c>
      <c r="F8425" s="152">
        <v>888</v>
      </c>
      <c r="G8425" s="152">
        <v>296</v>
      </c>
      <c r="H8425" s="152">
        <v>324.58038481782597</v>
      </c>
      <c r="I8425" s="152">
        <v>474.98662066644903</v>
      </c>
      <c r="J8425" s="152">
        <v>443.51439265970902</v>
      </c>
      <c r="K8425" s="152">
        <v>508.06219550297101</v>
      </c>
      <c r="L8425" s="152">
        <v>31.47222800674</v>
      </c>
      <c r="M8425" s="152">
        <v>33.075574836521703</v>
      </c>
    </row>
    <row r="8426" spans="1:13">
      <c r="A8426" s="150" t="str">
        <f t="shared" si="263"/>
        <v>2004-2006PersonsCV5</v>
      </c>
      <c r="B8426" s="151" t="str">
        <f t="shared" si="262"/>
        <v>2004-2006_Persons_CV5_&lt;75</v>
      </c>
      <c r="C8426" s="152" t="s">
        <v>1</v>
      </c>
      <c r="D8426" s="152" t="s">
        <v>215</v>
      </c>
      <c r="E8426" s="152" t="s">
        <v>41</v>
      </c>
      <c r="F8426" s="152">
        <v>1189</v>
      </c>
      <c r="G8426" s="152">
        <v>396.33333333333297</v>
      </c>
      <c r="H8426" s="152">
        <v>475.39462952004698</v>
      </c>
      <c r="I8426" s="152">
        <v>682.04700401059404</v>
      </c>
      <c r="J8426" s="152">
        <v>643.28069141660103</v>
      </c>
      <c r="K8426" s="152">
        <v>722.51365456297697</v>
      </c>
      <c r="L8426" s="152">
        <v>38.766312593993199</v>
      </c>
      <c r="M8426" s="152">
        <v>40.466650552382397</v>
      </c>
    </row>
    <row r="8427" spans="1:13">
      <c r="A8427" s="150" t="str">
        <f t="shared" si="263"/>
        <v>2005-2007PersonsCV5</v>
      </c>
      <c r="B8427" s="151" t="str">
        <f t="shared" si="262"/>
        <v>2005-2007_Persons_CV5_&lt;75</v>
      </c>
      <c r="C8427" s="152" t="s">
        <v>3</v>
      </c>
      <c r="D8427" s="152" t="s">
        <v>215</v>
      </c>
      <c r="E8427" s="152" t="s">
        <v>41</v>
      </c>
      <c r="F8427" s="152">
        <v>1209</v>
      </c>
      <c r="G8427" s="152">
        <v>403</v>
      </c>
      <c r="H8427" s="152">
        <v>479.337728914492</v>
      </c>
      <c r="I8427" s="152">
        <v>693.30393997313797</v>
      </c>
      <c r="J8427" s="152">
        <v>654.170635182355</v>
      </c>
      <c r="K8427" s="152">
        <v>734.13908458829997</v>
      </c>
      <c r="L8427" s="152">
        <v>39.1333047907831</v>
      </c>
      <c r="M8427" s="152">
        <v>40.835144615161703</v>
      </c>
    </row>
    <row r="8428" spans="1:13">
      <c r="A8428" s="150" t="str">
        <f t="shared" si="263"/>
        <v>2006-2008PersonsCV5</v>
      </c>
      <c r="B8428" s="151" t="str">
        <f t="shared" si="262"/>
        <v>2006-2008_Persons_CV5_&lt;75</v>
      </c>
      <c r="C8428" s="152" t="s">
        <v>4</v>
      </c>
      <c r="D8428" s="152" t="s">
        <v>215</v>
      </c>
      <c r="E8428" s="152" t="s">
        <v>41</v>
      </c>
      <c r="F8428" s="152">
        <v>1222</v>
      </c>
      <c r="G8428" s="152">
        <v>407.33333333333297</v>
      </c>
      <c r="H8428" s="152">
        <v>479.50903297703701</v>
      </c>
      <c r="I8428" s="152">
        <v>689.90598377872197</v>
      </c>
      <c r="J8428" s="152">
        <v>651.04704399116599</v>
      </c>
      <c r="K8428" s="152">
        <v>730.44560595475298</v>
      </c>
      <c r="L8428" s="152">
        <v>38.858939787556302</v>
      </c>
      <c r="M8428" s="152">
        <v>40.539622176031102</v>
      </c>
    </row>
    <row r="8429" spans="1:13">
      <c r="A8429" s="150" t="str">
        <f t="shared" si="263"/>
        <v>2007-2009PersonsCV5</v>
      </c>
      <c r="B8429" s="151" t="str">
        <f t="shared" si="262"/>
        <v>2007-2009_Persons_CV5_&lt;75</v>
      </c>
      <c r="C8429" s="152" t="s">
        <v>5</v>
      </c>
      <c r="D8429" s="152" t="s">
        <v>215</v>
      </c>
      <c r="E8429" s="152" t="s">
        <v>41</v>
      </c>
      <c r="F8429" s="152">
        <v>1202</v>
      </c>
      <c r="G8429" s="152">
        <v>400.66666666666703</v>
      </c>
      <c r="H8429" s="152">
        <v>466.58954870465101</v>
      </c>
      <c r="I8429" s="152">
        <v>668.47684271454705</v>
      </c>
      <c r="J8429" s="152">
        <v>630.42180963175201</v>
      </c>
      <c r="K8429" s="152">
        <v>708.191749954633</v>
      </c>
      <c r="L8429" s="152">
        <v>38.055033082794999</v>
      </c>
      <c r="M8429" s="152">
        <v>39.714907240086397</v>
      </c>
    </row>
    <row r="8430" spans="1:13">
      <c r="A8430" s="150" t="str">
        <f t="shared" si="263"/>
        <v>2008-2010PersonsCV5</v>
      </c>
      <c r="B8430" s="151" t="str">
        <f t="shared" si="262"/>
        <v>2008-2010_Persons_CV5_&lt;75</v>
      </c>
      <c r="C8430" s="152" t="s">
        <v>6</v>
      </c>
      <c r="D8430" s="152" t="s">
        <v>215</v>
      </c>
      <c r="E8430" s="152" t="s">
        <v>41</v>
      </c>
      <c r="F8430" s="152">
        <v>1163</v>
      </c>
      <c r="G8430" s="152">
        <v>387.66666666666703</v>
      </c>
      <c r="H8430" s="152">
        <v>446.56913566025401</v>
      </c>
      <c r="I8430" s="152">
        <v>635.91901591016494</v>
      </c>
      <c r="J8430" s="152">
        <v>599.08214457098495</v>
      </c>
      <c r="K8430" s="152">
        <v>674.38999305545099</v>
      </c>
      <c r="L8430" s="152">
        <v>36.836871339180298</v>
      </c>
      <c r="M8430" s="152">
        <v>38.470977145285701</v>
      </c>
    </row>
    <row r="8431" spans="1:13">
      <c r="A8431" s="150" t="str">
        <f t="shared" si="263"/>
        <v>2009-2011PersonsCV5</v>
      </c>
      <c r="B8431" s="151" t="str">
        <f t="shared" si="262"/>
        <v>2009-2011_Persons_CV5_&lt;75</v>
      </c>
      <c r="C8431" s="152" t="s">
        <v>7</v>
      </c>
      <c r="D8431" s="152" t="s">
        <v>215</v>
      </c>
      <c r="E8431" s="152" t="s">
        <v>41</v>
      </c>
      <c r="F8431" s="152">
        <v>1131</v>
      </c>
      <c r="G8431" s="152">
        <v>377</v>
      </c>
      <c r="H8431" s="152">
        <v>430.579931396549</v>
      </c>
      <c r="I8431" s="152">
        <v>615.00056692276303</v>
      </c>
      <c r="J8431" s="152">
        <v>578.88087117000896</v>
      </c>
      <c r="K8431" s="152">
        <v>652.74561609091097</v>
      </c>
      <c r="L8431" s="152">
        <v>36.119695752754303</v>
      </c>
      <c r="M8431" s="152">
        <v>37.745049168147403</v>
      </c>
    </row>
    <row r="8432" spans="1:13">
      <c r="A8432" s="150" t="str">
        <f t="shared" si="263"/>
        <v>2010-2012PersonsCV5</v>
      </c>
      <c r="B8432" s="151" t="str">
        <f t="shared" si="262"/>
        <v>2010-2012_Persons_CV5_&lt;75</v>
      </c>
      <c r="C8432" s="152" t="s">
        <v>8</v>
      </c>
      <c r="D8432" s="152" t="s">
        <v>215</v>
      </c>
      <c r="E8432" s="152" t="s">
        <v>41</v>
      </c>
      <c r="F8432" s="152">
        <v>1116</v>
      </c>
      <c r="G8432" s="152">
        <v>372</v>
      </c>
      <c r="H8432" s="152">
        <v>421.48198504418798</v>
      </c>
      <c r="I8432" s="152">
        <v>605.30204496356203</v>
      </c>
      <c r="J8432" s="152">
        <v>569.53711762200703</v>
      </c>
      <c r="K8432" s="152">
        <v>642.68740765279404</v>
      </c>
      <c r="L8432" s="152">
        <v>35.7649273415552</v>
      </c>
      <c r="M8432" s="152">
        <v>37.385362689231997</v>
      </c>
    </row>
    <row r="8433" spans="1:13">
      <c r="A8433" s="150" t="str">
        <f t="shared" si="263"/>
        <v>2011-2013PersonsCV5</v>
      </c>
      <c r="B8433" s="151" t="str">
        <f t="shared" si="262"/>
        <v>2011-2013_Persons_CV5_&lt;75</v>
      </c>
      <c r="C8433" s="152" t="s">
        <v>9</v>
      </c>
      <c r="D8433" s="152" t="s">
        <v>215</v>
      </c>
      <c r="E8433" s="152" t="s">
        <v>41</v>
      </c>
      <c r="F8433" s="152">
        <v>1084</v>
      </c>
      <c r="G8433" s="152">
        <v>361.33333333333297</v>
      </c>
      <c r="H8433" s="152">
        <v>406.10202002038</v>
      </c>
      <c r="I8433" s="152">
        <v>583.21889202643501</v>
      </c>
      <c r="J8433" s="152">
        <v>548.25279343060197</v>
      </c>
      <c r="K8433" s="152">
        <v>619.79302865223599</v>
      </c>
      <c r="L8433" s="152">
        <v>34.966098595832797</v>
      </c>
      <c r="M8433" s="152">
        <v>36.574136625800897</v>
      </c>
    </row>
    <row r="8434" spans="1:13">
      <c r="A8434" s="150" t="str">
        <f t="shared" si="263"/>
        <v>2012-2014PersonsCV5</v>
      </c>
      <c r="B8434" s="151" t="str">
        <f t="shared" si="262"/>
        <v>2012-2014_Persons_CV5_&lt;75</v>
      </c>
      <c r="C8434" s="152" t="s">
        <v>216</v>
      </c>
      <c r="D8434" s="152" t="s">
        <v>215</v>
      </c>
      <c r="E8434" s="152" t="s">
        <v>41</v>
      </c>
      <c r="F8434" s="152">
        <v>1105</v>
      </c>
      <c r="G8434" s="152">
        <v>368.33333333333297</v>
      </c>
      <c r="H8434" s="152">
        <v>410.60360587999202</v>
      </c>
      <c r="I8434" s="152">
        <v>590.40923816802001</v>
      </c>
      <c r="J8434" s="152">
        <v>555.36312266909397</v>
      </c>
      <c r="K8434" s="152">
        <v>627.05130084628104</v>
      </c>
      <c r="L8434" s="152">
        <v>35.046115498926</v>
      </c>
      <c r="M8434" s="152">
        <v>36.6420626782607</v>
      </c>
    </row>
    <row r="8435" spans="1:13">
      <c r="A8435" s="150" t="str">
        <f t="shared" si="263"/>
        <v>2004-2006PersonsHD1</v>
      </c>
      <c r="B8435" s="151" t="str">
        <f t="shared" si="262"/>
        <v>2004-2006_Persons_HD1_&lt;75</v>
      </c>
      <c r="C8435" s="152" t="s">
        <v>1</v>
      </c>
      <c r="D8435" s="152" t="s">
        <v>215</v>
      </c>
      <c r="E8435" s="152" t="s">
        <v>42</v>
      </c>
      <c r="F8435" s="152">
        <v>689</v>
      </c>
      <c r="G8435" s="152">
        <v>229.666666666667</v>
      </c>
      <c r="H8435" s="152">
        <v>340.58665928481702</v>
      </c>
      <c r="I8435" s="152">
        <v>338.12540464407903</v>
      </c>
      <c r="J8435" s="152">
        <v>313.22064496575302</v>
      </c>
      <c r="K8435" s="152">
        <v>364.47596620598898</v>
      </c>
      <c r="L8435" s="152">
        <v>24.904759678326201</v>
      </c>
      <c r="M8435" s="152">
        <v>26.350561561910499</v>
      </c>
    </row>
    <row r="8436" spans="1:13">
      <c r="A8436" s="150" t="str">
        <f t="shared" si="263"/>
        <v>2005-2007PersonsHD1</v>
      </c>
      <c r="B8436" s="151" t="str">
        <f t="shared" si="262"/>
        <v>2005-2007_Persons_HD1_&lt;75</v>
      </c>
      <c r="C8436" s="152" t="s">
        <v>3</v>
      </c>
      <c r="D8436" s="152" t="s">
        <v>215</v>
      </c>
      <c r="E8436" s="152" t="s">
        <v>42</v>
      </c>
      <c r="F8436" s="152">
        <v>689</v>
      </c>
      <c r="G8436" s="152">
        <v>229.666666666667</v>
      </c>
      <c r="H8436" s="152">
        <v>337.90576891953498</v>
      </c>
      <c r="I8436" s="152">
        <v>330.56344291855498</v>
      </c>
      <c r="J8436" s="152">
        <v>306.20038983355403</v>
      </c>
      <c r="K8436" s="152">
        <v>356.34085006660001</v>
      </c>
      <c r="L8436" s="152">
        <v>24.3630530850014</v>
      </c>
      <c r="M8436" s="152">
        <v>25.777407148044698</v>
      </c>
    </row>
    <row r="8437" spans="1:13">
      <c r="A8437" s="150" t="str">
        <f t="shared" si="263"/>
        <v>2006-2008PersonsHD1</v>
      </c>
      <c r="B8437" s="151" t="str">
        <f t="shared" si="262"/>
        <v>2006-2008_Persons_HD1_&lt;75</v>
      </c>
      <c r="C8437" s="152" t="s">
        <v>4</v>
      </c>
      <c r="D8437" s="152" t="s">
        <v>215</v>
      </c>
      <c r="E8437" s="152" t="s">
        <v>42</v>
      </c>
      <c r="F8437" s="152">
        <v>695</v>
      </c>
      <c r="G8437" s="152">
        <v>231.666666666667</v>
      </c>
      <c r="H8437" s="152">
        <v>338.50754701358397</v>
      </c>
      <c r="I8437" s="152">
        <v>328.28142251533302</v>
      </c>
      <c r="J8437" s="152">
        <v>304.17445706465202</v>
      </c>
      <c r="K8437" s="152">
        <v>353.78163138076701</v>
      </c>
      <c r="L8437" s="152">
        <v>24.106965450680399</v>
      </c>
      <c r="M8437" s="152">
        <v>25.500208865433901</v>
      </c>
    </row>
    <row r="8438" spans="1:13">
      <c r="A8438" s="150" t="str">
        <f t="shared" si="263"/>
        <v>2007-2009PersonsHD1</v>
      </c>
      <c r="B8438" s="151" t="str">
        <f t="shared" si="262"/>
        <v>2007-2009_Persons_HD1_&lt;75</v>
      </c>
      <c r="C8438" s="152" t="s">
        <v>5</v>
      </c>
      <c r="D8438" s="152" t="s">
        <v>215</v>
      </c>
      <c r="E8438" s="152" t="s">
        <v>42</v>
      </c>
      <c r="F8438" s="152">
        <v>678</v>
      </c>
      <c r="G8438" s="152">
        <v>226</v>
      </c>
      <c r="H8438" s="152">
        <v>328.90747415553699</v>
      </c>
      <c r="I8438" s="152">
        <v>314.00556745836298</v>
      </c>
      <c r="J8438" s="152">
        <v>290.64826547334502</v>
      </c>
      <c r="K8438" s="152">
        <v>338.73013985686498</v>
      </c>
      <c r="L8438" s="152">
        <v>23.357301985018101</v>
      </c>
      <c r="M8438" s="152">
        <v>24.724572398501302</v>
      </c>
    </row>
    <row r="8439" spans="1:13">
      <c r="A8439" s="150" t="str">
        <f t="shared" si="263"/>
        <v>2008-2010PersonsHD1</v>
      </c>
      <c r="B8439" s="151" t="str">
        <f t="shared" si="262"/>
        <v>2008-2010_Persons_HD1_&lt;75</v>
      </c>
      <c r="C8439" s="152" t="s">
        <v>6</v>
      </c>
      <c r="D8439" s="152" t="s">
        <v>215</v>
      </c>
      <c r="E8439" s="152" t="s">
        <v>42</v>
      </c>
      <c r="F8439" s="152">
        <v>648</v>
      </c>
      <c r="G8439" s="152">
        <v>216</v>
      </c>
      <c r="H8439" s="152">
        <v>313.82880832227499</v>
      </c>
      <c r="I8439" s="152">
        <v>297.185847182933</v>
      </c>
      <c r="J8439" s="152">
        <v>274.56180525200602</v>
      </c>
      <c r="K8439" s="152">
        <v>321.16553099806799</v>
      </c>
      <c r="L8439" s="152">
        <v>22.624041930927099</v>
      </c>
      <c r="M8439" s="152">
        <v>23.979683815134599</v>
      </c>
    </row>
    <row r="8440" spans="1:13">
      <c r="A8440" s="150" t="str">
        <f t="shared" si="263"/>
        <v>2009-2011PersonsHD1</v>
      </c>
      <c r="B8440" s="151" t="str">
        <f t="shared" si="262"/>
        <v>2009-2011_Persons_HD1_&lt;75</v>
      </c>
      <c r="C8440" s="152" t="s">
        <v>7</v>
      </c>
      <c r="D8440" s="152" t="s">
        <v>215</v>
      </c>
      <c r="E8440" s="152" t="s">
        <v>42</v>
      </c>
      <c r="F8440" s="152">
        <v>622</v>
      </c>
      <c r="G8440" s="152">
        <v>207.333333333333</v>
      </c>
      <c r="H8440" s="152">
        <v>300.52955046190698</v>
      </c>
      <c r="I8440" s="152">
        <v>280.52055451378601</v>
      </c>
      <c r="J8440" s="152">
        <v>258.70256242245398</v>
      </c>
      <c r="K8440" s="152">
        <v>303.67383106284899</v>
      </c>
      <c r="L8440" s="152">
        <v>21.8179920913323</v>
      </c>
      <c r="M8440" s="152">
        <v>23.153276549063399</v>
      </c>
    </row>
    <row r="8441" spans="1:13">
      <c r="A8441" s="150" t="str">
        <f t="shared" si="263"/>
        <v>2010-2012PersonsHD1</v>
      </c>
      <c r="B8441" s="151" t="str">
        <f t="shared" si="262"/>
        <v>2010-2012_Persons_HD1_&lt;75</v>
      </c>
      <c r="C8441" s="152" t="s">
        <v>8</v>
      </c>
      <c r="D8441" s="152" t="s">
        <v>215</v>
      </c>
      <c r="E8441" s="152" t="s">
        <v>42</v>
      </c>
      <c r="F8441" s="152">
        <v>599</v>
      </c>
      <c r="G8441" s="152">
        <v>199.666666666667</v>
      </c>
      <c r="H8441" s="152">
        <v>287.93370314467802</v>
      </c>
      <c r="I8441" s="152">
        <v>267.68235083698698</v>
      </c>
      <c r="J8441" s="152">
        <v>246.44178449269901</v>
      </c>
      <c r="K8441" s="152">
        <v>290.24842059411202</v>
      </c>
      <c r="L8441" s="152">
        <v>21.240566344288101</v>
      </c>
      <c r="M8441" s="152">
        <v>22.5660697571249</v>
      </c>
    </row>
    <row r="8442" spans="1:13">
      <c r="A8442" s="150" t="str">
        <f t="shared" si="263"/>
        <v>2011-2013PersonsHD1</v>
      </c>
      <c r="B8442" s="151" t="str">
        <f t="shared" si="262"/>
        <v>2011-2013_Persons_HD1_&lt;75</v>
      </c>
      <c r="C8442" s="152" t="s">
        <v>9</v>
      </c>
      <c r="D8442" s="152" t="s">
        <v>215</v>
      </c>
      <c r="E8442" s="152" t="s">
        <v>42</v>
      </c>
      <c r="F8442" s="152">
        <v>644</v>
      </c>
      <c r="G8442" s="152">
        <v>214.666666666667</v>
      </c>
      <c r="H8442" s="152">
        <v>308.45866462304798</v>
      </c>
      <c r="I8442" s="152">
        <v>285.805635711435</v>
      </c>
      <c r="J8442" s="152">
        <v>263.89191461205701</v>
      </c>
      <c r="K8442" s="152">
        <v>309.03664026186902</v>
      </c>
      <c r="L8442" s="152">
        <v>21.9137210993783</v>
      </c>
      <c r="M8442" s="152">
        <v>23.231004550434399</v>
      </c>
    </row>
    <row r="8443" spans="1:13">
      <c r="A8443" s="150" t="str">
        <f t="shared" si="263"/>
        <v>2012-2014PersonsHD1</v>
      </c>
      <c r="B8443" s="151" t="str">
        <f t="shared" si="262"/>
        <v>2012-2014_Persons_HD1_&lt;75</v>
      </c>
      <c r="C8443" s="152" t="s">
        <v>216</v>
      </c>
      <c r="D8443" s="152" t="s">
        <v>215</v>
      </c>
      <c r="E8443" s="152" t="s">
        <v>42</v>
      </c>
      <c r="F8443" s="152">
        <v>660</v>
      </c>
      <c r="G8443" s="152">
        <v>220</v>
      </c>
      <c r="H8443" s="152">
        <v>316.42231832085201</v>
      </c>
      <c r="I8443" s="152">
        <v>290.18013139339502</v>
      </c>
      <c r="J8443" s="152">
        <v>268.13972970128202</v>
      </c>
      <c r="K8443" s="152">
        <v>313.52875360428402</v>
      </c>
      <c r="L8443" s="152">
        <v>22.040401692112699</v>
      </c>
      <c r="M8443" s="152">
        <v>23.348622210888902</v>
      </c>
    </row>
    <row r="8444" spans="1:13">
      <c r="A8444" s="150" t="str">
        <f t="shared" si="263"/>
        <v>2004-2006PersonsHD2</v>
      </c>
      <c r="B8444" s="151" t="str">
        <f t="shared" si="262"/>
        <v>2004-2006_Persons_HD2_&lt;75</v>
      </c>
      <c r="C8444" s="152" t="s">
        <v>1</v>
      </c>
      <c r="D8444" s="152" t="s">
        <v>215</v>
      </c>
      <c r="E8444" s="152" t="s">
        <v>43</v>
      </c>
      <c r="F8444" s="152">
        <v>802</v>
      </c>
      <c r="G8444" s="152">
        <v>267.33333333333297</v>
      </c>
      <c r="H8444" s="152">
        <v>396.99236210455501</v>
      </c>
      <c r="I8444" s="152">
        <v>380.31093658849602</v>
      </c>
      <c r="J8444" s="152">
        <v>354.33665924616002</v>
      </c>
      <c r="K8444" s="152">
        <v>407.67962911025501</v>
      </c>
      <c r="L8444" s="152">
        <v>25.974277342336599</v>
      </c>
      <c r="M8444" s="152">
        <v>27.368692521758501</v>
      </c>
    </row>
    <row r="8445" spans="1:13">
      <c r="A8445" s="150" t="str">
        <f t="shared" si="263"/>
        <v>2005-2007PersonsHD2</v>
      </c>
      <c r="B8445" s="151" t="str">
        <f t="shared" si="262"/>
        <v>2005-2007_Persons_HD2_&lt;75</v>
      </c>
      <c r="C8445" s="152" t="s">
        <v>3</v>
      </c>
      <c r="D8445" s="152" t="s">
        <v>215</v>
      </c>
      <c r="E8445" s="152" t="s">
        <v>43</v>
      </c>
      <c r="F8445" s="152">
        <v>794</v>
      </c>
      <c r="G8445" s="152">
        <v>264.66666666666703</v>
      </c>
      <c r="H8445" s="152">
        <v>391.12337134553297</v>
      </c>
      <c r="I8445" s="152">
        <v>368.91412974812403</v>
      </c>
      <c r="J8445" s="152">
        <v>343.565022903493</v>
      </c>
      <c r="K8445" s="152">
        <v>395.63112894600499</v>
      </c>
      <c r="L8445" s="152">
        <v>25.349106844631301</v>
      </c>
      <c r="M8445" s="152">
        <v>26.716999197880799</v>
      </c>
    </row>
    <row r="8446" spans="1:13">
      <c r="A8446" s="150" t="str">
        <f t="shared" si="263"/>
        <v>2006-2008PersonsHD2</v>
      </c>
      <c r="B8446" s="151" t="str">
        <f t="shared" si="262"/>
        <v>2006-2008_Persons_HD2_&lt;75</v>
      </c>
      <c r="C8446" s="152" t="s">
        <v>4</v>
      </c>
      <c r="D8446" s="152" t="s">
        <v>215</v>
      </c>
      <c r="E8446" s="152" t="s">
        <v>43</v>
      </c>
      <c r="F8446" s="152">
        <v>803</v>
      </c>
      <c r="G8446" s="152">
        <v>267.66666666666703</v>
      </c>
      <c r="H8446" s="152">
        <v>393.23806818738302</v>
      </c>
      <c r="I8446" s="152">
        <v>365.75918255138703</v>
      </c>
      <c r="J8446" s="152">
        <v>340.72286650936201</v>
      </c>
      <c r="K8446" s="152">
        <v>392.13869824303299</v>
      </c>
      <c r="L8446" s="152">
        <v>25.036316042025</v>
      </c>
      <c r="M8446" s="152">
        <v>26.379515691646599</v>
      </c>
    </row>
    <row r="8447" spans="1:13">
      <c r="A8447" s="150" t="str">
        <f t="shared" si="263"/>
        <v>2007-2009PersonsHD2</v>
      </c>
      <c r="B8447" s="151" t="str">
        <f t="shared" ref="B8447:B8510" si="264">CONCATENATE(C8447,"_",D8447,"_",E8447,"_","&lt;75")</f>
        <v>2007-2009_Persons_HD2_&lt;75</v>
      </c>
      <c r="C8447" s="152" t="s">
        <v>5</v>
      </c>
      <c r="D8447" s="152" t="s">
        <v>215</v>
      </c>
      <c r="E8447" s="152" t="s">
        <v>43</v>
      </c>
      <c r="F8447" s="152">
        <v>768</v>
      </c>
      <c r="G8447" s="152">
        <v>256</v>
      </c>
      <c r="H8447" s="152">
        <v>374.56654164858003</v>
      </c>
      <c r="I8447" s="152">
        <v>344.91635642071901</v>
      </c>
      <c r="J8447" s="152">
        <v>320.76788849818001</v>
      </c>
      <c r="K8447" s="152">
        <v>370.39045441366301</v>
      </c>
      <c r="L8447" s="152">
        <v>24.1484679225394</v>
      </c>
      <c r="M8447" s="152">
        <v>25.474097992943399</v>
      </c>
    </row>
    <row r="8448" spans="1:13">
      <c r="A8448" s="150" t="str">
        <f t="shared" si="263"/>
        <v>2008-2010PersonsHD2</v>
      </c>
      <c r="B8448" s="151" t="str">
        <f t="shared" si="264"/>
        <v>2008-2010_Persons_HD2_&lt;75</v>
      </c>
      <c r="C8448" s="152" t="s">
        <v>6</v>
      </c>
      <c r="D8448" s="152" t="s">
        <v>215</v>
      </c>
      <c r="E8448" s="152" t="s">
        <v>43</v>
      </c>
      <c r="F8448" s="152">
        <v>717</v>
      </c>
      <c r="G8448" s="152">
        <v>239</v>
      </c>
      <c r="H8448" s="152">
        <v>348.81005662690501</v>
      </c>
      <c r="I8448" s="152">
        <v>319.81234687750703</v>
      </c>
      <c r="J8448" s="152">
        <v>296.63308276899301</v>
      </c>
      <c r="K8448" s="152">
        <v>344.30988688712699</v>
      </c>
      <c r="L8448" s="152">
        <v>23.179264108514602</v>
      </c>
      <c r="M8448" s="152">
        <v>24.497540009619598</v>
      </c>
    </row>
    <row r="8449" spans="1:13">
      <c r="A8449" s="150" t="str">
        <f t="shared" si="263"/>
        <v>2009-2011PersonsHD2</v>
      </c>
      <c r="B8449" s="151" t="str">
        <f t="shared" si="264"/>
        <v>2009-2011_Persons_HD2_&lt;75</v>
      </c>
      <c r="C8449" s="152" t="s">
        <v>7</v>
      </c>
      <c r="D8449" s="152" t="s">
        <v>215</v>
      </c>
      <c r="E8449" s="152" t="s">
        <v>43</v>
      </c>
      <c r="F8449" s="152">
        <v>679</v>
      </c>
      <c r="G8449" s="152">
        <v>226.333333333333</v>
      </c>
      <c r="H8449" s="152">
        <v>329.92235406159199</v>
      </c>
      <c r="I8449" s="152">
        <v>299.64737424968399</v>
      </c>
      <c r="J8449" s="152">
        <v>277.34448482564898</v>
      </c>
      <c r="K8449" s="152">
        <v>323.25481950588397</v>
      </c>
      <c r="L8449" s="152">
        <v>22.302889424035801</v>
      </c>
      <c r="M8449" s="152">
        <v>23.607445256199298</v>
      </c>
    </row>
    <row r="8450" spans="1:13">
      <c r="A8450" s="150" t="str">
        <f t="shared" si="263"/>
        <v>2010-2012PersonsHD2</v>
      </c>
      <c r="B8450" s="151" t="str">
        <f t="shared" si="264"/>
        <v>2010-2012_Persons_HD2_&lt;75</v>
      </c>
      <c r="C8450" s="152" t="s">
        <v>8</v>
      </c>
      <c r="D8450" s="152" t="s">
        <v>215</v>
      </c>
      <c r="E8450" s="152" t="s">
        <v>43</v>
      </c>
      <c r="F8450" s="152">
        <v>706</v>
      </c>
      <c r="G8450" s="152">
        <v>235.333333333333</v>
      </c>
      <c r="H8450" s="152">
        <v>341.98633023478902</v>
      </c>
      <c r="I8450" s="152">
        <v>308.43035345714998</v>
      </c>
      <c r="J8450" s="152">
        <v>285.89215103050498</v>
      </c>
      <c r="K8450" s="152">
        <v>332.26062945399502</v>
      </c>
      <c r="L8450" s="152">
        <v>22.5382024266451</v>
      </c>
      <c r="M8450" s="152">
        <v>23.830275996844399</v>
      </c>
    </row>
    <row r="8451" spans="1:13">
      <c r="A8451" s="150" t="str">
        <f t="shared" ref="A8451:A8514" si="265">C8451&amp;D8451&amp;E8451</f>
        <v>2011-2013PersonsHD2</v>
      </c>
      <c r="B8451" s="151" t="str">
        <f t="shared" si="264"/>
        <v>2011-2013_Persons_HD2_&lt;75</v>
      </c>
      <c r="C8451" s="152" t="s">
        <v>9</v>
      </c>
      <c r="D8451" s="152" t="s">
        <v>215</v>
      </c>
      <c r="E8451" s="152" t="s">
        <v>43</v>
      </c>
      <c r="F8451" s="152">
        <v>739</v>
      </c>
      <c r="G8451" s="152">
        <v>246.333333333333</v>
      </c>
      <c r="H8451" s="152">
        <v>357.46763926242699</v>
      </c>
      <c r="I8451" s="152">
        <v>317.03362872375902</v>
      </c>
      <c r="J8451" s="152">
        <v>294.35933694163401</v>
      </c>
      <c r="K8451" s="152">
        <v>340.97754895315802</v>
      </c>
      <c r="L8451" s="152">
        <v>22.674291782125501</v>
      </c>
      <c r="M8451" s="152">
        <v>23.943920229398898</v>
      </c>
    </row>
    <row r="8452" spans="1:13">
      <c r="A8452" s="150" t="str">
        <f t="shared" si="265"/>
        <v>2012-2014PersonsHD2</v>
      </c>
      <c r="B8452" s="151" t="str">
        <f t="shared" si="264"/>
        <v>2012-2014_Persons_HD2_&lt;75</v>
      </c>
      <c r="C8452" s="152" t="s">
        <v>216</v>
      </c>
      <c r="D8452" s="152" t="s">
        <v>215</v>
      </c>
      <c r="E8452" s="152" t="s">
        <v>43</v>
      </c>
      <c r="F8452" s="152">
        <v>717</v>
      </c>
      <c r="G8452" s="152">
        <v>239</v>
      </c>
      <c r="H8452" s="152">
        <v>345.91892856798302</v>
      </c>
      <c r="I8452" s="152">
        <v>303.69470285494901</v>
      </c>
      <c r="J8452" s="152">
        <v>281.610368918326</v>
      </c>
      <c r="K8452" s="152">
        <v>327.03504065279498</v>
      </c>
      <c r="L8452" s="152">
        <v>22.084333936622699</v>
      </c>
      <c r="M8452" s="152">
        <v>23.340337797845802</v>
      </c>
    </row>
    <row r="8453" spans="1:13">
      <c r="A8453" s="150" t="str">
        <f t="shared" si="265"/>
        <v>2004-2006PersonsHD3</v>
      </c>
      <c r="B8453" s="151" t="str">
        <f t="shared" si="264"/>
        <v>2004-2006_Persons_HD3_&lt;75</v>
      </c>
      <c r="C8453" s="152" t="s">
        <v>1</v>
      </c>
      <c r="D8453" s="152" t="s">
        <v>215</v>
      </c>
      <c r="E8453" s="152" t="s">
        <v>44</v>
      </c>
      <c r="F8453" s="152">
        <v>931</v>
      </c>
      <c r="G8453" s="152">
        <v>310.33333333333297</v>
      </c>
      <c r="H8453" s="152">
        <v>441.30333797863199</v>
      </c>
      <c r="I8453" s="152">
        <v>418.36268123242598</v>
      </c>
      <c r="J8453" s="152">
        <v>391.72354304730601</v>
      </c>
      <c r="K8453" s="152">
        <v>446.32637570983201</v>
      </c>
      <c r="L8453" s="152">
        <v>26.639138185120601</v>
      </c>
      <c r="M8453" s="152">
        <v>27.963694477405699</v>
      </c>
    </row>
    <row r="8454" spans="1:13">
      <c r="A8454" s="150" t="str">
        <f t="shared" si="265"/>
        <v>2005-2007PersonsHD3</v>
      </c>
      <c r="B8454" s="151" t="str">
        <f t="shared" si="264"/>
        <v>2005-2007_Persons_HD3_&lt;75</v>
      </c>
      <c r="C8454" s="152" t="s">
        <v>3</v>
      </c>
      <c r="D8454" s="152" t="s">
        <v>215</v>
      </c>
      <c r="E8454" s="152" t="s">
        <v>44</v>
      </c>
      <c r="F8454" s="152">
        <v>898</v>
      </c>
      <c r="G8454" s="152">
        <v>299.33333333333297</v>
      </c>
      <c r="H8454" s="152">
        <v>423.275435412788</v>
      </c>
      <c r="I8454" s="152">
        <v>397.13473712829602</v>
      </c>
      <c r="J8454" s="152">
        <v>371.38458093371003</v>
      </c>
      <c r="K8454" s="152">
        <v>424.18920364172698</v>
      </c>
      <c r="L8454" s="152">
        <v>25.750156194586499</v>
      </c>
      <c r="M8454" s="152">
        <v>27.054466513430501</v>
      </c>
    </row>
    <row r="8455" spans="1:13">
      <c r="A8455" s="150" t="str">
        <f t="shared" si="265"/>
        <v>2006-2008PersonsHD3</v>
      </c>
      <c r="B8455" s="151" t="str">
        <f t="shared" si="264"/>
        <v>2006-2008_Persons_HD3_&lt;75</v>
      </c>
      <c r="C8455" s="152" t="s">
        <v>4</v>
      </c>
      <c r="D8455" s="152" t="s">
        <v>215</v>
      </c>
      <c r="E8455" s="152" t="s">
        <v>44</v>
      </c>
      <c r="F8455" s="152">
        <v>857</v>
      </c>
      <c r="G8455" s="152">
        <v>285.66666666666703</v>
      </c>
      <c r="H8455" s="152">
        <v>400.92441849585498</v>
      </c>
      <c r="I8455" s="152">
        <v>372.459394798544</v>
      </c>
      <c r="J8455" s="152">
        <v>347.751060680546</v>
      </c>
      <c r="K8455" s="152">
        <v>398.44969168811502</v>
      </c>
      <c r="L8455" s="152">
        <v>24.7083341179973</v>
      </c>
      <c r="M8455" s="152">
        <v>25.990296889571098</v>
      </c>
    </row>
    <row r="8456" spans="1:13">
      <c r="A8456" s="150" t="str">
        <f t="shared" si="265"/>
        <v>2007-2009PersonsHD3</v>
      </c>
      <c r="B8456" s="151" t="str">
        <f t="shared" si="264"/>
        <v>2007-2009_Persons_HD3_&lt;75</v>
      </c>
      <c r="C8456" s="152" t="s">
        <v>5</v>
      </c>
      <c r="D8456" s="152" t="s">
        <v>215</v>
      </c>
      <c r="E8456" s="152" t="s">
        <v>44</v>
      </c>
      <c r="F8456" s="152">
        <v>879</v>
      </c>
      <c r="G8456" s="152">
        <v>293</v>
      </c>
      <c r="H8456" s="152">
        <v>408.81819450258098</v>
      </c>
      <c r="I8456" s="152">
        <v>373.93141104220501</v>
      </c>
      <c r="J8456" s="152">
        <v>349.43726333581702</v>
      </c>
      <c r="K8456" s="152">
        <v>399.67995822228602</v>
      </c>
      <c r="L8456" s="152">
        <v>24.494147706388201</v>
      </c>
      <c r="M8456" s="152">
        <v>25.748547180081399</v>
      </c>
    </row>
    <row r="8457" spans="1:13">
      <c r="A8457" s="150" t="str">
        <f t="shared" si="265"/>
        <v>2008-2010PersonsHD3</v>
      </c>
      <c r="B8457" s="151" t="str">
        <f t="shared" si="264"/>
        <v>2008-2010_Persons_HD3_&lt;75</v>
      </c>
      <c r="C8457" s="152" t="s">
        <v>6</v>
      </c>
      <c r="D8457" s="152" t="s">
        <v>215</v>
      </c>
      <c r="E8457" s="152" t="s">
        <v>44</v>
      </c>
      <c r="F8457" s="152">
        <v>869</v>
      </c>
      <c r="G8457" s="152">
        <v>289.66666666666703</v>
      </c>
      <c r="H8457" s="152">
        <v>403.14723920688101</v>
      </c>
      <c r="I8457" s="152">
        <v>361.472574466494</v>
      </c>
      <c r="J8457" s="152">
        <v>337.66236857901498</v>
      </c>
      <c r="K8457" s="152">
        <v>386.50934567061302</v>
      </c>
      <c r="L8457" s="152">
        <v>23.810205887479199</v>
      </c>
      <c r="M8457" s="152">
        <v>25.036771204118399</v>
      </c>
    </row>
    <row r="8458" spans="1:13">
      <c r="A8458" s="150" t="str">
        <f t="shared" si="265"/>
        <v>2009-2011PersonsHD3</v>
      </c>
      <c r="B8458" s="151" t="str">
        <f t="shared" si="264"/>
        <v>2009-2011_Persons_HD3_&lt;75</v>
      </c>
      <c r="C8458" s="152" t="s">
        <v>7</v>
      </c>
      <c r="D8458" s="152" t="s">
        <v>215</v>
      </c>
      <c r="E8458" s="152" t="s">
        <v>44</v>
      </c>
      <c r="F8458" s="152">
        <v>854</v>
      </c>
      <c r="G8458" s="152">
        <v>284.66666666666703</v>
      </c>
      <c r="H8458" s="152">
        <v>396.42382999266601</v>
      </c>
      <c r="I8458" s="152">
        <v>350.09116525400299</v>
      </c>
      <c r="J8458" s="152">
        <v>326.80579060303103</v>
      </c>
      <c r="K8458" s="152">
        <v>374.58685421621601</v>
      </c>
      <c r="L8458" s="152">
        <v>23.285374650972201</v>
      </c>
      <c r="M8458" s="152">
        <v>24.495688962212999</v>
      </c>
    </row>
    <row r="8459" spans="1:13">
      <c r="A8459" s="150" t="str">
        <f t="shared" si="265"/>
        <v>2010-2012PersonsHD3</v>
      </c>
      <c r="B8459" s="151" t="str">
        <f t="shared" si="264"/>
        <v>2010-2012_Persons_HD3_&lt;75</v>
      </c>
      <c r="C8459" s="152" t="s">
        <v>8</v>
      </c>
      <c r="D8459" s="152" t="s">
        <v>215</v>
      </c>
      <c r="E8459" s="152" t="s">
        <v>44</v>
      </c>
      <c r="F8459" s="152">
        <v>846</v>
      </c>
      <c r="G8459" s="152">
        <v>282</v>
      </c>
      <c r="H8459" s="152">
        <v>392.95285959134799</v>
      </c>
      <c r="I8459" s="152">
        <v>342.96468217944499</v>
      </c>
      <c r="J8459" s="152">
        <v>320.03921203489</v>
      </c>
      <c r="K8459" s="152">
        <v>367.08754025495</v>
      </c>
      <c r="L8459" s="152">
        <v>22.925470144554598</v>
      </c>
      <c r="M8459" s="152">
        <v>24.122858075505501</v>
      </c>
    </row>
    <row r="8460" spans="1:13">
      <c r="A8460" s="150" t="str">
        <f t="shared" si="265"/>
        <v>2011-2013PersonsHD3</v>
      </c>
      <c r="B8460" s="151" t="str">
        <f t="shared" si="264"/>
        <v>2011-2013_Persons_HD3_&lt;75</v>
      </c>
      <c r="C8460" s="152" t="s">
        <v>9</v>
      </c>
      <c r="D8460" s="152" t="s">
        <v>215</v>
      </c>
      <c r="E8460" s="152" t="s">
        <v>44</v>
      </c>
      <c r="F8460" s="152">
        <v>856</v>
      </c>
      <c r="G8460" s="152">
        <v>285.33333333333297</v>
      </c>
      <c r="H8460" s="152">
        <v>397.51091297482998</v>
      </c>
      <c r="I8460" s="152">
        <v>343.578323436039</v>
      </c>
      <c r="J8460" s="152">
        <v>320.69229248224298</v>
      </c>
      <c r="K8460" s="152">
        <v>367.65248207759998</v>
      </c>
      <c r="L8460" s="152">
        <v>22.886030953795601</v>
      </c>
      <c r="M8460" s="152">
        <v>24.074158641560899</v>
      </c>
    </row>
    <row r="8461" spans="1:13">
      <c r="A8461" s="150" t="str">
        <f t="shared" si="265"/>
        <v>2012-2014PersonsHD3</v>
      </c>
      <c r="B8461" s="151" t="str">
        <f t="shared" si="264"/>
        <v>2012-2014_Persons_HD3_&lt;75</v>
      </c>
      <c r="C8461" s="152" t="s">
        <v>216</v>
      </c>
      <c r="D8461" s="152" t="s">
        <v>215</v>
      </c>
      <c r="E8461" s="152" t="s">
        <v>44</v>
      </c>
      <c r="F8461" s="152">
        <v>815</v>
      </c>
      <c r="G8461" s="152">
        <v>271.66666666666703</v>
      </c>
      <c r="H8461" s="152">
        <v>379.06447817007199</v>
      </c>
      <c r="I8461" s="152">
        <v>319.41878719945697</v>
      </c>
      <c r="J8461" s="152">
        <v>297.60122812695101</v>
      </c>
      <c r="K8461" s="152">
        <v>342.397959822806</v>
      </c>
      <c r="L8461" s="152">
        <v>21.817559072505802</v>
      </c>
      <c r="M8461" s="152">
        <v>22.9791726233486</v>
      </c>
    </row>
    <row r="8462" spans="1:13">
      <c r="A8462" s="150" t="str">
        <f t="shared" si="265"/>
        <v>2004-2006PersonsHD4</v>
      </c>
      <c r="B8462" s="151" t="str">
        <f t="shared" si="264"/>
        <v>2004-2006_Persons_HD4_&lt;75</v>
      </c>
      <c r="C8462" s="152" t="s">
        <v>1</v>
      </c>
      <c r="D8462" s="152" t="s">
        <v>215</v>
      </c>
      <c r="E8462" s="152" t="s">
        <v>45</v>
      </c>
      <c r="F8462" s="152">
        <v>835</v>
      </c>
      <c r="G8462" s="152">
        <v>278.33333333333297</v>
      </c>
      <c r="H8462" s="152">
        <v>418.92644454367098</v>
      </c>
      <c r="I8462" s="152">
        <v>403.89032120701802</v>
      </c>
      <c r="J8462" s="152">
        <v>376.84972498691701</v>
      </c>
      <c r="K8462" s="152">
        <v>432.35277419194398</v>
      </c>
      <c r="L8462" s="152">
        <v>27.040596220101101</v>
      </c>
      <c r="M8462" s="152">
        <v>28.462452984926099</v>
      </c>
    </row>
    <row r="8463" spans="1:13">
      <c r="A8463" s="150" t="str">
        <f t="shared" si="265"/>
        <v>2005-2007PersonsHD4</v>
      </c>
      <c r="B8463" s="151" t="str">
        <f t="shared" si="264"/>
        <v>2005-2007_Persons_HD4_&lt;75</v>
      </c>
      <c r="C8463" s="152" t="s">
        <v>3</v>
      </c>
      <c r="D8463" s="152" t="s">
        <v>215</v>
      </c>
      <c r="E8463" s="152" t="s">
        <v>45</v>
      </c>
      <c r="F8463" s="152">
        <v>826</v>
      </c>
      <c r="G8463" s="152">
        <v>275.33333333333297</v>
      </c>
      <c r="H8463" s="152">
        <v>413.04336955380302</v>
      </c>
      <c r="I8463" s="152">
        <v>395.77723800848503</v>
      </c>
      <c r="J8463" s="152">
        <v>369.12837654584501</v>
      </c>
      <c r="K8463" s="152">
        <v>423.83519016586899</v>
      </c>
      <c r="L8463" s="152">
        <v>26.648861462640401</v>
      </c>
      <c r="M8463" s="152">
        <v>28.057952157383799</v>
      </c>
    </row>
    <row r="8464" spans="1:13">
      <c r="A8464" s="150" t="str">
        <f t="shared" si="265"/>
        <v>2006-2008PersonsHD4</v>
      </c>
      <c r="B8464" s="151" t="str">
        <f t="shared" si="264"/>
        <v>2006-2008_Persons_HD4_&lt;75</v>
      </c>
      <c r="C8464" s="152" t="s">
        <v>4</v>
      </c>
      <c r="D8464" s="152" t="s">
        <v>215</v>
      </c>
      <c r="E8464" s="152" t="s">
        <v>45</v>
      </c>
      <c r="F8464" s="152">
        <v>826</v>
      </c>
      <c r="G8464" s="152">
        <v>275.33333333333297</v>
      </c>
      <c r="H8464" s="152">
        <v>411.52468400783198</v>
      </c>
      <c r="I8464" s="152">
        <v>390.77746321813601</v>
      </c>
      <c r="J8464" s="152">
        <v>364.45816566938203</v>
      </c>
      <c r="K8464" s="152">
        <v>418.48842537215302</v>
      </c>
      <c r="L8464" s="152">
        <v>26.319297548753799</v>
      </c>
      <c r="M8464" s="152">
        <v>27.710962154017299</v>
      </c>
    </row>
    <row r="8465" spans="1:13">
      <c r="A8465" s="150" t="str">
        <f t="shared" si="265"/>
        <v>2007-2009PersonsHD4</v>
      </c>
      <c r="B8465" s="151" t="str">
        <f t="shared" si="264"/>
        <v>2007-2009_Persons_HD4_&lt;75</v>
      </c>
      <c r="C8465" s="152" t="s">
        <v>5</v>
      </c>
      <c r="D8465" s="152" t="s">
        <v>215</v>
      </c>
      <c r="E8465" s="152" t="s">
        <v>45</v>
      </c>
      <c r="F8465" s="152">
        <v>862</v>
      </c>
      <c r="G8465" s="152">
        <v>287.33333333333297</v>
      </c>
      <c r="H8465" s="152">
        <v>427.78944025091698</v>
      </c>
      <c r="I8465" s="152">
        <v>403.22437467357798</v>
      </c>
      <c r="J8465" s="152">
        <v>376.61612491681302</v>
      </c>
      <c r="K8465" s="152">
        <v>431.20903952331901</v>
      </c>
      <c r="L8465" s="152">
        <v>26.608249756765499</v>
      </c>
      <c r="M8465" s="152">
        <v>27.9846648497407</v>
      </c>
    </row>
    <row r="8466" spans="1:13">
      <c r="A8466" s="150" t="str">
        <f t="shared" si="265"/>
        <v>2008-2010PersonsHD4</v>
      </c>
      <c r="B8466" s="151" t="str">
        <f t="shared" si="264"/>
        <v>2008-2010_Persons_HD4_&lt;75</v>
      </c>
      <c r="C8466" s="152" t="s">
        <v>6</v>
      </c>
      <c r="D8466" s="152" t="s">
        <v>215</v>
      </c>
      <c r="E8466" s="152" t="s">
        <v>45</v>
      </c>
      <c r="F8466" s="152">
        <v>878</v>
      </c>
      <c r="G8466" s="152">
        <v>292.66666666666703</v>
      </c>
      <c r="H8466" s="152">
        <v>435.15108862114602</v>
      </c>
      <c r="I8466" s="152">
        <v>406.38209519076997</v>
      </c>
      <c r="J8466" s="152">
        <v>379.80241670637702</v>
      </c>
      <c r="K8466" s="152">
        <v>434.32377435690597</v>
      </c>
      <c r="L8466" s="152">
        <v>26.579678484392598</v>
      </c>
      <c r="M8466" s="152">
        <v>27.9416791661357</v>
      </c>
    </row>
    <row r="8467" spans="1:13">
      <c r="A8467" s="150" t="str">
        <f t="shared" si="265"/>
        <v>2009-2011PersonsHD4</v>
      </c>
      <c r="B8467" s="151" t="str">
        <f t="shared" si="264"/>
        <v>2009-2011_Persons_HD4_&lt;75</v>
      </c>
      <c r="C8467" s="152" t="s">
        <v>7</v>
      </c>
      <c r="D8467" s="152" t="s">
        <v>215</v>
      </c>
      <c r="E8467" s="152" t="s">
        <v>45</v>
      </c>
      <c r="F8467" s="152">
        <v>847</v>
      </c>
      <c r="G8467" s="152">
        <v>282.33333333333297</v>
      </c>
      <c r="H8467" s="152">
        <v>419.041399509222</v>
      </c>
      <c r="I8467" s="152">
        <v>386.11152458010002</v>
      </c>
      <c r="J8467" s="152">
        <v>360.39436288176501</v>
      </c>
      <c r="K8467" s="152">
        <v>413.17106744653699</v>
      </c>
      <c r="L8467" s="152">
        <v>25.717161698335001</v>
      </c>
      <c r="M8467" s="152">
        <v>27.059542866436999</v>
      </c>
    </row>
    <row r="8468" spans="1:13">
      <c r="A8468" s="150" t="str">
        <f t="shared" si="265"/>
        <v>2010-2012PersonsHD4</v>
      </c>
      <c r="B8468" s="151" t="str">
        <f t="shared" si="264"/>
        <v>2010-2012_Persons_HD4_&lt;75</v>
      </c>
      <c r="C8468" s="152" t="s">
        <v>8</v>
      </c>
      <c r="D8468" s="152" t="s">
        <v>215</v>
      </c>
      <c r="E8468" s="152" t="s">
        <v>45</v>
      </c>
      <c r="F8468" s="152">
        <v>800</v>
      </c>
      <c r="G8468" s="152">
        <v>266.66666666666703</v>
      </c>
      <c r="H8468" s="152">
        <v>395.440570225302</v>
      </c>
      <c r="I8468" s="152">
        <v>360.17505495425399</v>
      </c>
      <c r="J8468" s="152">
        <v>335.48594510580301</v>
      </c>
      <c r="K8468" s="152">
        <v>386.19129058340701</v>
      </c>
      <c r="L8468" s="152">
        <v>24.689109848450599</v>
      </c>
      <c r="M8468" s="152">
        <v>26.016235629153002</v>
      </c>
    </row>
    <row r="8469" spans="1:13">
      <c r="A8469" s="150" t="str">
        <f t="shared" si="265"/>
        <v>2011-2013PersonsHD4</v>
      </c>
      <c r="B8469" s="151" t="str">
        <f t="shared" si="264"/>
        <v>2011-2013_Persons_HD4_&lt;75</v>
      </c>
      <c r="C8469" s="152" t="s">
        <v>9</v>
      </c>
      <c r="D8469" s="152" t="s">
        <v>215</v>
      </c>
      <c r="E8469" s="152" t="s">
        <v>45</v>
      </c>
      <c r="F8469" s="152">
        <v>789</v>
      </c>
      <c r="G8469" s="152">
        <v>263</v>
      </c>
      <c r="H8469" s="152">
        <v>389.423859985094</v>
      </c>
      <c r="I8469" s="152">
        <v>348.46690640205099</v>
      </c>
      <c r="J8469" s="152">
        <v>324.41056144551101</v>
      </c>
      <c r="K8469" s="152">
        <v>373.82561107882702</v>
      </c>
      <c r="L8469" s="152">
        <v>24.056344956539998</v>
      </c>
      <c r="M8469" s="152">
        <v>25.3587046767761</v>
      </c>
    </row>
    <row r="8470" spans="1:13">
      <c r="A8470" s="150" t="str">
        <f t="shared" si="265"/>
        <v>2012-2014PersonsHD4</v>
      </c>
      <c r="B8470" s="151" t="str">
        <f t="shared" si="264"/>
        <v>2012-2014_Persons_HD4_&lt;75</v>
      </c>
      <c r="C8470" s="152" t="s">
        <v>216</v>
      </c>
      <c r="D8470" s="152" t="s">
        <v>215</v>
      </c>
      <c r="E8470" s="152" t="s">
        <v>45</v>
      </c>
      <c r="F8470" s="152">
        <v>785</v>
      </c>
      <c r="G8470" s="152">
        <v>261.66666666666703</v>
      </c>
      <c r="H8470" s="152">
        <v>387.949354076681</v>
      </c>
      <c r="I8470" s="152">
        <v>341.37043524628001</v>
      </c>
      <c r="J8470" s="152">
        <v>317.74992987907399</v>
      </c>
      <c r="K8470" s="152">
        <v>366.27305475905303</v>
      </c>
      <c r="L8470" s="152">
        <v>23.620505367205901</v>
      </c>
      <c r="M8470" s="152">
        <v>24.9026195127732</v>
      </c>
    </row>
    <row r="8471" spans="1:13">
      <c r="A8471" s="150" t="str">
        <f t="shared" si="265"/>
        <v>2004-2006PersonsHD5</v>
      </c>
      <c r="B8471" s="151" t="str">
        <f t="shared" si="264"/>
        <v>2004-2006_Persons_HD5_&lt;75</v>
      </c>
      <c r="C8471" s="152" t="s">
        <v>1</v>
      </c>
      <c r="D8471" s="152" t="s">
        <v>215</v>
      </c>
      <c r="E8471" s="152" t="s">
        <v>46</v>
      </c>
      <c r="F8471" s="152">
        <v>996</v>
      </c>
      <c r="G8471" s="152">
        <v>332</v>
      </c>
      <c r="H8471" s="152">
        <v>510.80852373259501</v>
      </c>
      <c r="I8471" s="152">
        <v>573.47554440257204</v>
      </c>
      <c r="J8471" s="152">
        <v>538.305042701567</v>
      </c>
      <c r="K8471" s="152">
        <v>610.33525675183705</v>
      </c>
      <c r="L8471" s="152">
        <v>35.170501701005499</v>
      </c>
      <c r="M8471" s="152">
        <v>36.859712349265003</v>
      </c>
    </row>
    <row r="8472" spans="1:13">
      <c r="A8472" s="150" t="str">
        <f t="shared" si="265"/>
        <v>2005-2007PersonsHD5</v>
      </c>
      <c r="B8472" s="151" t="str">
        <f t="shared" si="264"/>
        <v>2005-2007_Persons_HD5_&lt;75</v>
      </c>
      <c r="C8472" s="152" t="s">
        <v>3</v>
      </c>
      <c r="D8472" s="152" t="s">
        <v>215</v>
      </c>
      <c r="E8472" s="152" t="s">
        <v>46</v>
      </c>
      <c r="F8472" s="152">
        <v>978</v>
      </c>
      <c r="G8472" s="152">
        <v>326</v>
      </c>
      <c r="H8472" s="152">
        <v>498.47857000871602</v>
      </c>
      <c r="I8472" s="152">
        <v>557.56780378525502</v>
      </c>
      <c r="J8472" s="152">
        <v>523.04816815215804</v>
      </c>
      <c r="K8472" s="152">
        <v>593.760978383576</v>
      </c>
      <c r="L8472" s="152">
        <v>34.519635633096897</v>
      </c>
      <c r="M8472" s="152">
        <v>36.193174598320603</v>
      </c>
    </row>
    <row r="8473" spans="1:13">
      <c r="A8473" s="150" t="str">
        <f t="shared" si="265"/>
        <v>2006-2008PersonsHD5</v>
      </c>
      <c r="B8473" s="151" t="str">
        <f t="shared" si="264"/>
        <v>2006-2008_Persons_HD5_&lt;75</v>
      </c>
      <c r="C8473" s="152" t="s">
        <v>4</v>
      </c>
      <c r="D8473" s="152" t="s">
        <v>215</v>
      </c>
      <c r="E8473" s="152" t="s">
        <v>46</v>
      </c>
      <c r="F8473" s="152">
        <v>992</v>
      </c>
      <c r="G8473" s="152">
        <v>330.66666666666703</v>
      </c>
      <c r="H8473" s="152">
        <v>502.05223975018902</v>
      </c>
      <c r="I8473" s="152">
        <v>558.66574444101104</v>
      </c>
      <c r="J8473" s="152">
        <v>524.30673473205297</v>
      </c>
      <c r="K8473" s="152">
        <v>594.67840041449597</v>
      </c>
      <c r="L8473" s="152">
        <v>34.359009708957601</v>
      </c>
      <c r="M8473" s="152">
        <v>36.012655973485401</v>
      </c>
    </row>
    <row r="8474" spans="1:13">
      <c r="A8474" s="150" t="str">
        <f t="shared" si="265"/>
        <v>2007-2009PersonsHD5</v>
      </c>
      <c r="B8474" s="151" t="str">
        <f t="shared" si="264"/>
        <v>2007-2009_Persons_HD5_&lt;75</v>
      </c>
      <c r="C8474" s="152" t="s">
        <v>5</v>
      </c>
      <c r="D8474" s="152" t="s">
        <v>215</v>
      </c>
      <c r="E8474" s="152" t="s">
        <v>46</v>
      </c>
      <c r="F8474" s="152">
        <v>967</v>
      </c>
      <c r="G8474" s="152">
        <v>322.33333333333297</v>
      </c>
      <c r="H8474" s="152">
        <v>487.42621818750001</v>
      </c>
      <c r="I8474" s="152">
        <v>539.90461648891801</v>
      </c>
      <c r="J8474" s="152">
        <v>506.28317270799499</v>
      </c>
      <c r="K8474" s="152">
        <v>575.16554449852003</v>
      </c>
      <c r="L8474" s="152">
        <v>33.621443780922903</v>
      </c>
      <c r="M8474" s="152">
        <v>35.2609280096028</v>
      </c>
    </row>
    <row r="8475" spans="1:13">
      <c r="A8475" s="150" t="str">
        <f t="shared" si="265"/>
        <v>2008-2010PersonsHD5</v>
      </c>
      <c r="B8475" s="151" t="str">
        <f t="shared" si="264"/>
        <v>2008-2010_Persons_HD5_&lt;75</v>
      </c>
      <c r="C8475" s="152" t="s">
        <v>6</v>
      </c>
      <c r="D8475" s="152" t="s">
        <v>215</v>
      </c>
      <c r="E8475" s="152" t="s">
        <v>46</v>
      </c>
      <c r="F8475" s="152">
        <v>965</v>
      </c>
      <c r="G8475" s="152">
        <v>321.66666666666703</v>
      </c>
      <c r="H8475" s="152">
        <v>485.09525963906901</v>
      </c>
      <c r="I8475" s="152">
        <v>534.16808013733601</v>
      </c>
      <c r="J8475" s="152">
        <v>500.85708232755002</v>
      </c>
      <c r="K8475" s="152">
        <v>569.10515101425494</v>
      </c>
      <c r="L8475" s="152">
        <v>33.310997809786301</v>
      </c>
      <c r="M8475" s="152">
        <v>34.937070876919101</v>
      </c>
    </row>
    <row r="8476" spans="1:13">
      <c r="A8476" s="150" t="str">
        <f t="shared" si="265"/>
        <v>2009-2011PersonsHD5</v>
      </c>
      <c r="B8476" s="151" t="str">
        <f t="shared" si="264"/>
        <v>2009-2011_Persons_HD5_&lt;75</v>
      </c>
      <c r="C8476" s="152" t="s">
        <v>7</v>
      </c>
      <c r="D8476" s="152" t="s">
        <v>215</v>
      </c>
      <c r="E8476" s="152" t="s">
        <v>46</v>
      </c>
      <c r="F8476" s="152">
        <v>934</v>
      </c>
      <c r="G8476" s="152">
        <v>311.33333333333297</v>
      </c>
      <c r="H8476" s="152">
        <v>467.84914620035403</v>
      </c>
      <c r="I8476" s="152">
        <v>516.46074151879895</v>
      </c>
      <c r="J8476" s="152">
        <v>483.72392253513601</v>
      </c>
      <c r="K8476" s="152">
        <v>550.82261985400203</v>
      </c>
      <c r="L8476" s="152">
        <v>32.7368189836629</v>
      </c>
      <c r="M8476" s="152">
        <v>34.361878335203201</v>
      </c>
    </row>
    <row r="8477" spans="1:13">
      <c r="A8477" s="150" t="str">
        <f t="shared" si="265"/>
        <v>2010-2012PersonsHD5</v>
      </c>
      <c r="B8477" s="151" t="str">
        <f t="shared" si="264"/>
        <v>2010-2012_Persons_HD5_&lt;75</v>
      </c>
      <c r="C8477" s="152" t="s">
        <v>8</v>
      </c>
      <c r="D8477" s="152" t="s">
        <v>215</v>
      </c>
      <c r="E8477" s="152" t="s">
        <v>46</v>
      </c>
      <c r="F8477" s="152">
        <v>901</v>
      </c>
      <c r="G8477" s="152">
        <v>300.33333333333297</v>
      </c>
      <c r="H8477" s="152">
        <v>449.47295429942602</v>
      </c>
      <c r="I8477" s="152">
        <v>495.89926650873298</v>
      </c>
      <c r="J8477" s="152">
        <v>463.89430667067398</v>
      </c>
      <c r="K8477" s="152">
        <v>529.52258274311305</v>
      </c>
      <c r="L8477" s="152">
        <v>32.004959838059499</v>
      </c>
      <c r="M8477" s="152">
        <v>33.623316234380098</v>
      </c>
    </row>
    <row r="8478" spans="1:13">
      <c r="A8478" s="150" t="str">
        <f t="shared" si="265"/>
        <v>2011-2013PersonsHD5</v>
      </c>
      <c r="B8478" s="151" t="str">
        <f t="shared" si="264"/>
        <v>2011-2013_Persons_HD5_&lt;75</v>
      </c>
      <c r="C8478" s="152" t="s">
        <v>9</v>
      </c>
      <c r="D8478" s="152" t="s">
        <v>215</v>
      </c>
      <c r="E8478" s="152" t="s">
        <v>46</v>
      </c>
      <c r="F8478" s="152">
        <v>870</v>
      </c>
      <c r="G8478" s="152">
        <v>290</v>
      </c>
      <c r="H8478" s="152">
        <v>432.39697023916</v>
      </c>
      <c r="I8478" s="152">
        <v>474.26436565755102</v>
      </c>
      <c r="J8478" s="152">
        <v>443.12900607394101</v>
      </c>
      <c r="K8478" s="152">
        <v>507.00269259696898</v>
      </c>
      <c r="L8478" s="152">
        <v>31.1353595836094</v>
      </c>
      <c r="M8478" s="152">
        <v>32.738326939418002</v>
      </c>
    </row>
    <row r="8479" spans="1:13">
      <c r="A8479" s="150" t="str">
        <f t="shared" si="265"/>
        <v>2012-2014PersonsHD5</v>
      </c>
      <c r="B8479" s="151" t="str">
        <f t="shared" si="264"/>
        <v>2012-2014_Persons_HD5_&lt;75</v>
      </c>
      <c r="C8479" s="152" t="s">
        <v>216</v>
      </c>
      <c r="D8479" s="152" t="s">
        <v>215</v>
      </c>
      <c r="E8479" s="152" t="s">
        <v>46</v>
      </c>
      <c r="F8479" s="152">
        <v>873</v>
      </c>
      <c r="G8479" s="152">
        <v>291</v>
      </c>
      <c r="H8479" s="152">
        <v>432.84462712393798</v>
      </c>
      <c r="I8479" s="152">
        <v>469.95567748590503</v>
      </c>
      <c r="J8479" s="152">
        <v>439.17155023657199</v>
      </c>
      <c r="K8479" s="152">
        <v>502.32188756821603</v>
      </c>
      <c r="L8479" s="152">
        <v>30.784127249333501</v>
      </c>
      <c r="M8479" s="152">
        <v>32.366210082310999</v>
      </c>
    </row>
    <row r="8480" spans="1:13">
      <c r="A8480" s="150" t="str">
        <f t="shared" si="265"/>
        <v>2004-2006PersonsNA</v>
      </c>
      <c r="B8480" s="151" t="str">
        <f t="shared" si="264"/>
        <v>2004-2006_Persons_NA_&lt;75</v>
      </c>
      <c r="C8480" s="152" t="s">
        <v>1</v>
      </c>
      <c r="D8480" s="152" t="s">
        <v>215</v>
      </c>
      <c r="E8480" s="152" t="s">
        <v>47</v>
      </c>
      <c r="F8480" s="152">
        <v>798</v>
      </c>
      <c r="G8480" s="152">
        <v>266</v>
      </c>
      <c r="H8480" s="152">
        <v>424.65330622931299</v>
      </c>
      <c r="I8480" s="152">
        <v>414.04443759574099</v>
      </c>
      <c r="J8480" s="152">
        <v>385.67006249809799</v>
      </c>
      <c r="K8480" s="152">
        <v>443.94600033781899</v>
      </c>
      <c r="L8480" s="152">
        <v>28.374375097643501</v>
      </c>
      <c r="M8480" s="152">
        <v>29.9015627420778</v>
      </c>
    </row>
    <row r="8481" spans="1:13">
      <c r="A8481" s="150" t="str">
        <f t="shared" si="265"/>
        <v>2005-2007PersonsNA</v>
      </c>
      <c r="B8481" s="151" t="str">
        <f t="shared" si="264"/>
        <v>2005-2007_Persons_NA_&lt;75</v>
      </c>
      <c r="C8481" s="152" t="s">
        <v>3</v>
      </c>
      <c r="D8481" s="152" t="s">
        <v>215</v>
      </c>
      <c r="E8481" s="152" t="s">
        <v>47</v>
      </c>
      <c r="F8481" s="152">
        <v>815</v>
      </c>
      <c r="G8481" s="152">
        <v>271.66666666666703</v>
      </c>
      <c r="H8481" s="152">
        <v>432.26213648875898</v>
      </c>
      <c r="I8481" s="152">
        <v>411.90641669576598</v>
      </c>
      <c r="J8481" s="152">
        <v>383.95858718864702</v>
      </c>
      <c r="K8481" s="152">
        <v>441.34224847501002</v>
      </c>
      <c r="L8481" s="152">
        <v>27.9478295071189</v>
      </c>
      <c r="M8481" s="152">
        <v>29.435831779243902</v>
      </c>
    </row>
    <row r="8482" spans="1:13">
      <c r="A8482" s="150" t="str">
        <f t="shared" si="265"/>
        <v>2006-2008PersonsNA</v>
      </c>
      <c r="B8482" s="151" t="str">
        <f t="shared" si="264"/>
        <v>2006-2008_Persons_NA_&lt;75</v>
      </c>
      <c r="C8482" s="152" t="s">
        <v>4</v>
      </c>
      <c r="D8482" s="152" t="s">
        <v>215</v>
      </c>
      <c r="E8482" s="152" t="s">
        <v>47</v>
      </c>
      <c r="F8482" s="152">
        <v>803</v>
      </c>
      <c r="G8482" s="152">
        <v>267.66666666666703</v>
      </c>
      <c r="H8482" s="152">
        <v>424.87222087006199</v>
      </c>
      <c r="I8482" s="152">
        <v>397.34536068672901</v>
      </c>
      <c r="J8482" s="152">
        <v>370.17904612184401</v>
      </c>
      <c r="K8482" s="152">
        <v>425.96914943207202</v>
      </c>
      <c r="L8482" s="152">
        <v>27.166314564884502</v>
      </c>
      <c r="M8482" s="152">
        <v>28.6237887453436</v>
      </c>
    </row>
    <row r="8483" spans="1:13">
      <c r="A8483" s="150" t="str">
        <f t="shared" si="265"/>
        <v>2007-2009PersonsNA</v>
      </c>
      <c r="B8483" s="151" t="str">
        <f t="shared" si="264"/>
        <v>2007-2009_Persons_NA_&lt;75</v>
      </c>
      <c r="C8483" s="152" t="s">
        <v>5</v>
      </c>
      <c r="D8483" s="152" t="s">
        <v>215</v>
      </c>
      <c r="E8483" s="152" t="s">
        <v>47</v>
      </c>
      <c r="F8483" s="152">
        <v>828</v>
      </c>
      <c r="G8483" s="152">
        <v>276</v>
      </c>
      <c r="H8483" s="152">
        <v>437.76401981569501</v>
      </c>
      <c r="I8483" s="152">
        <v>400.407265218872</v>
      </c>
      <c r="J8483" s="152">
        <v>373.42766269426897</v>
      </c>
      <c r="K8483" s="152">
        <v>428.811673291815</v>
      </c>
      <c r="L8483" s="152">
        <v>26.979602524603202</v>
      </c>
      <c r="M8483" s="152">
        <v>28.404408072943699</v>
      </c>
    </row>
    <row r="8484" spans="1:13">
      <c r="A8484" s="150" t="str">
        <f t="shared" si="265"/>
        <v>2008-2010PersonsNA</v>
      </c>
      <c r="B8484" s="151" t="str">
        <f t="shared" si="264"/>
        <v>2008-2010_Persons_NA_&lt;75</v>
      </c>
      <c r="C8484" s="152" t="s">
        <v>6</v>
      </c>
      <c r="D8484" s="152" t="s">
        <v>215</v>
      </c>
      <c r="E8484" s="152" t="s">
        <v>47</v>
      </c>
      <c r="F8484" s="152">
        <v>846</v>
      </c>
      <c r="G8484" s="152">
        <v>282</v>
      </c>
      <c r="H8484" s="152">
        <v>447.72564896403901</v>
      </c>
      <c r="I8484" s="152">
        <v>404.18188579285999</v>
      </c>
      <c r="J8484" s="152">
        <v>377.23700521792802</v>
      </c>
      <c r="K8484" s="152">
        <v>432.53408646190098</v>
      </c>
      <c r="L8484" s="152">
        <v>26.9448805749321</v>
      </c>
      <c r="M8484" s="152">
        <v>28.352200669041501</v>
      </c>
    </row>
    <row r="8485" spans="1:13">
      <c r="A8485" s="150" t="str">
        <f t="shared" si="265"/>
        <v>2009-2011PersonsNA</v>
      </c>
      <c r="B8485" s="151" t="str">
        <f t="shared" si="264"/>
        <v>2009-2011_Persons_NA_&lt;75</v>
      </c>
      <c r="C8485" s="152" t="s">
        <v>7</v>
      </c>
      <c r="D8485" s="152" t="s">
        <v>215</v>
      </c>
      <c r="E8485" s="152" t="s">
        <v>47</v>
      </c>
      <c r="F8485" s="152">
        <v>802</v>
      </c>
      <c r="G8485" s="152">
        <v>267.33333333333297</v>
      </c>
      <c r="H8485" s="152">
        <v>425.16646168200498</v>
      </c>
      <c r="I8485" s="152">
        <v>378.185574663735</v>
      </c>
      <c r="J8485" s="152">
        <v>352.29915223276703</v>
      </c>
      <c r="K8485" s="152">
        <v>405.46169583022203</v>
      </c>
      <c r="L8485" s="152">
        <v>25.8864224309675</v>
      </c>
      <c r="M8485" s="152">
        <v>27.2761211664867</v>
      </c>
    </row>
    <row r="8486" spans="1:13">
      <c r="A8486" s="150" t="str">
        <f t="shared" si="265"/>
        <v>2010-2012PersonsNA</v>
      </c>
      <c r="B8486" s="151" t="str">
        <f t="shared" si="264"/>
        <v>2010-2012_Persons_NA_&lt;75</v>
      </c>
      <c r="C8486" s="152" t="s">
        <v>8</v>
      </c>
      <c r="D8486" s="152" t="s">
        <v>215</v>
      </c>
      <c r="E8486" s="152" t="s">
        <v>47</v>
      </c>
      <c r="F8486" s="152">
        <v>762</v>
      </c>
      <c r="G8486" s="152">
        <v>254</v>
      </c>
      <c r="H8486" s="152">
        <v>404.30194245329602</v>
      </c>
      <c r="I8486" s="152">
        <v>357.02897985019302</v>
      </c>
      <c r="J8486" s="152">
        <v>331.92862645233498</v>
      </c>
      <c r="K8486" s="152">
        <v>383.512793318928</v>
      </c>
      <c r="L8486" s="152">
        <v>25.1003533978582</v>
      </c>
      <c r="M8486" s="152">
        <v>26.483813468734599</v>
      </c>
    </row>
    <row r="8487" spans="1:13">
      <c r="A8487" s="150" t="str">
        <f t="shared" si="265"/>
        <v>2011-2013PersonsNA</v>
      </c>
      <c r="B8487" s="151" t="str">
        <f t="shared" si="264"/>
        <v>2011-2013_Persons_NA_&lt;75</v>
      </c>
      <c r="C8487" s="152" t="s">
        <v>9</v>
      </c>
      <c r="D8487" s="152" t="s">
        <v>215</v>
      </c>
      <c r="E8487" s="152" t="s">
        <v>47</v>
      </c>
      <c r="F8487" s="152">
        <v>764</v>
      </c>
      <c r="G8487" s="152">
        <v>254.666666666667</v>
      </c>
      <c r="H8487" s="152">
        <v>405.599825868138</v>
      </c>
      <c r="I8487" s="152">
        <v>354.35415232131498</v>
      </c>
      <c r="J8487" s="152">
        <v>329.44719064246499</v>
      </c>
      <c r="K8487" s="152">
        <v>380.63206305707803</v>
      </c>
      <c r="L8487" s="152">
        <v>24.906961678850099</v>
      </c>
      <c r="M8487" s="152">
        <v>26.2779107357632</v>
      </c>
    </row>
    <row r="8488" spans="1:13">
      <c r="A8488" s="150" t="str">
        <f t="shared" si="265"/>
        <v>2012-2014PersonsNA</v>
      </c>
      <c r="B8488" s="151" t="str">
        <f t="shared" si="264"/>
        <v>2012-2014_Persons_NA_&lt;75</v>
      </c>
      <c r="C8488" s="152" t="s">
        <v>216</v>
      </c>
      <c r="D8488" s="152" t="s">
        <v>215</v>
      </c>
      <c r="E8488" s="152" t="s">
        <v>47</v>
      </c>
      <c r="F8488" s="152">
        <v>771</v>
      </c>
      <c r="G8488" s="152">
        <v>257</v>
      </c>
      <c r="H8488" s="152">
        <v>409.67274002518599</v>
      </c>
      <c r="I8488" s="152">
        <v>356.18167932738999</v>
      </c>
      <c r="J8488" s="152">
        <v>331.20967318650997</v>
      </c>
      <c r="K8488" s="152">
        <v>382.52177459094202</v>
      </c>
      <c r="L8488" s="152">
        <v>24.972006140880001</v>
      </c>
      <c r="M8488" s="152">
        <v>26.340095263551099</v>
      </c>
    </row>
    <row r="8489" spans="1:13">
      <c r="A8489" s="150" t="str">
        <f t="shared" si="265"/>
        <v>2004-2006PersonsNA1</v>
      </c>
      <c r="B8489" s="151" t="str">
        <f t="shared" si="264"/>
        <v>2004-2006_Persons_NA1_&lt;75</v>
      </c>
      <c r="C8489" s="152" t="s">
        <v>1</v>
      </c>
      <c r="D8489" s="152" t="s">
        <v>215</v>
      </c>
      <c r="E8489" s="152" t="s">
        <v>48</v>
      </c>
      <c r="F8489" s="152">
        <v>120</v>
      </c>
      <c r="G8489" s="152">
        <v>40</v>
      </c>
      <c r="H8489" s="152">
        <v>313.635294425133</v>
      </c>
      <c r="I8489" s="152">
        <v>291.806855134432</v>
      </c>
      <c r="J8489" s="152">
        <v>241.66964347997501</v>
      </c>
      <c r="K8489" s="152">
        <v>349.23345935793202</v>
      </c>
      <c r="L8489" s="152">
        <v>50.137211654457197</v>
      </c>
      <c r="M8489" s="152">
        <v>57.4266042235</v>
      </c>
    </row>
    <row r="8490" spans="1:13">
      <c r="A8490" s="150" t="str">
        <f t="shared" si="265"/>
        <v>2005-2007PersonsNA1</v>
      </c>
      <c r="B8490" s="151" t="str">
        <f t="shared" si="264"/>
        <v>2005-2007_Persons_NA1_&lt;75</v>
      </c>
      <c r="C8490" s="152" t="s">
        <v>3</v>
      </c>
      <c r="D8490" s="152" t="s">
        <v>215</v>
      </c>
      <c r="E8490" s="152" t="s">
        <v>48</v>
      </c>
      <c r="F8490" s="152">
        <v>121</v>
      </c>
      <c r="G8490" s="152">
        <v>40.3333333333333</v>
      </c>
      <c r="H8490" s="152">
        <v>314.29387776305902</v>
      </c>
      <c r="I8490" s="152">
        <v>281.22072891573498</v>
      </c>
      <c r="J8490" s="152">
        <v>233.094117761159</v>
      </c>
      <c r="K8490" s="152">
        <v>336.31324340002999</v>
      </c>
      <c r="L8490" s="152">
        <v>48.126611154576104</v>
      </c>
      <c r="M8490" s="152">
        <v>55.092514484294902</v>
      </c>
    </row>
    <row r="8491" spans="1:13">
      <c r="A8491" s="150" t="str">
        <f t="shared" si="265"/>
        <v>2006-2008PersonsNA1</v>
      </c>
      <c r="B8491" s="151" t="str">
        <f t="shared" si="264"/>
        <v>2006-2008_Persons_NA1_&lt;75</v>
      </c>
      <c r="C8491" s="152" t="s">
        <v>4</v>
      </c>
      <c r="D8491" s="152" t="s">
        <v>215</v>
      </c>
      <c r="E8491" s="152" t="s">
        <v>48</v>
      </c>
      <c r="F8491" s="152">
        <v>128</v>
      </c>
      <c r="G8491" s="152">
        <v>42.6666666666667</v>
      </c>
      <c r="H8491" s="152">
        <v>331.52033152033198</v>
      </c>
      <c r="I8491" s="152">
        <v>291.12374044058203</v>
      </c>
      <c r="J8491" s="152">
        <v>242.608747437505</v>
      </c>
      <c r="K8491" s="152">
        <v>346.45180363928199</v>
      </c>
      <c r="L8491" s="152">
        <v>48.514993003076498</v>
      </c>
      <c r="M8491" s="152">
        <v>55.328063198700598</v>
      </c>
    </row>
    <row r="8492" spans="1:13">
      <c r="A8492" s="150" t="str">
        <f t="shared" si="265"/>
        <v>2007-2009PersonsNA1</v>
      </c>
      <c r="B8492" s="151" t="str">
        <f t="shared" si="264"/>
        <v>2007-2009_Persons_NA1_&lt;75</v>
      </c>
      <c r="C8492" s="152" t="s">
        <v>5</v>
      </c>
      <c r="D8492" s="152" t="s">
        <v>215</v>
      </c>
      <c r="E8492" s="152" t="s">
        <v>48</v>
      </c>
      <c r="F8492" s="152">
        <v>147</v>
      </c>
      <c r="G8492" s="152">
        <v>49</v>
      </c>
      <c r="H8492" s="152">
        <v>382.09606986899598</v>
      </c>
      <c r="I8492" s="152">
        <v>333.91452762513802</v>
      </c>
      <c r="J8492" s="152">
        <v>281.763226202081</v>
      </c>
      <c r="K8492" s="152">
        <v>392.86630707354499</v>
      </c>
      <c r="L8492" s="152">
        <v>52.151301423057298</v>
      </c>
      <c r="M8492" s="152">
        <v>58.951779448407301</v>
      </c>
    </row>
    <row r="8493" spans="1:13">
      <c r="A8493" s="150" t="str">
        <f t="shared" si="265"/>
        <v>2008-2010PersonsNA1</v>
      </c>
      <c r="B8493" s="151" t="str">
        <f t="shared" si="264"/>
        <v>2008-2010_Persons_NA1_&lt;75</v>
      </c>
      <c r="C8493" s="152" t="s">
        <v>6</v>
      </c>
      <c r="D8493" s="152" t="s">
        <v>215</v>
      </c>
      <c r="E8493" s="152" t="s">
        <v>48</v>
      </c>
      <c r="F8493" s="152">
        <v>157</v>
      </c>
      <c r="G8493" s="152">
        <v>52.3333333333333</v>
      </c>
      <c r="H8493" s="152">
        <v>409.25916271310098</v>
      </c>
      <c r="I8493" s="152">
        <v>358.47307443772303</v>
      </c>
      <c r="J8493" s="152">
        <v>304.13498370941801</v>
      </c>
      <c r="K8493" s="152">
        <v>419.65220097785499</v>
      </c>
      <c r="L8493" s="152">
        <v>54.338090728305197</v>
      </c>
      <c r="M8493" s="152">
        <v>61.179126540132202</v>
      </c>
    </row>
    <row r="8494" spans="1:13">
      <c r="A8494" s="150" t="str">
        <f t="shared" si="265"/>
        <v>2009-2011PersonsNA1</v>
      </c>
      <c r="B8494" s="151" t="str">
        <f t="shared" si="264"/>
        <v>2009-2011_Persons_NA1_&lt;75</v>
      </c>
      <c r="C8494" s="152" t="s">
        <v>7</v>
      </c>
      <c r="D8494" s="152" t="s">
        <v>215</v>
      </c>
      <c r="E8494" s="152" t="s">
        <v>48</v>
      </c>
      <c r="F8494" s="152">
        <v>150</v>
      </c>
      <c r="G8494" s="152">
        <v>50</v>
      </c>
      <c r="H8494" s="152">
        <v>390.98136322168602</v>
      </c>
      <c r="I8494" s="152">
        <v>339.325266052877</v>
      </c>
      <c r="J8494" s="152">
        <v>286.610490323227</v>
      </c>
      <c r="K8494" s="152">
        <v>398.84021281175802</v>
      </c>
      <c r="L8494" s="152">
        <v>52.714775729650299</v>
      </c>
      <c r="M8494" s="152">
        <v>59.514946758880697</v>
      </c>
    </row>
    <row r="8495" spans="1:13">
      <c r="A8495" s="150" t="str">
        <f t="shared" si="265"/>
        <v>2010-2012PersonsNA1</v>
      </c>
      <c r="B8495" s="151" t="str">
        <f t="shared" si="264"/>
        <v>2010-2012_Persons_NA1_&lt;75</v>
      </c>
      <c r="C8495" s="152" t="s">
        <v>8</v>
      </c>
      <c r="D8495" s="152" t="s">
        <v>215</v>
      </c>
      <c r="E8495" s="152" t="s">
        <v>48</v>
      </c>
      <c r="F8495" s="152">
        <v>130</v>
      </c>
      <c r="G8495" s="152">
        <v>43.3333333333333</v>
      </c>
      <c r="H8495" s="152">
        <v>339.04493649427502</v>
      </c>
      <c r="I8495" s="152">
        <v>291.33001112200799</v>
      </c>
      <c r="J8495" s="152">
        <v>242.70883212129601</v>
      </c>
      <c r="K8495" s="152">
        <v>346.722591284065</v>
      </c>
      <c r="L8495" s="152">
        <v>48.621179000712097</v>
      </c>
      <c r="M8495" s="152">
        <v>55.392580162056603</v>
      </c>
    </row>
    <row r="8496" spans="1:13">
      <c r="A8496" s="150" t="str">
        <f t="shared" si="265"/>
        <v>2011-2013PersonsNA1</v>
      </c>
      <c r="B8496" s="151" t="str">
        <f t="shared" si="264"/>
        <v>2011-2013_Persons_NA1_&lt;75</v>
      </c>
      <c r="C8496" s="152" t="s">
        <v>9</v>
      </c>
      <c r="D8496" s="152" t="s">
        <v>215</v>
      </c>
      <c r="E8496" s="152" t="s">
        <v>48</v>
      </c>
      <c r="F8496" s="152">
        <v>130</v>
      </c>
      <c r="G8496" s="152">
        <v>43.3333333333333</v>
      </c>
      <c r="H8496" s="152">
        <v>340.03818890429199</v>
      </c>
      <c r="I8496" s="152">
        <v>279.474741361881</v>
      </c>
      <c r="J8496" s="152">
        <v>232.854688147133</v>
      </c>
      <c r="K8496" s="152">
        <v>332.587501848817</v>
      </c>
      <c r="L8496" s="152">
        <v>46.620053214747799</v>
      </c>
      <c r="M8496" s="152">
        <v>53.112760486935898</v>
      </c>
    </row>
    <row r="8497" spans="1:13">
      <c r="A8497" s="150" t="str">
        <f t="shared" si="265"/>
        <v>2012-2014PersonsNA1</v>
      </c>
      <c r="B8497" s="151" t="str">
        <f t="shared" si="264"/>
        <v>2012-2014_Persons_NA1_&lt;75</v>
      </c>
      <c r="C8497" s="152" t="s">
        <v>216</v>
      </c>
      <c r="D8497" s="152" t="s">
        <v>215</v>
      </c>
      <c r="E8497" s="152" t="s">
        <v>48</v>
      </c>
      <c r="F8497" s="152">
        <v>136</v>
      </c>
      <c r="G8497" s="152">
        <v>45.3333333333333</v>
      </c>
      <c r="H8497" s="152">
        <v>356.796180182071</v>
      </c>
      <c r="I8497" s="152">
        <v>286.09330820106902</v>
      </c>
      <c r="J8497" s="152">
        <v>239.53699506016699</v>
      </c>
      <c r="K8497" s="152">
        <v>338.978482785783</v>
      </c>
      <c r="L8497" s="152">
        <v>46.556313140901999</v>
      </c>
      <c r="M8497" s="152">
        <v>52.885174584713702</v>
      </c>
    </row>
    <row r="8498" spans="1:13">
      <c r="A8498" s="150" t="str">
        <f t="shared" si="265"/>
        <v>2004-2006PersonsNA2</v>
      </c>
      <c r="B8498" s="151" t="str">
        <f t="shared" si="264"/>
        <v>2004-2006_Persons_NA2_&lt;75</v>
      </c>
      <c r="C8498" s="152" t="s">
        <v>1</v>
      </c>
      <c r="D8498" s="152" t="s">
        <v>215</v>
      </c>
      <c r="E8498" s="152" t="s">
        <v>49</v>
      </c>
      <c r="F8498" s="152">
        <v>151</v>
      </c>
      <c r="G8498" s="152">
        <v>50.3333333333333</v>
      </c>
      <c r="H8498" s="152">
        <v>418.45642233615098</v>
      </c>
      <c r="I8498" s="152">
        <v>352.97125364148701</v>
      </c>
      <c r="J8498" s="152">
        <v>298.32087663408203</v>
      </c>
      <c r="K8498" s="152">
        <v>414.64652567247498</v>
      </c>
      <c r="L8498" s="152">
        <v>54.650377007404302</v>
      </c>
      <c r="M8498" s="152">
        <v>61.675272030987898</v>
      </c>
    </row>
    <row r="8499" spans="1:13">
      <c r="A8499" s="150" t="str">
        <f t="shared" si="265"/>
        <v>2005-2007PersonsNA2</v>
      </c>
      <c r="B8499" s="151" t="str">
        <f t="shared" si="264"/>
        <v>2005-2007_Persons_NA2_&lt;75</v>
      </c>
      <c r="C8499" s="152" t="s">
        <v>3</v>
      </c>
      <c r="D8499" s="152" t="s">
        <v>215</v>
      </c>
      <c r="E8499" s="152" t="s">
        <v>49</v>
      </c>
      <c r="F8499" s="152">
        <v>151</v>
      </c>
      <c r="G8499" s="152">
        <v>50.3333333333333</v>
      </c>
      <c r="H8499" s="152">
        <v>422.35399418214399</v>
      </c>
      <c r="I8499" s="152">
        <v>352.87541418043401</v>
      </c>
      <c r="J8499" s="152">
        <v>298.111745253717</v>
      </c>
      <c r="K8499" s="152">
        <v>414.67854095506999</v>
      </c>
      <c r="L8499" s="152">
        <v>54.763668926717301</v>
      </c>
      <c r="M8499" s="152">
        <v>61.803126774635999</v>
      </c>
    </row>
    <row r="8500" spans="1:13">
      <c r="A8500" s="150" t="str">
        <f t="shared" si="265"/>
        <v>2006-2008PersonsNA2</v>
      </c>
      <c r="B8500" s="151" t="str">
        <f t="shared" si="264"/>
        <v>2006-2008_Persons_NA2_&lt;75</v>
      </c>
      <c r="C8500" s="152" t="s">
        <v>4</v>
      </c>
      <c r="D8500" s="152" t="s">
        <v>215</v>
      </c>
      <c r="E8500" s="152" t="s">
        <v>49</v>
      </c>
      <c r="F8500" s="152">
        <v>153</v>
      </c>
      <c r="G8500" s="152">
        <v>51</v>
      </c>
      <c r="H8500" s="152">
        <v>431.63032132479498</v>
      </c>
      <c r="I8500" s="152">
        <v>363.01287163513899</v>
      </c>
      <c r="J8500" s="152">
        <v>306.82360307545503</v>
      </c>
      <c r="K8500" s="152">
        <v>426.37429758282099</v>
      </c>
      <c r="L8500" s="152">
        <v>56.189268559684201</v>
      </c>
      <c r="M8500" s="152">
        <v>63.361425947681802</v>
      </c>
    </row>
    <row r="8501" spans="1:13">
      <c r="A8501" s="150" t="str">
        <f t="shared" si="265"/>
        <v>2007-2009PersonsNA2</v>
      </c>
      <c r="B8501" s="151" t="str">
        <f t="shared" si="264"/>
        <v>2007-2009_Persons_NA2_&lt;75</v>
      </c>
      <c r="C8501" s="152" t="s">
        <v>5</v>
      </c>
      <c r="D8501" s="152" t="s">
        <v>215</v>
      </c>
      <c r="E8501" s="152" t="s">
        <v>49</v>
      </c>
      <c r="F8501" s="152">
        <v>154</v>
      </c>
      <c r="G8501" s="152">
        <v>51.3333333333333</v>
      </c>
      <c r="H8501" s="152">
        <v>434.80716020102801</v>
      </c>
      <c r="I8501" s="152">
        <v>352.64430301691698</v>
      </c>
      <c r="J8501" s="152">
        <v>298.21127637319302</v>
      </c>
      <c r="K8501" s="152">
        <v>414.00120418327703</v>
      </c>
      <c r="L8501" s="152">
        <v>54.4330266437237</v>
      </c>
      <c r="M8501" s="152">
        <v>61.356901166359897</v>
      </c>
    </row>
    <row r="8502" spans="1:13">
      <c r="A8502" s="150" t="str">
        <f t="shared" si="265"/>
        <v>2008-2010PersonsNA2</v>
      </c>
      <c r="B8502" s="151" t="str">
        <f t="shared" si="264"/>
        <v>2008-2010_Persons_NA2_&lt;75</v>
      </c>
      <c r="C8502" s="152" t="s">
        <v>6</v>
      </c>
      <c r="D8502" s="152" t="s">
        <v>215</v>
      </c>
      <c r="E8502" s="152" t="s">
        <v>49</v>
      </c>
      <c r="F8502" s="152">
        <v>164</v>
      </c>
      <c r="G8502" s="152">
        <v>54.6666666666667</v>
      </c>
      <c r="H8502" s="152">
        <v>464.69454833956701</v>
      </c>
      <c r="I8502" s="152">
        <v>366.337122026938</v>
      </c>
      <c r="J8502" s="152">
        <v>311.44050477227398</v>
      </c>
      <c r="K8502" s="152">
        <v>427.98629951393298</v>
      </c>
      <c r="L8502" s="152">
        <v>54.896617254663902</v>
      </c>
      <c r="M8502" s="152">
        <v>61.649177486994901</v>
      </c>
    </row>
    <row r="8503" spans="1:13">
      <c r="A8503" s="150" t="str">
        <f t="shared" si="265"/>
        <v>2009-2011PersonsNA2</v>
      </c>
      <c r="B8503" s="151" t="str">
        <f t="shared" si="264"/>
        <v>2009-2011_Persons_NA2_&lt;75</v>
      </c>
      <c r="C8503" s="152" t="s">
        <v>7</v>
      </c>
      <c r="D8503" s="152" t="s">
        <v>215</v>
      </c>
      <c r="E8503" s="152" t="s">
        <v>49</v>
      </c>
      <c r="F8503" s="152">
        <v>144</v>
      </c>
      <c r="G8503" s="152">
        <v>48</v>
      </c>
      <c r="H8503" s="152">
        <v>409.91773178855101</v>
      </c>
      <c r="I8503" s="152">
        <v>314.09393469358002</v>
      </c>
      <c r="J8503" s="152">
        <v>264.18207782820798</v>
      </c>
      <c r="K8503" s="152">
        <v>370.58637895302098</v>
      </c>
      <c r="L8503" s="152">
        <v>49.911856865371597</v>
      </c>
      <c r="M8503" s="152">
        <v>56.492444259441598</v>
      </c>
    </row>
    <row r="8504" spans="1:13">
      <c r="A8504" s="150" t="str">
        <f t="shared" si="265"/>
        <v>2010-2012PersonsNA2</v>
      </c>
      <c r="B8504" s="151" t="str">
        <f t="shared" si="264"/>
        <v>2010-2012_Persons_NA2_&lt;75</v>
      </c>
      <c r="C8504" s="152" t="s">
        <v>8</v>
      </c>
      <c r="D8504" s="152" t="s">
        <v>215</v>
      </c>
      <c r="E8504" s="152" t="s">
        <v>49</v>
      </c>
      <c r="F8504" s="152">
        <v>142</v>
      </c>
      <c r="G8504" s="152">
        <v>47.3333333333333</v>
      </c>
      <c r="H8504" s="152">
        <v>406.13202150783701</v>
      </c>
      <c r="I8504" s="152">
        <v>309.27054697379202</v>
      </c>
      <c r="J8504" s="152">
        <v>259.73374143180098</v>
      </c>
      <c r="K8504" s="152">
        <v>365.387529877882</v>
      </c>
      <c r="L8504" s="152">
        <v>49.536805541991001</v>
      </c>
      <c r="M8504" s="152">
        <v>56.116982904090001</v>
      </c>
    </row>
    <row r="8505" spans="1:13">
      <c r="A8505" s="150" t="str">
        <f t="shared" si="265"/>
        <v>2011-2013PersonsNA2</v>
      </c>
      <c r="B8505" s="151" t="str">
        <f t="shared" si="264"/>
        <v>2011-2013_Persons_NA2_&lt;75</v>
      </c>
      <c r="C8505" s="152" t="s">
        <v>9</v>
      </c>
      <c r="D8505" s="152" t="s">
        <v>215</v>
      </c>
      <c r="E8505" s="152" t="s">
        <v>49</v>
      </c>
      <c r="F8505" s="152">
        <v>140</v>
      </c>
      <c r="G8505" s="152">
        <v>46.6666666666667</v>
      </c>
      <c r="H8505" s="152">
        <v>402.310411218713</v>
      </c>
      <c r="I8505" s="152">
        <v>302.985244352699</v>
      </c>
      <c r="J8505" s="152">
        <v>254.12035789184</v>
      </c>
      <c r="K8505" s="152">
        <v>358.39050785278198</v>
      </c>
      <c r="L8505" s="152">
        <v>48.864886460858799</v>
      </c>
      <c r="M8505" s="152">
        <v>55.405263500083201</v>
      </c>
    </row>
    <row r="8506" spans="1:13">
      <c r="A8506" s="150" t="str">
        <f t="shared" si="265"/>
        <v>2012-2014PersonsNA2</v>
      </c>
      <c r="B8506" s="151" t="str">
        <f t="shared" si="264"/>
        <v>2012-2014_Persons_NA2_&lt;75</v>
      </c>
      <c r="C8506" s="152" t="s">
        <v>216</v>
      </c>
      <c r="D8506" s="152" t="s">
        <v>215</v>
      </c>
      <c r="E8506" s="152" t="s">
        <v>49</v>
      </c>
      <c r="F8506" s="152">
        <v>149</v>
      </c>
      <c r="G8506" s="152">
        <v>49.6666666666667</v>
      </c>
      <c r="H8506" s="152">
        <v>431.39639248385902</v>
      </c>
      <c r="I8506" s="152">
        <v>332.57083368226398</v>
      </c>
      <c r="J8506" s="152">
        <v>280.01876465710399</v>
      </c>
      <c r="K8506" s="152">
        <v>391.92634535176097</v>
      </c>
      <c r="L8506" s="152">
        <v>52.552069025160101</v>
      </c>
      <c r="M8506" s="152">
        <v>59.355511669496799</v>
      </c>
    </row>
    <row r="8507" spans="1:13">
      <c r="A8507" s="150" t="str">
        <f t="shared" si="265"/>
        <v>2004-2006PersonsNA3</v>
      </c>
      <c r="B8507" s="151" t="str">
        <f t="shared" si="264"/>
        <v>2004-2006_Persons_NA3_&lt;75</v>
      </c>
      <c r="C8507" s="152" t="s">
        <v>1</v>
      </c>
      <c r="D8507" s="152" t="s">
        <v>215</v>
      </c>
      <c r="E8507" s="152" t="s">
        <v>50</v>
      </c>
      <c r="F8507" s="152">
        <v>138</v>
      </c>
      <c r="G8507" s="152">
        <v>46</v>
      </c>
      <c r="H8507" s="152">
        <v>405.15545638706999</v>
      </c>
      <c r="I8507" s="152">
        <v>393.839082783344</v>
      </c>
      <c r="J8507" s="152">
        <v>330.38551714488699</v>
      </c>
      <c r="K8507" s="152">
        <v>465.85133721520202</v>
      </c>
      <c r="L8507" s="152">
        <v>63.453565638457903</v>
      </c>
      <c r="M8507" s="152">
        <v>72.0122544318574</v>
      </c>
    </row>
    <row r="8508" spans="1:13">
      <c r="A8508" s="150" t="str">
        <f t="shared" si="265"/>
        <v>2005-2007PersonsNA3</v>
      </c>
      <c r="B8508" s="151" t="str">
        <f t="shared" si="264"/>
        <v>2005-2007_Persons_NA3_&lt;75</v>
      </c>
      <c r="C8508" s="152" t="s">
        <v>3</v>
      </c>
      <c r="D8508" s="152" t="s">
        <v>215</v>
      </c>
      <c r="E8508" s="152" t="s">
        <v>50</v>
      </c>
      <c r="F8508" s="152">
        <v>137</v>
      </c>
      <c r="G8508" s="152">
        <v>45.6666666666667</v>
      </c>
      <c r="H8508" s="152">
        <v>397.458585975804</v>
      </c>
      <c r="I8508" s="152">
        <v>382.14151083636699</v>
      </c>
      <c r="J8508" s="152">
        <v>320.30365579151601</v>
      </c>
      <c r="K8508" s="152">
        <v>452.35267485209403</v>
      </c>
      <c r="L8508" s="152">
        <v>61.837855044851601</v>
      </c>
      <c r="M8508" s="152">
        <v>70.211164015726595</v>
      </c>
    </row>
    <row r="8509" spans="1:13">
      <c r="A8509" s="150" t="str">
        <f t="shared" si="265"/>
        <v>2006-2008PersonsNA3</v>
      </c>
      <c r="B8509" s="151" t="str">
        <f t="shared" si="264"/>
        <v>2006-2008_Persons_NA3_&lt;75</v>
      </c>
      <c r="C8509" s="152" t="s">
        <v>4</v>
      </c>
      <c r="D8509" s="152" t="s">
        <v>215</v>
      </c>
      <c r="E8509" s="152" t="s">
        <v>50</v>
      </c>
      <c r="F8509" s="152">
        <v>141</v>
      </c>
      <c r="G8509" s="152">
        <v>47</v>
      </c>
      <c r="H8509" s="152">
        <v>404.95131968178299</v>
      </c>
      <c r="I8509" s="152">
        <v>377.05425175138703</v>
      </c>
      <c r="J8509" s="152">
        <v>316.88590361898298</v>
      </c>
      <c r="K8509" s="152">
        <v>445.24528592056703</v>
      </c>
      <c r="L8509" s="152">
        <v>60.168348132404603</v>
      </c>
      <c r="M8509" s="152">
        <v>68.191034169179702</v>
      </c>
    </row>
    <row r="8510" spans="1:13">
      <c r="A8510" s="150" t="str">
        <f t="shared" si="265"/>
        <v>2007-2009PersonsNA3</v>
      </c>
      <c r="B8510" s="151" t="str">
        <f t="shared" si="264"/>
        <v>2007-2009_Persons_NA3_&lt;75</v>
      </c>
      <c r="C8510" s="152" t="s">
        <v>5</v>
      </c>
      <c r="D8510" s="152" t="s">
        <v>215</v>
      </c>
      <c r="E8510" s="152" t="s">
        <v>50</v>
      </c>
      <c r="F8510" s="152">
        <v>149</v>
      </c>
      <c r="G8510" s="152">
        <v>49.6666666666667</v>
      </c>
      <c r="H8510" s="152">
        <v>426.37211698048401</v>
      </c>
      <c r="I8510" s="152">
        <v>381.56421999451101</v>
      </c>
      <c r="J8510" s="152">
        <v>322.26137814239797</v>
      </c>
      <c r="K8510" s="152">
        <v>448.544466193804</v>
      </c>
      <c r="L8510" s="152">
        <v>59.302841852113403</v>
      </c>
      <c r="M8510" s="152">
        <v>66.980246199292694</v>
      </c>
    </row>
    <row r="8511" spans="1:13">
      <c r="A8511" s="150" t="str">
        <f t="shared" si="265"/>
        <v>2008-2010PersonsNA3</v>
      </c>
      <c r="B8511" s="151" t="str">
        <f t="shared" ref="B8511:B8574" si="266">CONCATENATE(C8511,"_",D8511,"_",E8511,"_","&lt;75")</f>
        <v>2008-2010_Persons_NA3_&lt;75</v>
      </c>
      <c r="C8511" s="152" t="s">
        <v>6</v>
      </c>
      <c r="D8511" s="152" t="s">
        <v>215</v>
      </c>
      <c r="E8511" s="152" t="s">
        <v>50</v>
      </c>
      <c r="F8511" s="152">
        <v>159</v>
      </c>
      <c r="G8511" s="152">
        <v>53</v>
      </c>
      <c r="H8511" s="152">
        <v>455.40470871283702</v>
      </c>
      <c r="I8511" s="152">
        <v>402.53133828878498</v>
      </c>
      <c r="J8511" s="152">
        <v>341.93528769411699</v>
      </c>
      <c r="K8511" s="152">
        <v>470.70497719641298</v>
      </c>
      <c r="L8511" s="152">
        <v>60.596050594668</v>
      </c>
      <c r="M8511" s="152">
        <v>68.173638907627705</v>
      </c>
    </row>
    <row r="8512" spans="1:13">
      <c r="A8512" s="150" t="str">
        <f t="shared" si="265"/>
        <v>2009-2011PersonsNA3</v>
      </c>
      <c r="B8512" s="151" t="str">
        <f t="shared" si="266"/>
        <v>2009-2011_Persons_NA3_&lt;75</v>
      </c>
      <c r="C8512" s="152" t="s">
        <v>7</v>
      </c>
      <c r="D8512" s="152" t="s">
        <v>215</v>
      </c>
      <c r="E8512" s="152" t="s">
        <v>50</v>
      </c>
      <c r="F8512" s="152">
        <v>153</v>
      </c>
      <c r="G8512" s="152">
        <v>51</v>
      </c>
      <c r="H8512" s="152">
        <v>439.895345159714</v>
      </c>
      <c r="I8512" s="152">
        <v>386.98452924418098</v>
      </c>
      <c r="J8512" s="152">
        <v>327.60806534651601</v>
      </c>
      <c r="K8512" s="152">
        <v>453.93997317011298</v>
      </c>
      <c r="L8512" s="152">
        <v>59.3764638976645</v>
      </c>
      <c r="M8512" s="152">
        <v>66.955443925931903</v>
      </c>
    </row>
    <row r="8513" spans="1:13">
      <c r="A8513" s="150" t="str">
        <f t="shared" si="265"/>
        <v>2010-2012PersonsNA3</v>
      </c>
      <c r="B8513" s="151" t="str">
        <f t="shared" si="266"/>
        <v>2010-2012_Persons_NA3_&lt;75</v>
      </c>
      <c r="C8513" s="152" t="s">
        <v>8</v>
      </c>
      <c r="D8513" s="152" t="s">
        <v>215</v>
      </c>
      <c r="E8513" s="152" t="s">
        <v>50</v>
      </c>
      <c r="F8513" s="152">
        <v>160</v>
      </c>
      <c r="G8513" s="152">
        <v>53.3333333333333</v>
      </c>
      <c r="H8513" s="152">
        <v>460.696803915923</v>
      </c>
      <c r="I8513" s="152">
        <v>400.97221754222602</v>
      </c>
      <c r="J8513" s="152">
        <v>340.53764072606498</v>
      </c>
      <c r="K8513" s="152">
        <v>468.93897970805398</v>
      </c>
      <c r="L8513" s="152">
        <v>60.434576816161098</v>
      </c>
      <c r="M8513" s="152">
        <v>67.966762165828598</v>
      </c>
    </row>
    <row r="8514" spans="1:13">
      <c r="A8514" s="150" t="str">
        <f t="shared" si="265"/>
        <v>2011-2013PersonsNA3</v>
      </c>
      <c r="B8514" s="151" t="str">
        <f t="shared" si="266"/>
        <v>2011-2013_Persons_NA3_&lt;75</v>
      </c>
      <c r="C8514" s="152" t="s">
        <v>9</v>
      </c>
      <c r="D8514" s="152" t="s">
        <v>215</v>
      </c>
      <c r="E8514" s="152" t="s">
        <v>50</v>
      </c>
      <c r="F8514" s="152">
        <v>155</v>
      </c>
      <c r="G8514" s="152">
        <v>51.6666666666667</v>
      </c>
      <c r="H8514" s="152">
        <v>447.07239688491501</v>
      </c>
      <c r="I8514" s="152">
        <v>375.77105309846701</v>
      </c>
      <c r="J8514" s="152">
        <v>318.08231789858598</v>
      </c>
      <c r="K8514" s="152">
        <v>440.77249370654903</v>
      </c>
      <c r="L8514" s="152">
        <v>57.688735199880497</v>
      </c>
      <c r="M8514" s="152">
        <v>65.001440608082206</v>
      </c>
    </row>
    <row r="8515" spans="1:13">
      <c r="A8515" s="150" t="str">
        <f t="shared" ref="A8515:A8578" si="267">C8515&amp;D8515&amp;E8515</f>
        <v>2012-2014PersonsNA3</v>
      </c>
      <c r="B8515" s="151" t="str">
        <f t="shared" si="266"/>
        <v>2012-2014_Persons_NA3_&lt;75</v>
      </c>
      <c r="C8515" s="152" t="s">
        <v>216</v>
      </c>
      <c r="D8515" s="152" t="s">
        <v>215</v>
      </c>
      <c r="E8515" s="152" t="s">
        <v>50</v>
      </c>
      <c r="F8515" s="152">
        <v>156</v>
      </c>
      <c r="G8515" s="152">
        <v>52</v>
      </c>
      <c r="H8515" s="152">
        <v>448.85627967199002</v>
      </c>
      <c r="I8515" s="152">
        <v>372.35116546567798</v>
      </c>
      <c r="J8515" s="152">
        <v>315.23051616705999</v>
      </c>
      <c r="K8515" s="152">
        <v>436.68771468047402</v>
      </c>
      <c r="L8515" s="152">
        <v>57.120649298618403</v>
      </c>
      <c r="M8515" s="152">
        <v>64.336549214796406</v>
      </c>
    </row>
    <row r="8516" spans="1:13">
      <c r="A8516" s="150" t="str">
        <f t="shared" si="267"/>
        <v>2004-2006PersonsNA4</v>
      </c>
      <c r="B8516" s="151" t="str">
        <f t="shared" si="266"/>
        <v>2004-2006_Persons_NA4_&lt;75</v>
      </c>
      <c r="C8516" s="152" t="s">
        <v>1</v>
      </c>
      <c r="D8516" s="152" t="s">
        <v>215</v>
      </c>
      <c r="E8516" s="152" t="s">
        <v>51</v>
      </c>
      <c r="F8516" s="152">
        <v>180</v>
      </c>
      <c r="G8516" s="152">
        <v>60</v>
      </c>
      <c r="H8516" s="152">
        <v>465.88673775753199</v>
      </c>
      <c r="I8516" s="152">
        <v>467.33490122612</v>
      </c>
      <c r="J8516" s="152">
        <v>401.138823833451</v>
      </c>
      <c r="K8516" s="152">
        <v>541.28018849361501</v>
      </c>
      <c r="L8516" s="152">
        <v>66.1960773926684</v>
      </c>
      <c r="M8516" s="152">
        <v>73.945287267495402</v>
      </c>
    </row>
    <row r="8517" spans="1:13">
      <c r="A8517" s="150" t="str">
        <f t="shared" si="267"/>
        <v>2005-2007PersonsNA4</v>
      </c>
      <c r="B8517" s="151" t="str">
        <f t="shared" si="266"/>
        <v>2005-2007_Persons_NA4_&lt;75</v>
      </c>
      <c r="C8517" s="152" t="s">
        <v>3</v>
      </c>
      <c r="D8517" s="152" t="s">
        <v>215</v>
      </c>
      <c r="E8517" s="152" t="s">
        <v>51</v>
      </c>
      <c r="F8517" s="152">
        <v>197</v>
      </c>
      <c r="G8517" s="152">
        <v>65.6666666666667</v>
      </c>
      <c r="H8517" s="152">
        <v>508.96501834340899</v>
      </c>
      <c r="I8517" s="152">
        <v>498.85021439972797</v>
      </c>
      <c r="J8517" s="152">
        <v>431.21970062343001</v>
      </c>
      <c r="K8517" s="152">
        <v>574.02788239861798</v>
      </c>
      <c r="L8517" s="152">
        <v>67.630513776298201</v>
      </c>
      <c r="M8517" s="152">
        <v>75.177667998889802</v>
      </c>
    </row>
    <row r="8518" spans="1:13">
      <c r="A8518" s="150" t="str">
        <f t="shared" si="267"/>
        <v>2006-2008PersonsNA4</v>
      </c>
      <c r="B8518" s="151" t="str">
        <f t="shared" si="266"/>
        <v>2006-2008_Persons_NA4_&lt;75</v>
      </c>
      <c r="C8518" s="152" t="s">
        <v>4</v>
      </c>
      <c r="D8518" s="152" t="s">
        <v>215</v>
      </c>
      <c r="E8518" s="152" t="s">
        <v>51</v>
      </c>
      <c r="F8518" s="152">
        <v>181</v>
      </c>
      <c r="G8518" s="152">
        <v>60.3333333333333</v>
      </c>
      <c r="H8518" s="152">
        <v>467.48282452606003</v>
      </c>
      <c r="I8518" s="152">
        <v>445.10312791218303</v>
      </c>
      <c r="J8518" s="152">
        <v>382.25669457227798</v>
      </c>
      <c r="K8518" s="152">
        <v>515.28503689849003</v>
      </c>
      <c r="L8518" s="152">
        <v>62.8464333399045</v>
      </c>
      <c r="M8518" s="152">
        <v>70.181908986307803</v>
      </c>
    </row>
    <row r="8519" spans="1:13">
      <c r="A8519" s="150" t="str">
        <f t="shared" si="267"/>
        <v>2007-2009PersonsNA4</v>
      </c>
      <c r="B8519" s="151" t="str">
        <f t="shared" si="266"/>
        <v>2007-2009_Persons_NA4_&lt;75</v>
      </c>
      <c r="C8519" s="152" t="s">
        <v>5</v>
      </c>
      <c r="D8519" s="152" t="s">
        <v>215</v>
      </c>
      <c r="E8519" s="152" t="s">
        <v>51</v>
      </c>
      <c r="F8519" s="152">
        <v>172</v>
      </c>
      <c r="G8519" s="152">
        <v>57.3333333333333</v>
      </c>
      <c r="H8519" s="152">
        <v>444.547827660179</v>
      </c>
      <c r="I8519" s="152">
        <v>410.98271782625898</v>
      </c>
      <c r="J8519" s="152">
        <v>351.47114561976798</v>
      </c>
      <c r="K8519" s="152">
        <v>477.63132510269702</v>
      </c>
      <c r="L8519" s="152">
        <v>59.511572206490897</v>
      </c>
      <c r="M8519" s="152">
        <v>66.648607276438497</v>
      </c>
    </row>
    <row r="8520" spans="1:13">
      <c r="A8520" s="150" t="str">
        <f t="shared" si="267"/>
        <v>2008-2010PersonsNA4</v>
      </c>
      <c r="B8520" s="151" t="str">
        <f t="shared" si="266"/>
        <v>2008-2010_Persons_NA4_&lt;75</v>
      </c>
      <c r="C8520" s="152" t="s">
        <v>6</v>
      </c>
      <c r="D8520" s="152" t="s">
        <v>215</v>
      </c>
      <c r="E8520" s="152" t="s">
        <v>51</v>
      </c>
      <c r="F8520" s="152">
        <v>158</v>
      </c>
      <c r="G8520" s="152">
        <v>52.6666666666667</v>
      </c>
      <c r="H8520" s="152">
        <v>409.02971937454703</v>
      </c>
      <c r="I8520" s="152">
        <v>372.50911869169602</v>
      </c>
      <c r="J8520" s="152">
        <v>316.28354422513002</v>
      </c>
      <c r="K8520" s="152">
        <v>435.78943630376801</v>
      </c>
      <c r="L8520" s="152">
        <v>56.225574466565703</v>
      </c>
      <c r="M8520" s="152">
        <v>63.2803176120727</v>
      </c>
    </row>
    <row r="8521" spans="1:13">
      <c r="A8521" s="150" t="str">
        <f t="shared" si="267"/>
        <v>2009-2011PersonsNA4</v>
      </c>
      <c r="B8521" s="151" t="str">
        <f t="shared" si="266"/>
        <v>2009-2011_Persons_NA4_&lt;75</v>
      </c>
      <c r="C8521" s="152" t="s">
        <v>7</v>
      </c>
      <c r="D8521" s="152" t="s">
        <v>215</v>
      </c>
      <c r="E8521" s="152" t="s">
        <v>51</v>
      </c>
      <c r="F8521" s="152">
        <v>150</v>
      </c>
      <c r="G8521" s="152">
        <v>50</v>
      </c>
      <c r="H8521" s="152">
        <v>389.55979742890497</v>
      </c>
      <c r="I8521" s="152">
        <v>350.38191112880298</v>
      </c>
      <c r="J8521" s="152">
        <v>296.15507123660802</v>
      </c>
      <c r="K8521" s="152">
        <v>411.60397732211601</v>
      </c>
      <c r="L8521" s="152">
        <v>54.226839892195102</v>
      </c>
      <c r="M8521" s="152">
        <v>61.222066193313601</v>
      </c>
    </row>
    <row r="8522" spans="1:13">
      <c r="A8522" s="150" t="str">
        <f t="shared" si="267"/>
        <v>2010-2012PersonsNA4</v>
      </c>
      <c r="B8522" s="151" t="str">
        <f t="shared" si="266"/>
        <v>2010-2012_Persons_NA4_&lt;75</v>
      </c>
      <c r="C8522" s="152" t="s">
        <v>8</v>
      </c>
      <c r="D8522" s="152" t="s">
        <v>215</v>
      </c>
      <c r="E8522" s="152" t="s">
        <v>51</v>
      </c>
      <c r="F8522" s="152">
        <v>132</v>
      </c>
      <c r="G8522" s="152">
        <v>44</v>
      </c>
      <c r="H8522" s="152">
        <v>343.75</v>
      </c>
      <c r="I8522" s="152">
        <v>305.09040588567001</v>
      </c>
      <c r="J8522" s="152">
        <v>254.822759989297</v>
      </c>
      <c r="K8522" s="152">
        <v>362.30165410433398</v>
      </c>
      <c r="L8522" s="152">
        <v>50.267645896373899</v>
      </c>
      <c r="M8522" s="152">
        <v>57.211248218663897</v>
      </c>
    </row>
    <row r="8523" spans="1:13">
      <c r="A8523" s="150" t="str">
        <f t="shared" si="267"/>
        <v>2011-2013PersonsNA4</v>
      </c>
      <c r="B8523" s="151" t="str">
        <f t="shared" si="266"/>
        <v>2011-2013_Persons_NA4_&lt;75</v>
      </c>
      <c r="C8523" s="152" t="s">
        <v>9</v>
      </c>
      <c r="D8523" s="152" t="s">
        <v>215</v>
      </c>
      <c r="E8523" s="152" t="s">
        <v>51</v>
      </c>
      <c r="F8523" s="152">
        <v>140</v>
      </c>
      <c r="G8523" s="152">
        <v>46.6666666666667</v>
      </c>
      <c r="H8523" s="152">
        <v>365.13483907986</v>
      </c>
      <c r="I8523" s="152">
        <v>326.89312807226003</v>
      </c>
      <c r="J8523" s="152">
        <v>274.41401606814202</v>
      </c>
      <c r="K8523" s="152">
        <v>386.39636729839901</v>
      </c>
      <c r="L8523" s="152">
        <v>52.479112004118697</v>
      </c>
      <c r="M8523" s="152">
        <v>59.503239226138497</v>
      </c>
    </row>
    <row r="8524" spans="1:13">
      <c r="A8524" s="150" t="str">
        <f t="shared" si="267"/>
        <v>2012-2014PersonsNA4</v>
      </c>
      <c r="B8524" s="151" t="str">
        <f t="shared" si="266"/>
        <v>2012-2014_Persons_NA4_&lt;75</v>
      </c>
      <c r="C8524" s="152" t="s">
        <v>216</v>
      </c>
      <c r="D8524" s="152" t="s">
        <v>215</v>
      </c>
      <c r="E8524" s="152" t="s">
        <v>51</v>
      </c>
      <c r="F8524" s="152">
        <v>141</v>
      </c>
      <c r="G8524" s="152">
        <v>47</v>
      </c>
      <c r="H8524" s="152">
        <v>368.85889185371201</v>
      </c>
      <c r="I8524" s="152">
        <v>329.70829029361602</v>
      </c>
      <c r="J8524" s="152">
        <v>276.82201462047902</v>
      </c>
      <c r="K8524" s="152">
        <v>389.64628000826599</v>
      </c>
      <c r="L8524" s="152">
        <v>52.886275673137</v>
      </c>
      <c r="M8524" s="152">
        <v>59.937989714649902</v>
      </c>
    </row>
    <row r="8525" spans="1:13">
      <c r="A8525" s="150" t="str">
        <f t="shared" si="267"/>
        <v>2004-2006PersonsNA5</v>
      </c>
      <c r="B8525" s="151" t="str">
        <f t="shared" si="266"/>
        <v>2004-2006_Persons_NA5_&lt;75</v>
      </c>
      <c r="C8525" s="152" t="s">
        <v>1</v>
      </c>
      <c r="D8525" s="152" t="s">
        <v>215</v>
      </c>
      <c r="E8525" s="152" t="s">
        <v>52</v>
      </c>
      <c r="F8525" s="152">
        <v>209</v>
      </c>
      <c r="G8525" s="152">
        <v>69.6666666666667</v>
      </c>
      <c r="H8525" s="152">
        <v>511.31498470947997</v>
      </c>
      <c r="I8525" s="152">
        <v>597.81169014980503</v>
      </c>
      <c r="J8525" s="152">
        <v>518.89475041923697</v>
      </c>
      <c r="K8525" s="152">
        <v>685.26398117450401</v>
      </c>
      <c r="L8525" s="152">
        <v>78.916939730568103</v>
      </c>
      <c r="M8525" s="152">
        <v>87.452291024699207</v>
      </c>
    </row>
    <row r="8526" spans="1:13">
      <c r="A8526" s="150" t="str">
        <f t="shared" si="267"/>
        <v>2005-2007PersonsNA5</v>
      </c>
      <c r="B8526" s="151" t="str">
        <f t="shared" si="266"/>
        <v>2005-2007_Persons_NA5_&lt;75</v>
      </c>
      <c r="C8526" s="152" t="s">
        <v>3</v>
      </c>
      <c r="D8526" s="152" t="s">
        <v>215</v>
      </c>
      <c r="E8526" s="152" t="s">
        <v>52</v>
      </c>
      <c r="F8526" s="152">
        <v>209</v>
      </c>
      <c r="G8526" s="152">
        <v>69.6666666666667</v>
      </c>
      <c r="H8526" s="152">
        <v>508.30556704039702</v>
      </c>
      <c r="I8526" s="152">
        <v>574.70680120117402</v>
      </c>
      <c r="J8526" s="152">
        <v>498.72420078659098</v>
      </c>
      <c r="K8526" s="152">
        <v>658.90738610671997</v>
      </c>
      <c r="L8526" s="152">
        <v>75.982600414583501</v>
      </c>
      <c r="M8526" s="152">
        <v>84.200584905546407</v>
      </c>
    </row>
    <row r="8527" spans="1:13">
      <c r="A8527" s="150" t="str">
        <f t="shared" si="267"/>
        <v>2006-2008PersonsNA5</v>
      </c>
      <c r="B8527" s="151" t="str">
        <f t="shared" si="266"/>
        <v>2006-2008_Persons_NA5_&lt;75</v>
      </c>
      <c r="C8527" s="152" t="s">
        <v>4</v>
      </c>
      <c r="D8527" s="152" t="s">
        <v>215</v>
      </c>
      <c r="E8527" s="152" t="s">
        <v>52</v>
      </c>
      <c r="F8527" s="152">
        <v>200</v>
      </c>
      <c r="G8527" s="152">
        <v>66.6666666666667</v>
      </c>
      <c r="H8527" s="152">
        <v>483.04511641387302</v>
      </c>
      <c r="I8527" s="152">
        <v>529.65090087627902</v>
      </c>
      <c r="J8527" s="152">
        <v>458.15940632373599</v>
      </c>
      <c r="K8527" s="152">
        <v>609.05682031557603</v>
      </c>
      <c r="L8527" s="152">
        <v>71.491494552542306</v>
      </c>
      <c r="M8527" s="152">
        <v>79.405919439297605</v>
      </c>
    </row>
    <row r="8528" spans="1:13">
      <c r="A8528" s="150" t="str">
        <f t="shared" si="267"/>
        <v>2007-2009PersonsNA5</v>
      </c>
      <c r="B8528" s="151" t="str">
        <f t="shared" si="266"/>
        <v>2007-2009_Persons_NA5_&lt;75</v>
      </c>
      <c r="C8528" s="152" t="s">
        <v>5</v>
      </c>
      <c r="D8528" s="152" t="s">
        <v>215</v>
      </c>
      <c r="E8528" s="152" t="s">
        <v>52</v>
      </c>
      <c r="F8528" s="152">
        <v>206</v>
      </c>
      <c r="G8528" s="152">
        <v>68.6666666666667</v>
      </c>
      <c r="H8528" s="152">
        <v>495.00192233756201</v>
      </c>
      <c r="I8528" s="152">
        <v>534.89355167018505</v>
      </c>
      <c r="J8528" s="152">
        <v>463.70176368605502</v>
      </c>
      <c r="K8528" s="152">
        <v>613.84426827197001</v>
      </c>
      <c r="L8528" s="152">
        <v>71.191787984129306</v>
      </c>
      <c r="M8528" s="152">
        <v>78.950716601785302</v>
      </c>
    </row>
    <row r="8529" spans="1:13">
      <c r="A8529" s="150" t="str">
        <f t="shared" si="267"/>
        <v>2008-2010PersonsNA5</v>
      </c>
      <c r="B8529" s="151" t="str">
        <f t="shared" si="266"/>
        <v>2008-2010_Persons_NA5_&lt;75</v>
      </c>
      <c r="C8529" s="152" t="s">
        <v>6</v>
      </c>
      <c r="D8529" s="152" t="s">
        <v>215</v>
      </c>
      <c r="E8529" s="152" t="s">
        <v>52</v>
      </c>
      <c r="F8529" s="152">
        <v>208</v>
      </c>
      <c r="G8529" s="152">
        <v>69.3333333333333</v>
      </c>
      <c r="H8529" s="152">
        <v>498.09621877918499</v>
      </c>
      <c r="I8529" s="152">
        <v>542.64864641419695</v>
      </c>
      <c r="J8529" s="152">
        <v>470.877818479241</v>
      </c>
      <c r="K8529" s="152">
        <v>622.20164133174501</v>
      </c>
      <c r="L8529" s="152">
        <v>71.770827934956202</v>
      </c>
      <c r="M8529" s="152">
        <v>79.552994917547494</v>
      </c>
    </row>
    <row r="8530" spans="1:13">
      <c r="A8530" s="150" t="str">
        <f t="shared" si="267"/>
        <v>2009-2011PersonsNA5</v>
      </c>
      <c r="B8530" s="151" t="str">
        <f t="shared" si="266"/>
        <v>2009-2011_Persons_NA5_&lt;75</v>
      </c>
      <c r="C8530" s="152" t="s">
        <v>7</v>
      </c>
      <c r="D8530" s="152" t="s">
        <v>215</v>
      </c>
      <c r="E8530" s="152" t="s">
        <v>52</v>
      </c>
      <c r="F8530" s="152">
        <v>205</v>
      </c>
      <c r="G8530" s="152">
        <v>68.3333333333333</v>
      </c>
      <c r="H8530" s="152">
        <v>489.82127496893798</v>
      </c>
      <c r="I8530" s="152">
        <v>531.25841594645999</v>
      </c>
      <c r="J8530" s="152">
        <v>460.539412451494</v>
      </c>
      <c r="K8530" s="152">
        <v>609.70468681140505</v>
      </c>
      <c r="L8530" s="152">
        <v>70.719003494966401</v>
      </c>
      <c r="M8530" s="152">
        <v>78.446270864945106</v>
      </c>
    </row>
    <row r="8531" spans="1:13">
      <c r="A8531" s="150" t="str">
        <f t="shared" si="267"/>
        <v>2010-2012PersonsNA5</v>
      </c>
      <c r="B8531" s="151" t="str">
        <f t="shared" si="266"/>
        <v>2010-2012_Persons_NA5_&lt;75</v>
      </c>
      <c r="C8531" s="152" t="s">
        <v>8</v>
      </c>
      <c r="D8531" s="152" t="s">
        <v>215</v>
      </c>
      <c r="E8531" s="152" t="s">
        <v>52</v>
      </c>
      <c r="F8531" s="152">
        <v>198</v>
      </c>
      <c r="G8531" s="152">
        <v>66</v>
      </c>
      <c r="H8531" s="152">
        <v>471.02483585498101</v>
      </c>
      <c r="I8531" s="152">
        <v>508.66452579346901</v>
      </c>
      <c r="J8531" s="152">
        <v>439.819260123552</v>
      </c>
      <c r="K8531" s="152">
        <v>585.17193157724398</v>
      </c>
      <c r="L8531" s="152">
        <v>68.845265669916799</v>
      </c>
      <c r="M8531" s="152">
        <v>76.507405783775098</v>
      </c>
    </row>
    <row r="8532" spans="1:13">
      <c r="A8532" s="150" t="str">
        <f t="shared" si="267"/>
        <v>2011-2013PersonsNA5</v>
      </c>
      <c r="B8532" s="151" t="str">
        <f t="shared" si="266"/>
        <v>2011-2013_Persons_NA5_&lt;75</v>
      </c>
      <c r="C8532" s="152" t="s">
        <v>9</v>
      </c>
      <c r="D8532" s="152" t="s">
        <v>215</v>
      </c>
      <c r="E8532" s="152" t="s">
        <v>52</v>
      </c>
      <c r="F8532" s="152">
        <v>199</v>
      </c>
      <c r="G8532" s="152">
        <v>66.3333333333333</v>
      </c>
      <c r="H8532" s="152">
        <v>470.215732142435</v>
      </c>
      <c r="I8532" s="152">
        <v>504.91338417373697</v>
      </c>
      <c r="J8532" s="152">
        <v>436.81722135483199</v>
      </c>
      <c r="K8532" s="152">
        <v>580.56812592521601</v>
      </c>
      <c r="L8532" s="152">
        <v>68.0961628189051</v>
      </c>
      <c r="M8532" s="152">
        <v>75.654741751479193</v>
      </c>
    </row>
    <row r="8533" spans="1:13">
      <c r="A8533" s="150" t="str">
        <f t="shared" si="267"/>
        <v>2012-2014PersonsNA5</v>
      </c>
      <c r="B8533" s="151" t="str">
        <f t="shared" si="266"/>
        <v>2012-2014_Persons_NA5_&lt;75</v>
      </c>
      <c r="C8533" s="152" t="s">
        <v>216</v>
      </c>
      <c r="D8533" s="152" t="s">
        <v>215</v>
      </c>
      <c r="E8533" s="152" t="s">
        <v>52</v>
      </c>
      <c r="F8533" s="152">
        <v>189</v>
      </c>
      <c r="G8533" s="152">
        <v>63</v>
      </c>
      <c r="H8533" s="152">
        <v>444.058079977445</v>
      </c>
      <c r="I8533" s="152">
        <v>471.20411211922402</v>
      </c>
      <c r="J8533" s="152">
        <v>406.086997918946</v>
      </c>
      <c r="K8533" s="152">
        <v>543.74931003970403</v>
      </c>
      <c r="L8533" s="152">
        <v>65.117114200278095</v>
      </c>
      <c r="M8533" s="152">
        <v>72.545197920480206</v>
      </c>
    </row>
    <row r="8534" spans="1:13">
      <c r="A8534" s="150" t="str">
        <f t="shared" si="267"/>
        <v>2004-2006PersonsNC</v>
      </c>
      <c r="B8534" s="151" t="str">
        <f t="shared" si="266"/>
        <v>2004-2006_Persons_NC_&lt;75</v>
      </c>
      <c r="C8534" s="152" t="s">
        <v>1</v>
      </c>
      <c r="D8534" s="152" t="s">
        <v>215</v>
      </c>
      <c r="E8534" s="152" t="s">
        <v>53</v>
      </c>
      <c r="F8534" s="152">
        <v>1317</v>
      </c>
      <c r="G8534" s="152">
        <v>439</v>
      </c>
      <c r="H8534" s="152">
        <v>407.79548916880299</v>
      </c>
      <c r="I8534" s="152">
        <v>414.84115032730301</v>
      </c>
      <c r="J8534" s="152">
        <v>392.67142375625798</v>
      </c>
      <c r="K8534" s="152">
        <v>437.933705185414</v>
      </c>
      <c r="L8534" s="152">
        <v>22.1697265710457</v>
      </c>
      <c r="M8534" s="152">
        <v>23.092554858110599</v>
      </c>
    </row>
    <row r="8535" spans="1:13">
      <c r="A8535" s="150" t="str">
        <f t="shared" si="267"/>
        <v>2005-2007PersonsNC</v>
      </c>
      <c r="B8535" s="151" t="str">
        <f t="shared" si="266"/>
        <v>2005-2007_Persons_NC_&lt;75</v>
      </c>
      <c r="C8535" s="152" t="s">
        <v>3</v>
      </c>
      <c r="D8535" s="152" t="s">
        <v>215</v>
      </c>
      <c r="E8535" s="152" t="s">
        <v>53</v>
      </c>
      <c r="F8535" s="152">
        <v>1312</v>
      </c>
      <c r="G8535" s="152">
        <v>437.33333333333297</v>
      </c>
      <c r="H8535" s="152">
        <v>406.06623336428402</v>
      </c>
      <c r="I8535" s="152">
        <v>411.278347712678</v>
      </c>
      <c r="J8535" s="152">
        <v>389.25114841541301</v>
      </c>
      <c r="K8535" s="152">
        <v>434.22422776673397</v>
      </c>
      <c r="L8535" s="152">
        <v>22.027199297265799</v>
      </c>
      <c r="M8535" s="152">
        <v>22.945880054056101</v>
      </c>
    </row>
    <row r="8536" spans="1:13">
      <c r="A8536" s="150" t="str">
        <f t="shared" si="267"/>
        <v>2006-2008PersonsNC</v>
      </c>
      <c r="B8536" s="151" t="str">
        <f t="shared" si="266"/>
        <v>2006-2008_Persons_NC_&lt;75</v>
      </c>
      <c r="C8536" s="152" t="s">
        <v>4</v>
      </c>
      <c r="D8536" s="152" t="s">
        <v>215</v>
      </c>
      <c r="E8536" s="152" t="s">
        <v>53</v>
      </c>
      <c r="F8536" s="152">
        <v>1304</v>
      </c>
      <c r="G8536" s="152">
        <v>434.66666666666703</v>
      </c>
      <c r="H8536" s="152">
        <v>402.86329526110399</v>
      </c>
      <c r="I8536" s="152">
        <v>405.52222284448499</v>
      </c>
      <c r="J8536" s="152">
        <v>383.72663841713103</v>
      </c>
      <c r="K8536" s="152">
        <v>428.229675942391</v>
      </c>
      <c r="L8536" s="152">
        <v>21.7955844273542</v>
      </c>
      <c r="M8536" s="152">
        <v>22.707453097905901</v>
      </c>
    </row>
    <row r="8537" spans="1:13">
      <c r="A8537" s="150" t="str">
        <f t="shared" si="267"/>
        <v>2007-2009PersonsNC</v>
      </c>
      <c r="B8537" s="151" t="str">
        <f t="shared" si="266"/>
        <v>2007-2009_Persons_NC_&lt;75</v>
      </c>
      <c r="C8537" s="152" t="s">
        <v>5</v>
      </c>
      <c r="D8537" s="152" t="s">
        <v>215</v>
      </c>
      <c r="E8537" s="152" t="s">
        <v>53</v>
      </c>
      <c r="F8537" s="152">
        <v>1331</v>
      </c>
      <c r="G8537" s="152">
        <v>443.66666666666703</v>
      </c>
      <c r="H8537" s="152">
        <v>410.16822752472302</v>
      </c>
      <c r="I8537" s="152">
        <v>408.73407534855198</v>
      </c>
      <c r="J8537" s="152">
        <v>386.97293887622402</v>
      </c>
      <c r="K8537" s="152">
        <v>431.39614773690499</v>
      </c>
      <c r="L8537" s="152">
        <v>21.7611364723289</v>
      </c>
      <c r="M8537" s="152">
        <v>22.662072388353</v>
      </c>
    </row>
    <row r="8538" spans="1:13">
      <c r="A8538" s="150" t="str">
        <f t="shared" si="267"/>
        <v>2008-2010PersonsNC</v>
      </c>
      <c r="B8538" s="151" t="str">
        <f t="shared" si="266"/>
        <v>2008-2010_Persons_NC_&lt;75</v>
      </c>
      <c r="C8538" s="152" t="s">
        <v>6</v>
      </c>
      <c r="D8538" s="152" t="s">
        <v>215</v>
      </c>
      <c r="E8538" s="152" t="s">
        <v>53</v>
      </c>
      <c r="F8538" s="152">
        <v>1333</v>
      </c>
      <c r="G8538" s="152">
        <v>444.33333333333297</v>
      </c>
      <c r="H8538" s="152">
        <v>409.03121279442303</v>
      </c>
      <c r="I8538" s="152">
        <v>405.61550994116499</v>
      </c>
      <c r="J8538" s="152">
        <v>384.02295301520599</v>
      </c>
      <c r="K8538" s="152">
        <v>428.10133734178902</v>
      </c>
      <c r="L8538" s="152">
        <v>21.592556925958601</v>
      </c>
      <c r="M8538" s="152">
        <v>22.4858274006248</v>
      </c>
    </row>
    <row r="8539" spans="1:13">
      <c r="A8539" s="150" t="str">
        <f t="shared" si="267"/>
        <v>2009-2011PersonsNC</v>
      </c>
      <c r="B8539" s="151" t="str">
        <f t="shared" si="266"/>
        <v>2009-2011_Persons_NC_&lt;75</v>
      </c>
      <c r="C8539" s="152" t="s">
        <v>7</v>
      </c>
      <c r="D8539" s="152" t="s">
        <v>215</v>
      </c>
      <c r="E8539" s="152" t="s">
        <v>53</v>
      </c>
      <c r="F8539" s="152">
        <v>1255</v>
      </c>
      <c r="G8539" s="152">
        <v>418.33333333333297</v>
      </c>
      <c r="H8539" s="152">
        <v>383.49533846901301</v>
      </c>
      <c r="I8539" s="152">
        <v>379.30037836529198</v>
      </c>
      <c r="J8539" s="152">
        <v>358.49621483340502</v>
      </c>
      <c r="K8539" s="152">
        <v>400.992153445133</v>
      </c>
      <c r="L8539" s="152">
        <v>20.804163531887099</v>
      </c>
      <c r="M8539" s="152">
        <v>21.691775079840301</v>
      </c>
    </row>
    <row r="8540" spans="1:13">
      <c r="A8540" s="150" t="str">
        <f t="shared" si="267"/>
        <v>2010-2012PersonsNC</v>
      </c>
      <c r="B8540" s="151" t="str">
        <f t="shared" si="266"/>
        <v>2010-2012_Persons_NC_&lt;75</v>
      </c>
      <c r="C8540" s="152" t="s">
        <v>8</v>
      </c>
      <c r="D8540" s="152" t="s">
        <v>215</v>
      </c>
      <c r="E8540" s="152" t="s">
        <v>53</v>
      </c>
      <c r="F8540" s="152">
        <v>1226</v>
      </c>
      <c r="G8540" s="152">
        <v>408.66666666666703</v>
      </c>
      <c r="H8540" s="152">
        <v>373.13092147511497</v>
      </c>
      <c r="I8540" s="152">
        <v>368.30714708659298</v>
      </c>
      <c r="J8540" s="152">
        <v>347.86105772372798</v>
      </c>
      <c r="K8540" s="152">
        <v>389.636069487116</v>
      </c>
      <c r="L8540" s="152">
        <v>20.446089362864701</v>
      </c>
      <c r="M8540" s="152">
        <v>21.328922400523201</v>
      </c>
    </row>
    <row r="8541" spans="1:13">
      <c r="A8541" s="150" t="str">
        <f t="shared" si="267"/>
        <v>2011-2013PersonsNC</v>
      </c>
      <c r="B8541" s="151" t="str">
        <f t="shared" si="266"/>
        <v>2011-2013_Persons_NC_&lt;75</v>
      </c>
      <c r="C8541" s="152" t="s">
        <v>9</v>
      </c>
      <c r="D8541" s="152" t="s">
        <v>215</v>
      </c>
      <c r="E8541" s="152" t="s">
        <v>53</v>
      </c>
      <c r="F8541" s="152">
        <v>1146</v>
      </c>
      <c r="G8541" s="152">
        <v>382</v>
      </c>
      <c r="H8541" s="152">
        <v>348.503048641416</v>
      </c>
      <c r="I8541" s="152">
        <v>340.61509007646998</v>
      </c>
      <c r="J8541" s="152">
        <v>321.05189441384402</v>
      </c>
      <c r="K8541" s="152">
        <v>361.052690462736</v>
      </c>
      <c r="L8541" s="152">
        <v>19.563195662625699</v>
      </c>
      <c r="M8541" s="152">
        <v>20.4376003862664</v>
      </c>
    </row>
    <row r="8542" spans="1:13">
      <c r="A8542" s="150" t="str">
        <f t="shared" si="267"/>
        <v>2012-2014PersonsNC</v>
      </c>
      <c r="B8542" s="151" t="str">
        <f t="shared" si="266"/>
        <v>2012-2014_Persons_NC_&lt;75</v>
      </c>
      <c r="C8542" s="152" t="s">
        <v>216</v>
      </c>
      <c r="D8542" s="152" t="s">
        <v>215</v>
      </c>
      <c r="E8542" s="152" t="s">
        <v>53</v>
      </c>
      <c r="F8542" s="152">
        <v>1159</v>
      </c>
      <c r="G8542" s="152">
        <v>386.33333333333297</v>
      </c>
      <c r="H8542" s="152">
        <v>352.233598648201</v>
      </c>
      <c r="I8542" s="152">
        <v>339.11462995354901</v>
      </c>
      <c r="J8542" s="152">
        <v>319.72389174097901</v>
      </c>
      <c r="K8542" s="152">
        <v>359.36707204802599</v>
      </c>
      <c r="L8542" s="152">
        <v>19.3907382125692</v>
      </c>
      <c r="M8542" s="152">
        <v>20.2524420944779</v>
      </c>
    </row>
    <row r="8543" spans="1:13">
      <c r="A8543" s="150" t="str">
        <f t="shared" si="267"/>
        <v>2004-2006PersonsNC1</v>
      </c>
      <c r="B8543" s="151" t="str">
        <f t="shared" si="266"/>
        <v>2004-2006_Persons_NC1_&lt;75</v>
      </c>
      <c r="C8543" s="152" t="s">
        <v>1</v>
      </c>
      <c r="D8543" s="152" t="s">
        <v>215</v>
      </c>
      <c r="E8543" s="152" t="s">
        <v>54</v>
      </c>
      <c r="F8543" s="152">
        <v>227</v>
      </c>
      <c r="G8543" s="152">
        <v>75.6666666666667</v>
      </c>
      <c r="H8543" s="152">
        <v>339.26676530810499</v>
      </c>
      <c r="I8543" s="152">
        <v>350.60910779010101</v>
      </c>
      <c r="J8543" s="152">
        <v>306.28160163939998</v>
      </c>
      <c r="K8543" s="152">
        <v>399.52621073361598</v>
      </c>
      <c r="L8543" s="152">
        <v>44.3275061507006</v>
      </c>
      <c r="M8543" s="152">
        <v>48.917102943514898</v>
      </c>
    </row>
    <row r="8544" spans="1:13">
      <c r="A8544" s="150" t="str">
        <f t="shared" si="267"/>
        <v>2005-2007PersonsNC1</v>
      </c>
      <c r="B8544" s="151" t="str">
        <f t="shared" si="266"/>
        <v>2005-2007_Persons_NC1_&lt;75</v>
      </c>
      <c r="C8544" s="152" t="s">
        <v>3</v>
      </c>
      <c r="D8544" s="152" t="s">
        <v>215</v>
      </c>
      <c r="E8544" s="152" t="s">
        <v>54</v>
      </c>
      <c r="F8544" s="152">
        <v>220</v>
      </c>
      <c r="G8544" s="152">
        <v>73.3333333333333</v>
      </c>
      <c r="H8544" s="152">
        <v>329.51890240249202</v>
      </c>
      <c r="I8544" s="152">
        <v>338.11915142837398</v>
      </c>
      <c r="J8544" s="152">
        <v>294.69821052376699</v>
      </c>
      <c r="K8544" s="152">
        <v>386.11076454003302</v>
      </c>
      <c r="L8544" s="152">
        <v>43.420940904606297</v>
      </c>
      <c r="M8544" s="152">
        <v>47.991613111659099</v>
      </c>
    </row>
    <row r="8545" spans="1:13">
      <c r="A8545" s="150" t="str">
        <f t="shared" si="267"/>
        <v>2006-2008PersonsNC1</v>
      </c>
      <c r="B8545" s="151" t="str">
        <f t="shared" si="266"/>
        <v>2006-2008_Persons_NC1_&lt;75</v>
      </c>
      <c r="C8545" s="152" t="s">
        <v>4</v>
      </c>
      <c r="D8545" s="152" t="s">
        <v>215</v>
      </c>
      <c r="E8545" s="152" t="s">
        <v>54</v>
      </c>
      <c r="F8545" s="152">
        <v>235</v>
      </c>
      <c r="G8545" s="152">
        <v>78.3333333333333</v>
      </c>
      <c r="H8545" s="152">
        <v>352.01773570208798</v>
      </c>
      <c r="I8545" s="152">
        <v>365.02514091296302</v>
      </c>
      <c r="J8545" s="152">
        <v>319.60358046190203</v>
      </c>
      <c r="K8545" s="152">
        <v>415.06445951891999</v>
      </c>
      <c r="L8545" s="152">
        <v>45.421560451060301</v>
      </c>
      <c r="M8545" s="152">
        <v>50.039318605957199</v>
      </c>
    </row>
    <row r="8546" spans="1:13">
      <c r="A8546" s="150" t="str">
        <f t="shared" si="267"/>
        <v>2007-2009PersonsNC1</v>
      </c>
      <c r="B8546" s="151" t="str">
        <f t="shared" si="266"/>
        <v>2007-2009_Persons_NC1_&lt;75</v>
      </c>
      <c r="C8546" s="152" t="s">
        <v>5</v>
      </c>
      <c r="D8546" s="152" t="s">
        <v>215</v>
      </c>
      <c r="E8546" s="152" t="s">
        <v>54</v>
      </c>
      <c r="F8546" s="152">
        <v>260</v>
      </c>
      <c r="G8546" s="152">
        <v>86.6666666666667</v>
      </c>
      <c r="H8546" s="152">
        <v>386.922035209905</v>
      </c>
      <c r="I8546" s="152">
        <v>401.18319242141399</v>
      </c>
      <c r="J8546" s="152">
        <v>353.55332630033701</v>
      </c>
      <c r="K8546" s="152">
        <v>453.404363635165</v>
      </c>
      <c r="L8546" s="152">
        <v>47.6298661210771</v>
      </c>
      <c r="M8546" s="152">
        <v>52.221171213751703</v>
      </c>
    </row>
    <row r="8547" spans="1:13">
      <c r="A8547" s="150" t="str">
        <f t="shared" si="267"/>
        <v>2008-2010PersonsNC1</v>
      </c>
      <c r="B8547" s="151" t="str">
        <f t="shared" si="266"/>
        <v>2008-2010_Persons_NC1_&lt;75</v>
      </c>
      <c r="C8547" s="152" t="s">
        <v>6</v>
      </c>
      <c r="D8547" s="152" t="s">
        <v>215</v>
      </c>
      <c r="E8547" s="152" t="s">
        <v>54</v>
      </c>
      <c r="F8547" s="152">
        <v>256</v>
      </c>
      <c r="G8547" s="152">
        <v>85.3333333333333</v>
      </c>
      <c r="H8547" s="152">
        <v>375.87913136681999</v>
      </c>
      <c r="I8547" s="152">
        <v>390.536214288027</v>
      </c>
      <c r="J8547" s="152">
        <v>343.78760395164801</v>
      </c>
      <c r="K8547" s="152">
        <v>441.828070109831</v>
      </c>
      <c r="L8547" s="152">
        <v>46.748610336378803</v>
      </c>
      <c r="M8547" s="152">
        <v>51.291855821804603</v>
      </c>
    </row>
    <row r="8548" spans="1:13">
      <c r="A8548" s="150" t="str">
        <f t="shared" si="267"/>
        <v>2009-2011PersonsNC1</v>
      </c>
      <c r="B8548" s="151" t="str">
        <f t="shared" si="266"/>
        <v>2009-2011_Persons_NC1_&lt;75</v>
      </c>
      <c r="C8548" s="152" t="s">
        <v>7</v>
      </c>
      <c r="D8548" s="152" t="s">
        <v>215</v>
      </c>
      <c r="E8548" s="152" t="s">
        <v>54</v>
      </c>
      <c r="F8548" s="152">
        <v>224</v>
      </c>
      <c r="G8548" s="152">
        <v>74.6666666666667</v>
      </c>
      <c r="H8548" s="152">
        <v>323.57784647386802</v>
      </c>
      <c r="I8548" s="152">
        <v>335.70534703544098</v>
      </c>
      <c r="J8548" s="152">
        <v>292.837530303687</v>
      </c>
      <c r="K8548" s="152">
        <v>383.04289439588302</v>
      </c>
      <c r="L8548" s="152">
        <v>42.867816731753997</v>
      </c>
      <c r="M8548" s="152">
        <v>47.337547360442002</v>
      </c>
    </row>
    <row r="8549" spans="1:13">
      <c r="A8549" s="150" t="str">
        <f t="shared" si="267"/>
        <v>2010-2012PersonsNC1</v>
      </c>
      <c r="B8549" s="151" t="str">
        <f t="shared" si="266"/>
        <v>2010-2012_Persons_NC1_&lt;75</v>
      </c>
      <c r="C8549" s="152" t="s">
        <v>8</v>
      </c>
      <c r="D8549" s="152" t="s">
        <v>215</v>
      </c>
      <c r="E8549" s="152" t="s">
        <v>54</v>
      </c>
      <c r="F8549" s="152">
        <v>208</v>
      </c>
      <c r="G8549" s="152">
        <v>69.3333333333333</v>
      </c>
      <c r="H8549" s="152">
        <v>296.35117614373002</v>
      </c>
      <c r="I8549" s="152">
        <v>303.84383430293099</v>
      </c>
      <c r="J8549" s="152">
        <v>263.51497559116001</v>
      </c>
      <c r="K8549" s="152">
        <v>348.545582693455</v>
      </c>
      <c r="L8549" s="152">
        <v>40.328858711771097</v>
      </c>
      <c r="M8549" s="152">
        <v>44.701748390524202</v>
      </c>
    </row>
    <row r="8550" spans="1:13">
      <c r="A8550" s="150" t="str">
        <f t="shared" si="267"/>
        <v>2011-2013PersonsNC1</v>
      </c>
      <c r="B8550" s="151" t="str">
        <f t="shared" si="266"/>
        <v>2011-2013_Persons_NC1_&lt;75</v>
      </c>
      <c r="C8550" s="152" t="s">
        <v>9</v>
      </c>
      <c r="D8550" s="152" t="s">
        <v>215</v>
      </c>
      <c r="E8550" s="152" t="s">
        <v>54</v>
      </c>
      <c r="F8550" s="152">
        <v>211</v>
      </c>
      <c r="G8550" s="152">
        <v>70.3333333333333</v>
      </c>
      <c r="H8550" s="152">
        <v>298.875322247089</v>
      </c>
      <c r="I8550" s="152">
        <v>306.271497548284</v>
      </c>
      <c r="J8550" s="152">
        <v>265.87926871569402</v>
      </c>
      <c r="K8550" s="152">
        <v>351.01045259532202</v>
      </c>
      <c r="L8550" s="152">
        <v>40.392228832590298</v>
      </c>
      <c r="M8550" s="152">
        <v>44.738955047037699</v>
      </c>
    </row>
    <row r="8551" spans="1:13">
      <c r="A8551" s="150" t="str">
        <f t="shared" si="267"/>
        <v>2012-2014PersonsNC1</v>
      </c>
      <c r="B8551" s="151" t="str">
        <f t="shared" si="266"/>
        <v>2012-2014_Persons_NC1_&lt;75</v>
      </c>
      <c r="C8551" s="152" t="s">
        <v>216</v>
      </c>
      <c r="D8551" s="152" t="s">
        <v>215</v>
      </c>
      <c r="E8551" s="152" t="s">
        <v>54</v>
      </c>
      <c r="F8551" s="152">
        <v>204</v>
      </c>
      <c r="G8551" s="152">
        <v>68</v>
      </c>
      <c r="H8551" s="152">
        <v>288.58395812703401</v>
      </c>
      <c r="I8551" s="152">
        <v>291.46018532811399</v>
      </c>
      <c r="J8551" s="152">
        <v>252.33739945367901</v>
      </c>
      <c r="K8551" s="152">
        <v>334.86888221587401</v>
      </c>
      <c r="L8551" s="152">
        <v>39.122785874435401</v>
      </c>
      <c r="M8551" s="152">
        <v>43.408696887759703</v>
      </c>
    </row>
    <row r="8552" spans="1:13">
      <c r="A8552" s="150" t="str">
        <f t="shared" si="267"/>
        <v>2004-2006PersonsNC2</v>
      </c>
      <c r="B8552" s="151" t="str">
        <f t="shared" si="266"/>
        <v>2004-2006_Persons_NC2_&lt;75</v>
      </c>
      <c r="C8552" s="152" t="s">
        <v>1</v>
      </c>
      <c r="D8552" s="152" t="s">
        <v>215</v>
      </c>
      <c r="E8552" s="152" t="s">
        <v>55</v>
      </c>
      <c r="F8552" s="152">
        <v>243</v>
      </c>
      <c r="G8552" s="152">
        <v>81</v>
      </c>
      <c r="H8552" s="152">
        <v>402.297899110971</v>
      </c>
      <c r="I8552" s="152">
        <v>382.608543950431</v>
      </c>
      <c r="J8552" s="152">
        <v>335.71061838802501</v>
      </c>
      <c r="K8552" s="152">
        <v>434.19096695065201</v>
      </c>
      <c r="L8552" s="152">
        <v>46.897925562406698</v>
      </c>
      <c r="M8552" s="152">
        <v>51.582423000220601</v>
      </c>
    </row>
    <row r="8553" spans="1:13">
      <c r="A8553" s="150" t="str">
        <f t="shared" si="267"/>
        <v>2005-2007PersonsNC2</v>
      </c>
      <c r="B8553" s="151" t="str">
        <f t="shared" si="266"/>
        <v>2005-2007_Persons_NC2_&lt;75</v>
      </c>
      <c r="C8553" s="152" t="s">
        <v>3</v>
      </c>
      <c r="D8553" s="152" t="s">
        <v>215</v>
      </c>
      <c r="E8553" s="152" t="s">
        <v>55</v>
      </c>
      <c r="F8553" s="152">
        <v>248</v>
      </c>
      <c r="G8553" s="152">
        <v>82.6666666666667</v>
      </c>
      <c r="H8553" s="152">
        <v>409.03842982022098</v>
      </c>
      <c r="I8553" s="152">
        <v>387.50346541276599</v>
      </c>
      <c r="J8553" s="152">
        <v>340.45112888888502</v>
      </c>
      <c r="K8553" s="152">
        <v>439.20559318325098</v>
      </c>
      <c r="L8553" s="152">
        <v>47.052336523881202</v>
      </c>
      <c r="M8553" s="152">
        <v>51.702127770484502</v>
      </c>
    </row>
    <row r="8554" spans="1:13">
      <c r="A8554" s="150" t="str">
        <f t="shared" si="267"/>
        <v>2006-2008PersonsNC2</v>
      </c>
      <c r="B8554" s="151" t="str">
        <f t="shared" si="266"/>
        <v>2006-2008_Persons_NC2_&lt;75</v>
      </c>
      <c r="C8554" s="152" t="s">
        <v>4</v>
      </c>
      <c r="D8554" s="152" t="s">
        <v>215</v>
      </c>
      <c r="E8554" s="152" t="s">
        <v>55</v>
      </c>
      <c r="F8554" s="152">
        <v>238</v>
      </c>
      <c r="G8554" s="152">
        <v>79.3333333333333</v>
      </c>
      <c r="H8554" s="152">
        <v>391.74375349771202</v>
      </c>
      <c r="I8554" s="152">
        <v>370.69298706246298</v>
      </c>
      <c r="J8554" s="152">
        <v>324.762608133561</v>
      </c>
      <c r="K8554" s="152">
        <v>421.26174083059999</v>
      </c>
      <c r="L8554" s="152">
        <v>45.930378928901902</v>
      </c>
      <c r="M8554" s="152">
        <v>50.5687537681371</v>
      </c>
    </row>
    <row r="8555" spans="1:13">
      <c r="A8555" s="150" t="str">
        <f t="shared" si="267"/>
        <v>2007-2009PersonsNC2</v>
      </c>
      <c r="B8555" s="151" t="str">
        <f t="shared" si="266"/>
        <v>2007-2009_Persons_NC2_&lt;75</v>
      </c>
      <c r="C8555" s="152" t="s">
        <v>5</v>
      </c>
      <c r="D8555" s="152" t="s">
        <v>215</v>
      </c>
      <c r="E8555" s="152" t="s">
        <v>55</v>
      </c>
      <c r="F8555" s="152">
        <v>232</v>
      </c>
      <c r="G8555" s="152">
        <v>77.3333333333333</v>
      </c>
      <c r="H8555" s="152">
        <v>382.08797905103802</v>
      </c>
      <c r="I8555" s="152">
        <v>352.05784225289102</v>
      </c>
      <c r="J8555" s="152">
        <v>307.899152203678</v>
      </c>
      <c r="K8555" s="152">
        <v>400.73641239206302</v>
      </c>
      <c r="L8555" s="152">
        <v>44.158690049213099</v>
      </c>
      <c r="M8555" s="152">
        <v>48.678570139172102</v>
      </c>
    </row>
    <row r="8556" spans="1:13">
      <c r="A8556" s="150" t="str">
        <f t="shared" si="267"/>
        <v>2008-2010PersonsNC2</v>
      </c>
      <c r="B8556" s="151" t="str">
        <f t="shared" si="266"/>
        <v>2008-2010_Persons_NC2_&lt;75</v>
      </c>
      <c r="C8556" s="152" t="s">
        <v>6</v>
      </c>
      <c r="D8556" s="152" t="s">
        <v>215</v>
      </c>
      <c r="E8556" s="152" t="s">
        <v>55</v>
      </c>
      <c r="F8556" s="152">
        <v>244</v>
      </c>
      <c r="G8556" s="152">
        <v>81.3333333333333</v>
      </c>
      <c r="H8556" s="152">
        <v>403.25912704315198</v>
      </c>
      <c r="I8556" s="152">
        <v>366.34653908269502</v>
      </c>
      <c r="J8556" s="152">
        <v>321.376698615816</v>
      </c>
      <c r="K8556" s="152">
        <v>415.79858215623699</v>
      </c>
      <c r="L8556" s="152">
        <v>44.969840466878999</v>
      </c>
      <c r="M8556" s="152">
        <v>49.452043073542001</v>
      </c>
    </row>
    <row r="8557" spans="1:13">
      <c r="A8557" s="150" t="str">
        <f t="shared" si="267"/>
        <v>2009-2011PersonsNC2</v>
      </c>
      <c r="B8557" s="151" t="str">
        <f t="shared" si="266"/>
        <v>2009-2011_Persons_NC2_&lt;75</v>
      </c>
      <c r="C8557" s="152" t="s">
        <v>7</v>
      </c>
      <c r="D8557" s="152" t="s">
        <v>215</v>
      </c>
      <c r="E8557" s="152" t="s">
        <v>55</v>
      </c>
      <c r="F8557" s="152">
        <v>230</v>
      </c>
      <c r="G8557" s="152">
        <v>76.6666666666667</v>
      </c>
      <c r="H8557" s="152">
        <v>380.656052431234</v>
      </c>
      <c r="I8557" s="152">
        <v>339.84372453898601</v>
      </c>
      <c r="J8557" s="152">
        <v>296.90897810397098</v>
      </c>
      <c r="K8557" s="152">
        <v>387.193183867068</v>
      </c>
      <c r="L8557" s="152">
        <v>42.934746435015597</v>
      </c>
      <c r="M8557" s="152">
        <v>47.349459328081998</v>
      </c>
    </row>
    <row r="8558" spans="1:13">
      <c r="A8558" s="150" t="str">
        <f t="shared" si="267"/>
        <v>2010-2012PersonsNC2</v>
      </c>
      <c r="B8558" s="151" t="str">
        <f t="shared" si="266"/>
        <v>2010-2012_Persons_NC2_&lt;75</v>
      </c>
      <c r="C8558" s="152" t="s">
        <v>8</v>
      </c>
      <c r="D8558" s="152" t="s">
        <v>215</v>
      </c>
      <c r="E8558" s="152" t="s">
        <v>55</v>
      </c>
      <c r="F8558" s="152">
        <v>218</v>
      </c>
      <c r="G8558" s="152">
        <v>72.6666666666667</v>
      </c>
      <c r="H8558" s="152">
        <v>360.36036036036</v>
      </c>
      <c r="I8558" s="152">
        <v>320.18723873532099</v>
      </c>
      <c r="J8558" s="152">
        <v>278.61083641630302</v>
      </c>
      <c r="K8558" s="152">
        <v>366.16130658554403</v>
      </c>
      <c r="L8558" s="152">
        <v>41.576402319017703</v>
      </c>
      <c r="M8558" s="152">
        <v>45.974067850223001</v>
      </c>
    </row>
    <row r="8559" spans="1:13">
      <c r="A8559" s="150" t="str">
        <f t="shared" si="267"/>
        <v>2011-2013PersonsNC2</v>
      </c>
      <c r="B8559" s="151" t="str">
        <f t="shared" si="266"/>
        <v>2011-2013_Persons_NC2_&lt;75</v>
      </c>
      <c r="C8559" s="152" t="s">
        <v>9</v>
      </c>
      <c r="D8559" s="152" t="s">
        <v>215</v>
      </c>
      <c r="E8559" s="152" t="s">
        <v>55</v>
      </c>
      <c r="F8559" s="152">
        <v>172</v>
      </c>
      <c r="G8559" s="152">
        <v>57.3333333333333</v>
      </c>
      <c r="H8559" s="152">
        <v>284.63155107646998</v>
      </c>
      <c r="I8559" s="152">
        <v>248.18128431307801</v>
      </c>
      <c r="J8559" s="152">
        <v>212.04250958071199</v>
      </c>
      <c r="K8559" s="152">
        <v>288.65406826561599</v>
      </c>
      <c r="L8559" s="152">
        <v>36.138774732366599</v>
      </c>
      <c r="M8559" s="152">
        <v>40.472783952538101</v>
      </c>
    </row>
    <row r="8560" spans="1:13">
      <c r="A8560" s="150" t="str">
        <f t="shared" si="267"/>
        <v>2012-2014PersonsNC2</v>
      </c>
      <c r="B8560" s="151" t="str">
        <f t="shared" si="266"/>
        <v>2012-2014_Persons_NC2_&lt;75</v>
      </c>
      <c r="C8560" s="152" t="s">
        <v>216</v>
      </c>
      <c r="D8560" s="152" t="s">
        <v>215</v>
      </c>
      <c r="E8560" s="152" t="s">
        <v>55</v>
      </c>
      <c r="F8560" s="152">
        <v>183</v>
      </c>
      <c r="G8560" s="152">
        <v>61</v>
      </c>
      <c r="H8560" s="152">
        <v>302.76959729989102</v>
      </c>
      <c r="I8560" s="152">
        <v>260.72283955578803</v>
      </c>
      <c r="J8560" s="152">
        <v>223.80473233698299</v>
      </c>
      <c r="K8560" s="152">
        <v>301.92498835992598</v>
      </c>
      <c r="L8560" s="152">
        <v>36.9181072188046</v>
      </c>
      <c r="M8560" s="152">
        <v>41.202148804138602</v>
      </c>
    </row>
    <row r="8561" spans="1:13">
      <c r="A8561" s="150" t="str">
        <f t="shared" si="267"/>
        <v>2004-2006PersonsNC3</v>
      </c>
      <c r="B8561" s="151" t="str">
        <f t="shared" si="266"/>
        <v>2004-2006_Persons_NC3_&lt;75</v>
      </c>
      <c r="C8561" s="152" t="s">
        <v>1</v>
      </c>
      <c r="D8561" s="152" t="s">
        <v>215</v>
      </c>
      <c r="E8561" s="152" t="s">
        <v>56</v>
      </c>
      <c r="F8561" s="152">
        <v>248</v>
      </c>
      <c r="G8561" s="152">
        <v>82.6666666666667</v>
      </c>
      <c r="H8561" s="152">
        <v>401.26203381603398</v>
      </c>
      <c r="I8561" s="152">
        <v>389.82900689462099</v>
      </c>
      <c r="J8561" s="152">
        <v>342.63313198318201</v>
      </c>
      <c r="K8561" s="152">
        <v>441.688857758192</v>
      </c>
      <c r="L8561" s="152">
        <v>47.195874911439297</v>
      </c>
      <c r="M8561" s="152">
        <v>51.859850863571097</v>
      </c>
    </row>
    <row r="8562" spans="1:13">
      <c r="A8562" s="150" t="str">
        <f t="shared" si="267"/>
        <v>2005-2007PersonsNC3</v>
      </c>
      <c r="B8562" s="151" t="str">
        <f t="shared" si="266"/>
        <v>2005-2007_Persons_NC3_&lt;75</v>
      </c>
      <c r="C8562" s="152" t="s">
        <v>3</v>
      </c>
      <c r="D8562" s="152" t="s">
        <v>215</v>
      </c>
      <c r="E8562" s="152" t="s">
        <v>56</v>
      </c>
      <c r="F8562" s="152">
        <v>250</v>
      </c>
      <c r="G8562" s="152">
        <v>83.3333333333333</v>
      </c>
      <c r="H8562" s="152">
        <v>405.57421196930602</v>
      </c>
      <c r="I8562" s="152">
        <v>392.11409541819802</v>
      </c>
      <c r="J8562" s="152">
        <v>344.80519205901498</v>
      </c>
      <c r="K8562" s="152">
        <v>444.07842230157502</v>
      </c>
      <c r="L8562" s="152">
        <v>47.308903359183098</v>
      </c>
      <c r="M8562" s="152">
        <v>51.964326883377197</v>
      </c>
    </row>
    <row r="8563" spans="1:13">
      <c r="A8563" s="150" t="str">
        <f t="shared" si="267"/>
        <v>2006-2008PersonsNC3</v>
      </c>
      <c r="B8563" s="151" t="str">
        <f t="shared" si="266"/>
        <v>2006-2008_Persons_NC3_&lt;75</v>
      </c>
      <c r="C8563" s="152" t="s">
        <v>4</v>
      </c>
      <c r="D8563" s="152" t="s">
        <v>215</v>
      </c>
      <c r="E8563" s="152" t="s">
        <v>56</v>
      </c>
      <c r="F8563" s="152">
        <v>229</v>
      </c>
      <c r="G8563" s="152">
        <v>76.3333333333333</v>
      </c>
      <c r="H8563" s="152">
        <v>371.45776898246498</v>
      </c>
      <c r="I8563" s="152">
        <v>356.22183418605903</v>
      </c>
      <c r="J8563" s="152">
        <v>311.37580529067901</v>
      </c>
      <c r="K8563" s="152">
        <v>405.68971062654799</v>
      </c>
      <c r="L8563" s="152">
        <v>44.846028895380201</v>
      </c>
      <c r="M8563" s="152">
        <v>49.467876440488403</v>
      </c>
    </row>
    <row r="8564" spans="1:13">
      <c r="A8564" s="150" t="str">
        <f t="shared" si="267"/>
        <v>2007-2009PersonsNC3</v>
      </c>
      <c r="B8564" s="151" t="str">
        <f t="shared" si="266"/>
        <v>2007-2009_Persons_NC3_&lt;75</v>
      </c>
      <c r="C8564" s="152" t="s">
        <v>5</v>
      </c>
      <c r="D8564" s="152" t="s">
        <v>215</v>
      </c>
      <c r="E8564" s="152" t="s">
        <v>56</v>
      </c>
      <c r="F8564" s="152">
        <v>244</v>
      </c>
      <c r="G8564" s="152">
        <v>81.3333333333333</v>
      </c>
      <c r="H8564" s="152">
        <v>395.423459631154</v>
      </c>
      <c r="I8564" s="152">
        <v>372.72826427404601</v>
      </c>
      <c r="J8564" s="152">
        <v>327.21776425662898</v>
      </c>
      <c r="K8564" s="152">
        <v>422.77485514014597</v>
      </c>
      <c r="L8564" s="152">
        <v>45.510500017416497</v>
      </c>
      <c r="M8564" s="152">
        <v>50.0465908661008</v>
      </c>
    </row>
    <row r="8565" spans="1:13">
      <c r="A8565" s="150" t="str">
        <f t="shared" si="267"/>
        <v>2008-2010PersonsNC3</v>
      </c>
      <c r="B8565" s="151" t="str">
        <f t="shared" si="266"/>
        <v>2008-2010_Persons_NC3_&lt;75</v>
      </c>
      <c r="C8565" s="152" t="s">
        <v>6</v>
      </c>
      <c r="D8565" s="152" t="s">
        <v>215</v>
      </c>
      <c r="E8565" s="152" t="s">
        <v>56</v>
      </c>
      <c r="F8565" s="152">
        <v>243</v>
      </c>
      <c r="G8565" s="152">
        <v>81</v>
      </c>
      <c r="H8565" s="152">
        <v>392.79075406126202</v>
      </c>
      <c r="I8565" s="152">
        <v>365.16302840877802</v>
      </c>
      <c r="J8565" s="152">
        <v>320.46793086410798</v>
      </c>
      <c r="K8565" s="152">
        <v>414.32258930486603</v>
      </c>
      <c r="L8565" s="152">
        <v>44.695097544670297</v>
      </c>
      <c r="M8565" s="152">
        <v>49.159560896087399</v>
      </c>
    </row>
    <row r="8566" spans="1:13">
      <c r="A8566" s="150" t="str">
        <f t="shared" si="267"/>
        <v>2009-2011PersonsNC3</v>
      </c>
      <c r="B8566" s="151" t="str">
        <f t="shared" si="266"/>
        <v>2009-2011_Persons_NC3_&lt;75</v>
      </c>
      <c r="C8566" s="152" t="s">
        <v>7</v>
      </c>
      <c r="D8566" s="152" t="s">
        <v>215</v>
      </c>
      <c r="E8566" s="152" t="s">
        <v>56</v>
      </c>
      <c r="F8566" s="152">
        <v>229</v>
      </c>
      <c r="G8566" s="152">
        <v>76.3333333333333</v>
      </c>
      <c r="H8566" s="152">
        <v>371.18682529905698</v>
      </c>
      <c r="I8566" s="152">
        <v>340.40236273002699</v>
      </c>
      <c r="J8566" s="152">
        <v>297.52544125423799</v>
      </c>
      <c r="K8566" s="152">
        <v>387.69819484619802</v>
      </c>
      <c r="L8566" s="152">
        <v>42.876921475789104</v>
      </c>
      <c r="M8566" s="152">
        <v>47.295832116171098</v>
      </c>
    </row>
    <row r="8567" spans="1:13">
      <c r="A8567" s="150" t="str">
        <f t="shared" si="267"/>
        <v>2010-2012PersonsNC3</v>
      </c>
      <c r="B8567" s="151" t="str">
        <f t="shared" si="266"/>
        <v>2010-2012_Persons_NC3_&lt;75</v>
      </c>
      <c r="C8567" s="152" t="s">
        <v>8</v>
      </c>
      <c r="D8567" s="152" t="s">
        <v>215</v>
      </c>
      <c r="E8567" s="152" t="s">
        <v>56</v>
      </c>
      <c r="F8567" s="152">
        <v>228</v>
      </c>
      <c r="G8567" s="152">
        <v>76</v>
      </c>
      <c r="H8567" s="152">
        <v>370.87040681881001</v>
      </c>
      <c r="I8567" s="152">
        <v>338.997435532542</v>
      </c>
      <c r="J8567" s="152">
        <v>296.134425407366</v>
      </c>
      <c r="K8567" s="152">
        <v>386.28813186167099</v>
      </c>
      <c r="L8567" s="152">
        <v>42.863010125175798</v>
      </c>
      <c r="M8567" s="152">
        <v>47.290696329128799</v>
      </c>
    </row>
    <row r="8568" spans="1:13">
      <c r="A8568" s="150" t="str">
        <f t="shared" si="267"/>
        <v>2011-2013PersonsNC3</v>
      </c>
      <c r="B8568" s="151" t="str">
        <f t="shared" si="266"/>
        <v>2011-2013_Persons_NC3_&lt;75</v>
      </c>
      <c r="C8568" s="152" t="s">
        <v>9</v>
      </c>
      <c r="D8568" s="152" t="s">
        <v>215</v>
      </c>
      <c r="E8568" s="152" t="s">
        <v>56</v>
      </c>
      <c r="F8568" s="152">
        <v>205</v>
      </c>
      <c r="G8568" s="152">
        <v>68.3333333333333</v>
      </c>
      <c r="H8568" s="152">
        <v>334.89071127519901</v>
      </c>
      <c r="I8568" s="152">
        <v>308.397272858191</v>
      </c>
      <c r="J8568" s="152">
        <v>267.28570335321803</v>
      </c>
      <c r="K8568" s="152">
        <v>354.00098837575598</v>
      </c>
      <c r="L8568" s="152">
        <v>41.111569504973097</v>
      </c>
      <c r="M8568" s="152">
        <v>45.603715517565</v>
      </c>
    </row>
    <row r="8569" spans="1:13">
      <c r="A8569" s="150" t="str">
        <f t="shared" si="267"/>
        <v>2012-2014PersonsNC3</v>
      </c>
      <c r="B8569" s="151" t="str">
        <f t="shared" si="266"/>
        <v>2012-2014_Persons_NC3_&lt;75</v>
      </c>
      <c r="C8569" s="152" t="s">
        <v>216</v>
      </c>
      <c r="D8569" s="152" t="s">
        <v>215</v>
      </c>
      <c r="E8569" s="152" t="s">
        <v>56</v>
      </c>
      <c r="F8569" s="152">
        <v>223</v>
      </c>
      <c r="G8569" s="152">
        <v>74.3333333333333</v>
      </c>
      <c r="H8569" s="152">
        <v>364.42672244737901</v>
      </c>
      <c r="I8569" s="152">
        <v>331.92016461053998</v>
      </c>
      <c r="J8569" s="152">
        <v>289.35703083830703</v>
      </c>
      <c r="K8569" s="152">
        <v>378.93175289829202</v>
      </c>
      <c r="L8569" s="152">
        <v>42.563133772233599</v>
      </c>
      <c r="M8569" s="152">
        <v>47.011588287751799</v>
      </c>
    </row>
    <row r="8570" spans="1:13">
      <c r="A8570" s="150" t="str">
        <f t="shared" si="267"/>
        <v>2004-2006PersonsNC4</v>
      </c>
      <c r="B8570" s="151" t="str">
        <f t="shared" si="266"/>
        <v>2004-2006_Persons_NC4_&lt;75</v>
      </c>
      <c r="C8570" s="152" t="s">
        <v>1</v>
      </c>
      <c r="D8570" s="152" t="s">
        <v>215</v>
      </c>
      <c r="E8570" s="152" t="s">
        <v>57</v>
      </c>
      <c r="F8570" s="152">
        <v>279</v>
      </c>
      <c r="G8570" s="152">
        <v>93</v>
      </c>
      <c r="H8570" s="152">
        <v>426.84699294708003</v>
      </c>
      <c r="I8570" s="152">
        <v>455.26716455538502</v>
      </c>
      <c r="J8570" s="152">
        <v>403.25302445582201</v>
      </c>
      <c r="K8570" s="152">
        <v>512.11287323014903</v>
      </c>
      <c r="L8570" s="152">
        <v>52.014140099563299</v>
      </c>
      <c r="M8570" s="152">
        <v>56.845708674763998</v>
      </c>
    </row>
    <row r="8571" spans="1:13">
      <c r="A8571" s="150" t="str">
        <f t="shared" si="267"/>
        <v>2005-2007PersonsNC4</v>
      </c>
      <c r="B8571" s="151" t="str">
        <f t="shared" si="266"/>
        <v>2005-2007_Persons_NC4_&lt;75</v>
      </c>
      <c r="C8571" s="152" t="s">
        <v>3</v>
      </c>
      <c r="D8571" s="152" t="s">
        <v>215</v>
      </c>
      <c r="E8571" s="152" t="s">
        <v>57</v>
      </c>
      <c r="F8571" s="152">
        <v>280</v>
      </c>
      <c r="G8571" s="152">
        <v>93.3333333333333</v>
      </c>
      <c r="H8571" s="152">
        <v>427.85324633650703</v>
      </c>
      <c r="I8571" s="152">
        <v>459.40225694447997</v>
      </c>
      <c r="J8571" s="152">
        <v>407.05409211323098</v>
      </c>
      <c r="K8571" s="152">
        <v>516.60389576955504</v>
      </c>
      <c r="L8571" s="152">
        <v>52.3481648312491</v>
      </c>
      <c r="M8571" s="152">
        <v>57.201638825074902</v>
      </c>
    </row>
    <row r="8572" spans="1:13">
      <c r="A8572" s="150" t="str">
        <f t="shared" si="267"/>
        <v>2006-2008PersonsNC4</v>
      </c>
      <c r="B8572" s="151" t="str">
        <f t="shared" si="266"/>
        <v>2006-2008_Persons_NC4_&lt;75</v>
      </c>
      <c r="C8572" s="152" t="s">
        <v>4</v>
      </c>
      <c r="D8572" s="152" t="s">
        <v>215</v>
      </c>
      <c r="E8572" s="152" t="s">
        <v>57</v>
      </c>
      <c r="F8572" s="152">
        <v>279</v>
      </c>
      <c r="G8572" s="152">
        <v>93</v>
      </c>
      <c r="H8572" s="152">
        <v>424.29588174463203</v>
      </c>
      <c r="I8572" s="152">
        <v>458.49217571050099</v>
      </c>
      <c r="J8572" s="152">
        <v>406.12802839371801</v>
      </c>
      <c r="K8572" s="152">
        <v>515.72040360534595</v>
      </c>
      <c r="L8572" s="152">
        <v>52.3641473167825</v>
      </c>
      <c r="M8572" s="152">
        <v>57.228227894845702</v>
      </c>
    </row>
    <row r="8573" spans="1:13">
      <c r="A8573" s="150" t="str">
        <f t="shared" si="267"/>
        <v>2007-2009PersonsNC4</v>
      </c>
      <c r="B8573" s="151" t="str">
        <f t="shared" si="266"/>
        <v>2007-2009_Persons_NC4_&lt;75</v>
      </c>
      <c r="C8573" s="152" t="s">
        <v>5</v>
      </c>
      <c r="D8573" s="152" t="s">
        <v>215</v>
      </c>
      <c r="E8573" s="152" t="s">
        <v>57</v>
      </c>
      <c r="F8573" s="152">
        <v>268</v>
      </c>
      <c r="G8573" s="152">
        <v>89.3333333333333</v>
      </c>
      <c r="H8573" s="152">
        <v>404.98065764023198</v>
      </c>
      <c r="I8573" s="152">
        <v>438.72363766702102</v>
      </c>
      <c r="J8573" s="152">
        <v>387.62247036865199</v>
      </c>
      <c r="K8573" s="152">
        <v>494.67289481199299</v>
      </c>
      <c r="L8573" s="152">
        <v>51.101167298369099</v>
      </c>
      <c r="M8573" s="152">
        <v>55.949257144972599</v>
      </c>
    </row>
    <row r="8574" spans="1:13">
      <c r="A8574" s="150" t="str">
        <f t="shared" si="267"/>
        <v>2008-2010PersonsNC4</v>
      </c>
      <c r="B8574" s="151" t="str">
        <f t="shared" si="266"/>
        <v>2008-2010_Persons_NC4_&lt;75</v>
      </c>
      <c r="C8574" s="152" t="s">
        <v>6</v>
      </c>
      <c r="D8574" s="152" t="s">
        <v>215</v>
      </c>
      <c r="E8574" s="152" t="s">
        <v>57</v>
      </c>
      <c r="F8574" s="152">
        <v>276</v>
      </c>
      <c r="G8574" s="152">
        <v>92</v>
      </c>
      <c r="H8574" s="152">
        <v>413.42740304678</v>
      </c>
      <c r="I8574" s="152">
        <v>449.08862345842903</v>
      </c>
      <c r="J8574" s="152">
        <v>397.49756721566598</v>
      </c>
      <c r="K8574" s="152">
        <v>505.49922047993999</v>
      </c>
      <c r="L8574" s="152">
        <v>51.591056242763202</v>
      </c>
      <c r="M8574" s="152">
        <v>56.410597021510597</v>
      </c>
    </row>
    <row r="8575" spans="1:13">
      <c r="A8575" s="150" t="str">
        <f t="shared" si="267"/>
        <v>2009-2011PersonsNC4</v>
      </c>
      <c r="B8575" s="151" t="str">
        <f t="shared" ref="B8575:B8638" si="268">CONCATENATE(C8575,"_",D8575,"_",E8575,"_","&lt;75")</f>
        <v>2009-2011_Persons_NC4_&lt;75</v>
      </c>
      <c r="C8575" s="152" t="s">
        <v>7</v>
      </c>
      <c r="D8575" s="152" t="s">
        <v>215</v>
      </c>
      <c r="E8575" s="152" t="s">
        <v>57</v>
      </c>
      <c r="F8575" s="152">
        <v>278</v>
      </c>
      <c r="G8575" s="152">
        <v>92.6666666666667</v>
      </c>
      <c r="H8575" s="152">
        <v>414.52940474770401</v>
      </c>
      <c r="I8575" s="152">
        <v>453.05463202028102</v>
      </c>
      <c r="J8575" s="152">
        <v>401.19071474096802</v>
      </c>
      <c r="K8575" s="152">
        <v>509.745251652462</v>
      </c>
      <c r="L8575" s="152">
        <v>51.863917279312297</v>
      </c>
      <c r="M8575" s="152">
        <v>56.690619632181601</v>
      </c>
    </row>
    <row r="8576" spans="1:13">
      <c r="A8576" s="150" t="str">
        <f t="shared" si="267"/>
        <v>2010-2012PersonsNC4</v>
      </c>
      <c r="B8576" s="151" t="str">
        <f t="shared" si="268"/>
        <v>2010-2012_Persons_NC4_&lt;75</v>
      </c>
      <c r="C8576" s="152" t="s">
        <v>8</v>
      </c>
      <c r="D8576" s="152" t="s">
        <v>215</v>
      </c>
      <c r="E8576" s="152" t="s">
        <v>57</v>
      </c>
      <c r="F8576" s="152">
        <v>287</v>
      </c>
      <c r="G8576" s="152">
        <v>95.6666666666667</v>
      </c>
      <c r="H8576" s="152">
        <v>426.23340362966701</v>
      </c>
      <c r="I8576" s="152">
        <v>465.57210586398099</v>
      </c>
      <c r="J8576" s="152">
        <v>413.09835645881998</v>
      </c>
      <c r="K8576" s="152">
        <v>522.84835269552298</v>
      </c>
      <c r="L8576" s="152">
        <v>52.473749405160603</v>
      </c>
      <c r="M8576" s="152">
        <v>57.276246831542302</v>
      </c>
    </row>
    <row r="8577" spans="1:13">
      <c r="A8577" s="150" t="str">
        <f t="shared" si="267"/>
        <v>2011-2013PersonsNC4</v>
      </c>
      <c r="B8577" s="151" t="str">
        <f t="shared" si="268"/>
        <v>2011-2013_Persons_NC4_&lt;75</v>
      </c>
      <c r="C8577" s="152" t="s">
        <v>9</v>
      </c>
      <c r="D8577" s="152" t="s">
        <v>215</v>
      </c>
      <c r="E8577" s="152" t="s">
        <v>57</v>
      </c>
      <c r="F8577" s="152">
        <v>263</v>
      </c>
      <c r="G8577" s="152">
        <v>87.6666666666667</v>
      </c>
      <c r="H8577" s="152">
        <v>390.29457594420097</v>
      </c>
      <c r="I8577" s="152">
        <v>424.26912005633898</v>
      </c>
      <c r="J8577" s="152">
        <v>374.35475114898497</v>
      </c>
      <c r="K8577" s="152">
        <v>478.96608045763901</v>
      </c>
      <c r="L8577" s="152">
        <v>49.914368907353698</v>
      </c>
      <c r="M8577" s="152">
        <v>54.6969604013008</v>
      </c>
    </row>
    <row r="8578" spans="1:13">
      <c r="A8578" s="150" t="str">
        <f t="shared" si="267"/>
        <v>2012-2014PersonsNC4</v>
      </c>
      <c r="B8578" s="151" t="str">
        <f t="shared" si="268"/>
        <v>2012-2014_Persons_NC4_&lt;75</v>
      </c>
      <c r="C8578" s="152" t="s">
        <v>216</v>
      </c>
      <c r="D8578" s="152" t="s">
        <v>215</v>
      </c>
      <c r="E8578" s="152" t="s">
        <v>57</v>
      </c>
      <c r="F8578" s="152">
        <v>251</v>
      </c>
      <c r="G8578" s="152">
        <v>83.6666666666667</v>
      </c>
      <c r="H8578" s="152">
        <v>372.28756618857602</v>
      </c>
      <c r="I8578" s="152">
        <v>399.50958090071799</v>
      </c>
      <c r="J8578" s="152">
        <v>351.41461242160699</v>
      </c>
      <c r="K8578" s="152">
        <v>452.32739365984997</v>
      </c>
      <c r="L8578" s="152">
        <v>48.094968479111103</v>
      </c>
      <c r="M8578" s="152">
        <v>52.817812759131598</v>
      </c>
    </row>
    <row r="8579" spans="1:13">
      <c r="A8579" s="150" t="str">
        <f t="shared" ref="A8579:A8642" si="269">C8579&amp;D8579&amp;E8579</f>
        <v>2004-2006PersonsNC5</v>
      </c>
      <c r="B8579" s="151" t="str">
        <f t="shared" si="268"/>
        <v>2004-2006_Persons_NC5_&lt;75</v>
      </c>
      <c r="C8579" s="152" t="s">
        <v>1</v>
      </c>
      <c r="D8579" s="152" t="s">
        <v>215</v>
      </c>
      <c r="E8579" s="152" t="s">
        <v>58</v>
      </c>
      <c r="F8579" s="152">
        <v>320</v>
      </c>
      <c r="G8579" s="152">
        <v>106.666666666667</v>
      </c>
      <c r="H8579" s="152">
        <v>467.31701618085202</v>
      </c>
      <c r="I8579" s="152">
        <v>498.79532057402599</v>
      </c>
      <c r="J8579" s="152">
        <v>445.39922366079099</v>
      </c>
      <c r="K8579" s="152">
        <v>556.80750625336304</v>
      </c>
      <c r="L8579" s="152">
        <v>53.396096913234999</v>
      </c>
      <c r="M8579" s="152">
        <v>58.012185679336902</v>
      </c>
    </row>
    <row r="8580" spans="1:13">
      <c r="A8580" s="150" t="str">
        <f t="shared" si="269"/>
        <v>2005-2007PersonsNC5</v>
      </c>
      <c r="B8580" s="151" t="str">
        <f t="shared" si="268"/>
        <v>2005-2007_Persons_NC5_&lt;75</v>
      </c>
      <c r="C8580" s="152" t="s">
        <v>3</v>
      </c>
      <c r="D8580" s="152" t="s">
        <v>215</v>
      </c>
      <c r="E8580" s="152" t="s">
        <v>58</v>
      </c>
      <c r="F8580" s="152">
        <v>314</v>
      </c>
      <c r="G8580" s="152">
        <v>104.666666666667</v>
      </c>
      <c r="H8580" s="152">
        <v>457.57920200518799</v>
      </c>
      <c r="I8580" s="152">
        <v>482.781406700952</v>
      </c>
      <c r="J8580" s="152">
        <v>430.60871620327202</v>
      </c>
      <c r="K8580" s="152">
        <v>539.50931875096501</v>
      </c>
      <c r="L8580" s="152">
        <v>52.1726904976803</v>
      </c>
      <c r="M8580" s="152">
        <v>56.727912050012897</v>
      </c>
    </row>
    <row r="8581" spans="1:13">
      <c r="A8581" s="150" t="str">
        <f t="shared" si="269"/>
        <v>2006-2008PersonsNC5</v>
      </c>
      <c r="B8581" s="151" t="str">
        <f t="shared" si="268"/>
        <v>2006-2008_Persons_NC5_&lt;75</v>
      </c>
      <c r="C8581" s="152" t="s">
        <v>4</v>
      </c>
      <c r="D8581" s="152" t="s">
        <v>215</v>
      </c>
      <c r="E8581" s="152" t="s">
        <v>58</v>
      </c>
      <c r="F8581" s="152">
        <v>323</v>
      </c>
      <c r="G8581" s="152">
        <v>107.666666666667</v>
      </c>
      <c r="H8581" s="152">
        <v>469.70886775441301</v>
      </c>
      <c r="I8581" s="152">
        <v>486.29163379970799</v>
      </c>
      <c r="J8581" s="152">
        <v>434.41918157086201</v>
      </c>
      <c r="K8581" s="152">
        <v>542.62661887524905</v>
      </c>
      <c r="L8581" s="152">
        <v>51.872452228845802</v>
      </c>
      <c r="M8581" s="152">
        <v>56.3349850755408</v>
      </c>
    </row>
    <row r="8582" spans="1:13">
      <c r="A8582" s="150" t="str">
        <f t="shared" si="269"/>
        <v>2007-2009PersonsNC5</v>
      </c>
      <c r="B8582" s="151" t="str">
        <f t="shared" si="268"/>
        <v>2007-2009_Persons_NC5_&lt;75</v>
      </c>
      <c r="C8582" s="152" t="s">
        <v>5</v>
      </c>
      <c r="D8582" s="152" t="s">
        <v>215</v>
      </c>
      <c r="E8582" s="152" t="s">
        <v>58</v>
      </c>
      <c r="F8582" s="152">
        <v>327</v>
      </c>
      <c r="G8582" s="152">
        <v>109</v>
      </c>
      <c r="H8582" s="152">
        <v>475.96174839526702</v>
      </c>
      <c r="I8582" s="152">
        <v>487.02231838533601</v>
      </c>
      <c r="J8582" s="152">
        <v>435.35685819303302</v>
      </c>
      <c r="K8582" s="152">
        <v>543.10398525899598</v>
      </c>
      <c r="L8582" s="152">
        <v>51.665460192303598</v>
      </c>
      <c r="M8582" s="152">
        <v>56.081666873660303</v>
      </c>
    </row>
    <row r="8583" spans="1:13">
      <c r="A8583" s="150" t="str">
        <f t="shared" si="269"/>
        <v>2008-2010PersonsNC5</v>
      </c>
      <c r="B8583" s="151" t="str">
        <f t="shared" si="268"/>
        <v>2008-2010_Persons_NC5_&lt;75</v>
      </c>
      <c r="C8583" s="152" t="s">
        <v>6</v>
      </c>
      <c r="D8583" s="152" t="s">
        <v>215</v>
      </c>
      <c r="E8583" s="152" t="s">
        <v>58</v>
      </c>
      <c r="F8583" s="152">
        <v>314</v>
      </c>
      <c r="G8583" s="152">
        <v>104.666666666667</v>
      </c>
      <c r="H8583" s="152">
        <v>457.36592186908302</v>
      </c>
      <c r="I8583" s="152">
        <v>465.854551083476</v>
      </c>
      <c r="J8583" s="152">
        <v>415.41816899004903</v>
      </c>
      <c r="K8583" s="152">
        <v>520.69455684556999</v>
      </c>
      <c r="L8583" s="152">
        <v>50.436382093426701</v>
      </c>
      <c r="M8583" s="152">
        <v>54.8400057620944</v>
      </c>
    </row>
    <row r="8584" spans="1:13">
      <c r="A8584" s="150" t="str">
        <f t="shared" si="269"/>
        <v>2009-2011PersonsNC5</v>
      </c>
      <c r="B8584" s="151" t="str">
        <f t="shared" si="268"/>
        <v>2009-2011_Persons_NC5_&lt;75</v>
      </c>
      <c r="C8584" s="152" t="s">
        <v>7</v>
      </c>
      <c r="D8584" s="152" t="s">
        <v>215</v>
      </c>
      <c r="E8584" s="152" t="s">
        <v>58</v>
      </c>
      <c r="F8584" s="152">
        <v>294</v>
      </c>
      <c r="G8584" s="152">
        <v>98</v>
      </c>
      <c r="H8584" s="152">
        <v>427.03385768443098</v>
      </c>
      <c r="I8584" s="152">
        <v>437.91041839328898</v>
      </c>
      <c r="J8584" s="152">
        <v>388.99333019544298</v>
      </c>
      <c r="K8584" s="152">
        <v>491.248279242237</v>
      </c>
      <c r="L8584" s="152">
        <v>48.917088197846098</v>
      </c>
      <c r="M8584" s="152">
        <v>53.337860848947898</v>
      </c>
    </row>
    <row r="8585" spans="1:13">
      <c r="A8585" s="150" t="str">
        <f t="shared" si="269"/>
        <v>2010-2012PersonsNC5</v>
      </c>
      <c r="B8585" s="151" t="str">
        <f t="shared" si="268"/>
        <v>2010-2012_Persons_NC5_&lt;75</v>
      </c>
      <c r="C8585" s="152" t="s">
        <v>8</v>
      </c>
      <c r="D8585" s="152" t="s">
        <v>215</v>
      </c>
      <c r="E8585" s="152" t="s">
        <v>58</v>
      </c>
      <c r="F8585" s="152">
        <v>285</v>
      </c>
      <c r="G8585" s="152">
        <v>95</v>
      </c>
      <c r="H8585" s="152">
        <v>412.57708677147599</v>
      </c>
      <c r="I8585" s="152">
        <v>424.76349480715601</v>
      </c>
      <c r="J8585" s="152">
        <v>376.59057291959698</v>
      </c>
      <c r="K8585" s="152">
        <v>477.36149600548703</v>
      </c>
      <c r="L8585" s="152">
        <v>48.172921887558402</v>
      </c>
      <c r="M8585" s="152">
        <v>52.598001198331701</v>
      </c>
    </row>
    <row r="8586" spans="1:13">
      <c r="A8586" s="150" t="str">
        <f t="shared" si="269"/>
        <v>2011-2013PersonsNC5</v>
      </c>
      <c r="B8586" s="151" t="str">
        <f t="shared" si="268"/>
        <v>2011-2013_Persons_NC5_&lt;75</v>
      </c>
      <c r="C8586" s="152" t="s">
        <v>9</v>
      </c>
      <c r="D8586" s="152" t="s">
        <v>215</v>
      </c>
      <c r="E8586" s="152" t="s">
        <v>58</v>
      </c>
      <c r="F8586" s="152">
        <v>295</v>
      </c>
      <c r="G8586" s="152">
        <v>98.3333333333333</v>
      </c>
      <c r="H8586" s="152">
        <v>426.24514152783598</v>
      </c>
      <c r="I8586" s="152">
        <v>430.01043852708102</v>
      </c>
      <c r="J8586" s="152">
        <v>382.06771608813199</v>
      </c>
      <c r="K8586" s="152">
        <v>482.278172647367</v>
      </c>
      <c r="L8586" s="152">
        <v>47.942722438949502</v>
      </c>
      <c r="M8586" s="152">
        <v>52.267734120285198</v>
      </c>
    </row>
    <row r="8587" spans="1:13">
      <c r="A8587" s="150" t="str">
        <f t="shared" si="269"/>
        <v>2012-2014PersonsNC5</v>
      </c>
      <c r="B8587" s="151" t="str">
        <f t="shared" si="268"/>
        <v>2012-2014_Persons_NC5_&lt;75</v>
      </c>
      <c r="C8587" s="152" t="s">
        <v>216</v>
      </c>
      <c r="D8587" s="152" t="s">
        <v>215</v>
      </c>
      <c r="E8587" s="152" t="s">
        <v>58</v>
      </c>
      <c r="F8587" s="152">
        <v>298</v>
      </c>
      <c r="G8587" s="152">
        <v>99.3333333333333</v>
      </c>
      <c r="H8587" s="152">
        <v>430.02684060145998</v>
      </c>
      <c r="I8587" s="152">
        <v>425.23536712763803</v>
      </c>
      <c r="J8587" s="152">
        <v>378.00036178615801</v>
      </c>
      <c r="K8587" s="152">
        <v>476.709003147114</v>
      </c>
      <c r="L8587" s="152">
        <v>47.235005341479599</v>
      </c>
      <c r="M8587" s="152">
        <v>51.4736360194767</v>
      </c>
    </row>
    <row r="8588" spans="1:13">
      <c r="A8588" s="150" t="str">
        <f t="shared" si="269"/>
        <v>2004-2006PersonsNE</v>
      </c>
      <c r="B8588" s="151" t="str">
        <f t="shared" si="268"/>
        <v>2004-2006_Persons_NE_&lt;75</v>
      </c>
      <c r="C8588" s="152" t="s">
        <v>1</v>
      </c>
      <c r="D8588" s="152" t="s">
        <v>215</v>
      </c>
      <c r="E8588" s="152" t="s">
        <v>59</v>
      </c>
      <c r="F8588" s="152">
        <v>1406</v>
      </c>
      <c r="G8588" s="152">
        <v>468.66666666666703</v>
      </c>
      <c r="H8588" s="152">
        <v>471.68070638043798</v>
      </c>
      <c r="I8588" s="152">
        <v>432.38550248118702</v>
      </c>
      <c r="J8588" s="152">
        <v>409.970995202594</v>
      </c>
      <c r="K8588" s="152">
        <v>455.702353937304</v>
      </c>
      <c r="L8588" s="152">
        <v>22.4145072785922</v>
      </c>
      <c r="M8588" s="152">
        <v>23.316851456117501</v>
      </c>
    </row>
    <row r="8589" spans="1:13">
      <c r="A8589" s="150" t="str">
        <f t="shared" si="269"/>
        <v>2005-2007PersonsNE</v>
      </c>
      <c r="B8589" s="151" t="str">
        <f t="shared" si="268"/>
        <v>2005-2007_Persons_NE_&lt;75</v>
      </c>
      <c r="C8589" s="152" t="s">
        <v>3</v>
      </c>
      <c r="D8589" s="152" t="s">
        <v>215</v>
      </c>
      <c r="E8589" s="152" t="s">
        <v>59</v>
      </c>
      <c r="F8589" s="152">
        <v>1406</v>
      </c>
      <c r="G8589" s="152">
        <v>468.66666666666703</v>
      </c>
      <c r="H8589" s="152">
        <v>469.77533646071402</v>
      </c>
      <c r="I8589" s="152">
        <v>427.83268189211799</v>
      </c>
      <c r="J8589" s="152">
        <v>405.64666460788101</v>
      </c>
      <c r="K8589" s="152">
        <v>450.91184499794701</v>
      </c>
      <c r="L8589" s="152">
        <v>22.1860172842377</v>
      </c>
      <c r="M8589" s="152">
        <v>23.0791631058291</v>
      </c>
    </row>
    <row r="8590" spans="1:13">
      <c r="A8590" s="150" t="str">
        <f t="shared" si="269"/>
        <v>2006-2008PersonsNE</v>
      </c>
      <c r="B8590" s="151" t="str">
        <f t="shared" si="268"/>
        <v>2006-2008_Persons_NE_&lt;75</v>
      </c>
      <c r="C8590" s="152" t="s">
        <v>4</v>
      </c>
      <c r="D8590" s="152" t="s">
        <v>215</v>
      </c>
      <c r="E8590" s="152" t="s">
        <v>59</v>
      </c>
      <c r="F8590" s="152">
        <v>1394</v>
      </c>
      <c r="G8590" s="152">
        <v>464.66666666666703</v>
      </c>
      <c r="H8590" s="152">
        <v>463.29993186765699</v>
      </c>
      <c r="I8590" s="152">
        <v>419.71895443776702</v>
      </c>
      <c r="J8590" s="152">
        <v>397.84570395044602</v>
      </c>
      <c r="K8590" s="152">
        <v>442.47662518716299</v>
      </c>
      <c r="L8590" s="152">
        <v>21.8732504873207</v>
      </c>
      <c r="M8590" s="152">
        <v>22.757670749396301</v>
      </c>
    </row>
    <row r="8591" spans="1:13">
      <c r="A8591" s="150" t="str">
        <f t="shared" si="269"/>
        <v>2007-2009PersonsNE</v>
      </c>
      <c r="B8591" s="151" t="str">
        <f t="shared" si="268"/>
        <v>2007-2009_Persons_NE_&lt;75</v>
      </c>
      <c r="C8591" s="152" t="s">
        <v>5</v>
      </c>
      <c r="D8591" s="152" t="s">
        <v>215</v>
      </c>
      <c r="E8591" s="152" t="s">
        <v>59</v>
      </c>
      <c r="F8591" s="152">
        <v>1380</v>
      </c>
      <c r="G8591" s="152">
        <v>460</v>
      </c>
      <c r="H8591" s="152">
        <v>456.90220306323101</v>
      </c>
      <c r="I8591" s="152">
        <v>411.19213530614201</v>
      </c>
      <c r="J8591" s="152">
        <v>389.63622286403802</v>
      </c>
      <c r="K8591" s="152">
        <v>433.62414474472598</v>
      </c>
      <c r="L8591" s="152">
        <v>21.5559124421037</v>
      </c>
      <c r="M8591" s="152">
        <v>22.432009438584199</v>
      </c>
    </row>
    <row r="8592" spans="1:13">
      <c r="A8592" s="150" t="str">
        <f t="shared" si="269"/>
        <v>2008-2010PersonsNE</v>
      </c>
      <c r="B8592" s="151" t="str">
        <f t="shared" si="268"/>
        <v>2008-2010_Persons_NE_&lt;75</v>
      </c>
      <c r="C8592" s="152" t="s">
        <v>6</v>
      </c>
      <c r="D8592" s="152" t="s">
        <v>215</v>
      </c>
      <c r="E8592" s="152" t="s">
        <v>59</v>
      </c>
      <c r="F8592" s="152">
        <v>1346</v>
      </c>
      <c r="G8592" s="152">
        <v>448.66666666666703</v>
      </c>
      <c r="H8592" s="152">
        <v>445.26778920903803</v>
      </c>
      <c r="I8592" s="152">
        <v>397.61687359395199</v>
      </c>
      <c r="J8592" s="152">
        <v>376.50035193596602</v>
      </c>
      <c r="K8592" s="152">
        <v>419.60264845436598</v>
      </c>
      <c r="L8592" s="152">
        <v>21.1165216579865</v>
      </c>
      <c r="M8592" s="152">
        <v>21.985774860413802</v>
      </c>
    </row>
    <row r="8593" spans="1:13">
      <c r="A8593" s="150" t="str">
        <f t="shared" si="269"/>
        <v>2009-2011PersonsNE</v>
      </c>
      <c r="B8593" s="151" t="str">
        <f t="shared" si="268"/>
        <v>2009-2011_Persons_NE_&lt;75</v>
      </c>
      <c r="C8593" s="152" t="s">
        <v>7</v>
      </c>
      <c r="D8593" s="152" t="s">
        <v>215</v>
      </c>
      <c r="E8593" s="152" t="s">
        <v>59</v>
      </c>
      <c r="F8593" s="152">
        <v>1314</v>
      </c>
      <c r="G8593" s="152">
        <v>438</v>
      </c>
      <c r="H8593" s="152">
        <v>434.29689514076603</v>
      </c>
      <c r="I8593" s="152">
        <v>384.13824014163299</v>
      </c>
      <c r="J8593" s="152">
        <v>363.47743225498999</v>
      </c>
      <c r="K8593" s="152">
        <v>405.66007020423098</v>
      </c>
      <c r="L8593" s="152">
        <v>20.6608078866436</v>
      </c>
      <c r="M8593" s="152">
        <v>21.521830062597299</v>
      </c>
    </row>
    <row r="8594" spans="1:13">
      <c r="A8594" s="150" t="str">
        <f t="shared" si="269"/>
        <v>2010-2012PersonsNE</v>
      </c>
      <c r="B8594" s="151" t="str">
        <f t="shared" si="268"/>
        <v>2010-2012_Persons_NE_&lt;75</v>
      </c>
      <c r="C8594" s="152" t="s">
        <v>8</v>
      </c>
      <c r="D8594" s="152" t="s">
        <v>215</v>
      </c>
      <c r="E8594" s="152" t="s">
        <v>59</v>
      </c>
      <c r="F8594" s="152">
        <v>1302</v>
      </c>
      <c r="G8594" s="152">
        <v>434</v>
      </c>
      <c r="H8594" s="152">
        <v>429.95129200033</v>
      </c>
      <c r="I8594" s="152">
        <v>374.49228732269501</v>
      </c>
      <c r="J8594" s="152">
        <v>354.250382100384</v>
      </c>
      <c r="K8594" s="152">
        <v>395.58172451502901</v>
      </c>
      <c r="L8594" s="152">
        <v>20.241905222310798</v>
      </c>
      <c r="M8594" s="152">
        <v>21.0894371923333</v>
      </c>
    </row>
    <row r="8595" spans="1:13">
      <c r="A8595" s="150" t="str">
        <f t="shared" si="269"/>
        <v>2011-2013PersonsNE</v>
      </c>
      <c r="B8595" s="151" t="str">
        <f t="shared" si="268"/>
        <v>2011-2013_Persons_NE_&lt;75</v>
      </c>
      <c r="C8595" s="152" t="s">
        <v>9</v>
      </c>
      <c r="D8595" s="152" t="s">
        <v>215</v>
      </c>
      <c r="E8595" s="152" t="s">
        <v>59</v>
      </c>
      <c r="F8595" s="152">
        <v>1274</v>
      </c>
      <c r="G8595" s="152">
        <v>424.66666666666703</v>
      </c>
      <c r="H8595" s="152">
        <v>419.762442134396</v>
      </c>
      <c r="I8595" s="152">
        <v>361.47319413576002</v>
      </c>
      <c r="J8595" s="152">
        <v>341.69510703739098</v>
      </c>
      <c r="K8595" s="152">
        <v>382.08865309639202</v>
      </c>
      <c r="L8595" s="152">
        <v>19.7780870983689</v>
      </c>
      <c r="M8595" s="152">
        <v>20.615458960632701</v>
      </c>
    </row>
    <row r="8596" spans="1:13">
      <c r="A8596" s="150" t="str">
        <f t="shared" si="269"/>
        <v>2012-2014PersonsNE</v>
      </c>
      <c r="B8596" s="151" t="str">
        <f t="shared" si="268"/>
        <v>2012-2014_Persons_NE_&lt;75</v>
      </c>
      <c r="C8596" s="152" t="s">
        <v>216</v>
      </c>
      <c r="D8596" s="152" t="s">
        <v>215</v>
      </c>
      <c r="E8596" s="152" t="s">
        <v>59</v>
      </c>
      <c r="F8596" s="152">
        <v>1314</v>
      </c>
      <c r="G8596" s="152">
        <v>438</v>
      </c>
      <c r="H8596" s="152">
        <v>432.14586402862602</v>
      </c>
      <c r="I8596" s="152">
        <v>369.82124224743598</v>
      </c>
      <c r="J8596" s="152">
        <v>349.87278097280699</v>
      </c>
      <c r="K8596" s="152">
        <v>390.601039238841</v>
      </c>
      <c r="L8596" s="152">
        <v>19.948461274628801</v>
      </c>
      <c r="M8596" s="152">
        <v>20.779796991404499</v>
      </c>
    </row>
    <row r="8597" spans="1:13">
      <c r="A8597" s="150" t="str">
        <f t="shared" si="269"/>
        <v>2004-2006PersonsNE1</v>
      </c>
      <c r="B8597" s="151" t="str">
        <f t="shared" si="268"/>
        <v>2004-2006_Persons_NE1_&lt;75</v>
      </c>
      <c r="C8597" s="152" t="s">
        <v>1</v>
      </c>
      <c r="D8597" s="152" t="s">
        <v>215</v>
      </c>
      <c r="E8597" s="152" t="s">
        <v>60</v>
      </c>
      <c r="F8597" s="152">
        <v>258</v>
      </c>
      <c r="G8597" s="152">
        <v>86</v>
      </c>
      <c r="H8597" s="152">
        <v>399.25719591457801</v>
      </c>
      <c r="I8597" s="152">
        <v>308.78175119444398</v>
      </c>
      <c r="J8597" s="152">
        <v>271.48826752424401</v>
      </c>
      <c r="K8597" s="152">
        <v>349.68478490141399</v>
      </c>
      <c r="L8597" s="152">
        <v>37.2934836701995</v>
      </c>
      <c r="M8597" s="152">
        <v>40.90303370697</v>
      </c>
    </row>
    <row r="8598" spans="1:13">
      <c r="A8598" s="150" t="str">
        <f t="shared" si="269"/>
        <v>2005-2007PersonsNE1</v>
      </c>
      <c r="B8598" s="151" t="str">
        <f t="shared" si="268"/>
        <v>2005-2007_Persons_NE1_&lt;75</v>
      </c>
      <c r="C8598" s="152" t="s">
        <v>3</v>
      </c>
      <c r="D8598" s="152" t="s">
        <v>215</v>
      </c>
      <c r="E8598" s="152" t="s">
        <v>60</v>
      </c>
      <c r="F8598" s="152">
        <v>244</v>
      </c>
      <c r="G8598" s="152">
        <v>81.3333333333333</v>
      </c>
      <c r="H8598" s="152">
        <v>377.96056198398298</v>
      </c>
      <c r="I8598" s="152">
        <v>286.481574649511</v>
      </c>
      <c r="J8598" s="152">
        <v>251.03620754145001</v>
      </c>
      <c r="K8598" s="152">
        <v>325.45982769170899</v>
      </c>
      <c r="L8598" s="152">
        <v>35.445367108060402</v>
      </c>
      <c r="M8598" s="152">
        <v>38.978253042198702</v>
      </c>
    </row>
    <row r="8599" spans="1:13">
      <c r="A8599" s="150" t="str">
        <f t="shared" si="269"/>
        <v>2006-2008PersonsNE1</v>
      </c>
      <c r="B8599" s="151" t="str">
        <f t="shared" si="268"/>
        <v>2006-2008_Persons_NE1_&lt;75</v>
      </c>
      <c r="C8599" s="152" t="s">
        <v>4</v>
      </c>
      <c r="D8599" s="152" t="s">
        <v>215</v>
      </c>
      <c r="E8599" s="152" t="s">
        <v>60</v>
      </c>
      <c r="F8599" s="152">
        <v>251</v>
      </c>
      <c r="G8599" s="152">
        <v>83.6666666666667</v>
      </c>
      <c r="H8599" s="152">
        <v>388.29244144673697</v>
      </c>
      <c r="I8599" s="152">
        <v>296.55170434998098</v>
      </c>
      <c r="J8599" s="152">
        <v>260.14821250311502</v>
      </c>
      <c r="K8599" s="152">
        <v>336.52995731383203</v>
      </c>
      <c r="L8599" s="152">
        <v>36.403491846865798</v>
      </c>
      <c r="M8599" s="152">
        <v>39.978252963850899</v>
      </c>
    </row>
    <row r="8600" spans="1:13">
      <c r="A8600" s="150" t="str">
        <f t="shared" si="269"/>
        <v>2007-2009PersonsNE1</v>
      </c>
      <c r="B8600" s="151" t="str">
        <f t="shared" si="268"/>
        <v>2007-2009_Persons_NE1_&lt;75</v>
      </c>
      <c r="C8600" s="152" t="s">
        <v>5</v>
      </c>
      <c r="D8600" s="152" t="s">
        <v>215</v>
      </c>
      <c r="E8600" s="152" t="s">
        <v>60</v>
      </c>
      <c r="F8600" s="152">
        <v>256</v>
      </c>
      <c r="G8600" s="152">
        <v>85.3333333333333</v>
      </c>
      <c r="H8600" s="152">
        <v>395.60507487135101</v>
      </c>
      <c r="I8600" s="152">
        <v>306.33434625875498</v>
      </c>
      <c r="J8600" s="152">
        <v>268.95001773698601</v>
      </c>
      <c r="K8600" s="152">
        <v>347.35185618549201</v>
      </c>
      <c r="L8600" s="152">
        <v>37.3843285217689</v>
      </c>
      <c r="M8600" s="152">
        <v>41.017509926736501</v>
      </c>
    </row>
    <row r="8601" spans="1:13">
      <c r="A8601" s="150" t="str">
        <f t="shared" si="269"/>
        <v>2008-2010PersonsNE1</v>
      </c>
      <c r="B8601" s="151" t="str">
        <f t="shared" si="268"/>
        <v>2008-2010_Persons_NE1_&lt;75</v>
      </c>
      <c r="C8601" s="152" t="s">
        <v>6</v>
      </c>
      <c r="D8601" s="152" t="s">
        <v>215</v>
      </c>
      <c r="E8601" s="152" t="s">
        <v>60</v>
      </c>
      <c r="F8601" s="152">
        <v>257</v>
      </c>
      <c r="G8601" s="152">
        <v>85.6666666666667</v>
      </c>
      <c r="H8601" s="152">
        <v>398.35697124699698</v>
      </c>
      <c r="I8601" s="152">
        <v>312.26790797815801</v>
      </c>
      <c r="J8601" s="152">
        <v>274.00013740238597</v>
      </c>
      <c r="K8601" s="152">
        <v>354.24709933535303</v>
      </c>
      <c r="L8601" s="152">
        <v>38.267770575771401</v>
      </c>
      <c r="M8601" s="152">
        <v>41.979191357195504</v>
      </c>
    </row>
    <row r="8602" spans="1:13">
      <c r="A8602" s="150" t="str">
        <f t="shared" si="269"/>
        <v>2009-2011PersonsNE1</v>
      </c>
      <c r="B8602" s="151" t="str">
        <f t="shared" si="268"/>
        <v>2009-2011_Persons_NE1_&lt;75</v>
      </c>
      <c r="C8602" s="152" t="s">
        <v>7</v>
      </c>
      <c r="D8602" s="152" t="s">
        <v>215</v>
      </c>
      <c r="E8602" s="152" t="s">
        <v>60</v>
      </c>
      <c r="F8602" s="152">
        <v>261</v>
      </c>
      <c r="G8602" s="152">
        <v>87</v>
      </c>
      <c r="H8602" s="152">
        <v>405.51248388048998</v>
      </c>
      <c r="I8602" s="152">
        <v>307.75841693537001</v>
      </c>
      <c r="J8602" s="152">
        <v>270.47281221570199</v>
      </c>
      <c r="K8602" s="152">
        <v>348.630940311117</v>
      </c>
      <c r="L8602" s="152">
        <v>37.285604719668001</v>
      </c>
      <c r="M8602" s="152">
        <v>40.8725233757471</v>
      </c>
    </row>
    <row r="8603" spans="1:13">
      <c r="A8603" s="150" t="str">
        <f t="shared" si="269"/>
        <v>2010-2012PersonsNE1</v>
      </c>
      <c r="B8603" s="151" t="str">
        <f t="shared" si="268"/>
        <v>2010-2012_Persons_NE1_&lt;75</v>
      </c>
      <c r="C8603" s="152" t="s">
        <v>8</v>
      </c>
      <c r="D8603" s="152" t="s">
        <v>215</v>
      </c>
      <c r="E8603" s="152" t="s">
        <v>60</v>
      </c>
      <c r="F8603" s="152">
        <v>250</v>
      </c>
      <c r="G8603" s="152">
        <v>83.3333333333333</v>
      </c>
      <c r="H8603" s="152">
        <v>388.94161208519398</v>
      </c>
      <c r="I8603" s="152">
        <v>286.21594535298101</v>
      </c>
      <c r="J8603" s="152">
        <v>250.68302143400399</v>
      </c>
      <c r="K8603" s="152">
        <v>325.24547980718597</v>
      </c>
      <c r="L8603" s="152">
        <v>35.532923918977403</v>
      </c>
      <c r="M8603" s="152">
        <v>39.029534454205397</v>
      </c>
    </row>
    <row r="8604" spans="1:13">
      <c r="A8604" s="150" t="str">
        <f t="shared" si="269"/>
        <v>2011-2013PersonsNE1</v>
      </c>
      <c r="B8604" s="151" t="str">
        <f t="shared" si="268"/>
        <v>2011-2013_Persons_NE1_&lt;75</v>
      </c>
      <c r="C8604" s="152" t="s">
        <v>9</v>
      </c>
      <c r="D8604" s="152" t="s">
        <v>215</v>
      </c>
      <c r="E8604" s="152" t="s">
        <v>60</v>
      </c>
      <c r="F8604" s="152">
        <v>249</v>
      </c>
      <c r="G8604" s="152">
        <v>83</v>
      </c>
      <c r="H8604" s="152">
        <v>387.66327785648701</v>
      </c>
      <c r="I8604" s="152">
        <v>281.67869285413298</v>
      </c>
      <c r="J8604" s="152">
        <v>246.39005974790601</v>
      </c>
      <c r="K8604" s="152">
        <v>320.44722973384802</v>
      </c>
      <c r="L8604" s="152">
        <v>35.288633106227003</v>
      </c>
      <c r="M8604" s="152">
        <v>38.768536879714901</v>
      </c>
    </row>
    <row r="8605" spans="1:13">
      <c r="A8605" s="150" t="str">
        <f t="shared" si="269"/>
        <v>2012-2014PersonsNE1</v>
      </c>
      <c r="B8605" s="151" t="str">
        <f t="shared" si="268"/>
        <v>2012-2014_Persons_NE1_&lt;75</v>
      </c>
      <c r="C8605" s="152" t="s">
        <v>216</v>
      </c>
      <c r="D8605" s="152" t="s">
        <v>215</v>
      </c>
      <c r="E8605" s="152" t="s">
        <v>60</v>
      </c>
      <c r="F8605" s="152">
        <v>239</v>
      </c>
      <c r="G8605" s="152">
        <v>79.6666666666667</v>
      </c>
      <c r="H8605" s="152">
        <v>372.436576700118</v>
      </c>
      <c r="I8605" s="152">
        <v>277.39195624919</v>
      </c>
      <c r="J8605" s="152">
        <v>241.657855301262</v>
      </c>
      <c r="K8605" s="152">
        <v>316.72677624999801</v>
      </c>
      <c r="L8605" s="152">
        <v>35.734100947927899</v>
      </c>
      <c r="M8605" s="152">
        <v>39.334820000808399</v>
      </c>
    </row>
    <row r="8606" spans="1:13">
      <c r="A8606" s="150" t="str">
        <f t="shared" si="269"/>
        <v>2004-2006PersonsNE2</v>
      </c>
      <c r="B8606" s="151" t="str">
        <f t="shared" si="268"/>
        <v>2004-2006_Persons_NE2_&lt;75</v>
      </c>
      <c r="C8606" s="152" t="s">
        <v>1</v>
      </c>
      <c r="D8606" s="152" t="s">
        <v>215</v>
      </c>
      <c r="E8606" s="152" t="s">
        <v>61</v>
      </c>
      <c r="F8606" s="152">
        <v>272</v>
      </c>
      <c r="G8606" s="152">
        <v>90.6666666666667</v>
      </c>
      <c r="H8606" s="152">
        <v>475.08427505982201</v>
      </c>
      <c r="I8606" s="152">
        <v>425.768740523887</v>
      </c>
      <c r="J8606" s="152">
        <v>376.28990604327902</v>
      </c>
      <c r="K8606" s="152">
        <v>479.90536322929</v>
      </c>
      <c r="L8606" s="152">
        <v>49.478834480608299</v>
      </c>
      <c r="M8606" s="152">
        <v>54.1366227054029</v>
      </c>
    </row>
    <row r="8607" spans="1:13">
      <c r="A8607" s="150" t="str">
        <f t="shared" si="269"/>
        <v>2005-2007PersonsNE2</v>
      </c>
      <c r="B8607" s="151" t="str">
        <f t="shared" si="268"/>
        <v>2005-2007_Persons_NE2_&lt;75</v>
      </c>
      <c r="C8607" s="152" t="s">
        <v>3</v>
      </c>
      <c r="D8607" s="152" t="s">
        <v>215</v>
      </c>
      <c r="E8607" s="152" t="s">
        <v>61</v>
      </c>
      <c r="F8607" s="152">
        <v>260</v>
      </c>
      <c r="G8607" s="152">
        <v>86.6666666666667</v>
      </c>
      <c r="H8607" s="152">
        <v>451.867429048124</v>
      </c>
      <c r="I8607" s="152">
        <v>402.47259673077502</v>
      </c>
      <c r="J8607" s="152">
        <v>354.65828910124998</v>
      </c>
      <c r="K8607" s="152">
        <v>454.895988785692</v>
      </c>
      <c r="L8607" s="152">
        <v>47.814307629524897</v>
      </c>
      <c r="M8607" s="152">
        <v>52.423392054916697</v>
      </c>
    </row>
    <row r="8608" spans="1:13">
      <c r="A8608" s="150" t="str">
        <f t="shared" si="269"/>
        <v>2006-2008PersonsNE2</v>
      </c>
      <c r="B8608" s="151" t="str">
        <f t="shared" si="268"/>
        <v>2006-2008_Persons_NE2_&lt;75</v>
      </c>
      <c r="C8608" s="152" t="s">
        <v>4</v>
      </c>
      <c r="D8608" s="152" t="s">
        <v>215</v>
      </c>
      <c r="E8608" s="152" t="s">
        <v>61</v>
      </c>
      <c r="F8608" s="152">
        <v>279</v>
      </c>
      <c r="G8608" s="152">
        <v>93</v>
      </c>
      <c r="H8608" s="152">
        <v>482.66555947685299</v>
      </c>
      <c r="I8608" s="152">
        <v>429.31895709259902</v>
      </c>
      <c r="J8608" s="152">
        <v>379.966952572107</v>
      </c>
      <c r="K8608" s="152">
        <v>483.255245688689</v>
      </c>
      <c r="L8608" s="152">
        <v>49.352004520492201</v>
      </c>
      <c r="M8608" s="152">
        <v>53.936288596090598</v>
      </c>
    </row>
    <row r="8609" spans="1:13">
      <c r="A8609" s="150" t="str">
        <f t="shared" si="269"/>
        <v>2007-2009PersonsNE2</v>
      </c>
      <c r="B8609" s="151" t="str">
        <f t="shared" si="268"/>
        <v>2007-2009_Persons_NE2_&lt;75</v>
      </c>
      <c r="C8609" s="152" t="s">
        <v>5</v>
      </c>
      <c r="D8609" s="152" t="s">
        <v>215</v>
      </c>
      <c r="E8609" s="152" t="s">
        <v>61</v>
      </c>
      <c r="F8609" s="152">
        <v>249</v>
      </c>
      <c r="G8609" s="152">
        <v>83</v>
      </c>
      <c r="H8609" s="152">
        <v>430.43839026414099</v>
      </c>
      <c r="I8609" s="152">
        <v>379.01679303330798</v>
      </c>
      <c r="J8609" s="152">
        <v>332.92697216107803</v>
      </c>
      <c r="K8609" s="152">
        <v>429.65165086091798</v>
      </c>
      <c r="L8609" s="152">
        <v>46.089820872229801</v>
      </c>
      <c r="M8609" s="152">
        <v>50.6348578276098</v>
      </c>
    </row>
    <row r="8610" spans="1:13">
      <c r="A8610" s="150" t="str">
        <f t="shared" si="269"/>
        <v>2008-2010PersonsNE2</v>
      </c>
      <c r="B8610" s="151" t="str">
        <f t="shared" si="268"/>
        <v>2008-2010_Persons_NE2_&lt;75</v>
      </c>
      <c r="C8610" s="152" t="s">
        <v>6</v>
      </c>
      <c r="D8610" s="152" t="s">
        <v>215</v>
      </c>
      <c r="E8610" s="152" t="s">
        <v>61</v>
      </c>
      <c r="F8610" s="152">
        <v>244</v>
      </c>
      <c r="G8610" s="152">
        <v>81.3333333333333</v>
      </c>
      <c r="H8610" s="152">
        <v>421.95552173762701</v>
      </c>
      <c r="I8610" s="152">
        <v>364.19916490217798</v>
      </c>
      <c r="J8610" s="152">
        <v>319.528287521555</v>
      </c>
      <c r="K8610" s="152">
        <v>413.32244684902997</v>
      </c>
      <c r="L8610" s="152">
        <v>44.670877380622599</v>
      </c>
      <c r="M8610" s="152">
        <v>49.123281946852302</v>
      </c>
    </row>
    <row r="8611" spans="1:13">
      <c r="A8611" s="150" t="str">
        <f t="shared" si="269"/>
        <v>2009-2011PersonsNE2</v>
      </c>
      <c r="B8611" s="151" t="str">
        <f t="shared" si="268"/>
        <v>2009-2011_Persons_NE2_&lt;75</v>
      </c>
      <c r="C8611" s="152" t="s">
        <v>7</v>
      </c>
      <c r="D8611" s="152" t="s">
        <v>215</v>
      </c>
      <c r="E8611" s="152" t="s">
        <v>61</v>
      </c>
      <c r="F8611" s="152">
        <v>211</v>
      </c>
      <c r="G8611" s="152">
        <v>70.3333333333333</v>
      </c>
      <c r="H8611" s="152">
        <v>365.70358944139201</v>
      </c>
      <c r="I8611" s="152">
        <v>314.60177817937</v>
      </c>
      <c r="J8611" s="152">
        <v>273.15863741139901</v>
      </c>
      <c r="K8611" s="152">
        <v>360.50473687746302</v>
      </c>
      <c r="L8611" s="152">
        <v>41.443140767970803</v>
      </c>
      <c r="M8611" s="152">
        <v>45.902958698092696</v>
      </c>
    </row>
    <row r="8612" spans="1:13">
      <c r="A8612" s="150" t="str">
        <f t="shared" si="269"/>
        <v>2010-2012PersonsNE2</v>
      </c>
      <c r="B8612" s="151" t="str">
        <f t="shared" si="268"/>
        <v>2010-2012_Persons_NE2_&lt;75</v>
      </c>
      <c r="C8612" s="152" t="s">
        <v>8</v>
      </c>
      <c r="D8612" s="152" t="s">
        <v>215</v>
      </c>
      <c r="E8612" s="152" t="s">
        <v>61</v>
      </c>
      <c r="F8612" s="152">
        <v>236</v>
      </c>
      <c r="G8612" s="152">
        <v>78.6666666666667</v>
      </c>
      <c r="H8612" s="152">
        <v>409.87165459629398</v>
      </c>
      <c r="I8612" s="152">
        <v>345.90502804619598</v>
      </c>
      <c r="J8612" s="152">
        <v>302.80790343540599</v>
      </c>
      <c r="K8612" s="152">
        <v>393.37380333463898</v>
      </c>
      <c r="L8612" s="152">
        <v>43.097124610789699</v>
      </c>
      <c r="M8612" s="152">
        <v>47.468775288443602</v>
      </c>
    </row>
    <row r="8613" spans="1:13">
      <c r="A8613" s="150" t="str">
        <f t="shared" si="269"/>
        <v>2011-2013PersonsNE2</v>
      </c>
      <c r="B8613" s="151" t="str">
        <f t="shared" si="268"/>
        <v>2011-2013_Persons_NE2_&lt;75</v>
      </c>
      <c r="C8613" s="152" t="s">
        <v>9</v>
      </c>
      <c r="D8613" s="152" t="s">
        <v>215</v>
      </c>
      <c r="E8613" s="152" t="s">
        <v>61</v>
      </c>
      <c r="F8613" s="152">
        <v>220</v>
      </c>
      <c r="G8613" s="152">
        <v>73.3333333333333</v>
      </c>
      <c r="H8613" s="152">
        <v>382.22314882379499</v>
      </c>
      <c r="I8613" s="152">
        <v>316.28659164702799</v>
      </c>
      <c r="J8613" s="152">
        <v>275.46462677391298</v>
      </c>
      <c r="K8613" s="152">
        <v>361.405649498684</v>
      </c>
      <c r="L8613" s="152">
        <v>40.8219648731151</v>
      </c>
      <c r="M8613" s="152">
        <v>45.119057851656201</v>
      </c>
    </row>
    <row r="8614" spans="1:13">
      <c r="A8614" s="150" t="str">
        <f t="shared" si="269"/>
        <v>2012-2014PersonsNE2</v>
      </c>
      <c r="B8614" s="151" t="str">
        <f t="shared" si="268"/>
        <v>2012-2014_Persons_NE2_&lt;75</v>
      </c>
      <c r="C8614" s="152" t="s">
        <v>216</v>
      </c>
      <c r="D8614" s="152" t="s">
        <v>215</v>
      </c>
      <c r="E8614" s="152" t="s">
        <v>61</v>
      </c>
      <c r="F8614" s="152">
        <v>227</v>
      </c>
      <c r="G8614" s="152">
        <v>75.6666666666667</v>
      </c>
      <c r="H8614" s="152">
        <v>394.83754261462502</v>
      </c>
      <c r="I8614" s="152">
        <v>317.72513927277402</v>
      </c>
      <c r="J8614" s="152">
        <v>277.242114555363</v>
      </c>
      <c r="K8614" s="152">
        <v>362.39970952344299</v>
      </c>
      <c r="L8614" s="152">
        <v>40.483024717410402</v>
      </c>
      <c r="M8614" s="152">
        <v>44.6745702506688</v>
      </c>
    </row>
    <row r="8615" spans="1:13">
      <c r="A8615" s="150" t="str">
        <f t="shared" si="269"/>
        <v>2004-2006PersonsNE3</v>
      </c>
      <c r="B8615" s="151" t="str">
        <f t="shared" si="268"/>
        <v>2004-2006_Persons_NE3_&lt;75</v>
      </c>
      <c r="C8615" s="152" t="s">
        <v>1</v>
      </c>
      <c r="D8615" s="152" t="s">
        <v>215</v>
      </c>
      <c r="E8615" s="152" t="s">
        <v>62</v>
      </c>
      <c r="F8615" s="152">
        <v>244</v>
      </c>
      <c r="G8615" s="152">
        <v>81.3333333333333</v>
      </c>
      <c r="H8615" s="152">
        <v>408.38187052286298</v>
      </c>
      <c r="I8615" s="152">
        <v>401.78414944386799</v>
      </c>
      <c r="J8615" s="152">
        <v>352.601503126811</v>
      </c>
      <c r="K8615" s="152">
        <v>455.86889421705098</v>
      </c>
      <c r="L8615" s="152">
        <v>49.1826463170569</v>
      </c>
      <c r="M8615" s="152">
        <v>54.0847447731825</v>
      </c>
    </row>
    <row r="8616" spans="1:13">
      <c r="A8616" s="150" t="str">
        <f t="shared" si="269"/>
        <v>2005-2007PersonsNE3</v>
      </c>
      <c r="B8616" s="151" t="str">
        <f t="shared" si="268"/>
        <v>2005-2007_Persons_NE3_&lt;75</v>
      </c>
      <c r="C8616" s="152" t="s">
        <v>3</v>
      </c>
      <c r="D8616" s="152" t="s">
        <v>215</v>
      </c>
      <c r="E8616" s="152" t="s">
        <v>62</v>
      </c>
      <c r="F8616" s="152">
        <v>241</v>
      </c>
      <c r="G8616" s="152">
        <v>80.3333333333333</v>
      </c>
      <c r="H8616" s="152">
        <v>401.64658433745001</v>
      </c>
      <c r="I8616" s="152">
        <v>388.10339226262897</v>
      </c>
      <c r="J8616" s="152">
        <v>340.30978292910402</v>
      </c>
      <c r="K8616" s="152">
        <v>440.69179196475898</v>
      </c>
      <c r="L8616" s="152">
        <v>47.793609333525197</v>
      </c>
      <c r="M8616" s="152">
        <v>52.588399702130303</v>
      </c>
    </row>
    <row r="8617" spans="1:13">
      <c r="A8617" s="150" t="str">
        <f t="shared" si="269"/>
        <v>2006-2008PersonsNE3</v>
      </c>
      <c r="B8617" s="151" t="str">
        <f t="shared" si="268"/>
        <v>2006-2008_Persons_NE3_&lt;75</v>
      </c>
      <c r="C8617" s="152" t="s">
        <v>4</v>
      </c>
      <c r="D8617" s="152" t="s">
        <v>215</v>
      </c>
      <c r="E8617" s="152" t="s">
        <v>62</v>
      </c>
      <c r="F8617" s="152">
        <v>230</v>
      </c>
      <c r="G8617" s="152">
        <v>76.6666666666667</v>
      </c>
      <c r="H8617" s="152">
        <v>381.90120381901198</v>
      </c>
      <c r="I8617" s="152">
        <v>365.59344703914201</v>
      </c>
      <c r="J8617" s="152">
        <v>319.585004042668</v>
      </c>
      <c r="K8617" s="152">
        <v>416.332652025649</v>
      </c>
      <c r="L8617" s="152">
        <v>46.0084429964745</v>
      </c>
      <c r="M8617" s="152">
        <v>50.739204986506799</v>
      </c>
    </row>
    <row r="8618" spans="1:13">
      <c r="A8618" s="150" t="str">
        <f t="shared" si="269"/>
        <v>2007-2009PersonsNE3</v>
      </c>
      <c r="B8618" s="151" t="str">
        <f t="shared" si="268"/>
        <v>2007-2009_Persons_NE3_&lt;75</v>
      </c>
      <c r="C8618" s="152" t="s">
        <v>5</v>
      </c>
      <c r="D8618" s="152" t="s">
        <v>215</v>
      </c>
      <c r="E8618" s="152" t="s">
        <v>62</v>
      </c>
      <c r="F8618" s="152">
        <v>231</v>
      </c>
      <c r="G8618" s="152">
        <v>77</v>
      </c>
      <c r="H8618" s="152">
        <v>382.99565606658501</v>
      </c>
      <c r="I8618" s="152">
        <v>357.265270671275</v>
      </c>
      <c r="J8618" s="152">
        <v>312.471602733243</v>
      </c>
      <c r="K8618" s="152">
        <v>406.654267198919</v>
      </c>
      <c r="L8618" s="152">
        <v>44.793667938032499</v>
      </c>
      <c r="M8618" s="152">
        <v>49.388996527643499</v>
      </c>
    </row>
    <row r="8619" spans="1:13">
      <c r="A8619" s="150" t="str">
        <f t="shared" si="269"/>
        <v>2008-2010PersonsNE3</v>
      </c>
      <c r="B8619" s="151" t="str">
        <f t="shared" si="268"/>
        <v>2008-2010_Persons_NE3_&lt;75</v>
      </c>
      <c r="C8619" s="152" t="s">
        <v>6</v>
      </c>
      <c r="D8619" s="152" t="s">
        <v>215</v>
      </c>
      <c r="E8619" s="152" t="s">
        <v>62</v>
      </c>
      <c r="F8619" s="152">
        <v>225</v>
      </c>
      <c r="G8619" s="152">
        <v>75</v>
      </c>
      <c r="H8619" s="152">
        <v>374.60042621204099</v>
      </c>
      <c r="I8619" s="152">
        <v>344.975331334678</v>
      </c>
      <c r="J8619" s="152">
        <v>301.19207250315799</v>
      </c>
      <c r="K8619" s="152">
        <v>393.31305324260302</v>
      </c>
      <c r="L8619" s="152">
        <v>43.783258831519802</v>
      </c>
      <c r="M8619" s="152">
        <v>48.337721907925797</v>
      </c>
    </row>
    <row r="8620" spans="1:13">
      <c r="A8620" s="150" t="str">
        <f t="shared" si="269"/>
        <v>2009-2011PersonsNE3</v>
      </c>
      <c r="B8620" s="151" t="str">
        <f t="shared" si="268"/>
        <v>2009-2011_Persons_NE3_&lt;75</v>
      </c>
      <c r="C8620" s="152" t="s">
        <v>7</v>
      </c>
      <c r="D8620" s="152" t="s">
        <v>215</v>
      </c>
      <c r="E8620" s="152" t="s">
        <v>62</v>
      </c>
      <c r="F8620" s="152">
        <v>215</v>
      </c>
      <c r="G8620" s="152">
        <v>71.6666666666667</v>
      </c>
      <c r="H8620" s="152">
        <v>358.61424782746502</v>
      </c>
      <c r="I8620" s="152">
        <v>319.74239624042798</v>
      </c>
      <c r="J8620" s="152">
        <v>278.22513417191499</v>
      </c>
      <c r="K8620" s="152">
        <v>365.683330642817</v>
      </c>
      <c r="L8620" s="152">
        <v>41.517262068512998</v>
      </c>
      <c r="M8620" s="152">
        <v>45.940934402388798</v>
      </c>
    </row>
    <row r="8621" spans="1:13">
      <c r="A8621" s="150" t="str">
        <f t="shared" si="269"/>
        <v>2010-2012PersonsNE3</v>
      </c>
      <c r="B8621" s="151" t="str">
        <f t="shared" si="268"/>
        <v>2010-2012_Persons_NE3_&lt;75</v>
      </c>
      <c r="C8621" s="152" t="s">
        <v>8</v>
      </c>
      <c r="D8621" s="152" t="s">
        <v>215</v>
      </c>
      <c r="E8621" s="152" t="s">
        <v>62</v>
      </c>
      <c r="F8621" s="152">
        <v>195</v>
      </c>
      <c r="G8621" s="152">
        <v>65</v>
      </c>
      <c r="H8621" s="152">
        <v>326.25062740505302</v>
      </c>
      <c r="I8621" s="152">
        <v>284.365967307152</v>
      </c>
      <c r="J8621" s="152">
        <v>245.61500214220899</v>
      </c>
      <c r="K8621" s="152">
        <v>327.46474156444998</v>
      </c>
      <c r="L8621" s="152">
        <v>38.750965164942698</v>
      </c>
      <c r="M8621" s="152">
        <v>43.098774257298103</v>
      </c>
    </row>
    <row r="8622" spans="1:13">
      <c r="A8622" s="150" t="str">
        <f t="shared" si="269"/>
        <v>2011-2013PersonsNE3</v>
      </c>
      <c r="B8622" s="151" t="str">
        <f t="shared" si="268"/>
        <v>2011-2013_Persons_NE3_&lt;75</v>
      </c>
      <c r="C8622" s="152" t="s">
        <v>9</v>
      </c>
      <c r="D8622" s="152" t="s">
        <v>215</v>
      </c>
      <c r="E8622" s="152" t="s">
        <v>62</v>
      </c>
      <c r="F8622" s="152">
        <v>189</v>
      </c>
      <c r="G8622" s="152">
        <v>63</v>
      </c>
      <c r="H8622" s="152">
        <v>316.84296994182802</v>
      </c>
      <c r="I8622" s="152">
        <v>271.56989449957001</v>
      </c>
      <c r="J8622" s="152">
        <v>233.91084396336399</v>
      </c>
      <c r="K8622" s="152">
        <v>313.52481385062998</v>
      </c>
      <c r="L8622" s="152">
        <v>37.659050536206003</v>
      </c>
      <c r="M8622" s="152">
        <v>41.954919351059999</v>
      </c>
    </row>
    <row r="8623" spans="1:13">
      <c r="A8623" s="150" t="str">
        <f t="shared" si="269"/>
        <v>2012-2014PersonsNE3</v>
      </c>
      <c r="B8623" s="151" t="str">
        <f t="shared" si="268"/>
        <v>2012-2014_Persons_NE3_&lt;75</v>
      </c>
      <c r="C8623" s="152" t="s">
        <v>216</v>
      </c>
      <c r="D8623" s="152" t="s">
        <v>215</v>
      </c>
      <c r="E8623" s="152" t="s">
        <v>62</v>
      </c>
      <c r="F8623" s="152">
        <v>209</v>
      </c>
      <c r="G8623" s="152">
        <v>69.6666666666667</v>
      </c>
      <c r="H8623" s="152">
        <v>352.00592852090102</v>
      </c>
      <c r="I8623" s="152">
        <v>302.11781151955603</v>
      </c>
      <c r="J8623" s="152">
        <v>262.19118000471701</v>
      </c>
      <c r="K8623" s="152">
        <v>346.36275323666598</v>
      </c>
      <c r="L8623" s="152">
        <v>39.926631514839102</v>
      </c>
      <c r="M8623" s="152">
        <v>44.244941717109697</v>
      </c>
    </row>
    <row r="8624" spans="1:13">
      <c r="A8624" s="150" t="str">
        <f t="shared" si="269"/>
        <v>2004-2006PersonsNE4</v>
      </c>
      <c r="B8624" s="151" t="str">
        <f t="shared" si="268"/>
        <v>2004-2006_Persons_NE4_&lt;75</v>
      </c>
      <c r="C8624" s="152" t="s">
        <v>1</v>
      </c>
      <c r="D8624" s="152" t="s">
        <v>215</v>
      </c>
      <c r="E8624" s="152" t="s">
        <v>63</v>
      </c>
      <c r="F8624" s="152">
        <v>287</v>
      </c>
      <c r="G8624" s="152">
        <v>95.6666666666667</v>
      </c>
      <c r="H8624" s="152">
        <v>500.33122973397002</v>
      </c>
      <c r="I8624" s="152">
        <v>485.43778423927802</v>
      </c>
      <c r="J8624" s="152">
        <v>430.80753825352099</v>
      </c>
      <c r="K8624" s="152">
        <v>545.06789432324297</v>
      </c>
      <c r="L8624" s="152">
        <v>54.630245985757</v>
      </c>
      <c r="M8624" s="152">
        <v>59.630110083964396</v>
      </c>
    </row>
    <row r="8625" spans="1:13">
      <c r="A8625" s="150" t="str">
        <f t="shared" si="269"/>
        <v>2005-2007PersonsNE4</v>
      </c>
      <c r="B8625" s="151" t="str">
        <f t="shared" si="268"/>
        <v>2005-2007_Persons_NE4_&lt;75</v>
      </c>
      <c r="C8625" s="152" t="s">
        <v>3</v>
      </c>
      <c r="D8625" s="152" t="s">
        <v>215</v>
      </c>
      <c r="E8625" s="152" t="s">
        <v>63</v>
      </c>
      <c r="F8625" s="152">
        <v>303</v>
      </c>
      <c r="G8625" s="152">
        <v>101</v>
      </c>
      <c r="H8625" s="152">
        <v>526.60850220723705</v>
      </c>
      <c r="I8625" s="152">
        <v>510.06110529733297</v>
      </c>
      <c r="J8625" s="152">
        <v>454.16212009113798</v>
      </c>
      <c r="K8625" s="152">
        <v>570.93264364291497</v>
      </c>
      <c r="L8625" s="152">
        <v>55.898985206194702</v>
      </c>
      <c r="M8625" s="152">
        <v>60.871538345582202</v>
      </c>
    </row>
    <row r="8626" spans="1:13">
      <c r="A8626" s="150" t="str">
        <f t="shared" si="269"/>
        <v>2006-2008PersonsNE4</v>
      </c>
      <c r="B8626" s="151" t="str">
        <f t="shared" si="268"/>
        <v>2006-2008_Persons_NE4_&lt;75</v>
      </c>
      <c r="C8626" s="152" t="s">
        <v>4</v>
      </c>
      <c r="D8626" s="152" t="s">
        <v>215</v>
      </c>
      <c r="E8626" s="152" t="s">
        <v>63</v>
      </c>
      <c r="F8626" s="152">
        <v>285</v>
      </c>
      <c r="G8626" s="152">
        <v>95</v>
      </c>
      <c r="H8626" s="152">
        <v>491.84571576495</v>
      </c>
      <c r="I8626" s="152">
        <v>477.32106215771199</v>
      </c>
      <c r="J8626" s="152">
        <v>423.41992387858198</v>
      </c>
      <c r="K8626" s="152">
        <v>536.17346356310202</v>
      </c>
      <c r="L8626" s="152">
        <v>53.901138279130002</v>
      </c>
      <c r="M8626" s="152">
        <v>58.8524014053908</v>
      </c>
    </row>
    <row r="8627" spans="1:13">
      <c r="A8627" s="150" t="str">
        <f t="shared" si="269"/>
        <v>2007-2009PersonsNE4</v>
      </c>
      <c r="B8627" s="151" t="str">
        <f t="shared" si="268"/>
        <v>2007-2009_Persons_NE4_&lt;75</v>
      </c>
      <c r="C8627" s="152" t="s">
        <v>5</v>
      </c>
      <c r="D8627" s="152" t="s">
        <v>215</v>
      </c>
      <c r="E8627" s="152" t="s">
        <v>63</v>
      </c>
      <c r="F8627" s="152">
        <v>278</v>
      </c>
      <c r="G8627" s="152">
        <v>92.6666666666667</v>
      </c>
      <c r="H8627" s="152">
        <v>476.86026964904499</v>
      </c>
      <c r="I8627" s="152">
        <v>461.78547740903502</v>
      </c>
      <c r="J8627" s="152">
        <v>408.934629500499</v>
      </c>
      <c r="K8627" s="152">
        <v>519.55487611999899</v>
      </c>
      <c r="L8627" s="152">
        <v>52.850847908535698</v>
      </c>
      <c r="M8627" s="152">
        <v>57.769398710964602</v>
      </c>
    </row>
    <row r="8628" spans="1:13">
      <c r="A8628" s="150" t="str">
        <f t="shared" si="269"/>
        <v>2008-2010PersonsNE4</v>
      </c>
      <c r="B8628" s="151" t="str">
        <f t="shared" si="268"/>
        <v>2008-2010_Persons_NE4_&lt;75</v>
      </c>
      <c r="C8628" s="152" t="s">
        <v>6</v>
      </c>
      <c r="D8628" s="152" t="s">
        <v>215</v>
      </c>
      <c r="E8628" s="152" t="s">
        <v>63</v>
      </c>
      <c r="F8628" s="152">
        <v>249</v>
      </c>
      <c r="G8628" s="152">
        <v>83</v>
      </c>
      <c r="H8628" s="152">
        <v>424.73347547974402</v>
      </c>
      <c r="I8628" s="152">
        <v>409.64480553156602</v>
      </c>
      <c r="J8628" s="152">
        <v>360.17613037433398</v>
      </c>
      <c r="K8628" s="152">
        <v>463.99171524185903</v>
      </c>
      <c r="L8628" s="152">
        <v>49.4686751572318</v>
      </c>
      <c r="M8628" s="152">
        <v>54.346909710292898</v>
      </c>
    </row>
    <row r="8629" spans="1:13">
      <c r="A8629" s="150" t="str">
        <f t="shared" si="269"/>
        <v>2009-2011PersonsNE4</v>
      </c>
      <c r="B8629" s="151" t="str">
        <f t="shared" si="268"/>
        <v>2009-2011_Persons_NE4_&lt;75</v>
      </c>
      <c r="C8629" s="152" t="s">
        <v>7</v>
      </c>
      <c r="D8629" s="152" t="s">
        <v>215</v>
      </c>
      <c r="E8629" s="152" t="s">
        <v>63</v>
      </c>
      <c r="F8629" s="152">
        <v>243</v>
      </c>
      <c r="G8629" s="152">
        <v>81</v>
      </c>
      <c r="H8629" s="152">
        <v>412.206747977134</v>
      </c>
      <c r="I8629" s="152">
        <v>394.15462594349401</v>
      </c>
      <c r="J8629" s="152">
        <v>345.95131676415002</v>
      </c>
      <c r="K8629" s="152">
        <v>447.172823534999</v>
      </c>
      <c r="L8629" s="152">
        <v>48.2033091793446</v>
      </c>
      <c r="M8629" s="152">
        <v>53.018197591505</v>
      </c>
    </row>
    <row r="8630" spans="1:13">
      <c r="A8630" s="150" t="str">
        <f t="shared" si="269"/>
        <v>2010-2012PersonsNE4</v>
      </c>
      <c r="B8630" s="151" t="str">
        <f t="shared" si="268"/>
        <v>2010-2012_Persons_NE4_&lt;75</v>
      </c>
      <c r="C8630" s="152" t="s">
        <v>8</v>
      </c>
      <c r="D8630" s="152" t="s">
        <v>215</v>
      </c>
      <c r="E8630" s="152" t="s">
        <v>63</v>
      </c>
      <c r="F8630" s="152">
        <v>245</v>
      </c>
      <c r="G8630" s="152">
        <v>81.6666666666667</v>
      </c>
      <c r="H8630" s="152">
        <v>413.01416048550198</v>
      </c>
      <c r="I8630" s="152">
        <v>395.49088558373802</v>
      </c>
      <c r="J8630" s="152">
        <v>347.35827467374702</v>
      </c>
      <c r="K8630" s="152">
        <v>448.41061590277201</v>
      </c>
      <c r="L8630" s="152">
        <v>48.132610909991399</v>
      </c>
      <c r="M8630" s="152">
        <v>52.919730319033803</v>
      </c>
    </row>
    <row r="8631" spans="1:13">
      <c r="A8631" s="150" t="str">
        <f t="shared" si="269"/>
        <v>2011-2013PersonsNE4</v>
      </c>
      <c r="B8631" s="151" t="str">
        <f t="shared" si="268"/>
        <v>2011-2013_Persons_NE4_&lt;75</v>
      </c>
      <c r="C8631" s="152" t="s">
        <v>9</v>
      </c>
      <c r="D8631" s="152" t="s">
        <v>215</v>
      </c>
      <c r="E8631" s="152" t="s">
        <v>63</v>
      </c>
      <c r="F8631" s="152">
        <v>250</v>
      </c>
      <c r="G8631" s="152">
        <v>83.3333333333333</v>
      </c>
      <c r="H8631" s="152">
        <v>416.986356206425</v>
      </c>
      <c r="I8631" s="152">
        <v>398.198871651876</v>
      </c>
      <c r="J8631" s="152">
        <v>350.21297783799002</v>
      </c>
      <c r="K8631" s="152">
        <v>450.90680810527402</v>
      </c>
      <c r="L8631" s="152">
        <v>47.985893813885703</v>
      </c>
      <c r="M8631" s="152">
        <v>52.707936453398197</v>
      </c>
    </row>
    <row r="8632" spans="1:13">
      <c r="A8632" s="150" t="str">
        <f t="shared" si="269"/>
        <v>2012-2014PersonsNE4</v>
      </c>
      <c r="B8632" s="151" t="str">
        <f t="shared" si="268"/>
        <v>2012-2014_Persons_NE4_&lt;75</v>
      </c>
      <c r="C8632" s="152" t="s">
        <v>216</v>
      </c>
      <c r="D8632" s="152" t="s">
        <v>215</v>
      </c>
      <c r="E8632" s="152" t="s">
        <v>63</v>
      </c>
      <c r="F8632" s="152">
        <v>265</v>
      </c>
      <c r="G8632" s="152">
        <v>88.3333333333333</v>
      </c>
      <c r="H8632" s="152">
        <v>437.90795670494902</v>
      </c>
      <c r="I8632" s="152">
        <v>421.57674921812799</v>
      </c>
      <c r="J8632" s="152">
        <v>372.16970656678097</v>
      </c>
      <c r="K8632" s="152">
        <v>475.69896292964103</v>
      </c>
      <c r="L8632" s="152">
        <v>49.407042651346401</v>
      </c>
      <c r="M8632" s="152">
        <v>54.122213711512899</v>
      </c>
    </row>
    <row r="8633" spans="1:13">
      <c r="A8633" s="150" t="str">
        <f t="shared" si="269"/>
        <v>2004-2006PersonsNE5</v>
      </c>
      <c r="B8633" s="151" t="str">
        <f t="shared" si="268"/>
        <v>2004-2006_Persons_NE5_&lt;75</v>
      </c>
      <c r="C8633" s="152" t="s">
        <v>1</v>
      </c>
      <c r="D8633" s="152" t="s">
        <v>215</v>
      </c>
      <c r="E8633" s="152" t="s">
        <v>64</v>
      </c>
      <c r="F8633" s="152">
        <v>345</v>
      </c>
      <c r="G8633" s="152">
        <v>115</v>
      </c>
      <c r="H8633" s="152">
        <v>583.75634517766503</v>
      </c>
      <c r="I8633" s="152">
        <v>584.34739066054601</v>
      </c>
      <c r="J8633" s="152">
        <v>524.12278763808399</v>
      </c>
      <c r="K8633" s="152">
        <v>649.57764874191798</v>
      </c>
      <c r="L8633" s="152">
        <v>60.224603022461999</v>
      </c>
      <c r="M8633" s="152">
        <v>65.230258081371204</v>
      </c>
    </row>
    <row r="8634" spans="1:13">
      <c r="A8634" s="150" t="str">
        <f t="shared" si="269"/>
        <v>2005-2007PersonsNE5</v>
      </c>
      <c r="B8634" s="151" t="str">
        <f t="shared" si="268"/>
        <v>2005-2007_Persons_NE5_&lt;75</v>
      </c>
      <c r="C8634" s="152" t="s">
        <v>3</v>
      </c>
      <c r="D8634" s="152" t="s">
        <v>215</v>
      </c>
      <c r="E8634" s="152" t="s">
        <v>64</v>
      </c>
      <c r="F8634" s="152">
        <v>358</v>
      </c>
      <c r="G8634" s="152">
        <v>119.333333333333</v>
      </c>
      <c r="H8634" s="152">
        <v>600.117341379599</v>
      </c>
      <c r="I8634" s="152">
        <v>600.90965755031505</v>
      </c>
      <c r="J8634" s="152">
        <v>540.06596210436203</v>
      </c>
      <c r="K8634" s="152">
        <v>666.71373822347698</v>
      </c>
      <c r="L8634" s="152">
        <v>60.843695445953401</v>
      </c>
      <c r="M8634" s="152">
        <v>65.804080673162304</v>
      </c>
    </row>
    <row r="8635" spans="1:13">
      <c r="A8635" s="150" t="str">
        <f t="shared" si="269"/>
        <v>2006-2008PersonsNE5</v>
      </c>
      <c r="B8635" s="151" t="str">
        <f t="shared" si="268"/>
        <v>2006-2008_Persons_NE5_&lt;75</v>
      </c>
      <c r="C8635" s="152" t="s">
        <v>4</v>
      </c>
      <c r="D8635" s="152" t="s">
        <v>215</v>
      </c>
      <c r="E8635" s="152" t="s">
        <v>64</v>
      </c>
      <c r="F8635" s="152">
        <v>349</v>
      </c>
      <c r="G8635" s="152">
        <v>116.333333333333</v>
      </c>
      <c r="H8635" s="152">
        <v>579.07050058902598</v>
      </c>
      <c r="I8635" s="152">
        <v>573.61115137230604</v>
      </c>
      <c r="J8635" s="152">
        <v>514.77981596024199</v>
      </c>
      <c r="K8635" s="152">
        <v>637.30298858393405</v>
      </c>
      <c r="L8635" s="152">
        <v>58.831335412063702</v>
      </c>
      <c r="M8635" s="152">
        <v>63.691837211627998</v>
      </c>
    </row>
    <row r="8636" spans="1:13">
      <c r="A8636" s="150" t="str">
        <f t="shared" si="269"/>
        <v>2007-2009PersonsNE5</v>
      </c>
      <c r="B8636" s="151" t="str">
        <f t="shared" si="268"/>
        <v>2007-2009_Persons_NE5_&lt;75</v>
      </c>
      <c r="C8636" s="152" t="s">
        <v>5</v>
      </c>
      <c r="D8636" s="152" t="s">
        <v>215</v>
      </c>
      <c r="E8636" s="152" t="s">
        <v>64</v>
      </c>
      <c r="F8636" s="152">
        <v>366</v>
      </c>
      <c r="G8636" s="152">
        <v>122</v>
      </c>
      <c r="H8636" s="152">
        <v>601.35057424050694</v>
      </c>
      <c r="I8636" s="152">
        <v>596.39906793014495</v>
      </c>
      <c r="J8636" s="152">
        <v>536.59567984459102</v>
      </c>
      <c r="K8636" s="152">
        <v>661.02212821656303</v>
      </c>
      <c r="L8636" s="152">
        <v>59.803388085554602</v>
      </c>
      <c r="M8636" s="152">
        <v>64.623060286418195</v>
      </c>
    </row>
    <row r="8637" spans="1:13">
      <c r="A8637" s="150" t="str">
        <f t="shared" si="269"/>
        <v>2008-2010PersonsNE5</v>
      </c>
      <c r="B8637" s="151" t="str">
        <f t="shared" si="268"/>
        <v>2008-2010_Persons_NE5_&lt;75</v>
      </c>
      <c r="C8637" s="152" t="s">
        <v>6</v>
      </c>
      <c r="D8637" s="152" t="s">
        <v>215</v>
      </c>
      <c r="E8637" s="152" t="s">
        <v>64</v>
      </c>
      <c r="F8637" s="152">
        <v>371</v>
      </c>
      <c r="G8637" s="152">
        <v>123.666666666667</v>
      </c>
      <c r="H8637" s="152">
        <v>605.61540972902401</v>
      </c>
      <c r="I8637" s="152">
        <v>598.24421697883497</v>
      </c>
      <c r="J8637" s="152">
        <v>538.62267327564302</v>
      </c>
      <c r="K8637" s="152">
        <v>662.63689123193399</v>
      </c>
      <c r="L8637" s="152">
        <v>59.621543703191698</v>
      </c>
      <c r="M8637" s="152">
        <v>64.392674253099699</v>
      </c>
    </row>
    <row r="8638" spans="1:13">
      <c r="A8638" s="150" t="str">
        <f t="shared" si="269"/>
        <v>2009-2011PersonsNE5</v>
      </c>
      <c r="B8638" s="151" t="str">
        <f t="shared" si="268"/>
        <v>2009-2011_Persons_NE5_&lt;75</v>
      </c>
      <c r="C8638" s="152" t="s">
        <v>7</v>
      </c>
      <c r="D8638" s="152" t="s">
        <v>215</v>
      </c>
      <c r="E8638" s="152" t="s">
        <v>64</v>
      </c>
      <c r="F8638" s="152">
        <v>384</v>
      </c>
      <c r="G8638" s="152">
        <v>128</v>
      </c>
      <c r="H8638" s="152">
        <v>623.43734779361603</v>
      </c>
      <c r="I8638" s="152">
        <v>613.19593797077698</v>
      </c>
      <c r="J8638" s="152">
        <v>553.08058582788897</v>
      </c>
      <c r="K8638" s="152">
        <v>678.03633347200901</v>
      </c>
      <c r="L8638" s="152">
        <v>60.115352142888497</v>
      </c>
      <c r="M8638" s="152">
        <v>64.840395501231896</v>
      </c>
    </row>
    <row r="8639" spans="1:13">
      <c r="A8639" s="150" t="str">
        <f t="shared" si="269"/>
        <v>2010-2012PersonsNE5</v>
      </c>
      <c r="B8639" s="151" t="str">
        <f t="shared" ref="B8639:B8702" si="270">CONCATENATE(C8639,"_",D8639,"_",E8639,"_","&lt;75")</f>
        <v>2010-2012_Persons_NE5_&lt;75</v>
      </c>
      <c r="C8639" s="152" t="s">
        <v>8</v>
      </c>
      <c r="D8639" s="152" t="s">
        <v>215</v>
      </c>
      <c r="E8639" s="152" t="s">
        <v>64</v>
      </c>
      <c r="F8639" s="152">
        <v>376</v>
      </c>
      <c r="G8639" s="152">
        <v>125.333333333333</v>
      </c>
      <c r="H8639" s="152">
        <v>607.63748606150705</v>
      </c>
      <c r="I8639" s="152">
        <v>590.71733405046803</v>
      </c>
      <c r="J8639" s="152">
        <v>532.18961441558702</v>
      </c>
      <c r="K8639" s="152">
        <v>653.89607206480002</v>
      </c>
      <c r="L8639" s="152">
        <v>58.5277196348815</v>
      </c>
      <c r="M8639" s="152">
        <v>63.178738014331202</v>
      </c>
    </row>
    <row r="8640" spans="1:13">
      <c r="A8640" s="150" t="str">
        <f t="shared" si="269"/>
        <v>2011-2013PersonsNE5</v>
      </c>
      <c r="B8640" s="151" t="str">
        <f t="shared" si="270"/>
        <v>2011-2013_Persons_NE5_&lt;75</v>
      </c>
      <c r="C8640" s="152" t="s">
        <v>9</v>
      </c>
      <c r="D8640" s="152" t="s">
        <v>215</v>
      </c>
      <c r="E8640" s="152" t="s">
        <v>64</v>
      </c>
      <c r="F8640" s="152">
        <v>366</v>
      </c>
      <c r="G8640" s="152">
        <v>122</v>
      </c>
      <c r="H8640" s="152">
        <v>589.26760155206</v>
      </c>
      <c r="I8640" s="152">
        <v>564.94281637597896</v>
      </c>
      <c r="J8640" s="152">
        <v>508.19338283501702</v>
      </c>
      <c r="K8640" s="152">
        <v>626.26579793834901</v>
      </c>
      <c r="L8640" s="152">
        <v>56.749433540962102</v>
      </c>
      <c r="M8640" s="152">
        <v>61.322981562369399</v>
      </c>
    </row>
    <row r="8641" spans="1:13">
      <c r="A8641" s="150" t="str">
        <f t="shared" si="269"/>
        <v>2012-2014PersonsNE5</v>
      </c>
      <c r="B8641" s="151" t="str">
        <f t="shared" si="270"/>
        <v>2012-2014_Persons_NE5_&lt;75</v>
      </c>
      <c r="C8641" s="152" t="s">
        <v>216</v>
      </c>
      <c r="D8641" s="152" t="s">
        <v>215</v>
      </c>
      <c r="E8641" s="152" t="s">
        <v>64</v>
      </c>
      <c r="F8641" s="152">
        <v>374</v>
      </c>
      <c r="G8641" s="152">
        <v>124.666666666667</v>
      </c>
      <c r="H8641" s="152">
        <v>598.29470013277705</v>
      </c>
      <c r="I8641" s="152">
        <v>567.09051595413598</v>
      </c>
      <c r="J8641" s="152">
        <v>510.71579387068402</v>
      </c>
      <c r="K8641" s="152">
        <v>627.95763941920995</v>
      </c>
      <c r="L8641" s="152">
        <v>56.374722083452198</v>
      </c>
      <c r="M8641" s="152">
        <v>60.867123465073497</v>
      </c>
    </row>
    <row r="8642" spans="1:13">
      <c r="A8642" s="150" t="str">
        <f t="shared" si="269"/>
        <v>2004-2006PersonsNG</v>
      </c>
      <c r="B8642" s="151" t="str">
        <f t="shared" si="270"/>
        <v>2004-2006_Persons_NG_&lt;75</v>
      </c>
      <c r="C8642" s="152" t="s">
        <v>1</v>
      </c>
      <c r="D8642" s="152" t="s">
        <v>215</v>
      </c>
      <c r="E8642" s="152" t="s">
        <v>65</v>
      </c>
      <c r="F8642" s="152">
        <v>1134</v>
      </c>
      <c r="G8642" s="152">
        <v>378</v>
      </c>
      <c r="H8642" s="152">
        <v>446.99696089367899</v>
      </c>
      <c r="I8642" s="152">
        <v>444.66819908913402</v>
      </c>
      <c r="J8642" s="152">
        <v>419.06261106000801</v>
      </c>
      <c r="K8642" s="152">
        <v>471.42445274038602</v>
      </c>
      <c r="L8642" s="152">
        <v>25.605588029126299</v>
      </c>
      <c r="M8642" s="152">
        <v>26.756253651252099</v>
      </c>
    </row>
    <row r="8643" spans="1:13">
      <c r="A8643" s="150" t="str">
        <f t="shared" ref="A8643:A8706" si="271">C8643&amp;D8643&amp;E8643</f>
        <v>2005-2007PersonsNG</v>
      </c>
      <c r="B8643" s="151" t="str">
        <f t="shared" si="270"/>
        <v>2005-2007_Persons_NG_&lt;75</v>
      </c>
      <c r="C8643" s="152" t="s">
        <v>3</v>
      </c>
      <c r="D8643" s="152" t="s">
        <v>215</v>
      </c>
      <c r="E8643" s="152" t="s">
        <v>65</v>
      </c>
      <c r="F8643" s="152">
        <v>1098</v>
      </c>
      <c r="G8643" s="152">
        <v>366</v>
      </c>
      <c r="H8643" s="152">
        <v>431.678434949441</v>
      </c>
      <c r="I8643" s="152">
        <v>424.60090500603599</v>
      </c>
      <c r="J8643" s="152">
        <v>399.75520740053997</v>
      </c>
      <c r="K8643" s="152">
        <v>450.58172876201797</v>
      </c>
      <c r="L8643" s="152">
        <v>24.8456976054965</v>
      </c>
      <c r="M8643" s="152">
        <v>25.980823755982001</v>
      </c>
    </row>
    <row r="8644" spans="1:13">
      <c r="A8644" s="150" t="str">
        <f t="shared" si="271"/>
        <v>2006-2008PersonsNG</v>
      </c>
      <c r="B8644" s="151" t="str">
        <f t="shared" si="270"/>
        <v>2006-2008_Persons_NG_&lt;75</v>
      </c>
      <c r="C8644" s="152" t="s">
        <v>4</v>
      </c>
      <c r="D8644" s="152" t="s">
        <v>215</v>
      </c>
      <c r="E8644" s="152" t="s">
        <v>65</v>
      </c>
      <c r="F8644" s="152">
        <v>1096</v>
      </c>
      <c r="G8644" s="152">
        <v>365.33333333333297</v>
      </c>
      <c r="H8644" s="152">
        <v>429.43342998197602</v>
      </c>
      <c r="I8644" s="152">
        <v>416.87138230318601</v>
      </c>
      <c r="J8644" s="152">
        <v>392.45697764846801</v>
      </c>
      <c r="K8644" s="152">
        <v>442.402251248006</v>
      </c>
      <c r="L8644" s="152">
        <v>24.4144046547183</v>
      </c>
      <c r="M8644" s="152">
        <v>25.530868944820199</v>
      </c>
    </row>
    <row r="8645" spans="1:13">
      <c r="A8645" s="150" t="str">
        <f t="shared" si="271"/>
        <v>2007-2009PersonsNG</v>
      </c>
      <c r="B8645" s="151" t="str">
        <f t="shared" si="270"/>
        <v>2007-2009_Persons_NG_&lt;75</v>
      </c>
      <c r="C8645" s="152" t="s">
        <v>5</v>
      </c>
      <c r="D8645" s="152" t="s">
        <v>215</v>
      </c>
      <c r="E8645" s="152" t="s">
        <v>65</v>
      </c>
      <c r="F8645" s="152">
        <v>1129</v>
      </c>
      <c r="G8645" s="152">
        <v>376.33333333333297</v>
      </c>
      <c r="H8645" s="152">
        <v>441.21555079645498</v>
      </c>
      <c r="I8645" s="152">
        <v>423.53063976038197</v>
      </c>
      <c r="J8645" s="152">
        <v>399.07488114754398</v>
      </c>
      <c r="K8645" s="152">
        <v>449.087883499317</v>
      </c>
      <c r="L8645" s="152">
        <v>24.455758612837101</v>
      </c>
      <c r="M8645" s="152">
        <v>25.557243738935298</v>
      </c>
    </row>
    <row r="8646" spans="1:13">
      <c r="A8646" s="150" t="str">
        <f t="shared" si="271"/>
        <v>2008-2010PersonsNG</v>
      </c>
      <c r="B8646" s="151" t="str">
        <f t="shared" si="270"/>
        <v>2008-2010_Persons_NG_&lt;75</v>
      </c>
      <c r="C8646" s="152" t="s">
        <v>6</v>
      </c>
      <c r="D8646" s="152" t="s">
        <v>215</v>
      </c>
      <c r="E8646" s="152" t="s">
        <v>65</v>
      </c>
      <c r="F8646" s="152">
        <v>1131</v>
      </c>
      <c r="G8646" s="152">
        <v>377</v>
      </c>
      <c r="H8646" s="152">
        <v>442.34808218053001</v>
      </c>
      <c r="I8646" s="152">
        <v>420.65577320430901</v>
      </c>
      <c r="J8646" s="152">
        <v>396.36422490049</v>
      </c>
      <c r="K8646" s="152">
        <v>446.04041905997502</v>
      </c>
      <c r="L8646" s="152">
        <v>24.2915483038194</v>
      </c>
      <c r="M8646" s="152">
        <v>25.384645855666498</v>
      </c>
    </row>
    <row r="8647" spans="1:13">
      <c r="A8647" s="150" t="str">
        <f t="shared" si="271"/>
        <v>2009-2011PersonsNG</v>
      </c>
      <c r="B8647" s="151" t="str">
        <f t="shared" si="270"/>
        <v>2009-2011_Persons_NG_&lt;75</v>
      </c>
      <c r="C8647" s="152" t="s">
        <v>7</v>
      </c>
      <c r="D8647" s="152" t="s">
        <v>215</v>
      </c>
      <c r="E8647" s="152" t="s">
        <v>65</v>
      </c>
      <c r="F8647" s="152">
        <v>1111</v>
      </c>
      <c r="G8647" s="152">
        <v>370.33333333333297</v>
      </c>
      <c r="H8647" s="152">
        <v>435.70165221517601</v>
      </c>
      <c r="I8647" s="152">
        <v>410.98452385695703</v>
      </c>
      <c r="J8647" s="152">
        <v>387.02781265206198</v>
      </c>
      <c r="K8647" s="152">
        <v>436.02916457471599</v>
      </c>
      <c r="L8647" s="152">
        <v>23.956711204894301</v>
      </c>
      <c r="M8647" s="152">
        <v>25.044640717759101</v>
      </c>
    </row>
    <row r="8648" spans="1:13">
      <c r="A8648" s="150" t="str">
        <f t="shared" si="271"/>
        <v>2010-2012PersonsNG</v>
      </c>
      <c r="B8648" s="151" t="str">
        <f t="shared" si="270"/>
        <v>2010-2012_Persons_NG_&lt;75</v>
      </c>
      <c r="C8648" s="152" t="s">
        <v>8</v>
      </c>
      <c r="D8648" s="152" t="s">
        <v>215</v>
      </c>
      <c r="E8648" s="152" t="s">
        <v>65</v>
      </c>
      <c r="F8648" s="152">
        <v>1088</v>
      </c>
      <c r="G8648" s="152">
        <v>362.66666666666703</v>
      </c>
      <c r="H8648" s="152">
        <v>427.56371210186097</v>
      </c>
      <c r="I8648" s="152">
        <v>398.84333044331203</v>
      </c>
      <c r="J8648" s="152">
        <v>375.33651923932001</v>
      </c>
      <c r="K8648" s="152">
        <v>423.42914552606197</v>
      </c>
      <c r="L8648" s="152">
        <v>23.506811203992001</v>
      </c>
      <c r="M8648" s="152">
        <v>24.585815082750301</v>
      </c>
    </row>
    <row r="8649" spans="1:13">
      <c r="A8649" s="150" t="str">
        <f t="shared" si="271"/>
        <v>2011-2013PersonsNG</v>
      </c>
      <c r="B8649" s="151" t="str">
        <f t="shared" si="270"/>
        <v>2011-2013_Persons_NG_&lt;75</v>
      </c>
      <c r="C8649" s="152" t="s">
        <v>9</v>
      </c>
      <c r="D8649" s="152" t="s">
        <v>215</v>
      </c>
      <c r="E8649" s="152" t="s">
        <v>65</v>
      </c>
      <c r="F8649" s="152">
        <v>1118</v>
      </c>
      <c r="G8649" s="152">
        <v>372.66666666666703</v>
      </c>
      <c r="H8649" s="152">
        <v>439.18401338764897</v>
      </c>
      <c r="I8649" s="152">
        <v>403.82633765793702</v>
      </c>
      <c r="J8649" s="152">
        <v>380.331920209131</v>
      </c>
      <c r="K8649" s="152">
        <v>428.38426278650502</v>
      </c>
      <c r="L8649" s="152">
        <v>23.4944174488068</v>
      </c>
      <c r="M8649" s="152">
        <v>24.557925128567</v>
      </c>
    </row>
    <row r="8650" spans="1:13">
      <c r="A8650" s="150" t="str">
        <f t="shared" si="271"/>
        <v>2012-2014PersonsNG</v>
      </c>
      <c r="B8650" s="151" t="str">
        <f t="shared" si="270"/>
        <v>2012-2014_Persons_NG_&lt;75</v>
      </c>
      <c r="C8650" s="152" t="s">
        <v>216</v>
      </c>
      <c r="D8650" s="152" t="s">
        <v>215</v>
      </c>
      <c r="E8650" s="152" t="s">
        <v>65</v>
      </c>
      <c r="F8650" s="152">
        <v>1135</v>
      </c>
      <c r="G8650" s="152">
        <v>378.33333333333297</v>
      </c>
      <c r="H8650" s="152">
        <v>445.07534909984997</v>
      </c>
      <c r="I8650" s="152">
        <v>400.851998078561</v>
      </c>
      <c r="J8650" s="152">
        <v>377.68039065914598</v>
      </c>
      <c r="K8650" s="152">
        <v>425.06442267268397</v>
      </c>
      <c r="L8650" s="152">
        <v>23.171607419414698</v>
      </c>
      <c r="M8650" s="152">
        <v>24.212424594122801</v>
      </c>
    </row>
    <row r="8651" spans="1:13">
      <c r="A8651" s="150" t="str">
        <f t="shared" si="271"/>
        <v>2004-2006PersonsNG1</v>
      </c>
      <c r="B8651" s="151" t="str">
        <f t="shared" si="270"/>
        <v>2004-2006_Persons_NG1_&lt;75</v>
      </c>
      <c r="C8651" s="152" t="s">
        <v>1</v>
      </c>
      <c r="D8651" s="152" t="s">
        <v>215</v>
      </c>
      <c r="E8651" s="152" t="s">
        <v>66</v>
      </c>
      <c r="F8651" s="152">
        <v>192</v>
      </c>
      <c r="G8651" s="152">
        <v>64</v>
      </c>
      <c r="H8651" s="152">
        <v>364.19507198543198</v>
      </c>
      <c r="I8651" s="152">
        <v>360.08158659906098</v>
      </c>
      <c r="J8651" s="152">
        <v>310.55492655284002</v>
      </c>
      <c r="K8651" s="152">
        <v>415.21091516308002</v>
      </c>
      <c r="L8651" s="152">
        <v>49.526660046220897</v>
      </c>
      <c r="M8651" s="152">
        <v>55.129328564019197</v>
      </c>
    </row>
    <row r="8652" spans="1:13">
      <c r="A8652" s="150" t="str">
        <f t="shared" si="271"/>
        <v>2005-2007PersonsNG1</v>
      </c>
      <c r="B8652" s="151" t="str">
        <f t="shared" si="270"/>
        <v>2005-2007_Persons_NG1_&lt;75</v>
      </c>
      <c r="C8652" s="152" t="s">
        <v>3</v>
      </c>
      <c r="D8652" s="152" t="s">
        <v>215</v>
      </c>
      <c r="E8652" s="152" t="s">
        <v>66</v>
      </c>
      <c r="F8652" s="152">
        <v>200</v>
      </c>
      <c r="G8652" s="152">
        <v>66.6666666666667</v>
      </c>
      <c r="H8652" s="152">
        <v>379.41304801472103</v>
      </c>
      <c r="I8652" s="152">
        <v>372.91866343637901</v>
      </c>
      <c r="J8652" s="152">
        <v>322.62466108329698</v>
      </c>
      <c r="K8652" s="152">
        <v>428.78043446417001</v>
      </c>
      <c r="L8652" s="152">
        <v>50.294002353082199</v>
      </c>
      <c r="M8652" s="152">
        <v>55.861771027790901</v>
      </c>
    </row>
    <row r="8653" spans="1:13">
      <c r="A8653" s="150" t="str">
        <f t="shared" si="271"/>
        <v>2006-2008PersonsNG1</v>
      </c>
      <c r="B8653" s="151" t="str">
        <f t="shared" si="270"/>
        <v>2006-2008_Persons_NG1_&lt;75</v>
      </c>
      <c r="C8653" s="152" t="s">
        <v>4</v>
      </c>
      <c r="D8653" s="152" t="s">
        <v>215</v>
      </c>
      <c r="E8653" s="152" t="s">
        <v>66</v>
      </c>
      <c r="F8653" s="152">
        <v>179</v>
      </c>
      <c r="G8653" s="152">
        <v>59.6666666666667</v>
      </c>
      <c r="H8653" s="152">
        <v>338.777750440033</v>
      </c>
      <c r="I8653" s="152">
        <v>325.49890639278499</v>
      </c>
      <c r="J8653" s="152">
        <v>279.23162839231901</v>
      </c>
      <c r="K8653" s="152">
        <v>377.19848719957997</v>
      </c>
      <c r="L8653" s="152">
        <v>46.2672780004659</v>
      </c>
      <c r="M8653" s="152">
        <v>51.6995808067946</v>
      </c>
    </row>
    <row r="8654" spans="1:13">
      <c r="A8654" s="150" t="str">
        <f t="shared" si="271"/>
        <v>2007-2009PersonsNG1</v>
      </c>
      <c r="B8654" s="151" t="str">
        <f t="shared" si="270"/>
        <v>2007-2009_Persons_NG1_&lt;75</v>
      </c>
      <c r="C8654" s="152" t="s">
        <v>5</v>
      </c>
      <c r="D8654" s="152" t="s">
        <v>215</v>
      </c>
      <c r="E8654" s="152" t="s">
        <v>66</v>
      </c>
      <c r="F8654" s="152">
        <v>189</v>
      </c>
      <c r="G8654" s="152">
        <v>63</v>
      </c>
      <c r="H8654" s="152">
        <v>356.37515556058401</v>
      </c>
      <c r="I8654" s="152">
        <v>336.22756044725998</v>
      </c>
      <c r="J8654" s="152">
        <v>289.66315223675502</v>
      </c>
      <c r="K8654" s="152">
        <v>388.10369548745098</v>
      </c>
      <c r="L8654" s="152">
        <v>46.564408210505498</v>
      </c>
      <c r="M8654" s="152">
        <v>51.876135040190803</v>
      </c>
    </row>
    <row r="8655" spans="1:13">
      <c r="A8655" s="150" t="str">
        <f t="shared" si="271"/>
        <v>2008-2010PersonsNG1</v>
      </c>
      <c r="B8655" s="151" t="str">
        <f t="shared" si="270"/>
        <v>2008-2010_Persons_NG1_&lt;75</v>
      </c>
      <c r="C8655" s="152" t="s">
        <v>6</v>
      </c>
      <c r="D8655" s="152" t="s">
        <v>215</v>
      </c>
      <c r="E8655" s="152" t="s">
        <v>66</v>
      </c>
      <c r="F8655" s="152">
        <v>172</v>
      </c>
      <c r="G8655" s="152">
        <v>57.3333333333333</v>
      </c>
      <c r="H8655" s="152">
        <v>324.08803135363303</v>
      </c>
      <c r="I8655" s="152">
        <v>303.64512244617703</v>
      </c>
      <c r="J8655" s="152">
        <v>259.57776297301399</v>
      </c>
      <c r="K8655" s="152">
        <v>352.99734128935802</v>
      </c>
      <c r="L8655" s="152">
        <v>44.067359473163201</v>
      </c>
      <c r="M8655" s="152">
        <v>49.352218843180701</v>
      </c>
    </row>
    <row r="8656" spans="1:13">
      <c r="A8656" s="150" t="str">
        <f t="shared" si="271"/>
        <v>2009-2011PersonsNG1</v>
      </c>
      <c r="B8656" s="151" t="str">
        <f t="shared" si="270"/>
        <v>2009-2011_Persons_NG1_&lt;75</v>
      </c>
      <c r="C8656" s="152" t="s">
        <v>7</v>
      </c>
      <c r="D8656" s="152" t="s">
        <v>215</v>
      </c>
      <c r="E8656" s="152" t="s">
        <v>66</v>
      </c>
      <c r="F8656" s="152">
        <v>173</v>
      </c>
      <c r="G8656" s="152">
        <v>57.6666666666667</v>
      </c>
      <c r="H8656" s="152">
        <v>325.23687772597401</v>
      </c>
      <c r="I8656" s="152">
        <v>296.94177312334398</v>
      </c>
      <c r="J8656" s="152">
        <v>253.898022253948</v>
      </c>
      <c r="K8656" s="152">
        <v>345.13173909181899</v>
      </c>
      <c r="L8656" s="152">
        <v>43.043750869396199</v>
      </c>
      <c r="M8656" s="152">
        <v>48.1899659684751</v>
      </c>
    </row>
    <row r="8657" spans="1:13">
      <c r="A8657" s="150" t="str">
        <f t="shared" si="271"/>
        <v>2010-2012PersonsNG1</v>
      </c>
      <c r="B8657" s="151" t="str">
        <f t="shared" si="270"/>
        <v>2010-2012_Persons_NG1_&lt;75</v>
      </c>
      <c r="C8657" s="152" t="s">
        <v>8</v>
      </c>
      <c r="D8657" s="152" t="s">
        <v>215</v>
      </c>
      <c r="E8657" s="152" t="s">
        <v>66</v>
      </c>
      <c r="F8657" s="152">
        <v>159</v>
      </c>
      <c r="G8657" s="152">
        <v>53</v>
      </c>
      <c r="H8657" s="152">
        <v>297.84762939512598</v>
      </c>
      <c r="I8657" s="152">
        <v>265.053114972571</v>
      </c>
      <c r="J8657" s="152">
        <v>224.99022327407201</v>
      </c>
      <c r="K8657" s="152">
        <v>310.12590578064402</v>
      </c>
      <c r="L8657" s="152">
        <v>40.062891698499001</v>
      </c>
      <c r="M8657" s="152">
        <v>45.072790808072703</v>
      </c>
    </row>
    <row r="8658" spans="1:13">
      <c r="A8658" s="150" t="str">
        <f t="shared" si="271"/>
        <v>2011-2013PersonsNG1</v>
      </c>
      <c r="B8658" s="151" t="str">
        <f t="shared" si="270"/>
        <v>2011-2013_Persons_NG1_&lt;75</v>
      </c>
      <c r="C8658" s="152" t="s">
        <v>9</v>
      </c>
      <c r="D8658" s="152" t="s">
        <v>215</v>
      </c>
      <c r="E8658" s="152" t="s">
        <v>66</v>
      </c>
      <c r="F8658" s="152">
        <v>164</v>
      </c>
      <c r="G8658" s="152">
        <v>54.6666666666667</v>
      </c>
      <c r="H8658" s="152">
        <v>306.06151089877602</v>
      </c>
      <c r="I8658" s="152">
        <v>267.11222064927199</v>
      </c>
      <c r="J8658" s="152">
        <v>227.420982143396</v>
      </c>
      <c r="K8658" s="152">
        <v>311.68568126845997</v>
      </c>
      <c r="L8658" s="152">
        <v>39.691238505875802</v>
      </c>
      <c r="M8658" s="152">
        <v>44.573460619187799</v>
      </c>
    </row>
    <row r="8659" spans="1:13">
      <c r="A8659" s="150" t="str">
        <f t="shared" si="271"/>
        <v>2012-2014PersonsNG1</v>
      </c>
      <c r="B8659" s="151" t="str">
        <f t="shared" si="270"/>
        <v>2012-2014_Persons_NG1_&lt;75</v>
      </c>
      <c r="C8659" s="152" t="s">
        <v>216</v>
      </c>
      <c r="D8659" s="152" t="s">
        <v>215</v>
      </c>
      <c r="E8659" s="152" t="s">
        <v>66</v>
      </c>
      <c r="F8659" s="152">
        <v>158</v>
      </c>
      <c r="G8659" s="152">
        <v>52.6666666666667</v>
      </c>
      <c r="H8659" s="152">
        <v>293.762201357256</v>
      </c>
      <c r="I8659" s="152">
        <v>253.31252170288599</v>
      </c>
      <c r="J8659" s="152">
        <v>214.97873947440601</v>
      </c>
      <c r="K8659" s="152">
        <v>296.45612561808701</v>
      </c>
      <c r="L8659" s="152">
        <v>38.333782228479201</v>
      </c>
      <c r="M8659" s="152">
        <v>43.143603915201801</v>
      </c>
    </row>
    <row r="8660" spans="1:13">
      <c r="A8660" s="150" t="str">
        <f t="shared" si="271"/>
        <v>2004-2006PersonsNG2</v>
      </c>
      <c r="B8660" s="151" t="str">
        <f t="shared" si="270"/>
        <v>2004-2006_Persons_NG2_&lt;75</v>
      </c>
      <c r="C8660" s="152" t="s">
        <v>1</v>
      </c>
      <c r="D8660" s="152" t="s">
        <v>215</v>
      </c>
      <c r="E8660" s="152" t="s">
        <v>67</v>
      </c>
      <c r="F8660" s="152">
        <v>200</v>
      </c>
      <c r="G8660" s="152">
        <v>66.6666666666667</v>
      </c>
      <c r="H8660" s="152">
        <v>391.48136548700302</v>
      </c>
      <c r="I8660" s="152">
        <v>374.32159556962301</v>
      </c>
      <c r="J8660" s="152">
        <v>323.88786577197101</v>
      </c>
      <c r="K8660" s="152">
        <v>430.33856248856802</v>
      </c>
      <c r="L8660" s="152">
        <v>50.433729797652298</v>
      </c>
      <c r="M8660" s="152">
        <v>56.016966918944703</v>
      </c>
    </row>
    <row r="8661" spans="1:13">
      <c r="A8661" s="150" t="str">
        <f t="shared" si="271"/>
        <v>2005-2007PersonsNG2</v>
      </c>
      <c r="B8661" s="151" t="str">
        <f t="shared" si="270"/>
        <v>2005-2007_Persons_NG2_&lt;75</v>
      </c>
      <c r="C8661" s="152" t="s">
        <v>3</v>
      </c>
      <c r="D8661" s="152" t="s">
        <v>215</v>
      </c>
      <c r="E8661" s="152" t="s">
        <v>67</v>
      </c>
      <c r="F8661" s="152">
        <v>190</v>
      </c>
      <c r="G8661" s="152">
        <v>63.3333333333333</v>
      </c>
      <c r="H8661" s="152">
        <v>371.97282640615498</v>
      </c>
      <c r="I8661" s="152">
        <v>347.26179643786401</v>
      </c>
      <c r="J8661" s="152">
        <v>299.28960677541397</v>
      </c>
      <c r="K8661" s="152">
        <v>400.69101259162301</v>
      </c>
      <c r="L8661" s="152">
        <v>47.972189662449502</v>
      </c>
      <c r="M8661" s="152">
        <v>53.429216153758702</v>
      </c>
    </row>
    <row r="8662" spans="1:13">
      <c r="A8662" s="150" t="str">
        <f t="shared" si="271"/>
        <v>2006-2008PersonsNG2</v>
      </c>
      <c r="B8662" s="151" t="str">
        <f t="shared" si="270"/>
        <v>2006-2008_Persons_NG2_&lt;75</v>
      </c>
      <c r="C8662" s="152" t="s">
        <v>4</v>
      </c>
      <c r="D8662" s="152" t="s">
        <v>215</v>
      </c>
      <c r="E8662" s="152" t="s">
        <v>67</v>
      </c>
      <c r="F8662" s="152">
        <v>182</v>
      </c>
      <c r="G8662" s="152">
        <v>60.6666666666667</v>
      </c>
      <c r="H8662" s="152">
        <v>356.26198958618801</v>
      </c>
      <c r="I8662" s="152">
        <v>327.92436721838601</v>
      </c>
      <c r="J8662" s="152">
        <v>281.623553349281</v>
      </c>
      <c r="K8662" s="152">
        <v>379.61365755243298</v>
      </c>
      <c r="L8662" s="152">
        <v>46.300813869105603</v>
      </c>
      <c r="M8662" s="152">
        <v>51.689290334046703</v>
      </c>
    </row>
    <row r="8663" spans="1:13">
      <c r="A8663" s="150" t="str">
        <f t="shared" si="271"/>
        <v>2007-2009PersonsNG2</v>
      </c>
      <c r="B8663" s="151" t="str">
        <f t="shared" si="270"/>
        <v>2007-2009_Persons_NG2_&lt;75</v>
      </c>
      <c r="C8663" s="152" t="s">
        <v>5</v>
      </c>
      <c r="D8663" s="152" t="s">
        <v>215</v>
      </c>
      <c r="E8663" s="152" t="s">
        <v>67</v>
      </c>
      <c r="F8663" s="152">
        <v>176</v>
      </c>
      <c r="G8663" s="152">
        <v>58.6666666666667</v>
      </c>
      <c r="H8663" s="152">
        <v>343.66274188194399</v>
      </c>
      <c r="I8663" s="152">
        <v>308.94834657253898</v>
      </c>
      <c r="J8663" s="152">
        <v>264.62921235437398</v>
      </c>
      <c r="K8663" s="152">
        <v>358.51798075660503</v>
      </c>
      <c r="L8663" s="152">
        <v>44.319134218165203</v>
      </c>
      <c r="M8663" s="152">
        <v>49.569634184065499</v>
      </c>
    </row>
    <row r="8664" spans="1:13">
      <c r="A8664" s="150" t="str">
        <f t="shared" si="271"/>
        <v>2008-2010PersonsNG2</v>
      </c>
      <c r="B8664" s="151" t="str">
        <f t="shared" si="270"/>
        <v>2008-2010_Persons_NG2_&lt;75</v>
      </c>
      <c r="C8664" s="152" t="s">
        <v>6</v>
      </c>
      <c r="D8664" s="152" t="s">
        <v>215</v>
      </c>
      <c r="E8664" s="152" t="s">
        <v>67</v>
      </c>
      <c r="F8664" s="152">
        <v>188</v>
      </c>
      <c r="G8664" s="152">
        <v>62.6666666666667</v>
      </c>
      <c r="H8664" s="152">
        <v>368.15822970723599</v>
      </c>
      <c r="I8664" s="152">
        <v>328.00694252952098</v>
      </c>
      <c r="J8664" s="152">
        <v>282.35291031943302</v>
      </c>
      <c r="K8664" s="152">
        <v>378.88352396664999</v>
      </c>
      <c r="L8664" s="152">
        <v>45.654032210088602</v>
      </c>
      <c r="M8664" s="152">
        <v>50.8765814371285</v>
      </c>
    </row>
    <row r="8665" spans="1:13">
      <c r="A8665" s="150" t="str">
        <f t="shared" si="271"/>
        <v>2009-2011PersonsNG2</v>
      </c>
      <c r="B8665" s="151" t="str">
        <f t="shared" si="270"/>
        <v>2009-2011_Persons_NG2_&lt;75</v>
      </c>
      <c r="C8665" s="152" t="s">
        <v>7</v>
      </c>
      <c r="D8665" s="152" t="s">
        <v>215</v>
      </c>
      <c r="E8665" s="152" t="s">
        <v>67</v>
      </c>
      <c r="F8665" s="152">
        <v>192</v>
      </c>
      <c r="G8665" s="152">
        <v>64</v>
      </c>
      <c r="H8665" s="152">
        <v>377.96763652112298</v>
      </c>
      <c r="I8665" s="152">
        <v>331.20180414622899</v>
      </c>
      <c r="J8665" s="152">
        <v>285.63603927688303</v>
      </c>
      <c r="K8665" s="152">
        <v>381.92216405761098</v>
      </c>
      <c r="L8665" s="152">
        <v>45.565764869345301</v>
      </c>
      <c r="M8665" s="152">
        <v>50.720359911381998</v>
      </c>
    </row>
    <row r="8666" spans="1:13">
      <c r="A8666" s="150" t="str">
        <f t="shared" si="271"/>
        <v>2010-2012PersonsNG2</v>
      </c>
      <c r="B8666" s="151" t="str">
        <f t="shared" si="270"/>
        <v>2010-2012_Persons_NG2_&lt;75</v>
      </c>
      <c r="C8666" s="152" t="s">
        <v>8</v>
      </c>
      <c r="D8666" s="152" t="s">
        <v>215</v>
      </c>
      <c r="E8666" s="152" t="s">
        <v>67</v>
      </c>
      <c r="F8666" s="152">
        <v>198</v>
      </c>
      <c r="G8666" s="152">
        <v>66</v>
      </c>
      <c r="H8666" s="152">
        <v>391.39716928915999</v>
      </c>
      <c r="I8666" s="152">
        <v>343.08086517491898</v>
      </c>
      <c r="J8666" s="152">
        <v>296.42480235609702</v>
      </c>
      <c r="K8666" s="152">
        <v>394.92951875506901</v>
      </c>
      <c r="L8666" s="152">
        <v>46.656062818821603</v>
      </c>
      <c r="M8666" s="152">
        <v>51.848653580149701</v>
      </c>
    </row>
    <row r="8667" spans="1:13">
      <c r="A8667" s="150" t="str">
        <f t="shared" si="271"/>
        <v>2011-2013PersonsNG2</v>
      </c>
      <c r="B8667" s="151" t="str">
        <f t="shared" si="270"/>
        <v>2011-2013_Persons_NG2_&lt;75</v>
      </c>
      <c r="C8667" s="152" t="s">
        <v>9</v>
      </c>
      <c r="D8667" s="152" t="s">
        <v>215</v>
      </c>
      <c r="E8667" s="152" t="s">
        <v>67</v>
      </c>
      <c r="F8667" s="152">
        <v>194</v>
      </c>
      <c r="G8667" s="152">
        <v>64.6666666666667</v>
      </c>
      <c r="H8667" s="152">
        <v>384.60775956067499</v>
      </c>
      <c r="I8667" s="152">
        <v>325.21328354829399</v>
      </c>
      <c r="J8667" s="152">
        <v>280.45925026651901</v>
      </c>
      <c r="K8667" s="152">
        <v>375.00235917280298</v>
      </c>
      <c r="L8667" s="152">
        <v>44.754033281775499</v>
      </c>
      <c r="M8667" s="152">
        <v>49.789075624509103</v>
      </c>
    </row>
    <row r="8668" spans="1:13">
      <c r="A8668" s="150" t="str">
        <f t="shared" si="271"/>
        <v>2012-2014PersonsNG2</v>
      </c>
      <c r="B8668" s="151" t="str">
        <f t="shared" si="270"/>
        <v>2012-2014_Persons_NG2_&lt;75</v>
      </c>
      <c r="C8668" s="152" t="s">
        <v>216</v>
      </c>
      <c r="D8668" s="152" t="s">
        <v>215</v>
      </c>
      <c r="E8668" s="152" t="s">
        <v>67</v>
      </c>
      <c r="F8668" s="152">
        <v>195</v>
      </c>
      <c r="G8668" s="152">
        <v>65</v>
      </c>
      <c r="H8668" s="152">
        <v>386.74361873029102</v>
      </c>
      <c r="I8668" s="152">
        <v>318.27675768749998</v>
      </c>
      <c r="J8668" s="152">
        <v>274.46855704720099</v>
      </c>
      <c r="K8668" s="152">
        <v>367.00018281970199</v>
      </c>
      <c r="L8668" s="152">
        <v>43.808200640298701</v>
      </c>
      <c r="M8668" s="152">
        <v>48.723425132202102</v>
      </c>
    </row>
    <row r="8669" spans="1:13">
      <c r="A8669" s="150" t="str">
        <f t="shared" si="271"/>
        <v>2004-2006PersonsNG3</v>
      </c>
      <c r="B8669" s="151" t="str">
        <f t="shared" si="270"/>
        <v>2004-2006_Persons_NG3_&lt;75</v>
      </c>
      <c r="C8669" s="152" t="s">
        <v>1</v>
      </c>
      <c r="D8669" s="152" t="s">
        <v>215</v>
      </c>
      <c r="E8669" s="152" t="s">
        <v>68</v>
      </c>
      <c r="F8669" s="152">
        <v>237</v>
      </c>
      <c r="G8669" s="152">
        <v>79</v>
      </c>
      <c r="H8669" s="152">
        <v>460.91911550205202</v>
      </c>
      <c r="I8669" s="152">
        <v>437.38344745135299</v>
      </c>
      <c r="J8669" s="152">
        <v>383.25312872757098</v>
      </c>
      <c r="K8669" s="152">
        <v>496.99237104650098</v>
      </c>
      <c r="L8669" s="152">
        <v>54.130318723782402</v>
      </c>
      <c r="M8669" s="152">
        <v>59.608923595147601</v>
      </c>
    </row>
    <row r="8670" spans="1:13">
      <c r="A8670" s="150" t="str">
        <f t="shared" si="271"/>
        <v>2005-2007PersonsNG3</v>
      </c>
      <c r="B8670" s="151" t="str">
        <f t="shared" si="270"/>
        <v>2005-2007_Persons_NG3_&lt;75</v>
      </c>
      <c r="C8670" s="152" t="s">
        <v>3</v>
      </c>
      <c r="D8670" s="152" t="s">
        <v>215</v>
      </c>
      <c r="E8670" s="152" t="s">
        <v>68</v>
      </c>
      <c r="F8670" s="152">
        <v>238</v>
      </c>
      <c r="G8670" s="152">
        <v>79.3333333333333</v>
      </c>
      <c r="H8670" s="152">
        <v>460.090084865356</v>
      </c>
      <c r="I8670" s="152">
        <v>432.78281544287597</v>
      </c>
      <c r="J8670" s="152">
        <v>379.315960070362</v>
      </c>
      <c r="K8670" s="152">
        <v>491.64913240216998</v>
      </c>
      <c r="L8670" s="152">
        <v>53.466855372513798</v>
      </c>
      <c r="M8670" s="152">
        <v>58.866316959294799</v>
      </c>
    </row>
    <row r="8671" spans="1:13">
      <c r="A8671" s="150" t="str">
        <f t="shared" si="271"/>
        <v>2006-2008PersonsNG3</v>
      </c>
      <c r="B8671" s="151" t="str">
        <f t="shared" si="270"/>
        <v>2006-2008_Persons_NG3_&lt;75</v>
      </c>
      <c r="C8671" s="152" t="s">
        <v>4</v>
      </c>
      <c r="D8671" s="152" t="s">
        <v>215</v>
      </c>
      <c r="E8671" s="152" t="s">
        <v>68</v>
      </c>
      <c r="F8671" s="152">
        <v>242</v>
      </c>
      <c r="G8671" s="152">
        <v>80.6666666666667</v>
      </c>
      <c r="H8671" s="152">
        <v>464.14392297512398</v>
      </c>
      <c r="I8671" s="152">
        <v>433.34995057077299</v>
      </c>
      <c r="J8671" s="152">
        <v>380.26494826159598</v>
      </c>
      <c r="K8671" s="152">
        <v>491.74898801494101</v>
      </c>
      <c r="L8671" s="152">
        <v>53.085002309177398</v>
      </c>
      <c r="M8671" s="152">
        <v>58.399037444167597</v>
      </c>
    </row>
    <row r="8672" spans="1:13">
      <c r="A8672" s="150" t="str">
        <f t="shared" si="271"/>
        <v>2007-2009PersonsNG3</v>
      </c>
      <c r="B8672" s="151" t="str">
        <f t="shared" si="270"/>
        <v>2007-2009_Persons_NG3_&lt;75</v>
      </c>
      <c r="C8672" s="152" t="s">
        <v>5</v>
      </c>
      <c r="D8672" s="152" t="s">
        <v>215</v>
      </c>
      <c r="E8672" s="152" t="s">
        <v>68</v>
      </c>
      <c r="F8672" s="152">
        <v>249</v>
      </c>
      <c r="G8672" s="152">
        <v>83</v>
      </c>
      <c r="H8672" s="152">
        <v>474.28571428571399</v>
      </c>
      <c r="I8672" s="152">
        <v>441.24928602287901</v>
      </c>
      <c r="J8672" s="152">
        <v>387.89225129029001</v>
      </c>
      <c r="K8672" s="152">
        <v>499.86799654634302</v>
      </c>
      <c r="L8672" s="152">
        <v>53.357034732589597</v>
      </c>
      <c r="M8672" s="152">
        <v>58.618710523463399</v>
      </c>
    </row>
    <row r="8673" spans="1:13">
      <c r="A8673" s="150" t="str">
        <f t="shared" si="271"/>
        <v>2008-2010PersonsNG3</v>
      </c>
      <c r="B8673" s="151" t="str">
        <f t="shared" si="270"/>
        <v>2008-2010_Persons_NG3_&lt;75</v>
      </c>
      <c r="C8673" s="152" t="s">
        <v>6</v>
      </c>
      <c r="D8673" s="152" t="s">
        <v>215</v>
      </c>
      <c r="E8673" s="152" t="s">
        <v>68</v>
      </c>
      <c r="F8673" s="152">
        <v>228</v>
      </c>
      <c r="G8673" s="152">
        <v>76</v>
      </c>
      <c r="H8673" s="152">
        <v>432.12918388233999</v>
      </c>
      <c r="I8673" s="152">
        <v>399.44481832769998</v>
      </c>
      <c r="J8673" s="152">
        <v>348.98628051219703</v>
      </c>
      <c r="K8673" s="152">
        <v>455.11564923939102</v>
      </c>
      <c r="L8673" s="152">
        <v>50.458537815502403</v>
      </c>
      <c r="M8673" s="152">
        <v>55.670830911691702</v>
      </c>
    </row>
    <row r="8674" spans="1:13">
      <c r="A8674" s="150" t="str">
        <f t="shared" si="271"/>
        <v>2009-2011PersonsNG3</v>
      </c>
      <c r="B8674" s="151" t="str">
        <f t="shared" si="270"/>
        <v>2009-2011_Persons_NG3_&lt;75</v>
      </c>
      <c r="C8674" s="152" t="s">
        <v>7</v>
      </c>
      <c r="D8674" s="152" t="s">
        <v>215</v>
      </c>
      <c r="E8674" s="152" t="s">
        <v>68</v>
      </c>
      <c r="F8674" s="152">
        <v>221</v>
      </c>
      <c r="G8674" s="152">
        <v>73.6666666666667</v>
      </c>
      <c r="H8674" s="152">
        <v>419.85675475426001</v>
      </c>
      <c r="I8674" s="152">
        <v>387.233442212554</v>
      </c>
      <c r="J8674" s="152">
        <v>337.47091845091501</v>
      </c>
      <c r="K8674" s="152">
        <v>442.22165236391402</v>
      </c>
      <c r="L8674" s="152">
        <v>49.762523761638597</v>
      </c>
      <c r="M8674" s="152">
        <v>54.988210151359702</v>
      </c>
    </row>
    <row r="8675" spans="1:13">
      <c r="A8675" s="150" t="str">
        <f t="shared" si="271"/>
        <v>2010-2012PersonsNG3</v>
      </c>
      <c r="B8675" s="151" t="str">
        <f t="shared" si="270"/>
        <v>2010-2012_Persons_NG3_&lt;75</v>
      </c>
      <c r="C8675" s="152" t="s">
        <v>8</v>
      </c>
      <c r="D8675" s="152" t="s">
        <v>215</v>
      </c>
      <c r="E8675" s="152" t="s">
        <v>68</v>
      </c>
      <c r="F8675" s="152">
        <v>202</v>
      </c>
      <c r="G8675" s="152">
        <v>67.3333333333333</v>
      </c>
      <c r="H8675" s="152">
        <v>384.92320591485998</v>
      </c>
      <c r="I8675" s="152">
        <v>351.03609775631003</v>
      </c>
      <c r="J8675" s="152">
        <v>303.91356264745002</v>
      </c>
      <c r="K8675" s="152">
        <v>403.34790261062602</v>
      </c>
      <c r="L8675" s="152">
        <v>47.122535108860198</v>
      </c>
      <c r="M8675" s="152">
        <v>52.311804854316399</v>
      </c>
    </row>
    <row r="8676" spans="1:13">
      <c r="A8676" s="150" t="str">
        <f t="shared" si="271"/>
        <v>2011-2013PersonsNG3</v>
      </c>
      <c r="B8676" s="151" t="str">
        <f t="shared" si="270"/>
        <v>2011-2013_Persons_NG3_&lt;75</v>
      </c>
      <c r="C8676" s="152" t="s">
        <v>9</v>
      </c>
      <c r="D8676" s="152" t="s">
        <v>215</v>
      </c>
      <c r="E8676" s="152" t="s">
        <v>68</v>
      </c>
      <c r="F8676" s="152">
        <v>218</v>
      </c>
      <c r="G8676" s="152">
        <v>72.6666666666667</v>
      </c>
      <c r="H8676" s="152">
        <v>416.73038690931298</v>
      </c>
      <c r="I8676" s="152">
        <v>376.64509117665398</v>
      </c>
      <c r="J8676" s="152">
        <v>327.93389200391499</v>
      </c>
      <c r="K8676" s="152">
        <v>430.508625559687</v>
      </c>
      <c r="L8676" s="152">
        <v>48.711199172738702</v>
      </c>
      <c r="M8676" s="152">
        <v>53.8635343830328</v>
      </c>
    </row>
    <row r="8677" spans="1:13">
      <c r="A8677" s="150" t="str">
        <f t="shared" si="271"/>
        <v>2012-2014PersonsNG3</v>
      </c>
      <c r="B8677" s="151" t="str">
        <f t="shared" si="270"/>
        <v>2012-2014_Persons_NG3_&lt;75</v>
      </c>
      <c r="C8677" s="152" t="s">
        <v>216</v>
      </c>
      <c r="D8677" s="152" t="s">
        <v>215</v>
      </c>
      <c r="E8677" s="152" t="s">
        <v>68</v>
      </c>
      <c r="F8677" s="152">
        <v>238</v>
      </c>
      <c r="G8677" s="152">
        <v>79.3333333333333</v>
      </c>
      <c r="H8677" s="152">
        <v>453.35060383252699</v>
      </c>
      <c r="I8677" s="152">
        <v>399.344108732422</v>
      </c>
      <c r="J8677" s="152">
        <v>349.73829029134703</v>
      </c>
      <c r="K8677" s="152">
        <v>453.95947391581501</v>
      </c>
      <c r="L8677" s="152">
        <v>49.605818441074298</v>
      </c>
      <c r="M8677" s="152">
        <v>54.615365183393202</v>
      </c>
    </row>
    <row r="8678" spans="1:13">
      <c r="A8678" s="150" t="str">
        <f t="shared" si="271"/>
        <v>2004-2006PersonsNG4</v>
      </c>
      <c r="B8678" s="151" t="str">
        <f t="shared" si="270"/>
        <v>2004-2006_Persons_NG4_&lt;75</v>
      </c>
      <c r="C8678" s="152" t="s">
        <v>1</v>
      </c>
      <c r="D8678" s="152" t="s">
        <v>215</v>
      </c>
      <c r="E8678" s="152" t="s">
        <v>69</v>
      </c>
      <c r="F8678" s="152">
        <v>192</v>
      </c>
      <c r="G8678" s="152">
        <v>64</v>
      </c>
      <c r="H8678" s="152">
        <v>386.97194453402102</v>
      </c>
      <c r="I8678" s="152">
        <v>385.19089557099898</v>
      </c>
      <c r="J8678" s="152">
        <v>332.414549371433</v>
      </c>
      <c r="K8678" s="152">
        <v>443.93752874450502</v>
      </c>
      <c r="L8678" s="152">
        <v>52.776346199565801</v>
      </c>
      <c r="M8678" s="152">
        <v>58.746633173506403</v>
      </c>
    </row>
    <row r="8679" spans="1:13">
      <c r="A8679" s="150" t="str">
        <f t="shared" si="271"/>
        <v>2005-2007PersonsNG4</v>
      </c>
      <c r="B8679" s="151" t="str">
        <f t="shared" si="270"/>
        <v>2005-2007_Persons_NG4_&lt;75</v>
      </c>
      <c r="C8679" s="152" t="s">
        <v>3</v>
      </c>
      <c r="D8679" s="152" t="s">
        <v>215</v>
      </c>
      <c r="E8679" s="152" t="s">
        <v>69</v>
      </c>
      <c r="F8679" s="152">
        <v>184</v>
      </c>
      <c r="G8679" s="152">
        <v>61.3333333333333</v>
      </c>
      <c r="H8679" s="152">
        <v>370.32564505092</v>
      </c>
      <c r="I8679" s="152">
        <v>362.17636812779699</v>
      </c>
      <c r="J8679" s="152">
        <v>311.54339725053802</v>
      </c>
      <c r="K8679" s="152">
        <v>418.66790912049902</v>
      </c>
      <c r="L8679" s="152">
        <v>50.632970877258501</v>
      </c>
      <c r="M8679" s="152">
        <v>56.491540992701999</v>
      </c>
    </row>
    <row r="8680" spans="1:13">
      <c r="A8680" s="150" t="str">
        <f t="shared" si="271"/>
        <v>2006-2008PersonsNG4</v>
      </c>
      <c r="B8680" s="151" t="str">
        <f t="shared" si="270"/>
        <v>2006-2008_Persons_NG4_&lt;75</v>
      </c>
      <c r="C8680" s="152" t="s">
        <v>4</v>
      </c>
      <c r="D8680" s="152" t="s">
        <v>215</v>
      </c>
      <c r="E8680" s="152" t="s">
        <v>69</v>
      </c>
      <c r="F8680" s="152">
        <v>195</v>
      </c>
      <c r="G8680" s="152">
        <v>65</v>
      </c>
      <c r="H8680" s="152">
        <v>391.51909408505003</v>
      </c>
      <c r="I8680" s="152">
        <v>382.815094403187</v>
      </c>
      <c r="J8680" s="152">
        <v>330.77153701491301</v>
      </c>
      <c r="K8680" s="152">
        <v>440.69787285468101</v>
      </c>
      <c r="L8680" s="152">
        <v>52.043557388273399</v>
      </c>
      <c r="M8680" s="152">
        <v>57.882778451493898</v>
      </c>
    </row>
    <row r="8681" spans="1:13">
      <c r="A8681" s="150" t="str">
        <f t="shared" si="271"/>
        <v>2007-2009PersonsNG4</v>
      </c>
      <c r="B8681" s="151" t="str">
        <f t="shared" si="270"/>
        <v>2007-2009_Persons_NG4_&lt;75</v>
      </c>
      <c r="C8681" s="152" t="s">
        <v>5</v>
      </c>
      <c r="D8681" s="152" t="s">
        <v>215</v>
      </c>
      <c r="E8681" s="152" t="s">
        <v>69</v>
      </c>
      <c r="F8681" s="152">
        <v>194</v>
      </c>
      <c r="G8681" s="152">
        <v>64.6666666666667</v>
      </c>
      <c r="H8681" s="152">
        <v>390.07520006434203</v>
      </c>
      <c r="I8681" s="152">
        <v>376.46017579158001</v>
      </c>
      <c r="J8681" s="152">
        <v>325.143645731807</v>
      </c>
      <c r="K8681" s="152">
        <v>433.55006040258098</v>
      </c>
      <c r="L8681" s="152">
        <v>51.3165300597732</v>
      </c>
      <c r="M8681" s="152">
        <v>57.089884611000599</v>
      </c>
    </row>
    <row r="8682" spans="1:13">
      <c r="A8682" s="150" t="str">
        <f t="shared" si="271"/>
        <v>2008-2010PersonsNG4</v>
      </c>
      <c r="B8682" s="151" t="str">
        <f t="shared" si="270"/>
        <v>2008-2010_Persons_NG4_&lt;75</v>
      </c>
      <c r="C8682" s="152" t="s">
        <v>6</v>
      </c>
      <c r="D8682" s="152" t="s">
        <v>215</v>
      </c>
      <c r="E8682" s="152" t="s">
        <v>69</v>
      </c>
      <c r="F8682" s="152">
        <v>206</v>
      </c>
      <c r="G8682" s="152">
        <v>68.6666666666667</v>
      </c>
      <c r="H8682" s="152">
        <v>416.86059453224601</v>
      </c>
      <c r="I8682" s="152">
        <v>399.83612965602703</v>
      </c>
      <c r="J8682" s="152">
        <v>346.852211223496</v>
      </c>
      <c r="K8682" s="152">
        <v>458.59456861462297</v>
      </c>
      <c r="L8682" s="152">
        <v>52.9839184325307</v>
      </c>
      <c r="M8682" s="152">
        <v>58.758438958596798</v>
      </c>
    </row>
    <row r="8683" spans="1:13">
      <c r="A8683" s="150" t="str">
        <f t="shared" si="271"/>
        <v>2009-2011PersonsNG4</v>
      </c>
      <c r="B8683" s="151" t="str">
        <f t="shared" si="270"/>
        <v>2009-2011_Persons_NG4_&lt;75</v>
      </c>
      <c r="C8683" s="152" t="s">
        <v>7</v>
      </c>
      <c r="D8683" s="152" t="s">
        <v>215</v>
      </c>
      <c r="E8683" s="152" t="s">
        <v>69</v>
      </c>
      <c r="F8683" s="152">
        <v>202</v>
      </c>
      <c r="G8683" s="152">
        <v>67.3333333333333</v>
      </c>
      <c r="H8683" s="152">
        <v>411.28802378140699</v>
      </c>
      <c r="I8683" s="152">
        <v>390.75215869715402</v>
      </c>
      <c r="J8683" s="152">
        <v>338.48993899169</v>
      </c>
      <c r="K8683" s="152">
        <v>448.76964506900998</v>
      </c>
      <c r="L8683" s="152">
        <v>52.262219705463302</v>
      </c>
      <c r="M8683" s="152">
        <v>58.017486371856101</v>
      </c>
    </row>
    <row r="8684" spans="1:13">
      <c r="A8684" s="150" t="str">
        <f t="shared" si="271"/>
        <v>2010-2012PersonsNG4</v>
      </c>
      <c r="B8684" s="151" t="str">
        <f t="shared" si="270"/>
        <v>2010-2012_Persons_NG4_&lt;75</v>
      </c>
      <c r="C8684" s="152" t="s">
        <v>8</v>
      </c>
      <c r="D8684" s="152" t="s">
        <v>215</v>
      </c>
      <c r="E8684" s="152" t="s">
        <v>69</v>
      </c>
      <c r="F8684" s="152">
        <v>227</v>
      </c>
      <c r="G8684" s="152">
        <v>75.6666666666667</v>
      </c>
      <c r="H8684" s="152">
        <v>464.71635924417097</v>
      </c>
      <c r="I8684" s="152">
        <v>436.92014970715502</v>
      </c>
      <c r="J8684" s="152">
        <v>381.65182834086698</v>
      </c>
      <c r="K8684" s="152">
        <v>497.91086180809401</v>
      </c>
      <c r="L8684" s="152">
        <v>55.268321366288099</v>
      </c>
      <c r="M8684" s="152">
        <v>60.990712100939</v>
      </c>
    </row>
    <row r="8685" spans="1:13">
      <c r="A8685" s="150" t="str">
        <f t="shared" si="271"/>
        <v>2011-2013PersonsNG4</v>
      </c>
      <c r="B8685" s="151" t="str">
        <f t="shared" si="270"/>
        <v>2011-2013_Persons_NG4_&lt;75</v>
      </c>
      <c r="C8685" s="152" t="s">
        <v>9</v>
      </c>
      <c r="D8685" s="152" t="s">
        <v>215</v>
      </c>
      <c r="E8685" s="152" t="s">
        <v>69</v>
      </c>
      <c r="F8685" s="152">
        <v>232</v>
      </c>
      <c r="G8685" s="152">
        <v>77.3333333333333</v>
      </c>
      <c r="H8685" s="152">
        <v>476.49366386658198</v>
      </c>
      <c r="I8685" s="152">
        <v>440.49735182706598</v>
      </c>
      <c r="J8685" s="152">
        <v>385.34245604831699</v>
      </c>
      <c r="K8685" s="152">
        <v>501.297648658615</v>
      </c>
      <c r="L8685" s="152">
        <v>55.154895778748902</v>
      </c>
      <c r="M8685" s="152">
        <v>60.800296831549701</v>
      </c>
    </row>
    <row r="8686" spans="1:13">
      <c r="A8686" s="150" t="str">
        <f t="shared" si="271"/>
        <v>2012-2014PersonsNG4</v>
      </c>
      <c r="B8686" s="151" t="str">
        <f t="shared" si="270"/>
        <v>2012-2014_Persons_NG4_&lt;75</v>
      </c>
      <c r="C8686" s="152" t="s">
        <v>216</v>
      </c>
      <c r="D8686" s="152" t="s">
        <v>215</v>
      </c>
      <c r="E8686" s="152" t="s">
        <v>69</v>
      </c>
      <c r="F8686" s="152">
        <v>231</v>
      </c>
      <c r="G8686" s="152">
        <v>77</v>
      </c>
      <c r="H8686" s="152">
        <v>476.98692931920999</v>
      </c>
      <c r="I8686" s="152">
        <v>433.600117189706</v>
      </c>
      <c r="J8686" s="152">
        <v>379.12511409444301</v>
      </c>
      <c r="K8686" s="152">
        <v>493.66364541957398</v>
      </c>
      <c r="L8686" s="152">
        <v>54.475003095262899</v>
      </c>
      <c r="M8686" s="152">
        <v>60.063528229867202</v>
      </c>
    </row>
    <row r="8687" spans="1:13">
      <c r="A8687" s="150" t="str">
        <f t="shared" si="271"/>
        <v>2004-2006PersonsNG5</v>
      </c>
      <c r="B8687" s="151" t="str">
        <f t="shared" si="270"/>
        <v>2004-2006_Persons_NG5_&lt;75</v>
      </c>
      <c r="C8687" s="152" t="s">
        <v>1</v>
      </c>
      <c r="D8687" s="152" t="s">
        <v>215</v>
      </c>
      <c r="E8687" s="152" t="s">
        <v>70</v>
      </c>
      <c r="F8687" s="152">
        <v>313</v>
      </c>
      <c r="G8687" s="152">
        <v>104.333333333333</v>
      </c>
      <c r="H8687" s="152">
        <v>640.72383369838894</v>
      </c>
      <c r="I8687" s="152">
        <v>722.44498221288097</v>
      </c>
      <c r="J8687" s="152">
        <v>644.06331322723895</v>
      </c>
      <c r="K8687" s="152">
        <v>807.68162627404297</v>
      </c>
      <c r="L8687" s="152">
        <v>78.381668985641596</v>
      </c>
      <c r="M8687" s="152">
        <v>85.236644061162707</v>
      </c>
    </row>
    <row r="8688" spans="1:13">
      <c r="A8688" s="150" t="str">
        <f t="shared" si="271"/>
        <v>2005-2007PersonsNG5</v>
      </c>
      <c r="B8688" s="151" t="str">
        <f t="shared" si="270"/>
        <v>2005-2007_Persons_NG5_&lt;75</v>
      </c>
      <c r="C8688" s="152" t="s">
        <v>3</v>
      </c>
      <c r="D8688" s="152" t="s">
        <v>215</v>
      </c>
      <c r="E8688" s="152" t="s">
        <v>70</v>
      </c>
      <c r="F8688" s="152">
        <v>286</v>
      </c>
      <c r="G8688" s="152">
        <v>95.3333333333333</v>
      </c>
      <c r="H8688" s="152">
        <v>581.90400618527303</v>
      </c>
      <c r="I8688" s="152">
        <v>653.49418172217202</v>
      </c>
      <c r="J8688" s="152">
        <v>579.33888446654998</v>
      </c>
      <c r="K8688" s="152">
        <v>734.44874935842302</v>
      </c>
      <c r="L8688" s="152">
        <v>74.1552972556226</v>
      </c>
      <c r="M8688" s="152">
        <v>80.954567636250403</v>
      </c>
    </row>
    <row r="8689" spans="1:13">
      <c r="A8689" s="150" t="str">
        <f t="shared" si="271"/>
        <v>2006-2008PersonsNG5</v>
      </c>
      <c r="B8689" s="151" t="str">
        <f t="shared" si="270"/>
        <v>2006-2008_Persons_NG5_&lt;75</v>
      </c>
      <c r="C8689" s="152" t="s">
        <v>4</v>
      </c>
      <c r="D8689" s="152" t="s">
        <v>215</v>
      </c>
      <c r="E8689" s="152" t="s">
        <v>70</v>
      </c>
      <c r="F8689" s="152">
        <v>298</v>
      </c>
      <c r="G8689" s="152">
        <v>99.3333333333333</v>
      </c>
      <c r="H8689" s="152">
        <v>603.82557951045601</v>
      </c>
      <c r="I8689" s="152">
        <v>673.76883279738104</v>
      </c>
      <c r="J8689" s="152">
        <v>598.89859359268701</v>
      </c>
      <c r="K8689" s="152">
        <v>755.357548912742</v>
      </c>
      <c r="L8689" s="152">
        <v>74.870239204693306</v>
      </c>
      <c r="M8689" s="152">
        <v>81.588716115360995</v>
      </c>
    </row>
    <row r="8690" spans="1:13">
      <c r="A8690" s="150" t="str">
        <f t="shared" si="271"/>
        <v>2007-2009PersonsNG5</v>
      </c>
      <c r="B8690" s="151" t="str">
        <f t="shared" si="270"/>
        <v>2007-2009_Persons_NG5_&lt;75</v>
      </c>
      <c r="C8690" s="152" t="s">
        <v>5</v>
      </c>
      <c r="D8690" s="152" t="s">
        <v>215</v>
      </c>
      <c r="E8690" s="152" t="s">
        <v>70</v>
      </c>
      <c r="F8690" s="152">
        <v>321</v>
      </c>
      <c r="G8690" s="152">
        <v>107</v>
      </c>
      <c r="H8690" s="152">
        <v>649.75811185555494</v>
      </c>
      <c r="I8690" s="152">
        <v>721.36285857666098</v>
      </c>
      <c r="J8690" s="152">
        <v>644.08553037808304</v>
      </c>
      <c r="K8690" s="152">
        <v>805.30991017449696</v>
      </c>
      <c r="L8690" s="152">
        <v>77.277328198578203</v>
      </c>
      <c r="M8690" s="152">
        <v>83.947051597835298</v>
      </c>
    </row>
    <row r="8691" spans="1:13">
      <c r="A8691" s="150" t="str">
        <f t="shared" si="271"/>
        <v>2008-2010PersonsNG5</v>
      </c>
      <c r="B8691" s="151" t="str">
        <f t="shared" si="270"/>
        <v>2008-2010_Persons_NG5_&lt;75</v>
      </c>
      <c r="C8691" s="152" t="s">
        <v>6</v>
      </c>
      <c r="D8691" s="152" t="s">
        <v>215</v>
      </c>
      <c r="E8691" s="152" t="s">
        <v>70</v>
      </c>
      <c r="F8691" s="152">
        <v>337</v>
      </c>
      <c r="G8691" s="152">
        <v>112.333333333333</v>
      </c>
      <c r="H8691" s="152">
        <v>682.66990782943401</v>
      </c>
      <c r="I8691" s="152">
        <v>750.86199061884304</v>
      </c>
      <c r="J8691" s="152">
        <v>672.364040229137</v>
      </c>
      <c r="K8691" s="152">
        <v>835.96487736180404</v>
      </c>
      <c r="L8691" s="152">
        <v>78.497950389706006</v>
      </c>
      <c r="M8691" s="152">
        <v>85.102886742961502</v>
      </c>
    </row>
    <row r="8692" spans="1:13">
      <c r="A8692" s="150" t="str">
        <f t="shared" si="271"/>
        <v>2009-2011PersonsNG5</v>
      </c>
      <c r="B8692" s="151" t="str">
        <f t="shared" si="270"/>
        <v>2009-2011_Persons_NG5_&lt;75</v>
      </c>
      <c r="C8692" s="152" t="s">
        <v>7</v>
      </c>
      <c r="D8692" s="152" t="s">
        <v>215</v>
      </c>
      <c r="E8692" s="152" t="s">
        <v>70</v>
      </c>
      <c r="F8692" s="152">
        <v>323</v>
      </c>
      <c r="G8692" s="152">
        <v>107.666666666667</v>
      </c>
      <c r="H8692" s="152">
        <v>655.83756345177699</v>
      </c>
      <c r="I8692" s="152">
        <v>715.87281416981295</v>
      </c>
      <c r="J8692" s="152">
        <v>639.50184158785305</v>
      </c>
      <c r="K8692" s="152">
        <v>798.81390169790097</v>
      </c>
      <c r="L8692" s="152">
        <v>76.370972581959904</v>
      </c>
      <c r="M8692" s="152">
        <v>82.941087528087607</v>
      </c>
    </row>
    <row r="8693" spans="1:13">
      <c r="A8693" s="150" t="str">
        <f t="shared" si="271"/>
        <v>2010-2012PersonsNG5</v>
      </c>
      <c r="B8693" s="151" t="str">
        <f t="shared" si="270"/>
        <v>2010-2012_Persons_NG5_&lt;75</v>
      </c>
      <c r="C8693" s="152" t="s">
        <v>8</v>
      </c>
      <c r="D8693" s="152" t="s">
        <v>215</v>
      </c>
      <c r="E8693" s="152" t="s">
        <v>70</v>
      </c>
      <c r="F8693" s="152">
        <v>302</v>
      </c>
      <c r="G8693" s="152">
        <v>100.666666666667</v>
      </c>
      <c r="H8693" s="152">
        <v>614.20813927474603</v>
      </c>
      <c r="I8693" s="152">
        <v>659.64202874711498</v>
      </c>
      <c r="J8693" s="152">
        <v>586.91516340943701</v>
      </c>
      <c r="K8693" s="152">
        <v>738.84960216734703</v>
      </c>
      <c r="L8693" s="152">
        <v>72.726865337677594</v>
      </c>
      <c r="M8693" s="152">
        <v>79.207573420232293</v>
      </c>
    </row>
    <row r="8694" spans="1:13">
      <c r="A8694" s="150" t="str">
        <f t="shared" si="271"/>
        <v>2011-2013PersonsNG5</v>
      </c>
      <c r="B8694" s="151" t="str">
        <f t="shared" si="270"/>
        <v>2011-2013_Persons_NG5_&lt;75</v>
      </c>
      <c r="C8694" s="152" t="s">
        <v>9</v>
      </c>
      <c r="D8694" s="152" t="s">
        <v>215</v>
      </c>
      <c r="E8694" s="152" t="s">
        <v>70</v>
      </c>
      <c r="F8694" s="152">
        <v>310</v>
      </c>
      <c r="G8694" s="152">
        <v>103.333333333333</v>
      </c>
      <c r="H8694" s="152">
        <v>625.79486040737197</v>
      </c>
      <c r="I8694" s="152">
        <v>669.99499786814101</v>
      </c>
      <c r="J8694" s="152">
        <v>597.00969110816698</v>
      </c>
      <c r="K8694" s="152">
        <v>749.39559645533598</v>
      </c>
      <c r="L8694" s="152">
        <v>72.985306759973597</v>
      </c>
      <c r="M8694" s="152">
        <v>79.400598587195006</v>
      </c>
    </row>
    <row r="8695" spans="1:13">
      <c r="A8695" s="150" t="str">
        <f t="shared" si="271"/>
        <v>2012-2014PersonsNG5</v>
      </c>
      <c r="B8695" s="151" t="str">
        <f t="shared" si="270"/>
        <v>2012-2014_Persons_NG5_&lt;75</v>
      </c>
      <c r="C8695" s="152" t="s">
        <v>216</v>
      </c>
      <c r="D8695" s="152" t="s">
        <v>215</v>
      </c>
      <c r="E8695" s="152" t="s">
        <v>70</v>
      </c>
      <c r="F8695" s="152">
        <v>313</v>
      </c>
      <c r="G8695" s="152">
        <v>104.333333333333</v>
      </c>
      <c r="H8695" s="152">
        <v>627.50601443464302</v>
      </c>
      <c r="I8695" s="152">
        <v>662.29538121084795</v>
      </c>
      <c r="J8695" s="152">
        <v>590.45210119511705</v>
      </c>
      <c r="K8695" s="152">
        <v>740.42181263461805</v>
      </c>
      <c r="L8695" s="152">
        <v>71.843280015731395</v>
      </c>
      <c r="M8695" s="152">
        <v>78.126431423769503</v>
      </c>
    </row>
    <row r="8696" spans="1:13">
      <c r="A8696" s="150" t="str">
        <f t="shared" si="271"/>
        <v>2004-2006PersonsNJ</v>
      </c>
      <c r="B8696" s="151" t="str">
        <f t="shared" si="270"/>
        <v>2004-2006_Persons_NJ_&lt;75</v>
      </c>
      <c r="C8696" s="152" t="s">
        <v>1</v>
      </c>
      <c r="D8696" s="152" t="s">
        <v>215</v>
      </c>
      <c r="E8696" s="152" t="s">
        <v>71</v>
      </c>
      <c r="F8696" s="152">
        <v>1616</v>
      </c>
      <c r="G8696" s="152">
        <v>538.66666666666697</v>
      </c>
      <c r="H8696" s="152">
        <v>386.64727049996202</v>
      </c>
      <c r="I8696" s="152">
        <v>434.03669327510801</v>
      </c>
      <c r="J8696" s="152">
        <v>412.92998454934298</v>
      </c>
      <c r="K8696" s="152">
        <v>455.93479616605498</v>
      </c>
      <c r="L8696" s="152">
        <v>21.106708725764801</v>
      </c>
      <c r="M8696" s="152">
        <v>21.8981028909473</v>
      </c>
    </row>
    <row r="8697" spans="1:13">
      <c r="A8697" s="150" t="str">
        <f t="shared" si="271"/>
        <v>2005-2007PersonsNJ</v>
      </c>
      <c r="B8697" s="151" t="str">
        <f t="shared" si="270"/>
        <v>2005-2007_Persons_NJ_&lt;75</v>
      </c>
      <c r="C8697" s="152" t="s">
        <v>3</v>
      </c>
      <c r="D8697" s="152" t="s">
        <v>215</v>
      </c>
      <c r="E8697" s="152" t="s">
        <v>71</v>
      </c>
      <c r="F8697" s="152">
        <v>1609</v>
      </c>
      <c r="G8697" s="152">
        <v>536.33333333333303</v>
      </c>
      <c r="H8697" s="152">
        <v>384.25624088018299</v>
      </c>
      <c r="I8697" s="152">
        <v>427.41317638793299</v>
      </c>
      <c r="J8697" s="152">
        <v>406.59822195554898</v>
      </c>
      <c r="K8697" s="152">
        <v>449.01031642411101</v>
      </c>
      <c r="L8697" s="152">
        <v>20.814954432383299</v>
      </c>
      <c r="M8697" s="152">
        <v>21.597140036177901</v>
      </c>
    </row>
    <row r="8698" spans="1:13">
      <c r="A8698" s="150" t="str">
        <f t="shared" si="271"/>
        <v>2006-2008PersonsNJ</v>
      </c>
      <c r="B8698" s="151" t="str">
        <f t="shared" si="270"/>
        <v>2006-2008_Persons_NJ_&lt;75</v>
      </c>
      <c r="C8698" s="152" t="s">
        <v>4</v>
      </c>
      <c r="D8698" s="152" t="s">
        <v>215</v>
      </c>
      <c r="E8698" s="152" t="s">
        <v>71</v>
      </c>
      <c r="F8698" s="152">
        <v>1564</v>
      </c>
      <c r="G8698" s="152">
        <v>521.33333333333303</v>
      </c>
      <c r="H8698" s="152">
        <v>372.47584503671197</v>
      </c>
      <c r="I8698" s="152">
        <v>406.47302794309599</v>
      </c>
      <c r="J8698" s="152">
        <v>386.42086086896302</v>
      </c>
      <c r="K8698" s="152">
        <v>427.28970460425302</v>
      </c>
      <c r="L8698" s="152">
        <v>20.052167074132601</v>
      </c>
      <c r="M8698" s="152">
        <v>20.816676661157501</v>
      </c>
    </row>
    <row r="8699" spans="1:13">
      <c r="A8699" s="150" t="str">
        <f t="shared" si="271"/>
        <v>2007-2009PersonsNJ</v>
      </c>
      <c r="B8699" s="151" t="str">
        <f t="shared" si="270"/>
        <v>2007-2009_Persons_NJ_&lt;75</v>
      </c>
      <c r="C8699" s="152" t="s">
        <v>5</v>
      </c>
      <c r="D8699" s="152" t="s">
        <v>215</v>
      </c>
      <c r="E8699" s="152" t="s">
        <v>71</v>
      </c>
      <c r="F8699" s="152">
        <v>1533</v>
      </c>
      <c r="G8699" s="152">
        <v>511</v>
      </c>
      <c r="H8699" s="152">
        <v>363.91777784635701</v>
      </c>
      <c r="I8699" s="152">
        <v>389.53742750092198</v>
      </c>
      <c r="J8699" s="152">
        <v>370.151280289564</v>
      </c>
      <c r="K8699" s="152">
        <v>409.67028407208602</v>
      </c>
      <c r="L8699" s="152">
        <v>19.3861472113582</v>
      </c>
      <c r="M8699" s="152">
        <v>20.132856571163199</v>
      </c>
    </row>
    <row r="8700" spans="1:13">
      <c r="A8700" s="150" t="str">
        <f t="shared" si="271"/>
        <v>2008-2010PersonsNJ</v>
      </c>
      <c r="B8700" s="151" t="str">
        <f t="shared" si="270"/>
        <v>2008-2010_Persons_NJ_&lt;75</v>
      </c>
      <c r="C8700" s="152" t="s">
        <v>6</v>
      </c>
      <c r="D8700" s="152" t="s">
        <v>215</v>
      </c>
      <c r="E8700" s="152" t="s">
        <v>71</v>
      </c>
      <c r="F8700" s="152">
        <v>1517</v>
      </c>
      <c r="G8700" s="152">
        <v>505.66666666666703</v>
      </c>
      <c r="H8700" s="152">
        <v>359.51189801901103</v>
      </c>
      <c r="I8700" s="152">
        <v>376.97681001890402</v>
      </c>
      <c r="J8700" s="152">
        <v>358.13657610616599</v>
      </c>
      <c r="K8700" s="152">
        <v>396.54662375219101</v>
      </c>
      <c r="L8700" s="152">
        <v>18.8402339127381</v>
      </c>
      <c r="M8700" s="152">
        <v>19.569813733287202</v>
      </c>
    </row>
    <row r="8701" spans="1:13">
      <c r="A8701" s="150" t="str">
        <f t="shared" si="271"/>
        <v>2009-2011PersonsNJ</v>
      </c>
      <c r="B8701" s="151" t="str">
        <f t="shared" si="270"/>
        <v>2009-2011_Persons_NJ_&lt;75</v>
      </c>
      <c r="C8701" s="152" t="s">
        <v>7</v>
      </c>
      <c r="D8701" s="152" t="s">
        <v>215</v>
      </c>
      <c r="E8701" s="152" t="s">
        <v>71</v>
      </c>
      <c r="F8701" s="152">
        <v>1514</v>
      </c>
      <c r="G8701" s="152">
        <v>504.66666666666703</v>
      </c>
      <c r="H8701" s="152">
        <v>358.37288296071898</v>
      </c>
      <c r="I8701" s="152">
        <v>370.71095733903297</v>
      </c>
      <c r="J8701" s="152">
        <v>352.17469347647699</v>
      </c>
      <c r="K8701" s="152">
        <v>389.96575581043697</v>
      </c>
      <c r="L8701" s="152">
        <v>18.536263862556702</v>
      </c>
      <c r="M8701" s="152">
        <v>19.254798471403902</v>
      </c>
    </row>
    <row r="8702" spans="1:13">
      <c r="A8702" s="150" t="str">
        <f t="shared" si="271"/>
        <v>2010-2012PersonsNJ</v>
      </c>
      <c r="B8702" s="151" t="str">
        <f t="shared" si="270"/>
        <v>2010-2012_Persons_NJ_&lt;75</v>
      </c>
      <c r="C8702" s="152" t="s">
        <v>8</v>
      </c>
      <c r="D8702" s="152" t="s">
        <v>215</v>
      </c>
      <c r="E8702" s="152" t="s">
        <v>71</v>
      </c>
      <c r="F8702" s="152">
        <v>1483</v>
      </c>
      <c r="G8702" s="152">
        <v>494.33333333333297</v>
      </c>
      <c r="H8702" s="152">
        <v>351.03084242668098</v>
      </c>
      <c r="I8702" s="152">
        <v>356.70700372869101</v>
      </c>
      <c r="J8702" s="152">
        <v>338.69627446237098</v>
      </c>
      <c r="K8702" s="152">
        <v>375.42331082556302</v>
      </c>
      <c r="L8702" s="152">
        <v>18.010729266319998</v>
      </c>
      <c r="M8702" s="152">
        <v>18.716307096871699</v>
      </c>
    </row>
    <row r="8703" spans="1:13">
      <c r="A8703" s="150" t="str">
        <f t="shared" si="271"/>
        <v>2011-2013PersonsNJ</v>
      </c>
      <c r="B8703" s="151" t="str">
        <f t="shared" ref="B8703:B8766" si="272">CONCATENATE(C8703,"_",D8703,"_",E8703,"_","&lt;75")</f>
        <v>2011-2013_Persons_NJ_&lt;75</v>
      </c>
      <c r="C8703" s="152" t="s">
        <v>9</v>
      </c>
      <c r="D8703" s="152" t="s">
        <v>215</v>
      </c>
      <c r="E8703" s="152" t="s">
        <v>71</v>
      </c>
      <c r="F8703" s="152">
        <v>1501</v>
      </c>
      <c r="G8703" s="152">
        <v>500.33333333333297</v>
      </c>
      <c r="H8703" s="152">
        <v>354.98648402560798</v>
      </c>
      <c r="I8703" s="152">
        <v>355.68640329742499</v>
      </c>
      <c r="J8703" s="152">
        <v>337.83151670334098</v>
      </c>
      <c r="K8703" s="152">
        <v>374.236466225632</v>
      </c>
      <c r="L8703" s="152">
        <v>17.8548865940841</v>
      </c>
      <c r="M8703" s="152">
        <v>18.5500629282072</v>
      </c>
    </row>
    <row r="8704" spans="1:13">
      <c r="A8704" s="150" t="str">
        <f t="shared" si="271"/>
        <v>2012-2014PersonsNJ</v>
      </c>
      <c r="B8704" s="151" t="str">
        <f t="shared" si="272"/>
        <v>2012-2014_Persons_NJ_&lt;75</v>
      </c>
      <c r="C8704" s="152" t="s">
        <v>216</v>
      </c>
      <c r="D8704" s="152" t="s">
        <v>215</v>
      </c>
      <c r="E8704" s="152" t="s">
        <v>71</v>
      </c>
      <c r="F8704" s="152">
        <v>1510</v>
      </c>
      <c r="G8704" s="152">
        <v>503.33333333333297</v>
      </c>
      <c r="H8704" s="152">
        <v>356.99256226092098</v>
      </c>
      <c r="I8704" s="152">
        <v>352.12733776671098</v>
      </c>
      <c r="J8704" s="152">
        <v>334.49880164915299</v>
      </c>
      <c r="K8704" s="152">
        <v>370.44014529326802</v>
      </c>
      <c r="L8704" s="152">
        <v>17.628536117557601</v>
      </c>
      <c r="M8704" s="152">
        <v>18.312807526557702</v>
      </c>
    </row>
    <row r="8705" spans="1:13">
      <c r="A8705" s="150" t="str">
        <f t="shared" si="271"/>
        <v>2004-2006PersonsNJ1</v>
      </c>
      <c r="B8705" s="151" t="str">
        <f t="shared" si="272"/>
        <v>2004-2006_Persons_NJ1_&lt;75</v>
      </c>
      <c r="C8705" s="152" t="s">
        <v>1</v>
      </c>
      <c r="D8705" s="152" t="s">
        <v>215</v>
      </c>
      <c r="E8705" s="152" t="s">
        <v>72</v>
      </c>
      <c r="F8705" s="152">
        <v>207</v>
      </c>
      <c r="G8705" s="152">
        <v>69</v>
      </c>
      <c r="H8705" s="152">
        <v>234.946938312241</v>
      </c>
      <c r="I8705" s="152">
        <v>274.73150891065302</v>
      </c>
      <c r="J8705" s="152">
        <v>237.84023877609201</v>
      </c>
      <c r="K8705" s="152">
        <v>315.633136424253</v>
      </c>
      <c r="L8705" s="152">
        <v>36.891270134560301</v>
      </c>
      <c r="M8705" s="152">
        <v>40.901627513600701</v>
      </c>
    </row>
    <row r="8706" spans="1:13">
      <c r="A8706" s="150" t="str">
        <f t="shared" si="271"/>
        <v>2005-2007PersonsNJ1</v>
      </c>
      <c r="B8706" s="151" t="str">
        <f t="shared" si="272"/>
        <v>2005-2007_Persons_NJ1_&lt;75</v>
      </c>
      <c r="C8706" s="152" t="s">
        <v>3</v>
      </c>
      <c r="D8706" s="152" t="s">
        <v>215</v>
      </c>
      <c r="E8706" s="152" t="s">
        <v>72</v>
      </c>
      <c r="F8706" s="152">
        <v>231</v>
      </c>
      <c r="G8706" s="152">
        <v>77</v>
      </c>
      <c r="H8706" s="152">
        <v>261.40980230176399</v>
      </c>
      <c r="I8706" s="152">
        <v>295.87089040814197</v>
      </c>
      <c r="J8706" s="152">
        <v>258.26053372721799</v>
      </c>
      <c r="K8706" s="152">
        <v>337.33964840508298</v>
      </c>
      <c r="L8706" s="152">
        <v>37.610356680923999</v>
      </c>
      <c r="M8706" s="152">
        <v>41.468757996940802</v>
      </c>
    </row>
    <row r="8707" spans="1:13">
      <c r="A8707" s="150" t="str">
        <f t="shared" ref="A8707:A8770" si="273">C8707&amp;D8707&amp;E8707</f>
        <v>2006-2008PersonsNJ1</v>
      </c>
      <c r="B8707" s="151" t="str">
        <f t="shared" si="272"/>
        <v>2006-2008_Persons_NJ1_&lt;75</v>
      </c>
      <c r="C8707" s="152" t="s">
        <v>4</v>
      </c>
      <c r="D8707" s="152" t="s">
        <v>215</v>
      </c>
      <c r="E8707" s="152" t="s">
        <v>72</v>
      </c>
      <c r="F8707" s="152">
        <v>253</v>
      </c>
      <c r="G8707" s="152">
        <v>84.3333333333333</v>
      </c>
      <c r="H8707" s="152">
        <v>285.03509424184</v>
      </c>
      <c r="I8707" s="152">
        <v>310.08705079718499</v>
      </c>
      <c r="J8707" s="152">
        <v>272.49030182676199</v>
      </c>
      <c r="K8707" s="152">
        <v>351.36035193820697</v>
      </c>
      <c r="L8707" s="152">
        <v>37.596748970422503</v>
      </c>
      <c r="M8707" s="152">
        <v>41.273301141021598</v>
      </c>
    </row>
    <row r="8708" spans="1:13">
      <c r="A8708" s="150" t="str">
        <f t="shared" si="273"/>
        <v>2007-2009PersonsNJ1</v>
      </c>
      <c r="B8708" s="151" t="str">
        <f t="shared" si="272"/>
        <v>2007-2009_Persons_NJ1_&lt;75</v>
      </c>
      <c r="C8708" s="152" t="s">
        <v>5</v>
      </c>
      <c r="D8708" s="152" t="s">
        <v>215</v>
      </c>
      <c r="E8708" s="152" t="s">
        <v>72</v>
      </c>
      <c r="F8708" s="152">
        <v>238</v>
      </c>
      <c r="G8708" s="152">
        <v>79.3333333333333</v>
      </c>
      <c r="H8708" s="152">
        <v>267.25957867313502</v>
      </c>
      <c r="I8708" s="152">
        <v>284.650639438555</v>
      </c>
      <c r="J8708" s="152">
        <v>249.20038104171601</v>
      </c>
      <c r="K8708" s="152">
        <v>323.68091590680598</v>
      </c>
      <c r="L8708" s="152">
        <v>35.450258396838997</v>
      </c>
      <c r="M8708" s="152">
        <v>39.030276468251401</v>
      </c>
    </row>
    <row r="8709" spans="1:13">
      <c r="A8709" s="150" t="str">
        <f t="shared" si="273"/>
        <v>2008-2010PersonsNJ1</v>
      </c>
      <c r="B8709" s="151" t="str">
        <f t="shared" si="272"/>
        <v>2008-2010_Persons_NJ1_&lt;75</v>
      </c>
      <c r="C8709" s="152" t="s">
        <v>6</v>
      </c>
      <c r="D8709" s="152" t="s">
        <v>215</v>
      </c>
      <c r="E8709" s="152" t="s">
        <v>72</v>
      </c>
      <c r="F8709" s="152">
        <v>221</v>
      </c>
      <c r="G8709" s="152">
        <v>73.6666666666667</v>
      </c>
      <c r="H8709" s="152">
        <v>248.45977425012401</v>
      </c>
      <c r="I8709" s="152">
        <v>260.66740379449601</v>
      </c>
      <c r="J8709" s="152">
        <v>227.048169015404</v>
      </c>
      <c r="K8709" s="152">
        <v>297.81707803561198</v>
      </c>
      <c r="L8709" s="152">
        <v>33.619234779092899</v>
      </c>
      <c r="M8709" s="152">
        <v>37.149674241115903</v>
      </c>
    </row>
    <row r="8710" spans="1:13">
      <c r="A8710" s="150" t="str">
        <f t="shared" si="273"/>
        <v>2009-2011PersonsNJ1</v>
      </c>
      <c r="B8710" s="151" t="str">
        <f t="shared" si="272"/>
        <v>2009-2011_Persons_NJ1_&lt;75</v>
      </c>
      <c r="C8710" s="152" t="s">
        <v>7</v>
      </c>
      <c r="D8710" s="152" t="s">
        <v>215</v>
      </c>
      <c r="E8710" s="152" t="s">
        <v>72</v>
      </c>
      <c r="F8710" s="152">
        <v>228</v>
      </c>
      <c r="G8710" s="152">
        <v>76</v>
      </c>
      <c r="H8710" s="152">
        <v>257.23182454081899</v>
      </c>
      <c r="I8710" s="152">
        <v>264.21462923287601</v>
      </c>
      <c r="J8710" s="152">
        <v>230.658185582751</v>
      </c>
      <c r="K8710" s="152">
        <v>301.23740439283802</v>
      </c>
      <c r="L8710" s="152">
        <v>33.5564436501245</v>
      </c>
      <c r="M8710" s="152">
        <v>37.022775159962102</v>
      </c>
    </row>
    <row r="8711" spans="1:13">
      <c r="A8711" s="150" t="str">
        <f t="shared" si="273"/>
        <v>2010-2012PersonsNJ1</v>
      </c>
      <c r="B8711" s="151" t="str">
        <f t="shared" si="272"/>
        <v>2010-2012_Persons_NJ1_&lt;75</v>
      </c>
      <c r="C8711" s="152" t="s">
        <v>8</v>
      </c>
      <c r="D8711" s="152" t="s">
        <v>215</v>
      </c>
      <c r="E8711" s="152" t="s">
        <v>72</v>
      </c>
      <c r="F8711" s="152">
        <v>235</v>
      </c>
      <c r="G8711" s="152">
        <v>78.3333333333333</v>
      </c>
      <c r="H8711" s="152">
        <v>266.28895184136002</v>
      </c>
      <c r="I8711" s="152">
        <v>265.94290017838</v>
      </c>
      <c r="J8711" s="152">
        <v>232.65547474979701</v>
      </c>
      <c r="K8711" s="152">
        <v>302.61447354688198</v>
      </c>
      <c r="L8711" s="152">
        <v>33.2874254285829</v>
      </c>
      <c r="M8711" s="152">
        <v>36.671573368501903</v>
      </c>
    </row>
    <row r="8712" spans="1:13">
      <c r="A8712" s="150" t="str">
        <f t="shared" si="273"/>
        <v>2011-2013PersonsNJ1</v>
      </c>
      <c r="B8712" s="151" t="str">
        <f t="shared" si="272"/>
        <v>2011-2013_Persons_NJ1_&lt;75</v>
      </c>
      <c r="C8712" s="152" t="s">
        <v>9</v>
      </c>
      <c r="D8712" s="152" t="s">
        <v>215</v>
      </c>
      <c r="E8712" s="152" t="s">
        <v>72</v>
      </c>
      <c r="F8712" s="152">
        <v>250</v>
      </c>
      <c r="G8712" s="152">
        <v>83.3333333333333</v>
      </c>
      <c r="H8712" s="152">
        <v>284.30737038426997</v>
      </c>
      <c r="I8712" s="152">
        <v>277.644262088956</v>
      </c>
      <c r="J8712" s="152">
        <v>243.91856321873999</v>
      </c>
      <c r="K8712" s="152">
        <v>314.68873186151598</v>
      </c>
      <c r="L8712" s="152">
        <v>33.725698870215702</v>
      </c>
      <c r="M8712" s="152">
        <v>37.044469772560298</v>
      </c>
    </row>
    <row r="8713" spans="1:13">
      <c r="A8713" s="150" t="str">
        <f t="shared" si="273"/>
        <v>2012-2014PersonsNJ1</v>
      </c>
      <c r="B8713" s="151" t="str">
        <f t="shared" si="272"/>
        <v>2012-2014_Persons_NJ1_&lt;75</v>
      </c>
      <c r="C8713" s="152" t="s">
        <v>216</v>
      </c>
      <c r="D8713" s="152" t="s">
        <v>215</v>
      </c>
      <c r="E8713" s="152" t="s">
        <v>72</v>
      </c>
      <c r="F8713" s="152">
        <v>232</v>
      </c>
      <c r="G8713" s="152">
        <v>77.3333333333333</v>
      </c>
      <c r="H8713" s="152">
        <v>264.74347270403501</v>
      </c>
      <c r="I8713" s="152">
        <v>251.04471263308201</v>
      </c>
      <c r="J8713" s="152">
        <v>219.44145244409901</v>
      </c>
      <c r="K8713" s="152">
        <v>285.882736949959</v>
      </c>
      <c r="L8713" s="152">
        <v>31.603260188983</v>
      </c>
      <c r="M8713" s="152">
        <v>34.838024316876897</v>
      </c>
    </row>
    <row r="8714" spans="1:13">
      <c r="A8714" s="150" t="str">
        <f t="shared" si="273"/>
        <v>2004-2006PersonsNJ2</v>
      </c>
      <c r="B8714" s="151" t="str">
        <f t="shared" si="272"/>
        <v>2004-2006_Persons_NJ2_&lt;75</v>
      </c>
      <c r="C8714" s="152" t="s">
        <v>1</v>
      </c>
      <c r="D8714" s="152" t="s">
        <v>215</v>
      </c>
      <c r="E8714" s="152" t="s">
        <v>73</v>
      </c>
      <c r="F8714" s="152">
        <v>258</v>
      </c>
      <c r="G8714" s="152">
        <v>86</v>
      </c>
      <c r="H8714" s="152">
        <v>323.99849303026502</v>
      </c>
      <c r="I8714" s="152">
        <v>357.47074934943703</v>
      </c>
      <c r="J8714" s="152">
        <v>314.26754802850701</v>
      </c>
      <c r="K8714" s="152">
        <v>404.85548861130297</v>
      </c>
      <c r="L8714" s="152">
        <v>43.203201320930603</v>
      </c>
      <c r="M8714" s="152">
        <v>47.384739261865498</v>
      </c>
    </row>
    <row r="8715" spans="1:13">
      <c r="A8715" s="150" t="str">
        <f t="shared" si="273"/>
        <v>2005-2007PersonsNJ2</v>
      </c>
      <c r="B8715" s="151" t="str">
        <f t="shared" si="272"/>
        <v>2005-2007_Persons_NJ2_&lt;75</v>
      </c>
      <c r="C8715" s="152" t="s">
        <v>3</v>
      </c>
      <c r="D8715" s="152" t="s">
        <v>215</v>
      </c>
      <c r="E8715" s="152" t="s">
        <v>73</v>
      </c>
      <c r="F8715" s="152">
        <v>254</v>
      </c>
      <c r="G8715" s="152">
        <v>84.6666666666667</v>
      </c>
      <c r="H8715" s="152">
        <v>318.21997268820701</v>
      </c>
      <c r="I8715" s="152">
        <v>348.13256632334998</v>
      </c>
      <c r="J8715" s="152">
        <v>305.839574731092</v>
      </c>
      <c r="K8715" s="152">
        <v>394.552777531049</v>
      </c>
      <c r="L8715" s="152">
        <v>42.292991592257998</v>
      </c>
      <c r="M8715" s="152">
        <v>46.420211207699303</v>
      </c>
    </row>
    <row r="8716" spans="1:13">
      <c r="A8716" s="150" t="str">
        <f t="shared" si="273"/>
        <v>2006-2008PersonsNJ2</v>
      </c>
      <c r="B8716" s="151" t="str">
        <f t="shared" si="272"/>
        <v>2006-2008_Persons_NJ2_&lt;75</v>
      </c>
      <c r="C8716" s="152" t="s">
        <v>4</v>
      </c>
      <c r="D8716" s="152" t="s">
        <v>215</v>
      </c>
      <c r="E8716" s="152" t="s">
        <v>73</v>
      </c>
      <c r="F8716" s="152">
        <v>268</v>
      </c>
      <c r="G8716" s="152">
        <v>89.3333333333333</v>
      </c>
      <c r="H8716" s="152">
        <v>335.23466426498601</v>
      </c>
      <c r="I8716" s="152">
        <v>351.01937904417099</v>
      </c>
      <c r="J8716" s="152">
        <v>309.61327138136699</v>
      </c>
      <c r="K8716" s="152">
        <v>396.35378307984098</v>
      </c>
      <c r="L8716" s="152">
        <v>41.406107662803997</v>
      </c>
      <c r="M8716" s="152">
        <v>45.334404035670097</v>
      </c>
    </row>
    <row r="8717" spans="1:13">
      <c r="A8717" s="150" t="str">
        <f t="shared" si="273"/>
        <v>2007-2009PersonsNJ2</v>
      </c>
      <c r="B8717" s="151" t="str">
        <f t="shared" si="272"/>
        <v>2007-2009_Persons_NJ2_&lt;75</v>
      </c>
      <c r="C8717" s="152" t="s">
        <v>5</v>
      </c>
      <c r="D8717" s="152" t="s">
        <v>215</v>
      </c>
      <c r="E8717" s="152" t="s">
        <v>73</v>
      </c>
      <c r="F8717" s="152">
        <v>258</v>
      </c>
      <c r="G8717" s="152">
        <v>86</v>
      </c>
      <c r="H8717" s="152">
        <v>322.262331530496</v>
      </c>
      <c r="I8717" s="152">
        <v>325.25319867737397</v>
      </c>
      <c r="J8717" s="152">
        <v>286.26648120748303</v>
      </c>
      <c r="K8717" s="152">
        <v>368.01335036760997</v>
      </c>
      <c r="L8717" s="152">
        <v>38.986717469891097</v>
      </c>
      <c r="M8717" s="152">
        <v>42.760151690236199</v>
      </c>
    </row>
    <row r="8718" spans="1:13">
      <c r="A8718" s="150" t="str">
        <f t="shared" si="273"/>
        <v>2008-2010PersonsNJ2</v>
      </c>
      <c r="B8718" s="151" t="str">
        <f t="shared" si="272"/>
        <v>2008-2010_Persons_NJ2_&lt;75</v>
      </c>
      <c r="C8718" s="152" t="s">
        <v>6</v>
      </c>
      <c r="D8718" s="152" t="s">
        <v>215</v>
      </c>
      <c r="E8718" s="152" t="s">
        <v>73</v>
      </c>
      <c r="F8718" s="152">
        <v>282</v>
      </c>
      <c r="G8718" s="152">
        <v>94</v>
      </c>
      <c r="H8718" s="152">
        <v>352.58373863792701</v>
      </c>
      <c r="I8718" s="152">
        <v>344.13331169019102</v>
      </c>
      <c r="J8718" s="152">
        <v>304.709435524345</v>
      </c>
      <c r="K8718" s="152">
        <v>387.19875663750997</v>
      </c>
      <c r="L8718" s="152">
        <v>39.423876165846103</v>
      </c>
      <c r="M8718" s="152">
        <v>43.065444947318703</v>
      </c>
    </row>
    <row r="8719" spans="1:13">
      <c r="A8719" s="150" t="str">
        <f t="shared" si="273"/>
        <v>2009-2011PersonsNJ2</v>
      </c>
      <c r="B8719" s="151" t="str">
        <f t="shared" si="272"/>
        <v>2009-2011_Persons_NJ2_&lt;75</v>
      </c>
      <c r="C8719" s="152" t="s">
        <v>7</v>
      </c>
      <c r="D8719" s="152" t="s">
        <v>215</v>
      </c>
      <c r="E8719" s="152" t="s">
        <v>73</v>
      </c>
      <c r="F8719" s="152">
        <v>267</v>
      </c>
      <c r="G8719" s="152">
        <v>89</v>
      </c>
      <c r="H8719" s="152">
        <v>334.28067056452102</v>
      </c>
      <c r="I8719" s="152">
        <v>323.66933958423999</v>
      </c>
      <c r="J8719" s="152">
        <v>285.63921941932603</v>
      </c>
      <c r="K8719" s="152">
        <v>365.31456129575201</v>
      </c>
      <c r="L8719" s="152">
        <v>38.030120164913903</v>
      </c>
      <c r="M8719" s="152">
        <v>41.645221711511901</v>
      </c>
    </row>
    <row r="8720" spans="1:13">
      <c r="A8720" s="150" t="str">
        <f t="shared" si="273"/>
        <v>2010-2012PersonsNJ2</v>
      </c>
      <c r="B8720" s="151" t="str">
        <f t="shared" si="272"/>
        <v>2010-2012_Persons_NJ2_&lt;75</v>
      </c>
      <c r="C8720" s="152" t="s">
        <v>8</v>
      </c>
      <c r="D8720" s="152" t="s">
        <v>215</v>
      </c>
      <c r="E8720" s="152" t="s">
        <v>73</v>
      </c>
      <c r="F8720" s="152">
        <v>267</v>
      </c>
      <c r="G8720" s="152">
        <v>89</v>
      </c>
      <c r="H8720" s="152">
        <v>334.73747555288099</v>
      </c>
      <c r="I8720" s="152">
        <v>316.325882175674</v>
      </c>
      <c r="J8720" s="152">
        <v>279.16201629265203</v>
      </c>
      <c r="K8720" s="152">
        <v>357.022504422564</v>
      </c>
      <c r="L8720" s="152">
        <v>37.1638658830217</v>
      </c>
      <c r="M8720" s="152">
        <v>40.696622246890001</v>
      </c>
    </row>
    <row r="8721" spans="1:13">
      <c r="A8721" s="150" t="str">
        <f t="shared" si="273"/>
        <v>2011-2013PersonsNJ2</v>
      </c>
      <c r="B8721" s="151" t="str">
        <f t="shared" si="272"/>
        <v>2011-2013_Persons_NJ2_&lt;75</v>
      </c>
      <c r="C8721" s="152" t="s">
        <v>9</v>
      </c>
      <c r="D8721" s="152" t="s">
        <v>215</v>
      </c>
      <c r="E8721" s="152" t="s">
        <v>73</v>
      </c>
      <c r="F8721" s="152">
        <v>240</v>
      </c>
      <c r="G8721" s="152">
        <v>80</v>
      </c>
      <c r="H8721" s="152">
        <v>301.38637733574399</v>
      </c>
      <c r="I8721" s="152">
        <v>279.34532468037298</v>
      </c>
      <c r="J8721" s="152">
        <v>244.77643136889901</v>
      </c>
      <c r="K8721" s="152">
        <v>317.38987190359398</v>
      </c>
      <c r="L8721" s="152">
        <v>34.568893311474099</v>
      </c>
      <c r="M8721" s="152">
        <v>38.044547223221002</v>
      </c>
    </row>
    <row r="8722" spans="1:13">
      <c r="A8722" s="150" t="str">
        <f t="shared" si="273"/>
        <v>2012-2014PersonsNJ2</v>
      </c>
      <c r="B8722" s="151" t="str">
        <f t="shared" si="272"/>
        <v>2012-2014_Persons_NJ2_&lt;75</v>
      </c>
      <c r="C8722" s="152" t="s">
        <v>216</v>
      </c>
      <c r="D8722" s="152" t="s">
        <v>215</v>
      </c>
      <c r="E8722" s="152" t="s">
        <v>73</v>
      </c>
      <c r="F8722" s="152">
        <v>245</v>
      </c>
      <c r="G8722" s="152">
        <v>81.6666666666667</v>
      </c>
      <c r="H8722" s="152">
        <v>308.23038019273798</v>
      </c>
      <c r="I8722" s="152">
        <v>278.82460243807202</v>
      </c>
      <c r="J8722" s="152">
        <v>244.63166031348601</v>
      </c>
      <c r="K8722" s="152">
        <v>316.41826797662202</v>
      </c>
      <c r="L8722" s="152">
        <v>34.192942124585301</v>
      </c>
      <c r="M8722" s="152">
        <v>37.593665538549999</v>
      </c>
    </row>
    <row r="8723" spans="1:13">
      <c r="A8723" s="150" t="str">
        <f t="shared" si="273"/>
        <v>2004-2006PersonsNJ3</v>
      </c>
      <c r="B8723" s="151" t="str">
        <f t="shared" si="272"/>
        <v>2004-2006_Persons_NJ3_&lt;75</v>
      </c>
      <c r="C8723" s="152" t="s">
        <v>1</v>
      </c>
      <c r="D8723" s="152" t="s">
        <v>215</v>
      </c>
      <c r="E8723" s="152" t="s">
        <v>74</v>
      </c>
      <c r="F8723" s="152">
        <v>306</v>
      </c>
      <c r="G8723" s="152">
        <v>102</v>
      </c>
      <c r="H8723" s="152">
        <v>378.39442053717198</v>
      </c>
      <c r="I8723" s="152">
        <v>422.16478490433502</v>
      </c>
      <c r="J8723" s="152">
        <v>375.717137739919</v>
      </c>
      <c r="K8723" s="152">
        <v>472.722964946942</v>
      </c>
      <c r="L8723" s="152">
        <v>46.447647164415599</v>
      </c>
      <c r="M8723" s="152">
        <v>50.558180042607503</v>
      </c>
    </row>
    <row r="8724" spans="1:13">
      <c r="A8724" s="150" t="str">
        <f t="shared" si="273"/>
        <v>2005-2007PersonsNJ3</v>
      </c>
      <c r="B8724" s="151" t="str">
        <f t="shared" si="272"/>
        <v>2005-2007_Persons_NJ3_&lt;75</v>
      </c>
      <c r="C8724" s="152" t="s">
        <v>3</v>
      </c>
      <c r="D8724" s="152" t="s">
        <v>215</v>
      </c>
      <c r="E8724" s="152" t="s">
        <v>74</v>
      </c>
      <c r="F8724" s="152">
        <v>292</v>
      </c>
      <c r="G8724" s="152">
        <v>97.3333333333333</v>
      </c>
      <c r="H8724" s="152">
        <v>362.03583162854102</v>
      </c>
      <c r="I8724" s="152">
        <v>401.18399671914801</v>
      </c>
      <c r="J8724" s="152">
        <v>356.11215821221202</v>
      </c>
      <c r="K8724" s="152">
        <v>450.34370396000497</v>
      </c>
      <c r="L8724" s="152">
        <v>45.0718385069353</v>
      </c>
      <c r="M8724" s="152">
        <v>49.159707240857202</v>
      </c>
    </row>
    <row r="8725" spans="1:13">
      <c r="A8725" s="150" t="str">
        <f t="shared" si="273"/>
        <v>2006-2008PersonsNJ3</v>
      </c>
      <c r="B8725" s="151" t="str">
        <f t="shared" si="272"/>
        <v>2006-2008_Persons_NJ3_&lt;75</v>
      </c>
      <c r="C8725" s="152" t="s">
        <v>4</v>
      </c>
      <c r="D8725" s="152" t="s">
        <v>215</v>
      </c>
      <c r="E8725" s="152" t="s">
        <v>74</v>
      </c>
      <c r="F8725" s="152">
        <v>263</v>
      </c>
      <c r="G8725" s="152">
        <v>87.6666666666667</v>
      </c>
      <c r="H8725" s="152">
        <v>326.83393604990698</v>
      </c>
      <c r="I8725" s="152">
        <v>355.03960430416703</v>
      </c>
      <c r="J8725" s="152">
        <v>313.14920342850701</v>
      </c>
      <c r="K8725" s="152">
        <v>400.94377274398897</v>
      </c>
      <c r="L8725" s="152">
        <v>41.890400875659601</v>
      </c>
      <c r="M8725" s="152">
        <v>45.904168439821802</v>
      </c>
    </row>
    <row r="8726" spans="1:13">
      <c r="A8726" s="150" t="str">
        <f t="shared" si="273"/>
        <v>2007-2009PersonsNJ3</v>
      </c>
      <c r="B8726" s="151" t="str">
        <f t="shared" si="272"/>
        <v>2007-2009_Persons_NJ3_&lt;75</v>
      </c>
      <c r="C8726" s="152" t="s">
        <v>5</v>
      </c>
      <c r="D8726" s="152" t="s">
        <v>215</v>
      </c>
      <c r="E8726" s="152" t="s">
        <v>74</v>
      </c>
      <c r="F8726" s="152">
        <v>255</v>
      </c>
      <c r="G8726" s="152">
        <v>85</v>
      </c>
      <c r="H8726" s="152">
        <v>317.08924507889901</v>
      </c>
      <c r="I8726" s="152">
        <v>334.33941029890798</v>
      </c>
      <c r="J8726" s="152">
        <v>294.35396519465098</v>
      </c>
      <c r="K8726" s="152">
        <v>378.21883319206898</v>
      </c>
      <c r="L8726" s="152">
        <v>39.985445104257202</v>
      </c>
      <c r="M8726" s="152">
        <v>43.879422893161099</v>
      </c>
    </row>
    <row r="8727" spans="1:13">
      <c r="A8727" s="150" t="str">
        <f t="shared" si="273"/>
        <v>2008-2010PersonsNJ3</v>
      </c>
      <c r="B8727" s="151" t="str">
        <f t="shared" si="272"/>
        <v>2008-2010_Persons_NJ3_&lt;75</v>
      </c>
      <c r="C8727" s="152" t="s">
        <v>6</v>
      </c>
      <c r="D8727" s="152" t="s">
        <v>215</v>
      </c>
      <c r="E8727" s="152" t="s">
        <v>74</v>
      </c>
      <c r="F8727" s="152">
        <v>255</v>
      </c>
      <c r="G8727" s="152">
        <v>85</v>
      </c>
      <c r="H8727" s="152">
        <v>317.29046386621502</v>
      </c>
      <c r="I8727" s="152">
        <v>324.30577949833202</v>
      </c>
      <c r="J8727" s="152">
        <v>285.57043794164701</v>
      </c>
      <c r="K8727" s="152">
        <v>366.81335765946199</v>
      </c>
      <c r="L8727" s="152">
        <v>38.735341556684197</v>
      </c>
      <c r="M8727" s="152">
        <v>42.507578161129999</v>
      </c>
    </row>
    <row r="8728" spans="1:13">
      <c r="A8728" s="150" t="str">
        <f t="shared" si="273"/>
        <v>2009-2011PersonsNJ3</v>
      </c>
      <c r="B8728" s="151" t="str">
        <f t="shared" si="272"/>
        <v>2009-2011_Persons_NJ3_&lt;75</v>
      </c>
      <c r="C8728" s="152" t="s">
        <v>7</v>
      </c>
      <c r="D8728" s="152" t="s">
        <v>215</v>
      </c>
      <c r="E8728" s="152" t="s">
        <v>74</v>
      </c>
      <c r="F8728" s="152">
        <v>268</v>
      </c>
      <c r="G8728" s="152">
        <v>89.3333333333333</v>
      </c>
      <c r="H8728" s="152">
        <v>333.75259965877501</v>
      </c>
      <c r="I8728" s="152">
        <v>332.15465102252801</v>
      </c>
      <c r="J8728" s="152">
        <v>293.41925884038602</v>
      </c>
      <c r="K8728" s="152">
        <v>374.56496241827602</v>
      </c>
      <c r="L8728" s="152">
        <v>38.735392182142199</v>
      </c>
      <c r="M8728" s="152">
        <v>42.410311395747698</v>
      </c>
    </row>
    <row r="8729" spans="1:13">
      <c r="A8729" s="150" t="str">
        <f t="shared" si="273"/>
        <v>2010-2012PersonsNJ3</v>
      </c>
      <c r="B8729" s="151" t="str">
        <f t="shared" si="272"/>
        <v>2010-2012_Persons_NJ3_&lt;75</v>
      </c>
      <c r="C8729" s="152" t="s">
        <v>8</v>
      </c>
      <c r="D8729" s="152" t="s">
        <v>215</v>
      </c>
      <c r="E8729" s="152" t="s">
        <v>74</v>
      </c>
      <c r="F8729" s="152">
        <v>273</v>
      </c>
      <c r="G8729" s="152">
        <v>91</v>
      </c>
      <c r="H8729" s="152">
        <v>340.84950183534301</v>
      </c>
      <c r="I8729" s="152">
        <v>331.56655151503003</v>
      </c>
      <c r="J8729" s="152">
        <v>293.24205150134298</v>
      </c>
      <c r="K8729" s="152">
        <v>373.49185848001298</v>
      </c>
      <c r="L8729" s="152">
        <v>38.324500013687597</v>
      </c>
      <c r="M8729" s="152">
        <v>41.9253069649832</v>
      </c>
    </row>
    <row r="8730" spans="1:13">
      <c r="A8730" s="150" t="str">
        <f t="shared" si="273"/>
        <v>2011-2013PersonsNJ3</v>
      </c>
      <c r="B8730" s="151" t="str">
        <f t="shared" si="272"/>
        <v>2011-2013_Persons_NJ3_&lt;75</v>
      </c>
      <c r="C8730" s="152" t="s">
        <v>9</v>
      </c>
      <c r="D8730" s="152" t="s">
        <v>215</v>
      </c>
      <c r="E8730" s="152" t="s">
        <v>74</v>
      </c>
      <c r="F8730" s="152">
        <v>278</v>
      </c>
      <c r="G8730" s="152">
        <v>92.6666666666667</v>
      </c>
      <c r="H8730" s="152">
        <v>346.86696778379502</v>
      </c>
      <c r="I8730" s="152">
        <v>333.40525115428198</v>
      </c>
      <c r="J8730" s="152">
        <v>295.17488137451397</v>
      </c>
      <c r="K8730" s="152">
        <v>375.19352063478499</v>
      </c>
      <c r="L8730" s="152">
        <v>38.230369779767301</v>
      </c>
      <c r="M8730" s="152">
        <v>41.788269480503402</v>
      </c>
    </row>
    <row r="8731" spans="1:13">
      <c r="A8731" s="150" t="str">
        <f t="shared" si="273"/>
        <v>2012-2014PersonsNJ3</v>
      </c>
      <c r="B8731" s="151" t="str">
        <f t="shared" si="272"/>
        <v>2012-2014_Persons_NJ3_&lt;75</v>
      </c>
      <c r="C8731" s="152" t="s">
        <v>216</v>
      </c>
      <c r="D8731" s="152" t="s">
        <v>215</v>
      </c>
      <c r="E8731" s="152" t="s">
        <v>74</v>
      </c>
      <c r="F8731" s="152">
        <v>267</v>
      </c>
      <c r="G8731" s="152">
        <v>89</v>
      </c>
      <c r="H8731" s="152">
        <v>332.41618007743898</v>
      </c>
      <c r="I8731" s="152">
        <v>317.33410653027403</v>
      </c>
      <c r="J8731" s="152">
        <v>280.19133611493203</v>
      </c>
      <c r="K8731" s="152">
        <v>358.00762799744501</v>
      </c>
      <c r="L8731" s="152">
        <v>37.142770415342</v>
      </c>
      <c r="M8731" s="152">
        <v>40.673521467170602</v>
      </c>
    </row>
    <row r="8732" spans="1:13">
      <c r="A8732" s="150" t="str">
        <f t="shared" si="273"/>
        <v>2004-2006PersonsNJ4</v>
      </c>
      <c r="B8732" s="151" t="str">
        <f t="shared" si="272"/>
        <v>2004-2006_Persons_NJ4_&lt;75</v>
      </c>
      <c r="C8732" s="152" t="s">
        <v>1</v>
      </c>
      <c r="D8732" s="152" t="s">
        <v>215</v>
      </c>
      <c r="E8732" s="152" t="s">
        <v>75</v>
      </c>
      <c r="F8732" s="152">
        <v>357</v>
      </c>
      <c r="G8732" s="152">
        <v>119</v>
      </c>
      <c r="H8732" s="152">
        <v>408.77550553049201</v>
      </c>
      <c r="I8732" s="152">
        <v>458.87111563942199</v>
      </c>
      <c r="J8732" s="152">
        <v>412.31934433218299</v>
      </c>
      <c r="K8732" s="152">
        <v>509.223643622032</v>
      </c>
      <c r="L8732" s="152">
        <v>46.551771307239797</v>
      </c>
      <c r="M8732" s="152">
        <v>50.352527982609402</v>
      </c>
    </row>
    <row r="8733" spans="1:13">
      <c r="A8733" s="150" t="str">
        <f t="shared" si="273"/>
        <v>2005-2007PersonsNJ4</v>
      </c>
      <c r="B8733" s="151" t="str">
        <f t="shared" si="272"/>
        <v>2005-2007_Persons_NJ4_&lt;75</v>
      </c>
      <c r="C8733" s="152" t="s">
        <v>3</v>
      </c>
      <c r="D8733" s="152" t="s">
        <v>215</v>
      </c>
      <c r="E8733" s="152" t="s">
        <v>75</v>
      </c>
      <c r="F8733" s="152">
        <v>348</v>
      </c>
      <c r="G8733" s="152">
        <v>116</v>
      </c>
      <c r="H8733" s="152">
        <v>398.05547612239098</v>
      </c>
      <c r="I8733" s="152">
        <v>442.23387546670398</v>
      </c>
      <c r="J8733" s="152">
        <v>396.78193576477798</v>
      </c>
      <c r="K8733" s="152">
        <v>491.44657488057601</v>
      </c>
      <c r="L8733" s="152">
        <v>45.451939701925802</v>
      </c>
      <c r="M8733" s="152">
        <v>49.212699413872699</v>
      </c>
    </row>
    <row r="8734" spans="1:13">
      <c r="A8734" s="150" t="str">
        <f t="shared" si="273"/>
        <v>2006-2008PersonsNJ4</v>
      </c>
      <c r="B8734" s="151" t="str">
        <f t="shared" si="272"/>
        <v>2006-2008_Persons_NJ4_&lt;75</v>
      </c>
      <c r="C8734" s="152" t="s">
        <v>4</v>
      </c>
      <c r="D8734" s="152" t="s">
        <v>215</v>
      </c>
      <c r="E8734" s="152" t="s">
        <v>75</v>
      </c>
      <c r="F8734" s="152">
        <v>324</v>
      </c>
      <c r="G8734" s="152">
        <v>108</v>
      </c>
      <c r="H8734" s="152">
        <v>369.31915330164497</v>
      </c>
      <c r="I8734" s="152">
        <v>408.804325366417</v>
      </c>
      <c r="J8734" s="152">
        <v>365.295021751771</v>
      </c>
      <c r="K8734" s="152">
        <v>456.050641777897</v>
      </c>
      <c r="L8734" s="152">
        <v>43.509303614645802</v>
      </c>
      <c r="M8734" s="152">
        <v>47.246316411480599</v>
      </c>
    </row>
    <row r="8735" spans="1:13">
      <c r="A8735" s="150" t="str">
        <f t="shared" si="273"/>
        <v>2007-2009PersonsNJ4</v>
      </c>
      <c r="B8735" s="151" t="str">
        <f t="shared" si="272"/>
        <v>2007-2009_Persons_NJ4_&lt;75</v>
      </c>
      <c r="C8735" s="152" t="s">
        <v>5</v>
      </c>
      <c r="D8735" s="152" t="s">
        <v>215</v>
      </c>
      <c r="E8735" s="152" t="s">
        <v>75</v>
      </c>
      <c r="F8735" s="152">
        <v>352</v>
      </c>
      <c r="G8735" s="152">
        <v>117.333333333333</v>
      </c>
      <c r="H8735" s="152">
        <v>398.50560398505598</v>
      </c>
      <c r="I8735" s="152">
        <v>438.59638761093498</v>
      </c>
      <c r="J8735" s="152">
        <v>393.74336427302001</v>
      </c>
      <c r="K8735" s="152">
        <v>487.13853453522398</v>
      </c>
      <c r="L8735" s="152">
        <v>44.853023337914898</v>
      </c>
      <c r="M8735" s="152">
        <v>48.542146924288403</v>
      </c>
    </row>
    <row r="8736" spans="1:13">
      <c r="A8736" s="150" t="str">
        <f t="shared" si="273"/>
        <v>2008-2010PersonsNJ4</v>
      </c>
      <c r="B8736" s="151" t="str">
        <f t="shared" si="272"/>
        <v>2008-2010_Persons_NJ4_&lt;75</v>
      </c>
      <c r="C8736" s="152" t="s">
        <v>6</v>
      </c>
      <c r="D8736" s="152" t="s">
        <v>215</v>
      </c>
      <c r="E8736" s="152" t="s">
        <v>75</v>
      </c>
      <c r="F8736" s="152">
        <v>350</v>
      </c>
      <c r="G8736" s="152">
        <v>116.666666666667</v>
      </c>
      <c r="H8736" s="152">
        <v>393.76722731619498</v>
      </c>
      <c r="I8736" s="152">
        <v>432.716921906832</v>
      </c>
      <c r="J8736" s="152">
        <v>388.365427436049</v>
      </c>
      <c r="K8736" s="152">
        <v>480.72715849542197</v>
      </c>
      <c r="L8736" s="152">
        <v>44.3514944707835</v>
      </c>
      <c r="M8736" s="152">
        <v>48.010236588589997</v>
      </c>
    </row>
    <row r="8737" spans="1:13">
      <c r="A8737" s="150" t="str">
        <f t="shared" si="273"/>
        <v>2009-2011PersonsNJ4</v>
      </c>
      <c r="B8737" s="151" t="str">
        <f t="shared" si="272"/>
        <v>2009-2011_Persons_NJ4_&lt;75</v>
      </c>
      <c r="C8737" s="152" t="s">
        <v>7</v>
      </c>
      <c r="D8737" s="152" t="s">
        <v>215</v>
      </c>
      <c r="E8737" s="152" t="s">
        <v>75</v>
      </c>
      <c r="F8737" s="152">
        <v>350</v>
      </c>
      <c r="G8737" s="152">
        <v>116.666666666667</v>
      </c>
      <c r="H8737" s="152">
        <v>390.73838390604402</v>
      </c>
      <c r="I8737" s="152">
        <v>428.78313096235598</v>
      </c>
      <c r="J8737" s="152">
        <v>384.84147426825098</v>
      </c>
      <c r="K8737" s="152">
        <v>476.349720524931</v>
      </c>
      <c r="L8737" s="152">
        <v>43.941656694105099</v>
      </c>
      <c r="M8737" s="152">
        <v>47.566589562575203</v>
      </c>
    </row>
    <row r="8738" spans="1:13">
      <c r="A8738" s="150" t="str">
        <f t="shared" si="273"/>
        <v>2010-2012PersonsNJ4</v>
      </c>
      <c r="B8738" s="151" t="str">
        <f t="shared" si="272"/>
        <v>2010-2012_Persons_NJ4_&lt;75</v>
      </c>
      <c r="C8738" s="152" t="s">
        <v>8</v>
      </c>
      <c r="D8738" s="152" t="s">
        <v>215</v>
      </c>
      <c r="E8738" s="152" t="s">
        <v>75</v>
      </c>
      <c r="F8738" s="152">
        <v>310</v>
      </c>
      <c r="G8738" s="152">
        <v>103.333333333333</v>
      </c>
      <c r="H8738" s="152">
        <v>343.90184375762698</v>
      </c>
      <c r="I8738" s="152">
        <v>374.01033531514901</v>
      </c>
      <c r="J8738" s="152">
        <v>333.38742468375102</v>
      </c>
      <c r="K8738" s="152">
        <v>418.20393487203899</v>
      </c>
      <c r="L8738" s="152">
        <v>40.622910631397197</v>
      </c>
      <c r="M8738" s="152">
        <v>44.193599556890199</v>
      </c>
    </row>
    <row r="8739" spans="1:13">
      <c r="A8739" s="150" t="str">
        <f t="shared" si="273"/>
        <v>2011-2013PersonsNJ4</v>
      </c>
      <c r="B8739" s="151" t="str">
        <f t="shared" si="272"/>
        <v>2011-2013_Persons_NJ4_&lt;75</v>
      </c>
      <c r="C8739" s="152" t="s">
        <v>9</v>
      </c>
      <c r="D8739" s="152" t="s">
        <v>215</v>
      </c>
      <c r="E8739" s="152" t="s">
        <v>75</v>
      </c>
      <c r="F8739" s="152">
        <v>313</v>
      </c>
      <c r="G8739" s="152">
        <v>104.333333333333</v>
      </c>
      <c r="H8739" s="152">
        <v>344.577039940112</v>
      </c>
      <c r="I8739" s="152">
        <v>372.51248670253801</v>
      </c>
      <c r="J8739" s="152">
        <v>332.25688320521601</v>
      </c>
      <c r="K8739" s="152">
        <v>416.28869855377002</v>
      </c>
      <c r="L8739" s="152">
        <v>40.255603497322603</v>
      </c>
      <c r="M8739" s="152">
        <v>43.776211851231899</v>
      </c>
    </row>
    <row r="8740" spans="1:13">
      <c r="A8740" s="150" t="str">
        <f t="shared" si="273"/>
        <v>2012-2014PersonsNJ4</v>
      </c>
      <c r="B8740" s="151" t="str">
        <f t="shared" si="272"/>
        <v>2012-2014_Persons_NJ4_&lt;75</v>
      </c>
      <c r="C8740" s="152" t="s">
        <v>216</v>
      </c>
      <c r="D8740" s="152" t="s">
        <v>215</v>
      </c>
      <c r="E8740" s="152" t="s">
        <v>75</v>
      </c>
      <c r="F8740" s="152">
        <v>329</v>
      </c>
      <c r="G8740" s="152">
        <v>109.666666666667</v>
      </c>
      <c r="H8740" s="152">
        <v>361.165389597559</v>
      </c>
      <c r="I8740" s="152">
        <v>384.92328025602501</v>
      </c>
      <c r="J8740" s="152">
        <v>344.32994288106403</v>
      </c>
      <c r="K8740" s="152">
        <v>428.975367435556</v>
      </c>
      <c r="L8740" s="152">
        <v>40.593337374960399</v>
      </c>
      <c r="M8740" s="152">
        <v>44.052087179531597</v>
      </c>
    </row>
    <row r="8741" spans="1:13">
      <c r="A8741" s="150" t="str">
        <f t="shared" si="273"/>
        <v>2004-2006PersonsNJ5</v>
      </c>
      <c r="B8741" s="151" t="str">
        <f t="shared" si="272"/>
        <v>2004-2006_Persons_NJ5_&lt;75</v>
      </c>
      <c r="C8741" s="152" t="s">
        <v>1</v>
      </c>
      <c r="D8741" s="152" t="s">
        <v>215</v>
      </c>
      <c r="E8741" s="152" t="s">
        <v>76</v>
      </c>
      <c r="F8741" s="152">
        <v>488</v>
      </c>
      <c r="G8741" s="152">
        <v>162.666666666667</v>
      </c>
      <c r="H8741" s="152">
        <v>595.01310735841002</v>
      </c>
      <c r="I8741" s="152">
        <v>659.58894762428997</v>
      </c>
      <c r="J8741" s="152">
        <v>602.14276160623695</v>
      </c>
      <c r="K8741" s="152">
        <v>721.02138021026803</v>
      </c>
      <c r="L8741" s="152">
        <v>57.446186018052998</v>
      </c>
      <c r="M8741" s="152">
        <v>61.432432585977601</v>
      </c>
    </row>
    <row r="8742" spans="1:13">
      <c r="A8742" s="150" t="str">
        <f t="shared" si="273"/>
        <v>2005-2007PersonsNJ5</v>
      </c>
      <c r="B8742" s="151" t="str">
        <f t="shared" si="272"/>
        <v>2005-2007_Persons_NJ5_&lt;75</v>
      </c>
      <c r="C8742" s="152" t="s">
        <v>3</v>
      </c>
      <c r="D8742" s="152" t="s">
        <v>215</v>
      </c>
      <c r="E8742" s="152" t="s">
        <v>76</v>
      </c>
      <c r="F8742" s="152">
        <v>484</v>
      </c>
      <c r="G8742" s="152">
        <v>161.333333333333</v>
      </c>
      <c r="H8742" s="152">
        <v>586.91566118959599</v>
      </c>
      <c r="I8742" s="152">
        <v>653.29691101656601</v>
      </c>
      <c r="J8742" s="152">
        <v>596.17805271916905</v>
      </c>
      <c r="K8742" s="152">
        <v>714.39626196428901</v>
      </c>
      <c r="L8742" s="152">
        <v>57.118858297396898</v>
      </c>
      <c r="M8742" s="152">
        <v>61.0993509477236</v>
      </c>
    </row>
    <row r="8743" spans="1:13">
      <c r="A8743" s="150" t="str">
        <f t="shared" si="273"/>
        <v>2006-2008PersonsNJ5</v>
      </c>
      <c r="B8743" s="151" t="str">
        <f t="shared" si="272"/>
        <v>2006-2008_Persons_NJ5_&lt;75</v>
      </c>
      <c r="C8743" s="152" t="s">
        <v>4</v>
      </c>
      <c r="D8743" s="152" t="s">
        <v>215</v>
      </c>
      <c r="E8743" s="152" t="s">
        <v>76</v>
      </c>
      <c r="F8743" s="152">
        <v>456</v>
      </c>
      <c r="G8743" s="152">
        <v>152</v>
      </c>
      <c r="H8743" s="152">
        <v>549.46379081817099</v>
      </c>
      <c r="I8743" s="152">
        <v>611.55165607483002</v>
      </c>
      <c r="J8743" s="152">
        <v>556.47606850804902</v>
      </c>
      <c r="K8743" s="152">
        <v>670.585929805197</v>
      </c>
      <c r="L8743" s="152">
        <v>55.075587566781103</v>
      </c>
      <c r="M8743" s="152">
        <v>59.034273730366699</v>
      </c>
    </row>
    <row r="8744" spans="1:13">
      <c r="A8744" s="150" t="str">
        <f t="shared" si="273"/>
        <v>2007-2009PersonsNJ5</v>
      </c>
      <c r="B8744" s="151" t="str">
        <f t="shared" si="272"/>
        <v>2007-2009_Persons_NJ5_&lt;75</v>
      </c>
      <c r="C8744" s="152" t="s">
        <v>5</v>
      </c>
      <c r="D8744" s="152" t="s">
        <v>215</v>
      </c>
      <c r="E8744" s="152" t="s">
        <v>76</v>
      </c>
      <c r="F8744" s="152">
        <v>430</v>
      </c>
      <c r="G8744" s="152">
        <v>143.333333333333</v>
      </c>
      <c r="H8744" s="152">
        <v>515.65554209787899</v>
      </c>
      <c r="I8744" s="152">
        <v>572.75909720328605</v>
      </c>
      <c r="J8744" s="152">
        <v>519.688494959781</v>
      </c>
      <c r="K8744" s="152">
        <v>629.76244550123795</v>
      </c>
      <c r="L8744" s="152">
        <v>53.070602243505299</v>
      </c>
      <c r="M8744" s="152">
        <v>57.003348297952002</v>
      </c>
    </row>
    <row r="8745" spans="1:13">
      <c r="A8745" s="150" t="str">
        <f t="shared" si="273"/>
        <v>2008-2010PersonsNJ5</v>
      </c>
      <c r="B8745" s="151" t="str">
        <f t="shared" si="272"/>
        <v>2008-2010_Persons_NJ5_&lt;75</v>
      </c>
      <c r="C8745" s="152" t="s">
        <v>6</v>
      </c>
      <c r="D8745" s="152" t="s">
        <v>215</v>
      </c>
      <c r="E8745" s="152" t="s">
        <v>76</v>
      </c>
      <c r="F8745" s="152">
        <v>409</v>
      </c>
      <c r="G8745" s="152">
        <v>136.333333333333</v>
      </c>
      <c r="H8745" s="152">
        <v>488.189164349061</v>
      </c>
      <c r="I8745" s="152">
        <v>537.27586475579096</v>
      </c>
      <c r="J8745" s="152">
        <v>486.23553034228797</v>
      </c>
      <c r="K8745" s="152">
        <v>592.19830881138898</v>
      </c>
      <c r="L8745" s="152">
        <v>51.040334413502997</v>
      </c>
      <c r="M8745" s="152">
        <v>54.922444055598199</v>
      </c>
    </row>
    <row r="8746" spans="1:13">
      <c r="A8746" s="150" t="str">
        <f t="shared" si="273"/>
        <v>2009-2011PersonsNJ5</v>
      </c>
      <c r="B8746" s="151" t="str">
        <f t="shared" si="272"/>
        <v>2009-2011_Persons_NJ5_&lt;75</v>
      </c>
      <c r="C8746" s="152" t="s">
        <v>7</v>
      </c>
      <c r="D8746" s="152" t="s">
        <v>215</v>
      </c>
      <c r="E8746" s="152" t="s">
        <v>76</v>
      </c>
      <c r="F8746" s="152">
        <v>401</v>
      </c>
      <c r="G8746" s="152">
        <v>133.666666666667</v>
      </c>
      <c r="H8746" s="152">
        <v>476.90972015746303</v>
      </c>
      <c r="I8746" s="152">
        <v>522.84124047119894</v>
      </c>
      <c r="J8746" s="152">
        <v>472.70189187398501</v>
      </c>
      <c r="K8746" s="152">
        <v>576.83358931965199</v>
      </c>
      <c r="L8746" s="152">
        <v>50.139348597213697</v>
      </c>
      <c r="M8746" s="152">
        <v>53.992348848453297</v>
      </c>
    </row>
    <row r="8747" spans="1:13">
      <c r="A8747" s="150" t="str">
        <f t="shared" si="273"/>
        <v>2010-2012PersonsNJ5</v>
      </c>
      <c r="B8747" s="151" t="str">
        <f t="shared" si="272"/>
        <v>2010-2012_Persons_NJ5_&lt;75</v>
      </c>
      <c r="C8747" s="152" t="s">
        <v>8</v>
      </c>
      <c r="D8747" s="152" t="s">
        <v>215</v>
      </c>
      <c r="E8747" s="152" t="s">
        <v>76</v>
      </c>
      <c r="F8747" s="152">
        <v>398</v>
      </c>
      <c r="G8747" s="152">
        <v>132.666666666667</v>
      </c>
      <c r="H8747" s="152">
        <v>472.57183566848698</v>
      </c>
      <c r="I8747" s="152">
        <v>515.10972336117902</v>
      </c>
      <c r="J8747" s="152">
        <v>465.541603334076</v>
      </c>
      <c r="K8747" s="152">
        <v>568.50187121692397</v>
      </c>
      <c r="L8747" s="152">
        <v>49.568120027102999</v>
      </c>
      <c r="M8747" s="152">
        <v>53.392147855745002</v>
      </c>
    </row>
    <row r="8748" spans="1:13">
      <c r="A8748" s="150" t="str">
        <f t="shared" si="273"/>
        <v>2011-2013PersonsNJ5</v>
      </c>
      <c r="B8748" s="151" t="str">
        <f t="shared" si="272"/>
        <v>2011-2013_Persons_NJ5_&lt;75</v>
      </c>
      <c r="C8748" s="152" t="s">
        <v>9</v>
      </c>
      <c r="D8748" s="152" t="s">
        <v>215</v>
      </c>
      <c r="E8748" s="152" t="s">
        <v>76</v>
      </c>
      <c r="F8748" s="152">
        <v>420</v>
      </c>
      <c r="G8748" s="152">
        <v>140</v>
      </c>
      <c r="H8748" s="152">
        <v>498.30339558170999</v>
      </c>
      <c r="I8748" s="152">
        <v>539.70071831447694</v>
      </c>
      <c r="J8748" s="152">
        <v>489.11043055395299</v>
      </c>
      <c r="K8748" s="152">
        <v>594.08611228245798</v>
      </c>
      <c r="L8748" s="152">
        <v>50.590287760524198</v>
      </c>
      <c r="M8748" s="152">
        <v>54.385393967980498</v>
      </c>
    </row>
    <row r="8749" spans="1:13">
      <c r="A8749" s="150" t="str">
        <f t="shared" si="273"/>
        <v>2012-2014PersonsNJ5</v>
      </c>
      <c r="B8749" s="151" t="str">
        <f t="shared" si="272"/>
        <v>2012-2014_Persons_NJ5_&lt;75</v>
      </c>
      <c r="C8749" s="152" t="s">
        <v>216</v>
      </c>
      <c r="D8749" s="152" t="s">
        <v>215</v>
      </c>
      <c r="E8749" s="152" t="s">
        <v>76</v>
      </c>
      <c r="F8749" s="152">
        <v>437</v>
      </c>
      <c r="G8749" s="152">
        <v>145.666666666667</v>
      </c>
      <c r="H8749" s="152">
        <v>517.49659541713504</v>
      </c>
      <c r="I8749" s="152">
        <v>557.55717571985997</v>
      </c>
      <c r="J8749" s="152">
        <v>506.26728553158699</v>
      </c>
      <c r="K8749" s="152">
        <v>612.61607921099596</v>
      </c>
      <c r="L8749" s="152">
        <v>51.289890188272899</v>
      </c>
      <c r="M8749" s="152">
        <v>55.058903491136398</v>
      </c>
    </row>
    <row r="8750" spans="1:13">
      <c r="A8750" s="150" t="str">
        <f t="shared" si="273"/>
        <v>2004-2006PersonsNL</v>
      </c>
      <c r="B8750" s="151" t="str">
        <f t="shared" si="272"/>
        <v>2004-2006_Persons_NL_&lt;75</v>
      </c>
      <c r="C8750" s="152" t="s">
        <v>1</v>
      </c>
      <c r="D8750" s="152" t="s">
        <v>215</v>
      </c>
      <c r="E8750" s="152" t="s">
        <v>77</v>
      </c>
      <c r="F8750" s="152">
        <v>1373</v>
      </c>
      <c r="G8750" s="152">
        <v>457.66666666666703</v>
      </c>
      <c r="H8750" s="152">
        <v>382.755111996989</v>
      </c>
      <c r="I8750" s="152">
        <v>436.11773832395397</v>
      </c>
      <c r="J8750" s="152">
        <v>413.170184526431</v>
      </c>
      <c r="K8750" s="152">
        <v>460.00037697036799</v>
      </c>
      <c r="L8750" s="152">
        <v>22.9475537975229</v>
      </c>
      <c r="M8750" s="152">
        <v>23.882638646413501</v>
      </c>
    </row>
    <row r="8751" spans="1:13">
      <c r="A8751" s="150" t="str">
        <f t="shared" si="273"/>
        <v>2005-2007PersonsNL</v>
      </c>
      <c r="B8751" s="151" t="str">
        <f t="shared" si="272"/>
        <v>2005-2007_Persons_NL_&lt;75</v>
      </c>
      <c r="C8751" s="152" t="s">
        <v>3</v>
      </c>
      <c r="D8751" s="152" t="s">
        <v>215</v>
      </c>
      <c r="E8751" s="152" t="s">
        <v>77</v>
      </c>
      <c r="F8751" s="152">
        <v>1364</v>
      </c>
      <c r="G8751" s="152">
        <v>454.66666666666703</v>
      </c>
      <c r="H8751" s="152">
        <v>377.99430237327198</v>
      </c>
      <c r="I8751" s="152">
        <v>427.008089292043</v>
      </c>
      <c r="J8751" s="152">
        <v>404.45340111626399</v>
      </c>
      <c r="K8751" s="152">
        <v>450.48494833919801</v>
      </c>
      <c r="L8751" s="152">
        <v>22.5546881757795</v>
      </c>
      <c r="M8751" s="152">
        <v>23.4768590471541</v>
      </c>
    </row>
    <row r="8752" spans="1:13">
      <c r="A8752" s="150" t="str">
        <f t="shared" si="273"/>
        <v>2006-2008PersonsNL</v>
      </c>
      <c r="B8752" s="151" t="str">
        <f t="shared" si="272"/>
        <v>2006-2008_Persons_NL_&lt;75</v>
      </c>
      <c r="C8752" s="152" t="s">
        <v>4</v>
      </c>
      <c r="D8752" s="152" t="s">
        <v>215</v>
      </c>
      <c r="E8752" s="152" t="s">
        <v>77</v>
      </c>
      <c r="F8752" s="152">
        <v>1437</v>
      </c>
      <c r="G8752" s="152">
        <v>479</v>
      </c>
      <c r="H8752" s="152">
        <v>395.04720223007899</v>
      </c>
      <c r="I8752" s="152">
        <v>444.14798785499102</v>
      </c>
      <c r="J8752" s="152">
        <v>421.28481020753202</v>
      </c>
      <c r="K8752" s="152">
        <v>467.92137259112297</v>
      </c>
      <c r="L8752" s="152">
        <v>22.863177647459601</v>
      </c>
      <c r="M8752" s="152">
        <v>23.7733847361316</v>
      </c>
    </row>
    <row r="8753" spans="1:13">
      <c r="A8753" s="150" t="str">
        <f t="shared" si="273"/>
        <v>2007-2009PersonsNL</v>
      </c>
      <c r="B8753" s="151" t="str">
        <f t="shared" si="272"/>
        <v>2007-2009_Persons_NL_&lt;75</v>
      </c>
      <c r="C8753" s="152" t="s">
        <v>5</v>
      </c>
      <c r="D8753" s="152" t="s">
        <v>215</v>
      </c>
      <c r="E8753" s="152" t="s">
        <v>77</v>
      </c>
      <c r="F8753" s="152">
        <v>1446</v>
      </c>
      <c r="G8753" s="152">
        <v>482</v>
      </c>
      <c r="H8753" s="152">
        <v>394.49776560394201</v>
      </c>
      <c r="I8753" s="152">
        <v>436.65642289333101</v>
      </c>
      <c r="J8753" s="152">
        <v>414.25217183243097</v>
      </c>
      <c r="K8753" s="152">
        <v>459.94977028542303</v>
      </c>
      <c r="L8753" s="152">
        <v>22.404251060900599</v>
      </c>
      <c r="M8753" s="152">
        <v>23.2933473920917</v>
      </c>
    </row>
    <row r="8754" spans="1:13">
      <c r="A8754" s="150" t="str">
        <f t="shared" si="273"/>
        <v>2008-2010PersonsNL</v>
      </c>
      <c r="B8754" s="151" t="str">
        <f t="shared" si="272"/>
        <v>2008-2010_Persons_NL_&lt;75</v>
      </c>
      <c r="C8754" s="152" t="s">
        <v>6</v>
      </c>
      <c r="D8754" s="152" t="s">
        <v>215</v>
      </c>
      <c r="E8754" s="152" t="s">
        <v>77</v>
      </c>
      <c r="F8754" s="152">
        <v>1441</v>
      </c>
      <c r="G8754" s="152">
        <v>480.33333333333297</v>
      </c>
      <c r="H8754" s="152">
        <v>390.40910322405898</v>
      </c>
      <c r="I8754" s="152">
        <v>426.89063336032802</v>
      </c>
      <c r="J8754" s="152">
        <v>404.95652190845198</v>
      </c>
      <c r="K8754" s="152">
        <v>449.69672562554302</v>
      </c>
      <c r="L8754" s="152">
        <v>21.934111451875602</v>
      </c>
      <c r="M8754" s="152">
        <v>22.806092265215302</v>
      </c>
    </row>
    <row r="8755" spans="1:13">
      <c r="A8755" s="150" t="str">
        <f t="shared" si="273"/>
        <v>2009-2011PersonsNL</v>
      </c>
      <c r="B8755" s="151" t="str">
        <f t="shared" si="272"/>
        <v>2009-2011_Persons_NL_&lt;75</v>
      </c>
      <c r="C8755" s="152" t="s">
        <v>7</v>
      </c>
      <c r="D8755" s="152" t="s">
        <v>215</v>
      </c>
      <c r="E8755" s="152" t="s">
        <v>77</v>
      </c>
      <c r="F8755" s="152">
        <v>1347</v>
      </c>
      <c r="G8755" s="152">
        <v>449</v>
      </c>
      <c r="H8755" s="152">
        <v>362.552889118569</v>
      </c>
      <c r="I8755" s="152">
        <v>393.23704883335699</v>
      </c>
      <c r="J8755" s="152">
        <v>372.35746095691798</v>
      </c>
      <c r="K8755" s="152">
        <v>414.97581034883399</v>
      </c>
      <c r="L8755" s="152">
        <v>20.879587876439398</v>
      </c>
      <c r="M8755" s="152">
        <v>21.738761515476501</v>
      </c>
    </row>
    <row r="8756" spans="1:13">
      <c r="A8756" s="150" t="str">
        <f t="shared" si="273"/>
        <v>2010-2012PersonsNL</v>
      </c>
      <c r="B8756" s="151" t="str">
        <f t="shared" si="272"/>
        <v>2010-2012_Persons_NL_&lt;75</v>
      </c>
      <c r="C8756" s="152" t="s">
        <v>8</v>
      </c>
      <c r="D8756" s="152" t="s">
        <v>215</v>
      </c>
      <c r="E8756" s="152" t="s">
        <v>77</v>
      </c>
      <c r="F8756" s="152">
        <v>1345</v>
      </c>
      <c r="G8756" s="152">
        <v>448.33333333333297</v>
      </c>
      <c r="H8756" s="152">
        <v>359.913406707501</v>
      </c>
      <c r="I8756" s="152">
        <v>387.38639179164397</v>
      </c>
      <c r="J8756" s="152">
        <v>366.8185886238</v>
      </c>
      <c r="K8756" s="152">
        <v>408.80118215405099</v>
      </c>
      <c r="L8756" s="152">
        <v>20.567803167844101</v>
      </c>
      <c r="M8756" s="152">
        <v>21.4147903624071</v>
      </c>
    </row>
    <row r="8757" spans="1:13">
      <c r="A8757" s="150" t="str">
        <f t="shared" si="273"/>
        <v>2011-2013PersonsNL</v>
      </c>
      <c r="B8757" s="151" t="str">
        <f t="shared" si="272"/>
        <v>2011-2013_Persons_NL_&lt;75</v>
      </c>
      <c r="C8757" s="152" t="s">
        <v>9</v>
      </c>
      <c r="D8757" s="152" t="s">
        <v>215</v>
      </c>
      <c r="E8757" s="152" t="s">
        <v>77</v>
      </c>
      <c r="F8757" s="152">
        <v>1378</v>
      </c>
      <c r="G8757" s="152">
        <v>459.33333333333297</v>
      </c>
      <c r="H8757" s="152">
        <v>366.97247706422002</v>
      </c>
      <c r="I8757" s="152">
        <v>390.35051750800801</v>
      </c>
      <c r="J8757" s="152">
        <v>369.89843818453198</v>
      </c>
      <c r="K8757" s="152">
        <v>411.63444714353801</v>
      </c>
      <c r="L8757" s="152">
        <v>20.452079323475601</v>
      </c>
      <c r="M8757" s="152">
        <v>21.283929635530399</v>
      </c>
    </row>
    <row r="8758" spans="1:13">
      <c r="A8758" s="150" t="str">
        <f t="shared" si="273"/>
        <v>2012-2014PersonsNL</v>
      </c>
      <c r="B8758" s="151" t="str">
        <f t="shared" si="272"/>
        <v>2012-2014_Persons_NL_&lt;75</v>
      </c>
      <c r="C8758" s="152" t="s">
        <v>216</v>
      </c>
      <c r="D8758" s="152" t="s">
        <v>215</v>
      </c>
      <c r="E8758" s="152" t="s">
        <v>77</v>
      </c>
      <c r="F8758" s="152">
        <v>1426</v>
      </c>
      <c r="G8758" s="152">
        <v>475.33333333333297</v>
      </c>
      <c r="H8758" s="152">
        <v>378.69835056419703</v>
      </c>
      <c r="I8758" s="152">
        <v>396.82632848094698</v>
      </c>
      <c r="J8758" s="152">
        <v>376.40817546756801</v>
      </c>
      <c r="K8758" s="152">
        <v>418.06054714662901</v>
      </c>
      <c r="L8758" s="152">
        <v>20.418153013379499</v>
      </c>
      <c r="M8758" s="152">
        <v>21.234218665681901</v>
      </c>
    </row>
    <row r="8759" spans="1:13">
      <c r="A8759" s="150" t="str">
        <f t="shared" si="273"/>
        <v>2004-2006PersonsNL1</v>
      </c>
      <c r="B8759" s="151" t="str">
        <f t="shared" si="272"/>
        <v>2004-2006_Persons_NL1_&lt;75</v>
      </c>
      <c r="C8759" s="152" t="s">
        <v>1</v>
      </c>
      <c r="D8759" s="152" t="s">
        <v>215</v>
      </c>
      <c r="E8759" s="152" t="s">
        <v>78</v>
      </c>
      <c r="F8759" s="152">
        <v>175</v>
      </c>
      <c r="G8759" s="152">
        <v>58.3333333333333</v>
      </c>
      <c r="H8759" s="152">
        <v>270.09924217869798</v>
      </c>
      <c r="I8759" s="152">
        <v>275.26160943061399</v>
      </c>
      <c r="J8759" s="152">
        <v>235.702532958342</v>
      </c>
      <c r="K8759" s="152">
        <v>319.52147270388002</v>
      </c>
      <c r="L8759" s="152">
        <v>39.559076472271698</v>
      </c>
      <c r="M8759" s="152">
        <v>44.259863273266497</v>
      </c>
    </row>
    <row r="8760" spans="1:13">
      <c r="A8760" s="150" t="str">
        <f t="shared" si="273"/>
        <v>2005-2007PersonsNL1</v>
      </c>
      <c r="B8760" s="151" t="str">
        <f t="shared" si="272"/>
        <v>2005-2007_Persons_NL1_&lt;75</v>
      </c>
      <c r="C8760" s="152" t="s">
        <v>3</v>
      </c>
      <c r="D8760" s="152" t="s">
        <v>215</v>
      </c>
      <c r="E8760" s="152" t="s">
        <v>78</v>
      </c>
      <c r="F8760" s="152">
        <v>173</v>
      </c>
      <c r="G8760" s="152">
        <v>57.6666666666667</v>
      </c>
      <c r="H8760" s="152">
        <v>268.84226884226899</v>
      </c>
      <c r="I8760" s="152">
        <v>265.10800952957698</v>
      </c>
      <c r="J8760" s="152">
        <v>226.82086603432001</v>
      </c>
      <c r="K8760" s="152">
        <v>307.97267872778099</v>
      </c>
      <c r="L8760" s="152">
        <v>38.287143495257197</v>
      </c>
      <c r="M8760" s="152">
        <v>42.864669198203899</v>
      </c>
    </row>
    <row r="8761" spans="1:13">
      <c r="A8761" s="150" t="str">
        <f t="shared" si="273"/>
        <v>2006-2008PersonsNL1</v>
      </c>
      <c r="B8761" s="151" t="str">
        <f t="shared" si="272"/>
        <v>2006-2008_Persons_NL1_&lt;75</v>
      </c>
      <c r="C8761" s="152" t="s">
        <v>4</v>
      </c>
      <c r="D8761" s="152" t="s">
        <v>215</v>
      </c>
      <c r="E8761" s="152" t="s">
        <v>78</v>
      </c>
      <c r="F8761" s="152">
        <v>180</v>
      </c>
      <c r="G8761" s="152">
        <v>60</v>
      </c>
      <c r="H8761" s="152">
        <v>281.77833437695699</v>
      </c>
      <c r="I8761" s="152">
        <v>268.13553435175402</v>
      </c>
      <c r="J8761" s="152">
        <v>230.12071879684001</v>
      </c>
      <c r="K8761" s="152">
        <v>310.60053480720802</v>
      </c>
      <c r="L8761" s="152">
        <v>38.014815554913604</v>
      </c>
      <c r="M8761" s="152">
        <v>42.465000455454003</v>
      </c>
    </row>
    <row r="8762" spans="1:13">
      <c r="A8762" s="150" t="str">
        <f t="shared" si="273"/>
        <v>2007-2009PersonsNL1</v>
      </c>
      <c r="B8762" s="151" t="str">
        <f t="shared" si="272"/>
        <v>2007-2009_Persons_NL1_&lt;75</v>
      </c>
      <c r="C8762" s="152" t="s">
        <v>5</v>
      </c>
      <c r="D8762" s="152" t="s">
        <v>215</v>
      </c>
      <c r="E8762" s="152" t="s">
        <v>78</v>
      </c>
      <c r="F8762" s="152">
        <v>183</v>
      </c>
      <c r="G8762" s="152">
        <v>61</v>
      </c>
      <c r="H8762" s="152">
        <v>288.54340765034198</v>
      </c>
      <c r="I8762" s="152">
        <v>265.2025635123</v>
      </c>
      <c r="J8762" s="152">
        <v>227.916330950125</v>
      </c>
      <c r="K8762" s="152">
        <v>306.81555556704899</v>
      </c>
      <c r="L8762" s="152">
        <v>37.286232562175499</v>
      </c>
      <c r="M8762" s="152">
        <v>41.612992054748602</v>
      </c>
    </row>
    <row r="8763" spans="1:13">
      <c r="A8763" s="150" t="str">
        <f t="shared" si="273"/>
        <v>2008-2010PersonsNL1</v>
      </c>
      <c r="B8763" s="151" t="str">
        <f t="shared" si="272"/>
        <v>2008-2010_Persons_NL1_&lt;75</v>
      </c>
      <c r="C8763" s="152" t="s">
        <v>6</v>
      </c>
      <c r="D8763" s="152" t="s">
        <v>215</v>
      </c>
      <c r="E8763" s="152" t="s">
        <v>78</v>
      </c>
      <c r="F8763" s="152">
        <v>184</v>
      </c>
      <c r="G8763" s="152">
        <v>61.3333333333333</v>
      </c>
      <c r="H8763" s="152">
        <v>292.267615477476</v>
      </c>
      <c r="I8763" s="152">
        <v>264.77606979668701</v>
      </c>
      <c r="J8763" s="152">
        <v>227.531445225715</v>
      </c>
      <c r="K8763" s="152">
        <v>306.33014413313703</v>
      </c>
      <c r="L8763" s="152">
        <v>37.244624570972498</v>
      </c>
      <c r="M8763" s="152">
        <v>41.554074336449702</v>
      </c>
    </row>
    <row r="8764" spans="1:13">
      <c r="A8764" s="150" t="str">
        <f t="shared" si="273"/>
        <v>2009-2011PersonsNL1</v>
      </c>
      <c r="B8764" s="151" t="str">
        <f t="shared" si="272"/>
        <v>2009-2011_Persons_NL1_&lt;75</v>
      </c>
      <c r="C8764" s="152" t="s">
        <v>7</v>
      </c>
      <c r="D8764" s="152" t="s">
        <v>215</v>
      </c>
      <c r="E8764" s="152" t="s">
        <v>78</v>
      </c>
      <c r="F8764" s="152">
        <v>178</v>
      </c>
      <c r="G8764" s="152">
        <v>59.3333333333333</v>
      </c>
      <c r="H8764" s="152">
        <v>284.82278582286602</v>
      </c>
      <c r="I8764" s="152">
        <v>253.98842360881901</v>
      </c>
      <c r="J8764" s="152">
        <v>217.69365492410699</v>
      </c>
      <c r="K8764" s="152">
        <v>294.55730842037298</v>
      </c>
      <c r="L8764" s="152">
        <v>36.294768684712601</v>
      </c>
      <c r="M8764" s="152">
        <v>40.568884811554099</v>
      </c>
    </row>
    <row r="8765" spans="1:13">
      <c r="A8765" s="150" t="str">
        <f t="shared" si="273"/>
        <v>2010-2012PersonsNL1</v>
      </c>
      <c r="B8765" s="151" t="str">
        <f t="shared" si="272"/>
        <v>2010-2012_Persons_NL1_&lt;75</v>
      </c>
      <c r="C8765" s="152" t="s">
        <v>8</v>
      </c>
      <c r="D8765" s="152" t="s">
        <v>215</v>
      </c>
      <c r="E8765" s="152" t="s">
        <v>78</v>
      </c>
      <c r="F8765" s="152">
        <v>172</v>
      </c>
      <c r="G8765" s="152">
        <v>57.3333333333333</v>
      </c>
      <c r="H8765" s="152">
        <v>277.46410711405099</v>
      </c>
      <c r="I8765" s="152">
        <v>243.340591833888</v>
      </c>
      <c r="J8765" s="152">
        <v>207.99110999274299</v>
      </c>
      <c r="K8765" s="152">
        <v>282.929425489322</v>
      </c>
      <c r="L8765" s="152">
        <v>35.349481841145597</v>
      </c>
      <c r="M8765" s="152">
        <v>39.588833655433803</v>
      </c>
    </row>
    <row r="8766" spans="1:13">
      <c r="A8766" s="150" t="str">
        <f t="shared" si="273"/>
        <v>2011-2013PersonsNL1</v>
      </c>
      <c r="B8766" s="151" t="str">
        <f t="shared" si="272"/>
        <v>2011-2013_Persons_NL1_&lt;75</v>
      </c>
      <c r="C8766" s="152" t="s">
        <v>9</v>
      </c>
      <c r="D8766" s="152" t="s">
        <v>215</v>
      </c>
      <c r="E8766" s="152" t="s">
        <v>78</v>
      </c>
      <c r="F8766" s="152">
        <v>163</v>
      </c>
      <c r="G8766" s="152">
        <v>54.3333333333333</v>
      </c>
      <c r="H8766" s="152">
        <v>265.47231270358299</v>
      </c>
      <c r="I8766" s="152">
        <v>222.251788502674</v>
      </c>
      <c r="J8766" s="152">
        <v>189.24444125943799</v>
      </c>
      <c r="K8766" s="152">
        <v>259.33245157036902</v>
      </c>
      <c r="L8766" s="152">
        <v>33.007347243236602</v>
      </c>
      <c r="M8766" s="152">
        <v>37.080663067695099</v>
      </c>
    </row>
    <row r="8767" spans="1:13">
      <c r="A8767" s="150" t="str">
        <f t="shared" si="273"/>
        <v>2012-2014PersonsNL1</v>
      </c>
      <c r="B8767" s="151" t="str">
        <f t="shared" ref="B8767:B8830" si="274">CONCATENATE(C8767,"_",D8767,"_",E8767,"_","&lt;75")</f>
        <v>2012-2014_Persons_NL1_&lt;75</v>
      </c>
      <c r="C8767" s="152" t="s">
        <v>216</v>
      </c>
      <c r="D8767" s="152" t="s">
        <v>215</v>
      </c>
      <c r="E8767" s="152" t="s">
        <v>78</v>
      </c>
      <c r="F8767" s="152">
        <v>188</v>
      </c>
      <c r="G8767" s="152">
        <v>62.6666666666667</v>
      </c>
      <c r="H8767" s="152">
        <v>308.59637891695797</v>
      </c>
      <c r="I8767" s="152">
        <v>253.527044517859</v>
      </c>
      <c r="J8767" s="152">
        <v>218.27871376259199</v>
      </c>
      <c r="K8767" s="152">
        <v>292.80757426254303</v>
      </c>
      <c r="L8767" s="152">
        <v>35.248330755266601</v>
      </c>
      <c r="M8767" s="152">
        <v>39.280529744684301</v>
      </c>
    </row>
    <row r="8768" spans="1:13">
      <c r="A8768" s="150" t="str">
        <f t="shared" si="273"/>
        <v>2004-2006PersonsNL2</v>
      </c>
      <c r="B8768" s="151" t="str">
        <f t="shared" si="274"/>
        <v>2004-2006_Persons_NL2_&lt;75</v>
      </c>
      <c r="C8768" s="152" t="s">
        <v>1</v>
      </c>
      <c r="D8768" s="152" t="s">
        <v>215</v>
      </c>
      <c r="E8768" s="152" t="s">
        <v>79</v>
      </c>
      <c r="F8768" s="152">
        <v>241</v>
      </c>
      <c r="G8768" s="152">
        <v>80.3333333333333</v>
      </c>
      <c r="H8768" s="152">
        <v>322.67134383912003</v>
      </c>
      <c r="I8768" s="152">
        <v>362.26916559752402</v>
      </c>
      <c r="J8768" s="152">
        <v>317.398948157012</v>
      </c>
      <c r="K8768" s="152">
        <v>411.64089044501202</v>
      </c>
      <c r="L8768" s="152">
        <v>44.870217440511702</v>
      </c>
      <c r="M8768" s="152">
        <v>49.371724847487798</v>
      </c>
    </row>
    <row r="8769" spans="1:13">
      <c r="A8769" s="150" t="str">
        <f t="shared" si="273"/>
        <v>2005-2007PersonsNL2</v>
      </c>
      <c r="B8769" s="151" t="str">
        <f t="shared" si="274"/>
        <v>2005-2007_Persons_NL2_&lt;75</v>
      </c>
      <c r="C8769" s="152" t="s">
        <v>3</v>
      </c>
      <c r="D8769" s="152" t="s">
        <v>215</v>
      </c>
      <c r="E8769" s="152" t="s">
        <v>79</v>
      </c>
      <c r="F8769" s="152">
        <v>256</v>
      </c>
      <c r="G8769" s="152">
        <v>85.3333333333333</v>
      </c>
      <c r="H8769" s="152">
        <v>339.77038954144302</v>
      </c>
      <c r="I8769" s="152">
        <v>374.51716264050299</v>
      </c>
      <c r="J8769" s="152">
        <v>329.42380216651202</v>
      </c>
      <c r="K8769" s="152">
        <v>423.99290378681701</v>
      </c>
      <c r="L8769" s="152">
        <v>45.093360473990501</v>
      </c>
      <c r="M8769" s="152">
        <v>49.475741146314</v>
      </c>
    </row>
    <row r="8770" spans="1:13">
      <c r="A8770" s="150" t="str">
        <f t="shared" si="273"/>
        <v>2006-2008PersonsNL2</v>
      </c>
      <c r="B8770" s="151" t="str">
        <f t="shared" si="274"/>
        <v>2006-2008_Persons_NL2_&lt;75</v>
      </c>
      <c r="C8770" s="152" t="s">
        <v>4</v>
      </c>
      <c r="D8770" s="152" t="s">
        <v>215</v>
      </c>
      <c r="E8770" s="152" t="s">
        <v>79</v>
      </c>
      <c r="F8770" s="152">
        <v>270</v>
      </c>
      <c r="G8770" s="152">
        <v>90</v>
      </c>
      <c r="H8770" s="152">
        <v>353.90342368793603</v>
      </c>
      <c r="I8770" s="152">
        <v>390.18999554171302</v>
      </c>
      <c r="J8770" s="152">
        <v>344.46992470268498</v>
      </c>
      <c r="K8770" s="152">
        <v>440.23073085973101</v>
      </c>
      <c r="L8770" s="152">
        <v>45.7200708390275</v>
      </c>
      <c r="M8770" s="152">
        <v>50.040735318018299</v>
      </c>
    </row>
    <row r="8771" spans="1:13">
      <c r="A8771" s="150" t="str">
        <f t="shared" ref="A8771:A8834" si="275">C8771&amp;D8771&amp;E8771</f>
        <v>2007-2009PersonsNL2</v>
      </c>
      <c r="B8771" s="151" t="str">
        <f t="shared" si="274"/>
        <v>2007-2009_Persons_NL2_&lt;75</v>
      </c>
      <c r="C8771" s="152" t="s">
        <v>5</v>
      </c>
      <c r="D8771" s="152" t="s">
        <v>215</v>
      </c>
      <c r="E8771" s="152" t="s">
        <v>79</v>
      </c>
      <c r="F8771" s="152">
        <v>274</v>
      </c>
      <c r="G8771" s="152">
        <v>91.3333333333333</v>
      </c>
      <c r="H8771" s="152">
        <v>354.70633163747499</v>
      </c>
      <c r="I8771" s="152">
        <v>385.19810971443002</v>
      </c>
      <c r="J8771" s="152">
        <v>340.41942940845098</v>
      </c>
      <c r="K8771" s="152">
        <v>434.17593459554399</v>
      </c>
      <c r="L8771" s="152">
        <v>44.7786803059794</v>
      </c>
      <c r="M8771" s="152">
        <v>48.977824881114003</v>
      </c>
    </row>
    <row r="8772" spans="1:13">
      <c r="A8772" s="150" t="str">
        <f t="shared" si="275"/>
        <v>2008-2010PersonsNL2</v>
      </c>
      <c r="B8772" s="151" t="str">
        <f t="shared" si="274"/>
        <v>2008-2010_Persons_NL2_&lt;75</v>
      </c>
      <c r="C8772" s="152" t="s">
        <v>6</v>
      </c>
      <c r="D8772" s="152" t="s">
        <v>215</v>
      </c>
      <c r="E8772" s="152" t="s">
        <v>79</v>
      </c>
      <c r="F8772" s="152">
        <v>276</v>
      </c>
      <c r="G8772" s="152">
        <v>92</v>
      </c>
      <c r="H8772" s="152">
        <v>353.877912120318</v>
      </c>
      <c r="I8772" s="152">
        <v>376.95300899886701</v>
      </c>
      <c r="J8772" s="152">
        <v>333.272142630296</v>
      </c>
      <c r="K8772" s="152">
        <v>424.71446088062601</v>
      </c>
      <c r="L8772" s="152">
        <v>43.680866368570598</v>
      </c>
      <c r="M8772" s="152">
        <v>47.761451881759697</v>
      </c>
    </row>
    <row r="8773" spans="1:13">
      <c r="A8773" s="150" t="str">
        <f t="shared" si="275"/>
        <v>2009-2011PersonsNL2</v>
      </c>
      <c r="B8773" s="151" t="str">
        <f t="shared" si="274"/>
        <v>2009-2011_Persons_NL2_&lt;75</v>
      </c>
      <c r="C8773" s="152" t="s">
        <v>7</v>
      </c>
      <c r="D8773" s="152" t="s">
        <v>215</v>
      </c>
      <c r="E8773" s="152" t="s">
        <v>79</v>
      </c>
      <c r="F8773" s="152">
        <v>252</v>
      </c>
      <c r="G8773" s="152">
        <v>84</v>
      </c>
      <c r="H8773" s="152">
        <v>321.05591723891899</v>
      </c>
      <c r="I8773" s="152">
        <v>338.22196824500099</v>
      </c>
      <c r="J8773" s="152">
        <v>297.28804800934103</v>
      </c>
      <c r="K8773" s="152">
        <v>383.16712901992702</v>
      </c>
      <c r="L8773" s="152">
        <v>40.933920235660402</v>
      </c>
      <c r="M8773" s="152">
        <v>44.945160774925498</v>
      </c>
    </row>
    <row r="8774" spans="1:13">
      <c r="A8774" s="150" t="str">
        <f t="shared" si="275"/>
        <v>2010-2012PersonsNL2</v>
      </c>
      <c r="B8774" s="151" t="str">
        <f t="shared" si="274"/>
        <v>2010-2012_Persons_NL2_&lt;75</v>
      </c>
      <c r="C8774" s="152" t="s">
        <v>8</v>
      </c>
      <c r="D8774" s="152" t="s">
        <v>215</v>
      </c>
      <c r="E8774" s="152" t="s">
        <v>79</v>
      </c>
      <c r="F8774" s="152">
        <v>248</v>
      </c>
      <c r="G8774" s="152">
        <v>82.6666666666667</v>
      </c>
      <c r="H8774" s="152">
        <v>313.88829120733101</v>
      </c>
      <c r="I8774" s="152">
        <v>324.54081158147898</v>
      </c>
      <c r="J8774" s="152">
        <v>284.98335169726897</v>
      </c>
      <c r="K8774" s="152">
        <v>368.00740636304101</v>
      </c>
      <c r="L8774" s="152">
        <v>39.557459884209898</v>
      </c>
      <c r="M8774" s="152">
        <v>43.466594781562002</v>
      </c>
    </row>
    <row r="8775" spans="1:13">
      <c r="A8775" s="150" t="str">
        <f t="shared" si="275"/>
        <v>2011-2013PersonsNL2</v>
      </c>
      <c r="B8775" s="151" t="str">
        <f t="shared" si="274"/>
        <v>2011-2013_Persons_NL2_&lt;75</v>
      </c>
      <c r="C8775" s="152" t="s">
        <v>9</v>
      </c>
      <c r="D8775" s="152" t="s">
        <v>215</v>
      </c>
      <c r="E8775" s="152" t="s">
        <v>79</v>
      </c>
      <c r="F8775" s="152">
        <v>256</v>
      </c>
      <c r="G8775" s="152">
        <v>85.3333333333333</v>
      </c>
      <c r="H8775" s="152">
        <v>321.76568921959301</v>
      </c>
      <c r="I8775" s="152">
        <v>326.94574200267402</v>
      </c>
      <c r="J8775" s="152">
        <v>287.79337839853702</v>
      </c>
      <c r="K8775" s="152">
        <v>369.903112812551</v>
      </c>
      <c r="L8775" s="152">
        <v>39.152363604137399</v>
      </c>
      <c r="M8775" s="152">
        <v>42.957370809877297</v>
      </c>
    </row>
    <row r="8776" spans="1:13">
      <c r="A8776" s="150" t="str">
        <f t="shared" si="275"/>
        <v>2012-2014PersonsNL2</v>
      </c>
      <c r="B8776" s="151" t="str">
        <f t="shared" si="274"/>
        <v>2012-2014_Persons_NL2_&lt;75</v>
      </c>
      <c r="C8776" s="152" t="s">
        <v>216</v>
      </c>
      <c r="D8776" s="152" t="s">
        <v>215</v>
      </c>
      <c r="E8776" s="152" t="s">
        <v>79</v>
      </c>
      <c r="F8776" s="152">
        <v>264</v>
      </c>
      <c r="G8776" s="152">
        <v>88</v>
      </c>
      <c r="H8776" s="152">
        <v>328.83264411339701</v>
      </c>
      <c r="I8776" s="152">
        <v>328.35926360219997</v>
      </c>
      <c r="J8776" s="152">
        <v>289.73012917906698</v>
      </c>
      <c r="K8776" s="152">
        <v>370.68230919542299</v>
      </c>
      <c r="L8776" s="152">
        <v>38.6291344231336</v>
      </c>
      <c r="M8776" s="152">
        <v>42.323045593223</v>
      </c>
    </row>
    <row r="8777" spans="1:13">
      <c r="A8777" s="150" t="str">
        <f t="shared" si="275"/>
        <v>2004-2006PersonsNL3</v>
      </c>
      <c r="B8777" s="151" t="str">
        <f t="shared" si="274"/>
        <v>2004-2006_Persons_NL3_&lt;75</v>
      </c>
      <c r="C8777" s="152" t="s">
        <v>1</v>
      </c>
      <c r="D8777" s="152" t="s">
        <v>215</v>
      </c>
      <c r="E8777" s="152" t="s">
        <v>80</v>
      </c>
      <c r="F8777" s="152">
        <v>321</v>
      </c>
      <c r="G8777" s="152">
        <v>107</v>
      </c>
      <c r="H8777" s="152">
        <v>406.92146795968802</v>
      </c>
      <c r="I8777" s="152">
        <v>455.17161180838701</v>
      </c>
      <c r="J8777" s="152">
        <v>406.336586641878</v>
      </c>
      <c r="K8777" s="152">
        <v>508.22153567350801</v>
      </c>
      <c r="L8777" s="152">
        <v>48.835025166508899</v>
      </c>
      <c r="M8777" s="152">
        <v>53.049923865120697</v>
      </c>
    </row>
    <row r="8778" spans="1:13">
      <c r="A8778" s="150" t="str">
        <f t="shared" si="275"/>
        <v>2005-2007PersonsNL3</v>
      </c>
      <c r="B8778" s="151" t="str">
        <f t="shared" si="274"/>
        <v>2005-2007_Persons_NL3_&lt;75</v>
      </c>
      <c r="C8778" s="152" t="s">
        <v>3</v>
      </c>
      <c r="D8778" s="152" t="s">
        <v>215</v>
      </c>
      <c r="E8778" s="152" t="s">
        <v>80</v>
      </c>
      <c r="F8778" s="152">
        <v>302</v>
      </c>
      <c r="G8778" s="152">
        <v>100.666666666667</v>
      </c>
      <c r="H8778" s="152">
        <v>380.76986118290802</v>
      </c>
      <c r="I8778" s="152">
        <v>420.69702628459498</v>
      </c>
      <c r="J8778" s="152">
        <v>374.14556969052597</v>
      </c>
      <c r="K8778" s="152">
        <v>471.39669412911599</v>
      </c>
      <c r="L8778" s="152">
        <v>46.551456594069002</v>
      </c>
      <c r="M8778" s="152">
        <v>50.699667844521201</v>
      </c>
    </row>
    <row r="8779" spans="1:13">
      <c r="A8779" s="150" t="str">
        <f t="shared" si="275"/>
        <v>2006-2008PersonsNL3</v>
      </c>
      <c r="B8779" s="151" t="str">
        <f t="shared" si="274"/>
        <v>2006-2008_Persons_NL3_&lt;75</v>
      </c>
      <c r="C8779" s="152" t="s">
        <v>4</v>
      </c>
      <c r="D8779" s="152" t="s">
        <v>215</v>
      </c>
      <c r="E8779" s="152" t="s">
        <v>80</v>
      </c>
      <c r="F8779" s="152">
        <v>317</v>
      </c>
      <c r="G8779" s="152">
        <v>105.666666666667</v>
      </c>
      <c r="H8779" s="152">
        <v>397.059007728246</v>
      </c>
      <c r="I8779" s="152">
        <v>441.25602925033201</v>
      </c>
      <c r="J8779" s="152">
        <v>393.53899799556598</v>
      </c>
      <c r="K8779" s="152">
        <v>493.11857525662703</v>
      </c>
      <c r="L8779" s="152">
        <v>47.717031254766098</v>
      </c>
      <c r="M8779" s="152">
        <v>51.862546006294203</v>
      </c>
    </row>
    <row r="8780" spans="1:13">
      <c r="A8780" s="150" t="str">
        <f t="shared" si="275"/>
        <v>2007-2009PersonsNL3</v>
      </c>
      <c r="B8780" s="151" t="str">
        <f t="shared" si="274"/>
        <v>2007-2009_Persons_NL3_&lt;75</v>
      </c>
      <c r="C8780" s="152" t="s">
        <v>5</v>
      </c>
      <c r="D8780" s="152" t="s">
        <v>215</v>
      </c>
      <c r="E8780" s="152" t="s">
        <v>80</v>
      </c>
      <c r="F8780" s="152">
        <v>321</v>
      </c>
      <c r="G8780" s="152">
        <v>107</v>
      </c>
      <c r="H8780" s="152">
        <v>398.89155368881501</v>
      </c>
      <c r="I8780" s="152">
        <v>429.82838165170801</v>
      </c>
      <c r="J8780" s="152">
        <v>383.64596765730801</v>
      </c>
      <c r="K8780" s="152">
        <v>479.996750316553</v>
      </c>
      <c r="L8780" s="152">
        <v>46.182413994400001</v>
      </c>
      <c r="M8780" s="152">
        <v>50.168368664844898</v>
      </c>
    </row>
    <row r="8781" spans="1:13">
      <c r="A8781" s="150" t="str">
        <f t="shared" si="275"/>
        <v>2008-2010PersonsNL3</v>
      </c>
      <c r="B8781" s="151" t="str">
        <f t="shared" si="274"/>
        <v>2008-2010_Persons_NL3_&lt;75</v>
      </c>
      <c r="C8781" s="152" t="s">
        <v>6</v>
      </c>
      <c r="D8781" s="152" t="s">
        <v>215</v>
      </c>
      <c r="E8781" s="152" t="s">
        <v>80</v>
      </c>
      <c r="F8781" s="152">
        <v>321</v>
      </c>
      <c r="G8781" s="152">
        <v>107</v>
      </c>
      <c r="H8781" s="152">
        <v>395.28612065462301</v>
      </c>
      <c r="I8781" s="152">
        <v>424.64502140651399</v>
      </c>
      <c r="J8781" s="152">
        <v>379.03713849355398</v>
      </c>
      <c r="K8781" s="152">
        <v>474.18927182785097</v>
      </c>
      <c r="L8781" s="152">
        <v>45.607882912959397</v>
      </c>
      <c r="M8781" s="152">
        <v>49.544250421337402</v>
      </c>
    </row>
    <row r="8782" spans="1:13">
      <c r="A8782" s="150" t="str">
        <f t="shared" si="275"/>
        <v>2009-2011PersonsNL3</v>
      </c>
      <c r="B8782" s="151" t="str">
        <f t="shared" si="274"/>
        <v>2009-2011_Persons_NL3_&lt;75</v>
      </c>
      <c r="C8782" s="152" t="s">
        <v>7</v>
      </c>
      <c r="D8782" s="152" t="s">
        <v>215</v>
      </c>
      <c r="E8782" s="152" t="s">
        <v>80</v>
      </c>
      <c r="F8782" s="152">
        <v>313</v>
      </c>
      <c r="G8782" s="152">
        <v>104.333333333333</v>
      </c>
      <c r="H8782" s="152">
        <v>381.45611426621502</v>
      </c>
      <c r="I8782" s="152">
        <v>408.27938968875401</v>
      </c>
      <c r="J8782" s="152">
        <v>363.93948804959899</v>
      </c>
      <c r="K8782" s="152">
        <v>456.497097510412</v>
      </c>
      <c r="L8782" s="152">
        <v>44.339901639154597</v>
      </c>
      <c r="M8782" s="152">
        <v>48.217707821658102</v>
      </c>
    </row>
    <row r="8783" spans="1:13">
      <c r="A8783" s="150" t="str">
        <f t="shared" si="275"/>
        <v>2010-2012PersonsNL3</v>
      </c>
      <c r="B8783" s="151" t="str">
        <f t="shared" si="274"/>
        <v>2010-2012_Persons_NL3_&lt;75</v>
      </c>
      <c r="C8783" s="152" t="s">
        <v>8</v>
      </c>
      <c r="D8783" s="152" t="s">
        <v>215</v>
      </c>
      <c r="E8783" s="152" t="s">
        <v>80</v>
      </c>
      <c r="F8783" s="152">
        <v>329</v>
      </c>
      <c r="G8783" s="152">
        <v>109.666666666667</v>
      </c>
      <c r="H8783" s="152">
        <v>397.76574136763702</v>
      </c>
      <c r="I8783" s="152">
        <v>427.84840290236701</v>
      </c>
      <c r="J8783" s="152">
        <v>382.522529351375</v>
      </c>
      <c r="K8783" s="152">
        <v>477.03626136084199</v>
      </c>
      <c r="L8783" s="152">
        <v>45.325873550991098</v>
      </c>
      <c r="M8783" s="152">
        <v>49.187858458474999</v>
      </c>
    </row>
    <row r="8784" spans="1:13">
      <c r="A8784" s="150" t="str">
        <f t="shared" si="275"/>
        <v>2011-2013PersonsNL3</v>
      </c>
      <c r="B8784" s="151" t="str">
        <f t="shared" si="274"/>
        <v>2011-2013_Persons_NL3_&lt;75</v>
      </c>
      <c r="C8784" s="152" t="s">
        <v>9</v>
      </c>
      <c r="D8784" s="152" t="s">
        <v>215</v>
      </c>
      <c r="E8784" s="152" t="s">
        <v>80</v>
      </c>
      <c r="F8784" s="152">
        <v>340</v>
      </c>
      <c r="G8784" s="152">
        <v>113.333333333333</v>
      </c>
      <c r="H8784" s="152">
        <v>408.27109200509102</v>
      </c>
      <c r="I8784" s="152">
        <v>431.84567432731501</v>
      </c>
      <c r="J8784" s="152">
        <v>386.84995927013398</v>
      </c>
      <c r="K8784" s="152">
        <v>480.60990431215799</v>
      </c>
      <c r="L8784" s="152">
        <v>44.995715057181499</v>
      </c>
      <c r="M8784" s="152">
        <v>48.7642299848427</v>
      </c>
    </row>
    <row r="8785" spans="1:13">
      <c r="A8785" s="150" t="str">
        <f t="shared" si="275"/>
        <v>2012-2014PersonsNL3</v>
      </c>
      <c r="B8785" s="151" t="str">
        <f t="shared" si="274"/>
        <v>2012-2014_Persons_NL3_&lt;75</v>
      </c>
      <c r="C8785" s="152" t="s">
        <v>216</v>
      </c>
      <c r="D8785" s="152" t="s">
        <v>215</v>
      </c>
      <c r="E8785" s="152" t="s">
        <v>80</v>
      </c>
      <c r="F8785" s="152">
        <v>341</v>
      </c>
      <c r="G8785" s="152">
        <v>113.666666666667</v>
      </c>
      <c r="H8785" s="152">
        <v>407.94353391554</v>
      </c>
      <c r="I8785" s="152">
        <v>424.79167833878302</v>
      </c>
      <c r="J8785" s="152">
        <v>380.66699843967399</v>
      </c>
      <c r="K8785" s="152">
        <v>472.60625541666701</v>
      </c>
      <c r="L8785" s="152">
        <v>44.124679899108898</v>
      </c>
      <c r="M8785" s="152">
        <v>47.814577077884202</v>
      </c>
    </row>
    <row r="8786" spans="1:13">
      <c r="A8786" s="150" t="str">
        <f t="shared" si="275"/>
        <v>2004-2006PersonsNL4</v>
      </c>
      <c r="B8786" s="151" t="str">
        <f t="shared" si="274"/>
        <v>2004-2006_Persons_NL4_&lt;75</v>
      </c>
      <c r="C8786" s="152" t="s">
        <v>1</v>
      </c>
      <c r="D8786" s="152" t="s">
        <v>215</v>
      </c>
      <c r="E8786" s="152" t="s">
        <v>81</v>
      </c>
      <c r="F8786" s="152">
        <v>290</v>
      </c>
      <c r="G8786" s="152">
        <v>96.6666666666667</v>
      </c>
      <c r="H8786" s="152">
        <v>457.78872261160598</v>
      </c>
      <c r="I8786" s="152">
        <v>513.80722431258403</v>
      </c>
      <c r="J8786" s="152">
        <v>456.19115751959902</v>
      </c>
      <c r="K8786" s="152">
        <v>576.66774524613004</v>
      </c>
      <c r="L8786" s="152">
        <v>57.616066792985499</v>
      </c>
      <c r="M8786" s="152">
        <v>62.860520933546098</v>
      </c>
    </row>
    <row r="8787" spans="1:13">
      <c r="A8787" s="150" t="str">
        <f t="shared" si="275"/>
        <v>2005-2007PersonsNL4</v>
      </c>
      <c r="B8787" s="151" t="str">
        <f t="shared" si="274"/>
        <v>2005-2007_Persons_NL4_&lt;75</v>
      </c>
      <c r="C8787" s="152" t="s">
        <v>3</v>
      </c>
      <c r="D8787" s="152" t="s">
        <v>215</v>
      </c>
      <c r="E8787" s="152" t="s">
        <v>81</v>
      </c>
      <c r="F8787" s="152">
        <v>273</v>
      </c>
      <c r="G8787" s="152">
        <v>91</v>
      </c>
      <c r="H8787" s="152">
        <v>426.57583049470298</v>
      </c>
      <c r="I8787" s="152">
        <v>480.18905509806802</v>
      </c>
      <c r="J8787" s="152">
        <v>424.73382029365598</v>
      </c>
      <c r="K8787" s="152">
        <v>540.85462780377395</v>
      </c>
      <c r="L8787" s="152">
        <v>55.455234804412001</v>
      </c>
      <c r="M8787" s="152">
        <v>60.665572705705998</v>
      </c>
    </row>
    <row r="8788" spans="1:13">
      <c r="A8788" s="150" t="str">
        <f t="shared" si="275"/>
        <v>2006-2008PersonsNL4</v>
      </c>
      <c r="B8788" s="151" t="str">
        <f t="shared" si="274"/>
        <v>2006-2008_Persons_NL4_&lt;75</v>
      </c>
      <c r="C8788" s="152" t="s">
        <v>4</v>
      </c>
      <c r="D8788" s="152" t="s">
        <v>215</v>
      </c>
      <c r="E8788" s="152" t="s">
        <v>81</v>
      </c>
      <c r="F8788" s="152">
        <v>291</v>
      </c>
      <c r="G8788" s="152">
        <v>97</v>
      </c>
      <c r="H8788" s="152">
        <v>447.29318454302302</v>
      </c>
      <c r="I8788" s="152">
        <v>506.83309254274002</v>
      </c>
      <c r="J8788" s="152">
        <v>450.078821691472</v>
      </c>
      <c r="K8788" s="152">
        <v>568.74405724970404</v>
      </c>
      <c r="L8788" s="152">
        <v>56.754270851268302</v>
      </c>
      <c r="M8788" s="152">
        <v>61.910964706964201</v>
      </c>
    </row>
    <row r="8789" spans="1:13">
      <c r="A8789" s="150" t="str">
        <f t="shared" si="275"/>
        <v>2007-2009PersonsNL4</v>
      </c>
      <c r="B8789" s="151" t="str">
        <f t="shared" si="274"/>
        <v>2007-2009_Persons_NL4_&lt;75</v>
      </c>
      <c r="C8789" s="152" t="s">
        <v>5</v>
      </c>
      <c r="D8789" s="152" t="s">
        <v>215</v>
      </c>
      <c r="E8789" s="152" t="s">
        <v>81</v>
      </c>
      <c r="F8789" s="152">
        <v>300</v>
      </c>
      <c r="G8789" s="152">
        <v>100</v>
      </c>
      <c r="H8789" s="152">
        <v>454.83489493313903</v>
      </c>
      <c r="I8789" s="152">
        <v>519.17029350950202</v>
      </c>
      <c r="J8789" s="152">
        <v>461.81245297360402</v>
      </c>
      <c r="K8789" s="152">
        <v>581.65712836634304</v>
      </c>
      <c r="L8789" s="152">
        <v>57.357840535898298</v>
      </c>
      <c r="M8789" s="152">
        <v>62.486834856840296</v>
      </c>
    </row>
    <row r="8790" spans="1:13">
      <c r="A8790" s="150" t="str">
        <f t="shared" si="275"/>
        <v>2008-2010PersonsNL4</v>
      </c>
      <c r="B8790" s="151" t="str">
        <f t="shared" si="274"/>
        <v>2008-2010_Persons_NL4_&lt;75</v>
      </c>
      <c r="C8790" s="152" t="s">
        <v>6</v>
      </c>
      <c r="D8790" s="152" t="s">
        <v>215</v>
      </c>
      <c r="E8790" s="152" t="s">
        <v>81</v>
      </c>
      <c r="F8790" s="152">
        <v>297</v>
      </c>
      <c r="G8790" s="152">
        <v>99</v>
      </c>
      <c r="H8790" s="152">
        <v>443.74056864532099</v>
      </c>
      <c r="I8790" s="152">
        <v>507.57251041459199</v>
      </c>
      <c r="J8790" s="152">
        <v>451.12415708916302</v>
      </c>
      <c r="K8790" s="152">
        <v>569.09518432039897</v>
      </c>
      <c r="L8790" s="152">
        <v>56.448353325429402</v>
      </c>
      <c r="M8790" s="152">
        <v>61.522673905807203</v>
      </c>
    </row>
    <row r="8791" spans="1:13">
      <c r="A8791" s="150" t="str">
        <f t="shared" si="275"/>
        <v>2009-2011PersonsNL4</v>
      </c>
      <c r="B8791" s="151" t="str">
        <f t="shared" si="274"/>
        <v>2009-2011_Persons_NL4_&lt;75</v>
      </c>
      <c r="C8791" s="152" t="s">
        <v>7</v>
      </c>
      <c r="D8791" s="152" t="s">
        <v>215</v>
      </c>
      <c r="E8791" s="152" t="s">
        <v>81</v>
      </c>
      <c r="F8791" s="152">
        <v>270</v>
      </c>
      <c r="G8791" s="152">
        <v>90</v>
      </c>
      <c r="H8791" s="152">
        <v>399.763103346165</v>
      </c>
      <c r="I8791" s="152">
        <v>459.12264035665299</v>
      </c>
      <c r="J8791" s="152">
        <v>405.60033759559099</v>
      </c>
      <c r="K8791" s="152">
        <v>517.70293861356004</v>
      </c>
      <c r="L8791" s="152">
        <v>53.5223027610622</v>
      </c>
      <c r="M8791" s="152">
        <v>58.5802982569069</v>
      </c>
    </row>
    <row r="8792" spans="1:13">
      <c r="A8792" s="150" t="str">
        <f t="shared" si="275"/>
        <v>2010-2012PersonsNL4</v>
      </c>
      <c r="B8792" s="151" t="str">
        <f t="shared" si="274"/>
        <v>2010-2012_Persons_NL4_&lt;75</v>
      </c>
      <c r="C8792" s="152" t="s">
        <v>8</v>
      </c>
      <c r="D8792" s="152" t="s">
        <v>215</v>
      </c>
      <c r="E8792" s="152" t="s">
        <v>81</v>
      </c>
      <c r="F8792" s="152">
        <v>265</v>
      </c>
      <c r="G8792" s="152">
        <v>88.3333333333333</v>
      </c>
      <c r="H8792" s="152">
        <v>388.77967195798198</v>
      </c>
      <c r="I8792" s="152">
        <v>439.37251754811399</v>
      </c>
      <c r="J8792" s="152">
        <v>387.68321110796597</v>
      </c>
      <c r="K8792" s="152">
        <v>495.99480335249001</v>
      </c>
      <c r="L8792" s="152">
        <v>51.689306440147298</v>
      </c>
      <c r="M8792" s="152">
        <v>56.622285804375998</v>
      </c>
    </row>
    <row r="8793" spans="1:13">
      <c r="A8793" s="150" t="str">
        <f t="shared" si="275"/>
        <v>2011-2013PersonsNL4</v>
      </c>
      <c r="B8793" s="151" t="str">
        <f t="shared" si="274"/>
        <v>2011-2013_Persons_NL4_&lt;75</v>
      </c>
      <c r="C8793" s="152" t="s">
        <v>9</v>
      </c>
      <c r="D8793" s="152" t="s">
        <v>215</v>
      </c>
      <c r="E8793" s="152" t="s">
        <v>81</v>
      </c>
      <c r="F8793" s="152">
        <v>279</v>
      </c>
      <c r="G8793" s="152">
        <v>93</v>
      </c>
      <c r="H8793" s="152">
        <v>406.26137604659601</v>
      </c>
      <c r="I8793" s="152">
        <v>454.43963440292902</v>
      </c>
      <c r="J8793" s="152">
        <v>402.34795200703098</v>
      </c>
      <c r="K8793" s="152">
        <v>511.37008824081403</v>
      </c>
      <c r="L8793" s="152">
        <v>52.091682395897003</v>
      </c>
      <c r="M8793" s="152">
        <v>56.930453837885402</v>
      </c>
    </row>
    <row r="8794" spans="1:13">
      <c r="A8794" s="150" t="str">
        <f t="shared" si="275"/>
        <v>2012-2014PersonsNL4</v>
      </c>
      <c r="B8794" s="151" t="str">
        <f t="shared" si="274"/>
        <v>2012-2014_Persons_NL4_&lt;75</v>
      </c>
      <c r="C8794" s="152" t="s">
        <v>216</v>
      </c>
      <c r="D8794" s="152" t="s">
        <v>215</v>
      </c>
      <c r="E8794" s="152" t="s">
        <v>81</v>
      </c>
      <c r="F8794" s="152">
        <v>280</v>
      </c>
      <c r="G8794" s="152">
        <v>93.3333333333333</v>
      </c>
      <c r="H8794" s="152">
        <v>405.010559203865</v>
      </c>
      <c r="I8794" s="152">
        <v>448.17265654493502</v>
      </c>
      <c r="J8794" s="152">
        <v>396.92179500801899</v>
      </c>
      <c r="K8794" s="152">
        <v>504.17525530955402</v>
      </c>
      <c r="L8794" s="152">
        <v>51.250861536916098</v>
      </c>
      <c r="M8794" s="152">
        <v>56.0025987646193</v>
      </c>
    </row>
    <row r="8795" spans="1:13">
      <c r="A8795" s="150" t="str">
        <f t="shared" si="275"/>
        <v>2004-2006PersonsNL5</v>
      </c>
      <c r="B8795" s="151" t="str">
        <f t="shared" si="274"/>
        <v>2004-2006_Persons_NL5_&lt;75</v>
      </c>
      <c r="C8795" s="152" t="s">
        <v>1</v>
      </c>
      <c r="D8795" s="152" t="s">
        <v>215</v>
      </c>
      <c r="E8795" s="152" t="s">
        <v>82</v>
      </c>
      <c r="F8795" s="152">
        <v>346</v>
      </c>
      <c r="G8795" s="152">
        <v>115.333333333333</v>
      </c>
      <c r="H8795" s="152">
        <v>449.33897820835801</v>
      </c>
      <c r="I8795" s="152">
        <v>620.43521386478801</v>
      </c>
      <c r="J8795" s="152">
        <v>555.50496304819501</v>
      </c>
      <c r="K8795" s="152">
        <v>690.75408418569998</v>
      </c>
      <c r="L8795" s="152">
        <v>64.930250816593102</v>
      </c>
      <c r="M8795" s="152">
        <v>70.318870320912197</v>
      </c>
    </row>
    <row r="8796" spans="1:13">
      <c r="A8796" s="150" t="str">
        <f t="shared" si="275"/>
        <v>2005-2007PersonsNL5</v>
      </c>
      <c r="B8796" s="151" t="str">
        <f t="shared" si="274"/>
        <v>2005-2007_Persons_NL5_&lt;75</v>
      </c>
      <c r="C8796" s="152" t="s">
        <v>3</v>
      </c>
      <c r="D8796" s="152" t="s">
        <v>215</v>
      </c>
      <c r="E8796" s="152" t="s">
        <v>82</v>
      </c>
      <c r="F8796" s="152">
        <v>360</v>
      </c>
      <c r="G8796" s="152">
        <v>120</v>
      </c>
      <c r="H8796" s="152">
        <v>462.45150682116002</v>
      </c>
      <c r="I8796" s="152">
        <v>633.68645800474599</v>
      </c>
      <c r="J8796" s="152">
        <v>568.292467013041</v>
      </c>
      <c r="K8796" s="152">
        <v>704.39632697030402</v>
      </c>
      <c r="L8796" s="152">
        <v>65.393990991705905</v>
      </c>
      <c r="M8796" s="152">
        <v>70.709868965557604</v>
      </c>
    </row>
    <row r="8797" spans="1:13">
      <c r="A8797" s="150" t="str">
        <f t="shared" si="275"/>
        <v>2006-2008PersonsNL5</v>
      </c>
      <c r="B8797" s="151" t="str">
        <f t="shared" si="274"/>
        <v>2006-2008_Persons_NL5_&lt;75</v>
      </c>
      <c r="C8797" s="152" t="s">
        <v>4</v>
      </c>
      <c r="D8797" s="152" t="s">
        <v>215</v>
      </c>
      <c r="E8797" s="152" t="s">
        <v>82</v>
      </c>
      <c r="F8797" s="152">
        <v>379</v>
      </c>
      <c r="G8797" s="152">
        <v>126.333333333333</v>
      </c>
      <c r="H8797" s="152">
        <v>481.65516540216299</v>
      </c>
      <c r="I8797" s="152">
        <v>659.68047771983697</v>
      </c>
      <c r="J8797" s="152">
        <v>593.36328934709798</v>
      </c>
      <c r="K8797" s="152">
        <v>731.24590102064496</v>
      </c>
      <c r="L8797" s="152">
        <v>66.317188372738201</v>
      </c>
      <c r="M8797" s="152">
        <v>71.565423300808305</v>
      </c>
    </row>
    <row r="8798" spans="1:13">
      <c r="A8798" s="150" t="str">
        <f t="shared" si="275"/>
        <v>2007-2009PersonsNL5</v>
      </c>
      <c r="B8798" s="151" t="str">
        <f t="shared" si="274"/>
        <v>2007-2009_Persons_NL5_&lt;75</v>
      </c>
      <c r="C8798" s="152" t="s">
        <v>5</v>
      </c>
      <c r="D8798" s="152" t="s">
        <v>215</v>
      </c>
      <c r="E8798" s="152" t="s">
        <v>82</v>
      </c>
      <c r="F8798" s="152">
        <v>368</v>
      </c>
      <c r="G8798" s="152">
        <v>122.666666666667</v>
      </c>
      <c r="H8798" s="152">
        <v>463.23103647944401</v>
      </c>
      <c r="I8798" s="152">
        <v>628.82031056750895</v>
      </c>
      <c r="J8798" s="152">
        <v>564.83818173811505</v>
      </c>
      <c r="K8798" s="152">
        <v>697.94424713134697</v>
      </c>
      <c r="L8798" s="152">
        <v>63.982128829393602</v>
      </c>
      <c r="M8798" s="152">
        <v>69.123936563838001</v>
      </c>
    </row>
    <row r="8799" spans="1:13">
      <c r="A8799" s="150" t="str">
        <f t="shared" si="275"/>
        <v>2008-2010PersonsNL5</v>
      </c>
      <c r="B8799" s="151" t="str">
        <f t="shared" si="274"/>
        <v>2008-2010_Persons_NL5_&lt;75</v>
      </c>
      <c r="C8799" s="152" t="s">
        <v>6</v>
      </c>
      <c r="D8799" s="152" t="s">
        <v>215</v>
      </c>
      <c r="E8799" s="152" t="s">
        <v>82</v>
      </c>
      <c r="F8799" s="152">
        <v>363</v>
      </c>
      <c r="G8799" s="152">
        <v>121</v>
      </c>
      <c r="H8799" s="152">
        <v>453.67627760488898</v>
      </c>
      <c r="I8799" s="152">
        <v>613.52023013196401</v>
      </c>
      <c r="J8799" s="152">
        <v>550.94194303776396</v>
      </c>
      <c r="K8799" s="152">
        <v>681.16352605078396</v>
      </c>
      <c r="L8799" s="152">
        <v>62.5782870942001</v>
      </c>
      <c r="M8799" s="152">
        <v>67.643295918819604</v>
      </c>
    </row>
    <row r="8800" spans="1:13">
      <c r="A8800" s="150" t="str">
        <f t="shared" si="275"/>
        <v>2009-2011PersonsNL5</v>
      </c>
      <c r="B8800" s="151" t="str">
        <f t="shared" si="274"/>
        <v>2009-2011_Persons_NL5_&lt;75</v>
      </c>
      <c r="C8800" s="152" t="s">
        <v>7</v>
      </c>
      <c r="D8800" s="152" t="s">
        <v>215</v>
      </c>
      <c r="E8800" s="152" t="s">
        <v>82</v>
      </c>
      <c r="F8800" s="152">
        <v>334</v>
      </c>
      <c r="G8800" s="152">
        <v>111.333333333333</v>
      </c>
      <c r="H8800" s="152">
        <v>412.59017689494999</v>
      </c>
      <c r="I8800" s="152">
        <v>550.63121705920798</v>
      </c>
      <c r="J8800" s="152">
        <v>492.083571137268</v>
      </c>
      <c r="K8800" s="152">
        <v>614.12822673369999</v>
      </c>
      <c r="L8800" s="152">
        <v>58.547645921940003</v>
      </c>
      <c r="M8800" s="152">
        <v>63.4970096744917</v>
      </c>
    </row>
    <row r="8801" spans="1:13">
      <c r="A8801" s="150" t="str">
        <f t="shared" si="275"/>
        <v>2010-2012PersonsNL5</v>
      </c>
      <c r="B8801" s="151" t="str">
        <f t="shared" si="274"/>
        <v>2010-2012_Persons_NL5_&lt;75</v>
      </c>
      <c r="C8801" s="152" t="s">
        <v>8</v>
      </c>
      <c r="D8801" s="152" t="s">
        <v>215</v>
      </c>
      <c r="E8801" s="152" t="s">
        <v>82</v>
      </c>
      <c r="F8801" s="152">
        <v>331</v>
      </c>
      <c r="G8801" s="152">
        <v>110.333333333333</v>
      </c>
      <c r="H8801" s="152">
        <v>404.50701471379</v>
      </c>
      <c r="I8801" s="152">
        <v>542.03716400179405</v>
      </c>
      <c r="J8801" s="152">
        <v>484.204152520668</v>
      </c>
      <c r="K8801" s="152">
        <v>604.78224013743704</v>
      </c>
      <c r="L8801" s="152">
        <v>57.833011481126498</v>
      </c>
      <c r="M8801" s="152">
        <v>62.745076135643203</v>
      </c>
    </row>
    <row r="8802" spans="1:13">
      <c r="A8802" s="150" t="str">
        <f t="shared" si="275"/>
        <v>2011-2013PersonsNL5</v>
      </c>
      <c r="B8802" s="151" t="str">
        <f t="shared" si="274"/>
        <v>2011-2013_Persons_NL5_&lt;75</v>
      </c>
      <c r="C8802" s="152" t="s">
        <v>9</v>
      </c>
      <c r="D8802" s="152" t="s">
        <v>215</v>
      </c>
      <c r="E8802" s="152" t="s">
        <v>82</v>
      </c>
      <c r="F8802" s="152">
        <v>340</v>
      </c>
      <c r="G8802" s="152">
        <v>113.333333333333</v>
      </c>
      <c r="H8802" s="152">
        <v>411.667130801177</v>
      </c>
      <c r="I8802" s="152">
        <v>554.76554004884497</v>
      </c>
      <c r="J8802" s="152">
        <v>496.52857674484602</v>
      </c>
      <c r="K8802" s="152">
        <v>617.88000925032395</v>
      </c>
      <c r="L8802" s="152">
        <v>58.236963303998699</v>
      </c>
      <c r="M8802" s="152">
        <v>63.1144692014797</v>
      </c>
    </row>
    <row r="8803" spans="1:13">
      <c r="A8803" s="150" t="str">
        <f t="shared" si="275"/>
        <v>2012-2014PersonsNL5</v>
      </c>
      <c r="B8803" s="151" t="str">
        <f t="shared" si="274"/>
        <v>2012-2014_Persons_NL5_&lt;75</v>
      </c>
      <c r="C8803" s="152" t="s">
        <v>216</v>
      </c>
      <c r="D8803" s="152" t="s">
        <v>215</v>
      </c>
      <c r="E8803" s="152" t="s">
        <v>82</v>
      </c>
      <c r="F8803" s="152">
        <v>353</v>
      </c>
      <c r="G8803" s="152">
        <v>117.666666666667</v>
      </c>
      <c r="H8803" s="152">
        <v>427.23663826491099</v>
      </c>
      <c r="I8803" s="152">
        <v>572.01862110806405</v>
      </c>
      <c r="J8803" s="152">
        <v>513.16184177089997</v>
      </c>
      <c r="K8803" s="152">
        <v>635.70915679210702</v>
      </c>
      <c r="L8803" s="152">
        <v>58.856779337164497</v>
      </c>
      <c r="M8803" s="152">
        <v>63.690535684042999</v>
      </c>
    </row>
    <row r="8804" spans="1:13">
      <c r="A8804" s="150" t="str">
        <f t="shared" si="275"/>
        <v>2004-2006PersonsNN</v>
      </c>
      <c r="B8804" s="151" t="str">
        <f t="shared" si="274"/>
        <v>2004-2006_Persons_NN_&lt;75</v>
      </c>
      <c r="C8804" s="152" t="s">
        <v>1</v>
      </c>
      <c r="D8804" s="152" t="s">
        <v>215</v>
      </c>
      <c r="E8804" s="152" t="s">
        <v>83</v>
      </c>
      <c r="F8804" s="152">
        <v>1385</v>
      </c>
      <c r="G8804" s="152">
        <v>461.66666666666703</v>
      </c>
      <c r="H8804" s="152">
        <v>393.11076924823601</v>
      </c>
      <c r="I8804" s="152">
        <v>377.17069141142599</v>
      </c>
      <c r="J8804" s="152">
        <v>357.45051953782001</v>
      </c>
      <c r="K8804" s="152">
        <v>397.69087012159599</v>
      </c>
      <c r="L8804" s="152">
        <v>19.720171873606599</v>
      </c>
      <c r="M8804" s="152">
        <v>20.520178710169201</v>
      </c>
    </row>
    <row r="8805" spans="1:13">
      <c r="A8805" s="150" t="str">
        <f t="shared" si="275"/>
        <v>2005-2007PersonsNN</v>
      </c>
      <c r="B8805" s="151" t="str">
        <f t="shared" si="274"/>
        <v>2005-2007_Persons_NN_&lt;75</v>
      </c>
      <c r="C8805" s="152" t="s">
        <v>3</v>
      </c>
      <c r="D8805" s="152" t="s">
        <v>215</v>
      </c>
      <c r="E8805" s="152" t="s">
        <v>83</v>
      </c>
      <c r="F8805" s="152">
        <v>1327</v>
      </c>
      <c r="G8805" s="152">
        <v>442.33333333333297</v>
      </c>
      <c r="H8805" s="152">
        <v>374.82487458760801</v>
      </c>
      <c r="I8805" s="152">
        <v>354.54293417646198</v>
      </c>
      <c r="J8805" s="152">
        <v>335.606590023688</v>
      </c>
      <c r="K8805" s="152">
        <v>374.26447207501798</v>
      </c>
      <c r="L8805" s="152">
        <v>18.936344152773898</v>
      </c>
      <c r="M8805" s="152">
        <v>19.721537898555699</v>
      </c>
    </row>
    <row r="8806" spans="1:13">
      <c r="A8806" s="150" t="str">
        <f t="shared" si="275"/>
        <v>2006-2008PersonsNN</v>
      </c>
      <c r="B8806" s="151" t="str">
        <f t="shared" si="274"/>
        <v>2006-2008_Persons_NN_&lt;75</v>
      </c>
      <c r="C8806" s="152" t="s">
        <v>4</v>
      </c>
      <c r="D8806" s="152" t="s">
        <v>215</v>
      </c>
      <c r="E8806" s="152" t="s">
        <v>83</v>
      </c>
      <c r="F8806" s="152">
        <v>1282</v>
      </c>
      <c r="G8806" s="152">
        <v>427.33333333333297</v>
      </c>
      <c r="H8806" s="152">
        <v>360.07190203347898</v>
      </c>
      <c r="I8806" s="152">
        <v>335.08292238248202</v>
      </c>
      <c r="J8806" s="152">
        <v>316.86555075231797</v>
      </c>
      <c r="K8806" s="152">
        <v>354.06912186188299</v>
      </c>
      <c r="L8806" s="152">
        <v>18.217371630163701</v>
      </c>
      <c r="M8806" s="152">
        <v>18.986199479401499</v>
      </c>
    </row>
    <row r="8807" spans="1:13">
      <c r="A8807" s="150" t="str">
        <f t="shared" si="275"/>
        <v>2007-2009PersonsNN</v>
      </c>
      <c r="B8807" s="151" t="str">
        <f t="shared" si="274"/>
        <v>2007-2009_Persons_NN_&lt;75</v>
      </c>
      <c r="C8807" s="152" t="s">
        <v>5</v>
      </c>
      <c r="D8807" s="152" t="s">
        <v>215</v>
      </c>
      <c r="E8807" s="152" t="s">
        <v>83</v>
      </c>
      <c r="F8807" s="152">
        <v>1251</v>
      </c>
      <c r="G8807" s="152">
        <v>417</v>
      </c>
      <c r="H8807" s="152">
        <v>349.95747918718098</v>
      </c>
      <c r="I8807" s="152">
        <v>321.36765732915597</v>
      </c>
      <c r="J8807" s="152">
        <v>303.65770854694199</v>
      </c>
      <c r="K8807" s="152">
        <v>339.83443790252301</v>
      </c>
      <c r="L8807" s="152">
        <v>17.709948782213399</v>
      </c>
      <c r="M8807" s="152">
        <v>18.466780573367799</v>
      </c>
    </row>
    <row r="8808" spans="1:13">
      <c r="A8808" s="150" t="str">
        <f t="shared" si="275"/>
        <v>2008-2010PersonsNN</v>
      </c>
      <c r="B8808" s="151" t="str">
        <f t="shared" si="274"/>
        <v>2008-2010_Persons_NN_&lt;75</v>
      </c>
      <c r="C8808" s="152" t="s">
        <v>6</v>
      </c>
      <c r="D8808" s="152" t="s">
        <v>215</v>
      </c>
      <c r="E8808" s="152" t="s">
        <v>83</v>
      </c>
      <c r="F8808" s="152">
        <v>1252</v>
      </c>
      <c r="G8808" s="152">
        <v>417.33333333333297</v>
      </c>
      <c r="H8808" s="152">
        <v>349.93278048425998</v>
      </c>
      <c r="I8808" s="152">
        <v>316.37086988997299</v>
      </c>
      <c r="J8808" s="152">
        <v>298.90243762459102</v>
      </c>
      <c r="K8808" s="152">
        <v>334.58550763283802</v>
      </c>
      <c r="L8808" s="152">
        <v>17.468432265382202</v>
      </c>
      <c r="M8808" s="152">
        <v>18.214637742864699</v>
      </c>
    </row>
    <row r="8809" spans="1:13">
      <c r="A8809" s="150" t="str">
        <f t="shared" si="275"/>
        <v>2009-2011PersonsNN</v>
      </c>
      <c r="B8809" s="151" t="str">
        <f t="shared" si="274"/>
        <v>2009-2011_Persons_NN_&lt;75</v>
      </c>
      <c r="C8809" s="152" t="s">
        <v>7</v>
      </c>
      <c r="D8809" s="152" t="s">
        <v>215</v>
      </c>
      <c r="E8809" s="152" t="s">
        <v>83</v>
      </c>
      <c r="F8809" s="152">
        <v>1296</v>
      </c>
      <c r="G8809" s="152">
        <v>432</v>
      </c>
      <c r="H8809" s="152">
        <v>362.68589051139799</v>
      </c>
      <c r="I8809" s="152">
        <v>322.65281346051501</v>
      </c>
      <c r="J8809" s="152">
        <v>305.121839691324</v>
      </c>
      <c r="K8809" s="152">
        <v>340.91954813447398</v>
      </c>
      <c r="L8809" s="152">
        <v>17.530973769191501</v>
      </c>
      <c r="M8809" s="152">
        <v>18.266734673958201</v>
      </c>
    </row>
    <row r="8810" spans="1:13">
      <c r="A8810" s="150" t="str">
        <f t="shared" si="275"/>
        <v>2010-2012PersonsNN</v>
      </c>
      <c r="B8810" s="151" t="str">
        <f t="shared" si="274"/>
        <v>2010-2012_Persons_NN_&lt;75</v>
      </c>
      <c r="C8810" s="152" t="s">
        <v>8</v>
      </c>
      <c r="D8810" s="152" t="s">
        <v>215</v>
      </c>
      <c r="E8810" s="152" t="s">
        <v>83</v>
      </c>
      <c r="F8810" s="152">
        <v>1305</v>
      </c>
      <c r="G8810" s="152">
        <v>435</v>
      </c>
      <c r="H8810" s="152">
        <v>366.19244044111502</v>
      </c>
      <c r="I8810" s="152">
        <v>319.12598764991702</v>
      </c>
      <c r="J8810" s="152">
        <v>301.84529402195898</v>
      </c>
      <c r="K8810" s="152">
        <v>337.12937566499198</v>
      </c>
      <c r="L8810" s="152">
        <v>17.2806936279582</v>
      </c>
      <c r="M8810" s="152">
        <v>18.003388015075402</v>
      </c>
    </row>
    <row r="8811" spans="1:13">
      <c r="A8811" s="150" t="str">
        <f t="shared" si="275"/>
        <v>2011-2013PersonsNN</v>
      </c>
      <c r="B8811" s="151" t="str">
        <f t="shared" si="274"/>
        <v>2011-2013_Persons_NN_&lt;75</v>
      </c>
      <c r="C8811" s="152" t="s">
        <v>9</v>
      </c>
      <c r="D8811" s="152" t="s">
        <v>215</v>
      </c>
      <c r="E8811" s="152" t="s">
        <v>83</v>
      </c>
      <c r="F8811" s="152">
        <v>1307</v>
      </c>
      <c r="G8811" s="152">
        <v>435.66666666666703</v>
      </c>
      <c r="H8811" s="152">
        <v>367.84365378228802</v>
      </c>
      <c r="I8811" s="152">
        <v>314.68078514429402</v>
      </c>
      <c r="J8811" s="152">
        <v>297.654217339421</v>
      </c>
      <c r="K8811" s="152">
        <v>332.41886209843</v>
      </c>
      <c r="L8811" s="152">
        <v>17.0265678048731</v>
      </c>
      <c r="M8811" s="152">
        <v>17.7380769541363</v>
      </c>
    </row>
    <row r="8812" spans="1:13">
      <c r="A8812" s="150" t="str">
        <f t="shared" si="275"/>
        <v>2012-2014PersonsNN</v>
      </c>
      <c r="B8812" s="151" t="str">
        <f t="shared" si="274"/>
        <v>2012-2014_Persons_NN_&lt;75</v>
      </c>
      <c r="C8812" s="152" t="s">
        <v>216</v>
      </c>
      <c r="D8812" s="152" t="s">
        <v>215</v>
      </c>
      <c r="E8812" s="152" t="s">
        <v>83</v>
      </c>
      <c r="F8812" s="152">
        <v>1285</v>
      </c>
      <c r="G8812" s="152">
        <v>428.33333333333297</v>
      </c>
      <c r="H8812" s="152">
        <v>363.05485942572398</v>
      </c>
      <c r="I8812" s="152">
        <v>305.23114886227899</v>
      </c>
      <c r="J8812" s="152">
        <v>288.53876110513602</v>
      </c>
      <c r="K8812" s="152">
        <v>322.62716379725703</v>
      </c>
      <c r="L8812" s="152">
        <v>16.692387757142601</v>
      </c>
      <c r="M8812" s="152">
        <v>17.396014934977998</v>
      </c>
    </row>
    <row r="8813" spans="1:13">
      <c r="A8813" s="150" t="str">
        <f t="shared" si="275"/>
        <v>2004-2006PersonsNN1</v>
      </c>
      <c r="B8813" s="151" t="str">
        <f t="shared" si="274"/>
        <v>2004-2006_Persons_NN1_&lt;75</v>
      </c>
      <c r="C8813" s="152" t="s">
        <v>1</v>
      </c>
      <c r="D8813" s="152" t="s">
        <v>215</v>
      </c>
      <c r="E8813" s="152" t="s">
        <v>84</v>
      </c>
      <c r="F8813" s="152">
        <v>227</v>
      </c>
      <c r="G8813" s="152">
        <v>75.6666666666667</v>
      </c>
      <c r="H8813" s="152">
        <v>337.89818398332801</v>
      </c>
      <c r="I8813" s="152">
        <v>315.06720398853702</v>
      </c>
      <c r="J8813" s="152">
        <v>275.15113437105799</v>
      </c>
      <c r="K8813" s="152">
        <v>359.11611754439002</v>
      </c>
      <c r="L8813" s="152">
        <v>39.916069617479103</v>
      </c>
      <c r="M8813" s="152">
        <v>44.0489135558526</v>
      </c>
    </row>
    <row r="8814" spans="1:13">
      <c r="A8814" s="150" t="str">
        <f t="shared" si="275"/>
        <v>2005-2007PersonsNN1</v>
      </c>
      <c r="B8814" s="151" t="str">
        <f t="shared" si="274"/>
        <v>2005-2007_Persons_NN1_&lt;75</v>
      </c>
      <c r="C8814" s="152" t="s">
        <v>3</v>
      </c>
      <c r="D8814" s="152" t="s">
        <v>215</v>
      </c>
      <c r="E8814" s="152" t="s">
        <v>84</v>
      </c>
      <c r="F8814" s="152">
        <v>224</v>
      </c>
      <c r="G8814" s="152">
        <v>74.6666666666667</v>
      </c>
      <c r="H8814" s="152">
        <v>331.68969244665601</v>
      </c>
      <c r="I8814" s="152">
        <v>305.54314644509498</v>
      </c>
      <c r="J8814" s="152">
        <v>266.62258593917898</v>
      </c>
      <c r="K8814" s="152">
        <v>348.52186606995099</v>
      </c>
      <c r="L8814" s="152">
        <v>38.920560505916299</v>
      </c>
      <c r="M8814" s="152">
        <v>42.978719624855799</v>
      </c>
    </row>
    <row r="8815" spans="1:13">
      <c r="A8815" s="150" t="str">
        <f t="shared" si="275"/>
        <v>2006-2008PersonsNN1</v>
      </c>
      <c r="B8815" s="151" t="str">
        <f t="shared" si="274"/>
        <v>2006-2008_Persons_NN1_&lt;75</v>
      </c>
      <c r="C8815" s="152" t="s">
        <v>4</v>
      </c>
      <c r="D8815" s="152" t="s">
        <v>215</v>
      </c>
      <c r="E8815" s="152" t="s">
        <v>84</v>
      </c>
      <c r="F8815" s="152">
        <v>230</v>
      </c>
      <c r="G8815" s="152">
        <v>76.6666666666667</v>
      </c>
      <c r="H8815" s="152">
        <v>338.14578493928099</v>
      </c>
      <c r="I8815" s="152">
        <v>306.90198182691898</v>
      </c>
      <c r="J8815" s="152">
        <v>268.25264145178301</v>
      </c>
      <c r="K8815" s="152">
        <v>349.52539344807599</v>
      </c>
      <c r="L8815" s="152">
        <v>38.649340375135601</v>
      </c>
      <c r="M8815" s="152">
        <v>42.623411621157203</v>
      </c>
    </row>
    <row r="8816" spans="1:13">
      <c r="A8816" s="150" t="str">
        <f t="shared" si="275"/>
        <v>2007-2009PersonsNN1</v>
      </c>
      <c r="B8816" s="151" t="str">
        <f t="shared" si="274"/>
        <v>2007-2009_Persons_NN1_&lt;75</v>
      </c>
      <c r="C8816" s="152" t="s">
        <v>5</v>
      </c>
      <c r="D8816" s="152" t="s">
        <v>215</v>
      </c>
      <c r="E8816" s="152" t="s">
        <v>84</v>
      </c>
      <c r="F8816" s="152">
        <v>236</v>
      </c>
      <c r="G8816" s="152">
        <v>78.6666666666667</v>
      </c>
      <c r="H8816" s="152">
        <v>344.19893531685301</v>
      </c>
      <c r="I8816" s="152">
        <v>309.60028571090601</v>
      </c>
      <c r="J8816" s="152">
        <v>270.97842472639599</v>
      </c>
      <c r="K8816" s="152">
        <v>352.13983926238097</v>
      </c>
      <c r="L8816" s="152">
        <v>38.621860984510803</v>
      </c>
      <c r="M8816" s="152">
        <v>42.539553551474299</v>
      </c>
    </row>
    <row r="8817" spans="1:13">
      <c r="A8817" s="150" t="str">
        <f t="shared" si="275"/>
        <v>2008-2010PersonsNN1</v>
      </c>
      <c r="B8817" s="151" t="str">
        <f t="shared" si="274"/>
        <v>2008-2010_Persons_NN1_&lt;75</v>
      </c>
      <c r="C8817" s="152" t="s">
        <v>6</v>
      </c>
      <c r="D8817" s="152" t="s">
        <v>215</v>
      </c>
      <c r="E8817" s="152" t="s">
        <v>84</v>
      </c>
      <c r="F8817" s="152">
        <v>234</v>
      </c>
      <c r="G8817" s="152">
        <v>78</v>
      </c>
      <c r="H8817" s="152">
        <v>339.46005541612902</v>
      </c>
      <c r="I8817" s="152">
        <v>298.75884567418598</v>
      </c>
      <c r="J8817" s="152">
        <v>261.25347303840402</v>
      </c>
      <c r="K8817" s="152">
        <v>340.08576217230802</v>
      </c>
      <c r="L8817" s="152">
        <v>37.505372635782201</v>
      </c>
      <c r="M8817" s="152">
        <v>41.326916498121903</v>
      </c>
    </row>
    <row r="8818" spans="1:13">
      <c r="A8818" s="150" t="str">
        <f t="shared" si="275"/>
        <v>2009-2011PersonsNN1</v>
      </c>
      <c r="B8818" s="151" t="str">
        <f t="shared" si="274"/>
        <v>2009-2011_Persons_NN1_&lt;75</v>
      </c>
      <c r="C8818" s="152" t="s">
        <v>7</v>
      </c>
      <c r="D8818" s="152" t="s">
        <v>215</v>
      </c>
      <c r="E8818" s="152" t="s">
        <v>84</v>
      </c>
      <c r="F8818" s="152">
        <v>238</v>
      </c>
      <c r="G8818" s="152">
        <v>79.3333333333333</v>
      </c>
      <c r="H8818" s="152">
        <v>344.42338026946101</v>
      </c>
      <c r="I8818" s="152">
        <v>299.60019560976298</v>
      </c>
      <c r="J8818" s="152">
        <v>262.24127294599901</v>
      </c>
      <c r="K8818" s="152">
        <v>340.731886775455</v>
      </c>
      <c r="L8818" s="152">
        <v>37.358922663764702</v>
      </c>
      <c r="M8818" s="152">
        <v>41.131691165691898</v>
      </c>
    </row>
    <row r="8819" spans="1:13">
      <c r="A8819" s="150" t="str">
        <f t="shared" si="275"/>
        <v>2010-2012PersonsNN1</v>
      </c>
      <c r="B8819" s="151" t="str">
        <f t="shared" si="274"/>
        <v>2010-2012_Persons_NN1_&lt;75</v>
      </c>
      <c r="C8819" s="152" t="s">
        <v>8</v>
      </c>
      <c r="D8819" s="152" t="s">
        <v>215</v>
      </c>
      <c r="E8819" s="152" t="s">
        <v>84</v>
      </c>
      <c r="F8819" s="152">
        <v>217</v>
      </c>
      <c r="G8819" s="152">
        <v>72.3333333333333</v>
      </c>
      <c r="H8819" s="152">
        <v>313.48415243708598</v>
      </c>
      <c r="I8819" s="152">
        <v>266.212415842837</v>
      </c>
      <c r="J8819" s="152">
        <v>231.510768834613</v>
      </c>
      <c r="K8819" s="152">
        <v>304.59348831936597</v>
      </c>
      <c r="L8819" s="152">
        <v>34.701647008224299</v>
      </c>
      <c r="M8819" s="152">
        <v>38.381072476528701</v>
      </c>
    </row>
    <row r="8820" spans="1:13">
      <c r="A8820" s="150" t="str">
        <f t="shared" si="275"/>
        <v>2011-2013PersonsNN1</v>
      </c>
      <c r="B8820" s="151" t="str">
        <f t="shared" si="274"/>
        <v>2011-2013_Persons_NN1_&lt;75</v>
      </c>
      <c r="C8820" s="152" t="s">
        <v>9</v>
      </c>
      <c r="D8820" s="152" t="s">
        <v>215</v>
      </c>
      <c r="E8820" s="152" t="s">
        <v>84</v>
      </c>
      <c r="F8820" s="152">
        <v>214</v>
      </c>
      <c r="G8820" s="152">
        <v>71.3333333333333</v>
      </c>
      <c r="H8820" s="152">
        <v>309.49454045845698</v>
      </c>
      <c r="I8820" s="152">
        <v>258.366158204805</v>
      </c>
      <c r="J8820" s="152">
        <v>224.421822213995</v>
      </c>
      <c r="K8820" s="152">
        <v>295.936189867981</v>
      </c>
      <c r="L8820" s="152">
        <v>33.944335990809499</v>
      </c>
      <c r="M8820" s="152">
        <v>37.570031663176799</v>
      </c>
    </row>
    <row r="8821" spans="1:13">
      <c r="A8821" s="150" t="str">
        <f t="shared" si="275"/>
        <v>2012-2014PersonsNN1</v>
      </c>
      <c r="B8821" s="151" t="str">
        <f t="shared" si="274"/>
        <v>2012-2014_Persons_NN1_&lt;75</v>
      </c>
      <c r="C8821" s="152" t="s">
        <v>216</v>
      </c>
      <c r="D8821" s="152" t="s">
        <v>215</v>
      </c>
      <c r="E8821" s="152" t="s">
        <v>84</v>
      </c>
      <c r="F8821" s="152">
        <v>216</v>
      </c>
      <c r="G8821" s="152">
        <v>72</v>
      </c>
      <c r="H8821" s="152">
        <v>314.59364986891899</v>
      </c>
      <c r="I8821" s="152">
        <v>255.12074495014599</v>
      </c>
      <c r="J8821" s="152">
        <v>221.71481409500799</v>
      </c>
      <c r="K8821" s="152">
        <v>292.077368907878</v>
      </c>
      <c r="L8821" s="152">
        <v>33.405930855138102</v>
      </c>
      <c r="M8821" s="152">
        <v>36.956623957731402</v>
      </c>
    </row>
    <row r="8822" spans="1:13">
      <c r="A8822" s="150" t="str">
        <f t="shared" si="275"/>
        <v>2004-2006PersonsNN2</v>
      </c>
      <c r="B8822" s="151" t="str">
        <f t="shared" si="274"/>
        <v>2004-2006_Persons_NN2_&lt;75</v>
      </c>
      <c r="C8822" s="152" t="s">
        <v>1</v>
      </c>
      <c r="D8822" s="152" t="s">
        <v>215</v>
      </c>
      <c r="E8822" s="152" t="s">
        <v>85</v>
      </c>
      <c r="F8822" s="152">
        <v>244</v>
      </c>
      <c r="G8822" s="152">
        <v>81.3333333333333</v>
      </c>
      <c r="H8822" s="152">
        <v>339.58220255243299</v>
      </c>
      <c r="I8822" s="152">
        <v>302.42729528295098</v>
      </c>
      <c r="J8822" s="152">
        <v>265.05855631212802</v>
      </c>
      <c r="K8822" s="152">
        <v>343.52062516812401</v>
      </c>
      <c r="L8822" s="152">
        <v>37.368738970822697</v>
      </c>
      <c r="M8822" s="152">
        <v>41.093329885173297</v>
      </c>
    </row>
    <row r="8823" spans="1:13">
      <c r="A8823" s="150" t="str">
        <f t="shared" si="275"/>
        <v>2005-2007PersonsNN2</v>
      </c>
      <c r="B8823" s="151" t="str">
        <f t="shared" si="274"/>
        <v>2005-2007_Persons_NN2_&lt;75</v>
      </c>
      <c r="C8823" s="152" t="s">
        <v>3</v>
      </c>
      <c r="D8823" s="152" t="s">
        <v>215</v>
      </c>
      <c r="E8823" s="152" t="s">
        <v>85</v>
      </c>
      <c r="F8823" s="152">
        <v>238</v>
      </c>
      <c r="G8823" s="152">
        <v>79.3333333333333</v>
      </c>
      <c r="H8823" s="152">
        <v>330.45458332176298</v>
      </c>
      <c r="I8823" s="152">
        <v>288.20322792284401</v>
      </c>
      <c r="J8823" s="152">
        <v>252.22691267787999</v>
      </c>
      <c r="K8823" s="152">
        <v>327.81268618408899</v>
      </c>
      <c r="L8823" s="152">
        <v>35.976315244964702</v>
      </c>
      <c r="M8823" s="152">
        <v>39.609458261244903</v>
      </c>
    </row>
    <row r="8824" spans="1:13">
      <c r="A8824" s="150" t="str">
        <f t="shared" si="275"/>
        <v>2006-2008PersonsNN2</v>
      </c>
      <c r="B8824" s="151" t="str">
        <f t="shared" si="274"/>
        <v>2006-2008_Persons_NN2_&lt;75</v>
      </c>
      <c r="C8824" s="152" t="s">
        <v>4</v>
      </c>
      <c r="D8824" s="152" t="s">
        <v>215</v>
      </c>
      <c r="E8824" s="152" t="s">
        <v>85</v>
      </c>
      <c r="F8824" s="152">
        <v>225</v>
      </c>
      <c r="G8824" s="152">
        <v>75</v>
      </c>
      <c r="H8824" s="152">
        <v>310.81211752842199</v>
      </c>
      <c r="I8824" s="152">
        <v>271.87694924905998</v>
      </c>
      <c r="J8824" s="152">
        <v>236.62115038549501</v>
      </c>
      <c r="K8824" s="152">
        <v>310.800159777234</v>
      </c>
      <c r="L8824" s="152">
        <v>35.255798863565097</v>
      </c>
      <c r="M8824" s="152">
        <v>38.923210528174003</v>
      </c>
    </row>
    <row r="8825" spans="1:13">
      <c r="A8825" s="150" t="str">
        <f t="shared" si="275"/>
        <v>2007-2009PersonsNN2</v>
      </c>
      <c r="B8825" s="151" t="str">
        <f t="shared" si="274"/>
        <v>2007-2009_Persons_NN2_&lt;75</v>
      </c>
      <c r="C8825" s="152" t="s">
        <v>5</v>
      </c>
      <c r="D8825" s="152" t="s">
        <v>215</v>
      </c>
      <c r="E8825" s="152" t="s">
        <v>85</v>
      </c>
      <c r="F8825" s="152">
        <v>226</v>
      </c>
      <c r="G8825" s="152">
        <v>75.3333333333333</v>
      </c>
      <c r="H8825" s="152">
        <v>311.07195947806002</v>
      </c>
      <c r="I8825" s="152">
        <v>263.301956722287</v>
      </c>
      <c r="J8825" s="152">
        <v>229.41598866382401</v>
      </c>
      <c r="K8825" s="152">
        <v>300.70460406332501</v>
      </c>
      <c r="L8825" s="152">
        <v>33.885968058462502</v>
      </c>
      <c r="M8825" s="152">
        <v>37.402647341038303</v>
      </c>
    </row>
    <row r="8826" spans="1:13">
      <c r="A8826" s="150" t="str">
        <f t="shared" si="275"/>
        <v>2008-2010PersonsNN2</v>
      </c>
      <c r="B8826" s="151" t="str">
        <f t="shared" si="274"/>
        <v>2008-2010_Persons_NN2_&lt;75</v>
      </c>
      <c r="C8826" s="152" t="s">
        <v>6</v>
      </c>
      <c r="D8826" s="152" t="s">
        <v>215</v>
      </c>
      <c r="E8826" s="152" t="s">
        <v>85</v>
      </c>
      <c r="F8826" s="152">
        <v>214</v>
      </c>
      <c r="G8826" s="152">
        <v>71.3333333333333</v>
      </c>
      <c r="H8826" s="152">
        <v>293.76638708526099</v>
      </c>
      <c r="I8826" s="152">
        <v>241.74077399673601</v>
      </c>
      <c r="J8826" s="152">
        <v>209.726089067418</v>
      </c>
      <c r="K8826" s="152">
        <v>277.175042818691</v>
      </c>
      <c r="L8826" s="152">
        <v>32.014684929318001</v>
      </c>
      <c r="M8826" s="152">
        <v>35.434268821954902</v>
      </c>
    </row>
    <row r="8827" spans="1:13">
      <c r="A8827" s="150" t="str">
        <f t="shared" si="275"/>
        <v>2009-2011PersonsNN2</v>
      </c>
      <c r="B8827" s="151" t="str">
        <f t="shared" si="274"/>
        <v>2009-2011_Persons_NN2_&lt;75</v>
      </c>
      <c r="C8827" s="152" t="s">
        <v>7</v>
      </c>
      <c r="D8827" s="152" t="s">
        <v>215</v>
      </c>
      <c r="E8827" s="152" t="s">
        <v>85</v>
      </c>
      <c r="F8827" s="152">
        <v>242</v>
      </c>
      <c r="G8827" s="152">
        <v>80.6666666666667</v>
      </c>
      <c r="H8827" s="152">
        <v>333.14519348577301</v>
      </c>
      <c r="I8827" s="152">
        <v>269.04741749373397</v>
      </c>
      <c r="J8827" s="152">
        <v>235.55714033953501</v>
      </c>
      <c r="K8827" s="152">
        <v>305.890214224771</v>
      </c>
      <c r="L8827" s="152">
        <v>33.490277154199397</v>
      </c>
      <c r="M8827" s="152">
        <v>36.842796731036699</v>
      </c>
    </row>
    <row r="8828" spans="1:13">
      <c r="A8828" s="150" t="str">
        <f t="shared" si="275"/>
        <v>2010-2012PersonsNN2</v>
      </c>
      <c r="B8828" s="151" t="str">
        <f t="shared" si="274"/>
        <v>2010-2012_Persons_NN2_&lt;75</v>
      </c>
      <c r="C8828" s="152" t="s">
        <v>8</v>
      </c>
      <c r="D8828" s="152" t="s">
        <v>215</v>
      </c>
      <c r="E8828" s="152" t="s">
        <v>85</v>
      </c>
      <c r="F8828" s="152">
        <v>253</v>
      </c>
      <c r="G8828" s="152">
        <v>84.3333333333333</v>
      </c>
      <c r="H8828" s="152">
        <v>350.66321085531303</v>
      </c>
      <c r="I8828" s="152">
        <v>280.79848851433002</v>
      </c>
      <c r="J8828" s="152">
        <v>246.35904911860399</v>
      </c>
      <c r="K8828" s="152">
        <v>318.60572962515101</v>
      </c>
      <c r="L8828" s="152">
        <v>34.439439395726197</v>
      </c>
      <c r="M8828" s="152">
        <v>37.807241110821103</v>
      </c>
    </row>
    <row r="8829" spans="1:13">
      <c r="A8829" s="150" t="str">
        <f t="shared" si="275"/>
        <v>2011-2013PersonsNN2</v>
      </c>
      <c r="B8829" s="151" t="str">
        <f t="shared" si="274"/>
        <v>2011-2013_Persons_NN2_&lt;75</v>
      </c>
      <c r="C8829" s="152" t="s">
        <v>9</v>
      </c>
      <c r="D8829" s="152" t="s">
        <v>215</v>
      </c>
      <c r="E8829" s="152" t="s">
        <v>85</v>
      </c>
      <c r="F8829" s="152">
        <v>260</v>
      </c>
      <c r="G8829" s="152">
        <v>86.6666666666667</v>
      </c>
      <c r="H8829" s="152">
        <v>363.21980386130599</v>
      </c>
      <c r="I8829" s="152">
        <v>287.00261457635997</v>
      </c>
      <c r="J8829" s="152">
        <v>252.234951404046</v>
      </c>
      <c r="K8829" s="152">
        <v>325.12172426707599</v>
      </c>
      <c r="L8829" s="152">
        <v>34.767663172313704</v>
      </c>
      <c r="M8829" s="152">
        <v>38.119109690715703</v>
      </c>
    </row>
    <row r="8830" spans="1:13">
      <c r="A8830" s="150" t="str">
        <f t="shared" si="275"/>
        <v>2012-2014PersonsNN2</v>
      </c>
      <c r="B8830" s="151" t="str">
        <f t="shared" si="274"/>
        <v>2012-2014_Persons_NN2_&lt;75</v>
      </c>
      <c r="C8830" s="152" t="s">
        <v>216</v>
      </c>
      <c r="D8830" s="152" t="s">
        <v>215</v>
      </c>
      <c r="E8830" s="152" t="s">
        <v>85</v>
      </c>
      <c r="F8830" s="152">
        <v>240</v>
      </c>
      <c r="G8830" s="152">
        <v>80</v>
      </c>
      <c r="H8830" s="152">
        <v>337.45781777277801</v>
      </c>
      <c r="I8830" s="152">
        <v>262.97237862822902</v>
      </c>
      <c r="J8830" s="152">
        <v>229.62597834040801</v>
      </c>
      <c r="K8830" s="152">
        <v>299.67151993551897</v>
      </c>
      <c r="L8830" s="152">
        <v>33.346400287821098</v>
      </c>
      <c r="M8830" s="152">
        <v>36.699141307290603</v>
      </c>
    </row>
    <row r="8831" spans="1:13">
      <c r="A8831" s="150" t="str">
        <f t="shared" si="275"/>
        <v>2004-2006PersonsNN3</v>
      </c>
      <c r="B8831" s="151" t="str">
        <f t="shared" ref="B8831:B8894" si="276">CONCATENATE(C8831,"_",D8831,"_",E8831,"_","&lt;75")</f>
        <v>2004-2006_Persons_NN3_&lt;75</v>
      </c>
      <c r="C8831" s="152" t="s">
        <v>1</v>
      </c>
      <c r="D8831" s="152" t="s">
        <v>215</v>
      </c>
      <c r="E8831" s="152" t="s">
        <v>86</v>
      </c>
      <c r="F8831" s="152">
        <v>232</v>
      </c>
      <c r="G8831" s="152">
        <v>77.3333333333333</v>
      </c>
      <c r="H8831" s="152">
        <v>360.96027881069801</v>
      </c>
      <c r="I8831" s="152">
        <v>333.02869584392897</v>
      </c>
      <c r="J8831" s="152">
        <v>291.37805794225</v>
      </c>
      <c r="K8831" s="152">
        <v>378.942501171456</v>
      </c>
      <c r="L8831" s="152">
        <v>41.650637901679197</v>
      </c>
      <c r="M8831" s="152">
        <v>45.913805327526397</v>
      </c>
    </row>
    <row r="8832" spans="1:13">
      <c r="A8832" s="150" t="str">
        <f t="shared" si="275"/>
        <v>2005-2007PersonsNN3</v>
      </c>
      <c r="B8832" s="151" t="str">
        <f t="shared" si="276"/>
        <v>2005-2007_Persons_NN3_&lt;75</v>
      </c>
      <c r="C8832" s="152" t="s">
        <v>3</v>
      </c>
      <c r="D8832" s="152" t="s">
        <v>215</v>
      </c>
      <c r="E8832" s="152" t="s">
        <v>86</v>
      </c>
      <c r="F8832" s="152">
        <v>208</v>
      </c>
      <c r="G8832" s="152">
        <v>69.3333333333333</v>
      </c>
      <c r="H8832" s="152">
        <v>321.97643999318899</v>
      </c>
      <c r="I8832" s="152">
        <v>291.94139956479597</v>
      </c>
      <c r="J8832" s="152">
        <v>253.443944955273</v>
      </c>
      <c r="K8832" s="152">
        <v>334.61316327449401</v>
      </c>
      <c r="L8832" s="152">
        <v>38.497454609522499</v>
      </c>
      <c r="M8832" s="152">
        <v>42.671763709698297</v>
      </c>
    </row>
    <row r="8833" spans="1:13">
      <c r="A8833" s="150" t="str">
        <f t="shared" si="275"/>
        <v>2006-2008PersonsNN3</v>
      </c>
      <c r="B8833" s="151" t="str">
        <f t="shared" si="276"/>
        <v>2006-2008_Persons_NN3_&lt;75</v>
      </c>
      <c r="C8833" s="152" t="s">
        <v>4</v>
      </c>
      <c r="D8833" s="152" t="s">
        <v>215</v>
      </c>
      <c r="E8833" s="152" t="s">
        <v>86</v>
      </c>
      <c r="F8833" s="152">
        <v>212</v>
      </c>
      <c r="G8833" s="152">
        <v>70.6666666666667</v>
      </c>
      <c r="H8833" s="152">
        <v>325.81299563533503</v>
      </c>
      <c r="I8833" s="152">
        <v>290.50554042065897</v>
      </c>
      <c r="J8833" s="152">
        <v>252.47245241098901</v>
      </c>
      <c r="K8833" s="152">
        <v>332.62126461737398</v>
      </c>
      <c r="L8833" s="152">
        <v>38.033088009670401</v>
      </c>
      <c r="M8833" s="152">
        <v>42.115724196715099</v>
      </c>
    </row>
    <row r="8834" spans="1:13">
      <c r="A8834" s="150" t="str">
        <f t="shared" si="275"/>
        <v>2007-2009PersonsNN3</v>
      </c>
      <c r="B8834" s="151" t="str">
        <f t="shared" si="276"/>
        <v>2007-2009_Persons_NN3_&lt;75</v>
      </c>
      <c r="C8834" s="152" t="s">
        <v>5</v>
      </c>
      <c r="D8834" s="152" t="s">
        <v>215</v>
      </c>
      <c r="E8834" s="152" t="s">
        <v>86</v>
      </c>
      <c r="F8834" s="152">
        <v>215</v>
      </c>
      <c r="G8834" s="152">
        <v>71.6666666666667</v>
      </c>
      <c r="H8834" s="152">
        <v>329.00777376507301</v>
      </c>
      <c r="I8834" s="152">
        <v>290.29181746393698</v>
      </c>
      <c r="J8834" s="152">
        <v>252.43899511964</v>
      </c>
      <c r="K8834" s="152">
        <v>332.17786537805102</v>
      </c>
      <c r="L8834" s="152">
        <v>37.8528223442963</v>
      </c>
      <c r="M8834" s="152">
        <v>41.886047914114698</v>
      </c>
    </row>
    <row r="8835" spans="1:13">
      <c r="A8835" s="150" t="str">
        <f t="shared" ref="A8835:A8898" si="277">C8835&amp;D8835&amp;E8835</f>
        <v>2008-2010PersonsNN3</v>
      </c>
      <c r="B8835" s="151" t="str">
        <f t="shared" si="276"/>
        <v>2008-2010_Persons_NN3_&lt;75</v>
      </c>
      <c r="C8835" s="152" t="s">
        <v>6</v>
      </c>
      <c r="D8835" s="152" t="s">
        <v>215</v>
      </c>
      <c r="E8835" s="152" t="s">
        <v>86</v>
      </c>
      <c r="F8835" s="152">
        <v>225</v>
      </c>
      <c r="G8835" s="152">
        <v>75</v>
      </c>
      <c r="H8835" s="152">
        <v>344.32099898999201</v>
      </c>
      <c r="I8835" s="152">
        <v>299.53934057083802</v>
      </c>
      <c r="J8835" s="152">
        <v>261.285269660842</v>
      </c>
      <c r="K8835" s="152">
        <v>341.77271220287798</v>
      </c>
      <c r="L8835" s="152">
        <v>38.2540709099951</v>
      </c>
      <c r="M8835" s="152">
        <v>42.233371632040999</v>
      </c>
    </row>
    <row r="8836" spans="1:13">
      <c r="A8836" s="150" t="str">
        <f t="shared" si="277"/>
        <v>2009-2011PersonsNN3</v>
      </c>
      <c r="B8836" s="151" t="str">
        <f t="shared" si="276"/>
        <v>2009-2011_Persons_NN3_&lt;75</v>
      </c>
      <c r="C8836" s="152" t="s">
        <v>7</v>
      </c>
      <c r="D8836" s="152" t="s">
        <v>215</v>
      </c>
      <c r="E8836" s="152" t="s">
        <v>86</v>
      </c>
      <c r="F8836" s="152">
        <v>222</v>
      </c>
      <c r="G8836" s="152">
        <v>74</v>
      </c>
      <c r="H8836" s="152">
        <v>339.30945939749603</v>
      </c>
      <c r="I8836" s="152">
        <v>291.45116542224298</v>
      </c>
      <c r="J8836" s="152">
        <v>253.99919121185101</v>
      </c>
      <c r="K8836" s="152">
        <v>332.82670217035201</v>
      </c>
      <c r="L8836" s="152">
        <v>37.4519742103925</v>
      </c>
      <c r="M8836" s="152">
        <v>41.3755367481088</v>
      </c>
    </row>
    <row r="8837" spans="1:13">
      <c r="A8837" s="150" t="str">
        <f t="shared" si="277"/>
        <v>2010-2012PersonsNN3</v>
      </c>
      <c r="B8837" s="151" t="str">
        <f t="shared" si="276"/>
        <v>2010-2012_Persons_NN3_&lt;75</v>
      </c>
      <c r="C8837" s="152" t="s">
        <v>8</v>
      </c>
      <c r="D8837" s="152" t="s">
        <v>215</v>
      </c>
      <c r="E8837" s="152" t="s">
        <v>86</v>
      </c>
      <c r="F8837" s="152">
        <v>229</v>
      </c>
      <c r="G8837" s="152">
        <v>76.3333333333333</v>
      </c>
      <c r="H8837" s="152">
        <v>349.17052939741399</v>
      </c>
      <c r="I8837" s="152">
        <v>295.963395679744</v>
      </c>
      <c r="J8837" s="152">
        <v>258.48204017668297</v>
      </c>
      <c r="K8837" s="152">
        <v>337.30759289222999</v>
      </c>
      <c r="L8837" s="152">
        <v>37.481355503060897</v>
      </c>
      <c r="M8837" s="152">
        <v>41.344197212485803</v>
      </c>
    </row>
    <row r="8838" spans="1:13">
      <c r="A8838" s="150" t="str">
        <f t="shared" si="277"/>
        <v>2011-2013PersonsNN3</v>
      </c>
      <c r="B8838" s="151" t="str">
        <f t="shared" si="276"/>
        <v>2011-2013_Persons_NN3_&lt;75</v>
      </c>
      <c r="C8838" s="152" t="s">
        <v>9</v>
      </c>
      <c r="D8838" s="152" t="s">
        <v>215</v>
      </c>
      <c r="E8838" s="152" t="s">
        <v>86</v>
      </c>
      <c r="F8838" s="152">
        <v>223</v>
      </c>
      <c r="G8838" s="152">
        <v>74.3333333333333</v>
      </c>
      <c r="H8838" s="152">
        <v>339.64908005361298</v>
      </c>
      <c r="I8838" s="152">
        <v>283.18412655749597</v>
      </c>
      <c r="J8838" s="152">
        <v>246.87676107295201</v>
      </c>
      <c r="K8838" s="152">
        <v>323.286129551594</v>
      </c>
      <c r="L8838" s="152">
        <v>36.307365484543901</v>
      </c>
      <c r="M8838" s="152">
        <v>40.102002994098001</v>
      </c>
    </row>
    <row r="8839" spans="1:13">
      <c r="A8839" s="150" t="str">
        <f t="shared" si="277"/>
        <v>2012-2014PersonsNN3</v>
      </c>
      <c r="B8839" s="151" t="str">
        <f t="shared" si="276"/>
        <v>2012-2014_Persons_NN3_&lt;75</v>
      </c>
      <c r="C8839" s="152" t="s">
        <v>216</v>
      </c>
      <c r="D8839" s="152" t="s">
        <v>215</v>
      </c>
      <c r="E8839" s="152" t="s">
        <v>86</v>
      </c>
      <c r="F8839" s="152">
        <v>228</v>
      </c>
      <c r="G8839" s="152">
        <v>76</v>
      </c>
      <c r="H8839" s="152">
        <v>348.53325588149897</v>
      </c>
      <c r="I8839" s="152">
        <v>283.72438720035598</v>
      </c>
      <c r="J8839" s="152">
        <v>247.69746655229699</v>
      </c>
      <c r="K8839" s="152">
        <v>323.47283601590698</v>
      </c>
      <c r="L8839" s="152">
        <v>36.026920648059303</v>
      </c>
      <c r="M8839" s="152">
        <v>39.748448815550901</v>
      </c>
    </row>
    <row r="8840" spans="1:13">
      <c r="A8840" s="150" t="str">
        <f t="shared" si="277"/>
        <v>2004-2006PersonsNN4</v>
      </c>
      <c r="B8840" s="151" t="str">
        <f t="shared" si="276"/>
        <v>2004-2006_Persons_NN4_&lt;75</v>
      </c>
      <c r="C8840" s="152" t="s">
        <v>1</v>
      </c>
      <c r="D8840" s="152" t="s">
        <v>215</v>
      </c>
      <c r="E8840" s="152" t="s">
        <v>87</v>
      </c>
      <c r="F8840" s="152">
        <v>347</v>
      </c>
      <c r="G8840" s="152">
        <v>115.666666666667</v>
      </c>
      <c r="H8840" s="152">
        <v>425.67807941901702</v>
      </c>
      <c r="I8840" s="152">
        <v>419.16685480946501</v>
      </c>
      <c r="J8840" s="152">
        <v>375.93697215327899</v>
      </c>
      <c r="K8840" s="152">
        <v>465.97902049495502</v>
      </c>
      <c r="L8840" s="152">
        <v>43.229882656186099</v>
      </c>
      <c r="M8840" s="152">
        <v>46.812165685489397</v>
      </c>
    </row>
    <row r="8841" spans="1:13">
      <c r="A8841" s="150" t="str">
        <f t="shared" si="277"/>
        <v>2005-2007PersonsNN4</v>
      </c>
      <c r="B8841" s="151" t="str">
        <f t="shared" si="276"/>
        <v>2005-2007_Persons_NN4_&lt;75</v>
      </c>
      <c r="C8841" s="152" t="s">
        <v>3</v>
      </c>
      <c r="D8841" s="152" t="s">
        <v>215</v>
      </c>
      <c r="E8841" s="152" t="s">
        <v>87</v>
      </c>
      <c r="F8841" s="152">
        <v>346</v>
      </c>
      <c r="G8841" s="152">
        <v>115.333333333333</v>
      </c>
      <c r="H8841" s="152">
        <v>422.188056714742</v>
      </c>
      <c r="I8841" s="152">
        <v>409.88009143485402</v>
      </c>
      <c r="J8841" s="152">
        <v>367.55476098834799</v>
      </c>
      <c r="K8841" s="152">
        <v>455.718038855766</v>
      </c>
      <c r="L8841" s="152">
        <v>42.325330446506001</v>
      </c>
      <c r="M8841" s="152">
        <v>45.837947420911803</v>
      </c>
    </row>
    <row r="8842" spans="1:13">
      <c r="A8842" s="150" t="str">
        <f t="shared" si="277"/>
        <v>2006-2008PersonsNN4</v>
      </c>
      <c r="B8842" s="151" t="str">
        <f t="shared" si="276"/>
        <v>2006-2008_Persons_NN4_&lt;75</v>
      </c>
      <c r="C8842" s="152" t="s">
        <v>4</v>
      </c>
      <c r="D8842" s="152" t="s">
        <v>215</v>
      </c>
      <c r="E8842" s="152" t="s">
        <v>87</v>
      </c>
      <c r="F8842" s="152">
        <v>337</v>
      </c>
      <c r="G8842" s="152">
        <v>112.333333333333</v>
      </c>
      <c r="H8842" s="152">
        <v>409.70651883191101</v>
      </c>
      <c r="I8842" s="152">
        <v>387.95741717946498</v>
      </c>
      <c r="J8842" s="152">
        <v>347.39907982682598</v>
      </c>
      <c r="K8842" s="152">
        <v>431.92839442242001</v>
      </c>
      <c r="L8842" s="152">
        <v>40.558337352638198</v>
      </c>
      <c r="M8842" s="152">
        <v>43.9709772429553</v>
      </c>
    </row>
    <row r="8843" spans="1:13">
      <c r="A8843" s="150" t="str">
        <f t="shared" si="277"/>
        <v>2007-2009PersonsNN4</v>
      </c>
      <c r="B8843" s="151" t="str">
        <f t="shared" si="276"/>
        <v>2007-2009_Persons_NN4_&lt;75</v>
      </c>
      <c r="C8843" s="152" t="s">
        <v>5</v>
      </c>
      <c r="D8843" s="152" t="s">
        <v>215</v>
      </c>
      <c r="E8843" s="152" t="s">
        <v>87</v>
      </c>
      <c r="F8843" s="152">
        <v>319</v>
      </c>
      <c r="G8843" s="152">
        <v>106.333333333333</v>
      </c>
      <c r="H8843" s="152">
        <v>386.66666666666703</v>
      </c>
      <c r="I8843" s="152">
        <v>360.23607992209003</v>
      </c>
      <c r="J8843" s="152">
        <v>321.52143507276702</v>
      </c>
      <c r="K8843" s="152">
        <v>402.30308824989999</v>
      </c>
      <c r="L8843" s="152">
        <v>38.714644849323101</v>
      </c>
      <c r="M8843" s="152">
        <v>42.067008327810299</v>
      </c>
    </row>
    <row r="8844" spans="1:13">
      <c r="A8844" s="150" t="str">
        <f t="shared" si="277"/>
        <v>2008-2010PersonsNN4</v>
      </c>
      <c r="B8844" s="151" t="str">
        <f t="shared" si="276"/>
        <v>2008-2010_Persons_NN4_&lt;75</v>
      </c>
      <c r="C8844" s="152" t="s">
        <v>6</v>
      </c>
      <c r="D8844" s="152" t="s">
        <v>215</v>
      </c>
      <c r="E8844" s="152" t="s">
        <v>87</v>
      </c>
      <c r="F8844" s="152">
        <v>290</v>
      </c>
      <c r="G8844" s="152">
        <v>96.6666666666667</v>
      </c>
      <c r="H8844" s="152">
        <v>351.65581384068798</v>
      </c>
      <c r="I8844" s="152">
        <v>321.88614658286798</v>
      </c>
      <c r="J8844" s="152">
        <v>285.60854749175598</v>
      </c>
      <c r="K8844" s="152">
        <v>361.46588369472698</v>
      </c>
      <c r="L8844" s="152">
        <v>36.2775990911123</v>
      </c>
      <c r="M8844" s="152">
        <v>39.579737111858798</v>
      </c>
    </row>
    <row r="8845" spans="1:13">
      <c r="A8845" s="150" t="str">
        <f t="shared" si="277"/>
        <v>2009-2011PersonsNN4</v>
      </c>
      <c r="B8845" s="151" t="str">
        <f t="shared" si="276"/>
        <v>2009-2011_Persons_NN4_&lt;75</v>
      </c>
      <c r="C8845" s="152" t="s">
        <v>7</v>
      </c>
      <c r="D8845" s="152" t="s">
        <v>215</v>
      </c>
      <c r="E8845" s="152" t="s">
        <v>87</v>
      </c>
      <c r="F8845" s="152">
        <v>302</v>
      </c>
      <c r="G8845" s="152">
        <v>100.666666666667</v>
      </c>
      <c r="H8845" s="152">
        <v>366.60718404408999</v>
      </c>
      <c r="I8845" s="152">
        <v>327.57076173132202</v>
      </c>
      <c r="J8845" s="152">
        <v>291.34867411626402</v>
      </c>
      <c r="K8845" s="152">
        <v>367.02060809665801</v>
      </c>
      <c r="L8845" s="152">
        <v>36.222087615058498</v>
      </c>
      <c r="M8845" s="152">
        <v>39.449846365335503</v>
      </c>
    </row>
    <row r="8846" spans="1:13">
      <c r="A8846" s="150" t="str">
        <f t="shared" si="277"/>
        <v>2010-2012PersonsNN4</v>
      </c>
      <c r="B8846" s="151" t="str">
        <f t="shared" si="276"/>
        <v>2010-2012_Persons_NN4_&lt;75</v>
      </c>
      <c r="C8846" s="152" t="s">
        <v>8</v>
      </c>
      <c r="D8846" s="152" t="s">
        <v>215</v>
      </c>
      <c r="E8846" s="152" t="s">
        <v>87</v>
      </c>
      <c r="F8846" s="152">
        <v>307</v>
      </c>
      <c r="G8846" s="152">
        <v>102.333333333333</v>
      </c>
      <c r="H8846" s="152">
        <v>374.102823440527</v>
      </c>
      <c r="I8846" s="152">
        <v>326.50052352570702</v>
      </c>
      <c r="J8846" s="152">
        <v>290.70695873774201</v>
      </c>
      <c r="K8846" s="152">
        <v>365.45634643954998</v>
      </c>
      <c r="L8846" s="152">
        <v>35.793564787965202</v>
      </c>
      <c r="M8846" s="152">
        <v>38.9558229138432</v>
      </c>
    </row>
    <row r="8847" spans="1:13">
      <c r="A8847" s="150" t="str">
        <f t="shared" si="277"/>
        <v>2011-2013PersonsNN4</v>
      </c>
      <c r="B8847" s="151" t="str">
        <f t="shared" si="276"/>
        <v>2011-2013_Persons_NN4_&lt;75</v>
      </c>
      <c r="C8847" s="152" t="s">
        <v>9</v>
      </c>
      <c r="D8847" s="152" t="s">
        <v>215</v>
      </c>
      <c r="E8847" s="152" t="s">
        <v>87</v>
      </c>
      <c r="F8847" s="152">
        <v>325</v>
      </c>
      <c r="G8847" s="152">
        <v>108.333333333333</v>
      </c>
      <c r="H8847" s="152">
        <v>397.56810647485497</v>
      </c>
      <c r="I8847" s="152">
        <v>344.09459342755298</v>
      </c>
      <c r="J8847" s="152">
        <v>307.31942808736801</v>
      </c>
      <c r="K8847" s="152">
        <v>384.02328977118498</v>
      </c>
      <c r="L8847" s="152">
        <v>36.7751653401846</v>
      </c>
      <c r="M8847" s="152">
        <v>39.928696343633</v>
      </c>
    </row>
    <row r="8848" spans="1:13">
      <c r="A8848" s="150" t="str">
        <f t="shared" si="277"/>
        <v>2012-2014PersonsNN4</v>
      </c>
      <c r="B8848" s="151" t="str">
        <f t="shared" si="276"/>
        <v>2012-2014_Persons_NN4_&lt;75</v>
      </c>
      <c r="C8848" s="152" t="s">
        <v>216</v>
      </c>
      <c r="D8848" s="152" t="s">
        <v>215</v>
      </c>
      <c r="E8848" s="152" t="s">
        <v>87</v>
      </c>
      <c r="F8848" s="152">
        <v>316</v>
      </c>
      <c r="G8848" s="152">
        <v>105.333333333333</v>
      </c>
      <c r="H8848" s="152">
        <v>387.30236548596599</v>
      </c>
      <c r="I8848" s="152">
        <v>332.457611758231</v>
      </c>
      <c r="J8848" s="152">
        <v>296.33066746070898</v>
      </c>
      <c r="K8848" s="152">
        <v>371.728352030336</v>
      </c>
      <c r="L8848" s="152">
        <v>36.126944297522698</v>
      </c>
      <c r="M8848" s="152">
        <v>39.270740272104902</v>
      </c>
    </row>
    <row r="8849" spans="1:13">
      <c r="A8849" s="150" t="str">
        <f t="shared" si="277"/>
        <v>2004-2006PersonsNN5</v>
      </c>
      <c r="B8849" s="151" t="str">
        <f t="shared" si="276"/>
        <v>2004-2006_Persons_NN5_&lt;75</v>
      </c>
      <c r="C8849" s="152" t="s">
        <v>1</v>
      </c>
      <c r="D8849" s="152" t="s">
        <v>215</v>
      </c>
      <c r="E8849" s="152" t="s">
        <v>88</v>
      </c>
      <c r="F8849" s="152">
        <v>335</v>
      </c>
      <c r="G8849" s="152">
        <v>111.666666666667</v>
      </c>
      <c r="H8849" s="152">
        <v>496.33306170827501</v>
      </c>
      <c r="I8849" s="152">
        <v>531.55259869834504</v>
      </c>
      <c r="J8849" s="152">
        <v>475.98863766717301</v>
      </c>
      <c r="K8849" s="152">
        <v>591.80636199861794</v>
      </c>
      <c r="L8849" s="152">
        <v>55.563961031172802</v>
      </c>
      <c r="M8849" s="152">
        <v>60.253763300272503</v>
      </c>
    </row>
    <row r="8850" spans="1:13">
      <c r="A8850" s="150" t="str">
        <f t="shared" si="277"/>
        <v>2005-2007PersonsNN5</v>
      </c>
      <c r="B8850" s="151" t="str">
        <f t="shared" si="276"/>
        <v>2005-2007_Persons_NN5_&lt;75</v>
      </c>
      <c r="C8850" s="152" t="s">
        <v>3</v>
      </c>
      <c r="D8850" s="152" t="s">
        <v>215</v>
      </c>
      <c r="E8850" s="152" t="s">
        <v>88</v>
      </c>
      <c r="F8850" s="152">
        <v>311</v>
      </c>
      <c r="G8850" s="152">
        <v>103.666666666667</v>
      </c>
      <c r="H8850" s="152">
        <v>457.87815435352297</v>
      </c>
      <c r="I8850" s="152">
        <v>485.80462445123999</v>
      </c>
      <c r="J8850" s="152">
        <v>433.13958025307801</v>
      </c>
      <c r="K8850" s="152">
        <v>543.09104316173398</v>
      </c>
      <c r="L8850" s="152">
        <v>52.665044198162398</v>
      </c>
      <c r="M8850" s="152">
        <v>57.286418710493599</v>
      </c>
    </row>
    <row r="8851" spans="1:13">
      <c r="A8851" s="150" t="str">
        <f t="shared" si="277"/>
        <v>2006-2008PersonsNN5</v>
      </c>
      <c r="B8851" s="151" t="str">
        <f t="shared" si="276"/>
        <v>2006-2008_Persons_NN5_&lt;75</v>
      </c>
      <c r="C8851" s="152" t="s">
        <v>4</v>
      </c>
      <c r="D8851" s="152" t="s">
        <v>215</v>
      </c>
      <c r="E8851" s="152" t="s">
        <v>88</v>
      </c>
      <c r="F8851" s="152">
        <v>278</v>
      </c>
      <c r="G8851" s="152">
        <v>92.6666666666667</v>
      </c>
      <c r="H8851" s="152">
        <v>406.97419080941</v>
      </c>
      <c r="I8851" s="152">
        <v>429.58691228261</v>
      </c>
      <c r="J8851" s="152">
        <v>380.37898215129701</v>
      </c>
      <c r="K8851" s="152">
        <v>483.374365994171</v>
      </c>
      <c r="L8851" s="152">
        <v>49.207930131313098</v>
      </c>
      <c r="M8851" s="152">
        <v>53.787453711561099</v>
      </c>
    </row>
    <row r="8852" spans="1:13">
      <c r="A8852" s="150" t="str">
        <f t="shared" si="277"/>
        <v>2007-2009PersonsNN5</v>
      </c>
      <c r="B8852" s="151" t="str">
        <f t="shared" si="276"/>
        <v>2007-2009_Persons_NN5_&lt;75</v>
      </c>
      <c r="C8852" s="152" t="s">
        <v>5</v>
      </c>
      <c r="D8852" s="152" t="s">
        <v>215</v>
      </c>
      <c r="E8852" s="152" t="s">
        <v>88</v>
      </c>
      <c r="F8852" s="152">
        <v>255</v>
      </c>
      <c r="G8852" s="152">
        <v>85</v>
      </c>
      <c r="H8852" s="152">
        <v>372.76886868303001</v>
      </c>
      <c r="I8852" s="152">
        <v>391.63720150783899</v>
      </c>
      <c r="J8852" s="152">
        <v>344.843238138429</v>
      </c>
      <c r="K8852" s="152">
        <v>442.98818940305301</v>
      </c>
      <c r="L8852" s="152">
        <v>46.7939633694101</v>
      </c>
      <c r="M8852" s="152">
        <v>51.3509878952135</v>
      </c>
    </row>
    <row r="8853" spans="1:13">
      <c r="A8853" s="150" t="str">
        <f t="shared" si="277"/>
        <v>2008-2010PersonsNN5</v>
      </c>
      <c r="B8853" s="151" t="str">
        <f t="shared" si="276"/>
        <v>2008-2010_Persons_NN5_&lt;75</v>
      </c>
      <c r="C8853" s="152" t="s">
        <v>6</v>
      </c>
      <c r="D8853" s="152" t="s">
        <v>215</v>
      </c>
      <c r="E8853" s="152" t="s">
        <v>88</v>
      </c>
      <c r="F8853" s="152">
        <v>289</v>
      </c>
      <c r="G8853" s="152">
        <v>96.3333333333333</v>
      </c>
      <c r="H8853" s="152">
        <v>423.81580876961402</v>
      </c>
      <c r="I8853" s="152">
        <v>437.973365703345</v>
      </c>
      <c r="J8853" s="152">
        <v>388.71042485976699</v>
      </c>
      <c r="K8853" s="152">
        <v>491.72855403530201</v>
      </c>
      <c r="L8853" s="152">
        <v>49.262940843578001</v>
      </c>
      <c r="M8853" s="152">
        <v>53.755188331956802</v>
      </c>
    </row>
    <row r="8854" spans="1:13">
      <c r="A8854" s="150" t="str">
        <f t="shared" si="277"/>
        <v>2009-2011PersonsNN5</v>
      </c>
      <c r="B8854" s="151" t="str">
        <f t="shared" si="276"/>
        <v>2009-2011_Persons_NN5_&lt;75</v>
      </c>
      <c r="C8854" s="152" t="s">
        <v>7</v>
      </c>
      <c r="D8854" s="152" t="s">
        <v>215</v>
      </c>
      <c r="E8854" s="152" t="s">
        <v>88</v>
      </c>
      <c r="F8854" s="152">
        <v>292</v>
      </c>
      <c r="G8854" s="152">
        <v>97.3333333333333</v>
      </c>
      <c r="H8854" s="152">
        <v>430.75470584764298</v>
      </c>
      <c r="I8854" s="152">
        <v>437.03931380774998</v>
      </c>
      <c r="J8854" s="152">
        <v>388.086825193832</v>
      </c>
      <c r="K8854" s="152">
        <v>490.43163346210099</v>
      </c>
      <c r="L8854" s="152">
        <v>48.952488613917801</v>
      </c>
      <c r="M8854" s="152">
        <v>53.392319654351397</v>
      </c>
    </row>
    <row r="8855" spans="1:13">
      <c r="A8855" s="150" t="str">
        <f t="shared" si="277"/>
        <v>2010-2012PersonsNN5</v>
      </c>
      <c r="B8855" s="151" t="str">
        <f t="shared" si="276"/>
        <v>2010-2012_Persons_NN5_&lt;75</v>
      </c>
      <c r="C8855" s="152" t="s">
        <v>8</v>
      </c>
      <c r="D8855" s="152" t="s">
        <v>215</v>
      </c>
      <c r="E8855" s="152" t="s">
        <v>88</v>
      </c>
      <c r="F8855" s="152">
        <v>299</v>
      </c>
      <c r="G8855" s="152">
        <v>99.6666666666667</v>
      </c>
      <c r="H8855" s="152">
        <v>443.93633448153003</v>
      </c>
      <c r="I8855" s="152">
        <v>442.46750343236403</v>
      </c>
      <c r="J8855" s="152">
        <v>393.44749007626302</v>
      </c>
      <c r="K8855" s="152">
        <v>495.87860983915601</v>
      </c>
      <c r="L8855" s="152">
        <v>49.020013356101501</v>
      </c>
      <c r="M8855" s="152">
        <v>53.411106406791397</v>
      </c>
    </row>
    <row r="8856" spans="1:13">
      <c r="A8856" s="150" t="str">
        <f t="shared" si="277"/>
        <v>2011-2013PersonsNN5</v>
      </c>
      <c r="B8856" s="151" t="str">
        <f t="shared" si="276"/>
        <v>2011-2013_Persons_NN5_&lt;75</v>
      </c>
      <c r="C8856" s="152" t="s">
        <v>9</v>
      </c>
      <c r="D8856" s="152" t="s">
        <v>215</v>
      </c>
      <c r="E8856" s="152" t="s">
        <v>88</v>
      </c>
      <c r="F8856" s="152">
        <v>285</v>
      </c>
      <c r="G8856" s="152">
        <v>95</v>
      </c>
      <c r="H8856" s="152">
        <v>424.20814479638</v>
      </c>
      <c r="I8856" s="152">
        <v>416.68780081414099</v>
      </c>
      <c r="J8856" s="152">
        <v>369.41615648427899</v>
      </c>
      <c r="K8856" s="152">
        <v>468.30173469410698</v>
      </c>
      <c r="L8856" s="152">
        <v>47.271644329862298</v>
      </c>
      <c r="M8856" s="152">
        <v>51.613933879965998</v>
      </c>
    </row>
    <row r="8857" spans="1:13">
      <c r="A8857" s="150" t="str">
        <f t="shared" si="277"/>
        <v>2012-2014PersonsNN5</v>
      </c>
      <c r="B8857" s="151" t="str">
        <f t="shared" si="276"/>
        <v>2012-2014_Persons_NN5_&lt;75</v>
      </c>
      <c r="C8857" s="152" t="s">
        <v>216</v>
      </c>
      <c r="D8857" s="152" t="s">
        <v>215</v>
      </c>
      <c r="E8857" s="152" t="s">
        <v>88</v>
      </c>
      <c r="F8857" s="152">
        <v>285</v>
      </c>
      <c r="G8857" s="152">
        <v>95</v>
      </c>
      <c r="H8857" s="152">
        <v>424.397653155434</v>
      </c>
      <c r="I8857" s="152">
        <v>411.21261045783098</v>
      </c>
      <c r="J8857" s="152">
        <v>364.55543319056102</v>
      </c>
      <c r="K8857" s="152">
        <v>462.15563341879698</v>
      </c>
      <c r="L8857" s="152">
        <v>46.657177267270697</v>
      </c>
      <c r="M8857" s="152">
        <v>50.943022960965401</v>
      </c>
    </row>
    <row r="8858" spans="1:13">
      <c r="A8858" s="150" t="str">
        <f t="shared" si="277"/>
        <v>2004-2006PersonsNQ</v>
      </c>
      <c r="B8858" s="151" t="str">
        <f t="shared" si="276"/>
        <v>2004-2006_Persons_NQ_&lt;75</v>
      </c>
      <c r="C8858" s="152" t="s">
        <v>1</v>
      </c>
      <c r="D8858" s="152" t="s">
        <v>215</v>
      </c>
      <c r="E8858" s="152" t="s">
        <v>89</v>
      </c>
      <c r="F8858" s="152">
        <v>734</v>
      </c>
      <c r="G8858" s="152">
        <v>244.666666666667</v>
      </c>
      <c r="H8858" s="152">
        <v>357.26280232269499</v>
      </c>
      <c r="I8858" s="152">
        <v>365.15399322301698</v>
      </c>
      <c r="J8858" s="152">
        <v>339.04879867058901</v>
      </c>
      <c r="K8858" s="152">
        <v>392.726048728737</v>
      </c>
      <c r="L8858" s="152">
        <v>26.1051945524279</v>
      </c>
      <c r="M8858" s="152">
        <v>27.572055505719302</v>
      </c>
    </row>
    <row r="8859" spans="1:13">
      <c r="A8859" s="150" t="str">
        <f t="shared" si="277"/>
        <v>2005-2007PersonsNQ</v>
      </c>
      <c r="B8859" s="151" t="str">
        <f t="shared" si="276"/>
        <v>2005-2007_Persons_NQ_&lt;75</v>
      </c>
      <c r="C8859" s="152" t="s">
        <v>3</v>
      </c>
      <c r="D8859" s="152" t="s">
        <v>215</v>
      </c>
      <c r="E8859" s="152" t="s">
        <v>89</v>
      </c>
      <c r="F8859" s="152">
        <v>680</v>
      </c>
      <c r="G8859" s="152">
        <v>226.666666666667</v>
      </c>
      <c r="H8859" s="152">
        <v>331.84329188545598</v>
      </c>
      <c r="I8859" s="152">
        <v>335.00585547730202</v>
      </c>
      <c r="J8859" s="152">
        <v>310.12176948783298</v>
      </c>
      <c r="K8859" s="152">
        <v>361.34437381596598</v>
      </c>
      <c r="L8859" s="152">
        <v>24.884085989468701</v>
      </c>
      <c r="M8859" s="152">
        <v>26.338518338663999</v>
      </c>
    </row>
    <row r="8860" spans="1:13">
      <c r="A8860" s="150" t="str">
        <f t="shared" si="277"/>
        <v>2006-2008PersonsNQ</v>
      </c>
      <c r="B8860" s="151" t="str">
        <f t="shared" si="276"/>
        <v>2006-2008_Persons_NQ_&lt;75</v>
      </c>
      <c r="C8860" s="152" t="s">
        <v>4</v>
      </c>
      <c r="D8860" s="152" t="s">
        <v>215</v>
      </c>
      <c r="E8860" s="152" t="s">
        <v>89</v>
      </c>
      <c r="F8860" s="152">
        <v>657</v>
      </c>
      <c r="G8860" s="152">
        <v>219</v>
      </c>
      <c r="H8860" s="152">
        <v>321.70715345480198</v>
      </c>
      <c r="I8860" s="152">
        <v>319.27104805589602</v>
      </c>
      <c r="J8860" s="152">
        <v>295.137631577614</v>
      </c>
      <c r="K8860" s="152">
        <v>344.84028925465299</v>
      </c>
      <c r="L8860" s="152">
        <v>24.133416478282101</v>
      </c>
      <c r="M8860" s="152">
        <v>25.569241198756899</v>
      </c>
    </row>
    <row r="8861" spans="1:13">
      <c r="A8861" s="150" t="str">
        <f t="shared" si="277"/>
        <v>2007-2009PersonsNQ</v>
      </c>
      <c r="B8861" s="151" t="str">
        <f t="shared" si="276"/>
        <v>2007-2009_Persons_NQ_&lt;75</v>
      </c>
      <c r="C8861" s="152" t="s">
        <v>5</v>
      </c>
      <c r="D8861" s="152" t="s">
        <v>215</v>
      </c>
      <c r="E8861" s="152" t="s">
        <v>89</v>
      </c>
      <c r="F8861" s="152">
        <v>685</v>
      </c>
      <c r="G8861" s="152">
        <v>228.333333333333</v>
      </c>
      <c r="H8861" s="152">
        <v>336.89408246773701</v>
      </c>
      <c r="I8861" s="152">
        <v>329.865947432621</v>
      </c>
      <c r="J8861" s="152">
        <v>305.401644492966</v>
      </c>
      <c r="K8861" s="152">
        <v>355.75475377691902</v>
      </c>
      <c r="L8861" s="152">
        <v>24.4643029396555</v>
      </c>
      <c r="M8861" s="152">
        <v>25.8888063442975</v>
      </c>
    </row>
    <row r="8862" spans="1:13">
      <c r="A8862" s="150" t="str">
        <f t="shared" si="277"/>
        <v>2008-2010PersonsNQ</v>
      </c>
      <c r="B8862" s="151" t="str">
        <f t="shared" si="276"/>
        <v>2008-2010_Persons_NQ_&lt;75</v>
      </c>
      <c r="C8862" s="152" t="s">
        <v>6</v>
      </c>
      <c r="D8862" s="152" t="s">
        <v>215</v>
      </c>
      <c r="E8862" s="152" t="s">
        <v>89</v>
      </c>
      <c r="F8862" s="152">
        <v>693</v>
      </c>
      <c r="G8862" s="152">
        <v>231</v>
      </c>
      <c r="H8862" s="152">
        <v>341.30197098194498</v>
      </c>
      <c r="I8862" s="152">
        <v>330.36588157116699</v>
      </c>
      <c r="J8862" s="152">
        <v>305.99873522085898</v>
      </c>
      <c r="K8862" s="152">
        <v>356.14340276609897</v>
      </c>
      <c r="L8862" s="152">
        <v>24.367146350308101</v>
      </c>
      <c r="M8862" s="152">
        <v>25.777521194932</v>
      </c>
    </row>
    <row r="8863" spans="1:13">
      <c r="A8863" s="150" t="str">
        <f t="shared" si="277"/>
        <v>2009-2011PersonsNQ</v>
      </c>
      <c r="B8863" s="151" t="str">
        <f t="shared" si="276"/>
        <v>2009-2011_Persons_NQ_&lt;75</v>
      </c>
      <c r="C8863" s="152" t="s">
        <v>7</v>
      </c>
      <c r="D8863" s="152" t="s">
        <v>215</v>
      </c>
      <c r="E8863" s="152" t="s">
        <v>89</v>
      </c>
      <c r="F8863" s="152">
        <v>712</v>
      </c>
      <c r="G8863" s="152">
        <v>237.333333333333</v>
      </c>
      <c r="H8863" s="152">
        <v>350.20584430595801</v>
      </c>
      <c r="I8863" s="152">
        <v>335.20048836609698</v>
      </c>
      <c r="J8863" s="152">
        <v>310.77090296262998</v>
      </c>
      <c r="K8863" s="152">
        <v>361.02448012072</v>
      </c>
      <c r="L8863" s="152">
        <v>24.429585403466302</v>
      </c>
      <c r="M8863" s="152">
        <v>25.823991754623201</v>
      </c>
    </row>
    <row r="8864" spans="1:13">
      <c r="A8864" s="150" t="str">
        <f t="shared" si="277"/>
        <v>2010-2012PersonsNQ</v>
      </c>
      <c r="B8864" s="151" t="str">
        <f t="shared" si="276"/>
        <v>2010-2012_Persons_NQ_&lt;75</v>
      </c>
      <c r="C8864" s="152" t="s">
        <v>8</v>
      </c>
      <c r="D8864" s="152" t="s">
        <v>215</v>
      </c>
      <c r="E8864" s="152" t="s">
        <v>89</v>
      </c>
      <c r="F8864" s="152">
        <v>688</v>
      </c>
      <c r="G8864" s="152">
        <v>229.333333333333</v>
      </c>
      <c r="H8864" s="152">
        <v>336.46157833735202</v>
      </c>
      <c r="I8864" s="152">
        <v>322.04099349632702</v>
      </c>
      <c r="J8864" s="152">
        <v>298.13423048033599</v>
      </c>
      <c r="K8864" s="152">
        <v>347.33666150446402</v>
      </c>
      <c r="L8864" s="152">
        <v>23.9067630159904</v>
      </c>
      <c r="M8864" s="152">
        <v>25.295668008137898</v>
      </c>
    </row>
    <row r="8865" spans="1:13">
      <c r="A8865" s="150" t="str">
        <f t="shared" si="277"/>
        <v>2011-2013PersonsNQ</v>
      </c>
      <c r="B8865" s="151" t="str">
        <f t="shared" si="276"/>
        <v>2011-2013_Persons_NQ_&lt;75</v>
      </c>
      <c r="C8865" s="152" t="s">
        <v>9</v>
      </c>
      <c r="D8865" s="152" t="s">
        <v>215</v>
      </c>
      <c r="E8865" s="152" t="s">
        <v>89</v>
      </c>
      <c r="F8865" s="152">
        <v>676</v>
      </c>
      <c r="G8865" s="152">
        <v>225.333333333333</v>
      </c>
      <c r="H8865" s="152">
        <v>329.74322953250601</v>
      </c>
      <c r="I8865" s="152">
        <v>315.68095608576698</v>
      </c>
      <c r="J8865" s="152">
        <v>291.96267166226102</v>
      </c>
      <c r="K8865" s="152">
        <v>340.78975942539802</v>
      </c>
      <c r="L8865" s="152">
        <v>23.7182844235057</v>
      </c>
      <c r="M8865" s="152">
        <v>25.1088033396314</v>
      </c>
    </row>
    <row r="8866" spans="1:13">
      <c r="A8866" s="150" t="str">
        <f t="shared" si="277"/>
        <v>2012-2014PersonsNQ</v>
      </c>
      <c r="B8866" s="151" t="str">
        <f t="shared" si="276"/>
        <v>2012-2014_Persons_NQ_&lt;75</v>
      </c>
      <c r="C8866" s="152" t="s">
        <v>216</v>
      </c>
      <c r="D8866" s="152" t="s">
        <v>215</v>
      </c>
      <c r="E8866" s="152" t="s">
        <v>89</v>
      </c>
      <c r="F8866" s="152">
        <v>670</v>
      </c>
      <c r="G8866" s="152">
        <v>223.333333333333</v>
      </c>
      <c r="H8866" s="152">
        <v>327.20595417163202</v>
      </c>
      <c r="I8866" s="152">
        <v>309.63845017453599</v>
      </c>
      <c r="J8866" s="152">
        <v>286.28232052057803</v>
      </c>
      <c r="K8866" s="152">
        <v>334.37017983111701</v>
      </c>
      <c r="L8866" s="152">
        <v>23.356129653957499</v>
      </c>
      <c r="M8866" s="152">
        <v>24.731729656581201</v>
      </c>
    </row>
    <row r="8867" spans="1:13">
      <c r="A8867" s="150" t="str">
        <f t="shared" si="277"/>
        <v>2004-2006PersonsNQ1</v>
      </c>
      <c r="B8867" s="151" t="str">
        <f t="shared" si="276"/>
        <v>2004-2006_Persons_NQ1_&lt;75</v>
      </c>
      <c r="C8867" s="152" t="s">
        <v>1</v>
      </c>
      <c r="D8867" s="152" t="s">
        <v>215</v>
      </c>
      <c r="E8867" s="152" t="s">
        <v>90</v>
      </c>
      <c r="F8867" s="152">
        <v>117</v>
      </c>
      <c r="G8867" s="152">
        <v>39</v>
      </c>
      <c r="H8867" s="152">
        <v>250.65341274261999</v>
      </c>
      <c r="I8867" s="152">
        <v>344.34702629974601</v>
      </c>
      <c r="J8867" s="152">
        <v>284.635090106375</v>
      </c>
      <c r="K8867" s="152">
        <v>412.85954381835899</v>
      </c>
      <c r="L8867" s="152">
        <v>59.711936193370903</v>
      </c>
      <c r="M8867" s="152">
        <v>68.512517518612896</v>
      </c>
    </row>
    <row r="8868" spans="1:13">
      <c r="A8868" s="150" t="str">
        <f t="shared" si="277"/>
        <v>2005-2007PersonsNQ1</v>
      </c>
      <c r="B8868" s="151" t="str">
        <f t="shared" si="276"/>
        <v>2005-2007_Persons_NQ1_&lt;75</v>
      </c>
      <c r="C8868" s="152" t="s">
        <v>3</v>
      </c>
      <c r="D8868" s="152" t="s">
        <v>215</v>
      </c>
      <c r="E8868" s="152" t="s">
        <v>90</v>
      </c>
      <c r="F8868" s="152">
        <v>113</v>
      </c>
      <c r="G8868" s="152">
        <v>37.6666666666667</v>
      </c>
      <c r="H8868" s="152">
        <v>239.22432043356801</v>
      </c>
      <c r="I8868" s="152">
        <v>327.238652117681</v>
      </c>
      <c r="J8868" s="152">
        <v>269.55607116839099</v>
      </c>
      <c r="K8868" s="152">
        <v>393.583597143725</v>
      </c>
      <c r="L8868" s="152">
        <v>57.682580949289303</v>
      </c>
      <c r="M8868" s="152">
        <v>66.3449450260443</v>
      </c>
    </row>
    <row r="8869" spans="1:13">
      <c r="A8869" s="150" t="str">
        <f t="shared" si="277"/>
        <v>2006-2008PersonsNQ1</v>
      </c>
      <c r="B8869" s="151" t="str">
        <f t="shared" si="276"/>
        <v>2006-2008_Persons_NQ1_&lt;75</v>
      </c>
      <c r="C8869" s="152" t="s">
        <v>4</v>
      </c>
      <c r="D8869" s="152" t="s">
        <v>215</v>
      </c>
      <c r="E8869" s="152" t="s">
        <v>90</v>
      </c>
      <c r="F8869" s="152">
        <v>112</v>
      </c>
      <c r="G8869" s="152">
        <v>37.3333333333333</v>
      </c>
      <c r="H8869" s="152">
        <v>236.02301224369401</v>
      </c>
      <c r="I8869" s="152">
        <v>317.15281284319201</v>
      </c>
      <c r="J8869" s="152">
        <v>260.69137652350702</v>
      </c>
      <c r="K8869" s="152">
        <v>382.13397783458498</v>
      </c>
      <c r="L8869" s="152">
        <v>56.461436319684701</v>
      </c>
      <c r="M8869" s="152">
        <v>64.981164991393698</v>
      </c>
    </row>
    <row r="8870" spans="1:13">
      <c r="A8870" s="150" t="str">
        <f t="shared" si="277"/>
        <v>2007-2009PersonsNQ1</v>
      </c>
      <c r="B8870" s="151" t="str">
        <f t="shared" si="276"/>
        <v>2007-2009_Persons_NQ1_&lt;75</v>
      </c>
      <c r="C8870" s="152" t="s">
        <v>5</v>
      </c>
      <c r="D8870" s="152" t="s">
        <v>215</v>
      </c>
      <c r="E8870" s="152" t="s">
        <v>90</v>
      </c>
      <c r="F8870" s="152">
        <v>105</v>
      </c>
      <c r="G8870" s="152">
        <v>35</v>
      </c>
      <c r="H8870" s="152">
        <v>221.61249472351199</v>
      </c>
      <c r="I8870" s="152">
        <v>292.15388312000999</v>
      </c>
      <c r="J8870" s="152">
        <v>238.46892282800101</v>
      </c>
      <c r="K8870" s="152">
        <v>354.226958807534</v>
      </c>
      <c r="L8870" s="152">
        <v>53.684960292009301</v>
      </c>
      <c r="M8870" s="152">
        <v>62.073075687523598</v>
      </c>
    </row>
    <row r="8871" spans="1:13">
      <c r="A8871" s="150" t="str">
        <f t="shared" si="277"/>
        <v>2008-2010PersonsNQ1</v>
      </c>
      <c r="B8871" s="151" t="str">
        <f t="shared" si="276"/>
        <v>2008-2010_Persons_NQ1_&lt;75</v>
      </c>
      <c r="C8871" s="152" t="s">
        <v>6</v>
      </c>
      <c r="D8871" s="152" t="s">
        <v>215</v>
      </c>
      <c r="E8871" s="152" t="s">
        <v>90</v>
      </c>
      <c r="F8871" s="152">
        <v>103</v>
      </c>
      <c r="G8871" s="152">
        <v>34.3333333333333</v>
      </c>
      <c r="H8871" s="152">
        <v>216.58676087139401</v>
      </c>
      <c r="I8871" s="152">
        <v>281.28611973998102</v>
      </c>
      <c r="J8871" s="152">
        <v>228.941425033672</v>
      </c>
      <c r="K8871" s="152">
        <v>341.89504559316498</v>
      </c>
      <c r="L8871" s="152">
        <v>52.344694706309603</v>
      </c>
      <c r="M8871" s="152">
        <v>60.608925853183599</v>
      </c>
    </row>
    <row r="8872" spans="1:13">
      <c r="A8872" s="150" t="str">
        <f t="shared" si="277"/>
        <v>2009-2011PersonsNQ1</v>
      </c>
      <c r="B8872" s="151" t="str">
        <f t="shared" si="276"/>
        <v>2009-2011_Persons_NQ1_&lt;75</v>
      </c>
      <c r="C8872" s="152" t="s">
        <v>7</v>
      </c>
      <c r="D8872" s="152" t="s">
        <v>215</v>
      </c>
      <c r="E8872" s="152" t="s">
        <v>90</v>
      </c>
      <c r="F8872" s="152">
        <v>104</v>
      </c>
      <c r="G8872" s="152">
        <v>34.6666666666667</v>
      </c>
      <c r="H8872" s="152">
        <v>215.763158440696</v>
      </c>
      <c r="I8872" s="152">
        <v>280.71721910839</v>
      </c>
      <c r="J8872" s="152">
        <v>228.84345224983699</v>
      </c>
      <c r="K8872" s="152">
        <v>340.73816536880901</v>
      </c>
      <c r="L8872" s="152">
        <v>51.873766858553097</v>
      </c>
      <c r="M8872" s="152">
        <v>60.020946260418597</v>
      </c>
    </row>
    <row r="8873" spans="1:13">
      <c r="A8873" s="150" t="str">
        <f t="shared" si="277"/>
        <v>2010-2012PersonsNQ1</v>
      </c>
      <c r="B8873" s="151" t="str">
        <f t="shared" si="276"/>
        <v>2010-2012_Persons_NQ1_&lt;75</v>
      </c>
      <c r="C8873" s="152" t="s">
        <v>8</v>
      </c>
      <c r="D8873" s="152" t="s">
        <v>215</v>
      </c>
      <c r="E8873" s="152" t="s">
        <v>90</v>
      </c>
      <c r="F8873" s="152">
        <v>97</v>
      </c>
      <c r="G8873" s="152">
        <v>32.3333333333333</v>
      </c>
      <c r="H8873" s="152">
        <v>196.15376837677701</v>
      </c>
      <c r="I8873" s="152">
        <v>257.11931410371102</v>
      </c>
      <c r="J8873" s="152">
        <v>207.85154073954999</v>
      </c>
      <c r="K8873" s="152">
        <v>314.422617011564</v>
      </c>
      <c r="L8873" s="152">
        <v>49.267773364160902</v>
      </c>
      <c r="M8873" s="152">
        <v>57.3033029078534</v>
      </c>
    </row>
    <row r="8874" spans="1:13">
      <c r="A8874" s="150" t="str">
        <f t="shared" si="277"/>
        <v>2011-2013PersonsNQ1</v>
      </c>
      <c r="B8874" s="151" t="str">
        <f t="shared" si="276"/>
        <v>2011-2013_Persons_NQ1_&lt;75</v>
      </c>
      <c r="C8874" s="152" t="s">
        <v>9</v>
      </c>
      <c r="D8874" s="152" t="s">
        <v>215</v>
      </c>
      <c r="E8874" s="152" t="s">
        <v>90</v>
      </c>
      <c r="F8874" s="152">
        <v>105</v>
      </c>
      <c r="G8874" s="152">
        <v>35</v>
      </c>
      <c r="H8874" s="152">
        <v>209.44288193405501</v>
      </c>
      <c r="I8874" s="152">
        <v>284.25117688213902</v>
      </c>
      <c r="J8874" s="152">
        <v>231.901447513389</v>
      </c>
      <c r="K8874" s="152">
        <v>344.78039578539801</v>
      </c>
      <c r="L8874" s="152">
        <v>52.3497293687496</v>
      </c>
      <c r="M8874" s="152">
        <v>60.529218903258503</v>
      </c>
    </row>
    <row r="8875" spans="1:13">
      <c r="A8875" s="150" t="str">
        <f t="shared" si="277"/>
        <v>2012-2014PersonsNQ1</v>
      </c>
      <c r="B8875" s="151" t="str">
        <f t="shared" si="276"/>
        <v>2012-2014_Persons_NQ1_&lt;75</v>
      </c>
      <c r="C8875" s="152" t="s">
        <v>216</v>
      </c>
      <c r="D8875" s="152" t="s">
        <v>215</v>
      </c>
      <c r="E8875" s="152" t="s">
        <v>90</v>
      </c>
      <c r="F8875" s="152">
        <v>100</v>
      </c>
      <c r="G8875" s="152">
        <v>33.3333333333333</v>
      </c>
      <c r="H8875" s="152">
        <v>199.556983496637</v>
      </c>
      <c r="I8875" s="152">
        <v>269.16876137936498</v>
      </c>
      <c r="J8875" s="152">
        <v>218.35802984728801</v>
      </c>
      <c r="K8875" s="152">
        <v>328.13096493573198</v>
      </c>
      <c r="L8875" s="152">
        <v>50.810731532077298</v>
      </c>
      <c r="M8875" s="152">
        <v>58.962203556366703</v>
      </c>
    </row>
    <row r="8876" spans="1:13">
      <c r="A8876" s="150" t="str">
        <f t="shared" si="277"/>
        <v>2004-2006PersonsNQ2</v>
      </c>
      <c r="B8876" s="151" t="str">
        <f t="shared" si="276"/>
        <v>2004-2006_Persons_NQ2_&lt;75</v>
      </c>
      <c r="C8876" s="152" t="s">
        <v>1</v>
      </c>
      <c r="D8876" s="152" t="s">
        <v>215</v>
      </c>
      <c r="E8876" s="152" t="s">
        <v>91</v>
      </c>
      <c r="F8876" s="152">
        <v>156</v>
      </c>
      <c r="G8876" s="152">
        <v>52</v>
      </c>
      <c r="H8876" s="152">
        <v>332.00672526443498</v>
      </c>
      <c r="I8876" s="152">
        <v>356.02544417397399</v>
      </c>
      <c r="J8876" s="152">
        <v>301.90189652900602</v>
      </c>
      <c r="K8876" s="152">
        <v>416.98627584337299</v>
      </c>
      <c r="L8876" s="152">
        <v>54.1235476449678</v>
      </c>
      <c r="M8876" s="152">
        <v>60.960831669399099</v>
      </c>
    </row>
    <row r="8877" spans="1:13">
      <c r="A8877" s="150" t="str">
        <f t="shared" si="277"/>
        <v>2005-2007PersonsNQ2</v>
      </c>
      <c r="B8877" s="151" t="str">
        <f t="shared" si="276"/>
        <v>2005-2007_Persons_NQ2_&lt;75</v>
      </c>
      <c r="C8877" s="152" t="s">
        <v>3</v>
      </c>
      <c r="D8877" s="152" t="s">
        <v>215</v>
      </c>
      <c r="E8877" s="152" t="s">
        <v>91</v>
      </c>
      <c r="F8877" s="152">
        <v>129</v>
      </c>
      <c r="G8877" s="152">
        <v>43</v>
      </c>
      <c r="H8877" s="152">
        <v>276.91316947515298</v>
      </c>
      <c r="I8877" s="152">
        <v>292.14705727351202</v>
      </c>
      <c r="J8877" s="152">
        <v>243.51043964791799</v>
      </c>
      <c r="K8877" s="152">
        <v>347.58535328149497</v>
      </c>
      <c r="L8877" s="152">
        <v>48.636617625593999</v>
      </c>
      <c r="M8877" s="152">
        <v>55.4382960079828</v>
      </c>
    </row>
    <row r="8878" spans="1:13">
      <c r="A8878" s="150" t="str">
        <f t="shared" si="277"/>
        <v>2006-2008PersonsNQ2</v>
      </c>
      <c r="B8878" s="151" t="str">
        <f t="shared" si="276"/>
        <v>2006-2008_Persons_NQ2_&lt;75</v>
      </c>
      <c r="C8878" s="152" t="s">
        <v>4</v>
      </c>
      <c r="D8878" s="152" t="s">
        <v>215</v>
      </c>
      <c r="E8878" s="152" t="s">
        <v>91</v>
      </c>
      <c r="F8878" s="152">
        <v>132</v>
      </c>
      <c r="G8878" s="152">
        <v>44</v>
      </c>
      <c r="H8878" s="152">
        <v>285.331373481475</v>
      </c>
      <c r="I8878" s="152">
        <v>291.314677079256</v>
      </c>
      <c r="J8878" s="152">
        <v>243.31059945540201</v>
      </c>
      <c r="K8878" s="152">
        <v>345.94968437814498</v>
      </c>
      <c r="L8878" s="152">
        <v>48.0040776238544</v>
      </c>
      <c r="M8878" s="152">
        <v>54.635007298888802</v>
      </c>
    </row>
    <row r="8879" spans="1:13">
      <c r="A8879" s="150" t="str">
        <f t="shared" si="277"/>
        <v>2007-2009PersonsNQ2</v>
      </c>
      <c r="B8879" s="151" t="str">
        <f t="shared" si="276"/>
        <v>2007-2009_Persons_NQ2_&lt;75</v>
      </c>
      <c r="C8879" s="152" t="s">
        <v>5</v>
      </c>
      <c r="D8879" s="152" t="s">
        <v>215</v>
      </c>
      <c r="E8879" s="152" t="s">
        <v>91</v>
      </c>
      <c r="F8879" s="152">
        <v>135</v>
      </c>
      <c r="G8879" s="152">
        <v>45</v>
      </c>
      <c r="H8879" s="152">
        <v>292.95603489431898</v>
      </c>
      <c r="I8879" s="152">
        <v>293.532444384455</v>
      </c>
      <c r="J8879" s="152">
        <v>245.64216358137901</v>
      </c>
      <c r="K8879" s="152">
        <v>347.95872006654599</v>
      </c>
      <c r="L8879" s="152">
        <v>47.890280803076003</v>
      </c>
      <c r="M8879" s="152">
        <v>54.426275682090697</v>
      </c>
    </row>
    <row r="8880" spans="1:13">
      <c r="A8880" s="150" t="str">
        <f t="shared" si="277"/>
        <v>2008-2010PersonsNQ2</v>
      </c>
      <c r="B8880" s="151" t="str">
        <f t="shared" si="276"/>
        <v>2008-2010_Persons_NQ2_&lt;75</v>
      </c>
      <c r="C8880" s="152" t="s">
        <v>6</v>
      </c>
      <c r="D8880" s="152" t="s">
        <v>215</v>
      </c>
      <c r="E8880" s="152" t="s">
        <v>91</v>
      </c>
      <c r="F8880" s="152">
        <v>138</v>
      </c>
      <c r="G8880" s="152">
        <v>46</v>
      </c>
      <c r="H8880" s="152">
        <v>299.59619643089701</v>
      </c>
      <c r="I8880" s="152">
        <v>298.94424156877801</v>
      </c>
      <c r="J8880" s="152">
        <v>250.729683940493</v>
      </c>
      <c r="K8880" s="152">
        <v>353.662033332134</v>
      </c>
      <c r="L8880" s="152">
        <v>48.214557628285299</v>
      </c>
      <c r="M8880" s="152">
        <v>54.717791763355301</v>
      </c>
    </row>
    <row r="8881" spans="1:13">
      <c r="A8881" s="150" t="str">
        <f t="shared" si="277"/>
        <v>2009-2011PersonsNQ2</v>
      </c>
      <c r="B8881" s="151" t="str">
        <f t="shared" si="276"/>
        <v>2009-2011_Persons_NQ2_&lt;75</v>
      </c>
      <c r="C8881" s="152" t="s">
        <v>7</v>
      </c>
      <c r="D8881" s="152" t="s">
        <v>215</v>
      </c>
      <c r="E8881" s="152" t="s">
        <v>91</v>
      </c>
      <c r="F8881" s="152">
        <v>134</v>
      </c>
      <c r="G8881" s="152">
        <v>44.6666666666667</v>
      </c>
      <c r="H8881" s="152">
        <v>291.013334491595</v>
      </c>
      <c r="I8881" s="152">
        <v>289.50554373315998</v>
      </c>
      <c r="J8881" s="152">
        <v>242.12444399556199</v>
      </c>
      <c r="K8881" s="152">
        <v>343.37896428625498</v>
      </c>
      <c r="L8881" s="152">
        <v>47.381099737598397</v>
      </c>
      <c r="M8881" s="152">
        <v>53.873420553094697</v>
      </c>
    </row>
    <row r="8882" spans="1:13">
      <c r="A8882" s="150" t="str">
        <f t="shared" si="277"/>
        <v>2010-2012PersonsNQ2</v>
      </c>
      <c r="B8882" s="151" t="str">
        <f t="shared" si="276"/>
        <v>2010-2012_Persons_NQ2_&lt;75</v>
      </c>
      <c r="C8882" s="152" t="s">
        <v>8</v>
      </c>
      <c r="D8882" s="152" t="s">
        <v>215</v>
      </c>
      <c r="E8882" s="152" t="s">
        <v>91</v>
      </c>
      <c r="F8882" s="152">
        <v>135</v>
      </c>
      <c r="G8882" s="152">
        <v>45</v>
      </c>
      <c r="H8882" s="152">
        <v>291.49482866581701</v>
      </c>
      <c r="I8882" s="152">
        <v>290.916818334634</v>
      </c>
      <c r="J8882" s="152">
        <v>243.200122910142</v>
      </c>
      <c r="K8882" s="152">
        <v>345.14581796173599</v>
      </c>
      <c r="L8882" s="152">
        <v>47.7166954244924</v>
      </c>
      <c r="M8882" s="152">
        <v>54.228999627101203</v>
      </c>
    </row>
    <row r="8883" spans="1:13">
      <c r="A8883" s="150" t="str">
        <f t="shared" si="277"/>
        <v>2011-2013PersonsNQ2</v>
      </c>
      <c r="B8883" s="151" t="str">
        <f t="shared" si="276"/>
        <v>2011-2013_Persons_NQ2_&lt;75</v>
      </c>
      <c r="C8883" s="152" t="s">
        <v>9</v>
      </c>
      <c r="D8883" s="152" t="s">
        <v>215</v>
      </c>
      <c r="E8883" s="152" t="s">
        <v>91</v>
      </c>
      <c r="F8883" s="152">
        <v>127</v>
      </c>
      <c r="G8883" s="152">
        <v>42.3333333333333</v>
      </c>
      <c r="H8883" s="152">
        <v>273.18290348254402</v>
      </c>
      <c r="I8883" s="152">
        <v>267.82027519817302</v>
      </c>
      <c r="J8883" s="152">
        <v>222.31831329512599</v>
      </c>
      <c r="K8883" s="152">
        <v>319.73914642103898</v>
      </c>
      <c r="L8883" s="152">
        <v>45.501961903046499</v>
      </c>
      <c r="M8883" s="152">
        <v>51.918871222865697</v>
      </c>
    </row>
    <row r="8884" spans="1:13">
      <c r="A8884" s="150" t="str">
        <f t="shared" si="277"/>
        <v>2012-2014PersonsNQ2</v>
      </c>
      <c r="B8884" s="151" t="str">
        <f t="shared" si="276"/>
        <v>2012-2014_Persons_NQ2_&lt;75</v>
      </c>
      <c r="C8884" s="152" t="s">
        <v>216</v>
      </c>
      <c r="D8884" s="152" t="s">
        <v>215</v>
      </c>
      <c r="E8884" s="152" t="s">
        <v>91</v>
      </c>
      <c r="F8884" s="152">
        <v>134</v>
      </c>
      <c r="G8884" s="152">
        <v>44.6666666666667</v>
      </c>
      <c r="H8884" s="152">
        <v>286.69234060761698</v>
      </c>
      <c r="I8884" s="152">
        <v>280.17119560792401</v>
      </c>
      <c r="J8884" s="152">
        <v>233.655427286996</v>
      </c>
      <c r="K8884" s="152">
        <v>333.06071406532601</v>
      </c>
      <c r="L8884" s="152">
        <v>46.515768320928402</v>
      </c>
      <c r="M8884" s="152">
        <v>52.889518457401699</v>
      </c>
    </row>
    <row r="8885" spans="1:13">
      <c r="A8885" s="150" t="str">
        <f t="shared" si="277"/>
        <v>2004-2006PersonsNQ3</v>
      </c>
      <c r="B8885" s="151" t="str">
        <f t="shared" si="276"/>
        <v>2004-2006_Persons_NQ3_&lt;75</v>
      </c>
      <c r="C8885" s="152" t="s">
        <v>1</v>
      </c>
      <c r="D8885" s="152" t="s">
        <v>215</v>
      </c>
      <c r="E8885" s="152" t="s">
        <v>92</v>
      </c>
      <c r="F8885" s="152">
        <v>180</v>
      </c>
      <c r="G8885" s="152">
        <v>60</v>
      </c>
      <c r="H8885" s="152">
        <v>458.27180610010703</v>
      </c>
      <c r="I8885" s="152">
        <v>407.66454067039098</v>
      </c>
      <c r="J8885" s="152">
        <v>349.70947248952899</v>
      </c>
      <c r="K8885" s="152">
        <v>472.404089206175</v>
      </c>
      <c r="L8885" s="152">
        <v>57.955068180862099</v>
      </c>
      <c r="M8885" s="152">
        <v>64.7395485357832</v>
      </c>
    </row>
    <row r="8886" spans="1:13">
      <c r="A8886" s="150" t="str">
        <f t="shared" si="277"/>
        <v>2005-2007PersonsNQ3</v>
      </c>
      <c r="B8886" s="151" t="str">
        <f t="shared" si="276"/>
        <v>2005-2007_Persons_NQ3_&lt;75</v>
      </c>
      <c r="C8886" s="152" t="s">
        <v>3</v>
      </c>
      <c r="D8886" s="152" t="s">
        <v>215</v>
      </c>
      <c r="E8886" s="152" t="s">
        <v>92</v>
      </c>
      <c r="F8886" s="152">
        <v>157</v>
      </c>
      <c r="G8886" s="152">
        <v>52.3333333333333</v>
      </c>
      <c r="H8886" s="152">
        <v>399.34883247698002</v>
      </c>
      <c r="I8886" s="152">
        <v>356.94945420263002</v>
      </c>
      <c r="J8886" s="152">
        <v>302.70362393832198</v>
      </c>
      <c r="K8886" s="152">
        <v>418.02470490675398</v>
      </c>
      <c r="L8886" s="152">
        <v>54.245830264308204</v>
      </c>
      <c r="M8886" s="152">
        <v>61.075250704123398</v>
      </c>
    </row>
    <row r="8887" spans="1:13">
      <c r="A8887" s="150" t="str">
        <f t="shared" si="277"/>
        <v>2006-2008PersonsNQ3</v>
      </c>
      <c r="B8887" s="151" t="str">
        <f t="shared" si="276"/>
        <v>2006-2008_Persons_NQ3_&lt;75</v>
      </c>
      <c r="C8887" s="152" t="s">
        <v>4</v>
      </c>
      <c r="D8887" s="152" t="s">
        <v>215</v>
      </c>
      <c r="E8887" s="152" t="s">
        <v>92</v>
      </c>
      <c r="F8887" s="152">
        <v>147</v>
      </c>
      <c r="G8887" s="152">
        <v>49</v>
      </c>
      <c r="H8887" s="152">
        <v>374.47458922430297</v>
      </c>
      <c r="I8887" s="152">
        <v>331.126200267608</v>
      </c>
      <c r="J8887" s="152">
        <v>279.26442758902999</v>
      </c>
      <c r="K8887" s="152">
        <v>389.750696710169</v>
      </c>
      <c r="L8887" s="152">
        <v>51.8617726785779</v>
      </c>
      <c r="M8887" s="152">
        <v>58.624496442561302</v>
      </c>
    </row>
    <row r="8888" spans="1:13">
      <c r="A8888" s="150" t="str">
        <f t="shared" si="277"/>
        <v>2007-2009PersonsNQ3</v>
      </c>
      <c r="B8888" s="151" t="str">
        <f t="shared" si="276"/>
        <v>2007-2009_Persons_NQ3_&lt;75</v>
      </c>
      <c r="C8888" s="152" t="s">
        <v>5</v>
      </c>
      <c r="D8888" s="152" t="s">
        <v>215</v>
      </c>
      <c r="E8888" s="152" t="s">
        <v>92</v>
      </c>
      <c r="F8888" s="152">
        <v>146</v>
      </c>
      <c r="G8888" s="152">
        <v>48.6666666666667</v>
      </c>
      <c r="H8888" s="152">
        <v>373.038990239665</v>
      </c>
      <c r="I8888" s="152">
        <v>317.957283853913</v>
      </c>
      <c r="J8888" s="152">
        <v>267.93050549260101</v>
      </c>
      <c r="K8888" s="152">
        <v>374.53134465179301</v>
      </c>
      <c r="L8888" s="152">
        <v>50.026778361311898</v>
      </c>
      <c r="M8888" s="152">
        <v>56.574060797879703</v>
      </c>
    </row>
    <row r="8889" spans="1:13">
      <c r="A8889" s="150" t="str">
        <f t="shared" si="277"/>
        <v>2008-2010PersonsNQ3</v>
      </c>
      <c r="B8889" s="151" t="str">
        <f t="shared" si="276"/>
        <v>2008-2010_Persons_NQ3_&lt;75</v>
      </c>
      <c r="C8889" s="152" t="s">
        <v>6</v>
      </c>
      <c r="D8889" s="152" t="s">
        <v>215</v>
      </c>
      <c r="E8889" s="152" t="s">
        <v>92</v>
      </c>
      <c r="F8889" s="152">
        <v>148</v>
      </c>
      <c r="G8889" s="152">
        <v>49.3333333333333</v>
      </c>
      <c r="H8889" s="152">
        <v>379.98408174792701</v>
      </c>
      <c r="I8889" s="152">
        <v>314.45115999464798</v>
      </c>
      <c r="J8889" s="152">
        <v>265.22692744212998</v>
      </c>
      <c r="K8889" s="152">
        <v>370.07097475024199</v>
      </c>
      <c r="L8889" s="152">
        <v>49.2242325525187</v>
      </c>
      <c r="M8889" s="152">
        <v>55.619814755593303</v>
      </c>
    </row>
    <row r="8890" spans="1:13">
      <c r="A8890" s="150" t="str">
        <f t="shared" si="277"/>
        <v>2009-2011PersonsNQ3</v>
      </c>
      <c r="B8890" s="151" t="str">
        <f t="shared" si="276"/>
        <v>2009-2011_Persons_NQ3_&lt;75</v>
      </c>
      <c r="C8890" s="152" t="s">
        <v>7</v>
      </c>
      <c r="D8890" s="152" t="s">
        <v>215</v>
      </c>
      <c r="E8890" s="152" t="s">
        <v>92</v>
      </c>
      <c r="F8890" s="152">
        <v>148</v>
      </c>
      <c r="G8890" s="152">
        <v>49.3333333333333</v>
      </c>
      <c r="H8890" s="152">
        <v>381.19768190598802</v>
      </c>
      <c r="I8890" s="152">
        <v>307.78156295643998</v>
      </c>
      <c r="J8890" s="152">
        <v>259.28056720396501</v>
      </c>
      <c r="K8890" s="152">
        <v>362.584172551954</v>
      </c>
      <c r="L8890" s="152">
        <v>48.500995752474999</v>
      </c>
      <c r="M8890" s="152">
        <v>54.802609595514099</v>
      </c>
    </row>
    <row r="8891" spans="1:13">
      <c r="A8891" s="150" t="str">
        <f t="shared" si="277"/>
        <v>2010-2012PersonsNQ3</v>
      </c>
      <c r="B8891" s="151" t="str">
        <f t="shared" si="276"/>
        <v>2010-2012_Persons_NQ3_&lt;75</v>
      </c>
      <c r="C8891" s="152" t="s">
        <v>8</v>
      </c>
      <c r="D8891" s="152" t="s">
        <v>215</v>
      </c>
      <c r="E8891" s="152" t="s">
        <v>92</v>
      </c>
      <c r="F8891" s="152">
        <v>164</v>
      </c>
      <c r="G8891" s="152">
        <v>54.6666666666667</v>
      </c>
      <c r="H8891" s="152">
        <v>424.66143608068597</v>
      </c>
      <c r="I8891" s="152">
        <v>342.24481183685702</v>
      </c>
      <c r="J8891" s="152">
        <v>290.83356046070497</v>
      </c>
      <c r="K8891" s="152">
        <v>399.97990589946397</v>
      </c>
      <c r="L8891" s="152">
        <v>51.411251376152499</v>
      </c>
      <c r="M8891" s="152">
        <v>57.735094062606699</v>
      </c>
    </row>
    <row r="8892" spans="1:13">
      <c r="A8892" s="150" t="str">
        <f t="shared" si="277"/>
        <v>2011-2013PersonsNQ3</v>
      </c>
      <c r="B8892" s="151" t="str">
        <f t="shared" si="276"/>
        <v>2011-2013_Persons_NQ3_&lt;75</v>
      </c>
      <c r="C8892" s="152" t="s">
        <v>9</v>
      </c>
      <c r="D8892" s="152" t="s">
        <v>215</v>
      </c>
      <c r="E8892" s="152" t="s">
        <v>92</v>
      </c>
      <c r="F8892" s="152">
        <v>159</v>
      </c>
      <c r="G8892" s="152">
        <v>53</v>
      </c>
      <c r="H8892" s="152">
        <v>413.91159473108797</v>
      </c>
      <c r="I8892" s="152">
        <v>330.65572047183701</v>
      </c>
      <c r="J8892" s="152">
        <v>279.989205350124</v>
      </c>
      <c r="K8892" s="152">
        <v>387.65812694417502</v>
      </c>
      <c r="L8892" s="152">
        <v>50.6665151217138</v>
      </c>
      <c r="M8892" s="152">
        <v>57.0024064723371</v>
      </c>
    </row>
    <row r="8893" spans="1:13">
      <c r="A8893" s="150" t="str">
        <f t="shared" si="277"/>
        <v>2012-2014PersonsNQ3</v>
      </c>
      <c r="B8893" s="151" t="str">
        <f t="shared" si="276"/>
        <v>2012-2014_Persons_NQ3_&lt;75</v>
      </c>
      <c r="C8893" s="152" t="s">
        <v>216</v>
      </c>
      <c r="D8893" s="152" t="s">
        <v>215</v>
      </c>
      <c r="E8893" s="152" t="s">
        <v>92</v>
      </c>
      <c r="F8893" s="152">
        <v>157</v>
      </c>
      <c r="G8893" s="152">
        <v>52.3333333333333</v>
      </c>
      <c r="H8893" s="152">
        <v>411.42557651991598</v>
      </c>
      <c r="I8893" s="152">
        <v>323.07799150581502</v>
      </c>
      <c r="J8893" s="152">
        <v>273.485296892767</v>
      </c>
      <c r="K8893" s="152">
        <v>378.91428789628299</v>
      </c>
      <c r="L8893" s="152">
        <v>49.592694613047897</v>
      </c>
      <c r="M8893" s="152">
        <v>55.836296390468</v>
      </c>
    </row>
    <row r="8894" spans="1:13">
      <c r="A8894" s="150" t="str">
        <f t="shared" si="277"/>
        <v>2004-2006PersonsNQ4</v>
      </c>
      <c r="B8894" s="151" t="str">
        <f t="shared" si="276"/>
        <v>2004-2006_Persons_NQ4_&lt;75</v>
      </c>
      <c r="C8894" s="152" t="s">
        <v>1</v>
      </c>
      <c r="D8894" s="152" t="s">
        <v>215</v>
      </c>
      <c r="E8894" s="152" t="s">
        <v>93</v>
      </c>
      <c r="F8894" s="152">
        <v>150</v>
      </c>
      <c r="G8894" s="152">
        <v>50</v>
      </c>
      <c r="H8894" s="152">
        <v>432.97540699688301</v>
      </c>
      <c r="I8894" s="152">
        <v>372.44045754210703</v>
      </c>
      <c r="J8894" s="152">
        <v>314.39469760930399</v>
      </c>
      <c r="K8894" s="152">
        <v>437.97408192280301</v>
      </c>
      <c r="L8894" s="152">
        <v>58.045759932802902</v>
      </c>
      <c r="M8894" s="152">
        <v>65.533624380695898</v>
      </c>
    </row>
    <row r="8895" spans="1:13">
      <c r="A8895" s="150" t="str">
        <f t="shared" si="277"/>
        <v>2005-2007PersonsNQ4</v>
      </c>
      <c r="B8895" s="151" t="str">
        <f t="shared" ref="B8895:B8958" si="278">CONCATENATE(C8895,"_",D8895,"_",E8895,"_","&lt;75")</f>
        <v>2005-2007_Persons_NQ4_&lt;75</v>
      </c>
      <c r="C8895" s="152" t="s">
        <v>3</v>
      </c>
      <c r="D8895" s="152" t="s">
        <v>215</v>
      </c>
      <c r="E8895" s="152" t="s">
        <v>93</v>
      </c>
      <c r="F8895" s="152">
        <v>137</v>
      </c>
      <c r="G8895" s="152">
        <v>45.6666666666667</v>
      </c>
      <c r="H8895" s="152">
        <v>399.38197825263097</v>
      </c>
      <c r="I8895" s="152">
        <v>340.95367313232799</v>
      </c>
      <c r="J8895" s="152">
        <v>285.46686103784299</v>
      </c>
      <c r="K8895" s="152">
        <v>403.95381538904201</v>
      </c>
      <c r="L8895" s="152">
        <v>55.486812094485103</v>
      </c>
      <c r="M8895" s="152">
        <v>63.000142256713801</v>
      </c>
    </row>
    <row r="8896" spans="1:13">
      <c r="A8896" s="150" t="str">
        <f t="shared" si="277"/>
        <v>2006-2008PersonsNQ4</v>
      </c>
      <c r="B8896" s="151" t="str">
        <f t="shared" si="278"/>
        <v>2006-2008_Persons_NQ4_&lt;75</v>
      </c>
      <c r="C8896" s="152" t="s">
        <v>4</v>
      </c>
      <c r="D8896" s="152" t="s">
        <v>215</v>
      </c>
      <c r="E8896" s="152" t="s">
        <v>93</v>
      </c>
      <c r="F8896" s="152">
        <v>123</v>
      </c>
      <c r="G8896" s="152">
        <v>41</v>
      </c>
      <c r="H8896" s="152">
        <v>361.05321865735198</v>
      </c>
      <c r="I8896" s="152">
        <v>299.692497182458</v>
      </c>
      <c r="J8896" s="152">
        <v>248.38126860629799</v>
      </c>
      <c r="K8896" s="152">
        <v>358.36538784004</v>
      </c>
      <c r="L8896" s="152">
        <v>51.311228576159898</v>
      </c>
      <c r="M8896" s="152">
        <v>58.672890657582101</v>
      </c>
    </row>
    <row r="8897" spans="1:13">
      <c r="A8897" s="150" t="str">
        <f t="shared" si="277"/>
        <v>2007-2009PersonsNQ4</v>
      </c>
      <c r="B8897" s="151" t="str">
        <f t="shared" si="278"/>
        <v>2007-2009_Persons_NQ4_&lt;75</v>
      </c>
      <c r="C8897" s="152" t="s">
        <v>5</v>
      </c>
      <c r="D8897" s="152" t="s">
        <v>215</v>
      </c>
      <c r="E8897" s="152" t="s">
        <v>93</v>
      </c>
      <c r="F8897" s="152">
        <v>145</v>
      </c>
      <c r="G8897" s="152">
        <v>48.3333333333333</v>
      </c>
      <c r="H8897" s="152">
        <v>428.79110480245998</v>
      </c>
      <c r="I8897" s="152">
        <v>358.45778718543602</v>
      </c>
      <c r="J8897" s="152">
        <v>301.52435943614699</v>
      </c>
      <c r="K8897" s="152">
        <v>422.869833207738</v>
      </c>
      <c r="L8897" s="152">
        <v>56.933427749289002</v>
      </c>
      <c r="M8897" s="152">
        <v>64.412046022301894</v>
      </c>
    </row>
    <row r="8898" spans="1:13">
      <c r="A8898" s="150" t="str">
        <f t="shared" si="277"/>
        <v>2008-2010PersonsNQ4</v>
      </c>
      <c r="B8898" s="151" t="str">
        <f t="shared" si="278"/>
        <v>2008-2010_Persons_NQ4_&lt;75</v>
      </c>
      <c r="C8898" s="152" t="s">
        <v>6</v>
      </c>
      <c r="D8898" s="152" t="s">
        <v>215</v>
      </c>
      <c r="E8898" s="152" t="s">
        <v>93</v>
      </c>
      <c r="F8898" s="152">
        <v>139</v>
      </c>
      <c r="G8898" s="152">
        <v>46.3333333333333</v>
      </c>
      <c r="H8898" s="152">
        <v>412.74460314161001</v>
      </c>
      <c r="I8898" s="152">
        <v>343.86237726327698</v>
      </c>
      <c r="J8898" s="152">
        <v>288.17550750232198</v>
      </c>
      <c r="K8898" s="152">
        <v>407.03137505779</v>
      </c>
      <c r="L8898" s="152">
        <v>55.686869760955403</v>
      </c>
      <c r="M8898" s="152">
        <v>63.168997794512499</v>
      </c>
    </row>
    <row r="8899" spans="1:13">
      <c r="A8899" s="150" t="str">
        <f t="shared" ref="A8899:A8962" si="279">C8899&amp;D8899&amp;E8899</f>
        <v>2009-2011PersonsNQ4</v>
      </c>
      <c r="B8899" s="151" t="str">
        <f t="shared" si="278"/>
        <v>2009-2011_Persons_NQ4_&lt;75</v>
      </c>
      <c r="C8899" s="152" t="s">
        <v>7</v>
      </c>
      <c r="D8899" s="152" t="s">
        <v>215</v>
      </c>
      <c r="E8899" s="152" t="s">
        <v>93</v>
      </c>
      <c r="F8899" s="152">
        <v>143</v>
      </c>
      <c r="G8899" s="152">
        <v>47.6666666666667</v>
      </c>
      <c r="H8899" s="152">
        <v>427.12066905615302</v>
      </c>
      <c r="I8899" s="152">
        <v>349.78214803282299</v>
      </c>
      <c r="J8899" s="152">
        <v>293.97279559592198</v>
      </c>
      <c r="K8899" s="152">
        <v>412.977110705521</v>
      </c>
      <c r="L8899" s="152">
        <v>55.809352436900298</v>
      </c>
      <c r="M8899" s="152">
        <v>63.194962672698601</v>
      </c>
    </row>
    <row r="8900" spans="1:13">
      <c r="A8900" s="150" t="str">
        <f t="shared" si="279"/>
        <v>2010-2012PersonsNQ4</v>
      </c>
      <c r="B8900" s="151" t="str">
        <f t="shared" si="278"/>
        <v>2010-2012_Persons_NQ4_&lt;75</v>
      </c>
      <c r="C8900" s="152" t="s">
        <v>8</v>
      </c>
      <c r="D8900" s="152" t="s">
        <v>215</v>
      </c>
      <c r="E8900" s="152" t="s">
        <v>93</v>
      </c>
      <c r="F8900" s="152">
        <v>123</v>
      </c>
      <c r="G8900" s="152">
        <v>41</v>
      </c>
      <c r="H8900" s="152">
        <v>368.61663869575602</v>
      </c>
      <c r="I8900" s="152">
        <v>298.93767383629103</v>
      </c>
      <c r="J8900" s="152">
        <v>247.739919317573</v>
      </c>
      <c r="K8900" s="152">
        <v>357.48081022469</v>
      </c>
      <c r="L8900" s="152">
        <v>51.197754518717801</v>
      </c>
      <c r="M8900" s="152">
        <v>58.543136388399098</v>
      </c>
    </row>
    <row r="8901" spans="1:13">
      <c r="A8901" s="150" t="str">
        <f t="shared" si="279"/>
        <v>2011-2013PersonsNQ4</v>
      </c>
      <c r="B8901" s="151" t="str">
        <f t="shared" si="278"/>
        <v>2011-2013_Persons_NQ4_&lt;75</v>
      </c>
      <c r="C8901" s="152" t="s">
        <v>9</v>
      </c>
      <c r="D8901" s="152" t="s">
        <v>215</v>
      </c>
      <c r="E8901" s="152" t="s">
        <v>93</v>
      </c>
      <c r="F8901" s="152">
        <v>126</v>
      </c>
      <c r="G8901" s="152">
        <v>42</v>
      </c>
      <c r="H8901" s="152">
        <v>377.51677852349002</v>
      </c>
      <c r="I8901" s="152">
        <v>301.89942946930501</v>
      </c>
      <c r="J8901" s="152">
        <v>250.46071527542901</v>
      </c>
      <c r="K8901" s="152">
        <v>360.62314671533301</v>
      </c>
      <c r="L8901" s="152">
        <v>51.4387141938764</v>
      </c>
      <c r="M8901" s="152">
        <v>58.723717246027299</v>
      </c>
    </row>
    <row r="8902" spans="1:13">
      <c r="A8902" s="150" t="str">
        <f t="shared" si="279"/>
        <v>2012-2014PersonsNQ4</v>
      </c>
      <c r="B8902" s="151" t="str">
        <f t="shared" si="278"/>
        <v>2012-2014_Persons_NQ4_&lt;75</v>
      </c>
      <c r="C8902" s="152" t="s">
        <v>216</v>
      </c>
      <c r="D8902" s="152" t="s">
        <v>215</v>
      </c>
      <c r="E8902" s="152" t="s">
        <v>93</v>
      </c>
      <c r="F8902" s="152">
        <v>130</v>
      </c>
      <c r="G8902" s="152">
        <v>43.3333333333333</v>
      </c>
      <c r="H8902" s="152">
        <v>390.13264509933401</v>
      </c>
      <c r="I8902" s="152">
        <v>311.24918807197901</v>
      </c>
      <c r="J8902" s="152">
        <v>258.91109077423499</v>
      </c>
      <c r="K8902" s="152">
        <v>370.876336357551</v>
      </c>
      <c r="L8902" s="152">
        <v>52.338097297744</v>
      </c>
      <c r="M8902" s="152">
        <v>59.627148285571899</v>
      </c>
    </row>
    <row r="8903" spans="1:13">
      <c r="A8903" s="150" t="str">
        <f t="shared" si="279"/>
        <v>2004-2006PersonsNQ5</v>
      </c>
      <c r="B8903" s="151" t="str">
        <f t="shared" si="278"/>
        <v>2004-2006_Persons_NQ5_&lt;75</v>
      </c>
      <c r="C8903" s="152" t="s">
        <v>1</v>
      </c>
      <c r="D8903" s="152" t="s">
        <v>215</v>
      </c>
      <c r="E8903" s="152" t="s">
        <v>94</v>
      </c>
      <c r="F8903" s="152">
        <v>131</v>
      </c>
      <c r="G8903" s="152">
        <v>43.6666666666667</v>
      </c>
      <c r="H8903" s="152">
        <v>345.975068666808</v>
      </c>
      <c r="I8903" s="152">
        <v>345.19135116881603</v>
      </c>
      <c r="J8903" s="152">
        <v>288.32531481152398</v>
      </c>
      <c r="K8903" s="152">
        <v>409.944546819084</v>
      </c>
      <c r="L8903" s="152">
        <v>56.866036357291598</v>
      </c>
      <c r="M8903" s="152">
        <v>64.753195650268196</v>
      </c>
    </row>
    <row r="8904" spans="1:13">
      <c r="A8904" s="150" t="str">
        <f t="shared" si="279"/>
        <v>2005-2007PersonsNQ5</v>
      </c>
      <c r="B8904" s="151" t="str">
        <f t="shared" si="278"/>
        <v>2005-2007_Persons_NQ5_&lt;75</v>
      </c>
      <c r="C8904" s="152" t="s">
        <v>3</v>
      </c>
      <c r="D8904" s="152" t="s">
        <v>215</v>
      </c>
      <c r="E8904" s="152" t="s">
        <v>94</v>
      </c>
      <c r="F8904" s="152">
        <v>144</v>
      </c>
      <c r="G8904" s="152">
        <v>48</v>
      </c>
      <c r="H8904" s="152">
        <v>384.22541224184903</v>
      </c>
      <c r="I8904" s="152">
        <v>373.160892515635</v>
      </c>
      <c r="J8904" s="152">
        <v>314.38117355473298</v>
      </c>
      <c r="K8904" s="152">
        <v>439.69037479759402</v>
      </c>
      <c r="L8904" s="152">
        <v>58.779718960902102</v>
      </c>
      <c r="M8904" s="152">
        <v>66.529482281958806</v>
      </c>
    </row>
    <row r="8905" spans="1:13">
      <c r="A8905" s="150" t="str">
        <f t="shared" si="279"/>
        <v>2006-2008PersonsNQ5</v>
      </c>
      <c r="B8905" s="151" t="str">
        <f t="shared" si="278"/>
        <v>2006-2008_Persons_NQ5_&lt;75</v>
      </c>
      <c r="C8905" s="152" t="s">
        <v>4</v>
      </c>
      <c r="D8905" s="152" t="s">
        <v>215</v>
      </c>
      <c r="E8905" s="152" t="s">
        <v>94</v>
      </c>
      <c r="F8905" s="152">
        <v>143</v>
      </c>
      <c r="G8905" s="152">
        <v>47.6666666666667</v>
      </c>
      <c r="H8905" s="152">
        <v>384.553326520734</v>
      </c>
      <c r="I8905" s="152">
        <v>367.25255734259503</v>
      </c>
      <c r="J8905" s="152">
        <v>309.26048194811199</v>
      </c>
      <c r="K8905" s="152">
        <v>432.91909672791098</v>
      </c>
      <c r="L8905" s="152">
        <v>57.9920753944834</v>
      </c>
      <c r="M8905" s="152">
        <v>65.666539385316099</v>
      </c>
    </row>
    <row r="8906" spans="1:13">
      <c r="A8906" s="150" t="str">
        <f t="shared" si="279"/>
        <v>2007-2009PersonsNQ5</v>
      </c>
      <c r="B8906" s="151" t="str">
        <f t="shared" si="278"/>
        <v>2007-2009_Persons_NQ5_&lt;75</v>
      </c>
      <c r="C8906" s="152" t="s">
        <v>5</v>
      </c>
      <c r="D8906" s="152" t="s">
        <v>215</v>
      </c>
      <c r="E8906" s="152" t="s">
        <v>94</v>
      </c>
      <c r="F8906" s="152">
        <v>154</v>
      </c>
      <c r="G8906" s="152">
        <v>51.3333333333333</v>
      </c>
      <c r="H8906" s="152">
        <v>417.20849588209802</v>
      </c>
      <c r="I8906" s="152">
        <v>398.07922722567002</v>
      </c>
      <c r="J8906" s="152">
        <v>337.36772030929899</v>
      </c>
      <c r="K8906" s="152">
        <v>466.51323060949801</v>
      </c>
      <c r="L8906" s="152">
        <v>60.711506916371498</v>
      </c>
      <c r="M8906" s="152">
        <v>68.434003383827999</v>
      </c>
    </row>
    <row r="8907" spans="1:13">
      <c r="A8907" s="150" t="str">
        <f t="shared" si="279"/>
        <v>2008-2010PersonsNQ5</v>
      </c>
      <c r="B8907" s="151" t="str">
        <f t="shared" si="278"/>
        <v>2008-2010_Persons_NQ5_&lt;75</v>
      </c>
      <c r="C8907" s="152" t="s">
        <v>6</v>
      </c>
      <c r="D8907" s="152" t="s">
        <v>215</v>
      </c>
      <c r="E8907" s="152" t="s">
        <v>94</v>
      </c>
      <c r="F8907" s="152">
        <v>165</v>
      </c>
      <c r="G8907" s="152">
        <v>55</v>
      </c>
      <c r="H8907" s="152">
        <v>448.345198630509</v>
      </c>
      <c r="I8907" s="152">
        <v>423.09516698105102</v>
      </c>
      <c r="J8907" s="152">
        <v>360.68761900996299</v>
      </c>
      <c r="K8907" s="152">
        <v>493.154350688232</v>
      </c>
      <c r="L8907" s="152">
        <v>62.407547971087901</v>
      </c>
      <c r="M8907" s="152">
        <v>70.059183707180594</v>
      </c>
    </row>
    <row r="8908" spans="1:13">
      <c r="A8908" s="150" t="str">
        <f t="shared" si="279"/>
        <v>2009-2011PersonsNQ5</v>
      </c>
      <c r="B8908" s="151" t="str">
        <f t="shared" si="278"/>
        <v>2009-2011_Persons_NQ5_&lt;75</v>
      </c>
      <c r="C8908" s="152" t="s">
        <v>7</v>
      </c>
      <c r="D8908" s="152" t="s">
        <v>215</v>
      </c>
      <c r="E8908" s="152" t="s">
        <v>94</v>
      </c>
      <c r="F8908" s="152">
        <v>183</v>
      </c>
      <c r="G8908" s="152">
        <v>61</v>
      </c>
      <c r="H8908" s="152">
        <v>497.86435236825599</v>
      </c>
      <c r="I8908" s="152">
        <v>462.77743147632202</v>
      </c>
      <c r="J8908" s="152">
        <v>397.77492114852402</v>
      </c>
      <c r="K8908" s="152">
        <v>535.32294653469796</v>
      </c>
      <c r="L8908" s="152">
        <v>65.002510327798603</v>
      </c>
      <c r="M8908" s="152">
        <v>72.545515058375699</v>
      </c>
    </row>
    <row r="8909" spans="1:13">
      <c r="A8909" s="150" t="str">
        <f t="shared" si="279"/>
        <v>2010-2012PersonsNQ5</v>
      </c>
      <c r="B8909" s="151" t="str">
        <f t="shared" si="278"/>
        <v>2010-2012_Persons_NQ5_&lt;75</v>
      </c>
      <c r="C8909" s="152" t="s">
        <v>8</v>
      </c>
      <c r="D8909" s="152" t="s">
        <v>215</v>
      </c>
      <c r="E8909" s="152" t="s">
        <v>94</v>
      </c>
      <c r="F8909" s="152">
        <v>169</v>
      </c>
      <c r="G8909" s="152">
        <v>56.3333333333333</v>
      </c>
      <c r="H8909" s="152">
        <v>460.11434794446001</v>
      </c>
      <c r="I8909" s="152">
        <v>425.08076898635397</v>
      </c>
      <c r="J8909" s="152">
        <v>363.04572864689101</v>
      </c>
      <c r="K8909" s="152">
        <v>494.62542752777102</v>
      </c>
      <c r="L8909" s="152">
        <v>62.035040339463897</v>
      </c>
      <c r="M8909" s="152">
        <v>69.544658541416794</v>
      </c>
    </row>
    <row r="8910" spans="1:13">
      <c r="A8910" s="150" t="str">
        <f t="shared" si="279"/>
        <v>2011-2013PersonsNQ5</v>
      </c>
      <c r="B8910" s="151" t="str">
        <f t="shared" si="278"/>
        <v>2011-2013_Persons_NQ5_&lt;75</v>
      </c>
      <c r="C8910" s="152" t="s">
        <v>9</v>
      </c>
      <c r="D8910" s="152" t="s">
        <v>215</v>
      </c>
      <c r="E8910" s="152" t="s">
        <v>94</v>
      </c>
      <c r="F8910" s="152">
        <v>159</v>
      </c>
      <c r="G8910" s="152">
        <v>53</v>
      </c>
      <c r="H8910" s="152">
        <v>434.47371297409597</v>
      </c>
      <c r="I8910" s="152">
        <v>401.53644130200303</v>
      </c>
      <c r="J8910" s="152">
        <v>341.05256611357697</v>
      </c>
      <c r="K8910" s="152">
        <v>469.58387717223098</v>
      </c>
      <c r="L8910" s="152">
        <v>60.483875188425898</v>
      </c>
      <c r="M8910" s="152">
        <v>68.047435870228099</v>
      </c>
    </row>
    <row r="8911" spans="1:13">
      <c r="A8911" s="150" t="str">
        <f t="shared" si="279"/>
        <v>2012-2014PersonsNQ5</v>
      </c>
      <c r="B8911" s="151" t="str">
        <f t="shared" si="278"/>
        <v>2012-2014_Persons_NQ5_&lt;75</v>
      </c>
      <c r="C8911" s="152" t="s">
        <v>216</v>
      </c>
      <c r="D8911" s="152" t="s">
        <v>215</v>
      </c>
      <c r="E8911" s="152" t="s">
        <v>94</v>
      </c>
      <c r="F8911" s="152">
        <v>149</v>
      </c>
      <c r="G8911" s="152">
        <v>49.6666666666667</v>
      </c>
      <c r="H8911" s="152">
        <v>408.99234168702498</v>
      </c>
      <c r="I8911" s="152">
        <v>372.00730547572198</v>
      </c>
      <c r="J8911" s="152">
        <v>314.12845791122601</v>
      </c>
      <c r="K8911" s="152">
        <v>437.37920568362301</v>
      </c>
      <c r="L8911" s="152">
        <v>57.878847564496297</v>
      </c>
      <c r="M8911" s="152">
        <v>65.371900207900794</v>
      </c>
    </row>
    <row r="8912" spans="1:13">
      <c r="A8912" s="150" t="str">
        <f t="shared" si="279"/>
        <v>2004-2006PersonsNS</v>
      </c>
      <c r="B8912" s="151" t="str">
        <f t="shared" si="278"/>
        <v>2004-2006_Persons_NS_&lt;75</v>
      </c>
      <c r="C8912" s="152" t="s">
        <v>1</v>
      </c>
      <c r="D8912" s="152" t="s">
        <v>215</v>
      </c>
      <c r="E8912" s="152" t="s">
        <v>95</v>
      </c>
      <c r="F8912" s="152">
        <v>1396</v>
      </c>
      <c r="G8912" s="152">
        <v>465.33333333333297</v>
      </c>
      <c r="H8912" s="152">
        <v>436.67849076906703</v>
      </c>
      <c r="I8912" s="152">
        <v>420.719130114611</v>
      </c>
      <c r="J8912" s="152">
        <v>398.84074852901398</v>
      </c>
      <c r="K8912" s="152">
        <v>443.48149151364203</v>
      </c>
      <c r="L8912" s="152">
        <v>21.8783815855972</v>
      </c>
      <c r="M8912" s="152">
        <v>22.762361399030699</v>
      </c>
    </row>
    <row r="8913" spans="1:13">
      <c r="A8913" s="150" t="str">
        <f t="shared" si="279"/>
        <v>2005-2007PersonsNS</v>
      </c>
      <c r="B8913" s="151" t="str">
        <f t="shared" si="278"/>
        <v>2005-2007_Persons_NS_&lt;75</v>
      </c>
      <c r="C8913" s="152" t="s">
        <v>3</v>
      </c>
      <c r="D8913" s="152" t="s">
        <v>215</v>
      </c>
      <c r="E8913" s="152" t="s">
        <v>95</v>
      </c>
      <c r="F8913" s="152">
        <v>1398</v>
      </c>
      <c r="G8913" s="152">
        <v>466</v>
      </c>
      <c r="H8913" s="152">
        <v>433.71834367990499</v>
      </c>
      <c r="I8913" s="152">
        <v>415.19357693288998</v>
      </c>
      <c r="J8913" s="152">
        <v>393.59352410826602</v>
      </c>
      <c r="K8913" s="152">
        <v>437.665725620356</v>
      </c>
      <c r="L8913" s="152">
        <v>21.600052824623798</v>
      </c>
      <c r="M8913" s="152">
        <v>22.4721486874659</v>
      </c>
    </row>
    <row r="8914" spans="1:13">
      <c r="A8914" s="150" t="str">
        <f t="shared" si="279"/>
        <v>2006-2008PersonsNS</v>
      </c>
      <c r="B8914" s="151" t="str">
        <f t="shared" si="278"/>
        <v>2006-2008_Persons_NS_&lt;75</v>
      </c>
      <c r="C8914" s="152" t="s">
        <v>4</v>
      </c>
      <c r="D8914" s="152" t="s">
        <v>215</v>
      </c>
      <c r="E8914" s="152" t="s">
        <v>95</v>
      </c>
      <c r="F8914" s="152">
        <v>1391</v>
      </c>
      <c r="G8914" s="152">
        <v>463.66666666666703</v>
      </c>
      <c r="H8914" s="152">
        <v>427.35830506808202</v>
      </c>
      <c r="I8914" s="152">
        <v>406.20388797795903</v>
      </c>
      <c r="J8914" s="152">
        <v>385.00962650347702</v>
      </c>
      <c r="K8914" s="152">
        <v>428.25605962050503</v>
      </c>
      <c r="L8914" s="152">
        <v>21.194261474482801</v>
      </c>
      <c r="M8914" s="152">
        <v>22.052171642545499</v>
      </c>
    </row>
    <row r="8915" spans="1:13">
      <c r="A8915" s="150" t="str">
        <f t="shared" si="279"/>
        <v>2007-2009PersonsNS</v>
      </c>
      <c r="B8915" s="151" t="str">
        <f t="shared" si="278"/>
        <v>2007-2009_Persons_NS_&lt;75</v>
      </c>
      <c r="C8915" s="152" t="s">
        <v>5</v>
      </c>
      <c r="D8915" s="152" t="s">
        <v>215</v>
      </c>
      <c r="E8915" s="152" t="s">
        <v>95</v>
      </c>
      <c r="F8915" s="152">
        <v>1376</v>
      </c>
      <c r="G8915" s="152">
        <v>458.66666666666703</v>
      </c>
      <c r="H8915" s="152">
        <v>419.50196336674702</v>
      </c>
      <c r="I8915" s="152">
        <v>394.82845555909603</v>
      </c>
      <c r="J8915" s="152">
        <v>374.11414624244202</v>
      </c>
      <c r="K8915" s="152">
        <v>416.38590659683899</v>
      </c>
      <c r="L8915" s="152">
        <v>20.714309316654202</v>
      </c>
      <c r="M8915" s="152">
        <v>21.557451037742499</v>
      </c>
    </row>
    <row r="8916" spans="1:13">
      <c r="A8916" s="150" t="str">
        <f t="shared" si="279"/>
        <v>2008-2010PersonsNS</v>
      </c>
      <c r="B8916" s="151" t="str">
        <f t="shared" si="278"/>
        <v>2008-2010_Persons_NS_&lt;75</v>
      </c>
      <c r="C8916" s="152" t="s">
        <v>6</v>
      </c>
      <c r="D8916" s="152" t="s">
        <v>215</v>
      </c>
      <c r="E8916" s="152" t="s">
        <v>95</v>
      </c>
      <c r="F8916" s="152">
        <v>1332</v>
      </c>
      <c r="G8916" s="152">
        <v>444</v>
      </c>
      <c r="H8916" s="152">
        <v>404.37649516084002</v>
      </c>
      <c r="I8916" s="152">
        <v>376.37235256342001</v>
      </c>
      <c r="J8916" s="152">
        <v>356.30323473205698</v>
      </c>
      <c r="K8916" s="152">
        <v>397.27203579762102</v>
      </c>
      <c r="L8916" s="152">
        <v>20.069117831362099</v>
      </c>
      <c r="M8916" s="152">
        <v>20.899683234201099</v>
      </c>
    </row>
    <row r="8917" spans="1:13">
      <c r="A8917" s="150" t="str">
        <f t="shared" si="279"/>
        <v>2009-2011PersonsNS</v>
      </c>
      <c r="B8917" s="151" t="str">
        <f t="shared" si="278"/>
        <v>2009-2011_Persons_NS_&lt;75</v>
      </c>
      <c r="C8917" s="152" t="s">
        <v>7</v>
      </c>
      <c r="D8917" s="152" t="s">
        <v>215</v>
      </c>
      <c r="E8917" s="152" t="s">
        <v>95</v>
      </c>
      <c r="F8917" s="152">
        <v>1278</v>
      </c>
      <c r="G8917" s="152">
        <v>426</v>
      </c>
      <c r="H8917" s="152">
        <v>387.34197932357603</v>
      </c>
      <c r="I8917" s="152">
        <v>357.22533742915698</v>
      </c>
      <c r="J8917" s="152">
        <v>337.77306156419701</v>
      </c>
      <c r="K8917" s="152">
        <v>377.499871190504</v>
      </c>
      <c r="L8917" s="152">
        <v>19.452275864960502</v>
      </c>
      <c r="M8917" s="152">
        <v>20.2745337613466</v>
      </c>
    </row>
    <row r="8918" spans="1:13">
      <c r="A8918" s="150" t="str">
        <f t="shared" si="279"/>
        <v>2010-2012PersonsNS</v>
      </c>
      <c r="B8918" s="151" t="str">
        <f t="shared" si="278"/>
        <v>2010-2012_Persons_NS_&lt;75</v>
      </c>
      <c r="C8918" s="152" t="s">
        <v>8</v>
      </c>
      <c r="D8918" s="152" t="s">
        <v>215</v>
      </c>
      <c r="E8918" s="152" t="s">
        <v>95</v>
      </c>
      <c r="F8918" s="152">
        <v>1275</v>
      </c>
      <c r="G8918" s="152">
        <v>425</v>
      </c>
      <c r="H8918" s="152">
        <v>385.78962815931402</v>
      </c>
      <c r="I8918" s="152">
        <v>352.597587255186</v>
      </c>
      <c r="J8918" s="152">
        <v>333.35133630533898</v>
      </c>
      <c r="K8918" s="152">
        <v>372.65836599122002</v>
      </c>
      <c r="L8918" s="152">
        <v>19.246250949846999</v>
      </c>
      <c r="M8918" s="152">
        <v>20.060778736033999</v>
      </c>
    </row>
    <row r="8919" spans="1:13">
      <c r="A8919" s="150" t="str">
        <f t="shared" si="279"/>
        <v>2011-2013PersonsNS</v>
      </c>
      <c r="B8919" s="151" t="str">
        <f t="shared" si="278"/>
        <v>2011-2013_Persons_NS_&lt;75</v>
      </c>
      <c r="C8919" s="152" t="s">
        <v>9</v>
      </c>
      <c r="D8919" s="152" t="s">
        <v>215</v>
      </c>
      <c r="E8919" s="152" t="s">
        <v>95</v>
      </c>
      <c r="F8919" s="152">
        <v>1315</v>
      </c>
      <c r="G8919" s="152">
        <v>438.33333333333297</v>
      </c>
      <c r="H8919" s="152">
        <v>397.32177927642101</v>
      </c>
      <c r="I8919" s="152">
        <v>357.82747151730399</v>
      </c>
      <c r="J8919" s="152">
        <v>338.580332140721</v>
      </c>
      <c r="K8919" s="152">
        <v>377.87640761080502</v>
      </c>
      <c r="L8919" s="152">
        <v>19.247139376582702</v>
      </c>
      <c r="M8919" s="152">
        <v>20.048936093500998</v>
      </c>
    </row>
    <row r="8920" spans="1:13">
      <c r="A8920" s="150" t="str">
        <f t="shared" si="279"/>
        <v>2012-2014PersonsNS</v>
      </c>
      <c r="B8920" s="151" t="str">
        <f t="shared" si="278"/>
        <v>2012-2014_Persons_NS_&lt;75</v>
      </c>
      <c r="C8920" s="152" t="s">
        <v>216</v>
      </c>
      <c r="D8920" s="152" t="s">
        <v>215</v>
      </c>
      <c r="E8920" s="152" t="s">
        <v>95</v>
      </c>
      <c r="F8920" s="152">
        <v>1283</v>
      </c>
      <c r="G8920" s="152">
        <v>427.66666666666703</v>
      </c>
      <c r="H8920" s="152">
        <v>387.42016819410298</v>
      </c>
      <c r="I8920" s="152">
        <v>342.597950232681</v>
      </c>
      <c r="J8920" s="152">
        <v>323.93515775360203</v>
      </c>
      <c r="K8920" s="152">
        <v>362.04805457706698</v>
      </c>
      <c r="L8920" s="152">
        <v>18.662792479078899</v>
      </c>
      <c r="M8920" s="152">
        <v>19.450104344386101</v>
      </c>
    </row>
    <row r="8921" spans="1:13">
      <c r="A8921" s="150" t="str">
        <f t="shared" si="279"/>
        <v>2004-2006PersonsNS1</v>
      </c>
      <c r="B8921" s="151" t="str">
        <f t="shared" si="278"/>
        <v>2004-2006_Persons_NS1_&lt;75</v>
      </c>
      <c r="C8921" s="152" t="s">
        <v>1</v>
      </c>
      <c r="D8921" s="152" t="s">
        <v>215</v>
      </c>
      <c r="E8921" s="152" t="s">
        <v>96</v>
      </c>
      <c r="F8921" s="152">
        <v>251</v>
      </c>
      <c r="G8921" s="152">
        <v>83.6666666666667</v>
      </c>
      <c r="H8921" s="152">
        <v>391.18508821145798</v>
      </c>
      <c r="I8921" s="152">
        <v>341.98778937150098</v>
      </c>
      <c r="J8921" s="152">
        <v>300.56362337332803</v>
      </c>
      <c r="K8921" s="152">
        <v>387.479738167454</v>
      </c>
      <c r="L8921" s="152">
        <v>41.424165998173301</v>
      </c>
      <c r="M8921" s="152">
        <v>45.4919487959531</v>
      </c>
    </row>
    <row r="8922" spans="1:13">
      <c r="A8922" s="150" t="str">
        <f t="shared" si="279"/>
        <v>2005-2007PersonsNS1</v>
      </c>
      <c r="B8922" s="151" t="str">
        <f t="shared" si="278"/>
        <v>2005-2007_Persons_NS1_&lt;75</v>
      </c>
      <c r="C8922" s="152" t="s">
        <v>3</v>
      </c>
      <c r="D8922" s="152" t="s">
        <v>215</v>
      </c>
      <c r="E8922" s="152" t="s">
        <v>96</v>
      </c>
      <c r="F8922" s="152">
        <v>256</v>
      </c>
      <c r="G8922" s="152">
        <v>85.3333333333333</v>
      </c>
      <c r="H8922" s="152">
        <v>395.82528024739099</v>
      </c>
      <c r="I8922" s="152">
        <v>339.76517471063602</v>
      </c>
      <c r="J8922" s="152">
        <v>298.89888637673499</v>
      </c>
      <c r="K8922" s="152">
        <v>384.60303735750898</v>
      </c>
      <c r="L8922" s="152">
        <v>40.866288333901402</v>
      </c>
      <c r="M8922" s="152">
        <v>44.837862646873504</v>
      </c>
    </row>
    <row r="8923" spans="1:13">
      <c r="A8923" s="150" t="str">
        <f t="shared" si="279"/>
        <v>2006-2008PersonsNS1</v>
      </c>
      <c r="B8923" s="151" t="str">
        <f t="shared" si="278"/>
        <v>2006-2008_Persons_NS1_&lt;75</v>
      </c>
      <c r="C8923" s="152" t="s">
        <v>4</v>
      </c>
      <c r="D8923" s="152" t="s">
        <v>215</v>
      </c>
      <c r="E8923" s="152" t="s">
        <v>96</v>
      </c>
      <c r="F8923" s="152">
        <v>251</v>
      </c>
      <c r="G8923" s="152">
        <v>83.6666666666667</v>
      </c>
      <c r="H8923" s="152">
        <v>384.62717214747602</v>
      </c>
      <c r="I8923" s="152">
        <v>329.42231808396701</v>
      </c>
      <c r="J8923" s="152">
        <v>289.38543815980103</v>
      </c>
      <c r="K8923" s="152">
        <v>373.39075166788501</v>
      </c>
      <c r="L8923" s="152">
        <v>40.036879924166001</v>
      </c>
      <c r="M8923" s="152">
        <v>43.968433583918298</v>
      </c>
    </row>
    <row r="8924" spans="1:13">
      <c r="A8924" s="150" t="str">
        <f t="shared" si="279"/>
        <v>2007-2009PersonsNS1</v>
      </c>
      <c r="B8924" s="151" t="str">
        <f t="shared" si="278"/>
        <v>2007-2009_Persons_NS1_&lt;75</v>
      </c>
      <c r="C8924" s="152" t="s">
        <v>5</v>
      </c>
      <c r="D8924" s="152" t="s">
        <v>215</v>
      </c>
      <c r="E8924" s="152" t="s">
        <v>96</v>
      </c>
      <c r="F8924" s="152">
        <v>248</v>
      </c>
      <c r="G8924" s="152">
        <v>82.6666666666667</v>
      </c>
      <c r="H8924" s="152">
        <v>377.27238153190802</v>
      </c>
      <c r="I8924" s="152">
        <v>319.31039398667002</v>
      </c>
      <c r="J8924" s="152">
        <v>280.21244703765802</v>
      </c>
      <c r="K8924" s="152">
        <v>362.27206598983298</v>
      </c>
      <c r="L8924" s="152">
        <v>39.0979469490117</v>
      </c>
      <c r="M8924" s="152">
        <v>42.961672003163002</v>
      </c>
    </row>
    <row r="8925" spans="1:13">
      <c r="A8925" s="150" t="str">
        <f t="shared" si="279"/>
        <v>2008-2010PersonsNS1</v>
      </c>
      <c r="B8925" s="151" t="str">
        <f t="shared" si="278"/>
        <v>2008-2010_Persons_NS1_&lt;75</v>
      </c>
      <c r="C8925" s="152" t="s">
        <v>6</v>
      </c>
      <c r="D8925" s="152" t="s">
        <v>215</v>
      </c>
      <c r="E8925" s="152" t="s">
        <v>96</v>
      </c>
      <c r="F8925" s="152">
        <v>224</v>
      </c>
      <c r="G8925" s="152">
        <v>74.6666666666667</v>
      </c>
      <c r="H8925" s="152">
        <v>340.32209054998498</v>
      </c>
      <c r="I8925" s="152">
        <v>287.85818473582498</v>
      </c>
      <c r="J8925" s="152">
        <v>250.78865695565901</v>
      </c>
      <c r="K8925" s="152">
        <v>328.79286862475197</v>
      </c>
      <c r="L8925" s="152">
        <v>37.069527780165501</v>
      </c>
      <c r="M8925" s="152">
        <v>40.934683888926997</v>
      </c>
    </row>
    <row r="8926" spans="1:13">
      <c r="A8926" s="150" t="str">
        <f t="shared" si="279"/>
        <v>2009-2011PersonsNS1</v>
      </c>
      <c r="B8926" s="151" t="str">
        <f t="shared" si="278"/>
        <v>2009-2011_Persons_NS1_&lt;75</v>
      </c>
      <c r="C8926" s="152" t="s">
        <v>7</v>
      </c>
      <c r="D8926" s="152" t="s">
        <v>215</v>
      </c>
      <c r="E8926" s="152" t="s">
        <v>96</v>
      </c>
      <c r="F8926" s="152">
        <v>223</v>
      </c>
      <c r="G8926" s="152">
        <v>74.3333333333333</v>
      </c>
      <c r="H8926" s="152">
        <v>338.93668115633602</v>
      </c>
      <c r="I8926" s="152">
        <v>283.11544915522802</v>
      </c>
      <c r="J8926" s="152">
        <v>246.42211194441401</v>
      </c>
      <c r="K8926" s="152">
        <v>323.64376342572899</v>
      </c>
      <c r="L8926" s="152">
        <v>36.693337210814498</v>
      </c>
      <c r="M8926" s="152">
        <v>40.5283142705009</v>
      </c>
    </row>
    <row r="8927" spans="1:13">
      <c r="A8927" s="150" t="str">
        <f t="shared" si="279"/>
        <v>2010-2012PersonsNS1</v>
      </c>
      <c r="B8927" s="151" t="str">
        <f t="shared" si="278"/>
        <v>2010-2012_Persons_NS1_&lt;75</v>
      </c>
      <c r="C8927" s="152" t="s">
        <v>8</v>
      </c>
      <c r="D8927" s="152" t="s">
        <v>215</v>
      </c>
      <c r="E8927" s="152" t="s">
        <v>96</v>
      </c>
      <c r="F8927" s="152">
        <v>213</v>
      </c>
      <c r="G8927" s="152">
        <v>71</v>
      </c>
      <c r="H8927" s="152">
        <v>324.48737089058801</v>
      </c>
      <c r="I8927" s="152">
        <v>268.092430807825</v>
      </c>
      <c r="J8927" s="152">
        <v>232.566072173793</v>
      </c>
      <c r="K8927" s="152">
        <v>307.42286959233797</v>
      </c>
      <c r="L8927" s="152">
        <v>35.5263586340321</v>
      </c>
      <c r="M8927" s="152">
        <v>39.330438784512602</v>
      </c>
    </row>
    <row r="8928" spans="1:13">
      <c r="A8928" s="150" t="str">
        <f t="shared" si="279"/>
        <v>2011-2013PersonsNS1</v>
      </c>
      <c r="B8928" s="151" t="str">
        <f t="shared" si="278"/>
        <v>2011-2013_Persons_NS1_&lt;75</v>
      </c>
      <c r="C8928" s="152" t="s">
        <v>9</v>
      </c>
      <c r="D8928" s="152" t="s">
        <v>215</v>
      </c>
      <c r="E8928" s="152" t="s">
        <v>96</v>
      </c>
      <c r="F8928" s="152">
        <v>239</v>
      </c>
      <c r="G8928" s="152">
        <v>79.6666666666667</v>
      </c>
      <c r="H8928" s="152">
        <v>364.11834608001499</v>
      </c>
      <c r="I8928" s="152">
        <v>295.90577936933101</v>
      </c>
      <c r="J8928" s="152">
        <v>258.825897044935</v>
      </c>
      <c r="K8928" s="152">
        <v>336.721987366468</v>
      </c>
      <c r="L8928" s="152">
        <v>37.0798823243966</v>
      </c>
      <c r="M8928" s="152">
        <v>40.816207997136601</v>
      </c>
    </row>
    <row r="8929" spans="1:13">
      <c r="A8929" s="150" t="str">
        <f t="shared" si="279"/>
        <v>2012-2014PersonsNS1</v>
      </c>
      <c r="B8929" s="151" t="str">
        <f t="shared" si="278"/>
        <v>2012-2014_Persons_NS1_&lt;75</v>
      </c>
      <c r="C8929" s="152" t="s">
        <v>216</v>
      </c>
      <c r="D8929" s="152" t="s">
        <v>215</v>
      </c>
      <c r="E8929" s="152" t="s">
        <v>96</v>
      </c>
      <c r="F8929" s="152">
        <v>237</v>
      </c>
      <c r="G8929" s="152">
        <v>79</v>
      </c>
      <c r="H8929" s="152">
        <v>362.10847975553901</v>
      </c>
      <c r="I8929" s="152">
        <v>288.49563282645897</v>
      </c>
      <c r="J8929" s="152">
        <v>252.18957847612401</v>
      </c>
      <c r="K8929" s="152">
        <v>328.47627345142399</v>
      </c>
      <c r="L8929" s="152">
        <v>36.306054350334399</v>
      </c>
      <c r="M8929" s="152">
        <v>39.980640624965197</v>
      </c>
    </row>
    <row r="8930" spans="1:13">
      <c r="A8930" s="150" t="str">
        <f t="shared" si="279"/>
        <v>2004-2006PersonsNS2</v>
      </c>
      <c r="B8930" s="151" t="str">
        <f t="shared" si="278"/>
        <v>2004-2006_Persons_NS2_&lt;75</v>
      </c>
      <c r="C8930" s="152" t="s">
        <v>1</v>
      </c>
      <c r="D8930" s="152" t="s">
        <v>215</v>
      </c>
      <c r="E8930" s="152" t="s">
        <v>97</v>
      </c>
      <c r="F8930" s="152">
        <v>216</v>
      </c>
      <c r="G8930" s="152">
        <v>72</v>
      </c>
      <c r="H8930" s="152">
        <v>385.006149403775</v>
      </c>
      <c r="I8930" s="152">
        <v>360.56778491286099</v>
      </c>
      <c r="J8930" s="152">
        <v>313.82414430562199</v>
      </c>
      <c r="K8930" s="152">
        <v>412.27977449423702</v>
      </c>
      <c r="L8930" s="152">
        <v>46.743640607238397</v>
      </c>
      <c r="M8930" s="152">
        <v>51.711989581375697</v>
      </c>
    </row>
    <row r="8931" spans="1:13">
      <c r="A8931" s="150" t="str">
        <f t="shared" si="279"/>
        <v>2005-2007PersonsNS2</v>
      </c>
      <c r="B8931" s="151" t="str">
        <f t="shared" si="278"/>
        <v>2005-2007_Persons_NS2_&lt;75</v>
      </c>
      <c r="C8931" s="152" t="s">
        <v>3</v>
      </c>
      <c r="D8931" s="152" t="s">
        <v>215</v>
      </c>
      <c r="E8931" s="152" t="s">
        <v>97</v>
      </c>
      <c r="F8931" s="152">
        <v>237</v>
      </c>
      <c r="G8931" s="152">
        <v>79</v>
      </c>
      <c r="H8931" s="152">
        <v>418.36572578509799</v>
      </c>
      <c r="I8931" s="152">
        <v>387.39718261001099</v>
      </c>
      <c r="J8931" s="152">
        <v>339.33247510986303</v>
      </c>
      <c r="K8931" s="152">
        <v>440.32658603029103</v>
      </c>
      <c r="L8931" s="152">
        <v>48.064707500147698</v>
      </c>
      <c r="M8931" s="152">
        <v>52.929403420280302</v>
      </c>
    </row>
    <row r="8932" spans="1:13">
      <c r="A8932" s="150" t="str">
        <f t="shared" si="279"/>
        <v>2006-2008PersonsNS2</v>
      </c>
      <c r="B8932" s="151" t="str">
        <f t="shared" si="278"/>
        <v>2006-2008_Persons_NS2_&lt;75</v>
      </c>
      <c r="C8932" s="152" t="s">
        <v>4</v>
      </c>
      <c r="D8932" s="152" t="s">
        <v>215</v>
      </c>
      <c r="E8932" s="152" t="s">
        <v>97</v>
      </c>
      <c r="F8932" s="152">
        <v>241</v>
      </c>
      <c r="G8932" s="152">
        <v>80.3333333333333</v>
      </c>
      <c r="H8932" s="152">
        <v>420.58602816704803</v>
      </c>
      <c r="I8932" s="152">
        <v>383.610501099977</v>
      </c>
      <c r="J8932" s="152">
        <v>336.33065961713999</v>
      </c>
      <c r="K8932" s="152">
        <v>435.63359030426301</v>
      </c>
      <c r="L8932" s="152">
        <v>47.279841482836602</v>
      </c>
      <c r="M8932" s="152">
        <v>52.023089204285903</v>
      </c>
    </row>
    <row r="8933" spans="1:13">
      <c r="A8933" s="150" t="str">
        <f t="shared" si="279"/>
        <v>2007-2009PersonsNS2</v>
      </c>
      <c r="B8933" s="151" t="str">
        <f t="shared" si="278"/>
        <v>2007-2009_Persons_NS2_&lt;75</v>
      </c>
      <c r="C8933" s="152" t="s">
        <v>5</v>
      </c>
      <c r="D8933" s="152" t="s">
        <v>215</v>
      </c>
      <c r="E8933" s="152" t="s">
        <v>97</v>
      </c>
      <c r="F8933" s="152">
        <v>225</v>
      </c>
      <c r="G8933" s="152">
        <v>75</v>
      </c>
      <c r="H8933" s="152">
        <v>389.21948519236099</v>
      </c>
      <c r="I8933" s="152">
        <v>353.06821564862901</v>
      </c>
      <c r="J8933" s="152">
        <v>308.081974385899</v>
      </c>
      <c r="K8933" s="152">
        <v>402.73405775070802</v>
      </c>
      <c r="L8933" s="152">
        <v>44.986241262730204</v>
      </c>
      <c r="M8933" s="152">
        <v>49.665842102078798</v>
      </c>
    </row>
    <row r="8934" spans="1:13">
      <c r="A8934" s="150" t="str">
        <f t="shared" si="279"/>
        <v>2008-2010PersonsNS2</v>
      </c>
      <c r="B8934" s="151" t="str">
        <f t="shared" si="278"/>
        <v>2008-2010_Persons_NS2_&lt;75</v>
      </c>
      <c r="C8934" s="152" t="s">
        <v>6</v>
      </c>
      <c r="D8934" s="152" t="s">
        <v>215</v>
      </c>
      <c r="E8934" s="152" t="s">
        <v>97</v>
      </c>
      <c r="F8934" s="152">
        <v>209</v>
      </c>
      <c r="G8934" s="152">
        <v>69.6666666666667</v>
      </c>
      <c r="H8934" s="152">
        <v>358.20179272284798</v>
      </c>
      <c r="I8934" s="152">
        <v>322.20337862420899</v>
      </c>
      <c r="J8934" s="152">
        <v>279.61971077318901</v>
      </c>
      <c r="K8934" s="152">
        <v>369.392731461773</v>
      </c>
      <c r="L8934" s="152">
        <v>42.583667851020103</v>
      </c>
      <c r="M8934" s="152">
        <v>47.189352837563902</v>
      </c>
    </row>
    <row r="8935" spans="1:13">
      <c r="A8935" s="150" t="str">
        <f t="shared" si="279"/>
        <v>2009-2011PersonsNS2</v>
      </c>
      <c r="B8935" s="151" t="str">
        <f t="shared" si="278"/>
        <v>2009-2011_Persons_NS2_&lt;75</v>
      </c>
      <c r="C8935" s="152" t="s">
        <v>7</v>
      </c>
      <c r="D8935" s="152" t="s">
        <v>215</v>
      </c>
      <c r="E8935" s="152" t="s">
        <v>97</v>
      </c>
      <c r="F8935" s="152">
        <v>205</v>
      </c>
      <c r="G8935" s="152">
        <v>68.3333333333333</v>
      </c>
      <c r="H8935" s="152">
        <v>349.89503149055298</v>
      </c>
      <c r="I8935" s="152">
        <v>310.75271858455102</v>
      </c>
      <c r="J8935" s="152">
        <v>269.36569334794399</v>
      </c>
      <c r="K8935" s="152">
        <v>356.661988109768</v>
      </c>
      <c r="L8935" s="152">
        <v>41.387025236606704</v>
      </c>
      <c r="M8935" s="152">
        <v>45.9092695252168</v>
      </c>
    </row>
    <row r="8936" spans="1:13">
      <c r="A8936" s="150" t="str">
        <f t="shared" si="279"/>
        <v>2010-2012PersonsNS2</v>
      </c>
      <c r="B8936" s="151" t="str">
        <f t="shared" si="278"/>
        <v>2010-2012_Persons_NS2_&lt;75</v>
      </c>
      <c r="C8936" s="152" t="s">
        <v>8</v>
      </c>
      <c r="D8936" s="152" t="s">
        <v>215</v>
      </c>
      <c r="E8936" s="152" t="s">
        <v>97</v>
      </c>
      <c r="F8936" s="152">
        <v>209</v>
      </c>
      <c r="G8936" s="152">
        <v>69.6666666666667</v>
      </c>
      <c r="H8936" s="152">
        <v>355.17036281757203</v>
      </c>
      <c r="I8936" s="152">
        <v>311.434504941542</v>
      </c>
      <c r="J8936" s="152">
        <v>270.272402558973</v>
      </c>
      <c r="K8936" s="152">
        <v>357.04854128201202</v>
      </c>
      <c r="L8936" s="152">
        <v>41.162102382568797</v>
      </c>
      <c r="M8936" s="152">
        <v>45.614036340470903</v>
      </c>
    </row>
    <row r="8937" spans="1:13">
      <c r="A8937" s="150" t="str">
        <f t="shared" si="279"/>
        <v>2011-2013PersonsNS2</v>
      </c>
      <c r="B8937" s="151" t="str">
        <f t="shared" si="278"/>
        <v>2011-2013_Persons_NS2_&lt;75</v>
      </c>
      <c r="C8937" s="152" t="s">
        <v>9</v>
      </c>
      <c r="D8937" s="152" t="s">
        <v>215</v>
      </c>
      <c r="E8937" s="152" t="s">
        <v>97</v>
      </c>
      <c r="F8937" s="152">
        <v>223</v>
      </c>
      <c r="G8937" s="152">
        <v>74.3333333333333</v>
      </c>
      <c r="H8937" s="152">
        <v>379.09052273693197</v>
      </c>
      <c r="I8937" s="152">
        <v>324.66733419062098</v>
      </c>
      <c r="J8937" s="152">
        <v>283.10148162568299</v>
      </c>
      <c r="K8937" s="152">
        <v>370.57741116166898</v>
      </c>
      <c r="L8937" s="152">
        <v>41.565852564937998</v>
      </c>
      <c r="M8937" s="152">
        <v>45.910076971047999</v>
      </c>
    </row>
    <row r="8938" spans="1:13">
      <c r="A8938" s="150" t="str">
        <f t="shared" si="279"/>
        <v>2012-2014PersonsNS2</v>
      </c>
      <c r="B8938" s="151" t="str">
        <f t="shared" si="278"/>
        <v>2012-2014_Persons_NS2_&lt;75</v>
      </c>
      <c r="C8938" s="152" t="s">
        <v>216</v>
      </c>
      <c r="D8938" s="152" t="s">
        <v>215</v>
      </c>
      <c r="E8938" s="152" t="s">
        <v>97</v>
      </c>
      <c r="F8938" s="152">
        <v>215</v>
      </c>
      <c r="G8938" s="152">
        <v>71.6666666666667</v>
      </c>
      <c r="H8938" s="152">
        <v>365.39147873081703</v>
      </c>
      <c r="I8938" s="152">
        <v>310.73393380142102</v>
      </c>
      <c r="J8938" s="152">
        <v>270.157561862139</v>
      </c>
      <c r="K8938" s="152">
        <v>355.63372604863901</v>
      </c>
      <c r="L8938" s="152">
        <v>40.576371939282602</v>
      </c>
      <c r="M8938" s="152">
        <v>44.899792247217398</v>
      </c>
    </row>
    <row r="8939" spans="1:13">
      <c r="A8939" s="150" t="str">
        <f t="shared" si="279"/>
        <v>2004-2006PersonsNS3</v>
      </c>
      <c r="B8939" s="151" t="str">
        <f t="shared" si="278"/>
        <v>2004-2006_Persons_NS3_&lt;75</v>
      </c>
      <c r="C8939" s="152" t="s">
        <v>1</v>
      </c>
      <c r="D8939" s="152" t="s">
        <v>215</v>
      </c>
      <c r="E8939" s="152" t="s">
        <v>98</v>
      </c>
      <c r="F8939" s="152">
        <v>308</v>
      </c>
      <c r="G8939" s="152">
        <v>102.666666666667</v>
      </c>
      <c r="H8939" s="152">
        <v>445.917968467229</v>
      </c>
      <c r="I8939" s="152">
        <v>404.63424501057301</v>
      </c>
      <c r="J8939" s="152">
        <v>360.40676053319601</v>
      </c>
      <c r="K8939" s="152">
        <v>452.76245174182799</v>
      </c>
      <c r="L8939" s="152">
        <v>44.227484477377899</v>
      </c>
      <c r="M8939" s="152">
        <v>48.128206731254799</v>
      </c>
    </row>
    <row r="8940" spans="1:13">
      <c r="A8940" s="150" t="str">
        <f t="shared" si="279"/>
        <v>2005-2007PersonsNS3</v>
      </c>
      <c r="B8940" s="151" t="str">
        <f t="shared" si="278"/>
        <v>2005-2007_Persons_NS3_&lt;75</v>
      </c>
      <c r="C8940" s="152" t="s">
        <v>3</v>
      </c>
      <c r="D8940" s="152" t="s">
        <v>215</v>
      </c>
      <c r="E8940" s="152" t="s">
        <v>98</v>
      </c>
      <c r="F8940" s="152">
        <v>297</v>
      </c>
      <c r="G8940" s="152">
        <v>99</v>
      </c>
      <c r="H8940" s="152">
        <v>425.959125134457</v>
      </c>
      <c r="I8940" s="152">
        <v>386.27780661199</v>
      </c>
      <c r="J8940" s="152">
        <v>343.172503471727</v>
      </c>
      <c r="K8940" s="152">
        <v>433.25798145288599</v>
      </c>
      <c r="L8940" s="152">
        <v>43.105303140262698</v>
      </c>
      <c r="M8940" s="152">
        <v>46.980174840895998</v>
      </c>
    </row>
    <row r="8941" spans="1:13">
      <c r="A8941" s="150" t="str">
        <f t="shared" si="279"/>
        <v>2006-2008PersonsNS3</v>
      </c>
      <c r="B8941" s="151" t="str">
        <f t="shared" si="278"/>
        <v>2006-2008_Persons_NS3_&lt;75</v>
      </c>
      <c r="C8941" s="152" t="s">
        <v>4</v>
      </c>
      <c r="D8941" s="152" t="s">
        <v>215</v>
      </c>
      <c r="E8941" s="152" t="s">
        <v>98</v>
      </c>
      <c r="F8941" s="152">
        <v>305</v>
      </c>
      <c r="G8941" s="152">
        <v>101.666666666667</v>
      </c>
      <c r="H8941" s="152">
        <v>433.848736148846</v>
      </c>
      <c r="I8941" s="152">
        <v>389.23675526438097</v>
      </c>
      <c r="J8941" s="152">
        <v>346.34791990414601</v>
      </c>
      <c r="K8941" s="152">
        <v>435.92768758033401</v>
      </c>
      <c r="L8941" s="152">
        <v>42.8888353602348</v>
      </c>
      <c r="M8941" s="152">
        <v>46.690932315953098</v>
      </c>
    </row>
    <row r="8942" spans="1:13">
      <c r="A8942" s="150" t="str">
        <f t="shared" si="279"/>
        <v>2007-2009PersonsNS3</v>
      </c>
      <c r="B8942" s="151" t="str">
        <f t="shared" si="278"/>
        <v>2007-2009_Persons_NS3_&lt;75</v>
      </c>
      <c r="C8942" s="152" t="s">
        <v>5</v>
      </c>
      <c r="D8942" s="152" t="s">
        <v>215</v>
      </c>
      <c r="E8942" s="152" t="s">
        <v>98</v>
      </c>
      <c r="F8942" s="152">
        <v>299</v>
      </c>
      <c r="G8942" s="152">
        <v>99.6666666666667</v>
      </c>
      <c r="H8942" s="152">
        <v>422.31638418079098</v>
      </c>
      <c r="I8942" s="152">
        <v>375.72689437271703</v>
      </c>
      <c r="J8942" s="152">
        <v>333.85885615849401</v>
      </c>
      <c r="K8942" s="152">
        <v>421.34536917521598</v>
      </c>
      <c r="L8942" s="152">
        <v>41.868038214223198</v>
      </c>
      <c r="M8942" s="152">
        <v>45.618474802499001</v>
      </c>
    </row>
    <row r="8943" spans="1:13">
      <c r="A8943" s="150" t="str">
        <f t="shared" si="279"/>
        <v>2008-2010PersonsNS3</v>
      </c>
      <c r="B8943" s="151" t="str">
        <f t="shared" si="278"/>
        <v>2008-2010_Persons_NS3_&lt;75</v>
      </c>
      <c r="C8943" s="152" t="s">
        <v>6</v>
      </c>
      <c r="D8943" s="152" t="s">
        <v>215</v>
      </c>
      <c r="E8943" s="152" t="s">
        <v>98</v>
      </c>
      <c r="F8943" s="152">
        <v>306</v>
      </c>
      <c r="G8943" s="152">
        <v>102</v>
      </c>
      <c r="H8943" s="152">
        <v>431.39908644899299</v>
      </c>
      <c r="I8943" s="152">
        <v>376.066266091145</v>
      </c>
      <c r="J8943" s="152">
        <v>334.63453940082098</v>
      </c>
      <c r="K8943" s="152">
        <v>421.16462575768799</v>
      </c>
      <c r="L8943" s="152">
        <v>41.431726690324403</v>
      </c>
      <c r="M8943" s="152">
        <v>45.098359666543601</v>
      </c>
    </row>
    <row r="8944" spans="1:13">
      <c r="A8944" s="150" t="str">
        <f t="shared" si="279"/>
        <v>2009-2011PersonsNS3</v>
      </c>
      <c r="B8944" s="151" t="str">
        <f t="shared" si="278"/>
        <v>2009-2011_Persons_NS3_&lt;75</v>
      </c>
      <c r="C8944" s="152" t="s">
        <v>7</v>
      </c>
      <c r="D8944" s="152" t="s">
        <v>215</v>
      </c>
      <c r="E8944" s="152" t="s">
        <v>98</v>
      </c>
      <c r="F8944" s="152">
        <v>281</v>
      </c>
      <c r="G8944" s="152">
        <v>93.6666666666667</v>
      </c>
      <c r="H8944" s="152">
        <v>395.78579678300798</v>
      </c>
      <c r="I8944" s="152">
        <v>345.81314108905002</v>
      </c>
      <c r="J8944" s="152">
        <v>305.99938473559598</v>
      </c>
      <c r="K8944" s="152">
        <v>389.31134091089302</v>
      </c>
      <c r="L8944" s="152">
        <v>39.813756353453897</v>
      </c>
      <c r="M8944" s="152">
        <v>43.498199821842697</v>
      </c>
    </row>
    <row r="8945" spans="1:13">
      <c r="A8945" s="150" t="str">
        <f t="shared" si="279"/>
        <v>2010-2012PersonsNS3</v>
      </c>
      <c r="B8945" s="151" t="str">
        <f t="shared" si="278"/>
        <v>2010-2012_Persons_NS3_&lt;75</v>
      </c>
      <c r="C8945" s="152" t="s">
        <v>8</v>
      </c>
      <c r="D8945" s="152" t="s">
        <v>215</v>
      </c>
      <c r="E8945" s="152" t="s">
        <v>98</v>
      </c>
      <c r="F8945" s="152">
        <v>285</v>
      </c>
      <c r="G8945" s="152">
        <v>95</v>
      </c>
      <c r="H8945" s="152">
        <v>400.64665776340797</v>
      </c>
      <c r="I8945" s="152">
        <v>343.47942091737701</v>
      </c>
      <c r="J8945" s="152">
        <v>304.18396186828897</v>
      </c>
      <c r="K8945" s="152">
        <v>386.38449125911802</v>
      </c>
      <c r="L8945" s="152">
        <v>39.295459049087597</v>
      </c>
      <c r="M8945" s="152">
        <v>42.9050703417414</v>
      </c>
    </row>
    <row r="8946" spans="1:13">
      <c r="A8946" s="150" t="str">
        <f t="shared" si="279"/>
        <v>2011-2013PersonsNS3</v>
      </c>
      <c r="B8946" s="151" t="str">
        <f t="shared" si="278"/>
        <v>2011-2013_Persons_NS3_&lt;75</v>
      </c>
      <c r="C8946" s="152" t="s">
        <v>9</v>
      </c>
      <c r="D8946" s="152" t="s">
        <v>215</v>
      </c>
      <c r="E8946" s="152" t="s">
        <v>98</v>
      </c>
      <c r="F8946" s="152">
        <v>285</v>
      </c>
      <c r="G8946" s="152">
        <v>95</v>
      </c>
      <c r="H8946" s="152">
        <v>399.97193179426</v>
      </c>
      <c r="I8946" s="152">
        <v>340.99826556072099</v>
      </c>
      <c r="J8946" s="152">
        <v>301.91246768483597</v>
      </c>
      <c r="K8946" s="152">
        <v>383.67441562511101</v>
      </c>
      <c r="L8946" s="152">
        <v>39.085797875885099</v>
      </c>
      <c r="M8946" s="152">
        <v>42.676150064389397</v>
      </c>
    </row>
    <row r="8947" spans="1:13">
      <c r="A8947" s="150" t="str">
        <f t="shared" si="279"/>
        <v>2012-2014PersonsNS3</v>
      </c>
      <c r="B8947" s="151" t="str">
        <f t="shared" si="278"/>
        <v>2012-2014_Persons_NS3_&lt;75</v>
      </c>
      <c r="C8947" s="152" t="s">
        <v>216</v>
      </c>
      <c r="D8947" s="152" t="s">
        <v>215</v>
      </c>
      <c r="E8947" s="152" t="s">
        <v>98</v>
      </c>
      <c r="F8947" s="152">
        <v>274</v>
      </c>
      <c r="G8947" s="152">
        <v>91.3333333333333</v>
      </c>
      <c r="H8947" s="152">
        <v>383.88253754763502</v>
      </c>
      <c r="I8947" s="152">
        <v>315.66094107917399</v>
      </c>
      <c r="J8947" s="152">
        <v>278.80794978397603</v>
      </c>
      <c r="K8947" s="152">
        <v>355.969841244782</v>
      </c>
      <c r="L8947" s="152">
        <v>36.852991295197697</v>
      </c>
      <c r="M8947" s="152">
        <v>40.3089001656082</v>
      </c>
    </row>
    <row r="8948" spans="1:13">
      <c r="A8948" s="150" t="str">
        <f t="shared" si="279"/>
        <v>2004-2006PersonsNS4</v>
      </c>
      <c r="B8948" s="151" t="str">
        <f t="shared" si="278"/>
        <v>2004-2006_Persons_NS4_&lt;75</v>
      </c>
      <c r="C8948" s="152" t="s">
        <v>1</v>
      </c>
      <c r="D8948" s="152" t="s">
        <v>215</v>
      </c>
      <c r="E8948" s="152" t="s">
        <v>99</v>
      </c>
      <c r="F8948" s="152">
        <v>288</v>
      </c>
      <c r="G8948" s="152">
        <v>96</v>
      </c>
      <c r="H8948" s="152">
        <v>441.02783988239298</v>
      </c>
      <c r="I8948" s="152">
        <v>429.29780869979697</v>
      </c>
      <c r="J8948" s="152">
        <v>380.93111036128101</v>
      </c>
      <c r="K8948" s="152">
        <v>482.083051493813</v>
      </c>
      <c r="L8948" s="152">
        <v>48.366698338515597</v>
      </c>
      <c r="M8948" s="152">
        <v>52.785242794016398</v>
      </c>
    </row>
    <row r="8949" spans="1:13">
      <c r="A8949" s="150" t="str">
        <f t="shared" si="279"/>
        <v>2005-2007PersonsNS4</v>
      </c>
      <c r="B8949" s="151" t="str">
        <f t="shared" si="278"/>
        <v>2005-2007_Persons_NS4_&lt;75</v>
      </c>
      <c r="C8949" s="152" t="s">
        <v>3</v>
      </c>
      <c r="D8949" s="152" t="s">
        <v>215</v>
      </c>
      <c r="E8949" s="152" t="s">
        <v>99</v>
      </c>
      <c r="F8949" s="152">
        <v>276</v>
      </c>
      <c r="G8949" s="152">
        <v>92</v>
      </c>
      <c r="H8949" s="152">
        <v>418.75919828854899</v>
      </c>
      <c r="I8949" s="152">
        <v>404.43804290423901</v>
      </c>
      <c r="J8949" s="152">
        <v>357.89161044236499</v>
      </c>
      <c r="K8949" s="152">
        <v>455.33275674844299</v>
      </c>
      <c r="L8949" s="152">
        <v>46.546432461873103</v>
      </c>
      <c r="M8949" s="152">
        <v>50.894713844204396</v>
      </c>
    </row>
    <row r="8950" spans="1:13">
      <c r="A8950" s="150" t="str">
        <f t="shared" si="279"/>
        <v>2006-2008PersonsNS4</v>
      </c>
      <c r="B8950" s="151" t="str">
        <f t="shared" si="278"/>
        <v>2006-2008_Persons_NS4_&lt;75</v>
      </c>
      <c r="C8950" s="152" t="s">
        <v>4</v>
      </c>
      <c r="D8950" s="152" t="s">
        <v>215</v>
      </c>
      <c r="E8950" s="152" t="s">
        <v>99</v>
      </c>
      <c r="F8950" s="152">
        <v>260</v>
      </c>
      <c r="G8950" s="152">
        <v>86.6666666666667</v>
      </c>
      <c r="H8950" s="152">
        <v>388.99444934843399</v>
      </c>
      <c r="I8950" s="152">
        <v>374.61041066905602</v>
      </c>
      <c r="J8950" s="152">
        <v>330.21457370280098</v>
      </c>
      <c r="K8950" s="152">
        <v>423.28580684798197</v>
      </c>
      <c r="L8950" s="152">
        <v>44.395836966255601</v>
      </c>
      <c r="M8950" s="152">
        <v>48.675396178926199</v>
      </c>
    </row>
    <row r="8951" spans="1:13">
      <c r="A8951" s="150" t="str">
        <f t="shared" si="279"/>
        <v>2007-2009PersonsNS4</v>
      </c>
      <c r="B8951" s="151" t="str">
        <f t="shared" si="278"/>
        <v>2007-2009_Persons_NS4_&lt;75</v>
      </c>
      <c r="C8951" s="152" t="s">
        <v>5</v>
      </c>
      <c r="D8951" s="152" t="s">
        <v>215</v>
      </c>
      <c r="E8951" s="152" t="s">
        <v>99</v>
      </c>
      <c r="F8951" s="152">
        <v>288</v>
      </c>
      <c r="G8951" s="152">
        <v>96</v>
      </c>
      <c r="H8951" s="152">
        <v>425.48790757457101</v>
      </c>
      <c r="I8951" s="152">
        <v>403.55987871997399</v>
      </c>
      <c r="J8951" s="152">
        <v>358.05927180899198</v>
      </c>
      <c r="K8951" s="152">
        <v>453.21719802387798</v>
      </c>
      <c r="L8951" s="152">
        <v>45.500606910981901</v>
      </c>
      <c r="M8951" s="152">
        <v>49.657319303904302</v>
      </c>
    </row>
    <row r="8952" spans="1:13">
      <c r="A8952" s="150" t="str">
        <f t="shared" si="279"/>
        <v>2008-2010PersonsNS4</v>
      </c>
      <c r="B8952" s="151" t="str">
        <f t="shared" si="278"/>
        <v>2008-2010_Persons_NS4_&lt;75</v>
      </c>
      <c r="C8952" s="152" t="s">
        <v>6</v>
      </c>
      <c r="D8952" s="152" t="s">
        <v>215</v>
      </c>
      <c r="E8952" s="152" t="s">
        <v>99</v>
      </c>
      <c r="F8952" s="152">
        <v>284</v>
      </c>
      <c r="G8952" s="152">
        <v>94.6666666666667</v>
      </c>
      <c r="H8952" s="152">
        <v>416.483355330694</v>
      </c>
      <c r="I8952" s="152">
        <v>389.23576833751798</v>
      </c>
      <c r="J8952" s="152">
        <v>345.07318560378201</v>
      </c>
      <c r="K8952" s="152">
        <v>437.46253490322101</v>
      </c>
      <c r="L8952" s="152">
        <v>44.162582733735199</v>
      </c>
      <c r="M8952" s="152">
        <v>48.2267665657035</v>
      </c>
    </row>
    <row r="8953" spans="1:13">
      <c r="A8953" s="150" t="str">
        <f t="shared" si="279"/>
        <v>2009-2011PersonsNS4</v>
      </c>
      <c r="B8953" s="151" t="str">
        <f t="shared" si="278"/>
        <v>2009-2011_Persons_NS4_&lt;75</v>
      </c>
      <c r="C8953" s="152" t="s">
        <v>7</v>
      </c>
      <c r="D8953" s="152" t="s">
        <v>215</v>
      </c>
      <c r="E8953" s="152" t="s">
        <v>99</v>
      </c>
      <c r="F8953" s="152">
        <v>275</v>
      </c>
      <c r="G8953" s="152">
        <v>91.6666666666667</v>
      </c>
      <c r="H8953" s="152">
        <v>402.21143158017901</v>
      </c>
      <c r="I8953" s="152">
        <v>370.41506885999502</v>
      </c>
      <c r="J8953" s="152">
        <v>327.70783518816</v>
      </c>
      <c r="K8953" s="152">
        <v>417.11954309611502</v>
      </c>
      <c r="L8953" s="152">
        <v>42.707233671835198</v>
      </c>
      <c r="M8953" s="152">
        <v>46.704474236119999</v>
      </c>
    </row>
    <row r="8954" spans="1:13">
      <c r="A8954" s="150" t="str">
        <f t="shared" si="279"/>
        <v>2010-2012PersonsNS4</v>
      </c>
      <c r="B8954" s="151" t="str">
        <f t="shared" si="278"/>
        <v>2010-2012_Persons_NS4_&lt;75</v>
      </c>
      <c r="C8954" s="152" t="s">
        <v>8</v>
      </c>
      <c r="D8954" s="152" t="s">
        <v>215</v>
      </c>
      <c r="E8954" s="152" t="s">
        <v>99</v>
      </c>
      <c r="F8954" s="152">
        <v>277</v>
      </c>
      <c r="G8954" s="152">
        <v>92.3333333333333</v>
      </c>
      <c r="H8954" s="152">
        <v>404.76364433404001</v>
      </c>
      <c r="I8954" s="152">
        <v>368.82280304347699</v>
      </c>
      <c r="J8954" s="152">
        <v>326.37470154614499</v>
      </c>
      <c r="K8954" s="152">
        <v>415.22880594150899</v>
      </c>
      <c r="L8954" s="152">
        <v>42.448101497331798</v>
      </c>
      <c r="M8954" s="152">
        <v>46.4060028980319</v>
      </c>
    </row>
    <row r="8955" spans="1:13">
      <c r="A8955" s="150" t="str">
        <f t="shared" si="279"/>
        <v>2011-2013PersonsNS4</v>
      </c>
      <c r="B8955" s="151" t="str">
        <f t="shared" si="278"/>
        <v>2011-2013_Persons_NS4_&lt;75</v>
      </c>
      <c r="C8955" s="152" t="s">
        <v>9</v>
      </c>
      <c r="D8955" s="152" t="s">
        <v>215</v>
      </c>
      <c r="E8955" s="152" t="s">
        <v>99</v>
      </c>
      <c r="F8955" s="152">
        <v>281</v>
      </c>
      <c r="G8955" s="152">
        <v>93.6666666666667</v>
      </c>
      <c r="H8955" s="152">
        <v>410.410702810072</v>
      </c>
      <c r="I8955" s="152">
        <v>366.37896941597501</v>
      </c>
      <c r="J8955" s="152">
        <v>324.492235548694</v>
      </c>
      <c r="K8955" s="152">
        <v>412.14198417570202</v>
      </c>
      <c r="L8955" s="152">
        <v>41.886733867280498</v>
      </c>
      <c r="M8955" s="152">
        <v>45.763014759727803</v>
      </c>
    </row>
    <row r="8956" spans="1:13">
      <c r="A8956" s="150" t="str">
        <f t="shared" si="279"/>
        <v>2012-2014PersonsNS4</v>
      </c>
      <c r="B8956" s="151" t="str">
        <f t="shared" si="278"/>
        <v>2012-2014_Persons_NS4_&lt;75</v>
      </c>
      <c r="C8956" s="152" t="s">
        <v>216</v>
      </c>
      <c r="D8956" s="152" t="s">
        <v>215</v>
      </c>
      <c r="E8956" s="152" t="s">
        <v>99</v>
      </c>
      <c r="F8956" s="152">
        <v>283</v>
      </c>
      <c r="G8956" s="152">
        <v>94.3333333333333</v>
      </c>
      <c r="H8956" s="152">
        <v>414.597342474985</v>
      </c>
      <c r="I8956" s="152">
        <v>362.64058910519901</v>
      </c>
      <c r="J8956" s="152">
        <v>321.310521936653</v>
      </c>
      <c r="K8956" s="152">
        <v>407.78121529111502</v>
      </c>
      <c r="L8956" s="152">
        <v>41.330067168545902</v>
      </c>
      <c r="M8956" s="152">
        <v>45.140626185915799</v>
      </c>
    </row>
    <row r="8957" spans="1:13">
      <c r="A8957" s="150" t="str">
        <f t="shared" si="279"/>
        <v>2004-2006PersonsNS5</v>
      </c>
      <c r="B8957" s="151" t="str">
        <f t="shared" si="278"/>
        <v>2004-2006_Persons_NS5_&lt;75</v>
      </c>
      <c r="C8957" s="152" t="s">
        <v>1</v>
      </c>
      <c r="D8957" s="152" t="s">
        <v>215</v>
      </c>
      <c r="E8957" s="152" t="s">
        <v>100</v>
      </c>
      <c r="F8957" s="152">
        <v>333</v>
      </c>
      <c r="G8957" s="152">
        <v>111</v>
      </c>
      <c r="H8957" s="152">
        <v>511.945392491468</v>
      </c>
      <c r="I8957" s="152">
        <v>602.40045414572205</v>
      </c>
      <c r="J8957" s="152">
        <v>539.12070524425496</v>
      </c>
      <c r="K8957" s="152">
        <v>671.03798905345002</v>
      </c>
      <c r="L8957" s="152">
        <v>63.279748901467002</v>
      </c>
      <c r="M8957" s="152">
        <v>68.637534907727598</v>
      </c>
    </row>
    <row r="8958" spans="1:13">
      <c r="A8958" s="150" t="str">
        <f t="shared" si="279"/>
        <v>2005-2007PersonsNS5</v>
      </c>
      <c r="B8958" s="151" t="str">
        <f t="shared" si="278"/>
        <v>2005-2007_Persons_NS5_&lt;75</v>
      </c>
      <c r="C8958" s="152" t="s">
        <v>3</v>
      </c>
      <c r="D8958" s="152" t="s">
        <v>215</v>
      </c>
      <c r="E8958" s="152" t="s">
        <v>100</v>
      </c>
      <c r="F8958" s="152">
        <v>332</v>
      </c>
      <c r="G8958" s="152">
        <v>110.666666666667</v>
      </c>
      <c r="H8958" s="152">
        <v>507.87046243747199</v>
      </c>
      <c r="I8958" s="152">
        <v>595.60510327157999</v>
      </c>
      <c r="J8958" s="152">
        <v>532.91651273513799</v>
      </c>
      <c r="K8958" s="152">
        <v>663.60977854312</v>
      </c>
      <c r="L8958" s="152">
        <v>62.688590536442099</v>
      </c>
      <c r="M8958" s="152">
        <v>68.004675271539995</v>
      </c>
    </row>
    <row r="8959" spans="1:13">
      <c r="A8959" s="150" t="str">
        <f t="shared" si="279"/>
        <v>2006-2008PersonsNS5</v>
      </c>
      <c r="B8959" s="151" t="str">
        <f t="shared" ref="B8959:B9022" si="280">CONCATENATE(C8959,"_",D8959,"_",E8959,"_","&lt;75")</f>
        <v>2006-2008_Persons_NS5_&lt;75</v>
      </c>
      <c r="C8959" s="152" t="s">
        <v>4</v>
      </c>
      <c r="D8959" s="152" t="s">
        <v>215</v>
      </c>
      <c r="E8959" s="152" t="s">
        <v>100</v>
      </c>
      <c r="F8959" s="152">
        <v>334</v>
      </c>
      <c r="G8959" s="152">
        <v>111.333333333333</v>
      </c>
      <c r="H8959" s="152">
        <v>507.68365532231797</v>
      </c>
      <c r="I8959" s="152">
        <v>601.47788868604596</v>
      </c>
      <c r="J8959" s="152">
        <v>538.35510395684196</v>
      </c>
      <c r="K8959" s="152">
        <v>669.93679953576702</v>
      </c>
      <c r="L8959" s="152">
        <v>63.122784729204199</v>
      </c>
      <c r="M8959" s="152">
        <v>68.458910849721207</v>
      </c>
    </row>
    <row r="8960" spans="1:13">
      <c r="A8960" s="150" t="str">
        <f t="shared" si="279"/>
        <v>2007-2009PersonsNS5</v>
      </c>
      <c r="B8960" s="151" t="str">
        <f t="shared" si="280"/>
        <v>2007-2009_Persons_NS5_&lt;75</v>
      </c>
      <c r="C8960" s="152" t="s">
        <v>5</v>
      </c>
      <c r="D8960" s="152" t="s">
        <v>215</v>
      </c>
      <c r="E8960" s="152" t="s">
        <v>100</v>
      </c>
      <c r="F8960" s="152">
        <v>316</v>
      </c>
      <c r="G8960" s="152">
        <v>105.333333333333</v>
      </c>
      <c r="H8960" s="152">
        <v>478.947527963867</v>
      </c>
      <c r="I8960" s="152">
        <v>566.55671313927803</v>
      </c>
      <c r="J8960" s="152">
        <v>505.45271235365999</v>
      </c>
      <c r="K8960" s="152">
        <v>632.97803359961404</v>
      </c>
      <c r="L8960" s="152">
        <v>61.104000785617899</v>
      </c>
      <c r="M8960" s="152">
        <v>66.421320460336801</v>
      </c>
    </row>
    <row r="8961" spans="1:13">
      <c r="A8961" s="150" t="str">
        <f t="shared" si="279"/>
        <v>2008-2010PersonsNS5</v>
      </c>
      <c r="B8961" s="151" t="str">
        <f t="shared" si="280"/>
        <v>2008-2010_Persons_NS5_&lt;75</v>
      </c>
      <c r="C8961" s="152" t="s">
        <v>6</v>
      </c>
      <c r="D8961" s="152" t="s">
        <v>215</v>
      </c>
      <c r="E8961" s="152" t="s">
        <v>100</v>
      </c>
      <c r="F8961" s="152">
        <v>309</v>
      </c>
      <c r="G8961" s="152">
        <v>103</v>
      </c>
      <c r="H8961" s="152">
        <v>467.42402468724902</v>
      </c>
      <c r="I8961" s="152">
        <v>543.96619325660902</v>
      </c>
      <c r="J8961" s="152">
        <v>484.55971387716602</v>
      </c>
      <c r="K8961" s="152">
        <v>608.60324821515803</v>
      </c>
      <c r="L8961" s="152">
        <v>59.406479379442899</v>
      </c>
      <c r="M8961" s="152">
        <v>64.637054958549498</v>
      </c>
    </row>
    <row r="8962" spans="1:13">
      <c r="A8962" s="150" t="str">
        <f t="shared" si="279"/>
        <v>2009-2011PersonsNS5</v>
      </c>
      <c r="B8962" s="151" t="str">
        <f t="shared" si="280"/>
        <v>2009-2011_Persons_NS5_&lt;75</v>
      </c>
      <c r="C8962" s="152" t="s">
        <v>7</v>
      </c>
      <c r="D8962" s="152" t="s">
        <v>215</v>
      </c>
      <c r="E8962" s="152" t="s">
        <v>100</v>
      </c>
      <c r="F8962" s="152">
        <v>294</v>
      </c>
      <c r="G8962" s="152">
        <v>98</v>
      </c>
      <c r="H8962" s="152">
        <v>444.189279023388</v>
      </c>
      <c r="I8962" s="152">
        <v>515.320596783356</v>
      </c>
      <c r="J8962" s="152">
        <v>457.62272134333301</v>
      </c>
      <c r="K8962" s="152">
        <v>578.23278892065105</v>
      </c>
      <c r="L8962" s="152">
        <v>57.697875440023097</v>
      </c>
      <c r="M8962" s="152">
        <v>62.912192137294802</v>
      </c>
    </row>
    <row r="8963" spans="1:13">
      <c r="A8963" s="150" t="str">
        <f t="shared" ref="A8963:A9026" si="281">C8963&amp;D8963&amp;E8963</f>
        <v>2010-2012PersonsNS5</v>
      </c>
      <c r="B8963" s="151" t="str">
        <f t="shared" si="280"/>
        <v>2010-2012_Persons_NS5_&lt;75</v>
      </c>
      <c r="C8963" s="152" t="s">
        <v>8</v>
      </c>
      <c r="D8963" s="152" t="s">
        <v>215</v>
      </c>
      <c r="E8963" s="152" t="s">
        <v>100</v>
      </c>
      <c r="F8963" s="152">
        <v>291</v>
      </c>
      <c r="G8963" s="152">
        <v>97</v>
      </c>
      <c r="H8963" s="152">
        <v>438.02872023361499</v>
      </c>
      <c r="I8963" s="152">
        <v>508.99205874681098</v>
      </c>
      <c r="J8963" s="152">
        <v>451.69488239732101</v>
      </c>
      <c r="K8963" s="152">
        <v>571.495257353277</v>
      </c>
      <c r="L8963" s="152">
        <v>57.297176349490002</v>
      </c>
      <c r="M8963" s="152">
        <v>62.503198606465602</v>
      </c>
    </row>
    <row r="8964" spans="1:13">
      <c r="A8964" s="150" t="str">
        <f t="shared" si="281"/>
        <v>2011-2013PersonsNS5</v>
      </c>
      <c r="B8964" s="151" t="str">
        <f t="shared" si="280"/>
        <v>2011-2013_Persons_NS5_&lt;75</v>
      </c>
      <c r="C8964" s="152" t="s">
        <v>9</v>
      </c>
      <c r="D8964" s="152" t="s">
        <v>215</v>
      </c>
      <c r="E8964" s="152" t="s">
        <v>100</v>
      </c>
      <c r="F8964" s="152">
        <v>287</v>
      </c>
      <c r="G8964" s="152">
        <v>95.6666666666667</v>
      </c>
      <c r="H8964" s="152">
        <v>429.769392033543</v>
      </c>
      <c r="I8964" s="152">
        <v>497.86129031863601</v>
      </c>
      <c r="J8964" s="152">
        <v>441.54652197368102</v>
      </c>
      <c r="K8964" s="152">
        <v>559.33009345450398</v>
      </c>
      <c r="L8964" s="152">
        <v>56.314768344954203</v>
      </c>
      <c r="M8964" s="152">
        <v>61.468803135868797</v>
      </c>
    </row>
    <row r="8965" spans="1:13">
      <c r="A8965" s="150" t="str">
        <f t="shared" si="281"/>
        <v>2012-2014PersonsNS5</v>
      </c>
      <c r="B8965" s="151" t="str">
        <f t="shared" si="280"/>
        <v>2012-2014_Persons_NS5_&lt;75</v>
      </c>
      <c r="C8965" s="152" t="s">
        <v>216</v>
      </c>
      <c r="D8965" s="152" t="s">
        <v>215</v>
      </c>
      <c r="E8965" s="152" t="s">
        <v>100</v>
      </c>
      <c r="F8965" s="152">
        <v>274</v>
      </c>
      <c r="G8965" s="152">
        <v>91.3333333333333</v>
      </c>
      <c r="H8965" s="152">
        <v>407.50159877452103</v>
      </c>
      <c r="I8965" s="152">
        <v>468.39766301572502</v>
      </c>
      <c r="J8965" s="152">
        <v>414.27590277873298</v>
      </c>
      <c r="K8965" s="152">
        <v>527.59472012039998</v>
      </c>
      <c r="L8965" s="152">
        <v>54.121760236992003</v>
      </c>
      <c r="M8965" s="152">
        <v>59.197057104674698</v>
      </c>
    </row>
    <row r="8966" spans="1:13">
      <c r="A8966" s="150" t="str">
        <f t="shared" si="281"/>
        <v>2004-2006PersonsNU</v>
      </c>
      <c r="B8966" s="151" t="str">
        <f t="shared" si="280"/>
        <v>2004-2006_Persons_NU_&lt;75</v>
      </c>
      <c r="C8966" s="152" t="s">
        <v>1</v>
      </c>
      <c r="D8966" s="152" t="s">
        <v>215</v>
      </c>
      <c r="E8966" s="152" t="s">
        <v>101</v>
      </c>
      <c r="F8966" s="152">
        <v>2123</v>
      </c>
      <c r="G8966" s="152">
        <v>707.66666666666697</v>
      </c>
      <c r="H8966" s="152">
        <v>438.22891939312598</v>
      </c>
      <c r="I8966" s="152">
        <v>438.83342487653101</v>
      </c>
      <c r="J8966" s="152">
        <v>420.30284685012401</v>
      </c>
      <c r="K8966" s="152">
        <v>457.96860590225202</v>
      </c>
      <c r="L8966" s="152">
        <v>18.530578026407099</v>
      </c>
      <c r="M8966" s="152">
        <v>19.135181025720598</v>
      </c>
    </row>
    <row r="8967" spans="1:13">
      <c r="A8967" s="150" t="str">
        <f t="shared" si="281"/>
        <v>2005-2007PersonsNU</v>
      </c>
      <c r="B8967" s="151" t="str">
        <f t="shared" si="280"/>
        <v>2005-2007_Persons_NU_&lt;75</v>
      </c>
      <c r="C8967" s="152" t="s">
        <v>3</v>
      </c>
      <c r="D8967" s="152" t="s">
        <v>215</v>
      </c>
      <c r="E8967" s="152" t="s">
        <v>101</v>
      </c>
      <c r="F8967" s="152">
        <v>2107</v>
      </c>
      <c r="G8967" s="152">
        <v>702.33333333333303</v>
      </c>
      <c r="H8967" s="152">
        <v>431.76760370004598</v>
      </c>
      <c r="I8967" s="152">
        <v>427.95798429672402</v>
      </c>
      <c r="J8967" s="152">
        <v>409.81285559421701</v>
      </c>
      <c r="K8967" s="152">
        <v>446.69742373150001</v>
      </c>
      <c r="L8967" s="152">
        <v>18.145128702506799</v>
      </c>
      <c r="M8967" s="152">
        <v>18.7394394347758</v>
      </c>
    </row>
    <row r="8968" spans="1:13">
      <c r="A8968" s="150" t="str">
        <f t="shared" si="281"/>
        <v>2006-2008PersonsNU</v>
      </c>
      <c r="B8968" s="151" t="str">
        <f t="shared" si="280"/>
        <v>2006-2008_Persons_NU_&lt;75</v>
      </c>
      <c r="C8968" s="152" t="s">
        <v>4</v>
      </c>
      <c r="D8968" s="152" t="s">
        <v>215</v>
      </c>
      <c r="E8968" s="152" t="s">
        <v>101</v>
      </c>
      <c r="F8968" s="152">
        <v>2125</v>
      </c>
      <c r="G8968" s="152">
        <v>708.33333333333303</v>
      </c>
      <c r="H8968" s="152">
        <v>432.028235332387</v>
      </c>
      <c r="I8968" s="152">
        <v>424.58897891063202</v>
      </c>
      <c r="J8968" s="152">
        <v>406.65759088459799</v>
      </c>
      <c r="K8968" s="152">
        <v>443.10513966453902</v>
      </c>
      <c r="L8968" s="152">
        <v>17.931388026034298</v>
      </c>
      <c r="M8968" s="152">
        <v>18.5161607539067</v>
      </c>
    </row>
    <row r="8969" spans="1:13">
      <c r="A8969" s="150" t="str">
        <f t="shared" si="281"/>
        <v>2007-2009PersonsNU</v>
      </c>
      <c r="B8969" s="151" t="str">
        <f t="shared" si="280"/>
        <v>2007-2009_Persons_NU_&lt;75</v>
      </c>
      <c r="C8969" s="152" t="s">
        <v>5</v>
      </c>
      <c r="D8969" s="152" t="s">
        <v>215</v>
      </c>
      <c r="E8969" s="152" t="s">
        <v>101</v>
      </c>
      <c r="F8969" s="152">
        <v>2093</v>
      </c>
      <c r="G8969" s="152">
        <v>697.66666666666697</v>
      </c>
      <c r="H8969" s="152">
        <v>423.05220136718799</v>
      </c>
      <c r="I8969" s="152">
        <v>411.20560402036801</v>
      </c>
      <c r="J8969" s="152">
        <v>393.70424652448202</v>
      </c>
      <c r="K8969" s="152">
        <v>429.28213514285602</v>
      </c>
      <c r="L8969" s="152">
        <v>17.5013574958862</v>
      </c>
      <c r="M8969" s="152">
        <v>18.076531122488301</v>
      </c>
    </row>
    <row r="8970" spans="1:13">
      <c r="A8970" s="150" t="str">
        <f t="shared" si="281"/>
        <v>2008-2010PersonsNU</v>
      </c>
      <c r="B8970" s="151" t="str">
        <f t="shared" si="280"/>
        <v>2008-2010_Persons_NU_&lt;75</v>
      </c>
      <c r="C8970" s="152" t="s">
        <v>6</v>
      </c>
      <c r="D8970" s="152" t="s">
        <v>215</v>
      </c>
      <c r="E8970" s="152" t="s">
        <v>101</v>
      </c>
      <c r="F8970" s="152">
        <v>2052</v>
      </c>
      <c r="G8970" s="152">
        <v>684</v>
      </c>
      <c r="H8970" s="152">
        <v>413.83566367986998</v>
      </c>
      <c r="I8970" s="152">
        <v>398.97951221522499</v>
      </c>
      <c r="J8970" s="152">
        <v>381.82609290644501</v>
      </c>
      <c r="K8970" s="152">
        <v>416.70237641367203</v>
      </c>
      <c r="L8970" s="152">
        <v>17.1534193087797</v>
      </c>
      <c r="M8970" s="152">
        <v>17.722864198446999</v>
      </c>
    </row>
    <row r="8971" spans="1:13">
      <c r="A8971" s="150" t="str">
        <f t="shared" si="281"/>
        <v>2009-2011PersonsNU</v>
      </c>
      <c r="B8971" s="151" t="str">
        <f t="shared" si="280"/>
        <v>2009-2011_Persons_NU_&lt;75</v>
      </c>
      <c r="C8971" s="152" t="s">
        <v>7</v>
      </c>
      <c r="D8971" s="152" t="s">
        <v>215</v>
      </c>
      <c r="E8971" s="152" t="s">
        <v>101</v>
      </c>
      <c r="F8971" s="152">
        <v>1946</v>
      </c>
      <c r="G8971" s="152">
        <v>648.66666666666697</v>
      </c>
      <c r="H8971" s="152">
        <v>391.77395488358502</v>
      </c>
      <c r="I8971" s="152">
        <v>374.39280435439099</v>
      </c>
      <c r="J8971" s="152">
        <v>357.86146308932001</v>
      </c>
      <c r="K8971" s="152">
        <v>391.487963526898</v>
      </c>
      <c r="L8971" s="152">
        <v>16.531341265071099</v>
      </c>
      <c r="M8971" s="152">
        <v>17.095159172507099</v>
      </c>
    </row>
    <row r="8972" spans="1:13">
      <c r="A8972" s="150" t="str">
        <f t="shared" si="281"/>
        <v>2010-2012PersonsNU</v>
      </c>
      <c r="B8972" s="151" t="str">
        <f t="shared" si="280"/>
        <v>2010-2012_Persons_NU_&lt;75</v>
      </c>
      <c r="C8972" s="152" t="s">
        <v>8</v>
      </c>
      <c r="D8972" s="152" t="s">
        <v>215</v>
      </c>
      <c r="E8972" s="152" t="s">
        <v>101</v>
      </c>
      <c r="F8972" s="152">
        <v>1889</v>
      </c>
      <c r="G8972" s="152">
        <v>629.66666666666697</v>
      </c>
      <c r="H8972" s="152">
        <v>379.65346823190799</v>
      </c>
      <c r="I8972" s="152">
        <v>359.919642727655</v>
      </c>
      <c r="J8972" s="152">
        <v>343.79033343360197</v>
      </c>
      <c r="K8972" s="152">
        <v>376.60745256091599</v>
      </c>
      <c r="L8972" s="152">
        <v>16.129309294053002</v>
      </c>
      <c r="M8972" s="152">
        <v>16.6878098332608</v>
      </c>
    </row>
    <row r="8973" spans="1:13">
      <c r="A8973" s="150" t="str">
        <f t="shared" si="281"/>
        <v>2011-2013PersonsNU</v>
      </c>
      <c r="B8973" s="151" t="str">
        <f t="shared" si="280"/>
        <v>2011-2013_Persons_NU_&lt;75</v>
      </c>
      <c r="C8973" s="152" t="s">
        <v>9</v>
      </c>
      <c r="D8973" s="152" t="s">
        <v>215</v>
      </c>
      <c r="E8973" s="152" t="s">
        <v>101</v>
      </c>
      <c r="F8973" s="152">
        <v>1907</v>
      </c>
      <c r="G8973" s="152">
        <v>635.66666666666697</v>
      </c>
      <c r="H8973" s="152">
        <v>382.40265977392698</v>
      </c>
      <c r="I8973" s="152">
        <v>358.15208310081903</v>
      </c>
      <c r="J8973" s="152">
        <v>342.16748550138402</v>
      </c>
      <c r="K8973" s="152">
        <v>374.68750256774899</v>
      </c>
      <c r="L8973" s="152">
        <v>15.984597599434901</v>
      </c>
      <c r="M8973" s="152">
        <v>16.535419466930101</v>
      </c>
    </row>
    <row r="8974" spans="1:13">
      <c r="A8974" s="150" t="str">
        <f t="shared" si="281"/>
        <v>2012-2014PersonsNU</v>
      </c>
      <c r="B8974" s="151" t="str">
        <f t="shared" si="280"/>
        <v>2012-2014_Persons_NU_&lt;75</v>
      </c>
      <c r="C8974" s="152" t="s">
        <v>216</v>
      </c>
      <c r="D8974" s="152" t="s">
        <v>215</v>
      </c>
      <c r="E8974" s="152" t="s">
        <v>101</v>
      </c>
      <c r="F8974" s="152">
        <v>1897</v>
      </c>
      <c r="G8974" s="152">
        <v>632.33333333333303</v>
      </c>
      <c r="H8974" s="152">
        <v>380.18698706322101</v>
      </c>
      <c r="I8974" s="152">
        <v>350.41687070731803</v>
      </c>
      <c r="J8974" s="152">
        <v>334.72288257283799</v>
      </c>
      <c r="K8974" s="152">
        <v>366.653116958152</v>
      </c>
      <c r="L8974" s="152">
        <v>15.6939881344799</v>
      </c>
      <c r="M8974" s="152">
        <v>16.236246250834402</v>
      </c>
    </row>
    <row r="8975" spans="1:13">
      <c r="A8975" s="150" t="str">
        <f t="shared" si="281"/>
        <v>2004-2006PersonsNU1</v>
      </c>
      <c r="B8975" s="151" t="str">
        <f t="shared" si="280"/>
        <v>2004-2006_Persons_NU1_&lt;75</v>
      </c>
      <c r="C8975" s="152" t="s">
        <v>1</v>
      </c>
      <c r="D8975" s="152" t="s">
        <v>215</v>
      </c>
      <c r="E8975" s="152" t="s">
        <v>102</v>
      </c>
      <c r="F8975" s="152">
        <v>362</v>
      </c>
      <c r="G8975" s="152">
        <v>120.666666666667</v>
      </c>
      <c r="H8975" s="152">
        <v>365.44615726299003</v>
      </c>
      <c r="I8975" s="152">
        <v>342.31353298897398</v>
      </c>
      <c r="J8975" s="152">
        <v>307.73052194416101</v>
      </c>
      <c r="K8975" s="152">
        <v>379.699681811424</v>
      </c>
      <c r="L8975" s="152">
        <v>34.583011044812999</v>
      </c>
      <c r="M8975" s="152">
        <v>37.386148822449996</v>
      </c>
    </row>
    <row r="8976" spans="1:13">
      <c r="A8976" s="150" t="str">
        <f t="shared" si="281"/>
        <v>2005-2007PersonsNU1</v>
      </c>
      <c r="B8976" s="151" t="str">
        <f t="shared" si="280"/>
        <v>2005-2007_Persons_NU1_&lt;75</v>
      </c>
      <c r="C8976" s="152" t="s">
        <v>3</v>
      </c>
      <c r="D8976" s="152" t="s">
        <v>215</v>
      </c>
      <c r="E8976" s="152" t="s">
        <v>102</v>
      </c>
      <c r="F8976" s="152">
        <v>362</v>
      </c>
      <c r="G8976" s="152">
        <v>120.666666666667</v>
      </c>
      <c r="H8976" s="152">
        <v>362.09052263065797</v>
      </c>
      <c r="I8976" s="152">
        <v>334.49576882588298</v>
      </c>
      <c r="J8976" s="152">
        <v>300.68796482064801</v>
      </c>
      <c r="K8976" s="152">
        <v>371.04387593726602</v>
      </c>
      <c r="L8976" s="152">
        <v>33.807804005235703</v>
      </c>
      <c r="M8976" s="152">
        <v>36.548107111382798</v>
      </c>
    </row>
    <row r="8977" spans="1:13">
      <c r="A8977" s="150" t="str">
        <f t="shared" si="281"/>
        <v>2006-2008PersonsNU1</v>
      </c>
      <c r="B8977" s="151" t="str">
        <f t="shared" si="280"/>
        <v>2006-2008_Persons_NU1_&lt;75</v>
      </c>
      <c r="C8977" s="152" t="s">
        <v>4</v>
      </c>
      <c r="D8977" s="152" t="s">
        <v>215</v>
      </c>
      <c r="E8977" s="152" t="s">
        <v>102</v>
      </c>
      <c r="F8977" s="152">
        <v>374</v>
      </c>
      <c r="G8977" s="152">
        <v>124.666666666667</v>
      </c>
      <c r="H8977" s="152">
        <v>370.57220708446903</v>
      </c>
      <c r="I8977" s="152">
        <v>337.03476901363899</v>
      </c>
      <c r="J8977" s="152">
        <v>303.50420100858798</v>
      </c>
      <c r="K8977" s="152">
        <v>373.23732837342197</v>
      </c>
      <c r="L8977" s="152">
        <v>33.530568005050696</v>
      </c>
      <c r="M8977" s="152">
        <v>36.202559359783301</v>
      </c>
    </row>
    <row r="8978" spans="1:13">
      <c r="A8978" s="150" t="str">
        <f t="shared" si="281"/>
        <v>2007-2009PersonsNU1</v>
      </c>
      <c r="B8978" s="151" t="str">
        <f t="shared" si="280"/>
        <v>2007-2009_Persons_NU1_&lt;75</v>
      </c>
      <c r="C8978" s="152" t="s">
        <v>5</v>
      </c>
      <c r="D8978" s="152" t="s">
        <v>215</v>
      </c>
      <c r="E8978" s="152" t="s">
        <v>102</v>
      </c>
      <c r="F8978" s="152">
        <v>356</v>
      </c>
      <c r="G8978" s="152">
        <v>118.666666666667</v>
      </c>
      <c r="H8978" s="152">
        <v>350.984432460145</v>
      </c>
      <c r="I8978" s="152">
        <v>313.85918586814302</v>
      </c>
      <c r="J8978" s="152">
        <v>281.851234784138</v>
      </c>
      <c r="K8978" s="152">
        <v>348.48428072851698</v>
      </c>
      <c r="L8978" s="152">
        <v>32.007951084004603</v>
      </c>
      <c r="M8978" s="152">
        <v>34.625094860373999</v>
      </c>
    </row>
    <row r="8979" spans="1:13">
      <c r="A8979" s="150" t="str">
        <f t="shared" si="281"/>
        <v>2008-2010PersonsNU1</v>
      </c>
      <c r="B8979" s="151" t="str">
        <f t="shared" si="280"/>
        <v>2008-2010_Persons_NU1_&lt;75</v>
      </c>
      <c r="C8979" s="152" t="s">
        <v>6</v>
      </c>
      <c r="D8979" s="152" t="s">
        <v>215</v>
      </c>
      <c r="E8979" s="152" t="s">
        <v>102</v>
      </c>
      <c r="F8979" s="152">
        <v>340</v>
      </c>
      <c r="G8979" s="152">
        <v>113.333333333333</v>
      </c>
      <c r="H8979" s="152">
        <v>335.34540576794097</v>
      </c>
      <c r="I8979" s="152">
        <v>294.637392179063</v>
      </c>
      <c r="J8979" s="152">
        <v>263.91710807415001</v>
      </c>
      <c r="K8979" s="152">
        <v>327.93058459500702</v>
      </c>
      <c r="L8979" s="152">
        <v>30.7202841049135</v>
      </c>
      <c r="M8979" s="152">
        <v>33.293192415943501</v>
      </c>
    </row>
    <row r="8980" spans="1:13">
      <c r="A8980" s="150" t="str">
        <f t="shared" si="281"/>
        <v>2009-2011PersonsNU1</v>
      </c>
      <c r="B8980" s="151" t="str">
        <f t="shared" si="280"/>
        <v>2009-2011_Persons_NU1_&lt;75</v>
      </c>
      <c r="C8980" s="152" t="s">
        <v>7</v>
      </c>
      <c r="D8980" s="152" t="s">
        <v>215</v>
      </c>
      <c r="E8980" s="152" t="s">
        <v>102</v>
      </c>
      <c r="F8980" s="152">
        <v>307</v>
      </c>
      <c r="G8980" s="152">
        <v>102.333333333333</v>
      </c>
      <c r="H8980" s="152">
        <v>303.542649225324</v>
      </c>
      <c r="I8980" s="152">
        <v>262.907979348987</v>
      </c>
      <c r="J8980" s="152">
        <v>234.063545167846</v>
      </c>
      <c r="K8980" s="152">
        <v>294.30073602653198</v>
      </c>
      <c r="L8980" s="152">
        <v>28.844434181141001</v>
      </c>
      <c r="M8980" s="152">
        <v>31.392756677545002</v>
      </c>
    </row>
    <row r="8981" spans="1:13">
      <c r="A8981" s="150" t="str">
        <f t="shared" si="281"/>
        <v>2010-2012PersonsNU1</v>
      </c>
      <c r="B8981" s="151" t="str">
        <f t="shared" si="280"/>
        <v>2010-2012_Persons_NU1_&lt;75</v>
      </c>
      <c r="C8981" s="152" t="s">
        <v>8</v>
      </c>
      <c r="D8981" s="152" t="s">
        <v>215</v>
      </c>
      <c r="E8981" s="152" t="s">
        <v>102</v>
      </c>
      <c r="F8981" s="152">
        <v>306</v>
      </c>
      <c r="G8981" s="152">
        <v>102</v>
      </c>
      <c r="H8981" s="152">
        <v>302.71553642973703</v>
      </c>
      <c r="I8981" s="152">
        <v>258.705146381237</v>
      </c>
      <c r="J8981" s="152">
        <v>230.28415894910501</v>
      </c>
      <c r="K8981" s="152">
        <v>289.64133986582999</v>
      </c>
      <c r="L8981" s="152">
        <v>28.420987432132598</v>
      </c>
      <c r="M8981" s="152">
        <v>30.9361934845927</v>
      </c>
    </row>
    <row r="8982" spans="1:13">
      <c r="A8982" s="150" t="str">
        <f t="shared" si="281"/>
        <v>2011-2013PersonsNU1</v>
      </c>
      <c r="B8982" s="151" t="str">
        <f t="shared" si="280"/>
        <v>2011-2013_Persons_NU1_&lt;75</v>
      </c>
      <c r="C8982" s="152" t="s">
        <v>9</v>
      </c>
      <c r="D8982" s="152" t="s">
        <v>215</v>
      </c>
      <c r="E8982" s="152" t="s">
        <v>102</v>
      </c>
      <c r="F8982" s="152">
        <v>326</v>
      </c>
      <c r="G8982" s="152">
        <v>108.666666666667</v>
      </c>
      <c r="H8982" s="152">
        <v>322.18532574320102</v>
      </c>
      <c r="I8982" s="152">
        <v>271.69212270631499</v>
      </c>
      <c r="J8982" s="152">
        <v>242.691440675347</v>
      </c>
      <c r="K8982" s="152">
        <v>303.17566855222998</v>
      </c>
      <c r="L8982" s="152">
        <v>29.000682030968498</v>
      </c>
      <c r="M8982" s="152">
        <v>31.483545845914801</v>
      </c>
    </row>
    <row r="8983" spans="1:13">
      <c r="A8983" s="150" t="str">
        <f t="shared" si="281"/>
        <v>2012-2014PersonsNU1</v>
      </c>
      <c r="B8983" s="151" t="str">
        <f t="shared" si="280"/>
        <v>2012-2014_Persons_NU1_&lt;75</v>
      </c>
      <c r="C8983" s="152" t="s">
        <v>216</v>
      </c>
      <c r="D8983" s="152" t="s">
        <v>215</v>
      </c>
      <c r="E8983" s="152" t="s">
        <v>102</v>
      </c>
      <c r="F8983" s="152">
        <v>346</v>
      </c>
      <c r="G8983" s="152">
        <v>115.333333333333</v>
      </c>
      <c r="H8983" s="152">
        <v>341.46197041320801</v>
      </c>
      <c r="I8983" s="152">
        <v>284.43159002883903</v>
      </c>
      <c r="J8983" s="152">
        <v>254.829449655242</v>
      </c>
      <c r="K8983" s="152">
        <v>316.49043846964003</v>
      </c>
      <c r="L8983" s="152">
        <v>29.6021403735968</v>
      </c>
      <c r="M8983" s="152">
        <v>32.058848440801597</v>
      </c>
    </row>
    <row r="8984" spans="1:13">
      <c r="A8984" s="150" t="str">
        <f t="shared" si="281"/>
        <v>2004-2006PersonsNU2</v>
      </c>
      <c r="B8984" s="151" t="str">
        <f t="shared" si="280"/>
        <v>2004-2006_Persons_NU2_&lt;75</v>
      </c>
      <c r="C8984" s="152" t="s">
        <v>1</v>
      </c>
      <c r="D8984" s="152" t="s">
        <v>215</v>
      </c>
      <c r="E8984" s="152" t="s">
        <v>103</v>
      </c>
      <c r="F8984" s="152">
        <v>392</v>
      </c>
      <c r="G8984" s="152">
        <v>130.666666666667</v>
      </c>
      <c r="H8984" s="152">
        <v>395.28083089644002</v>
      </c>
      <c r="I8984" s="152">
        <v>393.35146553461999</v>
      </c>
      <c r="J8984" s="152">
        <v>355.26460355549801</v>
      </c>
      <c r="K8984" s="152">
        <v>434.399950760487</v>
      </c>
      <c r="L8984" s="152">
        <v>38.086861979122197</v>
      </c>
      <c r="M8984" s="152">
        <v>41.048485225866202</v>
      </c>
    </row>
    <row r="8985" spans="1:13">
      <c r="A8985" s="150" t="str">
        <f t="shared" si="281"/>
        <v>2005-2007PersonsNU2</v>
      </c>
      <c r="B8985" s="151" t="str">
        <f t="shared" si="280"/>
        <v>2005-2007_Persons_NU2_&lt;75</v>
      </c>
      <c r="C8985" s="152" t="s">
        <v>3</v>
      </c>
      <c r="D8985" s="152" t="s">
        <v>215</v>
      </c>
      <c r="E8985" s="152" t="s">
        <v>103</v>
      </c>
      <c r="F8985" s="152">
        <v>399</v>
      </c>
      <c r="G8985" s="152">
        <v>133</v>
      </c>
      <c r="H8985" s="152">
        <v>401.32770066385001</v>
      </c>
      <c r="I8985" s="152">
        <v>392.15702044825002</v>
      </c>
      <c r="J8985" s="152">
        <v>354.49142989150801</v>
      </c>
      <c r="K8985" s="152">
        <v>432.72460058508602</v>
      </c>
      <c r="L8985" s="152">
        <v>37.665590556742302</v>
      </c>
      <c r="M8985" s="152">
        <v>40.567580136836</v>
      </c>
    </row>
    <row r="8986" spans="1:13">
      <c r="A8986" s="150" t="str">
        <f t="shared" si="281"/>
        <v>2006-2008PersonsNU2</v>
      </c>
      <c r="B8986" s="151" t="str">
        <f t="shared" si="280"/>
        <v>2006-2008_Persons_NU2_&lt;75</v>
      </c>
      <c r="C8986" s="152" t="s">
        <v>4</v>
      </c>
      <c r="D8986" s="152" t="s">
        <v>215</v>
      </c>
      <c r="E8986" s="152" t="s">
        <v>103</v>
      </c>
      <c r="F8986" s="152">
        <v>381</v>
      </c>
      <c r="G8986" s="152">
        <v>127</v>
      </c>
      <c r="H8986" s="152">
        <v>380.85908213960801</v>
      </c>
      <c r="I8986" s="152">
        <v>368.70375488575002</v>
      </c>
      <c r="J8986" s="152">
        <v>332.463375708944</v>
      </c>
      <c r="K8986" s="152">
        <v>407.80428152720498</v>
      </c>
      <c r="L8986" s="152">
        <v>36.240379176806798</v>
      </c>
      <c r="M8986" s="152">
        <v>39.100526641454799</v>
      </c>
    </row>
    <row r="8987" spans="1:13">
      <c r="A8987" s="150" t="str">
        <f t="shared" si="281"/>
        <v>2007-2009PersonsNU2</v>
      </c>
      <c r="B8987" s="151" t="str">
        <f t="shared" si="280"/>
        <v>2007-2009_Persons_NU2_&lt;75</v>
      </c>
      <c r="C8987" s="152" t="s">
        <v>5</v>
      </c>
      <c r="D8987" s="152" t="s">
        <v>215</v>
      </c>
      <c r="E8987" s="152" t="s">
        <v>103</v>
      </c>
      <c r="F8987" s="152">
        <v>386</v>
      </c>
      <c r="G8987" s="152">
        <v>128.666666666667</v>
      </c>
      <c r="H8987" s="152">
        <v>383.38531217099398</v>
      </c>
      <c r="I8987" s="152">
        <v>368.94065127402098</v>
      </c>
      <c r="J8987" s="152">
        <v>332.90069709786798</v>
      </c>
      <c r="K8987" s="152">
        <v>407.805673748961</v>
      </c>
      <c r="L8987" s="152">
        <v>36.039954176152698</v>
      </c>
      <c r="M8987" s="152">
        <v>38.865022474940197</v>
      </c>
    </row>
    <row r="8988" spans="1:13">
      <c r="A8988" s="150" t="str">
        <f t="shared" si="281"/>
        <v>2008-2010PersonsNU2</v>
      </c>
      <c r="B8988" s="151" t="str">
        <f t="shared" si="280"/>
        <v>2008-2010_Persons_NU2_&lt;75</v>
      </c>
      <c r="C8988" s="152" t="s">
        <v>6</v>
      </c>
      <c r="D8988" s="152" t="s">
        <v>215</v>
      </c>
      <c r="E8988" s="152" t="s">
        <v>103</v>
      </c>
      <c r="F8988" s="152">
        <v>359</v>
      </c>
      <c r="G8988" s="152">
        <v>119.666666666667</v>
      </c>
      <c r="H8988" s="152">
        <v>355.22748411866002</v>
      </c>
      <c r="I8988" s="152">
        <v>338.86160629702903</v>
      </c>
      <c r="J8988" s="152">
        <v>304.555731168352</v>
      </c>
      <c r="K8988" s="152">
        <v>375.96025737262403</v>
      </c>
      <c r="L8988" s="152">
        <v>34.305875128677499</v>
      </c>
      <c r="M8988" s="152">
        <v>37.0986510755951</v>
      </c>
    </row>
    <row r="8989" spans="1:13">
      <c r="A8989" s="150" t="str">
        <f t="shared" si="281"/>
        <v>2009-2011PersonsNU2</v>
      </c>
      <c r="B8989" s="151" t="str">
        <f t="shared" si="280"/>
        <v>2009-2011_Persons_NU2_&lt;75</v>
      </c>
      <c r="C8989" s="152" t="s">
        <v>7</v>
      </c>
      <c r="D8989" s="152" t="s">
        <v>215</v>
      </c>
      <c r="E8989" s="152" t="s">
        <v>103</v>
      </c>
      <c r="F8989" s="152">
        <v>360</v>
      </c>
      <c r="G8989" s="152">
        <v>120</v>
      </c>
      <c r="H8989" s="152">
        <v>356.39329980596398</v>
      </c>
      <c r="I8989" s="152">
        <v>335.67768135121099</v>
      </c>
      <c r="J8989" s="152">
        <v>301.74727025715299</v>
      </c>
      <c r="K8989" s="152">
        <v>372.36629579458798</v>
      </c>
      <c r="L8989" s="152">
        <v>33.930411094058002</v>
      </c>
      <c r="M8989" s="152">
        <v>36.688614443376501</v>
      </c>
    </row>
    <row r="8990" spans="1:13">
      <c r="A8990" s="150" t="str">
        <f t="shared" si="281"/>
        <v>2010-2012PersonsNU2</v>
      </c>
      <c r="B8990" s="151" t="str">
        <f t="shared" si="280"/>
        <v>2010-2012_Persons_NU2_&lt;75</v>
      </c>
      <c r="C8990" s="152" t="s">
        <v>8</v>
      </c>
      <c r="D8990" s="152" t="s">
        <v>215</v>
      </c>
      <c r="E8990" s="152" t="s">
        <v>103</v>
      </c>
      <c r="F8990" s="152">
        <v>372</v>
      </c>
      <c r="G8990" s="152">
        <v>124</v>
      </c>
      <c r="H8990" s="152">
        <v>368.021685578892</v>
      </c>
      <c r="I8990" s="152">
        <v>345.01945588702199</v>
      </c>
      <c r="J8990" s="152">
        <v>310.70027199726297</v>
      </c>
      <c r="K8990" s="152">
        <v>382.08113188189901</v>
      </c>
      <c r="L8990" s="152">
        <v>34.319183889759898</v>
      </c>
      <c r="M8990" s="152">
        <v>37.061675994876701</v>
      </c>
    </row>
    <row r="8991" spans="1:13">
      <c r="A8991" s="150" t="str">
        <f t="shared" si="281"/>
        <v>2011-2013PersonsNU2</v>
      </c>
      <c r="B8991" s="151" t="str">
        <f t="shared" si="280"/>
        <v>2011-2013_Persons_NU2_&lt;75</v>
      </c>
      <c r="C8991" s="152" t="s">
        <v>9</v>
      </c>
      <c r="D8991" s="152" t="s">
        <v>215</v>
      </c>
      <c r="E8991" s="152" t="s">
        <v>103</v>
      </c>
      <c r="F8991" s="152">
        <v>391</v>
      </c>
      <c r="G8991" s="152">
        <v>130.333333333333</v>
      </c>
      <c r="H8991" s="152">
        <v>385.97461057037401</v>
      </c>
      <c r="I8991" s="152">
        <v>360.86273146684499</v>
      </c>
      <c r="J8991" s="152">
        <v>325.805557485652</v>
      </c>
      <c r="K8991" s="152">
        <v>398.64957078572098</v>
      </c>
      <c r="L8991" s="152">
        <v>35.0571739811936</v>
      </c>
      <c r="M8991" s="152">
        <v>37.786839318875501</v>
      </c>
    </row>
    <row r="8992" spans="1:13">
      <c r="A8992" s="150" t="str">
        <f t="shared" si="281"/>
        <v>2012-2014PersonsNU2</v>
      </c>
      <c r="B8992" s="151" t="str">
        <f t="shared" si="280"/>
        <v>2012-2014_Persons_NU2_&lt;75</v>
      </c>
      <c r="C8992" s="152" t="s">
        <v>216</v>
      </c>
      <c r="D8992" s="152" t="s">
        <v>215</v>
      </c>
      <c r="E8992" s="152" t="s">
        <v>103</v>
      </c>
      <c r="F8992" s="152">
        <v>355</v>
      </c>
      <c r="G8992" s="152">
        <v>118.333333333333</v>
      </c>
      <c r="H8992" s="152">
        <v>349.78470997428298</v>
      </c>
      <c r="I8992" s="152">
        <v>322.906000746801</v>
      </c>
      <c r="J8992" s="152">
        <v>289.971328738924</v>
      </c>
      <c r="K8992" s="152">
        <v>358.53754719611197</v>
      </c>
      <c r="L8992" s="152">
        <v>32.934672007877502</v>
      </c>
      <c r="M8992" s="152">
        <v>35.631546449310299</v>
      </c>
    </row>
    <row r="8993" spans="1:13">
      <c r="A8993" s="150" t="str">
        <f t="shared" si="281"/>
        <v>2004-2006PersonsNU3</v>
      </c>
      <c r="B8993" s="151" t="str">
        <f t="shared" si="280"/>
        <v>2004-2006_Persons_NU3_&lt;75</v>
      </c>
      <c r="C8993" s="152" t="s">
        <v>1</v>
      </c>
      <c r="D8993" s="152" t="s">
        <v>215</v>
      </c>
      <c r="E8993" s="152" t="s">
        <v>104</v>
      </c>
      <c r="F8993" s="152">
        <v>456</v>
      </c>
      <c r="G8993" s="152">
        <v>152</v>
      </c>
      <c r="H8993" s="152">
        <v>460.02057986804698</v>
      </c>
      <c r="I8993" s="152">
        <v>452.85970042346997</v>
      </c>
      <c r="J8993" s="152">
        <v>412.005902129584</v>
      </c>
      <c r="K8993" s="152">
        <v>496.649960645063</v>
      </c>
      <c r="L8993" s="152">
        <v>40.853798293886101</v>
      </c>
      <c r="M8993" s="152">
        <v>43.790260221592803</v>
      </c>
    </row>
    <row r="8994" spans="1:13">
      <c r="A8994" s="150" t="str">
        <f t="shared" si="281"/>
        <v>2005-2007PersonsNU3</v>
      </c>
      <c r="B8994" s="151" t="str">
        <f t="shared" si="280"/>
        <v>2005-2007_Persons_NU3_&lt;75</v>
      </c>
      <c r="C8994" s="152" t="s">
        <v>3</v>
      </c>
      <c r="D8994" s="152" t="s">
        <v>215</v>
      </c>
      <c r="E8994" s="152" t="s">
        <v>104</v>
      </c>
      <c r="F8994" s="152">
        <v>449</v>
      </c>
      <c r="G8994" s="152">
        <v>149.666666666667</v>
      </c>
      <c r="H8994" s="152">
        <v>449.57095511299298</v>
      </c>
      <c r="I8994" s="152">
        <v>436.58332394993801</v>
      </c>
      <c r="J8994" s="152">
        <v>396.91045347430497</v>
      </c>
      <c r="K8994" s="152">
        <v>479.13078230660602</v>
      </c>
      <c r="L8994" s="152">
        <v>39.672870475633403</v>
      </c>
      <c r="M8994" s="152">
        <v>42.547458356668002</v>
      </c>
    </row>
    <row r="8995" spans="1:13">
      <c r="A8995" s="150" t="str">
        <f t="shared" si="281"/>
        <v>2006-2008PersonsNU3</v>
      </c>
      <c r="B8995" s="151" t="str">
        <f t="shared" si="280"/>
        <v>2006-2008_Persons_NU3_&lt;75</v>
      </c>
      <c r="C8995" s="152" t="s">
        <v>4</v>
      </c>
      <c r="D8995" s="152" t="s">
        <v>215</v>
      </c>
      <c r="E8995" s="152" t="s">
        <v>104</v>
      </c>
      <c r="F8995" s="152">
        <v>428</v>
      </c>
      <c r="G8995" s="152">
        <v>142.666666666667</v>
      </c>
      <c r="H8995" s="152">
        <v>424.69165203068098</v>
      </c>
      <c r="I8995" s="152">
        <v>411.02420790376101</v>
      </c>
      <c r="J8995" s="152">
        <v>372.78205756162203</v>
      </c>
      <c r="K8995" s="152">
        <v>452.10713444564499</v>
      </c>
      <c r="L8995" s="152">
        <v>38.242150342139098</v>
      </c>
      <c r="M8995" s="152">
        <v>41.082926541884</v>
      </c>
    </row>
    <row r="8996" spans="1:13">
      <c r="A8996" s="150" t="str">
        <f t="shared" si="281"/>
        <v>2007-2009PersonsNU3</v>
      </c>
      <c r="B8996" s="151" t="str">
        <f t="shared" si="280"/>
        <v>2007-2009_Persons_NU3_&lt;75</v>
      </c>
      <c r="C8996" s="152" t="s">
        <v>5</v>
      </c>
      <c r="D8996" s="152" t="s">
        <v>215</v>
      </c>
      <c r="E8996" s="152" t="s">
        <v>104</v>
      </c>
      <c r="F8996" s="152">
        <v>427</v>
      </c>
      <c r="G8996" s="152">
        <v>142.333333333333</v>
      </c>
      <c r="H8996" s="152">
        <v>420.63163701558398</v>
      </c>
      <c r="I8996" s="152">
        <v>401.61231810874398</v>
      </c>
      <c r="J8996" s="152">
        <v>364.19725519820099</v>
      </c>
      <c r="K8996" s="152">
        <v>441.81010091017703</v>
      </c>
      <c r="L8996" s="152">
        <v>37.415062910542702</v>
      </c>
      <c r="M8996" s="152">
        <v>40.197782801433597</v>
      </c>
    </row>
    <row r="8997" spans="1:13">
      <c r="A8997" s="150" t="str">
        <f t="shared" si="281"/>
        <v>2008-2010PersonsNU3</v>
      </c>
      <c r="B8997" s="151" t="str">
        <f t="shared" si="280"/>
        <v>2008-2010_Persons_NU3_&lt;75</v>
      </c>
      <c r="C8997" s="152" t="s">
        <v>6</v>
      </c>
      <c r="D8997" s="152" t="s">
        <v>215</v>
      </c>
      <c r="E8997" s="152" t="s">
        <v>104</v>
      </c>
      <c r="F8997" s="152">
        <v>428</v>
      </c>
      <c r="G8997" s="152">
        <v>142.666666666667</v>
      </c>
      <c r="H8997" s="152">
        <v>420.41570075831999</v>
      </c>
      <c r="I8997" s="152">
        <v>398.30147324089597</v>
      </c>
      <c r="J8997" s="152">
        <v>361.21790325862901</v>
      </c>
      <c r="K8997" s="152">
        <v>438.139755551436</v>
      </c>
      <c r="L8997" s="152">
        <v>37.083569982266603</v>
      </c>
      <c r="M8997" s="152">
        <v>39.838282310540599</v>
      </c>
    </row>
    <row r="8998" spans="1:13">
      <c r="A8998" s="150" t="str">
        <f t="shared" si="281"/>
        <v>2009-2011PersonsNU3</v>
      </c>
      <c r="B8998" s="151" t="str">
        <f t="shared" si="280"/>
        <v>2009-2011_Persons_NU3_&lt;75</v>
      </c>
      <c r="C8998" s="152" t="s">
        <v>7</v>
      </c>
      <c r="D8998" s="152" t="s">
        <v>215</v>
      </c>
      <c r="E8998" s="152" t="s">
        <v>104</v>
      </c>
      <c r="F8998" s="152">
        <v>411</v>
      </c>
      <c r="G8998" s="152">
        <v>137</v>
      </c>
      <c r="H8998" s="152">
        <v>402.96092945732602</v>
      </c>
      <c r="I8998" s="152">
        <v>374.63884704516801</v>
      </c>
      <c r="J8998" s="152">
        <v>339.039166108095</v>
      </c>
      <c r="K8998" s="152">
        <v>412.93936137854899</v>
      </c>
      <c r="L8998" s="152">
        <v>35.599680937072399</v>
      </c>
      <c r="M8998" s="152">
        <v>38.300514333381003</v>
      </c>
    </row>
    <row r="8999" spans="1:13">
      <c r="A8999" s="150" t="str">
        <f t="shared" si="281"/>
        <v>2010-2012PersonsNU3</v>
      </c>
      <c r="B8999" s="151" t="str">
        <f t="shared" si="280"/>
        <v>2010-2012_Persons_NU3_&lt;75</v>
      </c>
      <c r="C8999" s="152" t="s">
        <v>8</v>
      </c>
      <c r="D8999" s="152" t="s">
        <v>215</v>
      </c>
      <c r="E8999" s="152" t="s">
        <v>104</v>
      </c>
      <c r="F8999" s="152">
        <v>388</v>
      </c>
      <c r="G8999" s="152">
        <v>129.333333333333</v>
      </c>
      <c r="H8999" s="152">
        <v>380.74303770141103</v>
      </c>
      <c r="I8999" s="152">
        <v>349.791723459195</v>
      </c>
      <c r="J8999" s="152">
        <v>315.60563160284602</v>
      </c>
      <c r="K8999" s="152">
        <v>386.65035827820299</v>
      </c>
      <c r="L8999" s="152">
        <v>34.186091856349002</v>
      </c>
      <c r="M8999" s="152">
        <v>36.858634819007797</v>
      </c>
    </row>
    <row r="9000" spans="1:13">
      <c r="A9000" s="150" t="str">
        <f t="shared" si="281"/>
        <v>2011-2013PersonsNU3</v>
      </c>
      <c r="B9000" s="151" t="str">
        <f t="shared" si="280"/>
        <v>2011-2013_Persons_NU3_&lt;75</v>
      </c>
      <c r="C9000" s="152" t="s">
        <v>9</v>
      </c>
      <c r="D9000" s="152" t="s">
        <v>215</v>
      </c>
      <c r="E9000" s="152" t="s">
        <v>104</v>
      </c>
      <c r="F9000" s="152">
        <v>396</v>
      </c>
      <c r="G9000" s="152">
        <v>132</v>
      </c>
      <c r="H9000" s="152">
        <v>388.50572457298699</v>
      </c>
      <c r="I9000" s="152">
        <v>347.217044934711</v>
      </c>
      <c r="J9000" s="152">
        <v>313.61545082978802</v>
      </c>
      <c r="K9000" s="152">
        <v>383.41770865593998</v>
      </c>
      <c r="L9000" s="152">
        <v>33.601594104922199</v>
      </c>
      <c r="M9000" s="152">
        <v>36.200663721229802</v>
      </c>
    </row>
    <row r="9001" spans="1:13">
      <c r="A9001" s="150" t="str">
        <f t="shared" si="281"/>
        <v>2012-2014PersonsNU3</v>
      </c>
      <c r="B9001" s="151" t="str">
        <f t="shared" si="280"/>
        <v>2012-2014_Persons_NU3_&lt;75</v>
      </c>
      <c r="C9001" s="152" t="s">
        <v>216</v>
      </c>
      <c r="D9001" s="152" t="s">
        <v>215</v>
      </c>
      <c r="E9001" s="152" t="s">
        <v>104</v>
      </c>
      <c r="F9001" s="152">
        <v>389</v>
      </c>
      <c r="G9001" s="152">
        <v>129.666666666667</v>
      </c>
      <c r="H9001" s="152">
        <v>381.92296741382199</v>
      </c>
      <c r="I9001" s="152">
        <v>333.48894109888801</v>
      </c>
      <c r="J9001" s="152">
        <v>300.91230860088501</v>
      </c>
      <c r="K9001" s="152">
        <v>368.60888180360098</v>
      </c>
      <c r="L9001" s="152">
        <v>32.5766324980031</v>
      </c>
      <c r="M9001" s="152">
        <v>35.119940704713301</v>
      </c>
    </row>
    <row r="9002" spans="1:13">
      <c r="A9002" s="150" t="str">
        <f t="shared" si="281"/>
        <v>2004-2006PersonsNU4</v>
      </c>
      <c r="B9002" s="151" t="str">
        <f t="shared" si="280"/>
        <v>2004-2006_Persons_NU4_&lt;75</v>
      </c>
      <c r="C9002" s="152" t="s">
        <v>1</v>
      </c>
      <c r="D9002" s="152" t="s">
        <v>215</v>
      </c>
      <c r="E9002" s="152" t="s">
        <v>105</v>
      </c>
      <c r="F9002" s="152">
        <v>406</v>
      </c>
      <c r="G9002" s="152">
        <v>135.333333333333</v>
      </c>
      <c r="H9002" s="152">
        <v>423.09736449942199</v>
      </c>
      <c r="I9002" s="152">
        <v>434.067581554556</v>
      </c>
      <c r="J9002" s="152">
        <v>392.70432913458802</v>
      </c>
      <c r="K9002" s="152">
        <v>478.58898731888399</v>
      </c>
      <c r="L9002" s="152">
        <v>41.3632524199679</v>
      </c>
      <c r="M9002" s="152">
        <v>44.521405764327902</v>
      </c>
    </row>
    <row r="9003" spans="1:13">
      <c r="A9003" s="150" t="str">
        <f t="shared" si="281"/>
        <v>2005-2007PersonsNU4</v>
      </c>
      <c r="B9003" s="151" t="str">
        <f t="shared" si="280"/>
        <v>2005-2007_Persons_NU4_&lt;75</v>
      </c>
      <c r="C9003" s="152" t="s">
        <v>3</v>
      </c>
      <c r="D9003" s="152" t="s">
        <v>215</v>
      </c>
      <c r="E9003" s="152" t="s">
        <v>105</v>
      </c>
      <c r="F9003" s="152">
        <v>395</v>
      </c>
      <c r="G9003" s="152">
        <v>131.666666666667</v>
      </c>
      <c r="H9003" s="152">
        <v>407.79665916458498</v>
      </c>
      <c r="I9003" s="152">
        <v>419.93292703075502</v>
      </c>
      <c r="J9003" s="152">
        <v>379.37076175419298</v>
      </c>
      <c r="K9003" s="152">
        <v>463.63669370769401</v>
      </c>
      <c r="L9003" s="152">
        <v>40.562165276562197</v>
      </c>
      <c r="M9003" s="152">
        <v>43.703766676939203</v>
      </c>
    </row>
    <row r="9004" spans="1:13">
      <c r="A9004" s="150" t="str">
        <f t="shared" si="281"/>
        <v>2006-2008PersonsNU4</v>
      </c>
      <c r="B9004" s="151" t="str">
        <f t="shared" si="280"/>
        <v>2006-2008_Persons_NU4_&lt;75</v>
      </c>
      <c r="C9004" s="152" t="s">
        <v>4</v>
      </c>
      <c r="D9004" s="152" t="s">
        <v>215</v>
      </c>
      <c r="E9004" s="152" t="s">
        <v>105</v>
      </c>
      <c r="F9004" s="152">
        <v>439</v>
      </c>
      <c r="G9004" s="152">
        <v>146.333333333333</v>
      </c>
      <c r="H9004" s="152">
        <v>450.640032027264</v>
      </c>
      <c r="I9004" s="152">
        <v>455.57160044377798</v>
      </c>
      <c r="J9004" s="152">
        <v>413.75978058624901</v>
      </c>
      <c r="K9004" s="152">
        <v>500.44865822205998</v>
      </c>
      <c r="L9004" s="152">
        <v>41.811819857528697</v>
      </c>
      <c r="M9004" s="152">
        <v>44.877057778282399</v>
      </c>
    </row>
    <row r="9005" spans="1:13">
      <c r="A9005" s="150" t="str">
        <f t="shared" si="281"/>
        <v>2007-2009PersonsNU4</v>
      </c>
      <c r="B9005" s="151" t="str">
        <f t="shared" si="280"/>
        <v>2007-2009_Persons_NU4_&lt;75</v>
      </c>
      <c r="C9005" s="152" t="s">
        <v>5</v>
      </c>
      <c r="D9005" s="152" t="s">
        <v>215</v>
      </c>
      <c r="E9005" s="152" t="s">
        <v>105</v>
      </c>
      <c r="F9005" s="152">
        <v>438</v>
      </c>
      <c r="G9005" s="152">
        <v>146</v>
      </c>
      <c r="H9005" s="152">
        <v>447.38616167187598</v>
      </c>
      <c r="I9005" s="152">
        <v>446.07755284114</v>
      </c>
      <c r="J9005" s="152">
        <v>405.07592299899898</v>
      </c>
      <c r="K9005" s="152">
        <v>490.08859040511197</v>
      </c>
      <c r="L9005" s="152">
        <v>41.001629842141497</v>
      </c>
      <c r="M9005" s="152">
        <v>44.011037563971698</v>
      </c>
    </row>
    <row r="9006" spans="1:13">
      <c r="A9006" s="150" t="str">
        <f t="shared" si="281"/>
        <v>2008-2010PersonsNU4</v>
      </c>
      <c r="B9006" s="151" t="str">
        <f t="shared" si="280"/>
        <v>2008-2010_Persons_NU4_&lt;75</v>
      </c>
      <c r="C9006" s="152" t="s">
        <v>6</v>
      </c>
      <c r="D9006" s="152" t="s">
        <v>215</v>
      </c>
      <c r="E9006" s="152" t="s">
        <v>105</v>
      </c>
      <c r="F9006" s="152">
        <v>449</v>
      </c>
      <c r="G9006" s="152">
        <v>149.666666666667</v>
      </c>
      <c r="H9006" s="152">
        <v>458.22872655277303</v>
      </c>
      <c r="I9006" s="152">
        <v>451.20168895413002</v>
      </c>
      <c r="J9006" s="152">
        <v>410.21912274360199</v>
      </c>
      <c r="K9006" s="152">
        <v>495.15374002295198</v>
      </c>
      <c r="L9006" s="152">
        <v>40.9825662105277</v>
      </c>
      <c r="M9006" s="152">
        <v>43.952051068822399</v>
      </c>
    </row>
    <row r="9007" spans="1:13">
      <c r="A9007" s="150" t="str">
        <f t="shared" si="281"/>
        <v>2009-2011PersonsNU4</v>
      </c>
      <c r="B9007" s="151" t="str">
        <f t="shared" si="280"/>
        <v>2009-2011_Persons_NU4_&lt;75</v>
      </c>
      <c r="C9007" s="152" t="s">
        <v>7</v>
      </c>
      <c r="D9007" s="152" t="s">
        <v>215</v>
      </c>
      <c r="E9007" s="152" t="s">
        <v>105</v>
      </c>
      <c r="F9007" s="152">
        <v>396</v>
      </c>
      <c r="G9007" s="152">
        <v>132</v>
      </c>
      <c r="H9007" s="152">
        <v>402.01821264326998</v>
      </c>
      <c r="I9007" s="152">
        <v>394.000538935007</v>
      </c>
      <c r="J9007" s="152">
        <v>355.939375804093</v>
      </c>
      <c r="K9007" s="152">
        <v>435.00571752976998</v>
      </c>
      <c r="L9007" s="152">
        <v>38.061163130913698</v>
      </c>
      <c r="M9007" s="152">
        <v>41.005178594763201</v>
      </c>
    </row>
    <row r="9008" spans="1:13">
      <c r="A9008" s="150" t="str">
        <f t="shared" si="281"/>
        <v>2010-2012PersonsNU4</v>
      </c>
      <c r="B9008" s="151" t="str">
        <f t="shared" si="280"/>
        <v>2010-2012_Persons_NU4_&lt;75</v>
      </c>
      <c r="C9008" s="152" t="s">
        <v>8</v>
      </c>
      <c r="D9008" s="152" t="s">
        <v>215</v>
      </c>
      <c r="E9008" s="152" t="s">
        <v>105</v>
      </c>
      <c r="F9008" s="152">
        <v>379</v>
      </c>
      <c r="G9008" s="152">
        <v>126.333333333333</v>
      </c>
      <c r="H9008" s="152">
        <v>383.11852413444501</v>
      </c>
      <c r="I9008" s="152">
        <v>370.19186138244299</v>
      </c>
      <c r="J9008" s="152">
        <v>333.66374104968099</v>
      </c>
      <c r="K9008" s="152">
        <v>409.61075802359801</v>
      </c>
      <c r="L9008" s="152">
        <v>36.528120332762299</v>
      </c>
      <c r="M9008" s="152">
        <v>39.4188966411553</v>
      </c>
    </row>
    <row r="9009" spans="1:13">
      <c r="A9009" s="150" t="str">
        <f t="shared" si="281"/>
        <v>2011-2013PersonsNU4</v>
      </c>
      <c r="B9009" s="151" t="str">
        <f t="shared" si="280"/>
        <v>2011-2013_Persons_NU4_&lt;75</v>
      </c>
      <c r="C9009" s="152" t="s">
        <v>9</v>
      </c>
      <c r="D9009" s="152" t="s">
        <v>215</v>
      </c>
      <c r="E9009" s="152" t="s">
        <v>105</v>
      </c>
      <c r="F9009" s="152">
        <v>379</v>
      </c>
      <c r="G9009" s="152">
        <v>126.333333333333</v>
      </c>
      <c r="H9009" s="152">
        <v>382.25297279851497</v>
      </c>
      <c r="I9009" s="152">
        <v>363.76739442106998</v>
      </c>
      <c r="J9009" s="152">
        <v>327.86223560178598</v>
      </c>
      <c r="K9009" s="152">
        <v>402.514029383072</v>
      </c>
      <c r="L9009" s="152">
        <v>35.905158819284303</v>
      </c>
      <c r="M9009" s="152">
        <v>38.746634962002197</v>
      </c>
    </row>
    <row r="9010" spans="1:13">
      <c r="A9010" s="150" t="str">
        <f t="shared" si="281"/>
        <v>2012-2014PersonsNU4</v>
      </c>
      <c r="B9010" s="151" t="str">
        <f t="shared" si="280"/>
        <v>2012-2014_Persons_NU4_&lt;75</v>
      </c>
      <c r="C9010" s="152" t="s">
        <v>216</v>
      </c>
      <c r="D9010" s="152" t="s">
        <v>215</v>
      </c>
      <c r="E9010" s="152" t="s">
        <v>105</v>
      </c>
      <c r="F9010" s="152">
        <v>387</v>
      </c>
      <c r="G9010" s="152">
        <v>129</v>
      </c>
      <c r="H9010" s="152">
        <v>391.482474331091</v>
      </c>
      <c r="I9010" s="152">
        <v>366.12256577297899</v>
      </c>
      <c r="J9010" s="152">
        <v>330.35599573095499</v>
      </c>
      <c r="K9010" s="152">
        <v>404.68899702696899</v>
      </c>
      <c r="L9010" s="152">
        <v>35.766570042023901</v>
      </c>
      <c r="M9010" s="152">
        <v>38.566431253990103</v>
      </c>
    </row>
    <row r="9011" spans="1:13">
      <c r="A9011" s="150" t="str">
        <f t="shared" si="281"/>
        <v>2004-2006PersonsNU5</v>
      </c>
      <c r="B9011" s="151" t="str">
        <f t="shared" si="280"/>
        <v>2004-2006_Persons_NU5_&lt;75</v>
      </c>
      <c r="C9011" s="152" t="s">
        <v>1</v>
      </c>
      <c r="D9011" s="152" t="s">
        <v>215</v>
      </c>
      <c r="E9011" s="152" t="s">
        <v>106</v>
      </c>
      <c r="F9011" s="152">
        <v>507</v>
      </c>
      <c r="G9011" s="152">
        <v>169</v>
      </c>
      <c r="H9011" s="152">
        <v>556.29923851741296</v>
      </c>
      <c r="I9011" s="152">
        <v>603.868167410512</v>
      </c>
      <c r="J9011" s="152">
        <v>552.34640844011699</v>
      </c>
      <c r="K9011" s="152">
        <v>658.89495606984599</v>
      </c>
      <c r="L9011" s="152">
        <v>51.521758970395098</v>
      </c>
      <c r="M9011" s="152">
        <v>55.026788659333597</v>
      </c>
    </row>
    <row r="9012" spans="1:13">
      <c r="A9012" s="150" t="str">
        <f t="shared" si="281"/>
        <v>2005-2007PersonsNU5</v>
      </c>
      <c r="B9012" s="151" t="str">
        <f t="shared" si="280"/>
        <v>2005-2007_Persons_NU5_&lt;75</v>
      </c>
      <c r="C9012" s="152" t="s">
        <v>3</v>
      </c>
      <c r="D9012" s="152" t="s">
        <v>215</v>
      </c>
      <c r="E9012" s="152" t="s">
        <v>106</v>
      </c>
      <c r="F9012" s="152">
        <v>502</v>
      </c>
      <c r="G9012" s="152">
        <v>167.333333333333</v>
      </c>
      <c r="H9012" s="152">
        <v>546.45998432465399</v>
      </c>
      <c r="I9012" s="152">
        <v>593.21111516691201</v>
      </c>
      <c r="J9012" s="152">
        <v>542.33106744593499</v>
      </c>
      <c r="K9012" s="152">
        <v>647.57036747764801</v>
      </c>
      <c r="L9012" s="152">
        <v>50.880047720977402</v>
      </c>
      <c r="M9012" s="152">
        <v>54.359252310736103</v>
      </c>
    </row>
    <row r="9013" spans="1:13">
      <c r="A9013" s="150" t="str">
        <f t="shared" si="281"/>
        <v>2006-2008PersonsNU5</v>
      </c>
      <c r="B9013" s="151" t="str">
        <f t="shared" si="280"/>
        <v>2006-2008_Persons_NU5_&lt;75</v>
      </c>
      <c r="C9013" s="152" t="s">
        <v>4</v>
      </c>
      <c r="D9013" s="152" t="s">
        <v>215</v>
      </c>
      <c r="E9013" s="152" t="s">
        <v>106</v>
      </c>
      <c r="F9013" s="152">
        <v>503</v>
      </c>
      <c r="G9013" s="152">
        <v>167.666666666667</v>
      </c>
      <c r="H9013" s="152">
        <v>542.563748543815</v>
      </c>
      <c r="I9013" s="152">
        <v>586.60183662517295</v>
      </c>
      <c r="J9013" s="152">
        <v>536.31894133871197</v>
      </c>
      <c r="K9013" s="152">
        <v>640.31955712214301</v>
      </c>
      <c r="L9013" s="152">
        <v>50.282895286461198</v>
      </c>
      <c r="M9013" s="152">
        <v>53.717720496970401</v>
      </c>
    </row>
    <row r="9014" spans="1:13">
      <c r="A9014" s="150" t="str">
        <f t="shared" si="281"/>
        <v>2007-2009PersonsNU5</v>
      </c>
      <c r="B9014" s="151" t="str">
        <f t="shared" si="280"/>
        <v>2007-2009_Persons_NU5_&lt;75</v>
      </c>
      <c r="C9014" s="152" t="s">
        <v>5</v>
      </c>
      <c r="D9014" s="152" t="s">
        <v>215</v>
      </c>
      <c r="E9014" s="152" t="s">
        <v>106</v>
      </c>
      <c r="F9014" s="152">
        <v>486</v>
      </c>
      <c r="G9014" s="152">
        <v>162</v>
      </c>
      <c r="H9014" s="152">
        <v>521.39768911394594</v>
      </c>
      <c r="I9014" s="152">
        <v>562.59479472662497</v>
      </c>
      <c r="J9014" s="152">
        <v>513.56084312868495</v>
      </c>
      <c r="K9014" s="152">
        <v>615.03851631873999</v>
      </c>
      <c r="L9014" s="152">
        <v>49.033951597939897</v>
      </c>
      <c r="M9014" s="152">
        <v>52.443721592115601</v>
      </c>
    </row>
    <row r="9015" spans="1:13">
      <c r="A9015" s="150" t="str">
        <f t="shared" si="281"/>
        <v>2008-2010PersonsNU5</v>
      </c>
      <c r="B9015" s="151" t="str">
        <f t="shared" si="280"/>
        <v>2008-2010_Persons_NU5_&lt;75</v>
      </c>
      <c r="C9015" s="152" t="s">
        <v>6</v>
      </c>
      <c r="D9015" s="152" t="s">
        <v>215</v>
      </c>
      <c r="E9015" s="152" t="s">
        <v>106</v>
      </c>
      <c r="F9015" s="152">
        <v>476</v>
      </c>
      <c r="G9015" s="152">
        <v>158.666666666667</v>
      </c>
      <c r="H9015" s="152">
        <v>508.49811449753798</v>
      </c>
      <c r="I9015" s="152">
        <v>549.54135613553899</v>
      </c>
      <c r="J9015" s="152">
        <v>501.14884317119601</v>
      </c>
      <c r="K9015" s="152">
        <v>601.33553348751298</v>
      </c>
      <c r="L9015" s="152">
        <v>48.392512964342799</v>
      </c>
      <c r="M9015" s="152">
        <v>51.794177351974398</v>
      </c>
    </row>
    <row r="9016" spans="1:13">
      <c r="A9016" s="150" t="str">
        <f t="shared" si="281"/>
        <v>2009-2011PersonsNU5</v>
      </c>
      <c r="B9016" s="151" t="str">
        <f t="shared" si="280"/>
        <v>2009-2011_Persons_NU5_&lt;75</v>
      </c>
      <c r="C9016" s="152" t="s">
        <v>7</v>
      </c>
      <c r="D9016" s="152" t="s">
        <v>215</v>
      </c>
      <c r="E9016" s="152" t="s">
        <v>106</v>
      </c>
      <c r="F9016" s="152">
        <v>472</v>
      </c>
      <c r="G9016" s="152">
        <v>157.333333333333</v>
      </c>
      <c r="H9016" s="152">
        <v>501.77534922288601</v>
      </c>
      <c r="I9016" s="152">
        <v>546.63732940765306</v>
      </c>
      <c r="J9016" s="152">
        <v>498.29066338741598</v>
      </c>
      <c r="K9016" s="152">
        <v>598.39735458259702</v>
      </c>
      <c r="L9016" s="152">
        <v>48.346666020236498</v>
      </c>
      <c r="M9016" s="152">
        <v>51.760025174944097</v>
      </c>
    </row>
    <row r="9017" spans="1:13">
      <c r="A9017" s="150" t="str">
        <f t="shared" si="281"/>
        <v>2010-2012PersonsNU5</v>
      </c>
      <c r="B9017" s="151" t="str">
        <f t="shared" si="280"/>
        <v>2010-2012_Persons_NU5_&lt;75</v>
      </c>
      <c r="C9017" s="152" t="s">
        <v>8</v>
      </c>
      <c r="D9017" s="152" t="s">
        <v>215</v>
      </c>
      <c r="E9017" s="152" t="s">
        <v>106</v>
      </c>
      <c r="F9017" s="152">
        <v>444</v>
      </c>
      <c r="G9017" s="152">
        <v>148</v>
      </c>
      <c r="H9017" s="152">
        <v>469.53321630253203</v>
      </c>
      <c r="I9017" s="152">
        <v>513.73344414746998</v>
      </c>
      <c r="J9017" s="152">
        <v>466.902680183092</v>
      </c>
      <c r="K9017" s="152">
        <v>563.97723886428696</v>
      </c>
      <c r="L9017" s="152">
        <v>46.830763964377503</v>
      </c>
      <c r="M9017" s="152">
        <v>50.243794716817398</v>
      </c>
    </row>
    <row r="9018" spans="1:13">
      <c r="A9018" s="150" t="str">
        <f t="shared" si="281"/>
        <v>2011-2013PersonsNU5</v>
      </c>
      <c r="B9018" s="151" t="str">
        <f t="shared" si="280"/>
        <v>2011-2013_Persons_NU5_&lt;75</v>
      </c>
      <c r="C9018" s="152" t="s">
        <v>9</v>
      </c>
      <c r="D9018" s="152" t="s">
        <v>215</v>
      </c>
      <c r="E9018" s="152" t="s">
        <v>106</v>
      </c>
      <c r="F9018" s="152">
        <v>415</v>
      </c>
      <c r="G9018" s="152">
        <v>138.333333333333</v>
      </c>
      <c r="H9018" s="152">
        <v>436.26806833114301</v>
      </c>
      <c r="I9018" s="152">
        <v>477.24363231695401</v>
      </c>
      <c r="J9018" s="152">
        <v>432.26321098219103</v>
      </c>
      <c r="K9018" s="152">
        <v>525.61941762997401</v>
      </c>
      <c r="L9018" s="152">
        <v>44.980421334762802</v>
      </c>
      <c r="M9018" s="152">
        <v>48.375785313020202</v>
      </c>
    </row>
    <row r="9019" spans="1:13">
      <c r="A9019" s="150" t="str">
        <f t="shared" si="281"/>
        <v>2012-2014PersonsNU5</v>
      </c>
      <c r="B9019" s="151" t="str">
        <f t="shared" si="280"/>
        <v>2012-2014_Persons_NU5_&lt;75</v>
      </c>
      <c r="C9019" s="152" t="s">
        <v>216</v>
      </c>
      <c r="D9019" s="152" t="s">
        <v>215</v>
      </c>
      <c r="E9019" s="152" t="s">
        <v>106</v>
      </c>
      <c r="F9019" s="152">
        <v>420</v>
      </c>
      <c r="G9019" s="152">
        <v>140</v>
      </c>
      <c r="H9019" s="152">
        <v>440.08089105902297</v>
      </c>
      <c r="I9019" s="152">
        <v>478.03966759888101</v>
      </c>
      <c r="J9019" s="152">
        <v>433.23974715041601</v>
      </c>
      <c r="K9019" s="152">
        <v>526.20032117842197</v>
      </c>
      <c r="L9019" s="152">
        <v>44.799920448464697</v>
      </c>
      <c r="M9019" s="152">
        <v>48.160653579541801</v>
      </c>
    </row>
    <row r="9020" spans="1:13">
      <c r="A9020" s="150" t="str">
        <f t="shared" si="281"/>
        <v>2004-2006PersonsNX</v>
      </c>
      <c r="B9020" s="151" t="str">
        <f t="shared" si="280"/>
        <v>2004-2006_Persons_NX_&lt;75</v>
      </c>
      <c r="C9020" s="152" t="s">
        <v>1</v>
      </c>
      <c r="D9020" s="152" t="s">
        <v>215</v>
      </c>
      <c r="E9020" s="152" t="s">
        <v>107</v>
      </c>
      <c r="F9020" s="152">
        <v>2579</v>
      </c>
      <c r="G9020" s="152">
        <v>859.66666666666697</v>
      </c>
      <c r="H9020" s="152">
        <v>410.127395524061</v>
      </c>
      <c r="I9020" s="152">
        <v>449.05198572951099</v>
      </c>
      <c r="J9020" s="152">
        <v>431.84482130679601</v>
      </c>
      <c r="K9020" s="152">
        <v>466.76768350126201</v>
      </c>
      <c r="L9020" s="152">
        <v>17.207164422715302</v>
      </c>
      <c r="M9020" s="152">
        <v>17.715697771750499</v>
      </c>
    </row>
    <row r="9021" spans="1:13">
      <c r="A9021" s="150" t="str">
        <f t="shared" si="281"/>
        <v>2005-2007PersonsNX</v>
      </c>
      <c r="B9021" s="151" t="str">
        <f t="shared" si="280"/>
        <v>2005-2007_Persons_NX_&lt;75</v>
      </c>
      <c r="C9021" s="152" t="s">
        <v>3</v>
      </c>
      <c r="D9021" s="152" t="s">
        <v>215</v>
      </c>
      <c r="E9021" s="152" t="s">
        <v>107</v>
      </c>
      <c r="F9021" s="152">
        <v>2528</v>
      </c>
      <c r="G9021" s="152">
        <v>842.66666666666697</v>
      </c>
      <c r="H9021" s="152">
        <v>399.52335346754001</v>
      </c>
      <c r="I9021" s="152">
        <v>437.61687727961402</v>
      </c>
      <c r="J9021" s="152">
        <v>420.677852450214</v>
      </c>
      <c r="K9021" s="152">
        <v>455.06161781039498</v>
      </c>
      <c r="L9021" s="152">
        <v>16.939024829399301</v>
      </c>
      <c r="M9021" s="152">
        <v>17.444740530781299</v>
      </c>
    </row>
    <row r="9022" spans="1:13">
      <c r="A9022" s="150" t="str">
        <f t="shared" si="281"/>
        <v>2006-2008PersonsNX</v>
      </c>
      <c r="B9022" s="151" t="str">
        <f t="shared" si="280"/>
        <v>2006-2008_Persons_NX_&lt;75</v>
      </c>
      <c r="C9022" s="152" t="s">
        <v>4</v>
      </c>
      <c r="D9022" s="152" t="s">
        <v>215</v>
      </c>
      <c r="E9022" s="152" t="s">
        <v>107</v>
      </c>
      <c r="F9022" s="152">
        <v>2461</v>
      </c>
      <c r="G9022" s="152">
        <v>820.33333333333303</v>
      </c>
      <c r="H9022" s="152">
        <v>386.22824033095401</v>
      </c>
      <c r="I9022" s="152">
        <v>422.36098763038899</v>
      </c>
      <c r="J9022" s="152">
        <v>405.79024419981602</v>
      </c>
      <c r="K9022" s="152">
        <v>439.43325197518197</v>
      </c>
      <c r="L9022" s="152">
        <v>16.570743430573199</v>
      </c>
      <c r="M9022" s="152">
        <v>17.072264344792199</v>
      </c>
    </row>
    <row r="9023" spans="1:13">
      <c r="A9023" s="150" t="str">
        <f t="shared" si="281"/>
        <v>2007-2009PersonsNX</v>
      </c>
      <c r="B9023" s="151" t="str">
        <f t="shared" ref="B9023:B9086" si="282">CONCATENATE(C9023,"_",D9023,"_",E9023,"_","&lt;75")</f>
        <v>2007-2009_Persons_NX_&lt;75</v>
      </c>
      <c r="C9023" s="152" t="s">
        <v>5</v>
      </c>
      <c r="D9023" s="152" t="s">
        <v>215</v>
      </c>
      <c r="E9023" s="152" t="s">
        <v>107</v>
      </c>
      <c r="F9023" s="152">
        <v>2469</v>
      </c>
      <c r="G9023" s="152">
        <v>823</v>
      </c>
      <c r="H9023" s="152">
        <v>384.77422371137999</v>
      </c>
      <c r="I9023" s="152">
        <v>420.37027167126399</v>
      </c>
      <c r="J9023" s="152">
        <v>403.90234551019199</v>
      </c>
      <c r="K9023" s="152">
        <v>437.33578540425901</v>
      </c>
      <c r="L9023" s="152">
        <v>16.4679261610728</v>
      </c>
      <c r="M9023" s="152">
        <v>16.965513732994602</v>
      </c>
    </row>
    <row r="9024" spans="1:13">
      <c r="A9024" s="150" t="str">
        <f t="shared" si="281"/>
        <v>2008-2010PersonsNX</v>
      </c>
      <c r="B9024" s="151" t="str">
        <f t="shared" si="282"/>
        <v>2008-2010_Persons_NX_&lt;75</v>
      </c>
      <c r="C9024" s="152" t="s">
        <v>6</v>
      </c>
      <c r="D9024" s="152" t="s">
        <v>215</v>
      </c>
      <c r="E9024" s="152" t="s">
        <v>107</v>
      </c>
      <c r="F9024" s="152">
        <v>2421</v>
      </c>
      <c r="G9024" s="152">
        <v>807</v>
      </c>
      <c r="H9024" s="152">
        <v>374.71385698343698</v>
      </c>
      <c r="I9024" s="152">
        <v>408.38336941516502</v>
      </c>
      <c r="J9024" s="152">
        <v>392.22493785208297</v>
      </c>
      <c r="K9024" s="152">
        <v>425.03493396922499</v>
      </c>
      <c r="L9024" s="152">
        <v>16.158431563081901</v>
      </c>
      <c r="M9024" s="152">
        <v>16.651564554059899</v>
      </c>
    </row>
    <row r="9025" spans="1:13">
      <c r="A9025" s="150" t="str">
        <f t="shared" si="281"/>
        <v>2009-2011PersonsNX</v>
      </c>
      <c r="B9025" s="151" t="str">
        <f t="shared" si="282"/>
        <v>2009-2011_Persons_NX_&lt;75</v>
      </c>
      <c r="C9025" s="152" t="s">
        <v>7</v>
      </c>
      <c r="D9025" s="152" t="s">
        <v>215</v>
      </c>
      <c r="E9025" s="152" t="s">
        <v>107</v>
      </c>
      <c r="F9025" s="152">
        <v>2467</v>
      </c>
      <c r="G9025" s="152">
        <v>822.33333333333303</v>
      </c>
      <c r="H9025" s="152">
        <v>379.49525746299702</v>
      </c>
      <c r="I9025" s="152">
        <v>413.029022775957</v>
      </c>
      <c r="J9025" s="152">
        <v>396.834550696637</v>
      </c>
      <c r="K9025" s="152">
        <v>429.71302145966899</v>
      </c>
      <c r="L9025" s="152">
        <v>16.194472079320199</v>
      </c>
      <c r="M9025" s="152">
        <v>16.683998683711501</v>
      </c>
    </row>
    <row r="9026" spans="1:13">
      <c r="A9026" s="150" t="str">
        <f t="shared" si="281"/>
        <v>2010-2012PersonsNX</v>
      </c>
      <c r="B9026" s="151" t="str">
        <f t="shared" si="282"/>
        <v>2010-2012_Persons_NX_&lt;75</v>
      </c>
      <c r="C9026" s="152" t="s">
        <v>8</v>
      </c>
      <c r="D9026" s="152" t="s">
        <v>215</v>
      </c>
      <c r="E9026" s="152" t="s">
        <v>107</v>
      </c>
      <c r="F9026" s="152">
        <v>2441</v>
      </c>
      <c r="G9026" s="152">
        <v>813.66666666666697</v>
      </c>
      <c r="H9026" s="152">
        <v>373.61406172514501</v>
      </c>
      <c r="I9026" s="152">
        <v>404.40548577584099</v>
      </c>
      <c r="J9026" s="152">
        <v>388.46389834666797</v>
      </c>
      <c r="K9026" s="152">
        <v>420.83155788529899</v>
      </c>
      <c r="L9026" s="152">
        <v>15.9415874291735</v>
      </c>
      <c r="M9026" s="152">
        <v>16.426072109457301</v>
      </c>
    </row>
    <row r="9027" spans="1:13">
      <c r="A9027" s="150" t="str">
        <f t="shared" ref="A9027:A9090" si="283">C9027&amp;D9027&amp;E9027</f>
        <v>2011-2013PersonsNX</v>
      </c>
      <c r="B9027" s="151" t="str">
        <f t="shared" si="282"/>
        <v>2011-2013_Persons_NX_&lt;75</v>
      </c>
      <c r="C9027" s="152" t="s">
        <v>9</v>
      </c>
      <c r="D9027" s="152" t="s">
        <v>215</v>
      </c>
      <c r="E9027" s="152" t="s">
        <v>107</v>
      </c>
      <c r="F9027" s="152">
        <v>2483</v>
      </c>
      <c r="G9027" s="152">
        <v>827.66666666666697</v>
      </c>
      <c r="H9027" s="152">
        <v>378.72605888481002</v>
      </c>
      <c r="I9027" s="152">
        <v>407.68893693307098</v>
      </c>
      <c r="J9027" s="152">
        <v>391.75475887670098</v>
      </c>
      <c r="K9027" s="152">
        <v>424.10319333757297</v>
      </c>
      <c r="L9027" s="152">
        <v>15.934178056369401</v>
      </c>
      <c r="M9027" s="152">
        <v>16.414256404502801</v>
      </c>
    </row>
    <row r="9028" spans="1:13">
      <c r="A9028" s="150" t="str">
        <f t="shared" si="283"/>
        <v>2012-2014PersonsNX</v>
      </c>
      <c r="B9028" s="151" t="str">
        <f t="shared" si="282"/>
        <v>2012-2014_Persons_NX_&lt;75</v>
      </c>
      <c r="C9028" s="152" t="s">
        <v>216</v>
      </c>
      <c r="D9028" s="152" t="s">
        <v>215</v>
      </c>
      <c r="E9028" s="152" t="s">
        <v>107</v>
      </c>
      <c r="F9028" s="152">
        <v>2400</v>
      </c>
      <c r="G9028" s="152">
        <v>800</v>
      </c>
      <c r="H9028" s="152">
        <v>365.09397366759703</v>
      </c>
      <c r="I9028" s="152">
        <v>389.45919680225097</v>
      </c>
      <c r="J9028" s="152">
        <v>373.97930549843301</v>
      </c>
      <c r="K9028" s="152">
        <v>405.41361005708598</v>
      </c>
      <c r="L9028" s="152">
        <v>15.4798913038177</v>
      </c>
      <c r="M9028" s="152">
        <v>15.9544132548349</v>
      </c>
    </row>
    <row r="9029" spans="1:13">
      <c r="A9029" s="150" t="str">
        <f t="shared" si="283"/>
        <v>2004-2006PersonsNX1</v>
      </c>
      <c r="B9029" s="151" t="str">
        <f t="shared" si="282"/>
        <v>2004-2006_Persons_NX1_&lt;75</v>
      </c>
      <c r="C9029" s="152" t="s">
        <v>1</v>
      </c>
      <c r="D9029" s="152" t="s">
        <v>215</v>
      </c>
      <c r="E9029" s="152" t="s">
        <v>108</v>
      </c>
      <c r="F9029" s="152">
        <v>385</v>
      </c>
      <c r="G9029" s="152">
        <v>128.333333333333</v>
      </c>
      <c r="H9029" s="152">
        <v>299.46174667869701</v>
      </c>
      <c r="I9029" s="152">
        <v>289.14061019095902</v>
      </c>
      <c r="J9029" s="152">
        <v>260.90320291953901</v>
      </c>
      <c r="K9029" s="152">
        <v>319.59446063482301</v>
      </c>
      <c r="L9029" s="152">
        <v>28.237407271420199</v>
      </c>
      <c r="M9029" s="152">
        <v>30.4538504438632</v>
      </c>
    </row>
    <row r="9030" spans="1:13">
      <c r="A9030" s="150" t="str">
        <f t="shared" si="283"/>
        <v>2005-2007PersonsNX1</v>
      </c>
      <c r="B9030" s="151" t="str">
        <f t="shared" si="282"/>
        <v>2005-2007_Persons_NX1_&lt;75</v>
      </c>
      <c r="C9030" s="152" t="s">
        <v>3</v>
      </c>
      <c r="D9030" s="152" t="s">
        <v>215</v>
      </c>
      <c r="E9030" s="152" t="s">
        <v>108</v>
      </c>
      <c r="F9030" s="152">
        <v>408</v>
      </c>
      <c r="G9030" s="152">
        <v>136</v>
      </c>
      <c r="H9030" s="152">
        <v>317.69515281292598</v>
      </c>
      <c r="I9030" s="152">
        <v>306.12072492571502</v>
      </c>
      <c r="J9030" s="152">
        <v>277.05586847503702</v>
      </c>
      <c r="K9030" s="152">
        <v>337.39906253707102</v>
      </c>
      <c r="L9030" s="152">
        <v>29.064856450677901</v>
      </c>
      <c r="M9030" s="152">
        <v>31.278337611356701</v>
      </c>
    </row>
    <row r="9031" spans="1:13">
      <c r="A9031" s="150" t="str">
        <f t="shared" si="283"/>
        <v>2006-2008PersonsNX1</v>
      </c>
      <c r="B9031" s="151" t="str">
        <f t="shared" si="282"/>
        <v>2006-2008_Persons_NX1_&lt;75</v>
      </c>
      <c r="C9031" s="152" t="s">
        <v>4</v>
      </c>
      <c r="D9031" s="152" t="s">
        <v>215</v>
      </c>
      <c r="E9031" s="152" t="s">
        <v>108</v>
      </c>
      <c r="F9031" s="152">
        <v>377</v>
      </c>
      <c r="G9031" s="152">
        <v>125.666666666667</v>
      </c>
      <c r="H9031" s="152">
        <v>293.04541815327002</v>
      </c>
      <c r="I9031" s="152">
        <v>281.65717108188198</v>
      </c>
      <c r="J9031" s="152">
        <v>253.85364801902901</v>
      </c>
      <c r="K9031" s="152">
        <v>311.66709743229001</v>
      </c>
      <c r="L9031" s="152">
        <v>27.8035230628535</v>
      </c>
      <c r="M9031" s="152">
        <v>30.009926350408101</v>
      </c>
    </row>
    <row r="9032" spans="1:13">
      <c r="A9032" s="150" t="str">
        <f t="shared" si="283"/>
        <v>2007-2009PersonsNX1</v>
      </c>
      <c r="B9032" s="151" t="str">
        <f t="shared" si="282"/>
        <v>2007-2009_Persons_NX1_&lt;75</v>
      </c>
      <c r="C9032" s="152" t="s">
        <v>5</v>
      </c>
      <c r="D9032" s="152" t="s">
        <v>215</v>
      </c>
      <c r="E9032" s="152" t="s">
        <v>108</v>
      </c>
      <c r="F9032" s="152">
        <v>368</v>
      </c>
      <c r="G9032" s="152">
        <v>122.666666666667</v>
      </c>
      <c r="H9032" s="152">
        <v>285.61449804028098</v>
      </c>
      <c r="I9032" s="152">
        <v>272.448484660362</v>
      </c>
      <c r="J9032" s="152">
        <v>245.22770417348599</v>
      </c>
      <c r="K9032" s="152">
        <v>301.85681379880299</v>
      </c>
      <c r="L9032" s="152">
        <v>27.220780486875601</v>
      </c>
      <c r="M9032" s="152">
        <v>29.408329138441299</v>
      </c>
    </row>
    <row r="9033" spans="1:13">
      <c r="A9033" s="150" t="str">
        <f t="shared" si="283"/>
        <v>2008-2010PersonsNX1</v>
      </c>
      <c r="B9033" s="151" t="str">
        <f t="shared" si="282"/>
        <v>2008-2010_Persons_NX1_&lt;75</v>
      </c>
      <c r="C9033" s="152" t="s">
        <v>6</v>
      </c>
      <c r="D9033" s="152" t="s">
        <v>215</v>
      </c>
      <c r="E9033" s="152" t="s">
        <v>108</v>
      </c>
      <c r="F9033" s="152">
        <v>335</v>
      </c>
      <c r="G9033" s="152">
        <v>111.666666666667</v>
      </c>
      <c r="H9033" s="152">
        <v>259.75838593117601</v>
      </c>
      <c r="I9033" s="152">
        <v>246.66043591731</v>
      </c>
      <c r="J9033" s="152">
        <v>220.84488404823901</v>
      </c>
      <c r="K9033" s="152">
        <v>274.65491512501399</v>
      </c>
      <c r="L9033" s="152">
        <v>25.815551869070699</v>
      </c>
      <c r="M9033" s="152">
        <v>27.994479207704899</v>
      </c>
    </row>
    <row r="9034" spans="1:13">
      <c r="A9034" s="150" t="str">
        <f t="shared" si="283"/>
        <v>2009-2011PersonsNX1</v>
      </c>
      <c r="B9034" s="151" t="str">
        <f t="shared" si="282"/>
        <v>2009-2011_Persons_NX1_&lt;75</v>
      </c>
      <c r="C9034" s="152" t="s">
        <v>7</v>
      </c>
      <c r="D9034" s="152" t="s">
        <v>215</v>
      </c>
      <c r="E9034" s="152" t="s">
        <v>108</v>
      </c>
      <c r="F9034" s="152">
        <v>338</v>
      </c>
      <c r="G9034" s="152">
        <v>112.666666666667</v>
      </c>
      <c r="H9034" s="152">
        <v>262.373470781842</v>
      </c>
      <c r="I9034" s="152">
        <v>247.24536399628201</v>
      </c>
      <c r="J9034" s="152">
        <v>221.466591801601</v>
      </c>
      <c r="K9034" s="152">
        <v>275.18984523516599</v>
      </c>
      <c r="L9034" s="152">
        <v>25.778772194681501</v>
      </c>
      <c r="M9034" s="152">
        <v>27.9444812388843</v>
      </c>
    </row>
    <row r="9035" spans="1:13">
      <c r="A9035" s="150" t="str">
        <f t="shared" si="283"/>
        <v>2010-2012PersonsNX1</v>
      </c>
      <c r="B9035" s="151" t="str">
        <f t="shared" si="282"/>
        <v>2010-2012_Persons_NX1_&lt;75</v>
      </c>
      <c r="C9035" s="152" t="s">
        <v>8</v>
      </c>
      <c r="D9035" s="152" t="s">
        <v>215</v>
      </c>
      <c r="E9035" s="152" t="s">
        <v>108</v>
      </c>
      <c r="F9035" s="152">
        <v>326</v>
      </c>
      <c r="G9035" s="152">
        <v>108.666666666667</v>
      </c>
      <c r="H9035" s="152">
        <v>252.96025575368199</v>
      </c>
      <c r="I9035" s="152">
        <v>237.13754993645401</v>
      </c>
      <c r="J9035" s="152">
        <v>211.93906079356199</v>
      </c>
      <c r="K9035" s="152">
        <v>264.49338202795002</v>
      </c>
      <c r="L9035" s="152">
        <v>25.198489142892001</v>
      </c>
      <c r="M9035" s="152">
        <v>27.3558320914956</v>
      </c>
    </row>
    <row r="9036" spans="1:13">
      <c r="A9036" s="150" t="str">
        <f t="shared" si="283"/>
        <v>2011-2013PersonsNX1</v>
      </c>
      <c r="B9036" s="151" t="str">
        <f t="shared" si="282"/>
        <v>2011-2013_Persons_NX1_&lt;75</v>
      </c>
      <c r="C9036" s="152" t="s">
        <v>9</v>
      </c>
      <c r="D9036" s="152" t="s">
        <v>215</v>
      </c>
      <c r="E9036" s="152" t="s">
        <v>108</v>
      </c>
      <c r="F9036" s="152">
        <v>361</v>
      </c>
      <c r="G9036" s="152">
        <v>120.333333333333</v>
      </c>
      <c r="H9036" s="152">
        <v>281.26436512945202</v>
      </c>
      <c r="I9036" s="152">
        <v>259.31839085281803</v>
      </c>
      <c r="J9036" s="152">
        <v>233.069507513801</v>
      </c>
      <c r="K9036" s="152">
        <v>287.69795966741998</v>
      </c>
      <c r="L9036" s="152">
        <v>26.248883339016501</v>
      </c>
      <c r="M9036" s="152">
        <v>28.3795688146025</v>
      </c>
    </row>
    <row r="9037" spans="1:13">
      <c r="A9037" s="150" t="str">
        <f t="shared" si="283"/>
        <v>2012-2014PersonsNX1</v>
      </c>
      <c r="B9037" s="151" t="str">
        <f t="shared" si="282"/>
        <v>2012-2014_Persons_NX1_&lt;75</v>
      </c>
      <c r="C9037" s="152" t="s">
        <v>216</v>
      </c>
      <c r="D9037" s="152" t="s">
        <v>215</v>
      </c>
      <c r="E9037" s="152" t="s">
        <v>108</v>
      </c>
      <c r="F9037" s="152">
        <v>352</v>
      </c>
      <c r="G9037" s="152">
        <v>117.333333333333</v>
      </c>
      <c r="H9037" s="152">
        <v>274.53886050774099</v>
      </c>
      <c r="I9037" s="152">
        <v>250.53513346325599</v>
      </c>
      <c r="J9037" s="152">
        <v>224.843775598333</v>
      </c>
      <c r="K9037" s="152">
        <v>278.33958398531001</v>
      </c>
      <c r="L9037" s="152">
        <v>25.6913578649229</v>
      </c>
      <c r="M9037" s="152">
        <v>27.804450522053401</v>
      </c>
    </row>
    <row r="9038" spans="1:13">
      <c r="A9038" s="150" t="str">
        <f t="shared" si="283"/>
        <v>2004-2006PersonsNX2</v>
      </c>
      <c r="B9038" s="151" t="str">
        <f t="shared" si="282"/>
        <v>2004-2006_Persons_NX2_&lt;75</v>
      </c>
      <c r="C9038" s="152" t="s">
        <v>1</v>
      </c>
      <c r="D9038" s="152" t="s">
        <v>215</v>
      </c>
      <c r="E9038" s="152" t="s">
        <v>109</v>
      </c>
      <c r="F9038" s="152">
        <v>404</v>
      </c>
      <c r="G9038" s="152">
        <v>134.666666666667</v>
      </c>
      <c r="H9038" s="152">
        <v>325.069801498218</v>
      </c>
      <c r="I9038" s="152">
        <v>345.98558835842601</v>
      </c>
      <c r="J9038" s="152">
        <v>312.94931525548202</v>
      </c>
      <c r="K9038" s="152">
        <v>381.55072888272599</v>
      </c>
      <c r="L9038" s="152">
        <v>33.036273102943703</v>
      </c>
      <c r="M9038" s="152">
        <v>35.565140524300801</v>
      </c>
    </row>
    <row r="9039" spans="1:13">
      <c r="A9039" s="150" t="str">
        <f t="shared" si="283"/>
        <v>2005-2007PersonsNX2</v>
      </c>
      <c r="B9039" s="151" t="str">
        <f t="shared" si="282"/>
        <v>2005-2007_Persons_NX2_&lt;75</v>
      </c>
      <c r="C9039" s="152" t="s">
        <v>3</v>
      </c>
      <c r="D9039" s="152" t="s">
        <v>215</v>
      </c>
      <c r="E9039" s="152" t="s">
        <v>109</v>
      </c>
      <c r="F9039" s="152">
        <v>380</v>
      </c>
      <c r="G9039" s="152">
        <v>126.666666666667</v>
      </c>
      <c r="H9039" s="152">
        <v>304.470101837237</v>
      </c>
      <c r="I9039" s="152">
        <v>319.89875057491003</v>
      </c>
      <c r="J9039" s="152">
        <v>288.44655989852902</v>
      </c>
      <c r="K9039" s="152">
        <v>353.83660012621402</v>
      </c>
      <c r="L9039" s="152">
        <v>31.4521906763805</v>
      </c>
      <c r="M9039" s="152">
        <v>33.937849551304303</v>
      </c>
    </row>
    <row r="9040" spans="1:13">
      <c r="A9040" s="150" t="str">
        <f t="shared" si="283"/>
        <v>2006-2008PersonsNX2</v>
      </c>
      <c r="B9040" s="151" t="str">
        <f t="shared" si="282"/>
        <v>2006-2008_Persons_NX2_&lt;75</v>
      </c>
      <c r="C9040" s="152" t="s">
        <v>4</v>
      </c>
      <c r="D9040" s="152" t="s">
        <v>215</v>
      </c>
      <c r="E9040" s="152" t="s">
        <v>109</v>
      </c>
      <c r="F9040" s="152">
        <v>401</v>
      </c>
      <c r="G9040" s="152">
        <v>133.666666666667</v>
      </c>
      <c r="H9040" s="152">
        <v>320.97204101398302</v>
      </c>
      <c r="I9040" s="152">
        <v>330.56947395767003</v>
      </c>
      <c r="J9040" s="152">
        <v>298.91243624972202</v>
      </c>
      <c r="K9040" s="152">
        <v>364.65922325152502</v>
      </c>
      <c r="L9040" s="152">
        <v>31.657037707948501</v>
      </c>
      <c r="M9040" s="152">
        <v>34.089749293854801</v>
      </c>
    </row>
    <row r="9041" spans="1:13">
      <c r="A9041" s="150" t="str">
        <f t="shared" si="283"/>
        <v>2007-2009PersonsNX2</v>
      </c>
      <c r="B9041" s="151" t="str">
        <f t="shared" si="282"/>
        <v>2007-2009_Persons_NX2_&lt;75</v>
      </c>
      <c r="C9041" s="152" t="s">
        <v>5</v>
      </c>
      <c r="D9041" s="152" t="s">
        <v>215</v>
      </c>
      <c r="E9041" s="152" t="s">
        <v>109</v>
      </c>
      <c r="F9041" s="152">
        <v>400</v>
      </c>
      <c r="G9041" s="152">
        <v>133.333333333333</v>
      </c>
      <c r="H9041" s="152">
        <v>319.54496796561699</v>
      </c>
      <c r="I9041" s="152">
        <v>324.69482336651703</v>
      </c>
      <c r="J9041" s="152">
        <v>293.55866635280699</v>
      </c>
      <c r="K9041" s="152">
        <v>358.226777268913</v>
      </c>
      <c r="L9041" s="152">
        <v>31.1361570137102</v>
      </c>
      <c r="M9041" s="152">
        <v>33.5319539023956</v>
      </c>
    </row>
    <row r="9042" spans="1:13">
      <c r="A9042" s="150" t="str">
        <f t="shared" si="283"/>
        <v>2008-2010PersonsNX2</v>
      </c>
      <c r="B9042" s="151" t="str">
        <f t="shared" si="282"/>
        <v>2008-2010_Persons_NX2_&lt;75</v>
      </c>
      <c r="C9042" s="152" t="s">
        <v>6</v>
      </c>
      <c r="D9042" s="152" t="s">
        <v>215</v>
      </c>
      <c r="E9042" s="152" t="s">
        <v>109</v>
      </c>
      <c r="F9042" s="152">
        <v>401</v>
      </c>
      <c r="G9042" s="152">
        <v>133.666666666667</v>
      </c>
      <c r="H9042" s="152">
        <v>319.56265340601198</v>
      </c>
      <c r="I9042" s="152">
        <v>321.38865053702699</v>
      </c>
      <c r="J9042" s="152">
        <v>290.60196924071602</v>
      </c>
      <c r="K9042" s="152">
        <v>354.54116015158002</v>
      </c>
      <c r="L9042" s="152">
        <v>30.786681296310601</v>
      </c>
      <c r="M9042" s="152">
        <v>33.152509614553303</v>
      </c>
    </row>
    <row r="9043" spans="1:13">
      <c r="A9043" s="150" t="str">
        <f t="shared" si="283"/>
        <v>2009-2011PersonsNX2</v>
      </c>
      <c r="B9043" s="151" t="str">
        <f t="shared" si="282"/>
        <v>2009-2011_Persons_NX2_&lt;75</v>
      </c>
      <c r="C9043" s="152" t="s">
        <v>7</v>
      </c>
      <c r="D9043" s="152" t="s">
        <v>215</v>
      </c>
      <c r="E9043" s="152" t="s">
        <v>109</v>
      </c>
      <c r="F9043" s="152">
        <v>386</v>
      </c>
      <c r="G9043" s="152">
        <v>128.666666666667</v>
      </c>
      <c r="H9043" s="152">
        <v>306.44405808147002</v>
      </c>
      <c r="I9043" s="152">
        <v>305.479982296863</v>
      </c>
      <c r="J9043" s="152">
        <v>275.66770129173398</v>
      </c>
      <c r="K9043" s="152">
        <v>337.62916222174198</v>
      </c>
      <c r="L9043" s="152">
        <v>29.812281005128298</v>
      </c>
      <c r="M9043" s="152">
        <v>32.149179924879498</v>
      </c>
    </row>
    <row r="9044" spans="1:13">
      <c r="A9044" s="150" t="str">
        <f t="shared" si="283"/>
        <v>2010-2012PersonsNX2</v>
      </c>
      <c r="B9044" s="151" t="str">
        <f t="shared" si="282"/>
        <v>2010-2012_Persons_NX2_&lt;75</v>
      </c>
      <c r="C9044" s="152" t="s">
        <v>8</v>
      </c>
      <c r="D9044" s="152" t="s">
        <v>215</v>
      </c>
      <c r="E9044" s="152" t="s">
        <v>109</v>
      </c>
      <c r="F9044" s="152">
        <v>389</v>
      </c>
      <c r="G9044" s="152">
        <v>129.666666666667</v>
      </c>
      <c r="H9044" s="152">
        <v>308.79387810183101</v>
      </c>
      <c r="I9044" s="152">
        <v>304.45869506482001</v>
      </c>
      <c r="J9044" s="152">
        <v>274.84546359137499</v>
      </c>
      <c r="K9044" s="152">
        <v>336.38387743246</v>
      </c>
      <c r="L9044" s="152">
        <v>29.613231473444799</v>
      </c>
      <c r="M9044" s="152">
        <v>31.925182367639799</v>
      </c>
    </row>
    <row r="9045" spans="1:13">
      <c r="A9045" s="150" t="str">
        <f t="shared" si="283"/>
        <v>2011-2013PersonsNX2</v>
      </c>
      <c r="B9045" s="151" t="str">
        <f t="shared" si="282"/>
        <v>2011-2013_Persons_NX2_&lt;75</v>
      </c>
      <c r="C9045" s="152" t="s">
        <v>9</v>
      </c>
      <c r="D9045" s="152" t="s">
        <v>215</v>
      </c>
      <c r="E9045" s="152" t="s">
        <v>109</v>
      </c>
      <c r="F9045" s="152">
        <v>389</v>
      </c>
      <c r="G9045" s="152">
        <v>129.666666666667</v>
      </c>
      <c r="H9045" s="152">
        <v>309.203780393778</v>
      </c>
      <c r="I9045" s="152">
        <v>299.491161683835</v>
      </c>
      <c r="J9045" s="152">
        <v>270.34454776923798</v>
      </c>
      <c r="K9045" s="152">
        <v>330.91329693635203</v>
      </c>
      <c r="L9045" s="152">
        <v>29.146613914596699</v>
      </c>
      <c r="M9045" s="152">
        <v>31.4221352525174</v>
      </c>
    </row>
    <row r="9046" spans="1:13">
      <c r="A9046" s="150" t="str">
        <f t="shared" si="283"/>
        <v>2012-2014PersonsNX2</v>
      </c>
      <c r="B9046" s="151" t="str">
        <f t="shared" si="282"/>
        <v>2012-2014_Persons_NX2_&lt;75</v>
      </c>
      <c r="C9046" s="152" t="s">
        <v>216</v>
      </c>
      <c r="D9046" s="152" t="s">
        <v>215</v>
      </c>
      <c r="E9046" s="152" t="s">
        <v>109</v>
      </c>
      <c r="F9046" s="152">
        <v>383</v>
      </c>
      <c r="G9046" s="152">
        <v>127.666666666667</v>
      </c>
      <c r="H9046" s="152">
        <v>305.64200782060499</v>
      </c>
      <c r="I9046" s="152">
        <v>290.14956318517602</v>
      </c>
      <c r="J9046" s="152">
        <v>261.68712598343598</v>
      </c>
      <c r="K9046" s="152">
        <v>320.85217913988703</v>
      </c>
      <c r="L9046" s="152">
        <v>28.462437201739899</v>
      </c>
      <c r="M9046" s="152">
        <v>30.7026159547116</v>
      </c>
    </row>
    <row r="9047" spans="1:13">
      <c r="A9047" s="150" t="str">
        <f t="shared" si="283"/>
        <v>2004-2006PersonsNX3</v>
      </c>
      <c r="B9047" s="151" t="str">
        <f t="shared" si="282"/>
        <v>2004-2006_Persons_NX3_&lt;75</v>
      </c>
      <c r="C9047" s="152" t="s">
        <v>1</v>
      </c>
      <c r="D9047" s="152" t="s">
        <v>215</v>
      </c>
      <c r="E9047" s="152" t="s">
        <v>110</v>
      </c>
      <c r="F9047" s="152">
        <v>504</v>
      </c>
      <c r="G9047" s="152">
        <v>168</v>
      </c>
      <c r="H9047" s="152">
        <v>402.69743360286401</v>
      </c>
      <c r="I9047" s="152">
        <v>443.67364207409298</v>
      </c>
      <c r="J9047" s="152">
        <v>405.67261434677499</v>
      </c>
      <c r="K9047" s="152">
        <v>484.26784895275301</v>
      </c>
      <c r="L9047" s="152">
        <v>38.001027727317499</v>
      </c>
      <c r="M9047" s="152">
        <v>40.594206878660003</v>
      </c>
    </row>
    <row r="9048" spans="1:13">
      <c r="A9048" s="150" t="str">
        <f t="shared" si="283"/>
        <v>2005-2007PersonsNX3</v>
      </c>
      <c r="B9048" s="151" t="str">
        <f t="shared" si="282"/>
        <v>2005-2007_Persons_NX3_&lt;75</v>
      </c>
      <c r="C9048" s="152" t="s">
        <v>3</v>
      </c>
      <c r="D9048" s="152" t="s">
        <v>215</v>
      </c>
      <c r="E9048" s="152" t="s">
        <v>110</v>
      </c>
      <c r="F9048" s="152">
        <v>489</v>
      </c>
      <c r="G9048" s="152">
        <v>163</v>
      </c>
      <c r="H9048" s="152">
        <v>388.24622273741397</v>
      </c>
      <c r="I9048" s="152">
        <v>427.63782432516598</v>
      </c>
      <c r="J9048" s="152">
        <v>390.46381127812401</v>
      </c>
      <c r="K9048" s="152">
        <v>467.388640480905</v>
      </c>
      <c r="L9048" s="152">
        <v>37.1740130470425</v>
      </c>
      <c r="M9048" s="152">
        <v>39.750816155738399</v>
      </c>
    </row>
    <row r="9049" spans="1:13">
      <c r="A9049" s="150" t="str">
        <f t="shared" si="283"/>
        <v>2006-2008PersonsNX3</v>
      </c>
      <c r="B9049" s="151" t="str">
        <f t="shared" si="282"/>
        <v>2006-2008_Persons_NX3_&lt;75</v>
      </c>
      <c r="C9049" s="152" t="s">
        <v>4</v>
      </c>
      <c r="D9049" s="152" t="s">
        <v>215</v>
      </c>
      <c r="E9049" s="152" t="s">
        <v>110</v>
      </c>
      <c r="F9049" s="152">
        <v>461</v>
      </c>
      <c r="G9049" s="152">
        <v>153.666666666667</v>
      </c>
      <c r="H9049" s="152">
        <v>364.06137711546501</v>
      </c>
      <c r="I9049" s="152">
        <v>400.79667633759698</v>
      </c>
      <c r="J9049" s="152">
        <v>364.927134243453</v>
      </c>
      <c r="K9049" s="152">
        <v>439.22986495518302</v>
      </c>
      <c r="L9049" s="152">
        <v>35.869542094143299</v>
      </c>
      <c r="M9049" s="152">
        <v>38.433188617586097</v>
      </c>
    </row>
    <row r="9050" spans="1:13">
      <c r="A9050" s="150" t="str">
        <f t="shared" si="283"/>
        <v>2007-2009PersonsNX3</v>
      </c>
      <c r="B9050" s="151" t="str">
        <f t="shared" si="282"/>
        <v>2007-2009_Persons_NX3_&lt;75</v>
      </c>
      <c r="C9050" s="152" t="s">
        <v>5</v>
      </c>
      <c r="D9050" s="152" t="s">
        <v>215</v>
      </c>
      <c r="E9050" s="152" t="s">
        <v>110</v>
      </c>
      <c r="F9050" s="152">
        <v>467</v>
      </c>
      <c r="G9050" s="152">
        <v>155.666666666667</v>
      </c>
      <c r="H9050" s="152">
        <v>366.41532824379601</v>
      </c>
      <c r="I9050" s="152">
        <v>404.11827538501001</v>
      </c>
      <c r="J9050" s="152">
        <v>368.20202782816199</v>
      </c>
      <c r="K9050" s="152">
        <v>442.584330155835</v>
      </c>
      <c r="L9050" s="152">
        <v>35.9162475568479</v>
      </c>
      <c r="M9050" s="152">
        <v>38.466054770824798</v>
      </c>
    </row>
    <row r="9051" spans="1:13">
      <c r="A9051" s="150" t="str">
        <f t="shared" si="283"/>
        <v>2008-2010PersonsNX3</v>
      </c>
      <c r="B9051" s="151" t="str">
        <f t="shared" si="282"/>
        <v>2008-2010_Persons_NX3_&lt;75</v>
      </c>
      <c r="C9051" s="152" t="s">
        <v>6</v>
      </c>
      <c r="D9051" s="152" t="s">
        <v>215</v>
      </c>
      <c r="E9051" s="152" t="s">
        <v>110</v>
      </c>
      <c r="F9051" s="152">
        <v>455</v>
      </c>
      <c r="G9051" s="152">
        <v>151.666666666667</v>
      </c>
      <c r="H9051" s="152">
        <v>354.12418473608</v>
      </c>
      <c r="I9051" s="152">
        <v>389.89102447876201</v>
      </c>
      <c r="J9051" s="152">
        <v>354.76275087712997</v>
      </c>
      <c r="K9051" s="152">
        <v>427.54710536670598</v>
      </c>
      <c r="L9051" s="152">
        <v>35.128273601632102</v>
      </c>
      <c r="M9051" s="152">
        <v>37.656080887944</v>
      </c>
    </row>
    <row r="9052" spans="1:13">
      <c r="A9052" s="150" t="str">
        <f t="shared" si="283"/>
        <v>2009-2011PersonsNX3</v>
      </c>
      <c r="B9052" s="151" t="str">
        <f t="shared" si="282"/>
        <v>2009-2011_Persons_NX3_&lt;75</v>
      </c>
      <c r="C9052" s="152" t="s">
        <v>7</v>
      </c>
      <c r="D9052" s="152" t="s">
        <v>215</v>
      </c>
      <c r="E9052" s="152" t="s">
        <v>110</v>
      </c>
      <c r="F9052" s="152">
        <v>495</v>
      </c>
      <c r="G9052" s="152">
        <v>165</v>
      </c>
      <c r="H9052" s="152">
        <v>380.81024110288803</v>
      </c>
      <c r="I9052" s="152">
        <v>419.99181189567201</v>
      </c>
      <c r="J9052" s="152">
        <v>383.674067309431</v>
      </c>
      <c r="K9052" s="152">
        <v>458.81113217405698</v>
      </c>
      <c r="L9052" s="152">
        <v>36.317744586241197</v>
      </c>
      <c r="M9052" s="152">
        <v>38.819320278384801</v>
      </c>
    </row>
    <row r="9053" spans="1:13">
      <c r="A9053" s="150" t="str">
        <f t="shared" si="283"/>
        <v>2010-2012PersonsNX3</v>
      </c>
      <c r="B9053" s="151" t="str">
        <f t="shared" si="282"/>
        <v>2010-2012_Persons_NX3_&lt;75</v>
      </c>
      <c r="C9053" s="152" t="s">
        <v>8</v>
      </c>
      <c r="D9053" s="152" t="s">
        <v>215</v>
      </c>
      <c r="E9053" s="152" t="s">
        <v>110</v>
      </c>
      <c r="F9053" s="152">
        <v>479</v>
      </c>
      <c r="G9053" s="152">
        <v>159.666666666667</v>
      </c>
      <c r="H9053" s="152">
        <v>365.16939590766299</v>
      </c>
      <c r="I9053" s="152">
        <v>403.03178902151302</v>
      </c>
      <c r="J9053" s="152">
        <v>367.60860889732902</v>
      </c>
      <c r="K9053" s="152">
        <v>440.93687247825</v>
      </c>
      <c r="L9053" s="152">
        <v>35.423180124183901</v>
      </c>
      <c r="M9053" s="152">
        <v>37.905083456737401</v>
      </c>
    </row>
    <row r="9054" spans="1:13">
      <c r="A9054" s="150" t="str">
        <f t="shared" si="283"/>
        <v>2011-2013PersonsNX3</v>
      </c>
      <c r="B9054" s="151" t="str">
        <f t="shared" si="282"/>
        <v>2011-2013_Persons_NX3_&lt;75</v>
      </c>
      <c r="C9054" s="152" t="s">
        <v>9</v>
      </c>
      <c r="D9054" s="152" t="s">
        <v>215</v>
      </c>
      <c r="E9054" s="152" t="s">
        <v>110</v>
      </c>
      <c r="F9054" s="152">
        <v>493</v>
      </c>
      <c r="G9054" s="152">
        <v>164.333333333333</v>
      </c>
      <c r="H9054" s="152">
        <v>372.547834235106</v>
      </c>
      <c r="I9054" s="152">
        <v>409.61870300247102</v>
      </c>
      <c r="J9054" s="152">
        <v>374.10981697474</v>
      </c>
      <c r="K9054" s="152">
        <v>447.578591290904</v>
      </c>
      <c r="L9054" s="152">
        <v>35.508886027731698</v>
      </c>
      <c r="M9054" s="152">
        <v>37.959888288432403</v>
      </c>
    </row>
    <row r="9055" spans="1:13">
      <c r="A9055" s="150" t="str">
        <f t="shared" si="283"/>
        <v>2012-2014PersonsNX3</v>
      </c>
      <c r="B9055" s="151" t="str">
        <f t="shared" si="282"/>
        <v>2012-2014_Persons_NX3_&lt;75</v>
      </c>
      <c r="C9055" s="152" t="s">
        <v>216</v>
      </c>
      <c r="D9055" s="152" t="s">
        <v>215</v>
      </c>
      <c r="E9055" s="152" t="s">
        <v>110</v>
      </c>
      <c r="F9055" s="152">
        <v>479</v>
      </c>
      <c r="G9055" s="152">
        <v>159.666666666667</v>
      </c>
      <c r="H9055" s="152">
        <v>360.85852688358398</v>
      </c>
      <c r="I9055" s="152">
        <v>393.56111065196598</v>
      </c>
      <c r="J9055" s="152">
        <v>358.94404618438398</v>
      </c>
      <c r="K9055" s="152">
        <v>430.60359845432799</v>
      </c>
      <c r="L9055" s="152">
        <v>34.617064467581898</v>
      </c>
      <c r="M9055" s="152">
        <v>37.042487802361698</v>
      </c>
    </row>
    <row r="9056" spans="1:13">
      <c r="A9056" s="150" t="str">
        <f t="shared" si="283"/>
        <v>2004-2006PersonsNX4</v>
      </c>
      <c r="B9056" s="151" t="str">
        <f t="shared" si="282"/>
        <v>2004-2006_Persons_NX4_&lt;75</v>
      </c>
      <c r="C9056" s="152" t="s">
        <v>1</v>
      </c>
      <c r="D9056" s="152" t="s">
        <v>215</v>
      </c>
      <c r="E9056" s="152" t="s">
        <v>111</v>
      </c>
      <c r="F9056" s="152">
        <v>602</v>
      </c>
      <c r="G9056" s="152">
        <v>200.666666666667</v>
      </c>
      <c r="H9056" s="152">
        <v>488.99358297457599</v>
      </c>
      <c r="I9056" s="152">
        <v>568.149011758602</v>
      </c>
      <c r="J9056" s="152">
        <v>523.48880395587901</v>
      </c>
      <c r="K9056" s="152">
        <v>615.58902268397298</v>
      </c>
      <c r="L9056" s="152">
        <v>44.660207802722802</v>
      </c>
      <c r="M9056" s="152">
        <v>47.440010925371801</v>
      </c>
    </row>
    <row r="9057" spans="1:13">
      <c r="A9057" s="150" t="str">
        <f t="shared" si="283"/>
        <v>2005-2007PersonsNX4</v>
      </c>
      <c r="B9057" s="151" t="str">
        <f t="shared" si="282"/>
        <v>2005-2007_Persons_NX4_&lt;75</v>
      </c>
      <c r="C9057" s="152" t="s">
        <v>3</v>
      </c>
      <c r="D9057" s="152" t="s">
        <v>215</v>
      </c>
      <c r="E9057" s="152" t="s">
        <v>111</v>
      </c>
      <c r="F9057" s="152">
        <v>586</v>
      </c>
      <c r="G9057" s="152">
        <v>195.333333333333</v>
      </c>
      <c r="H9057" s="152">
        <v>470.71297754072498</v>
      </c>
      <c r="I9057" s="152">
        <v>550.21586433654102</v>
      </c>
      <c r="J9057" s="152">
        <v>506.34895634222801</v>
      </c>
      <c r="K9057" s="152">
        <v>596.85148785278705</v>
      </c>
      <c r="L9057" s="152">
        <v>43.866907994312697</v>
      </c>
      <c r="M9057" s="152">
        <v>46.635623516245801</v>
      </c>
    </row>
    <row r="9058" spans="1:13">
      <c r="A9058" s="150" t="str">
        <f t="shared" si="283"/>
        <v>2006-2008PersonsNX4</v>
      </c>
      <c r="B9058" s="151" t="str">
        <f t="shared" si="282"/>
        <v>2006-2008_Persons_NX4_&lt;75</v>
      </c>
      <c r="C9058" s="152" t="s">
        <v>4</v>
      </c>
      <c r="D9058" s="152" t="s">
        <v>215</v>
      </c>
      <c r="E9058" s="152" t="s">
        <v>111</v>
      </c>
      <c r="F9058" s="152">
        <v>547</v>
      </c>
      <c r="G9058" s="152">
        <v>182.333333333333</v>
      </c>
      <c r="H9058" s="152">
        <v>433.72424018966501</v>
      </c>
      <c r="I9058" s="152">
        <v>508.67477228636</v>
      </c>
      <c r="J9058" s="152">
        <v>466.68515608992197</v>
      </c>
      <c r="K9058" s="152">
        <v>553.41075482687404</v>
      </c>
      <c r="L9058" s="152">
        <v>41.989616196437403</v>
      </c>
      <c r="M9058" s="152">
        <v>44.7359825405143</v>
      </c>
    </row>
    <row r="9059" spans="1:13">
      <c r="A9059" s="150" t="str">
        <f t="shared" si="283"/>
        <v>2007-2009PersonsNX4</v>
      </c>
      <c r="B9059" s="151" t="str">
        <f t="shared" si="282"/>
        <v>2007-2009_Persons_NX4_&lt;75</v>
      </c>
      <c r="C9059" s="152" t="s">
        <v>5</v>
      </c>
      <c r="D9059" s="152" t="s">
        <v>215</v>
      </c>
      <c r="E9059" s="152" t="s">
        <v>111</v>
      </c>
      <c r="F9059" s="152">
        <v>527</v>
      </c>
      <c r="G9059" s="152">
        <v>175.666666666667</v>
      </c>
      <c r="H9059" s="152">
        <v>411.67050736241902</v>
      </c>
      <c r="I9059" s="152">
        <v>483.83852648534798</v>
      </c>
      <c r="J9059" s="152">
        <v>443.150075432405</v>
      </c>
      <c r="K9059" s="152">
        <v>527.24007238575598</v>
      </c>
      <c r="L9059" s="152">
        <v>40.688451052943101</v>
      </c>
      <c r="M9059" s="152">
        <v>43.401545900408699</v>
      </c>
    </row>
    <row r="9060" spans="1:13">
      <c r="A9060" s="150" t="str">
        <f t="shared" si="283"/>
        <v>2008-2010PersonsNX4</v>
      </c>
      <c r="B9060" s="151" t="str">
        <f t="shared" si="282"/>
        <v>2008-2010_Persons_NX4_&lt;75</v>
      </c>
      <c r="C9060" s="152" t="s">
        <v>6</v>
      </c>
      <c r="D9060" s="152" t="s">
        <v>215</v>
      </c>
      <c r="E9060" s="152" t="s">
        <v>111</v>
      </c>
      <c r="F9060" s="152">
        <v>507</v>
      </c>
      <c r="G9060" s="152">
        <v>169</v>
      </c>
      <c r="H9060" s="152">
        <v>391.00458100041601</v>
      </c>
      <c r="I9060" s="152">
        <v>460.48452097885399</v>
      </c>
      <c r="J9060" s="152">
        <v>421.00881022057899</v>
      </c>
      <c r="K9060" s="152">
        <v>502.64576773133399</v>
      </c>
      <c r="L9060" s="152">
        <v>39.475710758275198</v>
      </c>
      <c r="M9060" s="152">
        <v>42.1612467524793</v>
      </c>
    </row>
    <row r="9061" spans="1:13">
      <c r="A9061" s="150" t="str">
        <f t="shared" si="283"/>
        <v>2009-2011PersonsNX4</v>
      </c>
      <c r="B9061" s="151" t="str">
        <f t="shared" si="282"/>
        <v>2009-2011_Persons_NX4_&lt;75</v>
      </c>
      <c r="C9061" s="152" t="s">
        <v>7</v>
      </c>
      <c r="D9061" s="152" t="s">
        <v>215</v>
      </c>
      <c r="E9061" s="152" t="s">
        <v>111</v>
      </c>
      <c r="F9061" s="152">
        <v>537</v>
      </c>
      <c r="G9061" s="152">
        <v>179</v>
      </c>
      <c r="H9061" s="152">
        <v>409.432969647064</v>
      </c>
      <c r="I9061" s="152">
        <v>482.365002676399</v>
      </c>
      <c r="J9061" s="152">
        <v>442.17329757183199</v>
      </c>
      <c r="K9061" s="152">
        <v>525.21071404041197</v>
      </c>
      <c r="L9061" s="152">
        <v>40.191705104567298</v>
      </c>
      <c r="M9061" s="152">
        <v>42.845711364013297</v>
      </c>
    </row>
    <row r="9062" spans="1:13">
      <c r="A9062" s="150" t="str">
        <f t="shared" si="283"/>
        <v>2010-2012PersonsNX4</v>
      </c>
      <c r="B9062" s="151" t="str">
        <f t="shared" si="282"/>
        <v>2010-2012_Persons_NX4_&lt;75</v>
      </c>
      <c r="C9062" s="152" t="s">
        <v>8</v>
      </c>
      <c r="D9062" s="152" t="s">
        <v>215</v>
      </c>
      <c r="E9062" s="152" t="s">
        <v>111</v>
      </c>
      <c r="F9062" s="152">
        <v>538</v>
      </c>
      <c r="G9062" s="152">
        <v>179.333333333333</v>
      </c>
      <c r="H9062" s="152">
        <v>406.000965950254</v>
      </c>
      <c r="I9062" s="152">
        <v>474.442835985491</v>
      </c>
      <c r="J9062" s="152">
        <v>434.91103041186</v>
      </c>
      <c r="K9062" s="152">
        <v>516.58255844082601</v>
      </c>
      <c r="L9062" s="152">
        <v>39.531805573630898</v>
      </c>
      <c r="M9062" s="152">
        <v>42.139722455335097</v>
      </c>
    </row>
    <row r="9063" spans="1:13">
      <c r="A9063" s="150" t="str">
        <f t="shared" si="283"/>
        <v>2011-2013PersonsNX4</v>
      </c>
      <c r="B9063" s="151" t="str">
        <f t="shared" si="282"/>
        <v>2011-2013_Persons_NX4_&lt;75</v>
      </c>
      <c r="C9063" s="152" t="s">
        <v>9</v>
      </c>
      <c r="D9063" s="152" t="s">
        <v>215</v>
      </c>
      <c r="E9063" s="152" t="s">
        <v>111</v>
      </c>
      <c r="F9063" s="152">
        <v>557</v>
      </c>
      <c r="G9063" s="152">
        <v>185.666666666667</v>
      </c>
      <c r="H9063" s="152">
        <v>416.87248342239599</v>
      </c>
      <c r="I9063" s="152">
        <v>483.82369161054402</v>
      </c>
      <c r="J9063" s="152">
        <v>444.16317116970799</v>
      </c>
      <c r="K9063" s="152">
        <v>526.05403067172199</v>
      </c>
      <c r="L9063" s="152">
        <v>39.660520440836301</v>
      </c>
      <c r="M9063" s="152">
        <v>42.230339061177297</v>
      </c>
    </row>
    <row r="9064" spans="1:13">
      <c r="A9064" s="150" t="str">
        <f t="shared" si="283"/>
        <v>2012-2014PersonsNX4</v>
      </c>
      <c r="B9064" s="151" t="str">
        <f t="shared" si="282"/>
        <v>2012-2014_Persons_NX4_&lt;75</v>
      </c>
      <c r="C9064" s="152" t="s">
        <v>216</v>
      </c>
      <c r="D9064" s="152" t="s">
        <v>215</v>
      </c>
      <c r="E9064" s="152" t="s">
        <v>111</v>
      </c>
      <c r="F9064" s="152">
        <v>519</v>
      </c>
      <c r="G9064" s="152">
        <v>173</v>
      </c>
      <c r="H9064" s="152">
        <v>385.75028057944297</v>
      </c>
      <c r="I9064" s="152">
        <v>442.23854836861301</v>
      </c>
      <c r="J9064" s="152">
        <v>404.70884918234998</v>
      </c>
      <c r="K9064" s="152">
        <v>482.29062893653997</v>
      </c>
      <c r="L9064" s="152">
        <v>37.529699186263002</v>
      </c>
      <c r="M9064" s="152">
        <v>40.052080567927099</v>
      </c>
    </row>
    <row r="9065" spans="1:13">
      <c r="A9065" s="150" t="str">
        <f t="shared" si="283"/>
        <v>2004-2006PersonsNX5</v>
      </c>
      <c r="B9065" s="151" t="str">
        <f t="shared" si="282"/>
        <v>2004-2006_Persons_NX5_&lt;75</v>
      </c>
      <c r="C9065" s="152" t="s">
        <v>1</v>
      </c>
      <c r="D9065" s="152" t="s">
        <v>215</v>
      </c>
      <c r="E9065" s="152" t="s">
        <v>112</v>
      </c>
      <c r="F9065" s="152">
        <v>684</v>
      </c>
      <c r="G9065" s="152">
        <v>228</v>
      </c>
      <c r="H9065" s="152">
        <v>535.55489437667404</v>
      </c>
      <c r="I9065" s="152">
        <v>662.01331496266505</v>
      </c>
      <c r="J9065" s="152">
        <v>612.96906307618303</v>
      </c>
      <c r="K9065" s="152">
        <v>713.91546022554098</v>
      </c>
      <c r="L9065" s="152">
        <v>49.044251886481803</v>
      </c>
      <c r="M9065" s="152">
        <v>51.902145262875798</v>
      </c>
    </row>
    <row r="9066" spans="1:13">
      <c r="A9066" s="150" t="str">
        <f t="shared" si="283"/>
        <v>2005-2007PersonsNX5</v>
      </c>
      <c r="B9066" s="151" t="str">
        <f t="shared" si="282"/>
        <v>2005-2007_Persons_NX5_&lt;75</v>
      </c>
      <c r="C9066" s="152" t="s">
        <v>3</v>
      </c>
      <c r="D9066" s="152" t="s">
        <v>215</v>
      </c>
      <c r="E9066" s="152" t="s">
        <v>112</v>
      </c>
      <c r="F9066" s="152">
        <v>665</v>
      </c>
      <c r="G9066" s="152">
        <v>221.666666666667</v>
      </c>
      <c r="H9066" s="152">
        <v>515.18837301187602</v>
      </c>
      <c r="I9066" s="152">
        <v>641.91910085434597</v>
      </c>
      <c r="J9066" s="152">
        <v>593.61497453065499</v>
      </c>
      <c r="K9066" s="152">
        <v>693.07920064449002</v>
      </c>
      <c r="L9066" s="152">
        <v>48.304126323691001</v>
      </c>
      <c r="M9066" s="152">
        <v>51.160099790144301</v>
      </c>
    </row>
    <row r="9067" spans="1:13">
      <c r="A9067" s="150" t="str">
        <f t="shared" si="283"/>
        <v>2006-2008PersonsNX5</v>
      </c>
      <c r="B9067" s="151" t="str">
        <f t="shared" si="282"/>
        <v>2006-2008_Persons_NX5_&lt;75</v>
      </c>
      <c r="C9067" s="152" t="s">
        <v>4</v>
      </c>
      <c r="D9067" s="152" t="s">
        <v>215</v>
      </c>
      <c r="E9067" s="152" t="s">
        <v>112</v>
      </c>
      <c r="F9067" s="152">
        <v>675</v>
      </c>
      <c r="G9067" s="152">
        <v>225</v>
      </c>
      <c r="H9067" s="152">
        <v>515.81054851675799</v>
      </c>
      <c r="I9067" s="152">
        <v>647.38174011024296</v>
      </c>
      <c r="J9067" s="152">
        <v>598.96031316935898</v>
      </c>
      <c r="K9067" s="152">
        <v>698.64411255041102</v>
      </c>
      <c r="L9067" s="152">
        <v>48.421426940883599</v>
      </c>
      <c r="M9067" s="152">
        <v>51.262372440168399</v>
      </c>
    </row>
    <row r="9068" spans="1:13">
      <c r="A9068" s="150" t="str">
        <f t="shared" si="283"/>
        <v>2007-2009PersonsNX5</v>
      </c>
      <c r="B9068" s="151" t="str">
        <f t="shared" si="282"/>
        <v>2007-2009_Persons_NX5_&lt;75</v>
      </c>
      <c r="C9068" s="152" t="s">
        <v>5</v>
      </c>
      <c r="D9068" s="152" t="s">
        <v>215</v>
      </c>
      <c r="E9068" s="152" t="s">
        <v>112</v>
      </c>
      <c r="F9068" s="152">
        <v>707</v>
      </c>
      <c r="G9068" s="152">
        <v>235.666666666667</v>
      </c>
      <c r="H9068" s="152">
        <v>534.85240494454797</v>
      </c>
      <c r="I9068" s="152">
        <v>672.11878418940103</v>
      </c>
      <c r="J9068" s="152">
        <v>622.89161758204295</v>
      </c>
      <c r="K9068" s="152">
        <v>724.16599482904701</v>
      </c>
      <c r="L9068" s="152">
        <v>49.227166607358001</v>
      </c>
      <c r="M9068" s="152">
        <v>52.0472106396467</v>
      </c>
    </row>
    <row r="9069" spans="1:13">
      <c r="A9069" s="150" t="str">
        <f t="shared" si="283"/>
        <v>2008-2010PersonsNX5</v>
      </c>
      <c r="B9069" s="151" t="str">
        <f t="shared" si="282"/>
        <v>2008-2010_Persons_NX5_&lt;75</v>
      </c>
      <c r="C9069" s="152" t="s">
        <v>6</v>
      </c>
      <c r="D9069" s="152" t="s">
        <v>215</v>
      </c>
      <c r="E9069" s="152" t="s">
        <v>112</v>
      </c>
      <c r="F9069" s="152">
        <v>723</v>
      </c>
      <c r="G9069" s="152">
        <v>241</v>
      </c>
      <c r="H9069" s="152">
        <v>541.60954671101399</v>
      </c>
      <c r="I9069" s="152">
        <v>688.369286579711</v>
      </c>
      <c r="J9069" s="152">
        <v>638.467016222133</v>
      </c>
      <c r="K9069" s="152">
        <v>741.09748851608697</v>
      </c>
      <c r="L9069" s="152">
        <v>49.902270357578097</v>
      </c>
      <c r="M9069" s="152">
        <v>52.728201936375598</v>
      </c>
    </row>
    <row r="9070" spans="1:13">
      <c r="A9070" s="150" t="str">
        <f t="shared" si="283"/>
        <v>2009-2011PersonsNX5</v>
      </c>
      <c r="B9070" s="151" t="str">
        <f t="shared" si="282"/>
        <v>2009-2011_Persons_NX5_&lt;75</v>
      </c>
      <c r="C9070" s="152" t="s">
        <v>7</v>
      </c>
      <c r="D9070" s="152" t="s">
        <v>215</v>
      </c>
      <c r="E9070" s="152" t="s">
        <v>112</v>
      </c>
      <c r="F9070" s="152">
        <v>711</v>
      </c>
      <c r="G9070" s="152">
        <v>237</v>
      </c>
      <c r="H9070" s="152">
        <v>530.01953095880594</v>
      </c>
      <c r="I9070" s="152">
        <v>680.21491222725501</v>
      </c>
      <c r="J9070" s="152">
        <v>630.41891160738498</v>
      </c>
      <c r="K9070" s="152">
        <v>732.85525852932903</v>
      </c>
      <c r="L9070" s="152">
        <v>49.796000619870597</v>
      </c>
      <c r="M9070" s="152">
        <v>52.640346302073802</v>
      </c>
    </row>
    <row r="9071" spans="1:13">
      <c r="A9071" s="150" t="str">
        <f t="shared" si="283"/>
        <v>2010-2012PersonsNX5</v>
      </c>
      <c r="B9071" s="151" t="str">
        <f t="shared" si="282"/>
        <v>2010-2012_Persons_NX5_&lt;75</v>
      </c>
      <c r="C9071" s="152" t="s">
        <v>8</v>
      </c>
      <c r="D9071" s="152" t="s">
        <v>215</v>
      </c>
      <c r="E9071" s="152" t="s">
        <v>112</v>
      </c>
      <c r="F9071" s="152">
        <v>709</v>
      </c>
      <c r="G9071" s="152">
        <v>236.333333333333</v>
      </c>
      <c r="H9071" s="152">
        <v>525.90197009257099</v>
      </c>
      <c r="I9071" s="152">
        <v>676.502140353659</v>
      </c>
      <c r="J9071" s="152">
        <v>626.88534402626794</v>
      </c>
      <c r="K9071" s="152">
        <v>728.95716478578402</v>
      </c>
      <c r="L9071" s="152">
        <v>49.616796327390297</v>
      </c>
      <c r="M9071" s="152">
        <v>52.4550244321251</v>
      </c>
    </row>
    <row r="9072" spans="1:13">
      <c r="A9072" s="150" t="str">
        <f t="shared" si="283"/>
        <v>2011-2013PersonsNX5</v>
      </c>
      <c r="B9072" s="151" t="str">
        <f t="shared" si="282"/>
        <v>2011-2013_Persons_NX5_&lt;75</v>
      </c>
      <c r="C9072" s="152" t="s">
        <v>9</v>
      </c>
      <c r="D9072" s="152" t="s">
        <v>215</v>
      </c>
      <c r="E9072" s="152" t="s">
        <v>112</v>
      </c>
      <c r="F9072" s="152">
        <v>683</v>
      </c>
      <c r="G9072" s="152">
        <v>227.666666666667</v>
      </c>
      <c r="H9072" s="152">
        <v>503.99580864393403</v>
      </c>
      <c r="I9072" s="152">
        <v>648.71103951789303</v>
      </c>
      <c r="J9072" s="152">
        <v>600.25975415745404</v>
      </c>
      <c r="K9072" s="152">
        <v>699.98779655880196</v>
      </c>
      <c r="L9072" s="152">
        <v>48.451285360439002</v>
      </c>
      <c r="M9072" s="152">
        <v>51.276757040909402</v>
      </c>
    </row>
    <row r="9073" spans="1:13">
      <c r="A9073" s="150" t="str">
        <f t="shared" si="283"/>
        <v>2012-2014PersonsNX5</v>
      </c>
      <c r="B9073" s="151" t="str">
        <f t="shared" si="282"/>
        <v>2012-2014_Persons_NX5_&lt;75</v>
      </c>
      <c r="C9073" s="152" t="s">
        <v>216</v>
      </c>
      <c r="D9073" s="152" t="s">
        <v>215</v>
      </c>
      <c r="E9073" s="152" t="s">
        <v>112</v>
      </c>
      <c r="F9073" s="152">
        <v>667</v>
      </c>
      <c r="G9073" s="152">
        <v>222.333333333333</v>
      </c>
      <c r="H9073" s="152">
        <v>488.43714758564101</v>
      </c>
      <c r="I9073" s="152">
        <v>628.93872468265101</v>
      </c>
      <c r="J9073" s="152">
        <v>581.47677917088595</v>
      </c>
      <c r="K9073" s="152">
        <v>679.20250471315603</v>
      </c>
      <c r="L9073" s="152">
        <v>47.461945511765101</v>
      </c>
      <c r="M9073" s="152">
        <v>50.263780030504897</v>
      </c>
    </row>
    <row r="9074" spans="1:13">
      <c r="A9074" s="150" t="str">
        <f t="shared" si="283"/>
        <v>2004-2006PersonsNZ</v>
      </c>
      <c r="B9074" s="151" t="str">
        <f t="shared" si="282"/>
        <v>2004-2006_Persons_NZ_&lt;75</v>
      </c>
      <c r="C9074" s="152" t="s">
        <v>1</v>
      </c>
      <c r="D9074" s="152" t="s">
        <v>215</v>
      </c>
      <c r="E9074" s="152" t="s">
        <v>113</v>
      </c>
      <c r="F9074" s="152">
        <v>1636</v>
      </c>
      <c r="G9074" s="152">
        <v>545.33333333333303</v>
      </c>
      <c r="H9074" s="152">
        <v>434.00866425609701</v>
      </c>
      <c r="I9074" s="152">
        <v>464.13303728154602</v>
      </c>
      <c r="J9074" s="152">
        <v>441.84426176457299</v>
      </c>
      <c r="K9074" s="152">
        <v>487.25229993212901</v>
      </c>
      <c r="L9074" s="152">
        <v>22.288775516973299</v>
      </c>
      <c r="M9074" s="152">
        <v>23.119262650582499</v>
      </c>
    </row>
    <row r="9075" spans="1:13">
      <c r="A9075" s="150" t="str">
        <f t="shared" si="283"/>
        <v>2005-2007PersonsNZ</v>
      </c>
      <c r="B9075" s="151" t="str">
        <f t="shared" si="282"/>
        <v>2005-2007_Persons_NZ_&lt;75</v>
      </c>
      <c r="C9075" s="152" t="s">
        <v>3</v>
      </c>
      <c r="D9075" s="152" t="s">
        <v>215</v>
      </c>
      <c r="E9075" s="152" t="s">
        <v>113</v>
      </c>
      <c r="F9075" s="152">
        <v>1613</v>
      </c>
      <c r="G9075" s="152">
        <v>537.66666666666697</v>
      </c>
      <c r="H9075" s="152">
        <v>426.02081242406598</v>
      </c>
      <c r="I9075" s="152">
        <v>453.753545676275</v>
      </c>
      <c r="J9075" s="152">
        <v>431.804740127412</v>
      </c>
      <c r="K9075" s="152">
        <v>476.52610041190798</v>
      </c>
      <c r="L9075" s="152">
        <v>21.948805548863</v>
      </c>
      <c r="M9075" s="152">
        <v>22.772554735633101</v>
      </c>
    </row>
    <row r="9076" spans="1:13">
      <c r="A9076" s="150" t="str">
        <f t="shared" si="283"/>
        <v>2006-2008PersonsNZ</v>
      </c>
      <c r="B9076" s="151" t="str">
        <f t="shared" si="282"/>
        <v>2006-2008_Persons_NZ_&lt;75</v>
      </c>
      <c r="C9076" s="152" t="s">
        <v>4</v>
      </c>
      <c r="D9076" s="152" t="s">
        <v>215</v>
      </c>
      <c r="E9076" s="152" t="s">
        <v>113</v>
      </c>
      <c r="F9076" s="152">
        <v>1630</v>
      </c>
      <c r="G9076" s="152">
        <v>543.33333333333303</v>
      </c>
      <c r="H9076" s="152">
        <v>428.53574855730699</v>
      </c>
      <c r="I9076" s="152">
        <v>452.01122873710102</v>
      </c>
      <c r="J9076" s="152">
        <v>430.25861777561403</v>
      </c>
      <c r="K9076" s="152">
        <v>474.575869989399</v>
      </c>
      <c r="L9076" s="152">
        <v>21.752610961486901</v>
      </c>
      <c r="M9076" s="152">
        <v>22.564641252297498</v>
      </c>
    </row>
    <row r="9077" spans="1:13">
      <c r="A9077" s="150" t="str">
        <f t="shared" si="283"/>
        <v>2007-2009PersonsNZ</v>
      </c>
      <c r="B9077" s="151" t="str">
        <f t="shared" si="282"/>
        <v>2007-2009_Persons_NZ_&lt;75</v>
      </c>
      <c r="C9077" s="152" t="s">
        <v>5</v>
      </c>
      <c r="D9077" s="152" t="s">
        <v>215</v>
      </c>
      <c r="E9077" s="152" t="s">
        <v>113</v>
      </c>
      <c r="F9077" s="152">
        <v>1689</v>
      </c>
      <c r="G9077" s="152">
        <v>563</v>
      </c>
      <c r="H9077" s="152">
        <v>442.588026277518</v>
      </c>
      <c r="I9077" s="152">
        <v>462.83016211315999</v>
      </c>
      <c r="J9077" s="152">
        <v>440.94480955467401</v>
      </c>
      <c r="K9077" s="152">
        <v>485.51781498044897</v>
      </c>
      <c r="L9077" s="152">
        <v>21.8853525584857</v>
      </c>
      <c r="M9077" s="152">
        <v>22.687652867289199</v>
      </c>
    </row>
    <row r="9078" spans="1:13">
      <c r="A9078" s="150" t="str">
        <f t="shared" si="283"/>
        <v>2008-2010PersonsNZ</v>
      </c>
      <c r="B9078" s="151" t="str">
        <f t="shared" si="282"/>
        <v>2008-2010_Persons_NZ_&lt;75</v>
      </c>
      <c r="C9078" s="152" t="s">
        <v>6</v>
      </c>
      <c r="D9078" s="152" t="s">
        <v>215</v>
      </c>
      <c r="E9078" s="152" t="s">
        <v>113</v>
      </c>
      <c r="F9078" s="152">
        <v>1639</v>
      </c>
      <c r="G9078" s="152">
        <v>546.33333333333303</v>
      </c>
      <c r="H9078" s="152">
        <v>428.76351821525498</v>
      </c>
      <c r="I9078" s="152">
        <v>442.65189139486603</v>
      </c>
      <c r="J9078" s="152">
        <v>421.40912468669899</v>
      </c>
      <c r="K9078" s="152">
        <v>464.68543111448503</v>
      </c>
      <c r="L9078" s="152">
        <v>21.242766708166201</v>
      </c>
      <c r="M9078" s="152">
        <v>22.033539719619</v>
      </c>
    </row>
    <row r="9079" spans="1:13">
      <c r="A9079" s="150" t="str">
        <f t="shared" si="283"/>
        <v>2009-2011PersonsNZ</v>
      </c>
      <c r="B9079" s="151" t="str">
        <f t="shared" si="282"/>
        <v>2009-2011_Persons_NZ_&lt;75</v>
      </c>
      <c r="C9079" s="152" t="s">
        <v>7</v>
      </c>
      <c r="D9079" s="152" t="s">
        <v>215</v>
      </c>
      <c r="E9079" s="152" t="s">
        <v>113</v>
      </c>
      <c r="F9079" s="152">
        <v>1685</v>
      </c>
      <c r="G9079" s="152">
        <v>561.66666666666697</v>
      </c>
      <c r="H9079" s="152">
        <v>440.46990427294998</v>
      </c>
      <c r="I9079" s="152">
        <v>451.52231237219701</v>
      </c>
      <c r="J9079" s="152">
        <v>430.14539281397299</v>
      </c>
      <c r="K9079" s="152">
        <v>473.68384177016401</v>
      </c>
      <c r="L9079" s="152">
        <v>21.3769195582246</v>
      </c>
      <c r="M9079" s="152">
        <v>22.1615293979672</v>
      </c>
    </row>
    <row r="9080" spans="1:13">
      <c r="A9080" s="150" t="str">
        <f t="shared" si="283"/>
        <v>2010-2012PersonsNZ</v>
      </c>
      <c r="B9080" s="151" t="str">
        <f t="shared" si="282"/>
        <v>2010-2012_Persons_NZ_&lt;75</v>
      </c>
      <c r="C9080" s="152" t="s">
        <v>8</v>
      </c>
      <c r="D9080" s="152" t="s">
        <v>215</v>
      </c>
      <c r="E9080" s="152" t="s">
        <v>113</v>
      </c>
      <c r="F9080" s="152">
        <v>1608</v>
      </c>
      <c r="G9080" s="152">
        <v>536</v>
      </c>
      <c r="H9080" s="152">
        <v>419.984799057646</v>
      </c>
      <c r="I9080" s="152">
        <v>425.366049655724</v>
      </c>
      <c r="J9080" s="152">
        <v>404.75729246513998</v>
      </c>
      <c r="K9080" s="152">
        <v>446.74948968249902</v>
      </c>
      <c r="L9080" s="152">
        <v>20.608757190584399</v>
      </c>
      <c r="M9080" s="152">
        <v>21.3834400267754</v>
      </c>
    </row>
    <row r="9081" spans="1:13">
      <c r="A9081" s="150" t="str">
        <f t="shared" si="283"/>
        <v>2011-2013PersonsNZ</v>
      </c>
      <c r="B9081" s="151" t="str">
        <f t="shared" si="282"/>
        <v>2011-2013_Persons_NZ_&lt;75</v>
      </c>
      <c r="C9081" s="152" t="s">
        <v>9</v>
      </c>
      <c r="D9081" s="152" t="s">
        <v>215</v>
      </c>
      <c r="E9081" s="152" t="s">
        <v>113</v>
      </c>
      <c r="F9081" s="152">
        <v>1702</v>
      </c>
      <c r="G9081" s="152">
        <v>567.33333333333303</v>
      </c>
      <c r="H9081" s="152">
        <v>444.53034402783197</v>
      </c>
      <c r="I9081" s="152">
        <v>446.50706978752299</v>
      </c>
      <c r="J9081" s="152">
        <v>425.47203895079298</v>
      </c>
      <c r="K9081" s="152">
        <v>468.31021916818003</v>
      </c>
      <c r="L9081" s="152">
        <v>21.035030836729501</v>
      </c>
      <c r="M9081" s="152">
        <v>21.803149380657501</v>
      </c>
    </row>
    <row r="9082" spans="1:13">
      <c r="A9082" s="150" t="str">
        <f t="shared" si="283"/>
        <v>2012-2014PersonsNZ</v>
      </c>
      <c r="B9082" s="151" t="str">
        <f t="shared" si="282"/>
        <v>2012-2014_Persons_NZ_&lt;75</v>
      </c>
      <c r="C9082" s="152" t="s">
        <v>216</v>
      </c>
      <c r="D9082" s="152" t="s">
        <v>215</v>
      </c>
      <c r="E9082" s="152" t="s">
        <v>113</v>
      </c>
      <c r="F9082" s="152">
        <v>1654</v>
      </c>
      <c r="G9082" s="152">
        <v>551.33333333333303</v>
      </c>
      <c r="H9082" s="152">
        <v>431.74669468408598</v>
      </c>
      <c r="I9082" s="152">
        <v>427.73773260123698</v>
      </c>
      <c r="J9082" s="152">
        <v>407.30236851916698</v>
      </c>
      <c r="K9082" s="152">
        <v>448.93028627323503</v>
      </c>
      <c r="L9082" s="152">
        <v>20.435364082070102</v>
      </c>
      <c r="M9082" s="152">
        <v>21.192553671997601</v>
      </c>
    </row>
    <row r="9083" spans="1:13">
      <c r="A9083" s="150" t="str">
        <f t="shared" si="283"/>
        <v>2004-2006PersonsNZ1</v>
      </c>
      <c r="B9083" s="151" t="str">
        <f t="shared" si="282"/>
        <v>2004-2006_Persons_NZ1_&lt;75</v>
      </c>
      <c r="C9083" s="152" t="s">
        <v>1</v>
      </c>
      <c r="D9083" s="152" t="s">
        <v>215</v>
      </c>
      <c r="E9083" s="152" t="s">
        <v>114</v>
      </c>
      <c r="F9083" s="152">
        <v>240</v>
      </c>
      <c r="G9083" s="152">
        <v>80</v>
      </c>
      <c r="H9083" s="152">
        <v>301.996954864038</v>
      </c>
      <c r="I9083" s="152">
        <v>311.99126123932302</v>
      </c>
      <c r="J9083" s="152">
        <v>273.51399324593399</v>
      </c>
      <c r="K9083" s="152">
        <v>354.337142144604</v>
      </c>
      <c r="L9083" s="152">
        <v>38.477267993389098</v>
      </c>
      <c r="M9083" s="152">
        <v>42.345880905280097</v>
      </c>
    </row>
    <row r="9084" spans="1:13">
      <c r="A9084" s="150" t="str">
        <f t="shared" si="283"/>
        <v>2005-2007PersonsNZ1</v>
      </c>
      <c r="B9084" s="151" t="str">
        <f t="shared" si="282"/>
        <v>2005-2007_Persons_NZ1_&lt;75</v>
      </c>
      <c r="C9084" s="152" t="s">
        <v>3</v>
      </c>
      <c r="D9084" s="152" t="s">
        <v>215</v>
      </c>
      <c r="E9084" s="152" t="s">
        <v>114</v>
      </c>
      <c r="F9084" s="152">
        <v>231</v>
      </c>
      <c r="G9084" s="152">
        <v>77</v>
      </c>
      <c r="H9084" s="152">
        <v>291.111643205505</v>
      </c>
      <c r="I9084" s="152">
        <v>295.35707537114502</v>
      </c>
      <c r="J9084" s="152">
        <v>258.23809720411498</v>
      </c>
      <c r="K9084" s="152">
        <v>336.28404492267299</v>
      </c>
      <c r="L9084" s="152">
        <v>37.118978167030001</v>
      </c>
      <c r="M9084" s="152">
        <v>40.926969551528302</v>
      </c>
    </row>
    <row r="9085" spans="1:13">
      <c r="A9085" s="150" t="str">
        <f t="shared" si="283"/>
        <v>2006-2008PersonsNZ1</v>
      </c>
      <c r="B9085" s="151" t="str">
        <f t="shared" si="282"/>
        <v>2006-2008_Persons_NZ1_&lt;75</v>
      </c>
      <c r="C9085" s="152" t="s">
        <v>4</v>
      </c>
      <c r="D9085" s="152" t="s">
        <v>215</v>
      </c>
      <c r="E9085" s="152" t="s">
        <v>114</v>
      </c>
      <c r="F9085" s="152">
        <v>242</v>
      </c>
      <c r="G9085" s="152">
        <v>80.6666666666667</v>
      </c>
      <c r="H9085" s="152">
        <v>304.39868680897098</v>
      </c>
      <c r="I9085" s="152">
        <v>302.36711855543803</v>
      </c>
      <c r="J9085" s="152">
        <v>265.223824628655</v>
      </c>
      <c r="K9085" s="152">
        <v>343.22861461785601</v>
      </c>
      <c r="L9085" s="152">
        <v>37.143293926782597</v>
      </c>
      <c r="M9085" s="152">
        <v>40.861496062417899</v>
      </c>
    </row>
    <row r="9086" spans="1:13">
      <c r="A9086" s="150" t="str">
        <f t="shared" si="283"/>
        <v>2007-2009PersonsNZ1</v>
      </c>
      <c r="B9086" s="151" t="str">
        <f t="shared" si="282"/>
        <v>2007-2009_Persons_NZ1_&lt;75</v>
      </c>
      <c r="C9086" s="152" t="s">
        <v>5</v>
      </c>
      <c r="D9086" s="152" t="s">
        <v>215</v>
      </c>
      <c r="E9086" s="152" t="s">
        <v>114</v>
      </c>
      <c r="F9086" s="152">
        <v>260</v>
      </c>
      <c r="G9086" s="152">
        <v>86.6666666666667</v>
      </c>
      <c r="H9086" s="152">
        <v>326.592136666248</v>
      </c>
      <c r="I9086" s="152">
        <v>316.80954275629603</v>
      </c>
      <c r="J9086" s="152">
        <v>279.20598030112399</v>
      </c>
      <c r="K9086" s="152">
        <v>358.03791967901799</v>
      </c>
      <c r="L9086" s="152">
        <v>37.603562455172003</v>
      </c>
      <c r="M9086" s="152">
        <v>41.2283769227219</v>
      </c>
    </row>
    <row r="9087" spans="1:13">
      <c r="A9087" s="150" t="str">
        <f t="shared" si="283"/>
        <v>2008-2010PersonsNZ1</v>
      </c>
      <c r="B9087" s="151" t="str">
        <f t="shared" ref="B9087:B9150" si="284">CONCATENATE(C9087,"_",D9087,"_",E9087,"_","&lt;75")</f>
        <v>2008-2010_Persons_NZ1_&lt;75</v>
      </c>
      <c r="C9087" s="152" t="s">
        <v>6</v>
      </c>
      <c r="D9087" s="152" t="s">
        <v>215</v>
      </c>
      <c r="E9087" s="152" t="s">
        <v>114</v>
      </c>
      <c r="F9087" s="152">
        <v>245</v>
      </c>
      <c r="G9087" s="152">
        <v>81.6666666666667</v>
      </c>
      <c r="H9087" s="152">
        <v>308.30019630543097</v>
      </c>
      <c r="I9087" s="152">
        <v>291.32472934527402</v>
      </c>
      <c r="J9087" s="152">
        <v>255.74210280572899</v>
      </c>
      <c r="K9087" s="152">
        <v>330.446292977817</v>
      </c>
      <c r="L9087" s="152">
        <v>35.582626539545799</v>
      </c>
      <c r="M9087" s="152">
        <v>39.121563632542802</v>
      </c>
    </row>
    <row r="9088" spans="1:13">
      <c r="A9088" s="150" t="str">
        <f t="shared" si="283"/>
        <v>2009-2011PersonsNZ1</v>
      </c>
      <c r="B9088" s="151" t="str">
        <f t="shared" si="284"/>
        <v>2009-2011_Persons_NZ1_&lt;75</v>
      </c>
      <c r="C9088" s="152" t="s">
        <v>7</v>
      </c>
      <c r="D9088" s="152" t="s">
        <v>215</v>
      </c>
      <c r="E9088" s="152" t="s">
        <v>114</v>
      </c>
      <c r="F9088" s="152">
        <v>249</v>
      </c>
      <c r="G9088" s="152">
        <v>83</v>
      </c>
      <c r="H9088" s="152">
        <v>314.664105545165</v>
      </c>
      <c r="I9088" s="152">
        <v>292.52454331060699</v>
      </c>
      <c r="J9088" s="152">
        <v>257.05718468332799</v>
      </c>
      <c r="K9088" s="152">
        <v>331.48943029924698</v>
      </c>
      <c r="L9088" s="152">
        <v>35.467358627278898</v>
      </c>
      <c r="M9088" s="152">
        <v>38.964886988640401</v>
      </c>
    </row>
    <row r="9089" spans="1:13">
      <c r="A9089" s="150" t="str">
        <f t="shared" si="283"/>
        <v>2010-2012PersonsNZ1</v>
      </c>
      <c r="B9089" s="151" t="str">
        <f t="shared" si="284"/>
        <v>2010-2012_Persons_NZ1_&lt;75</v>
      </c>
      <c r="C9089" s="152" t="s">
        <v>8</v>
      </c>
      <c r="D9089" s="152" t="s">
        <v>215</v>
      </c>
      <c r="E9089" s="152" t="s">
        <v>114</v>
      </c>
      <c r="F9089" s="152">
        <v>247</v>
      </c>
      <c r="G9089" s="152">
        <v>82.3333333333333</v>
      </c>
      <c r="H9089" s="152">
        <v>312.99102843529801</v>
      </c>
      <c r="I9089" s="152">
        <v>286.08276435296602</v>
      </c>
      <c r="J9089" s="152">
        <v>251.255572447931</v>
      </c>
      <c r="K9089" s="152">
        <v>324.35896578099897</v>
      </c>
      <c r="L9089" s="152">
        <v>34.827191905034397</v>
      </c>
      <c r="M9089" s="152">
        <v>38.276201428032998</v>
      </c>
    </row>
    <row r="9090" spans="1:13">
      <c r="A9090" s="150" t="str">
        <f t="shared" si="283"/>
        <v>2011-2013PersonsNZ1</v>
      </c>
      <c r="B9090" s="151" t="str">
        <f t="shared" si="284"/>
        <v>2011-2013_Persons_NZ1_&lt;75</v>
      </c>
      <c r="C9090" s="152" t="s">
        <v>9</v>
      </c>
      <c r="D9090" s="152" t="s">
        <v>215</v>
      </c>
      <c r="E9090" s="152" t="s">
        <v>114</v>
      </c>
      <c r="F9090" s="152">
        <v>281</v>
      </c>
      <c r="G9090" s="152">
        <v>93.6666666666667</v>
      </c>
      <c r="H9090" s="152">
        <v>356.48136401694899</v>
      </c>
      <c r="I9090" s="152">
        <v>323.34858888861999</v>
      </c>
      <c r="J9090" s="152">
        <v>286.34699700603301</v>
      </c>
      <c r="K9090" s="152">
        <v>363.77438099791999</v>
      </c>
      <c r="L9090" s="152">
        <v>37.001591882586901</v>
      </c>
      <c r="M9090" s="152">
        <v>40.425792109299799</v>
      </c>
    </row>
    <row r="9091" spans="1:13">
      <c r="A9091" s="150" t="str">
        <f t="shared" ref="A9091:A9154" si="285">C9091&amp;D9091&amp;E9091</f>
        <v>2012-2014PersonsNZ1</v>
      </c>
      <c r="B9091" s="151" t="str">
        <f t="shared" si="284"/>
        <v>2012-2014_Persons_NZ1_&lt;75</v>
      </c>
      <c r="C9091" s="152" t="s">
        <v>216</v>
      </c>
      <c r="D9091" s="152" t="s">
        <v>215</v>
      </c>
      <c r="E9091" s="152" t="s">
        <v>114</v>
      </c>
      <c r="F9091" s="152">
        <v>263</v>
      </c>
      <c r="G9091" s="152">
        <v>87.6666666666667</v>
      </c>
      <c r="H9091" s="152">
        <v>332.94089349689199</v>
      </c>
      <c r="I9091" s="152">
        <v>293.60479869550397</v>
      </c>
      <c r="J9091" s="152">
        <v>258.90197827387101</v>
      </c>
      <c r="K9091" s="152">
        <v>331.632702002038</v>
      </c>
      <c r="L9091" s="152">
        <v>34.702820421633398</v>
      </c>
      <c r="M9091" s="152">
        <v>38.027903306534299</v>
      </c>
    </row>
    <row r="9092" spans="1:13">
      <c r="A9092" s="150" t="str">
        <f t="shared" si="285"/>
        <v>2004-2006PersonsNZ2</v>
      </c>
      <c r="B9092" s="151" t="str">
        <f t="shared" si="284"/>
        <v>2004-2006_Persons_NZ2_&lt;75</v>
      </c>
      <c r="C9092" s="152" t="s">
        <v>1</v>
      </c>
      <c r="D9092" s="152" t="s">
        <v>215</v>
      </c>
      <c r="E9092" s="152" t="s">
        <v>115</v>
      </c>
      <c r="F9092" s="152">
        <v>306</v>
      </c>
      <c r="G9092" s="152">
        <v>102</v>
      </c>
      <c r="H9092" s="152">
        <v>403.02399704975898</v>
      </c>
      <c r="I9092" s="152">
        <v>422.50050449781401</v>
      </c>
      <c r="J9092" s="152">
        <v>376.31052093984601</v>
      </c>
      <c r="K9092" s="152">
        <v>472.77821817020799</v>
      </c>
      <c r="L9092" s="152">
        <v>46.189983557968503</v>
      </c>
      <c r="M9092" s="152">
        <v>50.277713672393801</v>
      </c>
    </row>
    <row r="9093" spans="1:13">
      <c r="A9093" s="150" t="str">
        <f t="shared" si="285"/>
        <v>2005-2007PersonsNZ2</v>
      </c>
      <c r="B9093" s="151" t="str">
        <f t="shared" si="284"/>
        <v>2005-2007_Persons_NZ2_&lt;75</v>
      </c>
      <c r="C9093" s="152" t="s">
        <v>3</v>
      </c>
      <c r="D9093" s="152" t="s">
        <v>215</v>
      </c>
      <c r="E9093" s="152" t="s">
        <v>115</v>
      </c>
      <c r="F9093" s="152">
        <v>299</v>
      </c>
      <c r="G9093" s="152">
        <v>99.6666666666667</v>
      </c>
      <c r="H9093" s="152">
        <v>392.08486867123901</v>
      </c>
      <c r="I9093" s="152">
        <v>411.017749404401</v>
      </c>
      <c r="J9093" s="152">
        <v>365.55811143773002</v>
      </c>
      <c r="K9093" s="152">
        <v>460.54955069163702</v>
      </c>
      <c r="L9093" s="152">
        <v>45.459637966670897</v>
      </c>
      <c r="M9093" s="152">
        <v>49.531801287236</v>
      </c>
    </row>
    <row r="9094" spans="1:13">
      <c r="A9094" s="150" t="str">
        <f t="shared" si="285"/>
        <v>2006-2008PersonsNZ2</v>
      </c>
      <c r="B9094" s="151" t="str">
        <f t="shared" si="284"/>
        <v>2006-2008_Persons_NZ2_&lt;75</v>
      </c>
      <c r="C9094" s="152" t="s">
        <v>4</v>
      </c>
      <c r="D9094" s="152" t="s">
        <v>215</v>
      </c>
      <c r="E9094" s="152" t="s">
        <v>115</v>
      </c>
      <c r="F9094" s="152">
        <v>295</v>
      </c>
      <c r="G9094" s="152">
        <v>98.3333333333333</v>
      </c>
      <c r="H9094" s="152">
        <v>384.77591694057497</v>
      </c>
      <c r="I9094" s="152">
        <v>401.80276846642101</v>
      </c>
      <c r="J9094" s="152">
        <v>357.06201203503798</v>
      </c>
      <c r="K9094" s="152">
        <v>450.57968063434998</v>
      </c>
      <c r="L9094" s="152">
        <v>44.740756431383701</v>
      </c>
      <c r="M9094" s="152">
        <v>48.776912167928202</v>
      </c>
    </row>
    <row r="9095" spans="1:13">
      <c r="A9095" s="150" t="str">
        <f t="shared" si="285"/>
        <v>2007-2009PersonsNZ2</v>
      </c>
      <c r="B9095" s="151" t="str">
        <f t="shared" si="284"/>
        <v>2007-2009_Persons_NZ2_&lt;75</v>
      </c>
      <c r="C9095" s="152" t="s">
        <v>5</v>
      </c>
      <c r="D9095" s="152" t="s">
        <v>215</v>
      </c>
      <c r="E9095" s="152" t="s">
        <v>115</v>
      </c>
      <c r="F9095" s="152">
        <v>296</v>
      </c>
      <c r="G9095" s="152">
        <v>98.6666666666667</v>
      </c>
      <c r="H9095" s="152">
        <v>384.35568482833798</v>
      </c>
      <c r="I9095" s="152">
        <v>400.26194921893602</v>
      </c>
      <c r="J9095" s="152">
        <v>355.78176579110698</v>
      </c>
      <c r="K9095" s="152">
        <v>448.74767057751097</v>
      </c>
      <c r="L9095" s="152">
        <v>44.480183427829402</v>
      </c>
      <c r="M9095" s="152">
        <v>48.485721358574303</v>
      </c>
    </row>
    <row r="9096" spans="1:13">
      <c r="A9096" s="150" t="str">
        <f t="shared" si="285"/>
        <v>2008-2010PersonsNZ2</v>
      </c>
      <c r="B9096" s="151" t="str">
        <f t="shared" si="284"/>
        <v>2008-2010_Persons_NZ2_&lt;75</v>
      </c>
      <c r="C9096" s="152" t="s">
        <v>6</v>
      </c>
      <c r="D9096" s="152" t="s">
        <v>215</v>
      </c>
      <c r="E9096" s="152" t="s">
        <v>115</v>
      </c>
      <c r="F9096" s="152">
        <v>294</v>
      </c>
      <c r="G9096" s="152">
        <v>98</v>
      </c>
      <c r="H9096" s="152">
        <v>381.01162474242801</v>
      </c>
      <c r="I9096" s="152">
        <v>390.10318050968698</v>
      </c>
      <c r="J9096" s="152">
        <v>346.61547565949002</v>
      </c>
      <c r="K9096" s="152">
        <v>437.52098961064002</v>
      </c>
      <c r="L9096" s="152">
        <v>43.487704850197098</v>
      </c>
      <c r="M9096" s="152">
        <v>47.417809100952802</v>
      </c>
    </row>
    <row r="9097" spans="1:13">
      <c r="A9097" s="150" t="str">
        <f t="shared" si="285"/>
        <v>2009-2011PersonsNZ2</v>
      </c>
      <c r="B9097" s="151" t="str">
        <f t="shared" si="284"/>
        <v>2009-2011_Persons_NZ2_&lt;75</v>
      </c>
      <c r="C9097" s="152" t="s">
        <v>7</v>
      </c>
      <c r="D9097" s="152" t="s">
        <v>215</v>
      </c>
      <c r="E9097" s="152" t="s">
        <v>115</v>
      </c>
      <c r="F9097" s="152">
        <v>286</v>
      </c>
      <c r="G9097" s="152">
        <v>95.3333333333333</v>
      </c>
      <c r="H9097" s="152">
        <v>371.92124632630203</v>
      </c>
      <c r="I9097" s="152">
        <v>375.48570310894399</v>
      </c>
      <c r="J9097" s="152">
        <v>333.06913677268699</v>
      </c>
      <c r="K9097" s="152">
        <v>421.79142792492399</v>
      </c>
      <c r="L9097" s="152">
        <v>42.416566336257397</v>
      </c>
      <c r="M9097" s="152">
        <v>46.305724815980099</v>
      </c>
    </row>
    <row r="9098" spans="1:13">
      <c r="A9098" s="150" t="str">
        <f t="shared" si="285"/>
        <v>2010-2012PersonsNZ2</v>
      </c>
      <c r="B9098" s="151" t="str">
        <f t="shared" si="284"/>
        <v>2010-2012_Persons_NZ2_&lt;75</v>
      </c>
      <c r="C9098" s="152" t="s">
        <v>8</v>
      </c>
      <c r="D9098" s="152" t="s">
        <v>215</v>
      </c>
      <c r="E9098" s="152" t="s">
        <v>115</v>
      </c>
      <c r="F9098" s="152">
        <v>292</v>
      </c>
      <c r="G9098" s="152">
        <v>97.3333333333333</v>
      </c>
      <c r="H9098" s="152">
        <v>381.15626101371902</v>
      </c>
      <c r="I9098" s="152">
        <v>378.32916386615699</v>
      </c>
      <c r="J9098" s="152">
        <v>336.00684689031198</v>
      </c>
      <c r="K9098" s="152">
        <v>424.48997694164802</v>
      </c>
      <c r="L9098" s="152">
        <v>42.322316975845602</v>
      </c>
      <c r="M9098" s="152">
        <v>46.160813075490502</v>
      </c>
    </row>
    <row r="9099" spans="1:13">
      <c r="A9099" s="150" t="str">
        <f t="shared" si="285"/>
        <v>2011-2013PersonsNZ2</v>
      </c>
      <c r="B9099" s="151" t="str">
        <f t="shared" si="284"/>
        <v>2011-2013_Persons_NZ2_&lt;75</v>
      </c>
      <c r="C9099" s="152" t="s">
        <v>9</v>
      </c>
      <c r="D9099" s="152" t="s">
        <v>215</v>
      </c>
      <c r="E9099" s="152" t="s">
        <v>115</v>
      </c>
      <c r="F9099" s="152">
        <v>310</v>
      </c>
      <c r="G9099" s="152">
        <v>103.333333333333</v>
      </c>
      <c r="H9099" s="152">
        <v>406.56804112894798</v>
      </c>
      <c r="I9099" s="152">
        <v>399.45324347818001</v>
      </c>
      <c r="J9099" s="152">
        <v>356.02633867740099</v>
      </c>
      <c r="K9099" s="152">
        <v>446.69730381091</v>
      </c>
      <c r="L9099" s="152">
        <v>43.426904800779297</v>
      </c>
      <c r="M9099" s="152">
        <v>47.2440603327302</v>
      </c>
    </row>
    <row r="9100" spans="1:13">
      <c r="A9100" s="150" t="str">
        <f t="shared" si="285"/>
        <v>2012-2014PersonsNZ2</v>
      </c>
      <c r="B9100" s="151" t="str">
        <f t="shared" si="284"/>
        <v>2012-2014_Persons_NZ2_&lt;75</v>
      </c>
      <c r="C9100" s="152" t="s">
        <v>216</v>
      </c>
      <c r="D9100" s="152" t="s">
        <v>215</v>
      </c>
      <c r="E9100" s="152" t="s">
        <v>115</v>
      </c>
      <c r="F9100" s="152">
        <v>328</v>
      </c>
      <c r="G9100" s="152">
        <v>109.333333333333</v>
      </c>
      <c r="H9100" s="152">
        <v>431.75505798417799</v>
      </c>
      <c r="I9100" s="152">
        <v>413.41104312310199</v>
      </c>
      <c r="J9100" s="152">
        <v>369.70415387068101</v>
      </c>
      <c r="K9100" s="152">
        <v>460.84790425575801</v>
      </c>
      <c r="L9100" s="152">
        <v>43.706889252420403</v>
      </c>
      <c r="M9100" s="152">
        <v>47.436861132656098</v>
      </c>
    </row>
    <row r="9101" spans="1:13">
      <c r="A9101" s="150" t="str">
        <f t="shared" si="285"/>
        <v>2004-2006PersonsNZ3</v>
      </c>
      <c r="B9101" s="151" t="str">
        <f t="shared" si="284"/>
        <v>2004-2006_Persons_NZ3_&lt;75</v>
      </c>
      <c r="C9101" s="152" t="s">
        <v>1</v>
      </c>
      <c r="D9101" s="152" t="s">
        <v>215</v>
      </c>
      <c r="E9101" s="152" t="s">
        <v>116</v>
      </c>
      <c r="F9101" s="152">
        <v>309</v>
      </c>
      <c r="G9101" s="152">
        <v>103</v>
      </c>
      <c r="H9101" s="152">
        <v>415.76405053753302</v>
      </c>
      <c r="I9101" s="152">
        <v>460.45896156505898</v>
      </c>
      <c r="J9101" s="152">
        <v>410.275695365209</v>
      </c>
      <c r="K9101" s="152">
        <v>515.06072502996597</v>
      </c>
      <c r="L9101" s="152">
        <v>50.183266199849797</v>
      </c>
      <c r="M9101" s="152">
        <v>54.601763464906803</v>
      </c>
    </row>
    <row r="9102" spans="1:13">
      <c r="A9102" s="150" t="str">
        <f t="shared" si="285"/>
        <v>2005-2007PersonsNZ3</v>
      </c>
      <c r="B9102" s="151" t="str">
        <f t="shared" si="284"/>
        <v>2005-2007_Persons_NZ3_&lt;75</v>
      </c>
      <c r="C9102" s="152" t="s">
        <v>3</v>
      </c>
      <c r="D9102" s="152" t="s">
        <v>215</v>
      </c>
      <c r="E9102" s="152" t="s">
        <v>116</v>
      </c>
      <c r="F9102" s="152">
        <v>303</v>
      </c>
      <c r="G9102" s="152">
        <v>101</v>
      </c>
      <c r="H9102" s="152">
        <v>405.76915350930102</v>
      </c>
      <c r="I9102" s="152">
        <v>446.13291562962303</v>
      </c>
      <c r="J9102" s="152">
        <v>397.02287265418801</v>
      </c>
      <c r="K9102" s="152">
        <v>499.61159423363199</v>
      </c>
      <c r="L9102" s="152">
        <v>49.110042975434702</v>
      </c>
      <c r="M9102" s="152">
        <v>53.478678604009602</v>
      </c>
    </row>
    <row r="9103" spans="1:13">
      <c r="A9103" s="150" t="str">
        <f t="shared" si="285"/>
        <v>2006-2008PersonsNZ3</v>
      </c>
      <c r="B9103" s="151" t="str">
        <f t="shared" si="284"/>
        <v>2006-2008_Persons_NZ3_&lt;75</v>
      </c>
      <c r="C9103" s="152" t="s">
        <v>4</v>
      </c>
      <c r="D9103" s="152" t="s">
        <v>215</v>
      </c>
      <c r="E9103" s="152" t="s">
        <v>116</v>
      </c>
      <c r="F9103" s="152">
        <v>291</v>
      </c>
      <c r="G9103" s="152">
        <v>97</v>
      </c>
      <c r="H9103" s="152">
        <v>387.45755941681603</v>
      </c>
      <c r="I9103" s="152">
        <v>416.36841424292601</v>
      </c>
      <c r="J9103" s="152">
        <v>369.63803137629998</v>
      </c>
      <c r="K9103" s="152">
        <v>467.34472036058202</v>
      </c>
      <c r="L9103" s="152">
        <v>46.7303828666264</v>
      </c>
      <c r="M9103" s="152">
        <v>50.9763061176562</v>
      </c>
    </row>
    <row r="9104" spans="1:13">
      <c r="A9104" s="150" t="str">
        <f t="shared" si="285"/>
        <v>2007-2009PersonsNZ3</v>
      </c>
      <c r="B9104" s="151" t="str">
        <f t="shared" si="284"/>
        <v>2007-2009_Persons_NZ3_&lt;75</v>
      </c>
      <c r="C9104" s="152" t="s">
        <v>5</v>
      </c>
      <c r="D9104" s="152" t="s">
        <v>215</v>
      </c>
      <c r="E9104" s="152" t="s">
        <v>116</v>
      </c>
      <c r="F9104" s="152">
        <v>329</v>
      </c>
      <c r="G9104" s="152">
        <v>109.666666666667</v>
      </c>
      <c r="H9104" s="152">
        <v>436.39161173084301</v>
      </c>
      <c r="I9104" s="152">
        <v>461.16727140467299</v>
      </c>
      <c r="J9104" s="152">
        <v>412.37501351686097</v>
      </c>
      <c r="K9104" s="152">
        <v>514.11686700717405</v>
      </c>
      <c r="L9104" s="152">
        <v>48.792257887811701</v>
      </c>
      <c r="M9104" s="152">
        <v>52.949595602501503</v>
      </c>
    </row>
    <row r="9105" spans="1:13">
      <c r="A9105" s="150" t="str">
        <f t="shared" si="285"/>
        <v>2008-2010PersonsNZ3</v>
      </c>
      <c r="B9105" s="151" t="str">
        <f t="shared" si="284"/>
        <v>2008-2010_Persons_NZ3_&lt;75</v>
      </c>
      <c r="C9105" s="152" t="s">
        <v>6</v>
      </c>
      <c r="D9105" s="152" t="s">
        <v>215</v>
      </c>
      <c r="E9105" s="152" t="s">
        <v>116</v>
      </c>
      <c r="F9105" s="152">
        <v>324</v>
      </c>
      <c r="G9105" s="152">
        <v>108</v>
      </c>
      <c r="H9105" s="152">
        <v>427.83573220652301</v>
      </c>
      <c r="I9105" s="152">
        <v>446.98303940328401</v>
      </c>
      <c r="J9105" s="152">
        <v>399.35850011975202</v>
      </c>
      <c r="K9105" s="152">
        <v>498.69804895317901</v>
      </c>
      <c r="L9105" s="152">
        <v>47.624539283531597</v>
      </c>
      <c r="M9105" s="152">
        <v>51.715009549895697</v>
      </c>
    </row>
    <row r="9106" spans="1:13">
      <c r="A9106" s="150" t="str">
        <f t="shared" si="285"/>
        <v>2009-2011PersonsNZ3</v>
      </c>
      <c r="B9106" s="151" t="str">
        <f t="shared" si="284"/>
        <v>2009-2011_Persons_NZ3_&lt;75</v>
      </c>
      <c r="C9106" s="152" t="s">
        <v>7</v>
      </c>
      <c r="D9106" s="152" t="s">
        <v>215</v>
      </c>
      <c r="E9106" s="152" t="s">
        <v>116</v>
      </c>
      <c r="F9106" s="152">
        <v>355</v>
      </c>
      <c r="G9106" s="152">
        <v>118.333333333333</v>
      </c>
      <c r="H9106" s="152">
        <v>468.12157974550001</v>
      </c>
      <c r="I9106" s="152">
        <v>486.46329279367399</v>
      </c>
      <c r="J9106" s="152">
        <v>436.88932963232998</v>
      </c>
      <c r="K9106" s="152">
        <v>540.09664826286701</v>
      </c>
      <c r="L9106" s="152">
        <v>49.573963161343201</v>
      </c>
      <c r="M9106" s="152">
        <v>53.633355469193802</v>
      </c>
    </row>
    <row r="9107" spans="1:13">
      <c r="A9107" s="150" t="str">
        <f t="shared" si="285"/>
        <v>2010-2012PersonsNZ3</v>
      </c>
      <c r="B9107" s="151" t="str">
        <f t="shared" si="284"/>
        <v>2010-2012_Persons_NZ3_&lt;75</v>
      </c>
      <c r="C9107" s="152" t="s">
        <v>8</v>
      </c>
      <c r="D9107" s="152" t="s">
        <v>215</v>
      </c>
      <c r="E9107" s="152" t="s">
        <v>116</v>
      </c>
      <c r="F9107" s="152">
        <v>321</v>
      </c>
      <c r="G9107" s="152">
        <v>107</v>
      </c>
      <c r="H9107" s="152">
        <v>421.66933767700903</v>
      </c>
      <c r="I9107" s="152">
        <v>435.65908475007097</v>
      </c>
      <c r="J9107" s="152">
        <v>389.04627829217401</v>
      </c>
      <c r="K9107" s="152">
        <v>486.29499259080097</v>
      </c>
      <c r="L9107" s="152">
        <v>46.612806457897797</v>
      </c>
      <c r="M9107" s="152">
        <v>50.635907840729999</v>
      </c>
    </row>
    <row r="9108" spans="1:13">
      <c r="A9108" s="150" t="str">
        <f t="shared" si="285"/>
        <v>2011-2013PersonsNZ3</v>
      </c>
      <c r="B9108" s="151" t="str">
        <f t="shared" si="284"/>
        <v>2011-2013_Persons_NZ3_&lt;75</v>
      </c>
      <c r="C9108" s="152" t="s">
        <v>9</v>
      </c>
      <c r="D9108" s="152" t="s">
        <v>215</v>
      </c>
      <c r="E9108" s="152" t="s">
        <v>116</v>
      </c>
      <c r="F9108" s="152">
        <v>347</v>
      </c>
      <c r="G9108" s="152">
        <v>115.666666666667</v>
      </c>
      <c r="H9108" s="152">
        <v>454.56927268916399</v>
      </c>
      <c r="I9108" s="152">
        <v>466.05535064756498</v>
      </c>
      <c r="J9108" s="152">
        <v>418.04291455542801</v>
      </c>
      <c r="K9108" s="152">
        <v>518.04638035228004</v>
      </c>
      <c r="L9108" s="152">
        <v>48.012436092137399</v>
      </c>
      <c r="M9108" s="152">
        <v>51.991029704714897</v>
      </c>
    </row>
    <row r="9109" spans="1:13">
      <c r="A9109" s="150" t="str">
        <f t="shared" si="285"/>
        <v>2012-2014PersonsNZ3</v>
      </c>
      <c r="B9109" s="151" t="str">
        <f t="shared" si="284"/>
        <v>2012-2014_Persons_NZ3_&lt;75</v>
      </c>
      <c r="C9109" s="152" t="s">
        <v>216</v>
      </c>
      <c r="D9109" s="152" t="s">
        <v>215</v>
      </c>
      <c r="E9109" s="152" t="s">
        <v>116</v>
      </c>
      <c r="F9109" s="152">
        <v>328</v>
      </c>
      <c r="G9109" s="152">
        <v>109.333333333333</v>
      </c>
      <c r="H9109" s="152">
        <v>427.40611399233802</v>
      </c>
      <c r="I9109" s="152">
        <v>432.31426044311303</v>
      </c>
      <c r="J9109" s="152">
        <v>386.57917399076899</v>
      </c>
      <c r="K9109" s="152">
        <v>481.95240632899697</v>
      </c>
      <c r="L9109" s="152">
        <v>45.735086452343403</v>
      </c>
      <c r="M9109" s="152">
        <v>49.638145885884299</v>
      </c>
    </row>
    <row r="9110" spans="1:13">
      <c r="A9110" s="150" t="str">
        <f t="shared" si="285"/>
        <v>2004-2006PersonsNZ4</v>
      </c>
      <c r="B9110" s="151" t="str">
        <f t="shared" si="284"/>
        <v>2004-2006_Persons_NZ4_&lt;75</v>
      </c>
      <c r="C9110" s="152" t="s">
        <v>1</v>
      </c>
      <c r="D9110" s="152" t="s">
        <v>215</v>
      </c>
      <c r="E9110" s="152" t="s">
        <v>117</v>
      </c>
      <c r="F9110" s="152">
        <v>339</v>
      </c>
      <c r="G9110" s="152">
        <v>113</v>
      </c>
      <c r="H9110" s="152">
        <v>456.90410405013802</v>
      </c>
      <c r="I9110" s="152">
        <v>500.81936541212502</v>
      </c>
      <c r="J9110" s="152">
        <v>448.80311099847</v>
      </c>
      <c r="K9110" s="152">
        <v>557.19883417947301</v>
      </c>
      <c r="L9110" s="152">
        <v>52.016254413654899</v>
      </c>
      <c r="M9110" s="152">
        <v>56.379468767348001</v>
      </c>
    </row>
    <row r="9111" spans="1:13">
      <c r="A9111" s="150" t="str">
        <f t="shared" si="285"/>
        <v>2005-2007PersonsNZ4</v>
      </c>
      <c r="B9111" s="151" t="str">
        <f t="shared" si="284"/>
        <v>2005-2007_Persons_NZ4_&lt;75</v>
      </c>
      <c r="C9111" s="152" t="s">
        <v>3</v>
      </c>
      <c r="D9111" s="152" t="s">
        <v>215</v>
      </c>
      <c r="E9111" s="152" t="s">
        <v>117</v>
      </c>
      <c r="F9111" s="152">
        <v>330</v>
      </c>
      <c r="G9111" s="152">
        <v>110</v>
      </c>
      <c r="H9111" s="152">
        <v>441.11160123511303</v>
      </c>
      <c r="I9111" s="152">
        <v>480.94429081507201</v>
      </c>
      <c r="J9111" s="152">
        <v>430.31018364787099</v>
      </c>
      <c r="K9111" s="152">
        <v>535.88582987389998</v>
      </c>
      <c r="L9111" s="152">
        <v>50.6341071672013</v>
      </c>
      <c r="M9111" s="152">
        <v>54.941539058828297</v>
      </c>
    </row>
    <row r="9112" spans="1:13">
      <c r="A9112" s="150" t="str">
        <f t="shared" si="285"/>
        <v>2006-2008PersonsNZ4</v>
      </c>
      <c r="B9112" s="151" t="str">
        <f t="shared" si="284"/>
        <v>2006-2008_Persons_NZ4_&lt;75</v>
      </c>
      <c r="C9112" s="152" t="s">
        <v>4</v>
      </c>
      <c r="D9112" s="152" t="s">
        <v>215</v>
      </c>
      <c r="E9112" s="152" t="s">
        <v>117</v>
      </c>
      <c r="F9112" s="152">
        <v>369</v>
      </c>
      <c r="G9112" s="152">
        <v>123</v>
      </c>
      <c r="H9112" s="152">
        <v>490.02682531672502</v>
      </c>
      <c r="I9112" s="152">
        <v>531.59399623863396</v>
      </c>
      <c r="J9112" s="152">
        <v>478.57675357048402</v>
      </c>
      <c r="K9112" s="152">
        <v>588.86584705958398</v>
      </c>
      <c r="L9112" s="152">
        <v>53.017242668150601</v>
      </c>
      <c r="M9112" s="152">
        <v>57.27185082095</v>
      </c>
    </row>
    <row r="9113" spans="1:13">
      <c r="A9113" s="150" t="str">
        <f t="shared" si="285"/>
        <v>2007-2009PersonsNZ4</v>
      </c>
      <c r="B9113" s="151" t="str">
        <f t="shared" si="284"/>
        <v>2007-2009_Persons_NZ4_&lt;75</v>
      </c>
      <c r="C9113" s="152" t="s">
        <v>5</v>
      </c>
      <c r="D9113" s="152" t="s">
        <v>215</v>
      </c>
      <c r="E9113" s="152" t="s">
        <v>117</v>
      </c>
      <c r="F9113" s="152">
        <v>380</v>
      </c>
      <c r="G9113" s="152">
        <v>126.666666666667</v>
      </c>
      <c r="H9113" s="152">
        <v>502.26680941618099</v>
      </c>
      <c r="I9113" s="152">
        <v>547.63389983575405</v>
      </c>
      <c r="J9113" s="152">
        <v>493.80794585344</v>
      </c>
      <c r="K9113" s="152">
        <v>605.71370569102703</v>
      </c>
      <c r="L9113" s="152">
        <v>53.825953982313898</v>
      </c>
      <c r="M9113" s="152">
        <v>58.079805855273001</v>
      </c>
    </row>
    <row r="9114" spans="1:13">
      <c r="A9114" s="150" t="str">
        <f t="shared" si="285"/>
        <v>2008-2010PersonsNZ4</v>
      </c>
      <c r="B9114" s="151" t="str">
        <f t="shared" si="284"/>
        <v>2008-2010_Persons_NZ4_&lt;75</v>
      </c>
      <c r="C9114" s="152" t="s">
        <v>6</v>
      </c>
      <c r="D9114" s="152" t="s">
        <v>215</v>
      </c>
      <c r="E9114" s="152" t="s">
        <v>117</v>
      </c>
      <c r="F9114" s="152">
        <v>374</v>
      </c>
      <c r="G9114" s="152">
        <v>124.666666666667</v>
      </c>
      <c r="H9114" s="152">
        <v>493.35813315393</v>
      </c>
      <c r="I9114" s="152">
        <v>536.23250750164095</v>
      </c>
      <c r="J9114" s="152">
        <v>483.12232038534802</v>
      </c>
      <c r="K9114" s="152">
        <v>593.57495101160998</v>
      </c>
      <c r="L9114" s="152">
        <v>53.110187116292899</v>
      </c>
      <c r="M9114" s="152">
        <v>57.342443509968803</v>
      </c>
    </row>
    <row r="9115" spans="1:13">
      <c r="A9115" s="150" t="str">
        <f t="shared" si="285"/>
        <v>2009-2011PersonsNZ4</v>
      </c>
      <c r="B9115" s="151" t="str">
        <f t="shared" si="284"/>
        <v>2009-2011_Persons_NZ4_&lt;75</v>
      </c>
      <c r="C9115" s="152" t="s">
        <v>7</v>
      </c>
      <c r="D9115" s="152" t="s">
        <v>215</v>
      </c>
      <c r="E9115" s="152" t="s">
        <v>117</v>
      </c>
      <c r="F9115" s="152">
        <v>356</v>
      </c>
      <c r="G9115" s="152">
        <v>118.666666666667</v>
      </c>
      <c r="H9115" s="152">
        <v>467.53519646984699</v>
      </c>
      <c r="I9115" s="152">
        <v>507.85031009904202</v>
      </c>
      <c r="J9115" s="152">
        <v>456.31225531955403</v>
      </c>
      <c r="K9115" s="152">
        <v>563.60239591595405</v>
      </c>
      <c r="L9115" s="152">
        <v>51.538054779488199</v>
      </c>
      <c r="M9115" s="152">
        <v>55.752085816911602</v>
      </c>
    </row>
    <row r="9116" spans="1:13">
      <c r="A9116" s="150" t="str">
        <f t="shared" si="285"/>
        <v>2010-2012PersonsNZ4</v>
      </c>
      <c r="B9116" s="151" t="str">
        <f t="shared" si="284"/>
        <v>2010-2012_Persons_NZ4_&lt;75</v>
      </c>
      <c r="C9116" s="152" t="s">
        <v>8</v>
      </c>
      <c r="D9116" s="152" t="s">
        <v>215</v>
      </c>
      <c r="E9116" s="152" t="s">
        <v>117</v>
      </c>
      <c r="F9116" s="152">
        <v>329</v>
      </c>
      <c r="G9116" s="152">
        <v>109.666666666667</v>
      </c>
      <c r="H9116" s="152">
        <v>430.02039002457298</v>
      </c>
      <c r="I9116" s="152">
        <v>460.92332645278998</v>
      </c>
      <c r="J9116" s="152">
        <v>412.30613427023798</v>
      </c>
      <c r="K9116" s="152">
        <v>513.68293990036295</v>
      </c>
      <c r="L9116" s="152">
        <v>48.617192182552103</v>
      </c>
      <c r="M9116" s="152">
        <v>52.759613447572903</v>
      </c>
    </row>
    <row r="9117" spans="1:13">
      <c r="A9117" s="150" t="str">
        <f t="shared" si="285"/>
        <v>2011-2013PersonsNZ4</v>
      </c>
      <c r="B9117" s="151" t="str">
        <f t="shared" si="284"/>
        <v>2011-2013_Persons_NZ4_&lt;75</v>
      </c>
      <c r="C9117" s="152" t="s">
        <v>9</v>
      </c>
      <c r="D9117" s="152" t="s">
        <v>215</v>
      </c>
      <c r="E9117" s="152" t="s">
        <v>117</v>
      </c>
      <c r="F9117" s="152">
        <v>337</v>
      </c>
      <c r="G9117" s="152">
        <v>112.333333333333</v>
      </c>
      <c r="H9117" s="152">
        <v>439.534641068447</v>
      </c>
      <c r="I9117" s="152">
        <v>466.78791329232001</v>
      </c>
      <c r="J9117" s="152">
        <v>418.13599679227502</v>
      </c>
      <c r="K9117" s="152">
        <v>519.53347568186098</v>
      </c>
      <c r="L9117" s="152">
        <v>48.651916500044898</v>
      </c>
      <c r="M9117" s="152">
        <v>52.745562389541199</v>
      </c>
    </row>
    <row r="9118" spans="1:13">
      <c r="A9118" s="150" t="str">
        <f t="shared" si="285"/>
        <v>2012-2014PersonsNZ4</v>
      </c>
      <c r="B9118" s="151" t="str">
        <f t="shared" si="284"/>
        <v>2012-2014_Persons_NZ4_&lt;75</v>
      </c>
      <c r="C9118" s="152" t="s">
        <v>216</v>
      </c>
      <c r="D9118" s="152" t="s">
        <v>215</v>
      </c>
      <c r="E9118" s="152" t="s">
        <v>117</v>
      </c>
      <c r="F9118" s="152">
        <v>328</v>
      </c>
      <c r="G9118" s="152">
        <v>109.333333333333</v>
      </c>
      <c r="H9118" s="152">
        <v>428.70773373067198</v>
      </c>
      <c r="I9118" s="152">
        <v>451.39186320440399</v>
      </c>
      <c r="J9118" s="152">
        <v>403.713725980861</v>
      </c>
      <c r="K9118" s="152">
        <v>503.13888096801003</v>
      </c>
      <c r="L9118" s="152">
        <v>47.678137223542997</v>
      </c>
      <c r="M9118" s="152">
        <v>51.747017763605399</v>
      </c>
    </row>
    <row r="9119" spans="1:13">
      <c r="A9119" s="150" t="str">
        <f t="shared" si="285"/>
        <v>2004-2006PersonsNZ5</v>
      </c>
      <c r="B9119" s="151" t="str">
        <f t="shared" si="284"/>
        <v>2004-2006_Persons_NZ5_&lt;75</v>
      </c>
      <c r="C9119" s="152" t="s">
        <v>1</v>
      </c>
      <c r="D9119" s="152" t="s">
        <v>215</v>
      </c>
      <c r="E9119" s="152" t="s">
        <v>118</v>
      </c>
      <c r="F9119" s="152">
        <v>442</v>
      </c>
      <c r="G9119" s="152">
        <v>147.333333333333</v>
      </c>
      <c r="H9119" s="152">
        <v>605.16443495166902</v>
      </c>
      <c r="I9119" s="152">
        <v>660.98093226657704</v>
      </c>
      <c r="J9119" s="152">
        <v>600.64197107594703</v>
      </c>
      <c r="K9119" s="152">
        <v>725.72773236803505</v>
      </c>
      <c r="L9119" s="152">
        <v>60.3389611906304</v>
      </c>
      <c r="M9119" s="152">
        <v>64.746800101457694</v>
      </c>
    </row>
    <row r="9120" spans="1:13">
      <c r="A9120" s="150" t="str">
        <f t="shared" si="285"/>
        <v>2005-2007PersonsNZ5</v>
      </c>
      <c r="B9120" s="151" t="str">
        <f t="shared" si="284"/>
        <v>2005-2007_Persons_NZ5_&lt;75</v>
      </c>
      <c r="C9120" s="152" t="s">
        <v>3</v>
      </c>
      <c r="D9120" s="152" t="s">
        <v>215</v>
      </c>
      <c r="E9120" s="152" t="s">
        <v>118</v>
      </c>
      <c r="F9120" s="152">
        <v>450</v>
      </c>
      <c r="G9120" s="152">
        <v>150</v>
      </c>
      <c r="H9120" s="152">
        <v>612.02839811767296</v>
      </c>
      <c r="I9120" s="152">
        <v>671.62830881199</v>
      </c>
      <c r="J9120" s="152">
        <v>610.85905672663705</v>
      </c>
      <c r="K9120" s="152">
        <v>736.79564875495396</v>
      </c>
      <c r="L9120" s="152">
        <v>60.769252085353699</v>
      </c>
      <c r="M9120" s="152">
        <v>65.167339942963807</v>
      </c>
    </row>
    <row r="9121" spans="1:13">
      <c r="A9121" s="150" t="str">
        <f t="shared" si="285"/>
        <v>2006-2008PersonsNZ5</v>
      </c>
      <c r="B9121" s="151" t="str">
        <f t="shared" si="284"/>
        <v>2006-2008_Persons_NZ5_&lt;75</v>
      </c>
      <c r="C9121" s="152" t="s">
        <v>4</v>
      </c>
      <c r="D9121" s="152" t="s">
        <v>215</v>
      </c>
      <c r="E9121" s="152" t="s">
        <v>118</v>
      </c>
      <c r="F9121" s="152">
        <v>433</v>
      </c>
      <c r="G9121" s="152">
        <v>144.333333333333</v>
      </c>
      <c r="H9121" s="152">
        <v>586.80833186518305</v>
      </c>
      <c r="I9121" s="152">
        <v>642.63782257047501</v>
      </c>
      <c r="J9121" s="152">
        <v>583.38337685367401</v>
      </c>
      <c r="K9121" s="152">
        <v>706.26741789501898</v>
      </c>
      <c r="L9121" s="152">
        <v>59.254445716801598</v>
      </c>
      <c r="M9121" s="152">
        <v>63.629595324543402</v>
      </c>
    </row>
    <row r="9122" spans="1:13">
      <c r="A9122" s="150" t="str">
        <f t="shared" si="285"/>
        <v>2007-2009PersonsNZ5</v>
      </c>
      <c r="B9122" s="151" t="str">
        <f t="shared" si="284"/>
        <v>2007-2009_Persons_NZ5_&lt;75</v>
      </c>
      <c r="C9122" s="152" t="s">
        <v>5</v>
      </c>
      <c r="D9122" s="152" t="s">
        <v>215</v>
      </c>
      <c r="E9122" s="152" t="s">
        <v>118</v>
      </c>
      <c r="F9122" s="152">
        <v>424</v>
      </c>
      <c r="G9122" s="152">
        <v>141.333333333333</v>
      </c>
      <c r="H9122" s="152">
        <v>573.36813209103605</v>
      </c>
      <c r="I9122" s="152">
        <v>621.79220242638098</v>
      </c>
      <c r="J9122" s="152">
        <v>563.82552875199201</v>
      </c>
      <c r="K9122" s="152">
        <v>684.08594571372601</v>
      </c>
      <c r="L9122" s="152">
        <v>57.9666736743889</v>
      </c>
      <c r="M9122" s="152">
        <v>62.293743287345002</v>
      </c>
    </row>
    <row r="9123" spans="1:13">
      <c r="A9123" s="150" t="str">
        <f t="shared" si="285"/>
        <v>2008-2010PersonsNZ5</v>
      </c>
      <c r="B9123" s="151" t="str">
        <f t="shared" si="284"/>
        <v>2008-2010_Persons_NZ5_&lt;75</v>
      </c>
      <c r="C9123" s="152" t="s">
        <v>6</v>
      </c>
      <c r="D9123" s="152" t="s">
        <v>215</v>
      </c>
      <c r="E9123" s="152" t="s">
        <v>118</v>
      </c>
      <c r="F9123" s="152">
        <v>402</v>
      </c>
      <c r="G9123" s="152">
        <v>134</v>
      </c>
      <c r="H9123" s="152">
        <v>542.55405295975402</v>
      </c>
      <c r="I9123" s="152">
        <v>584.78284667589696</v>
      </c>
      <c r="J9123" s="152">
        <v>528.78234253127005</v>
      </c>
      <c r="K9123" s="152">
        <v>645.08117933777396</v>
      </c>
      <c r="L9123" s="152">
        <v>56.000504144627399</v>
      </c>
      <c r="M9123" s="152">
        <v>60.298332661876501</v>
      </c>
    </row>
    <row r="9124" spans="1:13">
      <c r="A9124" s="150" t="str">
        <f t="shared" si="285"/>
        <v>2009-2011PersonsNZ5</v>
      </c>
      <c r="B9124" s="151" t="str">
        <f t="shared" si="284"/>
        <v>2009-2011_Persons_NZ5_&lt;75</v>
      </c>
      <c r="C9124" s="152" t="s">
        <v>7</v>
      </c>
      <c r="D9124" s="152" t="s">
        <v>215</v>
      </c>
      <c r="E9124" s="152" t="s">
        <v>118</v>
      </c>
      <c r="F9124" s="152">
        <v>439</v>
      </c>
      <c r="G9124" s="152">
        <v>146.333333333333</v>
      </c>
      <c r="H9124" s="152">
        <v>588.96923675489995</v>
      </c>
      <c r="I9124" s="152">
        <v>639.11379233022103</v>
      </c>
      <c r="J9124" s="152">
        <v>580.49009455689497</v>
      </c>
      <c r="K9124" s="152">
        <v>702.03521218505102</v>
      </c>
      <c r="L9124" s="152">
        <v>58.623697773325397</v>
      </c>
      <c r="M9124" s="152">
        <v>62.921419854830098</v>
      </c>
    </row>
    <row r="9125" spans="1:13">
      <c r="A9125" s="150" t="str">
        <f t="shared" si="285"/>
        <v>2010-2012PersonsNZ5</v>
      </c>
      <c r="B9125" s="151" t="str">
        <f t="shared" si="284"/>
        <v>2010-2012_Persons_NZ5_&lt;75</v>
      </c>
      <c r="C9125" s="152" t="s">
        <v>8</v>
      </c>
      <c r="D9125" s="152" t="s">
        <v>215</v>
      </c>
      <c r="E9125" s="152" t="s">
        <v>118</v>
      </c>
      <c r="F9125" s="152">
        <v>419</v>
      </c>
      <c r="G9125" s="152">
        <v>139.666666666667</v>
      </c>
      <c r="H9125" s="152">
        <v>560.82021629724795</v>
      </c>
      <c r="I9125" s="152">
        <v>610.44735741094496</v>
      </c>
      <c r="J9125" s="152">
        <v>553.17552210787096</v>
      </c>
      <c r="K9125" s="152">
        <v>672.02085641342899</v>
      </c>
      <c r="L9125" s="152">
        <v>57.2718353030738</v>
      </c>
      <c r="M9125" s="152">
        <v>61.573499002483601</v>
      </c>
    </row>
    <row r="9126" spans="1:13">
      <c r="A9126" s="150" t="str">
        <f t="shared" si="285"/>
        <v>2011-2013PersonsNZ5</v>
      </c>
      <c r="B9126" s="151" t="str">
        <f t="shared" si="284"/>
        <v>2011-2013_Persons_NZ5_&lt;75</v>
      </c>
      <c r="C9126" s="152" t="s">
        <v>9</v>
      </c>
      <c r="D9126" s="152" t="s">
        <v>215</v>
      </c>
      <c r="E9126" s="152" t="s">
        <v>118</v>
      </c>
      <c r="F9126" s="152">
        <v>427</v>
      </c>
      <c r="G9126" s="152">
        <v>142.333333333333</v>
      </c>
      <c r="H9126" s="152">
        <v>570.90140920394697</v>
      </c>
      <c r="I9126" s="152">
        <v>620.74650295881997</v>
      </c>
      <c r="J9126" s="152">
        <v>563.03687222801602</v>
      </c>
      <c r="K9126" s="152">
        <v>682.74824827765894</v>
      </c>
      <c r="L9126" s="152">
        <v>57.7096307308042</v>
      </c>
      <c r="M9126" s="152">
        <v>62.001745318838999</v>
      </c>
    </row>
    <row r="9127" spans="1:13">
      <c r="A9127" s="150" t="str">
        <f t="shared" si="285"/>
        <v>2012-2014PersonsNZ5</v>
      </c>
      <c r="B9127" s="151" t="str">
        <f t="shared" si="284"/>
        <v>2012-2014_Persons_NZ5_&lt;75</v>
      </c>
      <c r="C9127" s="152" t="s">
        <v>216</v>
      </c>
      <c r="D9127" s="152" t="s">
        <v>215</v>
      </c>
      <c r="E9127" s="152" t="s">
        <v>118</v>
      </c>
      <c r="F9127" s="152">
        <v>407</v>
      </c>
      <c r="G9127" s="152">
        <v>135.666666666667</v>
      </c>
      <c r="H9127" s="152">
        <v>543.52180764402704</v>
      </c>
      <c r="I9127" s="152">
        <v>589.98969753215795</v>
      </c>
      <c r="J9127" s="152">
        <v>533.80089863883597</v>
      </c>
      <c r="K9127" s="152">
        <v>650.46311477141103</v>
      </c>
      <c r="L9127" s="152">
        <v>56.188798893321398</v>
      </c>
      <c r="M9127" s="152">
        <v>60.4734172392535</v>
      </c>
    </row>
    <row r="9128" spans="1:13">
      <c r="A9128" s="150" t="str">
        <f t="shared" si="285"/>
        <v>2004-2006PersonsPB</v>
      </c>
      <c r="B9128" s="151" t="str">
        <f t="shared" si="284"/>
        <v>2004-2006_Persons_PB_&lt;75</v>
      </c>
      <c r="C9128" s="152" t="s">
        <v>1</v>
      </c>
      <c r="D9128" s="152" t="s">
        <v>215</v>
      </c>
      <c r="E9128" s="152" t="s">
        <v>119</v>
      </c>
      <c r="F9128" s="152">
        <v>1547</v>
      </c>
      <c r="G9128" s="152">
        <v>515.66666666666697</v>
      </c>
      <c r="H9128" s="152">
        <v>419.76675403893199</v>
      </c>
      <c r="I9128" s="152">
        <v>464.90337570336402</v>
      </c>
      <c r="J9128" s="152">
        <v>441.926144179537</v>
      </c>
      <c r="K9128" s="152">
        <v>488.761538841998</v>
      </c>
      <c r="L9128" s="152">
        <v>22.977231523827101</v>
      </c>
      <c r="M9128" s="152">
        <v>23.8581631386343</v>
      </c>
    </row>
    <row r="9129" spans="1:13">
      <c r="A9129" s="150" t="str">
        <f t="shared" si="285"/>
        <v>2005-2007PersonsPB</v>
      </c>
      <c r="B9129" s="151" t="str">
        <f t="shared" si="284"/>
        <v>2005-2007_Persons_PB_&lt;75</v>
      </c>
      <c r="C9129" s="152" t="s">
        <v>3</v>
      </c>
      <c r="D9129" s="152" t="s">
        <v>215</v>
      </c>
      <c r="E9129" s="152" t="s">
        <v>119</v>
      </c>
      <c r="F9129" s="152">
        <v>1581</v>
      </c>
      <c r="G9129" s="152">
        <v>527</v>
      </c>
      <c r="H9129" s="152">
        <v>424.74994559654402</v>
      </c>
      <c r="I9129" s="152">
        <v>465.47506972738802</v>
      </c>
      <c r="J9129" s="152">
        <v>442.71613438521899</v>
      </c>
      <c r="K9129" s="152">
        <v>489.09693821368899</v>
      </c>
      <c r="L9129" s="152">
        <v>22.758935342168702</v>
      </c>
      <c r="M9129" s="152">
        <v>23.621868486301</v>
      </c>
    </row>
    <row r="9130" spans="1:13">
      <c r="A9130" s="150" t="str">
        <f t="shared" si="285"/>
        <v>2006-2008PersonsPB</v>
      </c>
      <c r="B9130" s="151" t="str">
        <f t="shared" si="284"/>
        <v>2006-2008_Persons_PB_&lt;75</v>
      </c>
      <c r="C9130" s="152" t="s">
        <v>4</v>
      </c>
      <c r="D9130" s="152" t="s">
        <v>215</v>
      </c>
      <c r="E9130" s="152" t="s">
        <v>119</v>
      </c>
      <c r="F9130" s="152">
        <v>1602</v>
      </c>
      <c r="G9130" s="152">
        <v>534</v>
      </c>
      <c r="H9130" s="152">
        <v>425.983391434064</v>
      </c>
      <c r="I9130" s="152">
        <v>461.86724579294503</v>
      </c>
      <c r="J9130" s="152">
        <v>439.43542181106699</v>
      </c>
      <c r="K9130" s="152">
        <v>485.14389175841598</v>
      </c>
      <c r="L9130" s="152">
        <v>22.431823981877901</v>
      </c>
      <c r="M9130" s="152">
        <v>23.2766459654706</v>
      </c>
    </row>
    <row r="9131" spans="1:13">
      <c r="A9131" s="150" t="str">
        <f t="shared" si="285"/>
        <v>2007-2009PersonsPB</v>
      </c>
      <c r="B9131" s="151" t="str">
        <f t="shared" si="284"/>
        <v>2007-2009_Persons_PB_&lt;75</v>
      </c>
      <c r="C9131" s="152" t="s">
        <v>5</v>
      </c>
      <c r="D9131" s="152" t="s">
        <v>215</v>
      </c>
      <c r="E9131" s="152" t="s">
        <v>119</v>
      </c>
      <c r="F9131" s="152">
        <v>1558</v>
      </c>
      <c r="G9131" s="152">
        <v>519.33333333333303</v>
      </c>
      <c r="H9131" s="152">
        <v>410.92024507515498</v>
      </c>
      <c r="I9131" s="152">
        <v>440.93407842315497</v>
      </c>
      <c r="J9131" s="152">
        <v>419.22748747701598</v>
      </c>
      <c r="K9131" s="152">
        <v>463.469880884161</v>
      </c>
      <c r="L9131" s="152">
        <v>21.706590946138999</v>
      </c>
      <c r="M9131" s="152">
        <v>22.535802461005499</v>
      </c>
    </row>
    <row r="9132" spans="1:13">
      <c r="A9132" s="150" t="str">
        <f t="shared" si="285"/>
        <v>2008-2010PersonsPB</v>
      </c>
      <c r="B9132" s="151" t="str">
        <f t="shared" si="284"/>
        <v>2008-2010_Persons_PB_&lt;75</v>
      </c>
      <c r="C9132" s="152" t="s">
        <v>6</v>
      </c>
      <c r="D9132" s="152" t="s">
        <v>215</v>
      </c>
      <c r="E9132" s="152" t="s">
        <v>119</v>
      </c>
      <c r="F9132" s="152">
        <v>1508</v>
      </c>
      <c r="G9132" s="152">
        <v>502.66666666666703</v>
      </c>
      <c r="H9132" s="152">
        <v>395.72262677950499</v>
      </c>
      <c r="I9132" s="152">
        <v>419.68059003666201</v>
      </c>
      <c r="J9132" s="152">
        <v>398.69285656458999</v>
      </c>
      <c r="K9132" s="152">
        <v>441.483537457414</v>
      </c>
      <c r="L9132" s="152">
        <v>20.9877334720722</v>
      </c>
      <c r="M9132" s="152">
        <v>21.802947420751899</v>
      </c>
    </row>
    <row r="9133" spans="1:13">
      <c r="A9133" s="150" t="str">
        <f t="shared" si="285"/>
        <v>2009-2011PersonsPB</v>
      </c>
      <c r="B9133" s="151" t="str">
        <f t="shared" si="284"/>
        <v>2009-2011_Persons_PB_&lt;75</v>
      </c>
      <c r="C9133" s="152" t="s">
        <v>7</v>
      </c>
      <c r="D9133" s="152" t="s">
        <v>215</v>
      </c>
      <c r="E9133" s="152" t="s">
        <v>119</v>
      </c>
      <c r="F9133" s="152">
        <v>1511</v>
      </c>
      <c r="G9133" s="152">
        <v>503.66666666666703</v>
      </c>
      <c r="H9133" s="152">
        <v>394.88092158046499</v>
      </c>
      <c r="I9133" s="152">
        <v>413.04659449303898</v>
      </c>
      <c r="J9133" s="152">
        <v>392.41657200169402</v>
      </c>
      <c r="K9133" s="152">
        <v>434.47712380151302</v>
      </c>
      <c r="L9133" s="152">
        <v>20.6300224913447</v>
      </c>
      <c r="M9133" s="152">
        <v>21.430529308474</v>
      </c>
    </row>
    <row r="9134" spans="1:13">
      <c r="A9134" s="150" t="str">
        <f t="shared" si="285"/>
        <v>2010-2012PersonsPB</v>
      </c>
      <c r="B9134" s="151" t="str">
        <f t="shared" si="284"/>
        <v>2010-2012_Persons_PB_&lt;75</v>
      </c>
      <c r="C9134" s="152" t="s">
        <v>8</v>
      </c>
      <c r="D9134" s="152" t="s">
        <v>215</v>
      </c>
      <c r="E9134" s="152" t="s">
        <v>119</v>
      </c>
      <c r="F9134" s="152">
        <v>1563</v>
      </c>
      <c r="G9134" s="152">
        <v>521</v>
      </c>
      <c r="H9134" s="152">
        <v>407.10864304933</v>
      </c>
      <c r="I9134" s="152">
        <v>421.00700324561399</v>
      </c>
      <c r="J9134" s="152">
        <v>400.33551110250602</v>
      </c>
      <c r="K9134" s="152">
        <v>442.46687472361998</v>
      </c>
      <c r="L9134" s="152">
        <v>20.671492143107699</v>
      </c>
      <c r="M9134" s="152">
        <v>21.459871478006399</v>
      </c>
    </row>
    <row r="9135" spans="1:13">
      <c r="A9135" s="150" t="str">
        <f t="shared" si="285"/>
        <v>2011-2013PersonsPB</v>
      </c>
      <c r="B9135" s="151" t="str">
        <f t="shared" si="284"/>
        <v>2011-2013_Persons_PB_&lt;75</v>
      </c>
      <c r="C9135" s="152" t="s">
        <v>9</v>
      </c>
      <c r="D9135" s="152" t="s">
        <v>215</v>
      </c>
      <c r="E9135" s="152" t="s">
        <v>119</v>
      </c>
      <c r="F9135" s="152">
        <v>1581</v>
      </c>
      <c r="G9135" s="152">
        <v>527</v>
      </c>
      <c r="H9135" s="152">
        <v>410.330678252474</v>
      </c>
      <c r="I9135" s="152">
        <v>419.46674078243802</v>
      </c>
      <c r="J9135" s="152">
        <v>398.99276688511702</v>
      </c>
      <c r="K9135" s="152">
        <v>440.71701068844601</v>
      </c>
      <c r="L9135" s="152">
        <v>20.4739738973207</v>
      </c>
      <c r="M9135" s="152">
        <v>21.250269906008</v>
      </c>
    </row>
    <row r="9136" spans="1:13">
      <c r="A9136" s="150" t="str">
        <f t="shared" si="285"/>
        <v>2012-2014PersonsPB</v>
      </c>
      <c r="B9136" s="151" t="str">
        <f t="shared" si="284"/>
        <v>2012-2014_Persons_PB_&lt;75</v>
      </c>
      <c r="C9136" s="152" t="s">
        <v>216</v>
      </c>
      <c r="D9136" s="152" t="s">
        <v>215</v>
      </c>
      <c r="E9136" s="152" t="s">
        <v>119</v>
      </c>
      <c r="F9136" s="152">
        <v>1592</v>
      </c>
      <c r="G9136" s="152">
        <v>530.66666666666697</v>
      </c>
      <c r="H9136" s="152">
        <v>412.09466787810101</v>
      </c>
      <c r="I9136" s="152">
        <v>415.37520310983001</v>
      </c>
      <c r="J9136" s="152">
        <v>395.170990775902</v>
      </c>
      <c r="K9136" s="152">
        <v>436.34277710274802</v>
      </c>
      <c r="L9136" s="152">
        <v>20.204212333928201</v>
      </c>
      <c r="M9136" s="152">
        <v>20.967573992917899</v>
      </c>
    </row>
    <row r="9137" spans="1:13">
      <c r="A9137" s="150" t="str">
        <f t="shared" si="285"/>
        <v>2004-2006PersonsPB1</v>
      </c>
      <c r="B9137" s="151" t="str">
        <f t="shared" si="284"/>
        <v>2004-2006_Persons_PB1_&lt;75</v>
      </c>
      <c r="C9137" s="152" t="s">
        <v>1</v>
      </c>
      <c r="D9137" s="152" t="s">
        <v>215</v>
      </c>
      <c r="E9137" s="152" t="s">
        <v>120</v>
      </c>
      <c r="F9137" s="152">
        <v>237</v>
      </c>
      <c r="G9137" s="152">
        <v>79</v>
      </c>
      <c r="H9137" s="152">
        <v>313.53768405455799</v>
      </c>
      <c r="I9137" s="152">
        <v>338.06345348839801</v>
      </c>
      <c r="J9137" s="152">
        <v>296.22969993634399</v>
      </c>
      <c r="K9137" s="152">
        <v>384.13125944216301</v>
      </c>
      <c r="L9137" s="152">
        <v>41.833753552054397</v>
      </c>
      <c r="M9137" s="152">
        <v>46.067805953764797</v>
      </c>
    </row>
    <row r="9138" spans="1:13">
      <c r="A9138" s="150" t="str">
        <f t="shared" si="285"/>
        <v>2005-2007PersonsPB1</v>
      </c>
      <c r="B9138" s="151" t="str">
        <f t="shared" si="284"/>
        <v>2005-2007_Persons_PB1_&lt;75</v>
      </c>
      <c r="C9138" s="152" t="s">
        <v>3</v>
      </c>
      <c r="D9138" s="152" t="s">
        <v>215</v>
      </c>
      <c r="E9138" s="152" t="s">
        <v>120</v>
      </c>
      <c r="F9138" s="152">
        <v>236</v>
      </c>
      <c r="G9138" s="152">
        <v>78.6666666666667</v>
      </c>
      <c r="H9138" s="152">
        <v>305.81832318258398</v>
      </c>
      <c r="I9138" s="152">
        <v>328.22102261506302</v>
      </c>
      <c r="J9138" s="152">
        <v>287.53541520218198</v>
      </c>
      <c r="K9138" s="152">
        <v>373.033663207617</v>
      </c>
      <c r="L9138" s="152">
        <v>40.685607412880501</v>
      </c>
      <c r="M9138" s="152">
        <v>44.812640592554501</v>
      </c>
    </row>
    <row r="9139" spans="1:13">
      <c r="A9139" s="150" t="str">
        <f t="shared" si="285"/>
        <v>2006-2008PersonsPB1</v>
      </c>
      <c r="B9139" s="151" t="str">
        <f t="shared" si="284"/>
        <v>2006-2008_Persons_PB1_&lt;75</v>
      </c>
      <c r="C9139" s="152" t="s">
        <v>4</v>
      </c>
      <c r="D9139" s="152" t="s">
        <v>215</v>
      </c>
      <c r="E9139" s="152" t="s">
        <v>120</v>
      </c>
      <c r="F9139" s="152">
        <v>231</v>
      </c>
      <c r="G9139" s="152">
        <v>77</v>
      </c>
      <c r="H9139" s="152">
        <v>293.344508362223</v>
      </c>
      <c r="I9139" s="152">
        <v>313.14528598873801</v>
      </c>
      <c r="J9139" s="152">
        <v>273.91686839529302</v>
      </c>
      <c r="K9139" s="152">
        <v>356.39809982367302</v>
      </c>
      <c r="L9139" s="152">
        <v>39.228417593445002</v>
      </c>
      <c r="M9139" s="152">
        <v>43.252813834934699</v>
      </c>
    </row>
    <row r="9140" spans="1:13">
      <c r="A9140" s="150" t="str">
        <f t="shared" si="285"/>
        <v>2007-2009PersonsPB1</v>
      </c>
      <c r="B9140" s="151" t="str">
        <f t="shared" si="284"/>
        <v>2007-2009_Persons_PB1_&lt;75</v>
      </c>
      <c r="C9140" s="152" t="s">
        <v>5</v>
      </c>
      <c r="D9140" s="152" t="s">
        <v>215</v>
      </c>
      <c r="E9140" s="152" t="s">
        <v>120</v>
      </c>
      <c r="F9140" s="152">
        <v>230</v>
      </c>
      <c r="G9140" s="152">
        <v>76.6666666666667</v>
      </c>
      <c r="H9140" s="152">
        <v>287.35273172499097</v>
      </c>
      <c r="I9140" s="152">
        <v>302.62212414599003</v>
      </c>
      <c r="J9140" s="152">
        <v>264.635213454633</v>
      </c>
      <c r="K9140" s="152">
        <v>344.51499255974198</v>
      </c>
      <c r="L9140" s="152">
        <v>37.986910691357501</v>
      </c>
      <c r="M9140" s="152">
        <v>41.892868413751998</v>
      </c>
    </row>
    <row r="9141" spans="1:13">
      <c r="A9141" s="150" t="str">
        <f t="shared" si="285"/>
        <v>2008-2010PersonsPB1</v>
      </c>
      <c r="B9141" s="151" t="str">
        <f t="shared" si="284"/>
        <v>2008-2010_Persons_PB1_&lt;75</v>
      </c>
      <c r="C9141" s="152" t="s">
        <v>6</v>
      </c>
      <c r="D9141" s="152" t="s">
        <v>215</v>
      </c>
      <c r="E9141" s="152" t="s">
        <v>120</v>
      </c>
      <c r="F9141" s="152">
        <v>221</v>
      </c>
      <c r="G9141" s="152">
        <v>73.6666666666667</v>
      </c>
      <c r="H9141" s="152">
        <v>273.43025054129299</v>
      </c>
      <c r="I9141" s="152">
        <v>286.34116348665498</v>
      </c>
      <c r="J9141" s="152">
        <v>249.68814365350099</v>
      </c>
      <c r="K9141" s="152">
        <v>326.84320809599802</v>
      </c>
      <c r="L9141" s="152">
        <v>36.653019833153699</v>
      </c>
      <c r="M9141" s="152">
        <v>40.502044609343599</v>
      </c>
    </row>
    <row r="9142" spans="1:13">
      <c r="A9142" s="150" t="str">
        <f t="shared" si="285"/>
        <v>2009-2011PersonsPB1</v>
      </c>
      <c r="B9142" s="151" t="str">
        <f t="shared" si="284"/>
        <v>2009-2011_Persons_PB1_&lt;75</v>
      </c>
      <c r="C9142" s="152" t="s">
        <v>7</v>
      </c>
      <c r="D9142" s="152" t="s">
        <v>215</v>
      </c>
      <c r="E9142" s="152" t="s">
        <v>120</v>
      </c>
      <c r="F9142" s="152">
        <v>213</v>
      </c>
      <c r="G9142" s="152">
        <v>71</v>
      </c>
      <c r="H9142" s="152">
        <v>260.943070307619</v>
      </c>
      <c r="I9142" s="152">
        <v>270.05098563499899</v>
      </c>
      <c r="J9142" s="152">
        <v>234.85800735209401</v>
      </c>
      <c r="K9142" s="152">
        <v>309.012346472991</v>
      </c>
      <c r="L9142" s="152">
        <v>35.192978282904498</v>
      </c>
      <c r="M9142" s="152">
        <v>38.961360837992601</v>
      </c>
    </row>
    <row r="9143" spans="1:13">
      <c r="A9143" s="150" t="str">
        <f t="shared" si="285"/>
        <v>2010-2012PersonsPB1</v>
      </c>
      <c r="B9143" s="151" t="str">
        <f t="shared" si="284"/>
        <v>2010-2012_Persons_PB1_&lt;75</v>
      </c>
      <c r="C9143" s="152" t="s">
        <v>8</v>
      </c>
      <c r="D9143" s="152" t="s">
        <v>215</v>
      </c>
      <c r="E9143" s="152" t="s">
        <v>120</v>
      </c>
      <c r="F9143" s="152">
        <v>224</v>
      </c>
      <c r="G9143" s="152">
        <v>74.6666666666667</v>
      </c>
      <c r="H9143" s="152">
        <v>271.81827007086702</v>
      </c>
      <c r="I9143" s="152">
        <v>278.97591739434398</v>
      </c>
      <c r="J9143" s="152">
        <v>243.49721856352099</v>
      </c>
      <c r="K9143" s="152">
        <v>318.15390018503001</v>
      </c>
      <c r="L9143" s="152">
        <v>35.478698830823099</v>
      </c>
      <c r="M9143" s="152">
        <v>39.177982790686102</v>
      </c>
    </row>
    <row r="9144" spans="1:13">
      <c r="A9144" s="150" t="str">
        <f t="shared" si="285"/>
        <v>2011-2013PersonsPB1</v>
      </c>
      <c r="B9144" s="151" t="str">
        <f t="shared" si="284"/>
        <v>2011-2013_Persons_PB1_&lt;75</v>
      </c>
      <c r="C9144" s="152" t="s">
        <v>9</v>
      </c>
      <c r="D9144" s="152" t="s">
        <v>215</v>
      </c>
      <c r="E9144" s="152" t="s">
        <v>120</v>
      </c>
      <c r="F9144" s="152">
        <v>223</v>
      </c>
      <c r="G9144" s="152">
        <v>74.3333333333333</v>
      </c>
      <c r="H9144" s="152">
        <v>267.89682968729397</v>
      </c>
      <c r="I9144" s="152">
        <v>270.15172171949598</v>
      </c>
      <c r="J9144" s="152">
        <v>235.730251960034</v>
      </c>
      <c r="K9144" s="152">
        <v>308.17072598855498</v>
      </c>
      <c r="L9144" s="152">
        <v>34.421469759461601</v>
      </c>
      <c r="M9144" s="152">
        <v>38.0190042690596</v>
      </c>
    </row>
    <row r="9145" spans="1:13">
      <c r="A9145" s="150" t="str">
        <f t="shared" si="285"/>
        <v>2012-2014PersonsPB1</v>
      </c>
      <c r="B9145" s="151" t="str">
        <f t="shared" si="284"/>
        <v>2012-2014_Persons_PB1_&lt;75</v>
      </c>
      <c r="C9145" s="152" t="s">
        <v>216</v>
      </c>
      <c r="D9145" s="152" t="s">
        <v>215</v>
      </c>
      <c r="E9145" s="152" t="s">
        <v>120</v>
      </c>
      <c r="F9145" s="152">
        <v>228</v>
      </c>
      <c r="G9145" s="152">
        <v>76</v>
      </c>
      <c r="H9145" s="152">
        <v>271.460888200976</v>
      </c>
      <c r="I9145" s="152">
        <v>269.19329049814098</v>
      </c>
      <c r="J9145" s="152">
        <v>235.25366646980001</v>
      </c>
      <c r="K9145" s="152">
        <v>306.63882800849899</v>
      </c>
      <c r="L9145" s="152">
        <v>33.939624028341598</v>
      </c>
      <c r="M9145" s="152">
        <v>37.445537510357497</v>
      </c>
    </row>
    <row r="9146" spans="1:13">
      <c r="A9146" s="150" t="str">
        <f t="shared" si="285"/>
        <v>2004-2006PersonsPB2</v>
      </c>
      <c r="B9146" s="151" t="str">
        <f t="shared" si="284"/>
        <v>2004-2006_Persons_PB2_&lt;75</v>
      </c>
      <c r="C9146" s="152" t="s">
        <v>1</v>
      </c>
      <c r="D9146" s="152" t="s">
        <v>215</v>
      </c>
      <c r="E9146" s="152" t="s">
        <v>121</v>
      </c>
      <c r="F9146" s="152">
        <v>261</v>
      </c>
      <c r="G9146" s="152">
        <v>87</v>
      </c>
      <c r="H9146" s="152">
        <v>349.27134770564902</v>
      </c>
      <c r="I9146" s="152">
        <v>380.78355266204102</v>
      </c>
      <c r="J9146" s="152">
        <v>335.79424542883697</v>
      </c>
      <c r="K9146" s="152">
        <v>430.100883717096</v>
      </c>
      <c r="L9146" s="152">
        <v>44.989307233203597</v>
      </c>
      <c r="M9146" s="152">
        <v>49.3173310550549</v>
      </c>
    </row>
    <row r="9147" spans="1:13">
      <c r="A9147" s="150" t="str">
        <f t="shared" si="285"/>
        <v>2005-2007PersonsPB2</v>
      </c>
      <c r="B9147" s="151" t="str">
        <f t="shared" si="284"/>
        <v>2005-2007_Persons_PB2_&lt;75</v>
      </c>
      <c r="C9147" s="152" t="s">
        <v>3</v>
      </c>
      <c r="D9147" s="152" t="s">
        <v>215</v>
      </c>
      <c r="E9147" s="152" t="s">
        <v>121</v>
      </c>
      <c r="F9147" s="152">
        <v>268</v>
      </c>
      <c r="G9147" s="152">
        <v>89.3333333333333</v>
      </c>
      <c r="H9147" s="152">
        <v>357.35715714381001</v>
      </c>
      <c r="I9147" s="152">
        <v>382.114608193761</v>
      </c>
      <c r="J9147" s="152">
        <v>337.55647252366299</v>
      </c>
      <c r="K9147" s="152">
        <v>430.90008066547102</v>
      </c>
      <c r="L9147" s="152">
        <v>44.558135670097698</v>
      </c>
      <c r="M9147" s="152">
        <v>48.785472471710598</v>
      </c>
    </row>
    <row r="9148" spans="1:13">
      <c r="A9148" s="150" t="str">
        <f t="shared" si="285"/>
        <v>2006-2008PersonsPB2</v>
      </c>
      <c r="B9148" s="151" t="str">
        <f t="shared" si="284"/>
        <v>2006-2008_Persons_PB2_&lt;75</v>
      </c>
      <c r="C9148" s="152" t="s">
        <v>4</v>
      </c>
      <c r="D9148" s="152" t="s">
        <v>215</v>
      </c>
      <c r="E9148" s="152" t="s">
        <v>121</v>
      </c>
      <c r="F9148" s="152">
        <v>274</v>
      </c>
      <c r="G9148" s="152">
        <v>91.3333333333333</v>
      </c>
      <c r="H9148" s="152">
        <v>363.64118966409598</v>
      </c>
      <c r="I9148" s="152">
        <v>383.82825834566</v>
      </c>
      <c r="J9148" s="152">
        <v>339.55153108836203</v>
      </c>
      <c r="K9148" s="152">
        <v>432.25705926383398</v>
      </c>
      <c r="L9148" s="152">
        <v>44.276727257298496</v>
      </c>
      <c r="M9148" s="152">
        <v>48.4288009181736</v>
      </c>
    </row>
    <row r="9149" spans="1:13">
      <c r="A9149" s="150" t="str">
        <f t="shared" si="285"/>
        <v>2007-2009PersonsPB2</v>
      </c>
      <c r="B9149" s="151" t="str">
        <f t="shared" si="284"/>
        <v>2007-2009_Persons_PB2_&lt;75</v>
      </c>
      <c r="C9149" s="152" t="s">
        <v>5</v>
      </c>
      <c r="D9149" s="152" t="s">
        <v>215</v>
      </c>
      <c r="E9149" s="152" t="s">
        <v>121</v>
      </c>
      <c r="F9149" s="152">
        <v>254</v>
      </c>
      <c r="G9149" s="152">
        <v>84.6666666666667</v>
      </c>
      <c r="H9149" s="152">
        <v>335.495119470605</v>
      </c>
      <c r="I9149" s="152">
        <v>349.71889015156103</v>
      </c>
      <c r="J9149" s="152">
        <v>307.89074364851098</v>
      </c>
      <c r="K9149" s="152">
        <v>395.6288937242</v>
      </c>
      <c r="L9149" s="152">
        <v>41.828146503049503</v>
      </c>
      <c r="M9149" s="152">
        <v>45.910003572638701</v>
      </c>
    </row>
    <row r="9150" spans="1:13">
      <c r="A9150" s="150" t="str">
        <f t="shared" si="285"/>
        <v>2008-2010PersonsPB2</v>
      </c>
      <c r="B9150" s="151" t="str">
        <f t="shared" si="284"/>
        <v>2008-2010_Persons_PB2_&lt;75</v>
      </c>
      <c r="C9150" s="152" t="s">
        <v>6</v>
      </c>
      <c r="D9150" s="152" t="s">
        <v>215</v>
      </c>
      <c r="E9150" s="152" t="s">
        <v>121</v>
      </c>
      <c r="F9150" s="152">
        <v>233</v>
      </c>
      <c r="G9150" s="152">
        <v>77.6666666666667</v>
      </c>
      <c r="H9150" s="152">
        <v>307.01523217203402</v>
      </c>
      <c r="I9150" s="152">
        <v>316.65750150696402</v>
      </c>
      <c r="J9150" s="152">
        <v>277.19069440396203</v>
      </c>
      <c r="K9150" s="152">
        <v>360.154798879525</v>
      </c>
      <c r="L9150" s="152">
        <v>39.466807103002097</v>
      </c>
      <c r="M9150" s="152">
        <v>43.497297372560404</v>
      </c>
    </row>
    <row r="9151" spans="1:13">
      <c r="A9151" s="150" t="str">
        <f t="shared" si="285"/>
        <v>2009-2011PersonsPB2</v>
      </c>
      <c r="B9151" s="151" t="str">
        <f t="shared" ref="B9151:B9214" si="286">CONCATENATE(C9151,"_",D9151,"_",E9151,"_","&lt;75")</f>
        <v>2009-2011_Persons_PB2_&lt;75</v>
      </c>
      <c r="C9151" s="152" t="s">
        <v>7</v>
      </c>
      <c r="D9151" s="152" t="s">
        <v>215</v>
      </c>
      <c r="E9151" s="152" t="s">
        <v>121</v>
      </c>
      <c r="F9151" s="152">
        <v>246</v>
      </c>
      <c r="G9151" s="152">
        <v>82</v>
      </c>
      <c r="H9151" s="152">
        <v>323.756629772449</v>
      </c>
      <c r="I9151" s="152">
        <v>326.11465437156897</v>
      </c>
      <c r="J9151" s="152">
        <v>286.53377554943802</v>
      </c>
      <c r="K9151" s="152">
        <v>369.62369060732902</v>
      </c>
      <c r="L9151" s="152">
        <v>39.580878822130998</v>
      </c>
      <c r="M9151" s="152">
        <v>43.509036235760099</v>
      </c>
    </row>
    <row r="9152" spans="1:13">
      <c r="A9152" s="150" t="str">
        <f t="shared" si="285"/>
        <v>2010-2012PersonsPB2</v>
      </c>
      <c r="B9152" s="151" t="str">
        <f t="shared" si="286"/>
        <v>2010-2012_Persons_PB2_&lt;75</v>
      </c>
      <c r="C9152" s="152" t="s">
        <v>8</v>
      </c>
      <c r="D9152" s="152" t="s">
        <v>215</v>
      </c>
      <c r="E9152" s="152" t="s">
        <v>121</v>
      </c>
      <c r="F9152" s="152">
        <v>255</v>
      </c>
      <c r="G9152" s="152">
        <v>85</v>
      </c>
      <c r="H9152" s="152">
        <v>335.49541489599602</v>
      </c>
      <c r="I9152" s="152">
        <v>334.055491013996</v>
      </c>
      <c r="J9152" s="152">
        <v>294.20093647425398</v>
      </c>
      <c r="K9152" s="152">
        <v>377.79127658067102</v>
      </c>
      <c r="L9152" s="152">
        <v>39.854554539741599</v>
      </c>
      <c r="M9152" s="152">
        <v>43.735785566675602</v>
      </c>
    </row>
    <row r="9153" spans="1:13">
      <c r="A9153" s="150" t="str">
        <f t="shared" si="285"/>
        <v>2011-2013PersonsPB2</v>
      </c>
      <c r="B9153" s="151" t="str">
        <f t="shared" si="286"/>
        <v>2011-2013_Persons_PB2_&lt;75</v>
      </c>
      <c r="C9153" s="152" t="s">
        <v>9</v>
      </c>
      <c r="D9153" s="152" t="s">
        <v>215</v>
      </c>
      <c r="E9153" s="152" t="s">
        <v>121</v>
      </c>
      <c r="F9153" s="152">
        <v>264</v>
      </c>
      <c r="G9153" s="152">
        <v>88</v>
      </c>
      <c r="H9153" s="152">
        <v>346.26129611898801</v>
      </c>
      <c r="I9153" s="152">
        <v>340.40204977568698</v>
      </c>
      <c r="J9153" s="152">
        <v>300.446002947463</v>
      </c>
      <c r="K9153" s="152">
        <v>384.17889377929498</v>
      </c>
      <c r="L9153" s="152">
        <v>39.956046828224899</v>
      </c>
      <c r="M9153" s="152">
        <v>43.776844003607799</v>
      </c>
    </row>
    <row r="9154" spans="1:13">
      <c r="A9154" s="150" t="str">
        <f t="shared" si="285"/>
        <v>2012-2014PersonsPB2</v>
      </c>
      <c r="B9154" s="151" t="str">
        <f t="shared" si="286"/>
        <v>2012-2014_Persons_PB2_&lt;75</v>
      </c>
      <c r="C9154" s="152" t="s">
        <v>216</v>
      </c>
      <c r="D9154" s="152" t="s">
        <v>215</v>
      </c>
      <c r="E9154" s="152" t="s">
        <v>121</v>
      </c>
      <c r="F9154" s="152">
        <v>251</v>
      </c>
      <c r="G9154" s="152">
        <v>83.6666666666667</v>
      </c>
      <c r="H9154" s="152">
        <v>329.16306029847601</v>
      </c>
      <c r="I9154" s="152">
        <v>317.46692881978498</v>
      </c>
      <c r="J9154" s="152">
        <v>279.251350076351</v>
      </c>
      <c r="K9154" s="152">
        <v>359.43521253805397</v>
      </c>
      <c r="L9154" s="152">
        <v>38.215578743433802</v>
      </c>
      <c r="M9154" s="152">
        <v>41.9682837182689</v>
      </c>
    </row>
    <row r="9155" spans="1:13">
      <c r="A9155" s="150" t="str">
        <f t="shared" ref="A9155:A9218" si="287">C9155&amp;D9155&amp;E9155</f>
        <v>2004-2006PersonsPB3</v>
      </c>
      <c r="B9155" s="151" t="str">
        <f t="shared" si="286"/>
        <v>2004-2006_Persons_PB3_&lt;75</v>
      </c>
      <c r="C9155" s="152" t="s">
        <v>1</v>
      </c>
      <c r="D9155" s="152" t="s">
        <v>215</v>
      </c>
      <c r="E9155" s="152" t="s">
        <v>122</v>
      </c>
      <c r="F9155" s="152">
        <v>356</v>
      </c>
      <c r="G9155" s="152">
        <v>118.666666666667</v>
      </c>
      <c r="H9155" s="152">
        <v>442.13167078577698</v>
      </c>
      <c r="I9155" s="152">
        <v>475.30694665380997</v>
      </c>
      <c r="J9155" s="152">
        <v>426.93971967113498</v>
      </c>
      <c r="K9155" s="152">
        <v>527.62894058628899</v>
      </c>
      <c r="L9155" s="152">
        <v>48.367226982675398</v>
      </c>
      <c r="M9155" s="152">
        <v>52.321993932479103</v>
      </c>
    </row>
    <row r="9156" spans="1:13">
      <c r="A9156" s="150" t="str">
        <f t="shared" si="287"/>
        <v>2005-2007PersonsPB3</v>
      </c>
      <c r="B9156" s="151" t="str">
        <f t="shared" si="286"/>
        <v>2005-2007_Persons_PB3_&lt;75</v>
      </c>
      <c r="C9156" s="152" t="s">
        <v>3</v>
      </c>
      <c r="D9156" s="152" t="s">
        <v>215</v>
      </c>
      <c r="E9156" s="152" t="s">
        <v>122</v>
      </c>
      <c r="F9156" s="152">
        <v>372</v>
      </c>
      <c r="G9156" s="152">
        <v>124</v>
      </c>
      <c r="H9156" s="152">
        <v>460.41313415102002</v>
      </c>
      <c r="I9156" s="152">
        <v>488.973780523644</v>
      </c>
      <c r="J9156" s="152">
        <v>440.24715404112902</v>
      </c>
      <c r="K9156" s="152">
        <v>541.59421721057799</v>
      </c>
      <c r="L9156" s="152">
        <v>48.726626482515002</v>
      </c>
      <c r="M9156" s="152">
        <v>52.620436686933701</v>
      </c>
    </row>
    <row r="9157" spans="1:13">
      <c r="A9157" s="150" t="str">
        <f t="shared" si="287"/>
        <v>2006-2008PersonsPB3</v>
      </c>
      <c r="B9157" s="151" t="str">
        <f t="shared" si="286"/>
        <v>2006-2008_Persons_PB3_&lt;75</v>
      </c>
      <c r="C9157" s="152" t="s">
        <v>4</v>
      </c>
      <c r="D9157" s="152" t="s">
        <v>215</v>
      </c>
      <c r="E9157" s="152" t="s">
        <v>122</v>
      </c>
      <c r="F9157" s="152">
        <v>375</v>
      </c>
      <c r="G9157" s="152">
        <v>125</v>
      </c>
      <c r="H9157" s="152">
        <v>462.16416070988402</v>
      </c>
      <c r="I9157" s="152">
        <v>484.52318035163802</v>
      </c>
      <c r="J9157" s="152">
        <v>436.45442317616897</v>
      </c>
      <c r="K9157" s="152">
        <v>536.41712184841697</v>
      </c>
      <c r="L9157" s="152">
        <v>48.068757175469301</v>
      </c>
      <c r="M9157" s="152">
        <v>51.893941496778702</v>
      </c>
    </row>
    <row r="9158" spans="1:13">
      <c r="A9158" s="150" t="str">
        <f t="shared" si="287"/>
        <v>2007-2009PersonsPB3</v>
      </c>
      <c r="B9158" s="151" t="str">
        <f t="shared" si="286"/>
        <v>2007-2009_Persons_PB3_&lt;75</v>
      </c>
      <c r="C9158" s="152" t="s">
        <v>5</v>
      </c>
      <c r="D9158" s="152" t="s">
        <v>215</v>
      </c>
      <c r="E9158" s="152" t="s">
        <v>122</v>
      </c>
      <c r="F9158" s="152">
        <v>376</v>
      </c>
      <c r="G9158" s="152">
        <v>125.333333333333</v>
      </c>
      <c r="H9158" s="152">
        <v>461.00464682875401</v>
      </c>
      <c r="I9158" s="152">
        <v>480.24576504485202</v>
      </c>
      <c r="J9158" s="152">
        <v>432.68841515683198</v>
      </c>
      <c r="K9158" s="152">
        <v>531.58235167380303</v>
      </c>
      <c r="L9158" s="152">
        <v>47.557349888019402</v>
      </c>
      <c r="M9158" s="152">
        <v>51.336586628951203</v>
      </c>
    </row>
    <row r="9159" spans="1:13">
      <c r="A9159" s="150" t="str">
        <f t="shared" si="287"/>
        <v>2008-2010PersonsPB3</v>
      </c>
      <c r="B9159" s="151" t="str">
        <f t="shared" si="286"/>
        <v>2008-2010_Persons_PB3_&lt;75</v>
      </c>
      <c r="C9159" s="152" t="s">
        <v>6</v>
      </c>
      <c r="D9159" s="152" t="s">
        <v>215</v>
      </c>
      <c r="E9159" s="152" t="s">
        <v>122</v>
      </c>
      <c r="F9159" s="152">
        <v>355</v>
      </c>
      <c r="G9159" s="152">
        <v>118.333333333333</v>
      </c>
      <c r="H9159" s="152">
        <v>433.884550043388</v>
      </c>
      <c r="I9159" s="152">
        <v>446.71703807947699</v>
      </c>
      <c r="J9159" s="152">
        <v>401.275935484515</v>
      </c>
      <c r="K9159" s="152">
        <v>495.87911133264299</v>
      </c>
      <c r="L9159" s="152">
        <v>45.441102594961897</v>
      </c>
      <c r="M9159" s="152">
        <v>49.162073253165801</v>
      </c>
    </row>
    <row r="9160" spans="1:13">
      <c r="A9160" s="150" t="str">
        <f t="shared" si="287"/>
        <v>2009-2011PersonsPB3</v>
      </c>
      <c r="B9160" s="151" t="str">
        <f t="shared" si="286"/>
        <v>2009-2011_Persons_PB3_&lt;75</v>
      </c>
      <c r="C9160" s="152" t="s">
        <v>7</v>
      </c>
      <c r="D9160" s="152" t="s">
        <v>215</v>
      </c>
      <c r="E9160" s="152" t="s">
        <v>122</v>
      </c>
      <c r="F9160" s="152">
        <v>354</v>
      </c>
      <c r="G9160" s="152">
        <v>118</v>
      </c>
      <c r="H9160" s="152">
        <v>432.84750073364</v>
      </c>
      <c r="I9160" s="152">
        <v>440.02148121920902</v>
      </c>
      <c r="J9160" s="152">
        <v>395.22528071052801</v>
      </c>
      <c r="K9160" s="152">
        <v>488.49124969354</v>
      </c>
      <c r="L9160" s="152">
        <v>44.796200508680897</v>
      </c>
      <c r="M9160" s="152">
        <v>48.469768474331303</v>
      </c>
    </row>
    <row r="9161" spans="1:13">
      <c r="A9161" s="150" t="str">
        <f t="shared" si="287"/>
        <v>2010-2012PersonsPB3</v>
      </c>
      <c r="B9161" s="151" t="str">
        <f t="shared" si="286"/>
        <v>2010-2012_Persons_PB3_&lt;75</v>
      </c>
      <c r="C9161" s="152" t="s">
        <v>8</v>
      </c>
      <c r="D9161" s="152" t="s">
        <v>215</v>
      </c>
      <c r="E9161" s="152" t="s">
        <v>122</v>
      </c>
      <c r="F9161" s="152">
        <v>357</v>
      </c>
      <c r="G9161" s="152">
        <v>119</v>
      </c>
      <c r="H9161" s="152">
        <v>437.10895889706501</v>
      </c>
      <c r="I9161" s="152">
        <v>436.61135176336001</v>
      </c>
      <c r="J9161" s="152">
        <v>392.34880744322197</v>
      </c>
      <c r="K9161" s="152">
        <v>484.48774698689903</v>
      </c>
      <c r="L9161" s="152">
        <v>44.262544320137899</v>
      </c>
      <c r="M9161" s="152">
        <v>47.876395223539497</v>
      </c>
    </row>
    <row r="9162" spans="1:13">
      <c r="A9162" s="150" t="str">
        <f t="shared" si="287"/>
        <v>2011-2013PersonsPB3</v>
      </c>
      <c r="B9162" s="151" t="str">
        <f t="shared" si="286"/>
        <v>2011-2013_Persons_PB3_&lt;75</v>
      </c>
      <c r="C9162" s="152" t="s">
        <v>9</v>
      </c>
      <c r="D9162" s="152" t="s">
        <v>215</v>
      </c>
      <c r="E9162" s="152" t="s">
        <v>122</v>
      </c>
      <c r="F9162" s="152">
        <v>357</v>
      </c>
      <c r="G9162" s="152">
        <v>119</v>
      </c>
      <c r="H9162" s="152">
        <v>437.22137853328798</v>
      </c>
      <c r="I9162" s="152">
        <v>429.96981558262001</v>
      </c>
      <c r="J9162" s="152">
        <v>386.35979994351402</v>
      </c>
      <c r="K9162" s="152">
        <v>477.14040589802403</v>
      </c>
      <c r="L9162" s="152">
        <v>43.610015639106599</v>
      </c>
      <c r="M9162" s="152">
        <v>47.170590315403203</v>
      </c>
    </row>
    <row r="9163" spans="1:13">
      <c r="A9163" s="150" t="str">
        <f t="shared" si="287"/>
        <v>2012-2014PersonsPB3</v>
      </c>
      <c r="B9163" s="151" t="str">
        <f t="shared" si="286"/>
        <v>2012-2014_Persons_PB3_&lt;75</v>
      </c>
      <c r="C9163" s="152" t="s">
        <v>216</v>
      </c>
      <c r="D9163" s="152" t="s">
        <v>215</v>
      </c>
      <c r="E9163" s="152" t="s">
        <v>122</v>
      </c>
      <c r="F9163" s="152">
        <v>369</v>
      </c>
      <c r="G9163" s="152">
        <v>123</v>
      </c>
      <c r="H9163" s="152">
        <v>450.670509782848</v>
      </c>
      <c r="I9163" s="152">
        <v>434.23309372882602</v>
      </c>
      <c r="J9163" s="152">
        <v>390.91954038649402</v>
      </c>
      <c r="K9163" s="152">
        <v>481.022538835852</v>
      </c>
      <c r="L9163" s="152">
        <v>43.3135533423319</v>
      </c>
      <c r="M9163" s="152">
        <v>46.789445107025898</v>
      </c>
    </row>
    <row r="9164" spans="1:13">
      <c r="A9164" s="150" t="str">
        <f t="shared" si="287"/>
        <v>2004-2006PersonsPB4</v>
      </c>
      <c r="B9164" s="151" t="str">
        <f t="shared" si="286"/>
        <v>2004-2006_Persons_PB4_&lt;75</v>
      </c>
      <c r="C9164" s="152" t="s">
        <v>1</v>
      </c>
      <c r="D9164" s="152" t="s">
        <v>215</v>
      </c>
      <c r="E9164" s="152" t="s">
        <v>123</v>
      </c>
      <c r="F9164" s="152">
        <v>331</v>
      </c>
      <c r="G9164" s="152">
        <v>110.333333333333</v>
      </c>
      <c r="H9164" s="152">
        <v>505.11216236838101</v>
      </c>
      <c r="I9164" s="152">
        <v>560.66837679414095</v>
      </c>
      <c r="J9164" s="152">
        <v>501.711395516317</v>
      </c>
      <c r="K9164" s="152">
        <v>624.63288744757699</v>
      </c>
      <c r="L9164" s="152">
        <v>58.956981277824603</v>
      </c>
      <c r="M9164" s="152">
        <v>63.964510653435802</v>
      </c>
    </row>
    <row r="9165" spans="1:13">
      <c r="A9165" s="150" t="str">
        <f t="shared" si="287"/>
        <v>2005-2007PersonsPB4</v>
      </c>
      <c r="B9165" s="151" t="str">
        <f t="shared" si="286"/>
        <v>2005-2007_Persons_PB4_&lt;75</v>
      </c>
      <c r="C9165" s="152" t="s">
        <v>3</v>
      </c>
      <c r="D9165" s="152" t="s">
        <v>215</v>
      </c>
      <c r="E9165" s="152" t="s">
        <v>123</v>
      </c>
      <c r="F9165" s="152">
        <v>326</v>
      </c>
      <c r="G9165" s="152">
        <v>108.666666666667</v>
      </c>
      <c r="H9165" s="152">
        <v>493.98430160317599</v>
      </c>
      <c r="I9165" s="152">
        <v>545.18682867105997</v>
      </c>
      <c r="J9165" s="152">
        <v>487.41021289156998</v>
      </c>
      <c r="K9165" s="152">
        <v>607.90993048545602</v>
      </c>
      <c r="L9165" s="152">
        <v>57.776615779489703</v>
      </c>
      <c r="M9165" s="152">
        <v>62.723101814396202</v>
      </c>
    </row>
    <row r="9166" spans="1:13">
      <c r="A9166" s="150" t="str">
        <f t="shared" si="287"/>
        <v>2006-2008PersonsPB4</v>
      </c>
      <c r="B9166" s="151" t="str">
        <f t="shared" si="286"/>
        <v>2006-2008_Persons_PB4_&lt;75</v>
      </c>
      <c r="C9166" s="152" t="s">
        <v>4</v>
      </c>
      <c r="D9166" s="152" t="s">
        <v>215</v>
      </c>
      <c r="E9166" s="152" t="s">
        <v>123</v>
      </c>
      <c r="F9166" s="152">
        <v>318</v>
      </c>
      <c r="G9166" s="152">
        <v>106</v>
      </c>
      <c r="H9166" s="152">
        <v>478.30337670151198</v>
      </c>
      <c r="I9166" s="152">
        <v>524.32839524864505</v>
      </c>
      <c r="J9166" s="152">
        <v>468.08363829164699</v>
      </c>
      <c r="K9166" s="152">
        <v>585.45148395100398</v>
      </c>
      <c r="L9166" s="152">
        <v>56.244756956998103</v>
      </c>
      <c r="M9166" s="152">
        <v>61.123088702358999</v>
      </c>
    </row>
    <row r="9167" spans="1:13">
      <c r="A9167" s="150" t="str">
        <f t="shared" si="287"/>
        <v>2007-2009PersonsPB4</v>
      </c>
      <c r="B9167" s="151" t="str">
        <f t="shared" si="286"/>
        <v>2007-2009_Persons_PB4_&lt;75</v>
      </c>
      <c r="C9167" s="152" t="s">
        <v>5</v>
      </c>
      <c r="D9167" s="152" t="s">
        <v>215</v>
      </c>
      <c r="E9167" s="152" t="s">
        <v>123</v>
      </c>
      <c r="F9167" s="152">
        <v>289</v>
      </c>
      <c r="G9167" s="152">
        <v>96.3333333333333</v>
      </c>
      <c r="H9167" s="152">
        <v>432.93285795607801</v>
      </c>
      <c r="I9167" s="152">
        <v>470.00790656179799</v>
      </c>
      <c r="J9167" s="152">
        <v>417.19506240184302</v>
      </c>
      <c r="K9167" s="152">
        <v>527.63671100485897</v>
      </c>
      <c r="L9167" s="152">
        <v>52.812844159954501</v>
      </c>
      <c r="M9167" s="152">
        <v>57.628804443061</v>
      </c>
    </row>
    <row r="9168" spans="1:13">
      <c r="A9168" s="150" t="str">
        <f t="shared" si="287"/>
        <v>2008-2010PersonsPB4</v>
      </c>
      <c r="B9168" s="151" t="str">
        <f t="shared" si="286"/>
        <v>2008-2010_Persons_PB4_&lt;75</v>
      </c>
      <c r="C9168" s="152" t="s">
        <v>6</v>
      </c>
      <c r="D9168" s="152" t="s">
        <v>215</v>
      </c>
      <c r="E9168" s="152" t="s">
        <v>123</v>
      </c>
      <c r="F9168" s="152">
        <v>289</v>
      </c>
      <c r="G9168" s="152">
        <v>96.3333333333333</v>
      </c>
      <c r="H9168" s="152">
        <v>430.681191600972</v>
      </c>
      <c r="I9168" s="152">
        <v>461.49285367834199</v>
      </c>
      <c r="J9168" s="152">
        <v>409.65896941504298</v>
      </c>
      <c r="K9168" s="152">
        <v>518.05342766838805</v>
      </c>
      <c r="L9168" s="152">
        <v>51.833884263298799</v>
      </c>
      <c r="M9168" s="152">
        <v>56.560573990046699</v>
      </c>
    </row>
    <row r="9169" spans="1:13">
      <c r="A9169" s="150" t="str">
        <f t="shared" si="287"/>
        <v>2009-2011PersonsPB4</v>
      </c>
      <c r="B9169" s="151" t="str">
        <f t="shared" si="286"/>
        <v>2009-2011_Persons_PB4_&lt;75</v>
      </c>
      <c r="C9169" s="152" t="s">
        <v>7</v>
      </c>
      <c r="D9169" s="152" t="s">
        <v>215</v>
      </c>
      <c r="E9169" s="152" t="s">
        <v>123</v>
      </c>
      <c r="F9169" s="152">
        <v>329</v>
      </c>
      <c r="G9169" s="152">
        <v>109.666666666667</v>
      </c>
      <c r="H9169" s="152">
        <v>487.855511729292</v>
      </c>
      <c r="I9169" s="152">
        <v>515.44610248586298</v>
      </c>
      <c r="J9169" s="152">
        <v>461.09016604582098</v>
      </c>
      <c r="K9169" s="152">
        <v>574.43342911692798</v>
      </c>
      <c r="L9169" s="152">
        <v>54.355936440042299</v>
      </c>
      <c r="M9169" s="152">
        <v>58.987326631065002</v>
      </c>
    </row>
    <row r="9170" spans="1:13">
      <c r="A9170" s="150" t="str">
        <f t="shared" si="287"/>
        <v>2010-2012PersonsPB4</v>
      </c>
      <c r="B9170" s="151" t="str">
        <f t="shared" si="286"/>
        <v>2010-2012_Persons_PB4_&lt;75</v>
      </c>
      <c r="C9170" s="152" t="s">
        <v>8</v>
      </c>
      <c r="D9170" s="152" t="s">
        <v>215</v>
      </c>
      <c r="E9170" s="152" t="s">
        <v>123</v>
      </c>
      <c r="F9170" s="152">
        <v>334</v>
      </c>
      <c r="G9170" s="152">
        <v>111.333333333333</v>
      </c>
      <c r="H9170" s="152">
        <v>493.17091177556301</v>
      </c>
      <c r="I9170" s="152">
        <v>514.08359424012804</v>
      </c>
      <c r="J9170" s="152">
        <v>460.30697433380999</v>
      </c>
      <c r="K9170" s="152">
        <v>572.40625607704601</v>
      </c>
      <c r="L9170" s="152">
        <v>53.776619906318203</v>
      </c>
      <c r="M9170" s="152">
        <v>58.3226618369184</v>
      </c>
    </row>
    <row r="9171" spans="1:13">
      <c r="A9171" s="150" t="str">
        <f t="shared" si="287"/>
        <v>2011-2013PersonsPB4</v>
      </c>
      <c r="B9171" s="151" t="str">
        <f t="shared" si="286"/>
        <v>2011-2013_Persons_PB4_&lt;75</v>
      </c>
      <c r="C9171" s="152" t="s">
        <v>9</v>
      </c>
      <c r="D9171" s="152" t="s">
        <v>215</v>
      </c>
      <c r="E9171" s="152" t="s">
        <v>123</v>
      </c>
      <c r="F9171" s="152">
        <v>350</v>
      </c>
      <c r="G9171" s="152">
        <v>116.666666666667</v>
      </c>
      <c r="H9171" s="152">
        <v>515.45632612185398</v>
      </c>
      <c r="I9171" s="152">
        <v>531.76331948485404</v>
      </c>
      <c r="J9171" s="152">
        <v>477.42506653522099</v>
      </c>
      <c r="K9171" s="152">
        <v>590.58416444287502</v>
      </c>
      <c r="L9171" s="152">
        <v>54.338252949632803</v>
      </c>
      <c r="M9171" s="152">
        <v>58.820844958021702</v>
      </c>
    </row>
    <row r="9172" spans="1:13">
      <c r="A9172" s="150" t="str">
        <f t="shared" si="287"/>
        <v>2012-2014PersonsPB4</v>
      </c>
      <c r="B9172" s="151" t="str">
        <f t="shared" si="286"/>
        <v>2012-2014_Persons_PB4_&lt;75</v>
      </c>
      <c r="C9172" s="152" t="s">
        <v>216</v>
      </c>
      <c r="D9172" s="152" t="s">
        <v>215</v>
      </c>
      <c r="E9172" s="152" t="s">
        <v>123</v>
      </c>
      <c r="F9172" s="152">
        <v>341</v>
      </c>
      <c r="G9172" s="152">
        <v>113.666666666667</v>
      </c>
      <c r="H9172" s="152">
        <v>501.27155394181699</v>
      </c>
      <c r="I9172" s="152">
        <v>512.51068916059603</v>
      </c>
      <c r="J9172" s="152">
        <v>459.486976337361</v>
      </c>
      <c r="K9172" s="152">
        <v>569.96847490633104</v>
      </c>
      <c r="L9172" s="152">
        <v>53.023712823234398</v>
      </c>
      <c r="M9172" s="152">
        <v>57.457785745735002</v>
      </c>
    </row>
    <row r="9173" spans="1:13">
      <c r="A9173" s="150" t="str">
        <f t="shared" si="287"/>
        <v>2004-2006PersonsPB5</v>
      </c>
      <c r="B9173" s="151" t="str">
        <f t="shared" si="286"/>
        <v>2004-2006_Persons_PB5_&lt;75</v>
      </c>
      <c r="C9173" s="152" t="s">
        <v>1</v>
      </c>
      <c r="D9173" s="152" t="s">
        <v>215</v>
      </c>
      <c r="E9173" s="152" t="s">
        <v>124</v>
      </c>
      <c r="F9173" s="152">
        <v>362</v>
      </c>
      <c r="G9173" s="152">
        <v>120.666666666667</v>
      </c>
      <c r="H9173" s="152">
        <v>501.57261025591299</v>
      </c>
      <c r="I9173" s="152">
        <v>599.76243724891401</v>
      </c>
      <c r="J9173" s="152">
        <v>539.105692961145</v>
      </c>
      <c r="K9173" s="152">
        <v>665.33573467201302</v>
      </c>
      <c r="L9173" s="152">
        <v>60.656744287768902</v>
      </c>
      <c r="M9173" s="152">
        <v>65.573297423098396</v>
      </c>
    </row>
    <row r="9174" spans="1:13">
      <c r="A9174" s="150" t="str">
        <f t="shared" si="287"/>
        <v>2005-2007PersonsPB5</v>
      </c>
      <c r="B9174" s="151" t="str">
        <f t="shared" si="286"/>
        <v>2005-2007_Persons_PB5_&lt;75</v>
      </c>
      <c r="C9174" s="152" t="s">
        <v>3</v>
      </c>
      <c r="D9174" s="152" t="s">
        <v>215</v>
      </c>
      <c r="E9174" s="152" t="s">
        <v>124</v>
      </c>
      <c r="F9174" s="152">
        <v>379</v>
      </c>
      <c r="G9174" s="152">
        <v>126.333333333333</v>
      </c>
      <c r="H9174" s="152">
        <v>517.31433329238496</v>
      </c>
      <c r="I9174" s="152">
        <v>613.44064431441905</v>
      </c>
      <c r="J9174" s="152">
        <v>552.78573511523405</v>
      </c>
      <c r="K9174" s="152">
        <v>678.89568483444498</v>
      </c>
      <c r="L9174" s="152">
        <v>60.6549091991848</v>
      </c>
      <c r="M9174" s="152">
        <v>65.455040520025506</v>
      </c>
    </row>
    <row r="9175" spans="1:13">
      <c r="A9175" s="150" t="str">
        <f t="shared" si="287"/>
        <v>2006-2008PersonsPB5</v>
      </c>
      <c r="B9175" s="151" t="str">
        <f t="shared" si="286"/>
        <v>2006-2008_Persons_PB5_&lt;75</v>
      </c>
      <c r="C9175" s="152" t="s">
        <v>4</v>
      </c>
      <c r="D9175" s="152" t="s">
        <v>215</v>
      </c>
      <c r="E9175" s="152" t="s">
        <v>124</v>
      </c>
      <c r="F9175" s="152">
        <v>404</v>
      </c>
      <c r="G9175" s="152">
        <v>134.666666666667</v>
      </c>
      <c r="H9175" s="152">
        <v>543.37592468056505</v>
      </c>
      <c r="I9175" s="152">
        <v>637.89467032754396</v>
      </c>
      <c r="J9175" s="152">
        <v>576.764632412933</v>
      </c>
      <c r="K9175" s="152">
        <v>703.70410294466603</v>
      </c>
      <c r="L9175" s="152">
        <v>61.130037914611599</v>
      </c>
      <c r="M9175" s="152">
        <v>65.809432617121502</v>
      </c>
    </row>
    <row r="9176" spans="1:13">
      <c r="A9176" s="150" t="str">
        <f t="shared" si="287"/>
        <v>2007-2009PersonsPB5</v>
      </c>
      <c r="B9176" s="151" t="str">
        <f t="shared" si="286"/>
        <v>2007-2009_Persons_PB5_&lt;75</v>
      </c>
      <c r="C9176" s="152" t="s">
        <v>5</v>
      </c>
      <c r="D9176" s="152" t="s">
        <v>215</v>
      </c>
      <c r="E9176" s="152" t="s">
        <v>124</v>
      </c>
      <c r="F9176" s="152">
        <v>409</v>
      </c>
      <c r="G9176" s="152">
        <v>136.333333333333</v>
      </c>
      <c r="H9176" s="152">
        <v>544.72324330083597</v>
      </c>
      <c r="I9176" s="152">
        <v>631.31066635256605</v>
      </c>
      <c r="J9176" s="152">
        <v>571.17281591081701</v>
      </c>
      <c r="K9176" s="152">
        <v>696.02258026269601</v>
      </c>
      <c r="L9176" s="152">
        <v>60.137850441748803</v>
      </c>
      <c r="M9176" s="152">
        <v>64.711913910130406</v>
      </c>
    </row>
    <row r="9177" spans="1:13">
      <c r="A9177" s="150" t="str">
        <f t="shared" si="287"/>
        <v>2008-2010PersonsPB5</v>
      </c>
      <c r="B9177" s="151" t="str">
        <f t="shared" si="286"/>
        <v>2008-2010_Persons_PB5_&lt;75</v>
      </c>
      <c r="C9177" s="152" t="s">
        <v>6</v>
      </c>
      <c r="D9177" s="152" t="s">
        <v>215</v>
      </c>
      <c r="E9177" s="152" t="s">
        <v>124</v>
      </c>
      <c r="F9177" s="152">
        <v>410</v>
      </c>
      <c r="G9177" s="152">
        <v>136.666666666667</v>
      </c>
      <c r="H9177" s="152">
        <v>543.50707884829501</v>
      </c>
      <c r="I9177" s="152">
        <v>621.77258057262702</v>
      </c>
      <c r="J9177" s="152">
        <v>562.65210641617</v>
      </c>
      <c r="K9177" s="152">
        <v>685.38402531397799</v>
      </c>
      <c r="L9177" s="152">
        <v>59.120474156457497</v>
      </c>
      <c r="M9177" s="152">
        <v>63.611444741350901</v>
      </c>
    </row>
    <row r="9178" spans="1:13">
      <c r="A9178" s="150" t="str">
        <f t="shared" si="287"/>
        <v>2009-2011PersonsPB5</v>
      </c>
      <c r="B9178" s="151" t="str">
        <f t="shared" si="286"/>
        <v>2009-2011_Persons_PB5_&lt;75</v>
      </c>
      <c r="C9178" s="152" t="s">
        <v>7</v>
      </c>
      <c r="D9178" s="152" t="s">
        <v>215</v>
      </c>
      <c r="E9178" s="152" t="s">
        <v>124</v>
      </c>
      <c r="F9178" s="152">
        <v>369</v>
      </c>
      <c r="G9178" s="152">
        <v>123</v>
      </c>
      <c r="H9178" s="152">
        <v>486.71107300666102</v>
      </c>
      <c r="I9178" s="152">
        <v>547.23291597947002</v>
      </c>
      <c r="J9178" s="152">
        <v>492.424584530255</v>
      </c>
      <c r="K9178" s="152">
        <v>606.43958959228496</v>
      </c>
      <c r="L9178" s="152">
        <v>54.8083314492144</v>
      </c>
      <c r="M9178" s="152">
        <v>59.206673612814903</v>
      </c>
    </row>
    <row r="9179" spans="1:13">
      <c r="A9179" s="150" t="str">
        <f t="shared" si="287"/>
        <v>2010-2012PersonsPB5</v>
      </c>
      <c r="B9179" s="151" t="str">
        <f t="shared" si="286"/>
        <v>2010-2012_Persons_PB5_&lt;75</v>
      </c>
      <c r="C9179" s="152" t="s">
        <v>8</v>
      </c>
      <c r="D9179" s="152" t="s">
        <v>215</v>
      </c>
      <c r="E9179" s="152" t="s">
        <v>124</v>
      </c>
      <c r="F9179" s="152">
        <v>393</v>
      </c>
      <c r="G9179" s="152">
        <v>131</v>
      </c>
      <c r="H9179" s="152">
        <v>516.330767007384</v>
      </c>
      <c r="I9179" s="152">
        <v>578.06277395360701</v>
      </c>
      <c r="J9179" s="152">
        <v>521.97243269901503</v>
      </c>
      <c r="K9179" s="152">
        <v>638.50889905315796</v>
      </c>
      <c r="L9179" s="152">
        <v>56.090341254592502</v>
      </c>
      <c r="M9179" s="152">
        <v>60.446125099550599</v>
      </c>
    </row>
    <row r="9180" spans="1:13">
      <c r="A9180" s="150" t="str">
        <f t="shared" si="287"/>
        <v>2011-2013PersonsPB5</v>
      </c>
      <c r="B9180" s="151" t="str">
        <f t="shared" si="286"/>
        <v>2011-2013_Persons_PB5_&lt;75</v>
      </c>
      <c r="C9180" s="152" t="s">
        <v>9</v>
      </c>
      <c r="D9180" s="152" t="s">
        <v>215</v>
      </c>
      <c r="E9180" s="152" t="s">
        <v>124</v>
      </c>
      <c r="F9180" s="152">
        <v>387</v>
      </c>
      <c r="G9180" s="152">
        <v>129</v>
      </c>
      <c r="H9180" s="152">
        <v>507.46112087278101</v>
      </c>
      <c r="I9180" s="152">
        <v>569.08638361484896</v>
      </c>
      <c r="J9180" s="152">
        <v>513.52767442433606</v>
      </c>
      <c r="K9180" s="152">
        <v>628.99431261220002</v>
      </c>
      <c r="L9180" s="152">
        <v>55.558709190513099</v>
      </c>
      <c r="M9180" s="152">
        <v>59.9079289973511</v>
      </c>
    </row>
    <row r="9181" spans="1:13">
      <c r="A9181" s="150" t="str">
        <f t="shared" si="287"/>
        <v>2012-2014PersonsPB5</v>
      </c>
      <c r="B9181" s="151" t="str">
        <f t="shared" si="286"/>
        <v>2012-2014_Persons_PB5_&lt;75</v>
      </c>
      <c r="C9181" s="152" t="s">
        <v>216</v>
      </c>
      <c r="D9181" s="152" t="s">
        <v>215</v>
      </c>
      <c r="E9181" s="152" t="s">
        <v>124</v>
      </c>
      <c r="F9181" s="152">
        <v>403</v>
      </c>
      <c r="G9181" s="152">
        <v>134.333333333333</v>
      </c>
      <c r="H9181" s="152">
        <v>529.07969016673201</v>
      </c>
      <c r="I9181" s="152">
        <v>593.10509590945605</v>
      </c>
      <c r="J9181" s="152">
        <v>536.38468125531995</v>
      </c>
      <c r="K9181" s="152">
        <v>654.17296227907605</v>
      </c>
      <c r="L9181" s="152">
        <v>56.720414654136199</v>
      </c>
      <c r="M9181" s="152">
        <v>61.067866369619502</v>
      </c>
    </row>
    <row r="9182" spans="1:13">
      <c r="A9182" s="150" t="str">
        <f t="shared" si="287"/>
        <v>2004-2006PersonsPD</v>
      </c>
      <c r="B9182" s="151" t="str">
        <f t="shared" si="286"/>
        <v>2004-2006_Persons_PD_&lt;75</v>
      </c>
      <c r="C9182" s="152" t="s">
        <v>1</v>
      </c>
      <c r="D9182" s="152" t="s">
        <v>215</v>
      </c>
      <c r="E9182" s="152" t="s">
        <v>125</v>
      </c>
      <c r="F9182" s="152">
        <v>1209</v>
      </c>
      <c r="G9182" s="152">
        <v>403</v>
      </c>
      <c r="H9182" s="152">
        <v>357.49663645637702</v>
      </c>
      <c r="I9182" s="152">
        <v>398.180584764983</v>
      </c>
      <c r="J9182" s="152">
        <v>375.91689297997101</v>
      </c>
      <c r="K9182" s="152">
        <v>421.41248604622803</v>
      </c>
      <c r="L9182" s="152">
        <v>22.263691785012</v>
      </c>
      <c r="M9182" s="152">
        <v>23.231901281245101</v>
      </c>
    </row>
    <row r="9183" spans="1:13">
      <c r="A9183" s="150" t="str">
        <f t="shared" si="287"/>
        <v>2005-2007PersonsPD</v>
      </c>
      <c r="B9183" s="151" t="str">
        <f t="shared" si="286"/>
        <v>2005-2007_Persons_PD_&lt;75</v>
      </c>
      <c r="C9183" s="152" t="s">
        <v>3</v>
      </c>
      <c r="D9183" s="152" t="s">
        <v>215</v>
      </c>
      <c r="E9183" s="152" t="s">
        <v>125</v>
      </c>
      <c r="F9183" s="152">
        <v>1212</v>
      </c>
      <c r="G9183" s="152">
        <v>404</v>
      </c>
      <c r="H9183" s="152">
        <v>356.01718987289701</v>
      </c>
      <c r="I9183" s="152">
        <v>392.68715694437702</v>
      </c>
      <c r="J9183" s="152">
        <v>370.75762031676601</v>
      </c>
      <c r="K9183" s="152">
        <v>415.56916220215498</v>
      </c>
      <c r="L9183" s="152">
        <v>21.929536627610801</v>
      </c>
      <c r="M9183" s="152">
        <v>22.882005257778101</v>
      </c>
    </row>
    <row r="9184" spans="1:13">
      <c r="A9184" s="150" t="str">
        <f t="shared" si="287"/>
        <v>2006-2008PersonsPD</v>
      </c>
      <c r="B9184" s="151" t="str">
        <f t="shared" si="286"/>
        <v>2006-2008_Persons_PD_&lt;75</v>
      </c>
      <c r="C9184" s="152" t="s">
        <v>4</v>
      </c>
      <c r="D9184" s="152" t="s">
        <v>215</v>
      </c>
      <c r="E9184" s="152" t="s">
        <v>125</v>
      </c>
      <c r="F9184" s="152">
        <v>1201</v>
      </c>
      <c r="G9184" s="152">
        <v>400.33333333333297</v>
      </c>
      <c r="H9184" s="152">
        <v>350.178442303655</v>
      </c>
      <c r="I9184" s="152">
        <v>380.68378463523999</v>
      </c>
      <c r="J9184" s="152">
        <v>359.32534369167399</v>
      </c>
      <c r="K9184" s="152">
        <v>402.97422929308101</v>
      </c>
      <c r="L9184" s="152">
        <v>21.3584409435664</v>
      </c>
      <c r="M9184" s="152">
        <v>22.290444657841199</v>
      </c>
    </row>
    <row r="9185" spans="1:13">
      <c r="A9185" s="150" t="str">
        <f t="shared" si="287"/>
        <v>2007-2009PersonsPD</v>
      </c>
      <c r="B9185" s="151" t="str">
        <f t="shared" si="286"/>
        <v>2007-2009_Persons_PD_&lt;75</v>
      </c>
      <c r="C9185" s="152" t="s">
        <v>5</v>
      </c>
      <c r="D9185" s="152" t="s">
        <v>215</v>
      </c>
      <c r="E9185" s="152" t="s">
        <v>125</v>
      </c>
      <c r="F9185" s="152">
        <v>1200</v>
      </c>
      <c r="G9185" s="152">
        <v>400</v>
      </c>
      <c r="H9185" s="152">
        <v>347.58026207551802</v>
      </c>
      <c r="I9185" s="152">
        <v>370.85465990335001</v>
      </c>
      <c r="J9185" s="152">
        <v>350.04767284276301</v>
      </c>
      <c r="K9185" s="152">
        <v>392.56997450653199</v>
      </c>
      <c r="L9185" s="152">
        <v>20.806987060587101</v>
      </c>
      <c r="M9185" s="152">
        <v>21.715314603181501</v>
      </c>
    </row>
    <row r="9186" spans="1:13">
      <c r="A9186" s="150" t="str">
        <f t="shared" si="287"/>
        <v>2008-2010PersonsPD</v>
      </c>
      <c r="B9186" s="151" t="str">
        <f t="shared" si="286"/>
        <v>2008-2010_Persons_PD_&lt;75</v>
      </c>
      <c r="C9186" s="152" t="s">
        <v>6</v>
      </c>
      <c r="D9186" s="152" t="s">
        <v>215</v>
      </c>
      <c r="E9186" s="152" t="s">
        <v>125</v>
      </c>
      <c r="F9186" s="152">
        <v>1179</v>
      </c>
      <c r="G9186" s="152">
        <v>393</v>
      </c>
      <c r="H9186" s="152">
        <v>340.07228338780101</v>
      </c>
      <c r="I9186" s="152">
        <v>358.55861863245298</v>
      </c>
      <c r="J9186" s="152">
        <v>338.27826347371303</v>
      </c>
      <c r="K9186" s="152">
        <v>379.732349931356</v>
      </c>
      <c r="L9186" s="152">
        <v>20.2803551587402</v>
      </c>
      <c r="M9186" s="152">
        <v>21.173731298902201</v>
      </c>
    </row>
    <row r="9187" spans="1:13">
      <c r="A9187" s="150" t="str">
        <f t="shared" si="287"/>
        <v>2009-2011PersonsPD</v>
      </c>
      <c r="B9187" s="151" t="str">
        <f t="shared" si="286"/>
        <v>2009-2011_Persons_PD_&lt;75</v>
      </c>
      <c r="C9187" s="152" t="s">
        <v>7</v>
      </c>
      <c r="D9187" s="152" t="s">
        <v>215</v>
      </c>
      <c r="E9187" s="152" t="s">
        <v>125</v>
      </c>
      <c r="F9187" s="152">
        <v>1141</v>
      </c>
      <c r="G9187" s="152">
        <v>380.33333333333297</v>
      </c>
      <c r="H9187" s="152">
        <v>328.48806243864198</v>
      </c>
      <c r="I9187" s="152">
        <v>342.29887778352401</v>
      </c>
      <c r="J9187" s="152">
        <v>322.638073920887</v>
      </c>
      <c r="K9187" s="152">
        <v>362.84041945553901</v>
      </c>
      <c r="L9187" s="152">
        <v>19.660803862636801</v>
      </c>
      <c r="M9187" s="152">
        <v>20.541541672014901</v>
      </c>
    </row>
    <row r="9188" spans="1:13">
      <c r="A9188" s="150" t="str">
        <f t="shared" si="287"/>
        <v>2010-2012PersonsPD</v>
      </c>
      <c r="B9188" s="151" t="str">
        <f t="shared" si="286"/>
        <v>2010-2012_Persons_PD_&lt;75</v>
      </c>
      <c r="C9188" s="152" t="s">
        <v>8</v>
      </c>
      <c r="D9188" s="152" t="s">
        <v>215</v>
      </c>
      <c r="E9188" s="152" t="s">
        <v>125</v>
      </c>
      <c r="F9188" s="152">
        <v>1135</v>
      </c>
      <c r="G9188" s="152">
        <v>378.33333333333297</v>
      </c>
      <c r="H9188" s="152">
        <v>326.58393207054201</v>
      </c>
      <c r="I9188" s="152">
        <v>336.46353589670099</v>
      </c>
      <c r="J9188" s="152">
        <v>317.09810280489899</v>
      </c>
      <c r="K9188" s="152">
        <v>356.69882126041398</v>
      </c>
      <c r="L9188" s="152">
        <v>19.365433091801901</v>
      </c>
      <c r="M9188" s="152">
        <v>20.2352853637131</v>
      </c>
    </row>
    <row r="9189" spans="1:13">
      <c r="A9189" s="150" t="str">
        <f t="shared" si="287"/>
        <v>2011-2013PersonsPD</v>
      </c>
      <c r="B9189" s="151" t="str">
        <f t="shared" si="286"/>
        <v>2011-2013_Persons_PD_&lt;75</v>
      </c>
      <c r="C9189" s="152" t="s">
        <v>9</v>
      </c>
      <c r="D9189" s="152" t="s">
        <v>215</v>
      </c>
      <c r="E9189" s="152" t="s">
        <v>125</v>
      </c>
      <c r="F9189" s="152">
        <v>1139</v>
      </c>
      <c r="G9189" s="152">
        <v>379.66666666666703</v>
      </c>
      <c r="H9189" s="152">
        <v>327.61422633857302</v>
      </c>
      <c r="I9189" s="152">
        <v>332.07427286607401</v>
      </c>
      <c r="J9189" s="152">
        <v>312.99888216693603</v>
      </c>
      <c r="K9189" s="152">
        <v>352.00494508761898</v>
      </c>
      <c r="L9189" s="152">
        <v>19.0753906991375</v>
      </c>
      <c r="M9189" s="152">
        <v>19.930672221544999</v>
      </c>
    </row>
    <row r="9190" spans="1:13">
      <c r="A9190" s="150" t="str">
        <f t="shared" si="287"/>
        <v>2012-2014PersonsPD</v>
      </c>
      <c r="B9190" s="151" t="str">
        <f t="shared" si="286"/>
        <v>2012-2014_Persons_PD_&lt;75</v>
      </c>
      <c r="C9190" s="152" t="s">
        <v>216</v>
      </c>
      <c r="D9190" s="152" t="s">
        <v>215</v>
      </c>
      <c r="E9190" s="152" t="s">
        <v>125</v>
      </c>
      <c r="F9190" s="152">
        <v>1176</v>
      </c>
      <c r="G9190" s="152">
        <v>392</v>
      </c>
      <c r="H9190" s="152">
        <v>337.973766798101</v>
      </c>
      <c r="I9190" s="152">
        <v>337.44495636150901</v>
      </c>
      <c r="J9190" s="152">
        <v>318.36626984229599</v>
      </c>
      <c r="K9190" s="152">
        <v>357.36518105210899</v>
      </c>
      <c r="L9190" s="152">
        <v>19.078686519212599</v>
      </c>
      <c r="M9190" s="152">
        <v>19.920224690600499</v>
      </c>
    </row>
    <row r="9191" spans="1:13">
      <c r="A9191" s="150" t="str">
        <f t="shared" si="287"/>
        <v>2004-2006PersonsPD1</v>
      </c>
      <c r="B9191" s="151" t="str">
        <f t="shared" si="286"/>
        <v>2004-2006_Persons_PD1_&lt;75</v>
      </c>
      <c r="C9191" s="152" t="s">
        <v>1</v>
      </c>
      <c r="D9191" s="152" t="s">
        <v>215</v>
      </c>
      <c r="E9191" s="152" t="s">
        <v>126</v>
      </c>
      <c r="F9191" s="152">
        <v>201</v>
      </c>
      <c r="G9191" s="152">
        <v>67</v>
      </c>
      <c r="H9191" s="152">
        <v>311.676228872693</v>
      </c>
      <c r="I9191" s="152">
        <v>315.03886263971702</v>
      </c>
      <c r="J9191" s="152">
        <v>272.60391518296302</v>
      </c>
      <c r="K9191" s="152">
        <v>362.15916007553199</v>
      </c>
      <c r="L9191" s="152">
        <v>42.434947456753498</v>
      </c>
      <c r="M9191" s="152">
        <v>47.120297435814798</v>
      </c>
    </row>
    <row r="9192" spans="1:13">
      <c r="A9192" s="150" t="str">
        <f t="shared" si="287"/>
        <v>2005-2007PersonsPD1</v>
      </c>
      <c r="B9192" s="151" t="str">
        <f t="shared" si="286"/>
        <v>2005-2007_Persons_PD1_&lt;75</v>
      </c>
      <c r="C9192" s="152" t="s">
        <v>3</v>
      </c>
      <c r="D9192" s="152" t="s">
        <v>215</v>
      </c>
      <c r="E9192" s="152" t="s">
        <v>126</v>
      </c>
      <c r="F9192" s="152">
        <v>193</v>
      </c>
      <c r="G9192" s="152">
        <v>64.3333333333333</v>
      </c>
      <c r="H9192" s="152">
        <v>301.13902324855701</v>
      </c>
      <c r="I9192" s="152">
        <v>300.419675750414</v>
      </c>
      <c r="J9192" s="152">
        <v>259.11194291622701</v>
      </c>
      <c r="K9192" s="152">
        <v>346.38746955304401</v>
      </c>
      <c r="L9192" s="152">
        <v>41.307732834186801</v>
      </c>
      <c r="M9192" s="152">
        <v>45.967793802630602</v>
      </c>
    </row>
    <row r="9193" spans="1:13">
      <c r="A9193" s="150" t="str">
        <f t="shared" si="287"/>
        <v>2006-2008PersonsPD1</v>
      </c>
      <c r="B9193" s="151" t="str">
        <f t="shared" si="286"/>
        <v>2006-2008_Persons_PD1_&lt;75</v>
      </c>
      <c r="C9193" s="152" t="s">
        <v>4</v>
      </c>
      <c r="D9193" s="152" t="s">
        <v>215</v>
      </c>
      <c r="E9193" s="152" t="s">
        <v>126</v>
      </c>
      <c r="F9193" s="152">
        <v>174</v>
      </c>
      <c r="G9193" s="152">
        <v>58</v>
      </c>
      <c r="H9193" s="152">
        <v>273.31846313342299</v>
      </c>
      <c r="I9193" s="152">
        <v>263.45786296337502</v>
      </c>
      <c r="J9193" s="152">
        <v>225.47590163211399</v>
      </c>
      <c r="K9193" s="152">
        <v>305.96697110498599</v>
      </c>
      <c r="L9193" s="152">
        <v>37.981961331261303</v>
      </c>
      <c r="M9193" s="152">
        <v>42.509108141610902</v>
      </c>
    </row>
    <row r="9194" spans="1:13">
      <c r="A9194" s="150" t="str">
        <f t="shared" si="287"/>
        <v>2007-2009PersonsPD1</v>
      </c>
      <c r="B9194" s="151" t="str">
        <f t="shared" si="286"/>
        <v>2007-2009_Persons_PD1_&lt;75</v>
      </c>
      <c r="C9194" s="152" t="s">
        <v>5</v>
      </c>
      <c r="D9194" s="152" t="s">
        <v>215</v>
      </c>
      <c r="E9194" s="152" t="s">
        <v>126</v>
      </c>
      <c r="F9194" s="152">
        <v>158</v>
      </c>
      <c r="G9194" s="152">
        <v>52.6666666666667</v>
      </c>
      <c r="H9194" s="152">
        <v>248.47455494747399</v>
      </c>
      <c r="I9194" s="152">
        <v>231.282444857217</v>
      </c>
      <c r="J9194" s="152">
        <v>196.42610970603201</v>
      </c>
      <c r="K9194" s="152">
        <v>270.51227896894198</v>
      </c>
      <c r="L9194" s="152">
        <v>34.856335151184702</v>
      </c>
      <c r="M9194" s="152">
        <v>39.229834111725303</v>
      </c>
    </row>
    <row r="9195" spans="1:13">
      <c r="A9195" s="150" t="str">
        <f t="shared" si="287"/>
        <v>2008-2010PersonsPD1</v>
      </c>
      <c r="B9195" s="151" t="str">
        <f t="shared" si="286"/>
        <v>2008-2010_Persons_PD1_&lt;75</v>
      </c>
      <c r="C9195" s="152" t="s">
        <v>6</v>
      </c>
      <c r="D9195" s="152" t="s">
        <v>215</v>
      </c>
      <c r="E9195" s="152" t="s">
        <v>126</v>
      </c>
      <c r="F9195" s="152">
        <v>172</v>
      </c>
      <c r="G9195" s="152">
        <v>57.3333333333333</v>
      </c>
      <c r="H9195" s="152">
        <v>271.147964813822</v>
      </c>
      <c r="I9195" s="152">
        <v>243.64634770598599</v>
      </c>
      <c r="J9195" s="152">
        <v>208.37522535552</v>
      </c>
      <c r="K9195" s="152">
        <v>283.14742446428198</v>
      </c>
      <c r="L9195" s="152">
        <v>35.271122350466698</v>
      </c>
      <c r="M9195" s="152">
        <v>39.501076758295902</v>
      </c>
    </row>
    <row r="9196" spans="1:13">
      <c r="A9196" s="150" t="str">
        <f t="shared" si="287"/>
        <v>2009-2011PersonsPD1</v>
      </c>
      <c r="B9196" s="151" t="str">
        <f t="shared" si="286"/>
        <v>2009-2011_Persons_PD1_&lt;75</v>
      </c>
      <c r="C9196" s="152" t="s">
        <v>7</v>
      </c>
      <c r="D9196" s="152" t="s">
        <v>215</v>
      </c>
      <c r="E9196" s="152" t="s">
        <v>126</v>
      </c>
      <c r="F9196" s="152">
        <v>168</v>
      </c>
      <c r="G9196" s="152">
        <v>56</v>
      </c>
      <c r="H9196" s="152">
        <v>266.02061659778599</v>
      </c>
      <c r="I9196" s="152">
        <v>232.96092457841999</v>
      </c>
      <c r="J9196" s="152">
        <v>198.80370974658101</v>
      </c>
      <c r="K9196" s="152">
        <v>271.26609954096801</v>
      </c>
      <c r="L9196" s="152">
        <v>34.1572148318388</v>
      </c>
      <c r="M9196" s="152">
        <v>38.3051749625482</v>
      </c>
    </row>
    <row r="9197" spans="1:13">
      <c r="A9197" s="150" t="str">
        <f t="shared" si="287"/>
        <v>2010-2012PersonsPD1</v>
      </c>
      <c r="B9197" s="151" t="str">
        <f t="shared" si="286"/>
        <v>2010-2012_Persons_PD1_&lt;75</v>
      </c>
      <c r="C9197" s="152" t="s">
        <v>8</v>
      </c>
      <c r="D9197" s="152" t="s">
        <v>215</v>
      </c>
      <c r="E9197" s="152" t="s">
        <v>126</v>
      </c>
      <c r="F9197" s="152">
        <v>167</v>
      </c>
      <c r="G9197" s="152">
        <v>55.6666666666667</v>
      </c>
      <c r="H9197" s="152">
        <v>266.12697603263598</v>
      </c>
      <c r="I9197" s="152">
        <v>229.49225055500199</v>
      </c>
      <c r="J9197" s="152">
        <v>195.60662590774299</v>
      </c>
      <c r="K9197" s="152">
        <v>267.50594840151001</v>
      </c>
      <c r="L9197" s="152">
        <v>33.885624647258901</v>
      </c>
      <c r="M9197" s="152">
        <v>38.013697846508101</v>
      </c>
    </row>
    <row r="9198" spans="1:13">
      <c r="A9198" s="150" t="str">
        <f t="shared" si="287"/>
        <v>2011-2013PersonsPD1</v>
      </c>
      <c r="B9198" s="151" t="str">
        <f t="shared" si="286"/>
        <v>2011-2013_Persons_PD1_&lt;75</v>
      </c>
      <c r="C9198" s="152" t="s">
        <v>9</v>
      </c>
      <c r="D9198" s="152" t="s">
        <v>215</v>
      </c>
      <c r="E9198" s="152" t="s">
        <v>126</v>
      </c>
      <c r="F9198" s="152">
        <v>163</v>
      </c>
      <c r="G9198" s="152">
        <v>54.3333333333333</v>
      </c>
      <c r="H9198" s="152">
        <v>260.841734677548</v>
      </c>
      <c r="I9198" s="152">
        <v>216.74233882677399</v>
      </c>
      <c r="J9198" s="152">
        <v>184.35586967194101</v>
      </c>
      <c r="K9198" s="152">
        <v>253.12550351531701</v>
      </c>
      <c r="L9198" s="152">
        <v>32.386469154832199</v>
      </c>
      <c r="M9198" s="152">
        <v>36.3831646885439</v>
      </c>
    </row>
    <row r="9199" spans="1:13">
      <c r="A9199" s="150" t="str">
        <f t="shared" si="287"/>
        <v>2012-2014PersonsPD1</v>
      </c>
      <c r="B9199" s="151" t="str">
        <f t="shared" si="286"/>
        <v>2012-2014_Persons_PD1_&lt;75</v>
      </c>
      <c r="C9199" s="152" t="s">
        <v>216</v>
      </c>
      <c r="D9199" s="152" t="s">
        <v>215</v>
      </c>
      <c r="E9199" s="152" t="s">
        <v>126</v>
      </c>
      <c r="F9199" s="152">
        <v>163</v>
      </c>
      <c r="G9199" s="152">
        <v>54.3333333333333</v>
      </c>
      <c r="H9199" s="152">
        <v>261.969431542405</v>
      </c>
      <c r="I9199" s="152">
        <v>213.52333456860899</v>
      </c>
      <c r="J9199" s="152">
        <v>181.47695358676299</v>
      </c>
      <c r="K9199" s="152">
        <v>249.52444204841001</v>
      </c>
      <c r="L9199" s="152">
        <v>32.046380981846703</v>
      </c>
      <c r="M9199" s="152">
        <v>36.001107479800197</v>
      </c>
    </row>
    <row r="9200" spans="1:13">
      <c r="A9200" s="150" t="str">
        <f t="shared" si="287"/>
        <v>2004-2006PersonsPD2</v>
      </c>
      <c r="B9200" s="151" t="str">
        <f t="shared" si="286"/>
        <v>2004-2006_Persons_PD2_&lt;75</v>
      </c>
      <c r="C9200" s="152" t="s">
        <v>1</v>
      </c>
      <c r="D9200" s="152" t="s">
        <v>215</v>
      </c>
      <c r="E9200" s="152" t="s">
        <v>127</v>
      </c>
      <c r="F9200" s="152">
        <v>211</v>
      </c>
      <c r="G9200" s="152">
        <v>70.3333333333333</v>
      </c>
      <c r="H9200" s="152">
        <v>301.02433874511399</v>
      </c>
      <c r="I9200" s="152">
        <v>299.70026525418598</v>
      </c>
      <c r="J9200" s="152">
        <v>260.27023199864698</v>
      </c>
      <c r="K9200" s="152">
        <v>343.37348003602102</v>
      </c>
      <c r="L9200" s="152">
        <v>39.430033255539101</v>
      </c>
      <c r="M9200" s="152">
        <v>43.673214781835398</v>
      </c>
    </row>
    <row r="9201" spans="1:13">
      <c r="A9201" s="150" t="str">
        <f t="shared" si="287"/>
        <v>2005-2007PersonsPD2</v>
      </c>
      <c r="B9201" s="151" t="str">
        <f t="shared" si="286"/>
        <v>2005-2007_Persons_PD2_&lt;75</v>
      </c>
      <c r="C9201" s="152" t="s">
        <v>3</v>
      </c>
      <c r="D9201" s="152" t="s">
        <v>215</v>
      </c>
      <c r="E9201" s="152" t="s">
        <v>127</v>
      </c>
      <c r="F9201" s="152">
        <v>221</v>
      </c>
      <c r="G9201" s="152">
        <v>73.6666666666667</v>
      </c>
      <c r="H9201" s="152">
        <v>312.81405256974602</v>
      </c>
      <c r="I9201" s="152">
        <v>303.13006838070902</v>
      </c>
      <c r="J9201" s="152">
        <v>264.15906637496101</v>
      </c>
      <c r="K9201" s="152">
        <v>346.19351223588302</v>
      </c>
      <c r="L9201" s="152">
        <v>38.9710020057476</v>
      </c>
      <c r="M9201" s="152">
        <v>43.063443855174498</v>
      </c>
    </row>
    <row r="9202" spans="1:13">
      <c r="A9202" s="150" t="str">
        <f t="shared" si="287"/>
        <v>2006-2008PersonsPD2</v>
      </c>
      <c r="B9202" s="151" t="str">
        <f t="shared" si="286"/>
        <v>2006-2008_Persons_PD2_&lt;75</v>
      </c>
      <c r="C9202" s="152" t="s">
        <v>4</v>
      </c>
      <c r="D9202" s="152" t="s">
        <v>215</v>
      </c>
      <c r="E9202" s="152" t="s">
        <v>127</v>
      </c>
      <c r="F9202" s="152">
        <v>235</v>
      </c>
      <c r="G9202" s="152">
        <v>78.3333333333333</v>
      </c>
      <c r="H9202" s="152">
        <v>329.41308400734499</v>
      </c>
      <c r="I9202" s="152">
        <v>315.198928921662</v>
      </c>
      <c r="J9202" s="152">
        <v>275.90586814782102</v>
      </c>
      <c r="K9202" s="152">
        <v>358.48669727528301</v>
      </c>
      <c r="L9202" s="152">
        <v>39.293060773841098</v>
      </c>
      <c r="M9202" s="152">
        <v>43.287768353620699</v>
      </c>
    </row>
    <row r="9203" spans="1:13">
      <c r="A9203" s="150" t="str">
        <f t="shared" si="287"/>
        <v>2007-2009PersonsPD2</v>
      </c>
      <c r="B9203" s="151" t="str">
        <f t="shared" si="286"/>
        <v>2007-2009_Persons_PD2_&lt;75</v>
      </c>
      <c r="C9203" s="152" t="s">
        <v>5</v>
      </c>
      <c r="D9203" s="152" t="s">
        <v>215</v>
      </c>
      <c r="E9203" s="152" t="s">
        <v>127</v>
      </c>
      <c r="F9203" s="152">
        <v>234</v>
      </c>
      <c r="G9203" s="152">
        <v>78</v>
      </c>
      <c r="H9203" s="152">
        <v>325.74650240133599</v>
      </c>
      <c r="I9203" s="152">
        <v>306.68733440835001</v>
      </c>
      <c r="J9203" s="152">
        <v>268.33105270119302</v>
      </c>
      <c r="K9203" s="152">
        <v>348.95186185841999</v>
      </c>
      <c r="L9203" s="152">
        <v>38.356281707156903</v>
      </c>
      <c r="M9203" s="152">
        <v>42.264527450069899</v>
      </c>
    </row>
    <row r="9204" spans="1:13">
      <c r="A9204" s="150" t="str">
        <f t="shared" si="287"/>
        <v>2008-2010PersonsPD2</v>
      </c>
      <c r="B9204" s="151" t="str">
        <f t="shared" si="286"/>
        <v>2008-2010_Persons_PD2_&lt;75</v>
      </c>
      <c r="C9204" s="152" t="s">
        <v>6</v>
      </c>
      <c r="D9204" s="152" t="s">
        <v>215</v>
      </c>
      <c r="E9204" s="152" t="s">
        <v>127</v>
      </c>
      <c r="F9204" s="152">
        <v>213</v>
      </c>
      <c r="G9204" s="152">
        <v>71</v>
      </c>
      <c r="H9204" s="152">
        <v>295.61572731183998</v>
      </c>
      <c r="I9204" s="152">
        <v>275.77960416679298</v>
      </c>
      <c r="J9204" s="152">
        <v>239.75293095414801</v>
      </c>
      <c r="K9204" s="152">
        <v>315.66393005552197</v>
      </c>
      <c r="L9204" s="152">
        <v>36.0266732126451</v>
      </c>
      <c r="M9204" s="152">
        <v>39.884325888728497</v>
      </c>
    </row>
    <row r="9205" spans="1:13">
      <c r="A9205" s="150" t="str">
        <f t="shared" si="287"/>
        <v>2009-2011PersonsPD2</v>
      </c>
      <c r="B9205" s="151" t="str">
        <f t="shared" si="286"/>
        <v>2009-2011_Persons_PD2_&lt;75</v>
      </c>
      <c r="C9205" s="152" t="s">
        <v>7</v>
      </c>
      <c r="D9205" s="152" t="s">
        <v>215</v>
      </c>
      <c r="E9205" s="152" t="s">
        <v>127</v>
      </c>
      <c r="F9205" s="152">
        <v>194</v>
      </c>
      <c r="G9205" s="152">
        <v>64.6666666666667</v>
      </c>
      <c r="H9205" s="152">
        <v>269.23877593505</v>
      </c>
      <c r="I9205" s="152">
        <v>248.902075667958</v>
      </c>
      <c r="J9205" s="152">
        <v>214.90894315552899</v>
      </c>
      <c r="K9205" s="152">
        <v>286.71959782778799</v>
      </c>
      <c r="L9205" s="152">
        <v>33.993132512429099</v>
      </c>
      <c r="M9205" s="152">
        <v>37.817522159829501</v>
      </c>
    </row>
    <row r="9206" spans="1:13">
      <c r="A9206" s="150" t="str">
        <f t="shared" si="287"/>
        <v>2010-2012PersonsPD2</v>
      </c>
      <c r="B9206" s="151" t="str">
        <f t="shared" si="286"/>
        <v>2010-2012_Persons_PD2_&lt;75</v>
      </c>
      <c r="C9206" s="152" t="s">
        <v>8</v>
      </c>
      <c r="D9206" s="152" t="s">
        <v>215</v>
      </c>
      <c r="E9206" s="152" t="s">
        <v>127</v>
      </c>
      <c r="F9206" s="152">
        <v>189</v>
      </c>
      <c r="G9206" s="152">
        <v>63</v>
      </c>
      <c r="H9206" s="152">
        <v>262.20865704772501</v>
      </c>
      <c r="I9206" s="152">
        <v>239.41495201707301</v>
      </c>
      <c r="J9206" s="152">
        <v>206.34028606024799</v>
      </c>
      <c r="K9206" s="152">
        <v>276.26253375436897</v>
      </c>
      <c r="L9206" s="152">
        <v>33.074665956824703</v>
      </c>
      <c r="M9206" s="152">
        <v>36.847581737296501</v>
      </c>
    </row>
    <row r="9207" spans="1:13">
      <c r="A9207" s="150" t="str">
        <f t="shared" si="287"/>
        <v>2011-2013PersonsPD2</v>
      </c>
      <c r="B9207" s="151" t="str">
        <f t="shared" si="286"/>
        <v>2011-2013_Persons_PD2_&lt;75</v>
      </c>
      <c r="C9207" s="152" t="s">
        <v>9</v>
      </c>
      <c r="D9207" s="152" t="s">
        <v>215</v>
      </c>
      <c r="E9207" s="152" t="s">
        <v>127</v>
      </c>
      <c r="F9207" s="152">
        <v>193</v>
      </c>
      <c r="G9207" s="152">
        <v>64.3333333333333</v>
      </c>
      <c r="H9207" s="152">
        <v>267.26859801695002</v>
      </c>
      <c r="I9207" s="152">
        <v>240.44081307398699</v>
      </c>
      <c r="J9207" s="152">
        <v>207.48304895657901</v>
      </c>
      <c r="K9207" s="152">
        <v>277.11665077309499</v>
      </c>
      <c r="L9207" s="152">
        <v>32.957764117407898</v>
      </c>
      <c r="M9207" s="152">
        <v>36.675837699107902</v>
      </c>
    </row>
    <row r="9208" spans="1:13">
      <c r="A9208" s="150" t="str">
        <f t="shared" si="287"/>
        <v>2012-2014PersonsPD2</v>
      </c>
      <c r="B9208" s="151" t="str">
        <f t="shared" si="286"/>
        <v>2012-2014_Persons_PD2_&lt;75</v>
      </c>
      <c r="C9208" s="152" t="s">
        <v>216</v>
      </c>
      <c r="D9208" s="152" t="s">
        <v>215</v>
      </c>
      <c r="E9208" s="152" t="s">
        <v>127</v>
      </c>
      <c r="F9208" s="152">
        <v>211</v>
      </c>
      <c r="G9208" s="152">
        <v>70.3333333333333</v>
      </c>
      <c r="H9208" s="152">
        <v>291.420363515828</v>
      </c>
      <c r="I9208" s="152">
        <v>259.43874236897898</v>
      </c>
      <c r="J9208" s="152">
        <v>225.285954301429</v>
      </c>
      <c r="K9208" s="152">
        <v>297.26681213006799</v>
      </c>
      <c r="L9208" s="152">
        <v>34.152788067549302</v>
      </c>
      <c r="M9208" s="152">
        <v>37.828069761088997</v>
      </c>
    </row>
    <row r="9209" spans="1:13">
      <c r="A9209" s="150" t="str">
        <f t="shared" si="287"/>
        <v>2004-2006PersonsPD3</v>
      </c>
      <c r="B9209" s="151" t="str">
        <f t="shared" si="286"/>
        <v>2004-2006_Persons_PD3_&lt;75</v>
      </c>
      <c r="C9209" s="152" t="s">
        <v>1</v>
      </c>
      <c r="D9209" s="152" t="s">
        <v>215</v>
      </c>
      <c r="E9209" s="152" t="s">
        <v>128</v>
      </c>
      <c r="F9209" s="152">
        <v>245</v>
      </c>
      <c r="G9209" s="152">
        <v>81.6666666666667</v>
      </c>
      <c r="H9209" s="152">
        <v>343.33440771311302</v>
      </c>
      <c r="I9209" s="152">
        <v>384.429665725478</v>
      </c>
      <c r="J9209" s="152">
        <v>337.28404710619901</v>
      </c>
      <c r="K9209" s="152">
        <v>436.26424057789598</v>
      </c>
      <c r="L9209" s="152">
        <v>47.145618619279098</v>
      </c>
      <c r="M9209" s="152">
        <v>51.8345748524181</v>
      </c>
    </row>
    <row r="9210" spans="1:13">
      <c r="A9210" s="150" t="str">
        <f t="shared" si="287"/>
        <v>2005-2007PersonsPD3</v>
      </c>
      <c r="B9210" s="151" t="str">
        <f t="shared" si="286"/>
        <v>2005-2007_Persons_PD3_&lt;75</v>
      </c>
      <c r="C9210" s="152" t="s">
        <v>3</v>
      </c>
      <c r="D9210" s="152" t="s">
        <v>215</v>
      </c>
      <c r="E9210" s="152" t="s">
        <v>128</v>
      </c>
      <c r="F9210" s="152">
        <v>260</v>
      </c>
      <c r="G9210" s="152">
        <v>86.6666666666667</v>
      </c>
      <c r="H9210" s="152">
        <v>361.231521618317</v>
      </c>
      <c r="I9210" s="152">
        <v>400.54832804253903</v>
      </c>
      <c r="J9210" s="152">
        <v>352.85066519744697</v>
      </c>
      <c r="K9210" s="152">
        <v>452.843831279889</v>
      </c>
      <c r="L9210" s="152">
        <v>47.697662845092196</v>
      </c>
      <c r="M9210" s="152">
        <v>52.295503237350601</v>
      </c>
    </row>
    <row r="9211" spans="1:13">
      <c r="A9211" s="150" t="str">
        <f t="shared" si="287"/>
        <v>2006-2008PersonsPD3</v>
      </c>
      <c r="B9211" s="151" t="str">
        <f t="shared" si="286"/>
        <v>2006-2008_Persons_PD3_&lt;75</v>
      </c>
      <c r="C9211" s="152" t="s">
        <v>4</v>
      </c>
      <c r="D9211" s="152" t="s">
        <v>215</v>
      </c>
      <c r="E9211" s="152" t="s">
        <v>128</v>
      </c>
      <c r="F9211" s="152">
        <v>268</v>
      </c>
      <c r="G9211" s="152">
        <v>89.3333333333333</v>
      </c>
      <c r="H9211" s="152">
        <v>367.818616013834</v>
      </c>
      <c r="I9211" s="152">
        <v>400.91473568593801</v>
      </c>
      <c r="J9211" s="152">
        <v>353.84744137928902</v>
      </c>
      <c r="K9211" s="152">
        <v>452.44741666962398</v>
      </c>
      <c r="L9211" s="152">
        <v>47.067294306649401</v>
      </c>
      <c r="M9211" s="152">
        <v>51.532680983686099</v>
      </c>
    </row>
    <row r="9212" spans="1:13">
      <c r="A9212" s="150" t="str">
        <f t="shared" si="287"/>
        <v>2007-2009PersonsPD3</v>
      </c>
      <c r="B9212" s="151" t="str">
        <f t="shared" si="286"/>
        <v>2007-2009_Persons_PD3_&lt;75</v>
      </c>
      <c r="C9212" s="152" t="s">
        <v>5</v>
      </c>
      <c r="D9212" s="152" t="s">
        <v>215</v>
      </c>
      <c r="E9212" s="152" t="s">
        <v>128</v>
      </c>
      <c r="F9212" s="152">
        <v>267</v>
      </c>
      <c r="G9212" s="152">
        <v>89</v>
      </c>
      <c r="H9212" s="152">
        <v>363.715620700459</v>
      </c>
      <c r="I9212" s="152">
        <v>389.65168805419302</v>
      </c>
      <c r="J9212" s="152">
        <v>343.88205765231697</v>
      </c>
      <c r="K9212" s="152">
        <v>439.77212936425298</v>
      </c>
      <c r="L9212" s="152">
        <v>45.7696304018761</v>
      </c>
      <c r="M9212" s="152">
        <v>50.120441310059697</v>
      </c>
    </row>
    <row r="9213" spans="1:13">
      <c r="A9213" s="150" t="str">
        <f t="shared" si="287"/>
        <v>2008-2010PersonsPD3</v>
      </c>
      <c r="B9213" s="151" t="str">
        <f t="shared" si="286"/>
        <v>2008-2010_Persons_PD3_&lt;75</v>
      </c>
      <c r="C9213" s="152" t="s">
        <v>6</v>
      </c>
      <c r="D9213" s="152" t="s">
        <v>215</v>
      </c>
      <c r="E9213" s="152" t="s">
        <v>128</v>
      </c>
      <c r="F9213" s="152">
        <v>246</v>
      </c>
      <c r="G9213" s="152">
        <v>82</v>
      </c>
      <c r="H9213" s="152">
        <v>333.64527810554603</v>
      </c>
      <c r="I9213" s="152">
        <v>350.64215093008602</v>
      </c>
      <c r="J9213" s="152">
        <v>307.84010220434601</v>
      </c>
      <c r="K9213" s="152">
        <v>397.692038259311</v>
      </c>
      <c r="L9213" s="152">
        <v>42.802048725739503</v>
      </c>
      <c r="M9213" s="152">
        <v>47.049887329225001</v>
      </c>
    </row>
    <row r="9214" spans="1:13">
      <c r="A9214" s="150" t="str">
        <f t="shared" si="287"/>
        <v>2009-2011PersonsPD3</v>
      </c>
      <c r="B9214" s="151" t="str">
        <f t="shared" si="286"/>
        <v>2009-2011_Persons_PD3_&lt;75</v>
      </c>
      <c r="C9214" s="152" t="s">
        <v>7</v>
      </c>
      <c r="D9214" s="152" t="s">
        <v>215</v>
      </c>
      <c r="E9214" s="152" t="s">
        <v>128</v>
      </c>
      <c r="F9214" s="152">
        <v>227</v>
      </c>
      <c r="G9214" s="152">
        <v>75.6666666666667</v>
      </c>
      <c r="H9214" s="152">
        <v>308.28150039384002</v>
      </c>
      <c r="I9214" s="152">
        <v>316.48922508857299</v>
      </c>
      <c r="J9214" s="152">
        <v>276.38809326148299</v>
      </c>
      <c r="K9214" s="152">
        <v>360.74236188964301</v>
      </c>
      <c r="L9214" s="152">
        <v>40.101131827089901</v>
      </c>
      <c r="M9214" s="152">
        <v>44.2531368010698</v>
      </c>
    </row>
    <row r="9215" spans="1:13">
      <c r="A9215" s="150" t="str">
        <f t="shared" si="287"/>
        <v>2010-2012PersonsPD3</v>
      </c>
      <c r="B9215" s="151" t="str">
        <f t="shared" ref="B9215:B9278" si="288">CONCATENATE(C9215,"_",D9215,"_",E9215,"_","&lt;75")</f>
        <v>2010-2012_Persons_PD3_&lt;75</v>
      </c>
      <c r="C9215" s="152" t="s">
        <v>8</v>
      </c>
      <c r="D9215" s="152" t="s">
        <v>215</v>
      </c>
      <c r="E9215" s="152" t="s">
        <v>128</v>
      </c>
      <c r="F9215" s="152">
        <v>221</v>
      </c>
      <c r="G9215" s="152">
        <v>73.6666666666667</v>
      </c>
      <c r="H9215" s="152">
        <v>300.52898540870598</v>
      </c>
      <c r="I9215" s="152">
        <v>304.78219010867701</v>
      </c>
      <c r="J9215" s="152">
        <v>265.706949655031</v>
      </c>
      <c r="K9215" s="152">
        <v>347.96081875042597</v>
      </c>
      <c r="L9215" s="152">
        <v>39.075240453646202</v>
      </c>
      <c r="M9215" s="152">
        <v>43.1786286417491</v>
      </c>
    </row>
    <row r="9216" spans="1:13">
      <c r="A9216" s="150" t="str">
        <f t="shared" si="287"/>
        <v>2011-2013PersonsPD3</v>
      </c>
      <c r="B9216" s="151" t="str">
        <f t="shared" si="288"/>
        <v>2011-2013_Persons_PD3_&lt;75</v>
      </c>
      <c r="C9216" s="152" t="s">
        <v>9</v>
      </c>
      <c r="D9216" s="152" t="s">
        <v>215</v>
      </c>
      <c r="E9216" s="152" t="s">
        <v>128</v>
      </c>
      <c r="F9216" s="152">
        <v>233</v>
      </c>
      <c r="G9216" s="152">
        <v>77.6666666666667</v>
      </c>
      <c r="H9216" s="152">
        <v>317.20100741950898</v>
      </c>
      <c r="I9216" s="152">
        <v>316.059752204223</v>
      </c>
      <c r="J9216" s="152">
        <v>276.56947948950801</v>
      </c>
      <c r="K9216" s="152">
        <v>359.58291157996098</v>
      </c>
      <c r="L9216" s="152">
        <v>39.490272714715204</v>
      </c>
      <c r="M9216" s="152">
        <v>43.523159375738103</v>
      </c>
    </row>
    <row r="9217" spans="1:13">
      <c r="A9217" s="150" t="str">
        <f t="shared" si="287"/>
        <v>2012-2014PersonsPD3</v>
      </c>
      <c r="B9217" s="151" t="str">
        <f t="shared" si="288"/>
        <v>2012-2014_Persons_PD3_&lt;75</v>
      </c>
      <c r="C9217" s="152" t="s">
        <v>216</v>
      </c>
      <c r="D9217" s="152" t="s">
        <v>215</v>
      </c>
      <c r="E9217" s="152" t="s">
        <v>128</v>
      </c>
      <c r="F9217" s="152">
        <v>241</v>
      </c>
      <c r="G9217" s="152">
        <v>80.3333333333333</v>
      </c>
      <c r="H9217" s="152">
        <v>327.94916107610902</v>
      </c>
      <c r="I9217" s="152">
        <v>321.57055400781701</v>
      </c>
      <c r="J9217" s="152">
        <v>282.04986925420701</v>
      </c>
      <c r="K9217" s="152">
        <v>365.05606588496403</v>
      </c>
      <c r="L9217" s="152">
        <v>39.520684753610198</v>
      </c>
      <c r="M9217" s="152">
        <v>43.485511877147196</v>
      </c>
    </row>
    <row r="9218" spans="1:13">
      <c r="A9218" s="150" t="str">
        <f t="shared" si="287"/>
        <v>2004-2006PersonsPD4</v>
      </c>
      <c r="B9218" s="151" t="str">
        <f t="shared" si="288"/>
        <v>2004-2006_Persons_PD4_&lt;75</v>
      </c>
      <c r="C9218" s="152" t="s">
        <v>1</v>
      </c>
      <c r="D9218" s="152" t="s">
        <v>215</v>
      </c>
      <c r="E9218" s="152" t="s">
        <v>129</v>
      </c>
      <c r="F9218" s="152">
        <v>290</v>
      </c>
      <c r="G9218" s="152">
        <v>96.6666666666667</v>
      </c>
      <c r="H9218" s="152">
        <v>431.70822478600701</v>
      </c>
      <c r="I9218" s="152">
        <v>522.93204924160705</v>
      </c>
      <c r="J9218" s="152">
        <v>464.16465043549903</v>
      </c>
      <c r="K9218" s="152">
        <v>587.04870121881504</v>
      </c>
      <c r="L9218" s="152">
        <v>58.767398806108403</v>
      </c>
      <c r="M9218" s="152">
        <v>64.116651977208093</v>
      </c>
    </row>
    <row r="9219" spans="1:13">
      <c r="A9219" s="150" t="str">
        <f t="shared" ref="A9219:A9282" si="289">C9219&amp;D9219&amp;E9219</f>
        <v>2005-2007PersonsPD4</v>
      </c>
      <c r="B9219" s="151" t="str">
        <f t="shared" si="288"/>
        <v>2005-2007_Persons_PD4_&lt;75</v>
      </c>
      <c r="C9219" s="152" t="s">
        <v>3</v>
      </c>
      <c r="D9219" s="152" t="s">
        <v>215</v>
      </c>
      <c r="E9219" s="152" t="s">
        <v>129</v>
      </c>
      <c r="F9219" s="152">
        <v>273</v>
      </c>
      <c r="G9219" s="152">
        <v>91</v>
      </c>
      <c r="H9219" s="152">
        <v>401.31124406485702</v>
      </c>
      <c r="I9219" s="152">
        <v>487.30613000860097</v>
      </c>
      <c r="J9219" s="152">
        <v>430.90267419325397</v>
      </c>
      <c r="K9219" s="152">
        <v>549.00901453676795</v>
      </c>
      <c r="L9219" s="152">
        <v>56.403455815346902</v>
      </c>
      <c r="M9219" s="152">
        <v>61.702884528166599</v>
      </c>
    </row>
    <row r="9220" spans="1:13">
      <c r="A9220" s="150" t="str">
        <f t="shared" si="289"/>
        <v>2006-2008PersonsPD4</v>
      </c>
      <c r="B9220" s="151" t="str">
        <f t="shared" si="288"/>
        <v>2006-2008_Persons_PD4_&lt;75</v>
      </c>
      <c r="C9220" s="152" t="s">
        <v>4</v>
      </c>
      <c r="D9220" s="152" t="s">
        <v>215</v>
      </c>
      <c r="E9220" s="152" t="s">
        <v>129</v>
      </c>
      <c r="F9220" s="152">
        <v>243</v>
      </c>
      <c r="G9220" s="152">
        <v>81</v>
      </c>
      <c r="H9220" s="152">
        <v>353.23361388513399</v>
      </c>
      <c r="I9220" s="152">
        <v>423.183657025488</v>
      </c>
      <c r="J9220" s="152">
        <v>371.34438275479602</v>
      </c>
      <c r="K9220" s="152">
        <v>480.20100569045297</v>
      </c>
      <c r="L9220" s="152">
        <v>51.839274270692002</v>
      </c>
      <c r="M9220" s="152">
        <v>57.017348664964501</v>
      </c>
    </row>
    <row r="9221" spans="1:13">
      <c r="A9221" s="150" t="str">
        <f t="shared" si="289"/>
        <v>2007-2009PersonsPD4</v>
      </c>
      <c r="B9221" s="151" t="str">
        <f t="shared" si="288"/>
        <v>2007-2009_Persons_PD4_&lt;75</v>
      </c>
      <c r="C9221" s="152" t="s">
        <v>5</v>
      </c>
      <c r="D9221" s="152" t="s">
        <v>215</v>
      </c>
      <c r="E9221" s="152" t="s">
        <v>129</v>
      </c>
      <c r="F9221" s="152">
        <v>241</v>
      </c>
      <c r="G9221" s="152">
        <v>80.3333333333333</v>
      </c>
      <c r="H9221" s="152">
        <v>347.14719905506797</v>
      </c>
      <c r="I9221" s="152">
        <v>411.28293904633102</v>
      </c>
      <c r="J9221" s="152">
        <v>360.68882327343698</v>
      </c>
      <c r="K9221" s="152">
        <v>466.95279993240803</v>
      </c>
      <c r="L9221" s="152">
        <v>50.594115772894597</v>
      </c>
      <c r="M9221" s="152">
        <v>55.6698608860764</v>
      </c>
    </row>
    <row r="9222" spans="1:13">
      <c r="A9222" s="150" t="str">
        <f t="shared" si="289"/>
        <v>2008-2010PersonsPD4</v>
      </c>
      <c r="B9222" s="151" t="str">
        <f t="shared" si="288"/>
        <v>2008-2010_Persons_PD4_&lt;75</v>
      </c>
      <c r="C9222" s="152" t="s">
        <v>6</v>
      </c>
      <c r="D9222" s="152" t="s">
        <v>215</v>
      </c>
      <c r="E9222" s="152" t="s">
        <v>129</v>
      </c>
      <c r="F9222" s="152">
        <v>262</v>
      </c>
      <c r="G9222" s="152">
        <v>87.3333333333333</v>
      </c>
      <c r="H9222" s="152">
        <v>374.414084829084</v>
      </c>
      <c r="I9222" s="152">
        <v>443.02404504727701</v>
      </c>
      <c r="J9222" s="152">
        <v>390.69615018819098</v>
      </c>
      <c r="K9222" s="152">
        <v>500.37583520007001</v>
      </c>
      <c r="L9222" s="152">
        <v>52.327894859085397</v>
      </c>
      <c r="M9222" s="152">
        <v>57.351790152793498</v>
      </c>
    </row>
    <row r="9223" spans="1:13">
      <c r="A9223" s="150" t="str">
        <f t="shared" si="289"/>
        <v>2009-2011PersonsPD4</v>
      </c>
      <c r="B9223" s="151" t="str">
        <f t="shared" si="288"/>
        <v>2009-2011_Persons_PD4_&lt;75</v>
      </c>
      <c r="C9223" s="152" t="s">
        <v>7</v>
      </c>
      <c r="D9223" s="152" t="s">
        <v>215</v>
      </c>
      <c r="E9223" s="152" t="s">
        <v>129</v>
      </c>
      <c r="F9223" s="152">
        <v>269</v>
      </c>
      <c r="G9223" s="152">
        <v>89.6666666666667</v>
      </c>
      <c r="H9223" s="152">
        <v>381.82024640890302</v>
      </c>
      <c r="I9223" s="152">
        <v>452.604862494435</v>
      </c>
      <c r="J9223" s="152">
        <v>399.86318857955303</v>
      </c>
      <c r="K9223" s="152">
        <v>510.34048466330103</v>
      </c>
      <c r="L9223" s="152">
        <v>52.741673914881702</v>
      </c>
      <c r="M9223" s="152">
        <v>57.735622168865703</v>
      </c>
    </row>
    <row r="9224" spans="1:13">
      <c r="A9224" s="150" t="str">
        <f t="shared" si="289"/>
        <v>2010-2012PersonsPD4</v>
      </c>
      <c r="B9224" s="151" t="str">
        <f t="shared" si="288"/>
        <v>2010-2012_Persons_PD4_&lt;75</v>
      </c>
      <c r="C9224" s="152" t="s">
        <v>8</v>
      </c>
      <c r="D9224" s="152" t="s">
        <v>215</v>
      </c>
      <c r="E9224" s="152" t="s">
        <v>129</v>
      </c>
      <c r="F9224" s="152">
        <v>262</v>
      </c>
      <c r="G9224" s="152">
        <v>87.3333333333333</v>
      </c>
      <c r="H9224" s="152">
        <v>371.15212987491299</v>
      </c>
      <c r="I9224" s="152">
        <v>436.51510154474602</v>
      </c>
      <c r="J9224" s="152">
        <v>385.01253352907401</v>
      </c>
      <c r="K9224" s="152">
        <v>492.96232689403701</v>
      </c>
      <c r="L9224" s="152">
        <v>51.502568015671798</v>
      </c>
      <c r="M9224" s="152">
        <v>56.447225349290903</v>
      </c>
    </row>
    <row r="9225" spans="1:13">
      <c r="A9225" s="150" t="str">
        <f t="shared" si="289"/>
        <v>2011-2013PersonsPD4</v>
      </c>
      <c r="B9225" s="151" t="str">
        <f t="shared" si="288"/>
        <v>2011-2013_Persons_PD4_&lt;75</v>
      </c>
      <c r="C9225" s="152" t="s">
        <v>9</v>
      </c>
      <c r="D9225" s="152" t="s">
        <v>215</v>
      </c>
      <c r="E9225" s="152" t="s">
        <v>129</v>
      </c>
      <c r="F9225" s="152">
        <v>255</v>
      </c>
      <c r="G9225" s="152">
        <v>85</v>
      </c>
      <c r="H9225" s="152">
        <v>361.94342327509099</v>
      </c>
      <c r="I9225" s="152">
        <v>423.21714616391199</v>
      </c>
      <c r="J9225" s="152">
        <v>372.63408184629299</v>
      </c>
      <c r="K9225" s="152">
        <v>478.72623614997002</v>
      </c>
      <c r="L9225" s="152">
        <v>50.583064317618899</v>
      </c>
      <c r="M9225" s="152">
        <v>55.509089986057297</v>
      </c>
    </row>
    <row r="9226" spans="1:13">
      <c r="A9226" s="150" t="str">
        <f t="shared" si="289"/>
        <v>2012-2014PersonsPD4</v>
      </c>
      <c r="B9226" s="151" t="str">
        <f t="shared" si="288"/>
        <v>2012-2014_Persons_PD4_&lt;75</v>
      </c>
      <c r="C9226" s="152" t="s">
        <v>216</v>
      </c>
      <c r="D9226" s="152" t="s">
        <v>215</v>
      </c>
      <c r="E9226" s="152" t="s">
        <v>129</v>
      </c>
      <c r="F9226" s="152">
        <v>261</v>
      </c>
      <c r="G9226" s="152">
        <v>87</v>
      </c>
      <c r="H9226" s="152">
        <v>370.30731250532102</v>
      </c>
      <c r="I9226" s="152">
        <v>428.47521269203401</v>
      </c>
      <c r="J9226" s="152">
        <v>377.77285235907499</v>
      </c>
      <c r="K9226" s="152">
        <v>484.05519921753898</v>
      </c>
      <c r="L9226" s="152">
        <v>50.7023603329596</v>
      </c>
      <c r="M9226" s="152">
        <v>55.5799865255048</v>
      </c>
    </row>
    <row r="9227" spans="1:13">
      <c r="A9227" s="150" t="str">
        <f t="shared" si="289"/>
        <v>2004-2006PersonsPD5</v>
      </c>
      <c r="B9227" s="151" t="str">
        <f t="shared" si="288"/>
        <v>2004-2006_Persons_PD5_&lt;75</v>
      </c>
      <c r="C9227" s="152" t="s">
        <v>1</v>
      </c>
      <c r="D9227" s="152" t="s">
        <v>215</v>
      </c>
      <c r="E9227" s="152" t="s">
        <v>130</v>
      </c>
      <c r="F9227" s="152">
        <v>262</v>
      </c>
      <c r="G9227" s="152">
        <v>87.3333333333333</v>
      </c>
      <c r="H9227" s="152">
        <v>402.66187160926398</v>
      </c>
      <c r="I9227" s="152">
        <v>535.41835250726001</v>
      </c>
      <c r="J9227" s="152">
        <v>471.55557335737097</v>
      </c>
      <c r="K9227" s="152">
        <v>605.41246784940904</v>
      </c>
      <c r="L9227" s="152">
        <v>63.862779149889498</v>
      </c>
      <c r="M9227" s="152">
        <v>69.994115342148902</v>
      </c>
    </row>
    <row r="9228" spans="1:13">
      <c r="A9228" s="150" t="str">
        <f t="shared" si="289"/>
        <v>2005-2007PersonsPD5</v>
      </c>
      <c r="B9228" s="151" t="str">
        <f t="shared" si="288"/>
        <v>2005-2007_Persons_PD5_&lt;75</v>
      </c>
      <c r="C9228" s="152" t="s">
        <v>3</v>
      </c>
      <c r="D9228" s="152" t="s">
        <v>215</v>
      </c>
      <c r="E9228" s="152" t="s">
        <v>130</v>
      </c>
      <c r="F9228" s="152">
        <v>265</v>
      </c>
      <c r="G9228" s="152">
        <v>88.3333333333333</v>
      </c>
      <c r="H9228" s="152">
        <v>403.40381483003802</v>
      </c>
      <c r="I9228" s="152">
        <v>542.35140698483201</v>
      </c>
      <c r="J9228" s="152">
        <v>478.05243311339899</v>
      </c>
      <c r="K9228" s="152">
        <v>612.78676636989405</v>
      </c>
      <c r="L9228" s="152">
        <v>64.298973871432906</v>
      </c>
      <c r="M9228" s="152">
        <v>70.435359385062199</v>
      </c>
    </row>
    <row r="9229" spans="1:13">
      <c r="A9229" s="150" t="str">
        <f t="shared" si="289"/>
        <v>2006-2008PersonsPD5</v>
      </c>
      <c r="B9229" s="151" t="str">
        <f t="shared" si="288"/>
        <v>2006-2008_Persons_PD5_&lt;75</v>
      </c>
      <c r="C9229" s="152" t="s">
        <v>4</v>
      </c>
      <c r="D9229" s="152" t="s">
        <v>215</v>
      </c>
      <c r="E9229" s="152" t="s">
        <v>130</v>
      </c>
      <c r="F9229" s="152">
        <v>281</v>
      </c>
      <c r="G9229" s="152">
        <v>93.6666666666667</v>
      </c>
      <c r="H9229" s="152">
        <v>423.75437326577401</v>
      </c>
      <c r="I9229" s="152">
        <v>564.15166183189694</v>
      </c>
      <c r="J9229" s="152">
        <v>498.96780020122901</v>
      </c>
      <c r="K9229" s="152">
        <v>635.36776646664998</v>
      </c>
      <c r="L9229" s="152">
        <v>65.183861630667806</v>
      </c>
      <c r="M9229" s="152">
        <v>71.216104634752895</v>
      </c>
    </row>
    <row r="9230" spans="1:13">
      <c r="A9230" s="150" t="str">
        <f t="shared" si="289"/>
        <v>2007-2009PersonsPD5</v>
      </c>
      <c r="B9230" s="151" t="str">
        <f t="shared" si="288"/>
        <v>2007-2009_Persons_PD5_&lt;75</v>
      </c>
      <c r="C9230" s="152" t="s">
        <v>5</v>
      </c>
      <c r="D9230" s="152" t="s">
        <v>215</v>
      </c>
      <c r="E9230" s="152" t="s">
        <v>130</v>
      </c>
      <c r="F9230" s="152">
        <v>300</v>
      </c>
      <c r="G9230" s="152">
        <v>100</v>
      </c>
      <c r="H9230" s="152">
        <v>447.83471913299201</v>
      </c>
      <c r="I9230" s="152">
        <v>583.01219014580101</v>
      </c>
      <c r="J9230" s="152">
        <v>517.69035286742405</v>
      </c>
      <c r="K9230" s="152">
        <v>654.17517013987401</v>
      </c>
      <c r="L9230" s="152">
        <v>65.321837278377302</v>
      </c>
      <c r="M9230" s="152">
        <v>71.162979994072998</v>
      </c>
    </row>
    <row r="9231" spans="1:13">
      <c r="A9231" s="150" t="str">
        <f t="shared" si="289"/>
        <v>2008-2010PersonsPD5</v>
      </c>
      <c r="B9231" s="151" t="str">
        <f t="shared" si="288"/>
        <v>2008-2010_Persons_PD5_&lt;75</v>
      </c>
      <c r="C9231" s="152" t="s">
        <v>6</v>
      </c>
      <c r="D9231" s="152" t="s">
        <v>215</v>
      </c>
      <c r="E9231" s="152" t="s">
        <v>130</v>
      </c>
      <c r="F9231" s="152">
        <v>286</v>
      </c>
      <c r="G9231" s="152">
        <v>95.3333333333333</v>
      </c>
      <c r="H9231" s="152">
        <v>423.722535816407</v>
      </c>
      <c r="I9231" s="152">
        <v>547.15830510136095</v>
      </c>
      <c r="J9231" s="152">
        <v>484.39013870563798</v>
      </c>
      <c r="K9231" s="152">
        <v>615.68166027543498</v>
      </c>
      <c r="L9231" s="152">
        <v>62.768166395723597</v>
      </c>
      <c r="M9231" s="152">
        <v>68.5233551740736</v>
      </c>
    </row>
    <row r="9232" spans="1:13">
      <c r="A9232" s="150" t="str">
        <f t="shared" si="289"/>
        <v>2009-2011PersonsPD5</v>
      </c>
      <c r="B9232" s="151" t="str">
        <f t="shared" si="288"/>
        <v>2009-2011_Persons_PD5_&lt;75</v>
      </c>
      <c r="C9232" s="152" t="s">
        <v>7</v>
      </c>
      <c r="D9232" s="152" t="s">
        <v>215</v>
      </c>
      <c r="E9232" s="152" t="s">
        <v>130</v>
      </c>
      <c r="F9232" s="152">
        <v>283</v>
      </c>
      <c r="G9232" s="152">
        <v>94.3333333333333</v>
      </c>
      <c r="H9232" s="152">
        <v>415.84012930717802</v>
      </c>
      <c r="I9232" s="152">
        <v>536.72296494398699</v>
      </c>
      <c r="J9232" s="152">
        <v>474.94851154306201</v>
      </c>
      <c r="K9232" s="152">
        <v>604.192913575783</v>
      </c>
      <c r="L9232" s="152">
        <v>61.774453400925601</v>
      </c>
      <c r="M9232" s="152">
        <v>67.469948631795504</v>
      </c>
    </row>
    <row r="9233" spans="1:13">
      <c r="A9233" s="150" t="str">
        <f t="shared" si="289"/>
        <v>2010-2012PersonsPD5</v>
      </c>
      <c r="B9233" s="151" t="str">
        <f t="shared" si="288"/>
        <v>2010-2012_Persons_PD5_&lt;75</v>
      </c>
      <c r="C9233" s="152" t="s">
        <v>8</v>
      </c>
      <c r="D9233" s="152" t="s">
        <v>215</v>
      </c>
      <c r="E9233" s="152" t="s">
        <v>130</v>
      </c>
      <c r="F9233" s="152">
        <v>296</v>
      </c>
      <c r="G9233" s="152">
        <v>98.6666666666667</v>
      </c>
      <c r="H9233" s="152">
        <v>431.63159659944301</v>
      </c>
      <c r="I9233" s="152">
        <v>560.36451767309802</v>
      </c>
      <c r="J9233" s="152">
        <v>497.34514235370199</v>
      </c>
      <c r="K9233" s="152">
        <v>629.05892575451605</v>
      </c>
      <c r="L9233" s="152">
        <v>63.0193753193956</v>
      </c>
      <c r="M9233" s="152">
        <v>68.694408081417805</v>
      </c>
    </row>
    <row r="9234" spans="1:13">
      <c r="A9234" s="150" t="str">
        <f t="shared" si="289"/>
        <v>2011-2013PersonsPD5</v>
      </c>
      <c r="B9234" s="151" t="str">
        <f t="shared" si="288"/>
        <v>2011-2013_Persons_PD5_&lt;75</v>
      </c>
      <c r="C9234" s="152" t="s">
        <v>9</v>
      </c>
      <c r="D9234" s="152" t="s">
        <v>215</v>
      </c>
      <c r="E9234" s="152" t="s">
        <v>130</v>
      </c>
      <c r="F9234" s="152">
        <v>295</v>
      </c>
      <c r="G9234" s="152">
        <v>98.3333333333333</v>
      </c>
      <c r="H9234" s="152">
        <v>427.19571356165397</v>
      </c>
      <c r="I9234" s="152">
        <v>549.00741743923197</v>
      </c>
      <c r="J9234" s="152">
        <v>487.213039153875</v>
      </c>
      <c r="K9234" s="152">
        <v>616.37639379346899</v>
      </c>
      <c r="L9234" s="152">
        <v>61.794378285356501</v>
      </c>
      <c r="M9234" s="152">
        <v>67.368976354237006</v>
      </c>
    </row>
    <row r="9235" spans="1:13">
      <c r="A9235" s="150" t="str">
        <f t="shared" si="289"/>
        <v>2012-2014PersonsPD5</v>
      </c>
      <c r="B9235" s="151" t="str">
        <f t="shared" si="288"/>
        <v>2012-2014_Persons_PD5_&lt;75</v>
      </c>
      <c r="C9235" s="152" t="s">
        <v>216</v>
      </c>
      <c r="D9235" s="152" t="s">
        <v>215</v>
      </c>
      <c r="E9235" s="152" t="s">
        <v>130</v>
      </c>
      <c r="F9235" s="152">
        <v>300</v>
      </c>
      <c r="G9235" s="152">
        <v>100</v>
      </c>
      <c r="H9235" s="152">
        <v>432.51348000346002</v>
      </c>
      <c r="I9235" s="152">
        <v>546.09103119414203</v>
      </c>
      <c r="J9235" s="152">
        <v>485.153998522704</v>
      </c>
      <c r="K9235" s="152">
        <v>612.47711305548501</v>
      </c>
      <c r="L9235" s="152">
        <v>60.937032671437997</v>
      </c>
      <c r="M9235" s="152">
        <v>66.3860818613433</v>
      </c>
    </row>
    <row r="9236" spans="1:13">
      <c r="A9236" s="150" t="str">
        <f t="shared" si="289"/>
        <v>2004-2006PersonsPF</v>
      </c>
      <c r="B9236" s="151" t="str">
        <f t="shared" si="288"/>
        <v>2004-2006_Persons_PF_&lt;75</v>
      </c>
      <c r="C9236" s="152" t="s">
        <v>1</v>
      </c>
      <c r="D9236" s="152" t="s">
        <v>215</v>
      </c>
      <c r="E9236" s="152" t="s">
        <v>131</v>
      </c>
      <c r="F9236" s="152">
        <v>2847</v>
      </c>
      <c r="G9236" s="152">
        <v>949</v>
      </c>
      <c r="H9236" s="152">
        <v>438.40805672972499</v>
      </c>
      <c r="I9236" s="152">
        <v>504.03632146659697</v>
      </c>
      <c r="J9236" s="152">
        <v>485.59373353899798</v>
      </c>
      <c r="K9236" s="152">
        <v>522.99726034479704</v>
      </c>
      <c r="L9236" s="152">
        <v>18.442587927598701</v>
      </c>
      <c r="M9236" s="152">
        <v>18.960938878199801</v>
      </c>
    </row>
    <row r="9237" spans="1:13">
      <c r="A9237" s="150" t="str">
        <f t="shared" si="289"/>
        <v>2005-2007PersonsPF</v>
      </c>
      <c r="B9237" s="151" t="str">
        <f t="shared" si="288"/>
        <v>2005-2007_Persons_PF_&lt;75</v>
      </c>
      <c r="C9237" s="152" t="s">
        <v>3</v>
      </c>
      <c r="D9237" s="152" t="s">
        <v>215</v>
      </c>
      <c r="E9237" s="152" t="s">
        <v>131</v>
      </c>
      <c r="F9237" s="152">
        <v>2954</v>
      </c>
      <c r="G9237" s="152">
        <v>984.66666666666697</v>
      </c>
      <c r="H9237" s="152">
        <v>454.63989719043599</v>
      </c>
      <c r="I9237" s="152">
        <v>516.93242433736896</v>
      </c>
      <c r="J9237" s="152">
        <v>498.352812924663</v>
      </c>
      <c r="K9237" s="152">
        <v>536.02454831324201</v>
      </c>
      <c r="L9237" s="152">
        <v>18.579611412706502</v>
      </c>
      <c r="M9237" s="152">
        <v>19.0921239758726</v>
      </c>
    </row>
    <row r="9238" spans="1:13">
      <c r="A9238" s="150" t="str">
        <f t="shared" si="289"/>
        <v>2006-2008PersonsPF</v>
      </c>
      <c r="B9238" s="151" t="str">
        <f t="shared" si="288"/>
        <v>2006-2008_Persons_PF_&lt;75</v>
      </c>
      <c r="C9238" s="152" t="s">
        <v>4</v>
      </c>
      <c r="D9238" s="152" t="s">
        <v>215</v>
      </c>
      <c r="E9238" s="152" t="s">
        <v>131</v>
      </c>
      <c r="F9238" s="152">
        <v>2932</v>
      </c>
      <c r="G9238" s="152">
        <v>977.33333333333303</v>
      </c>
      <c r="H9238" s="152">
        <v>450.89448423176498</v>
      </c>
      <c r="I9238" s="152">
        <v>508.55115069227003</v>
      </c>
      <c r="J9238" s="152">
        <v>490.20525585558102</v>
      </c>
      <c r="K9238" s="152">
        <v>527.40503500631496</v>
      </c>
      <c r="L9238" s="152">
        <v>18.3458948366881</v>
      </c>
      <c r="M9238" s="152">
        <v>18.853884314045398</v>
      </c>
    </row>
    <row r="9239" spans="1:13">
      <c r="A9239" s="150" t="str">
        <f t="shared" si="289"/>
        <v>2007-2009PersonsPF</v>
      </c>
      <c r="B9239" s="151" t="str">
        <f t="shared" si="288"/>
        <v>2007-2009_Persons_PF_&lt;75</v>
      </c>
      <c r="C9239" s="152" t="s">
        <v>5</v>
      </c>
      <c r="D9239" s="152" t="s">
        <v>215</v>
      </c>
      <c r="E9239" s="152" t="s">
        <v>131</v>
      </c>
      <c r="F9239" s="152">
        <v>2906</v>
      </c>
      <c r="G9239" s="152">
        <v>968.66666666666697</v>
      </c>
      <c r="H9239" s="152">
        <v>446.75869342299302</v>
      </c>
      <c r="I9239" s="152">
        <v>496.47072846876898</v>
      </c>
      <c r="J9239" s="152">
        <v>478.47947736291201</v>
      </c>
      <c r="K9239" s="152">
        <v>514.96240673180102</v>
      </c>
      <c r="L9239" s="152">
        <v>17.9912511058569</v>
      </c>
      <c r="M9239" s="152">
        <v>18.491678263032799</v>
      </c>
    </row>
    <row r="9240" spans="1:13">
      <c r="A9240" s="150" t="str">
        <f t="shared" si="289"/>
        <v>2008-2010PersonsPF</v>
      </c>
      <c r="B9240" s="151" t="str">
        <f t="shared" si="288"/>
        <v>2008-2010_Persons_PF_&lt;75</v>
      </c>
      <c r="C9240" s="152" t="s">
        <v>6</v>
      </c>
      <c r="D9240" s="152" t="s">
        <v>215</v>
      </c>
      <c r="E9240" s="152" t="s">
        <v>131</v>
      </c>
      <c r="F9240" s="152">
        <v>2779</v>
      </c>
      <c r="G9240" s="152">
        <v>926.33333333333303</v>
      </c>
      <c r="H9240" s="152">
        <v>427.43850668766697</v>
      </c>
      <c r="I9240" s="152">
        <v>469.78996060718498</v>
      </c>
      <c r="J9240" s="152">
        <v>452.38889671187502</v>
      </c>
      <c r="K9240" s="152">
        <v>487.68614270568202</v>
      </c>
      <c r="L9240" s="152">
        <v>17.401063895309601</v>
      </c>
      <c r="M9240" s="152">
        <v>17.896182098497199</v>
      </c>
    </row>
    <row r="9241" spans="1:13">
      <c r="A9241" s="150" t="str">
        <f t="shared" si="289"/>
        <v>2009-2011PersonsPF</v>
      </c>
      <c r="B9241" s="151" t="str">
        <f t="shared" si="288"/>
        <v>2009-2011_Persons_PF_&lt;75</v>
      </c>
      <c r="C9241" s="152" t="s">
        <v>7</v>
      </c>
      <c r="D9241" s="152" t="s">
        <v>215</v>
      </c>
      <c r="E9241" s="152" t="s">
        <v>131</v>
      </c>
      <c r="F9241" s="152">
        <v>2798</v>
      </c>
      <c r="G9241" s="152">
        <v>932.66666666666697</v>
      </c>
      <c r="H9241" s="152">
        <v>430.81480660295301</v>
      </c>
      <c r="I9241" s="152">
        <v>467.09493852671301</v>
      </c>
      <c r="J9241" s="152">
        <v>449.853760726036</v>
      </c>
      <c r="K9241" s="152">
        <v>484.82499077996499</v>
      </c>
      <c r="L9241" s="152">
        <v>17.241177800676901</v>
      </c>
      <c r="M9241" s="152">
        <v>17.7300522532523</v>
      </c>
    </row>
    <row r="9242" spans="1:13">
      <c r="A9242" s="150" t="str">
        <f t="shared" si="289"/>
        <v>2010-2012PersonsPF</v>
      </c>
      <c r="B9242" s="151" t="str">
        <f t="shared" si="288"/>
        <v>2010-2012_Persons_PF_&lt;75</v>
      </c>
      <c r="C9242" s="152" t="s">
        <v>8</v>
      </c>
      <c r="D9242" s="152" t="s">
        <v>215</v>
      </c>
      <c r="E9242" s="152" t="s">
        <v>131</v>
      </c>
      <c r="F9242" s="152">
        <v>2741</v>
      </c>
      <c r="G9242" s="152">
        <v>913.66666666666697</v>
      </c>
      <c r="H9242" s="152">
        <v>421.792889073548</v>
      </c>
      <c r="I9242" s="152">
        <v>452.57901773157602</v>
      </c>
      <c r="J9242" s="152">
        <v>435.71030976149098</v>
      </c>
      <c r="K9242" s="152">
        <v>469.93106441621802</v>
      </c>
      <c r="L9242" s="152">
        <v>16.8687079700845</v>
      </c>
      <c r="M9242" s="152">
        <v>17.352046684642101</v>
      </c>
    </row>
    <row r="9243" spans="1:13">
      <c r="A9243" s="150" t="str">
        <f t="shared" si="289"/>
        <v>2011-2013PersonsPF</v>
      </c>
      <c r="B9243" s="151" t="str">
        <f t="shared" si="288"/>
        <v>2011-2013_Persons_PF_&lt;75</v>
      </c>
      <c r="C9243" s="152" t="s">
        <v>9</v>
      </c>
      <c r="D9243" s="152" t="s">
        <v>215</v>
      </c>
      <c r="E9243" s="152" t="s">
        <v>131</v>
      </c>
      <c r="F9243" s="152">
        <v>2747</v>
      </c>
      <c r="G9243" s="152">
        <v>915.66666666666697</v>
      </c>
      <c r="H9243" s="152">
        <v>422.02260517150501</v>
      </c>
      <c r="I9243" s="152">
        <v>448.97077399205602</v>
      </c>
      <c r="J9243" s="152">
        <v>432.26066437224898</v>
      </c>
      <c r="K9243" s="152">
        <v>466.159146604966</v>
      </c>
      <c r="L9243" s="152">
        <v>16.710109619806801</v>
      </c>
      <c r="M9243" s="152">
        <v>17.188372612910499</v>
      </c>
    </row>
    <row r="9244" spans="1:13">
      <c r="A9244" s="150" t="str">
        <f t="shared" si="289"/>
        <v>2012-2014PersonsPF</v>
      </c>
      <c r="B9244" s="151" t="str">
        <f t="shared" si="288"/>
        <v>2012-2014_Persons_PF_&lt;75</v>
      </c>
      <c r="C9244" s="152" t="s">
        <v>216</v>
      </c>
      <c r="D9244" s="152" t="s">
        <v>215</v>
      </c>
      <c r="E9244" s="152" t="s">
        <v>131</v>
      </c>
      <c r="F9244" s="152">
        <v>2692</v>
      </c>
      <c r="G9244" s="152">
        <v>897.33333333333303</v>
      </c>
      <c r="H9244" s="152">
        <v>412.42041143991702</v>
      </c>
      <c r="I9244" s="152">
        <v>434.72343957434401</v>
      </c>
      <c r="J9244" s="152">
        <v>418.383620954859</v>
      </c>
      <c r="K9244" s="152">
        <v>451.53575180675301</v>
      </c>
      <c r="L9244" s="152">
        <v>16.339818619484699</v>
      </c>
      <c r="M9244" s="152">
        <v>16.8123122324089</v>
      </c>
    </row>
    <row r="9245" spans="1:13">
      <c r="A9245" s="150" t="str">
        <f t="shared" si="289"/>
        <v>2004-2006PersonsPF1</v>
      </c>
      <c r="B9245" s="151" t="str">
        <f t="shared" si="288"/>
        <v>2004-2006_Persons_PF1_&lt;75</v>
      </c>
      <c r="C9245" s="152" t="s">
        <v>1</v>
      </c>
      <c r="D9245" s="152" t="s">
        <v>215</v>
      </c>
      <c r="E9245" s="152" t="s">
        <v>132</v>
      </c>
      <c r="F9245" s="152">
        <v>394</v>
      </c>
      <c r="G9245" s="152">
        <v>131.333333333333</v>
      </c>
      <c r="H9245" s="152">
        <v>291.86266158005901</v>
      </c>
      <c r="I9245" s="152">
        <v>383.27215036356102</v>
      </c>
      <c r="J9245" s="152">
        <v>345.47599654014198</v>
      </c>
      <c r="K9245" s="152">
        <v>423.99954135616503</v>
      </c>
      <c r="L9245" s="152">
        <v>37.796153823419701</v>
      </c>
      <c r="M9245" s="152">
        <v>40.727390992603198</v>
      </c>
    </row>
    <row r="9246" spans="1:13">
      <c r="A9246" s="150" t="str">
        <f t="shared" si="289"/>
        <v>2005-2007PersonsPF1</v>
      </c>
      <c r="B9246" s="151" t="str">
        <f t="shared" si="288"/>
        <v>2005-2007_Persons_PF1_&lt;75</v>
      </c>
      <c r="C9246" s="152" t="s">
        <v>3</v>
      </c>
      <c r="D9246" s="152" t="s">
        <v>215</v>
      </c>
      <c r="E9246" s="152" t="s">
        <v>132</v>
      </c>
      <c r="F9246" s="152">
        <v>415</v>
      </c>
      <c r="G9246" s="152">
        <v>138.333333333333</v>
      </c>
      <c r="H9246" s="152">
        <v>304.07608496545299</v>
      </c>
      <c r="I9246" s="152">
        <v>390.90803088780501</v>
      </c>
      <c r="J9246" s="152">
        <v>353.36601339753599</v>
      </c>
      <c r="K9246" s="152">
        <v>431.283921651713</v>
      </c>
      <c r="L9246" s="152">
        <v>37.542017490269401</v>
      </c>
      <c r="M9246" s="152">
        <v>40.375890763907698</v>
      </c>
    </row>
    <row r="9247" spans="1:13">
      <c r="A9247" s="150" t="str">
        <f t="shared" si="289"/>
        <v>2006-2008PersonsPF1</v>
      </c>
      <c r="B9247" s="151" t="str">
        <f t="shared" si="288"/>
        <v>2006-2008_Persons_PF1_&lt;75</v>
      </c>
      <c r="C9247" s="152" t="s">
        <v>4</v>
      </c>
      <c r="D9247" s="152" t="s">
        <v>215</v>
      </c>
      <c r="E9247" s="152" t="s">
        <v>132</v>
      </c>
      <c r="F9247" s="152">
        <v>381</v>
      </c>
      <c r="G9247" s="152">
        <v>127</v>
      </c>
      <c r="H9247" s="152">
        <v>276.90563404849098</v>
      </c>
      <c r="I9247" s="152">
        <v>343.75669387189902</v>
      </c>
      <c r="J9247" s="152">
        <v>309.38492702388601</v>
      </c>
      <c r="K9247" s="152">
        <v>380.84113437396502</v>
      </c>
      <c r="L9247" s="152">
        <v>34.371766848013102</v>
      </c>
      <c r="M9247" s="152">
        <v>37.084440502066201</v>
      </c>
    </row>
    <row r="9248" spans="1:13">
      <c r="A9248" s="150" t="str">
        <f t="shared" si="289"/>
        <v>2007-2009PersonsPF1</v>
      </c>
      <c r="B9248" s="151" t="str">
        <f t="shared" si="288"/>
        <v>2007-2009_Persons_PF1_&lt;75</v>
      </c>
      <c r="C9248" s="152" t="s">
        <v>5</v>
      </c>
      <c r="D9248" s="152" t="s">
        <v>215</v>
      </c>
      <c r="E9248" s="152" t="s">
        <v>132</v>
      </c>
      <c r="F9248" s="152">
        <v>378</v>
      </c>
      <c r="G9248" s="152">
        <v>126</v>
      </c>
      <c r="H9248" s="152">
        <v>272.72924047071001</v>
      </c>
      <c r="I9248" s="152">
        <v>326.95428842535301</v>
      </c>
      <c r="J9248" s="152">
        <v>294.18466004500101</v>
      </c>
      <c r="K9248" s="152">
        <v>362.32082634478002</v>
      </c>
      <c r="L9248" s="152">
        <v>32.769628380351897</v>
      </c>
      <c r="M9248" s="152">
        <v>35.366537919427302</v>
      </c>
    </row>
    <row r="9249" spans="1:13">
      <c r="A9249" s="150" t="str">
        <f t="shared" si="289"/>
        <v>2008-2010PersonsPF1</v>
      </c>
      <c r="B9249" s="151" t="str">
        <f t="shared" si="288"/>
        <v>2008-2010_Persons_PF1_&lt;75</v>
      </c>
      <c r="C9249" s="152" t="s">
        <v>6</v>
      </c>
      <c r="D9249" s="152" t="s">
        <v>215</v>
      </c>
      <c r="E9249" s="152" t="s">
        <v>132</v>
      </c>
      <c r="F9249" s="152">
        <v>364</v>
      </c>
      <c r="G9249" s="152">
        <v>121.333333333333</v>
      </c>
      <c r="H9249" s="152">
        <v>262.25161745846498</v>
      </c>
      <c r="I9249" s="152">
        <v>311.09046045169998</v>
      </c>
      <c r="J9249" s="152">
        <v>279.42593264111002</v>
      </c>
      <c r="K9249" s="152">
        <v>345.31419989329498</v>
      </c>
      <c r="L9249" s="152">
        <v>31.664527810590101</v>
      </c>
      <c r="M9249" s="152">
        <v>34.223739441594397</v>
      </c>
    </row>
    <row r="9250" spans="1:13">
      <c r="A9250" s="150" t="str">
        <f t="shared" si="289"/>
        <v>2009-2011PersonsPF1</v>
      </c>
      <c r="B9250" s="151" t="str">
        <f t="shared" si="288"/>
        <v>2009-2011_Persons_PF1_&lt;75</v>
      </c>
      <c r="C9250" s="152" t="s">
        <v>7</v>
      </c>
      <c r="D9250" s="152" t="s">
        <v>215</v>
      </c>
      <c r="E9250" s="152" t="s">
        <v>132</v>
      </c>
      <c r="F9250" s="152">
        <v>374</v>
      </c>
      <c r="G9250" s="152">
        <v>124.666666666667</v>
      </c>
      <c r="H9250" s="152">
        <v>269.97762217570198</v>
      </c>
      <c r="I9250" s="152">
        <v>310.11168034837601</v>
      </c>
      <c r="J9250" s="152">
        <v>279.03605098026401</v>
      </c>
      <c r="K9250" s="152">
        <v>343.663671375555</v>
      </c>
      <c r="L9250" s="152">
        <v>31.075629368111802</v>
      </c>
      <c r="M9250" s="152">
        <v>33.551991027179398</v>
      </c>
    </row>
    <row r="9251" spans="1:13">
      <c r="A9251" s="150" t="str">
        <f t="shared" si="289"/>
        <v>2010-2012PersonsPF1</v>
      </c>
      <c r="B9251" s="151" t="str">
        <f t="shared" si="288"/>
        <v>2010-2012_Persons_PF1_&lt;75</v>
      </c>
      <c r="C9251" s="152" t="s">
        <v>8</v>
      </c>
      <c r="D9251" s="152" t="s">
        <v>215</v>
      </c>
      <c r="E9251" s="152" t="s">
        <v>132</v>
      </c>
      <c r="F9251" s="152">
        <v>394</v>
      </c>
      <c r="G9251" s="152">
        <v>131.333333333333</v>
      </c>
      <c r="H9251" s="152">
        <v>284.78702412016003</v>
      </c>
      <c r="I9251" s="152">
        <v>316.57142018354699</v>
      </c>
      <c r="J9251" s="152">
        <v>285.72577790699899</v>
      </c>
      <c r="K9251" s="152">
        <v>349.809260713144</v>
      </c>
      <c r="L9251" s="152">
        <v>30.8456422765483</v>
      </c>
      <c r="M9251" s="152">
        <v>33.2378405295973</v>
      </c>
    </row>
    <row r="9252" spans="1:13">
      <c r="A9252" s="150" t="str">
        <f t="shared" si="289"/>
        <v>2011-2013PersonsPF1</v>
      </c>
      <c r="B9252" s="151" t="str">
        <f t="shared" si="288"/>
        <v>2011-2013_Persons_PF1_&lt;75</v>
      </c>
      <c r="C9252" s="152" t="s">
        <v>9</v>
      </c>
      <c r="D9252" s="152" t="s">
        <v>215</v>
      </c>
      <c r="E9252" s="152" t="s">
        <v>132</v>
      </c>
      <c r="F9252" s="152">
        <v>384</v>
      </c>
      <c r="G9252" s="152">
        <v>128</v>
      </c>
      <c r="H9252" s="152">
        <v>277.67935266000899</v>
      </c>
      <c r="I9252" s="152">
        <v>297.46225454690801</v>
      </c>
      <c r="J9252" s="152">
        <v>268.19903717284097</v>
      </c>
      <c r="K9252" s="152">
        <v>329.02554945472201</v>
      </c>
      <c r="L9252" s="152">
        <v>29.263217374067398</v>
      </c>
      <c r="M9252" s="152">
        <v>31.5632949078135</v>
      </c>
    </row>
    <row r="9253" spans="1:13">
      <c r="A9253" s="150" t="str">
        <f t="shared" si="289"/>
        <v>2012-2014PersonsPF1</v>
      </c>
      <c r="B9253" s="151" t="str">
        <f t="shared" si="288"/>
        <v>2012-2014_Persons_PF1_&lt;75</v>
      </c>
      <c r="C9253" s="152" t="s">
        <v>216</v>
      </c>
      <c r="D9253" s="152" t="s">
        <v>215</v>
      </c>
      <c r="E9253" s="152" t="s">
        <v>132</v>
      </c>
      <c r="F9253" s="152">
        <v>383</v>
      </c>
      <c r="G9253" s="152">
        <v>127.666666666667</v>
      </c>
      <c r="H9253" s="152">
        <v>276.65814299542001</v>
      </c>
      <c r="I9253" s="152">
        <v>291.423587965683</v>
      </c>
      <c r="J9253" s="152">
        <v>262.759228393505</v>
      </c>
      <c r="K9253" s="152">
        <v>322.34401889345202</v>
      </c>
      <c r="L9253" s="152">
        <v>28.664359572178601</v>
      </c>
      <c r="M9253" s="152">
        <v>30.920430927769001</v>
      </c>
    </row>
    <row r="9254" spans="1:13">
      <c r="A9254" s="150" t="str">
        <f t="shared" si="289"/>
        <v>2004-2006PersonsPF2</v>
      </c>
      <c r="B9254" s="151" t="str">
        <f t="shared" si="288"/>
        <v>2004-2006_Persons_PF2_&lt;75</v>
      </c>
      <c r="C9254" s="152" t="s">
        <v>1</v>
      </c>
      <c r="D9254" s="152" t="s">
        <v>215</v>
      </c>
      <c r="E9254" s="152" t="s">
        <v>133</v>
      </c>
      <c r="F9254" s="152">
        <v>509</v>
      </c>
      <c r="G9254" s="152">
        <v>169.666666666667</v>
      </c>
      <c r="H9254" s="152">
        <v>383.91045609165599</v>
      </c>
      <c r="I9254" s="152">
        <v>434.00628235995401</v>
      </c>
      <c r="J9254" s="152">
        <v>396.98119999855697</v>
      </c>
      <c r="K9254" s="152">
        <v>473.54504908038899</v>
      </c>
      <c r="L9254" s="152">
        <v>37.0250823613965</v>
      </c>
      <c r="M9254" s="152">
        <v>39.538766720435099</v>
      </c>
    </row>
    <row r="9255" spans="1:13">
      <c r="A9255" s="150" t="str">
        <f t="shared" si="289"/>
        <v>2005-2007PersonsPF2</v>
      </c>
      <c r="B9255" s="151" t="str">
        <f t="shared" si="288"/>
        <v>2005-2007_Persons_PF2_&lt;75</v>
      </c>
      <c r="C9255" s="152" t="s">
        <v>3</v>
      </c>
      <c r="D9255" s="152" t="s">
        <v>215</v>
      </c>
      <c r="E9255" s="152" t="s">
        <v>133</v>
      </c>
      <c r="F9255" s="152">
        <v>525</v>
      </c>
      <c r="G9255" s="152">
        <v>175</v>
      </c>
      <c r="H9255" s="152">
        <v>395.30453508421903</v>
      </c>
      <c r="I9255" s="152">
        <v>443.80352627219497</v>
      </c>
      <c r="J9255" s="152">
        <v>406.48948256150999</v>
      </c>
      <c r="K9255" s="152">
        <v>483.61056601898702</v>
      </c>
      <c r="L9255" s="152">
        <v>37.314043710685098</v>
      </c>
      <c r="M9255" s="152">
        <v>39.807039746791801</v>
      </c>
    </row>
    <row r="9256" spans="1:13">
      <c r="A9256" s="150" t="str">
        <f t="shared" si="289"/>
        <v>2006-2008PersonsPF2</v>
      </c>
      <c r="B9256" s="151" t="str">
        <f t="shared" si="288"/>
        <v>2006-2008_Persons_PF2_&lt;75</v>
      </c>
      <c r="C9256" s="152" t="s">
        <v>4</v>
      </c>
      <c r="D9256" s="152" t="s">
        <v>215</v>
      </c>
      <c r="E9256" s="152" t="s">
        <v>133</v>
      </c>
      <c r="F9256" s="152">
        <v>551</v>
      </c>
      <c r="G9256" s="152">
        <v>183.666666666667</v>
      </c>
      <c r="H9256" s="152">
        <v>414.06778387314898</v>
      </c>
      <c r="I9256" s="152">
        <v>460.83708312334301</v>
      </c>
      <c r="J9256" s="152">
        <v>422.97775122618998</v>
      </c>
      <c r="K9256" s="152">
        <v>501.16331472348702</v>
      </c>
      <c r="L9256" s="152">
        <v>37.859331897152998</v>
      </c>
      <c r="M9256" s="152">
        <v>40.326231600144403</v>
      </c>
    </row>
    <row r="9257" spans="1:13">
      <c r="A9257" s="150" t="str">
        <f t="shared" si="289"/>
        <v>2007-2009PersonsPF2</v>
      </c>
      <c r="B9257" s="151" t="str">
        <f t="shared" si="288"/>
        <v>2007-2009_Persons_PF2_&lt;75</v>
      </c>
      <c r="C9257" s="152" t="s">
        <v>5</v>
      </c>
      <c r="D9257" s="152" t="s">
        <v>215</v>
      </c>
      <c r="E9257" s="152" t="s">
        <v>133</v>
      </c>
      <c r="F9257" s="152">
        <v>569</v>
      </c>
      <c r="G9257" s="152">
        <v>189.666666666667</v>
      </c>
      <c r="H9257" s="152">
        <v>427.32475179115897</v>
      </c>
      <c r="I9257" s="152">
        <v>470.988266458689</v>
      </c>
      <c r="J9257" s="152">
        <v>432.86332166788799</v>
      </c>
      <c r="K9257" s="152">
        <v>511.55643548810502</v>
      </c>
      <c r="L9257" s="152">
        <v>38.124944790800797</v>
      </c>
      <c r="M9257" s="152">
        <v>40.568169029415301</v>
      </c>
    </row>
    <row r="9258" spans="1:13">
      <c r="A9258" s="150" t="str">
        <f t="shared" si="289"/>
        <v>2008-2010PersonsPF2</v>
      </c>
      <c r="B9258" s="151" t="str">
        <f t="shared" si="288"/>
        <v>2008-2010_Persons_PF2_&lt;75</v>
      </c>
      <c r="C9258" s="152" t="s">
        <v>6</v>
      </c>
      <c r="D9258" s="152" t="s">
        <v>215</v>
      </c>
      <c r="E9258" s="152" t="s">
        <v>133</v>
      </c>
      <c r="F9258" s="152">
        <v>534</v>
      </c>
      <c r="G9258" s="152">
        <v>178</v>
      </c>
      <c r="H9258" s="152">
        <v>400.22784506535601</v>
      </c>
      <c r="I9258" s="152">
        <v>436.03896828829301</v>
      </c>
      <c r="J9258" s="152">
        <v>399.615346280984</v>
      </c>
      <c r="K9258" s="152">
        <v>474.87476447719303</v>
      </c>
      <c r="L9258" s="152">
        <v>36.423622007309604</v>
      </c>
      <c r="M9258" s="152">
        <v>38.835796188900098</v>
      </c>
    </row>
    <row r="9259" spans="1:13">
      <c r="A9259" s="150" t="str">
        <f t="shared" si="289"/>
        <v>2009-2011PersonsPF2</v>
      </c>
      <c r="B9259" s="151" t="str">
        <f t="shared" si="288"/>
        <v>2009-2011_Persons_PF2_&lt;75</v>
      </c>
      <c r="C9259" s="152" t="s">
        <v>7</v>
      </c>
      <c r="D9259" s="152" t="s">
        <v>215</v>
      </c>
      <c r="E9259" s="152" t="s">
        <v>133</v>
      </c>
      <c r="F9259" s="152">
        <v>539</v>
      </c>
      <c r="G9259" s="152">
        <v>179.666666666667</v>
      </c>
      <c r="H9259" s="152">
        <v>403.69088811995402</v>
      </c>
      <c r="I9259" s="152">
        <v>436.47964402291399</v>
      </c>
      <c r="J9259" s="152">
        <v>400.16559395774601</v>
      </c>
      <c r="K9259" s="152">
        <v>475.18703275135999</v>
      </c>
      <c r="L9259" s="152">
        <v>36.3140500651688</v>
      </c>
      <c r="M9259" s="152">
        <v>38.7073887284457</v>
      </c>
    </row>
    <row r="9260" spans="1:13">
      <c r="A9260" s="150" t="str">
        <f t="shared" si="289"/>
        <v>2010-2012PersonsPF2</v>
      </c>
      <c r="B9260" s="151" t="str">
        <f t="shared" si="288"/>
        <v>2010-2012_Persons_PF2_&lt;75</v>
      </c>
      <c r="C9260" s="152" t="s">
        <v>8</v>
      </c>
      <c r="D9260" s="152" t="s">
        <v>215</v>
      </c>
      <c r="E9260" s="152" t="s">
        <v>133</v>
      </c>
      <c r="F9260" s="152">
        <v>512</v>
      </c>
      <c r="G9260" s="152">
        <v>170.666666666667</v>
      </c>
      <c r="H9260" s="152">
        <v>382.61779322198601</v>
      </c>
      <c r="I9260" s="152">
        <v>410.86048371793999</v>
      </c>
      <c r="J9260" s="152">
        <v>375.82170451261101</v>
      </c>
      <c r="K9260" s="152">
        <v>448.27085961233502</v>
      </c>
      <c r="L9260" s="152">
        <v>35.038779205329</v>
      </c>
      <c r="M9260" s="152">
        <v>37.410375894394697</v>
      </c>
    </row>
    <row r="9261" spans="1:13">
      <c r="A9261" s="150" t="str">
        <f t="shared" si="289"/>
        <v>2011-2013PersonsPF2</v>
      </c>
      <c r="B9261" s="151" t="str">
        <f t="shared" si="288"/>
        <v>2011-2013_Persons_PF2_&lt;75</v>
      </c>
      <c r="C9261" s="152" t="s">
        <v>9</v>
      </c>
      <c r="D9261" s="152" t="s">
        <v>215</v>
      </c>
      <c r="E9261" s="152" t="s">
        <v>133</v>
      </c>
      <c r="F9261" s="152">
        <v>528</v>
      </c>
      <c r="G9261" s="152">
        <v>176</v>
      </c>
      <c r="H9261" s="152">
        <v>392.91561244232798</v>
      </c>
      <c r="I9261" s="152">
        <v>417.97126565809401</v>
      </c>
      <c r="J9261" s="152">
        <v>382.858072260923</v>
      </c>
      <c r="K9261" s="152">
        <v>455.42349911308202</v>
      </c>
      <c r="L9261" s="152">
        <v>35.113193397170399</v>
      </c>
      <c r="M9261" s="152">
        <v>37.452233454988203</v>
      </c>
    </row>
    <row r="9262" spans="1:13">
      <c r="A9262" s="150" t="str">
        <f t="shared" si="289"/>
        <v>2012-2014PersonsPF2</v>
      </c>
      <c r="B9262" s="151" t="str">
        <f t="shared" si="288"/>
        <v>2012-2014_Persons_PF2_&lt;75</v>
      </c>
      <c r="C9262" s="152" t="s">
        <v>216</v>
      </c>
      <c r="D9262" s="152" t="s">
        <v>215</v>
      </c>
      <c r="E9262" s="152" t="s">
        <v>133</v>
      </c>
      <c r="F9262" s="152">
        <v>504</v>
      </c>
      <c r="G9262" s="152">
        <v>168</v>
      </c>
      <c r="H9262" s="152">
        <v>373.416314736608</v>
      </c>
      <c r="I9262" s="152">
        <v>391.66638849511003</v>
      </c>
      <c r="J9262" s="152">
        <v>358.03114066363997</v>
      </c>
      <c r="K9262" s="152">
        <v>427.59689591936399</v>
      </c>
      <c r="L9262" s="152">
        <v>33.635247831469798</v>
      </c>
      <c r="M9262" s="152">
        <v>35.9305074242546</v>
      </c>
    </row>
    <row r="9263" spans="1:13">
      <c r="A9263" s="150" t="str">
        <f t="shared" si="289"/>
        <v>2004-2006PersonsPF3</v>
      </c>
      <c r="B9263" s="151" t="str">
        <f t="shared" si="288"/>
        <v>2004-2006_Persons_PF3_&lt;75</v>
      </c>
      <c r="C9263" s="152" t="s">
        <v>1</v>
      </c>
      <c r="D9263" s="152" t="s">
        <v>215</v>
      </c>
      <c r="E9263" s="152" t="s">
        <v>134</v>
      </c>
      <c r="F9263" s="152">
        <v>571</v>
      </c>
      <c r="G9263" s="152">
        <v>190.333333333333</v>
      </c>
      <c r="H9263" s="152">
        <v>448.448102538326</v>
      </c>
      <c r="I9263" s="152">
        <v>501.17924710706802</v>
      </c>
      <c r="J9263" s="152">
        <v>460.79214976253797</v>
      </c>
      <c r="K9263" s="152">
        <v>544.14984416892696</v>
      </c>
      <c r="L9263" s="152">
        <v>40.387097344529202</v>
      </c>
      <c r="M9263" s="152">
        <v>42.970597061858903</v>
      </c>
    </row>
    <row r="9264" spans="1:13">
      <c r="A9264" s="150" t="str">
        <f t="shared" si="289"/>
        <v>2005-2007PersonsPF3</v>
      </c>
      <c r="B9264" s="151" t="str">
        <f t="shared" si="288"/>
        <v>2005-2007_Persons_PF3_&lt;75</v>
      </c>
      <c r="C9264" s="152" t="s">
        <v>3</v>
      </c>
      <c r="D9264" s="152" t="s">
        <v>215</v>
      </c>
      <c r="E9264" s="152" t="s">
        <v>134</v>
      </c>
      <c r="F9264" s="152">
        <v>607</v>
      </c>
      <c r="G9264" s="152">
        <v>202.333333333333</v>
      </c>
      <c r="H9264" s="152">
        <v>479.51590223247399</v>
      </c>
      <c r="I9264" s="152">
        <v>528.95647414515099</v>
      </c>
      <c r="J9264" s="152">
        <v>487.56372855630099</v>
      </c>
      <c r="K9264" s="152">
        <v>572.91465463089901</v>
      </c>
      <c r="L9264" s="152">
        <v>41.392745588849699</v>
      </c>
      <c r="M9264" s="152">
        <v>43.958180485748201</v>
      </c>
    </row>
    <row r="9265" spans="1:13">
      <c r="A9265" s="150" t="str">
        <f t="shared" si="289"/>
        <v>2006-2008PersonsPF3</v>
      </c>
      <c r="B9265" s="151" t="str">
        <f t="shared" si="288"/>
        <v>2006-2008_Persons_PF3_&lt;75</v>
      </c>
      <c r="C9265" s="152" t="s">
        <v>4</v>
      </c>
      <c r="D9265" s="152" t="s">
        <v>215</v>
      </c>
      <c r="E9265" s="152" t="s">
        <v>134</v>
      </c>
      <c r="F9265" s="152">
        <v>615</v>
      </c>
      <c r="G9265" s="152">
        <v>205</v>
      </c>
      <c r="H9265" s="152">
        <v>488.37043095712698</v>
      </c>
      <c r="I9265" s="152">
        <v>534.39893951494003</v>
      </c>
      <c r="J9265" s="152">
        <v>492.83502431584901</v>
      </c>
      <c r="K9265" s="152">
        <v>578.52152806550305</v>
      </c>
      <c r="L9265" s="152">
        <v>41.563915199090403</v>
      </c>
      <c r="M9265" s="152">
        <v>44.1225885505634</v>
      </c>
    </row>
    <row r="9266" spans="1:13">
      <c r="A9266" s="150" t="str">
        <f t="shared" si="289"/>
        <v>2007-2009PersonsPF3</v>
      </c>
      <c r="B9266" s="151" t="str">
        <f t="shared" si="288"/>
        <v>2007-2009_Persons_PF3_&lt;75</v>
      </c>
      <c r="C9266" s="152" t="s">
        <v>5</v>
      </c>
      <c r="D9266" s="152" t="s">
        <v>215</v>
      </c>
      <c r="E9266" s="152" t="s">
        <v>134</v>
      </c>
      <c r="F9266" s="152">
        <v>610</v>
      </c>
      <c r="G9266" s="152">
        <v>203.333333333333</v>
      </c>
      <c r="H9266" s="152">
        <v>486.15649457258098</v>
      </c>
      <c r="I9266" s="152">
        <v>522.342548116481</v>
      </c>
      <c r="J9266" s="152">
        <v>481.55557660913399</v>
      </c>
      <c r="K9266" s="152">
        <v>565.65097768042699</v>
      </c>
      <c r="L9266" s="152">
        <v>40.786971507347303</v>
      </c>
      <c r="M9266" s="152">
        <v>43.308429563945502</v>
      </c>
    </row>
    <row r="9267" spans="1:13">
      <c r="A9267" s="150" t="str">
        <f t="shared" si="289"/>
        <v>2008-2010PersonsPF3</v>
      </c>
      <c r="B9267" s="151" t="str">
        <f t="shared" si="288"/>
        <v>2008-2010_Persons_PF3_&lt;75</v>
      </c>
      <c r="C9267" s="152" t="s">
        <v>6</v>
      </c>
      <c r="D9267" s="152" t="s">
        <v>215</v>
      </c>
      <c r="E9267" s="152" t="s">
        <v>134</v>
      </c>
      <c r="F9267" s="152">
        <v>575</v>
      </c>
      <c r="G9267" s="152">
        <v>191.666666666667</v>
      </c>
      <c r="H9267" s="152">
        <v>458.657052151301</v>
      </c>
      <c r="I9267" s="152">
        <v>487.91883479462803</v>
      </c>
      <c r="J9267" s="152">
        <v>448.71809349322098</v>
      </c>
      <c r="K9267" s="152">
        <v>529.61814764397798</v>
      </c>
      <c r="L9267" s="152">
        <v>39.200741301407199</v>
      </c>
      <c r="M9267" s="152">
        <v>41.6993128493501</v>
      </c>
    </row>
    <row r="9268" spans="1:13">
      <c r="A9268" s="150" t="str">
        <f t="shared" si="289"/>
        <v>2009-2011PersonsPF3</v>
      </c>
      <c r="B9268" s="151" t="str">
        <f t="shared" si="288"/>
        <v>2009-2011_Persons_PF3_&lt;75</v>
      </c>
      <c r="C9268" s="152" t="s">
        <v>7</v>
      </c>
      <c r="D9268" s="152" t="s">
        <v>215</v>
      </c>
      <c r="E9268" s="152" t="s">
        <v>134</v>
      </c>
      <c r="F9268" s="152">
        <v>541</v>
      </c>
      <c r="G9268" s="152">
        <v>180.333333333333</v>
      </c>
      <c r="H9268" s="152">
        <v>430.910886672826</v>
      </c>
      <c r="I9268" s="152">
        <v>453.98755668990998</v>
      </c>
      <c r="J9268" s="152">
        <v>416.42009736941299</v>
      </c>
      <c r="K9268" s="152">
        <v>494.02621888598998</v>
      </c>
      <c r="L9268" s="152">
        <v>37.567459320496901</v>
      </c>
      <c r="M9268" s="152">
        <v>40.038662196079699</v>
      </c>
    </row>
    <row r="9269" spans="1:13">
      <c r="A9269" s="150" t="str">
        <f t="shared" si="289"/>
        <v>2010-2012PersonsPF3</v>
      </c>
      <c r="B9269" s="151" t="str">
        <f t="shared" si="288"/>
        <v>2010-2012_Persons_PF3_&lt;75</v>
      </c>
      <c r="C9269" s="152" t="s">
        <v>8</v>
      </c>
      <c r="D9269" s="152" t="s">
        <v>215</v>
      </c>
      <c r="E9269" s="152" t="s">
        <v>134</v>
      </c>
      <c r="F9269" s="152">
        <v>537</v>
      </c>
      <c r="G9269" s="152">
        <v>179</v>
      </c>
      <c r="H9269" s="152">
        <v>427.27562062380701</v>
      </c>
      <c r="I9269" s="152">
        <v>446.92228911470499</v>
      </c>
      <c r="J9269" s="152">
        <v>409.81128713765003</v>
      </c>
      <c r="K9269" s="152">
        <v>486.48386718165602</v>
      </c>
      <c r="L9269" s="152">
        <v>37.111001977054499</v>
      </c>
      <c r="M9269" s="152">
        <v>39.561578066950702</v>
      </c>
    </row>
    <row r="9270" spans="1:13">
      <c r="A9270" s="150" t="str">
        <f t="shared" si="289"/>
        <v>2011-2013PersonsPF3</v>
      </c>
      <c r="B9270" s="151" t="str">
        <f t="shared" si="288"/>
        <v>2011-2013_Persons_PF3_&lt;75</v>
      </c>
      <c r="C9270" s="152" t="s">
        <v>9</v>
      </c>
      <c r="D9270" s="152" t="s">
        <v>215</v>
      </c>
      <c r="E9270" s="152" t="s">
        <v>134</v>
      </c>
      <c r="F9270" s="152">
        <v>542</v>
      </c>
      <c r="G9270" s="152">
        <v>180.666666666667</v>
      </c>
      <c r="H9270" s="152">
        <v>431.147632267662</v>
      </c>
      <c r="I9270" s="152">
        <v>450.09666208019098</v>
      </c>
      <c r="J9270" s="152">
        <v>412.89769231528402</v>
      </c>
      <c r="K9270" s="152">
        <v>489.74025665758802</v>
      </c>
      <c r="L9270" s="152">
        <v>37.198969764906799</v>
      </c>
      <c r="M9270" s="152">
        <v>39.643594577397899</v>
      </c>
    </row>
    <row r="9271" spans="1:13">
      <c r="A9271" s="150" t="str">
        <f t="shared" si="289"/>
        <v>2012-2014PersonsPF3</v>
      </c>
      <c r="B9271" s="151" t="str">
        <f t="shared" si="288"/>
        <v>2012-2014_Persons_PF3_&lt;75</v>
      </c>
      <c r="C9271" s="152" t="s">
        <v>216</v>
      </c>
      <c r="D9271" s="152" t="s">
        <v>215</v>
      </c>
      <c r="E9271" s="152" t="s">
        <v>134</v>
      </c>
      <c r="F9271" s="152">
        <v>582</v>
      </c>
      <c r="G9271" s="152">
        <v>194</v>
      </c>
      <c r="H9271" s="152">
        <v>462.63175466208799</v>
      </c>
      <c r="I9271" s="152">
        <v>481.53671357255701</v>
      </c>
      <c r="J9271" s="152">
        <v>443.08879788008301</v>
      </c>
      <c r="K9271" s="152">
        <v>522.41992860078994</v>
      </c>
      <c r="L9271" s="152">
        <v>38.447915692474602</v>
      </c>
      <c r="M9271" s="152">
        <v>40.883215028233003</v>
      </c>
    </row>
    <row r="9272" spans="1:13">
      <c r="A9272" s="150" t="str">
        <f t="shared" si="289"/>
        <v>2004-2006PersonsPF4</v>
      </c>
      <c r="B9272" s="151" t="str">
        <f t="shared" si="288"/>
        <v>2004-2006_Persons_PF4_&lt;75</v>
      </c>
      <c r="C9272" s="152" t="s">
        <v>1</v>
      </c>
      <c r="D9272" s="152" t="s">
        <v>215</v>
      </c>
      <c r="E9272" s="152" t="s">
        <v>135</v>
      </c>
      <c r="F9272" s="152">
        <v>658</v>
      </c>
      <c r="G9272" s="152">
        <v>219.333333333333</v>
      </c>
      <c r="H9272" s="152">
        <v>513.01642744092101</v>
      </c>
      <c r="I9272" s="152">
        <v>565.45794425592999</v>
      </c>
      <c r="J9272" s="152">
        <v>522.95591128886895</v>
      </c>
      <c r="K9272" s="152">
        <v>610.48666400222896</v>
      </c>
      <c r="L9272" s="152">
        <v>42.502032967060998</v>
      </c>
      <c r="M9272" s="152">
        <v>45.028719746299302</v>
      </c>
    </row>
    <row r="9273" spans="1:13">
      <c r="A9273" s="150" t="str">
        <f t="shared" si="289"/>
        <v>2005-2007PersonsPF4</v>
      </c>
      <c r="B9273" s="151" t="str">
        <f t="shared" si="288"/>
        <v>2005-2007_Persons_PF4_&lt;75</v>
      </c>
      <c r="C9273" s="152" t="s">
        <v>3</v>
      </c>
      <c r="D9273" s="152" t="s">
        <v>215</v>
      </c>
      <c r="E9273" s="152" t="s">
        <v>135</v>
      </c>
      <c r="F9273" s="152">
        <v>661</v>
      </c>
      <c r="G9273" s="152">
        <v>220.333333333333</v>
      </c>
      <c r="H9273" s="152">
        <v>517.11324075885</v>
      </c>
      <c r="I9273" s="152">
        <v>568.06562935933005</v>
      </c>
      <c r="J9273" s="152">
        <v>525.45039930897701</v>
      </c>
      <c r="K9273" s="152">
        <v>613.20833486426</v>
      </c>
      <c r="L9273" s="152">
        <v>42.615230050352601</v>
      </c>
      <c r="M9273" s="152">
        <v>45.142705504930497</v>
      </c>
    </row>
    <row r="9274" spans="1:13">
      <c r="A9274" s="150" t="str">
        <f t="shared" si="289"/>
        <v>2006-2008PersonsPF4</v>
      </c>
      <c r="B9274" s="151" t="str">
        <f t="shared" si="288"/>
        <v>2006-2008_Persons_PF4_&lt;75</v>
      </c>
      <c r="C9274" s="152" t="s">
        <v>4</v>
      </c>
      <c r="D9274" s="152" t="s">
        <v>215</v>
      </c>
      <c r="E9274" s="152" t="s">
        <v>135</v>
      </c>
      <c r="F9274" s="152">
        <v>661</v>
      </c>
      <c r="G9274" s="152">
        <v>220.333333333333</v>
      </c>
      <c r="H9274" s="152">
        <v>517.87491088007403</v>
      </c>
      <c r="I9274" s="152">
        <v>566.71570268368998</v>
      </c>
      <c r="J9274" s="152">
        <v>524.19742821460204</v>
      </c>
      <c r="K9274" s="152">
        <v>611.75570224881994</v>
      </c>
      <c r="L9274" s="152">
        <v>42.518274469087501</v>
      </c>
      <c r="M9274" s="152">
        <v>45.039999565130501</v>
      </c>
    </row>
    <row r="9275" spans="1:13">
      <c r="A9275" s="150" t="str">
        <f t="shared" si="289"/>
        <v>2007-2009PersonsPF4</v>
      </c>
      <c r="B9275" s="151" t="str">
        <f t="shared" si="288"/>
        <v>2007-2009_Persons_PF4_&lt;75</v>
      </c>
      <c r="C9275" s="152" t="s">
        <v>5</v>
      </c>
      <c r="D9275" s="152" t="s">
        <v>215</v>
      </c>
      <c r="E9275" s="152" t="s">
        <v>135</v>
      </c>
      <c r="F9275" s="152">
        <v>653</v>
      </c>
      <c r="G9275" s="152">
        <v>217.666666666667</v>
      </c>
      <c r="H9275" s="152">
        <v>512.53473148831301</v>
      </c>
      <c r="I9275" s="152">
        <v>553.79181989128006</v>
      </c>
      <c r="J9275" s="152">
        <v>511.98221306419202</v>
      </c>
      <c r="K9275" s="152">
        <v>598.09675478134102</v>
      </c>
      <c r="L9275" s="152">
        <v>41.809606827087599</v>
      </c>
      <c r="M9275" s="152">
        <v>44.304934890061404</v>
      </c>
    </row>
    <row r="9276" spans="1:13">
      <c r="A9276" s="150" t="str">
        <f t="shared" si="289"/>
        <v>2008-2010PersonsPF4</v>
      </c>
      <c r="B9276" s="151" t="str">
        <f t="shared" si="288"/>
        <v>2008-2010_Persons_PF4_&lt;75</v>
      </c>
      <c r="C9276" s="152" t="s">
        <v>6</v>
      </c>
      <c r="D9276" s="152" t="s">
        <v>215</v>
      </c>
      <c r="E9276" s="152" t="s">
        <v>135</v>
      </c>
      <c r="F9276" s="152">
        <v>650</v>
      </c>
      <c r="G9276" s="152">
        <v>216.666666666667</v>
      </c>
      <c r="H9276" s="152">
        <v>511.15095467270601</v>
      </c>
      <c r="I9276" s="152">
        <v>546.25228777603604</v>
      </c>
      <c r="J9276" s="152">
        <v>504.92211289086703</v>
      </c>
      <c r="K9276" s="152">
        <v>590.05504705236001</v>
      </c>
      <c r="L9276" s="152">
        <v>41.330174885168802</v>
      </c>
      <c r="M9276" s="152">
        <v>43.802759276324203</v>
      </c>
    </row>
    <row r="9277" spans="1:13">
      <c r="A9277" s="150" t="str">
        <f t="shared" si="289"/>
        <v>2009-2011PersonsPF4</v>
      </c>
      <c r="B9277" s="151" t="str">
        <f t="shared" si="288"/>
        <v>2009-2011_Persons_PF4_&lt;75</v>
      </c>
      <c r="C9277" s="152" t="s">
        <v>7</v>
      </c>
      <c r="D9277" s="152" t="s">
        <v>215</v>
      </c>
      <c r="E9277" s="152" t="s">
        <v>135</v>
      </c>
      <c r="F9277" s="152">
        <v>662</v>
      </c>
      <c r="G9277" s="152">
        <v>220.666666666667</v>
      </c>
      <c r="H9277" s="152">
        <v>521.35015514498605</v>
      </c>
      <c r="I9277" s="152">
        <v>551.85478155555802</v>
      </c>
      <c r="J9277" s="152">
        <v>510.46266566027401</v>
      </c>
      <c r="K9277" s="152">
        <v>595.69991647345603</v>
      </c>
      <c r="L9277" s="152">
        <v>41.392115895283801</v>
      </c>
      <c r="M9277" s="152">
        <v>43.8451349178982</v>
      </c>
    </row>
    <row r="9278" spans="1:13">
      <c r="A9278" s="150" t="str">
        <f t="shared" si="289"/>
        <v>2010-2012PersonsPF4</v>
      </c>
      <c r="B9278" s="151" t="str">
        <f t="shared" si="288"/>
        <v>2010-2012_Persons_PF4_&lt;75</v>
      </c>
      <c r="C9278" s="152" t="s">
        <v>8</v>
      </c>
      <c r="D9278" s="152" t="s">
        <v>215</v>
      </c>
      <c r="E9278" s="152" t="s">
        <v>135</v>
      </c>
      <c r="F9278" s="152">
        <v>661</v>
      </c>
      <c r="G9278" s="152">
        <v>220.333333333333</v>
      </c>
      <c r="H9278" s="152">
        <v>520.15707012283895</v>
      </c>
      <c r="I9278" s="152">
        <v>548.58865090699396</v>
      </c>
      <c r="J9278" s="152">
        <v>507.40670838302901</v>
      </c>
      <c r="K9278" s="152">
        <v>592.21306174048505</v>
      </c>
      <c r="L9278" s="152">
        <v>41.181942523964899</v>
      </c>
      <c r="M9278" s="152">
        <v>43.624410833491197</v>
      </c>
    </row>
    <row r="9279" spans="1:13">
      <c r="A9279" s="150" t="str">
        <f t="shared" si="289"/>
        <v>2011-2013PersonsPF4</v>
      </c>
      <c r="B9279" s="151" t="str">
        <f t="shared" ref="B9279:B9342" si="290">CONCATENATE(C9279,"_",D9279,"_",E9279,"_","&lt;75")</f>
        <v>2011-2013_Persons_PF4_&lt;75</v>
      </c>
      <c r="C9279" s="152" t="s">
        <v>9</v>
      </c>
      <c r="D9279" s="152" t="s">
        <v>215</v>
      </c>
      <c r="E9279" s="152" t="s">
        <v>135</v>
      </c>
      <c r="F9279" s="152">
        <v>642</v>
      </c>
      <c r="G9279" s="152">
        <v>214</v>
      </c>
      <c r="H9279" s="152">
        <v>504.31257953527802</v>
      </c>
      <c r="I9279" s="152">
        <v>530.12858335108001</v>
      </c>
      <c r="J9279" s="152">
        <v>489.742680293528</v>
      </c>
      <c r="K9279" s="152">
        <v>572.94607644454902</v>
      </c>
      <c r="L9279" s="152">
        <v>40.3859030575519</v>
      </c>
      <c r="M9279" s="152">
        <v>42.817493093468997</v>
      </c>
    </row>
    <row r="9280" spans="1:13">
      <c r="A9280" s="150" t="str">
        <f t="shared" si="289"/>
        <v>2012-2014PersonsPF4</v>
      </c>
      <c r="B9280" s="151" t="str">
        <f t="shared" si="290"/>
        <v>2012-2014_Persons_PF4_&lt;75</v>
      </c>
      <c r="C9280" s="152" t="s">
        <v>216</v>
      </c>
      <c r="D9280" s="152" t="s">
        <v>215</v>
      </c>
      <c r="E9280" s="152" t="s">
        <v>135</v>
      </c>
      <c r="F9280" s="152">
        <v>602</v>
      </c>
      <c r="G9280" s="152">
        <v>200.666666666667</v>
      </c>
      <c r="H9280" s="152">
        <v>471.50599956139001</v>
      </c>
      <c r="I9280" s="152">
        <v>494.64224886073799</v>
      </c>
      <c r="J9280" s="152">
        <v>455.74699357980103</v>
      </c>
      <c r="K9280" s="152">
        <v>535.95847702571803</v>
      </c>
      <c r="L9280" s="152">
        <v>38.895255280936503</v>
      </c>
      <c r="M9280" s="152">
        <v>41.3162281649807</v>
      </c>
    </row>
    <row r="9281" spans="1:13">
      <c r="A9281" s="150" t="str">
        <f t="shared" si="289"/>
        <v>2004-2006PersonsPF5</v>
      </c>
      <c r="B9281" s="151" t="str">
        <f t="shared" si="290"/>
        <v>2004-2006_Persons_PF5_&lt;75</v>
      </c>
      <c r="C9281" s="152" t="s">
        <v>1</v>
      </c>
      <c r="D9281" s="152" t="s">
        <v>215</v>
      </c>
      <c r="E9281" s="152" t="s">
        <v>136</v>
      </c>
      <c r="F9281" s="152">
        <v>715</v>
      </c>
      <c r="G9281" s="152">
        <v>238.333333333333</v>
      </c>
      <c r="H9281" s="152">
        <v>566.43533922742995</v>
      </c>
      <c r="I9281" s="152">
        <v>639.66682559218202</v>
      </c>
      <c r="J9281" s="152">
        <v>593.43780806741097</v>
      </c>
      <c r="K9281" s="152">
        <v>688.52881749339599</v>
      </c>
      <c r="L9281" s="152">
        <v>46.229017524771102</v>
      </c>
      <c r="M9281" s="152">
        <v>48.861991901213997</v>
      </c>
    </row>
    <row r="9282" spans="1:13">
      <c r="A9282" s="150" t="str">
        <f t="shared" si="289"/>
        <v>2005-2007PersonsPF5</v>
      </c>
      <c r="B9282" s="151" t="str">
        <f t="shared" si="290"/>
        <v>2005-2007_Persons_PF5_&lt;75</v>
      </c>
      <c r="C9282" s="152" t="s">
        <v>3</v>
      </c>
      <c r="D9282" s="152" t="s">
        <v>215</v>
      </c>
      <c r="E9282" s="152" t="s">
        <v>136</v>
      </c>
      <c r="F9282" s="152">
        <v>746</v>
      </c>
      <c r="G9282" s="152">
        <v>248.666666666667</v>
      </c>
      <c r="H9282" s="152">
        <v>591.847420782889</v>
      </c>
      <c r="I9282" s="152">
        <v>662.60142639105504</v>
      </c>
      <c r="J9282" s="152">
        <v>615.68337606028604</v>
      </c>
      <c r="K9282" s="152">
        <v>712.133885915522</v>
      </c>
      <c r="L9282" s="152">
        <v>46.9180503307688</v>
      </c>
      <c r="M9282" s="152">
        <v>49.532459524466802</v>
      </c>
    </row>
    <row r="9283" spans="1:13">
      <c r="A9283" s="150" t="str">
        <f t="shared" ref="A9283:A9346" si="291">C9283&amp;D9283&amp;E9283</f>
        <v>2006-2008PersonsPF5</v>
      </c>
      <c r="B9283" s="151" t="str">
        <f t="shared" si="290"/>
        <v>2006-2008_Persons_PF5_&lt;75</v>
      </c>
      <c r="C9283" s="152" t="s">
        <v>4</v>
      </c>
      <c r="D9283" s="152" t="s">
        <v>215</v>
      </c>
      <c r="E9283" s="152" t="s">
        <v>136</v>
      </c>
      <c r="F9283" s="152">
        <v>724</v>
      </c>
      <c r="G9283" s="152">
        <v>241.333333333333</v>
      </c>
      <c r="H9283" s="152">
        <v>574.44360693458202</v>
      </c>
      <c r="I9283" s="152">
        <v>643.96567408219005</v>
      </c>
      <c r="J9283" s="152">
        <v>597.70917465819696</v>
      </c>
      <c r="K9283" s="152">
        <v>692.83978229915397</v>
      </c>
      <c r="L9283" s="152">
        <v>46.256499423992999</v>
      </c>
      <c r="M9283" s="152">
        <v>48.874108216963997</v>
      </c>
    </row>
    <row r="9284" spans="1:13">
      <c r="A9284" s="150" t="str">
        <f t="shared" si="291"/>
        <v>2007-2009PersonsPF5</v>
      </c>
      <c r="B9284" s="151" t="str">
        <f t="shared" si="290"/>
        <v>2007-2009_Persons_PF5_&lt;75</v>
      </c>
      <c r="C9284" s="152" t="s">
        <v>5</v>
      </c>
      <c r="D9284" s="152" t="s">
        <v>215</v>
      </c>
      <c r="E9284" s="152" t="s">
        <v>136</v>
      </c>
      <c r="F9284" s="152">
        <v>696</v>
      </c>
      <c r="G9284" s="152">
        <v>232</v>
      </c>
      <c r="H9284" s="152">
        <v>553.12723515854702</v>
      </c>
      <c r="I9284" s="152">
        <v>616.85614321107801</v>
      </c>
      <c r="J9284" s="152">
        <v>571.67753042964</v>
      </c>
      <c r="K9284" s="152">
        <v>664.64388370743302</v>
      </c>
      <c r="L9284" s="152">
        <v>45.178612781438098</v>
      </c>
      <c r="M9284" s="152">
        <v>47.787740496354601</v>
      </c>
    </row>
    <row r="9285" spans="1:13">
      <c r="A9285" s="150" t="str">
        <f t="shared" si="291"/>
        <v>2008-2010PersonsPF5</v>
      </c>
      <c r="B9285" s="151" t="str">
        <f t="shared" si="290"/>
        <v>2008-2010_Persons_PF5_&lt;75</v>
      </c>
      <c r="C9285" s="152" t="s">
        <v>6</v>
      </c>
      <c r="D9285" s="152" t="s">
        <v>215</v>
      </c>
      <c r="E9285" s="152" t="s">
        <v>136</v>
      </c>
      <c r="F9285" s="152">
        <v>656</v>
      </c>
      <c r="G9285" s="152">
        <v>218.666666666667</v>
      </c>
      <c r="H9285" s="152">
        <v>523.12599681020697</v>
      </c>
      <c r="I9285" s="152">
        <v>581.51748197516599</v>
      </c>
      <c r="J9285" s="152">
        <v>537.65990013511498</v>
      </c>
      <c r="K9285" s="152">
        <v>627.98643581380895</v>
      </c>
      <c r="L9285" s="152">
        <v>43.857581840051502</v>
      </c>
      <c r="M9285" s="152">
        <v>46.468953838643401</v>
      </c>
    </row>
    <row r="9286" spans="1:13">
      <c r="A9286" s="150" t="str">
        <f t="shared" si="291"/>
        <v>2009-2011PersonsPF5</v>
      </c>
      <c r="B9286" s="151" t="str">
        <f t="shared" si="290"/>
        <v>2009-2011_Persons_PF5_&lt;75</v>
      </c>
      <c r="C9286" s="152" t="s">
        <v>7</v>
      </c>
      <c r="D9286" s="152" t="s">
        <v>215</v>
      </c>
      <c r="E9286" s="152" t="s">
        <v>136</v>
      </c>
      <c r="F9286" s="152">
        <v>682</v>
      </c>
      <c r="G9286" s="152">
        <v>227.333333333333</v>
      </c>
      <c r="H9286" s="152">
        <v>546.06743372326696</v>
      </c>
      <c r="I9286" s="152">
        <v>602.19820523377098</v>
      </c>
      <c r="J9286" s="152">
        <v>557.62663368296501</v>
      </c>
      <c r="K9286" s="152">
        <v>649.37096536570402</v>
      </c>
      <c r="L9286" s="152">
        <v>44.571571550805999</v>
      </c>
      <c r="M9286" s="152">
        <v>47.172760131933003</v>
      </c>
    </row>
    <row r="9287" spans="1:13">
      <c r="A9287" s="150" t="str">
        <f t="shared" si="291"/>
        <v>2010-2012PersonsPF5</v>
      </c>
      <c r="B9287" s="151" t="str">
        <f t="shared" si="290"/>
        <v>2010-2012_Persons_PF5_&lt;75</v>
      </c>
      <c r="C9287" s="152" t="s">
        <v>8</v>
      </c>
      <c r="D9287" s="152" t="s">
        <v>215</v>
      </c>
      <c r="E9287" s="152" t="s">
        <v>136</v>
      </c>
      <c r="F9287" s="152">
        <v>637</v>
      </c>
      <c r="G9287" s="152">
        <v>212.333333333333</v>
      </c>
      <c r="H9287" s="152">
        <v>509.91002529538002</v>
      </c>
      <c r="I9287" s="152">
        <v>559.00347217703597</v>
      </c>
      <c r="J9287" s="152">
        <v>516.21725164420798</v>
      </c>
      <c r="K9287" s="152">
        <v>604.37622444799797</v>
      </c>
      <c r="L9287" s="152">
        <v>42.786220532827898</v>
      </c>
      <c r="M9287" s="152">
        <v>45.372752270962202</v>
      </c>
    </row>
    <row r="9288" spans="1:13">
      <c r="A9288" s="150" t="str">
        <f t="shared" si="291"/>
        <v>2011-2013PersonsPF5</v>
      </c>
      <c r="B9288" s="151" t="str">
        <f t="shared" si="290"/>
        <v>2011-2013_Persons_PF5_&lt;75</v>
      </c>
      <c r="C9288" s="152" t="s">
        <v>9</v>
      </c>
      <c r="D9288" s="152" t="s">
        <v>215</v>
      </c>
      <c r="E9288" s="152" t="s">
        <v>136</v>
      </c>
      <c r="F9288" s="152">
        <v>651</v>
      </c>
      <c r="G9288" s="152">
        <v>217</v>
      </c>
      <c r="H9288" s="152">
        <v>519.83933690539902</v>
      </c>
      <c r="I9288" s="152">
        <v>567.08597784932704</v>
      </c>
      <c r="J9288" s="152">
        <v>524.15614501708103</v>
      </c>
      <c r="K9288" s="152">
        <v>612.58205757445796</v>
      </c>
      <c r="L9288" s="152">
        <v>42.9298328322458</v>
      </c>
      <c r="M9288" s="152">
        <v>45.496079725130699</v>
      </c>
    </row>
    <row r="9289" spans="1:13">
      <c r="A9289" s="150" t="str">
        <f t="shared" si="291"/>
        <v>2012-2014PersonsPF5</v>
      </c>
      <c r="B9289" s="151" t="str">
        <f t="shared" si="290"/>
        <v>2012-2014_Persons_PF5_&lt;75</v>
      </c>
      <c r="C9289" s="152" t="s">
        <v>216</v>
      </c>
      <c r="D9289" s="152" t="s">
        <v>215</v>
      </c>
      <c r="E9289" s="152" t="s">
        <v>136</v>
      </c>
      <c r="F9289" s="152">
        <v>621</v>
      </c>
      <c r="G9289" s="152">
        <v>207</v>
      </c>
      <c r="H9289" s="152">
        <v>493.46026095386401</v>
      </c>
      <c r="I9289" s="152">
        <v>533.32396245118798</v>
      </c>
      <c r="J9289" s="152">
        <v>491.98313947842598</v>
      </c>
      <c r="K9289" s="152">
        <v>577.19699191359496</v>
      </c>
      <c r="L9289" s="152">
        <v>41.340822972762503</v>
      </c>
      <c r="M9289" s="152">
        <v>43.8730294624065</v>
      </c>
    </row>
    <row r="9290" spans="1:13">
      <c r="A9290" s="150" t="str">
        <f t="shared" si="291"/>
        <v>2004-2006PersonsPH</v>
      </c>
      <c r="B9290" s="151" t="str">
        <f t="shared" si="290"/>
        <v>2004-2006_Persons_PH_&lt;75</v>
      </c>
      <c r="C9290" s="152" t="s">
        <v>1</v>
      </c>
      <c r="D9290" s="152" t="s">
        <v>215</v>
      </c>
      <c r="E9290" s="152" t="s">
        <v>137</v>
      </c>
      <c r="F9290" s="152">
        <v>730</v>
      </c>
      <c r="G9290" s="152">
        <v>243.333333333333</v>
      </c>
      <c r="H9290" s="152">
        <v>466.71610873845998</v>
      </c>
      <c r="I9290" s="152">
        <v>528.82362776362504</v>
      </c>
      <c r="J9290" s="152">
        <v>490.99424646869699</v>
      </c>
      <c r="K9290" s="152">
        <v>568.78465029723998</v>
      </c>
      <c r="L9290" s="152">
        <v>37.829381294928503</v>
      </c>
      <c r="M9290" s="152">
        <v>39.961022533614397</v>
      </c>
    </row>
    <row r="9291" spans="1:13">
      <c r="A9291" s="150" t="str">
        <f t="shared" si="291"/>
        <v>2005-2007PersonsPH</v>
      </c>
      <c r="B9291" s="151" t="str">
        <f t="shared" si="290"/>
        <v>2005-2007_Persons_PH_&lt;75</v>
      </c>
      <c r="C9291" s="152" t="s">
        <v>3</v>
      </c>
      <c r="D9291" s="152" t="s">
        <v>215</v>
      </c>
      <c r="E9291" s="152" t="s">
        <v>137</v>
      </c>
      <c r="F9291" s="152">
        <v>721</v>
      </c>
      <c r="G9291" s="152">
        <v>240.333333333333</v>
      </c>
      <c r="H9291" s="152">
        <v>457.78068432180498</v>
      </c>
      <c r="I9291" s="152">
        <v>514.15698779270804</v>
      </c>
      <c r="J9291" s="152">
        <v>477.13197657248099</v>
      </c>
      <c r="K9291" s="152">
        <v>553.281695696008</v>
      </c>
      <c r="L9291" s="152">
        <v>37.025011220226602</v>
      </c>
      <c r="M9291" s="152">
        <v>39.124707903299701</v>
      </c>
    </row>
    <row r="9292" spans="1:13">
      <c r="A9292" s="150" t="str">
        <f t="shared" si="291"/>
        <v>2006-2008PersonsPH</v>
      </c>
      <c r="B9292" s="151" t="str">
        <f t="shared" si="290"/>
        <v>2006-2008_Persons_PH_&lt;75</v>
      </c>
      <c r="C9292" s="152" t="s">
        <v>4</v>
      </c>
      <c r="D9292" s="152" t="s">
        <v>215</v>
      </c>
      <c r="E9292" s="152" t="s">
        <v>137</v>
      </c>
      <c r="F9292" s="152">
        <v>752</v>
      </c>
      <c r="G9292" s="152">
        <v>250.666666666667</v>
      </c>
      <c r="H9292" s="152">
        <v>473.49498485697598</v>
      </c>
      <c r="I9292" s="152">
        <v>529.20407487305499</v>
      </c>
      <c r="J9292" s="152">
        <v>491.85906476029999</v>
      </c>
      <c r="K9292" s="152">
        <v>568.62148760631806</v>
      </c>
      <c r="L9292" s="152">
        <v>37.345010112754601</v>
      </c>
      <c r="M9292" s="152">
        <v>39.417412733262999</v>
      </c>
    </row>
    <row r="9293" spans="1:13">
      <c r="A9293" s="150" t="str">
        <f t="shared" si="291"/>
        <v>2007-2009PersonsPH</v>
      </c>
      <c r="B9293" s="151" t="str">
        <f t="shared" si="290"/>
        <v>2007-2009_Persons_PH_&lt;75</v>
      </c>
      <c r="C9293" s="152" t="s">
        <v>5</v>
      </c>
      <c r="D9293" s="152" t="s">
        <v>215</v>
      </c>
      <c r="E9293" s="152" t="s">
        <v>137</v>
      </c>
      <c r="F9293" s="152">
        <v>781</v>
      </c>
      <c r="G9293" s="152">
        <v>260.33333333333297</v>
      </c>
      <c r="H9293" s="152">
        <v>487.44866497734398</v>
      </c>
      <c r="I9293" s="152">
        <v>542.70909885089998</v>
      </c>
      <c r="J9293" s="152">
        <v>505.11866589394202</v>
      </c>
      <c r="K9293" s="152">
        <v>582.345302328152</v>
      </c>
      <c r="L9293" s="152">
        <v>37.5904329569588</v>
      </c>
      <c r="M9293" s="152">
        <v>39.636203477252003</v>
      </c>
    </row>
    <row r="9294" spans="1:13">
      <c r="A9294" s="150" t="str">
        <f t="shared" si="291"/>
        <v>2008-2010PersonsPH</v>
      </c>
      <c r="B9294" s="151" t="str">
        <f t="shared" si="290"/>
        <v>2008-2010_Persons_PH_&lt;75</v>
      </c>
      <c r="C9294" s="152" t="s">
        <v>6</v>
      </c>
      <c r="D9294" s="152" t="s">
        <v>215</v>
      </c>
      <c r="E9294" s="152" t="s">
        <v>137</v>
      </c>
      <c r="F9294" s="152">
        <v>736</v>
      </c>
      <c r="G9294" s="152">
        <v>245.333333333333</v>
      </c>
      <c r="H9294" s="152">
        <v>456.15687830031999</v>
      </c>
      <c r="I9294" s="152">
        <v>506.71318659140599</v>
      </c>
      <c r="J9294" s="152">
        <v>470.592481774666</v>
      </c>
      <c r="K9294" s="152">
        <v>544.860684117093</v>
      </c>
      <c r="L9294" s="152">
        <v>36.120704816739902</v>
      </c>
      <c r="M9294" s="152">
        <v>38.147497525687797</v>
      </c>
    </row>
    <row r="9295" spans="1:13">
      <c r="A9295" s="150" t="str">
        <f t="shared" si="291"/>
        <v>2009-2011PersonsPH</v>
      </c>
      <c r="B9295" s="151" t="str">
        <f t="shared" si="290"/>
        <v>2009-2011_Persons_PH_&lt;75</v>
      </c>
      <c r="C9295" s="152" t="s">
        <v>7</v>
      </c>
      <c r="D9295" s="152" t="s">
        <v>215</v>
      </c>
      <c r="E9295" s="152" t="s">
        <v>137</v>
      </c>
      <c r="F9295" s="152">
        <v>680</v>
      </c>
      <c r="G9295" s="152">
        <v>226.666666666667</v>
      </c>
      <c r="H9295" s="152">
        <v>419.01076487950399</v>
      </c>
      <c r="I9295" s="152">
        <v>458.65279073943401</v>
      </c>
      <c r="J9295" s="152">
        <v>424.65563504779402</v>
      </c>
      <c r="K9295" s="152">
        <v>494.63702214844102</v>
      </c>
      <c r="L9295" s="152">
        <v>33.997155691640003</v>
      </c>
      <c r="M9295" s="152">
        <v>35.984231409007201</v>
      </c>
    </row>
    <row r="9296" spans="1:13">
      <c r="A9296" s="150" t="str">
        <f t="shared" si="291"/>
        <v>2010-2012PersonsPH</v>
      </c>
      <c r="B9296" s="151" t="str">
        <f t="shared" si="290"/>
        <v>2010-2012_Persons_PH_&lt;75</v>
      </c>
      <c r="C9296" s="152" t="s">
        <v>8</v>
      </c>
      <c r="D9296" s="152" t="s">
        <v>215</v>
      </c>
      <c r="E9296" s="152" t="s">
        <v>137</v>
      </c>
      <c r="F9296" s="152">
        <v>638</v>
      </c>
      <c r="G9296" s="152">
        <v>212.666666666667</v>
      </c>
      <c r="H9296" s="152">
        <v>391.87263525133898</v>
      </c>
      <c r="I9296" s="152">
        <v>426.32516735443897</v>
      </c>
      <c r="J9296" s="152">
        <v>393.72350056542399</v>
      </c>
      <c r="K9296" s="152">
        <v>460.89608892612398</v>
      </c>
      <c r="L9296" s="152">
        <v>32.601666789014502</v>
      </c>
      <c r="M9296" s="152">
        <v>34.570921571685297</v>
      </c>
    </row>
    <row r="9297" spans="1:13">
      <c r="A9297" s="150" t="str">
        <f t="shared" si="291"/>
        <v>2011-2013PersonsPH</v>
      </c>
      <c r="B9297" s="151" t="str">
        <f t="shared" si="290"/>
        <v>2011-2013_Persons_PH_&lt;75</v>
      </c>
      <c r="C9297" s="152" t="s">
        <v>9</v>
      </c>
      <c r="D9297" s="152" t="s">
        <v>215</v>
      </c>
      <c r="E9297" s="152" t="s">
        <v>137</v>
      </c>
      <c r="F9297" s="152">
        <v>673</v>
      </c>
      <c r="G9297" s="152">
        <v>224.333333333333</v>
      </c>
      <c r="H9297" s="152">
        <v>412.460852991107</v>
      </c>
      <c r="I9297" s="152">
        <v>442.25461370413302</v>
      </c>
      <c r="J9297" s="152">
        <v>409.29773525601701</v>
      </c>
      <c r="K9297" s="152">
        <v>477.14807583800803</v>
      </c>
      <c r="L9297" s="152">
        <v>32.956878448115901</v>
      </c>
      <c r="M9297" s="152">
        <v>34.893462133875097</v>
      </c>
    </row>
    <row r="9298" spans="1:13">
      <c r="A9298" s="150" t="str">
        <f t="shared" si="291"/>
        <v>2012-2014PersonsPH</v>
      </c>
      <c r="B9298" s="151" t="str">
        <f t="shared" si="290"/>
        <v>2012-2014_Persons_PH_&lt;75</v>
      </c>
      <c r="C9298" s="152" t="s">
        <v>216</v>
      </c>
      <c r="D9298" s="152" t="s">
        <v>215</v>
      </c>
      <c r="E9298" s="152" t="s">
        <v>137</v>
      </c>
      <c r="F9298" s="152">
        <v>702</v>
      </c>
      <c r="G9298" s="152">
        <v>234</v>
      </c>
      <c r="H9298" s="152">
        <v>430.12597421695</v>
      </c>
      <c r="I9298" s="152">
        <v>454.84077040926798</v>
      </c>
      <c r="J9298" s="152">
        <v>421.65815906143399</v>
      </c>
      <c r="K9298" s="152">
        <v>489.93126051701398</v>
      </c>
      <c r="L9298" s="152">
        <v>33.182611347834197</v>
      </c>
      <c r="M9298" s="152">
        <v>35.090490107746</v>
      </c>
    </row>
    <row r="9299" spans="1:13">
      <c r="A9299" s="150" t="str">
        <f t="shared" si="291"/>
        <v>2004-2006PersonsPH1</v>
      </c>
      <c r="B9299" s="151" t="str">
        <f t="shared" si="290"/>
        <v>2004-2006_Persons_PH1_&lt;75</v>
      </c>
      <c r="C9299" s="152" t="s">
        <v>1</v>
      </c>
      <c r="D9299" s="152" t="s">
        <v>215</v>
      </c>
      <c r="E9299" s="152" t="s">
        <v>138</v>
      </c>
      <c r="F9299" s="152">
        <v>127</v>
      </c>
      <c r="G9299" s="152">
        <v>42.3333333333333</v>
      </c>
      <c r="H9299" s="152">
        <v>346.42662302236801</v>
      </c>
      <c r="I9299" s="152">
        <v>379.28286992471499</v>
      </c>
      <c r="J9299" s="152">
        <v>315.862282116328</v>
      </c>
      <c r="K9299" s="152">
        <v>451.64733935832101</v>
      </c>
      <c r="L9299" s="152">
        <v>63.420587808387403</v>
      </c>
      <c r="M9299" s="152">
        <v>72.364469433606004</v>
      </c>
    </row>
    <row r="9300" spans="1:13">
      <c r="A9300" s="150" t="str">
        <f t="shared" si="291"/>
        <v>2005-2007PersonsPH1</v>
      </c>
      <c r="B9300" s="151" t="str">
        <f t="shared" si="290"/>
        <v>2005-2007_Persons_PH1_&lt;75</v>
      </c>
      <c r="C9300" s="152" t="s">
        <v>3</v>
      </c>
      <c r="D9300" s="152" t="s">
        <v>215</v>
      </c>
      <c r="E9300" s="152" t="s">
        <v>138</v>
      </c>
      <c r="F9300" s="152">
        <v>128</v>
      </c>
      <c r="G9300" s="152">
        <v>42.6666666666667</v>
      </c>
      <c r="H9300" s="152">
        <v>345.80575442388198</v>
      </c>
      <c r="I9300" s="152">
        <v>370.93581128651999</v>
      </c>
      <c r="J9300" s="152">
        <v>309.10731557418302</v>
      </c>
      <c r="K9300" s="152">
        <v>441.44702249159701</v>
      </c>
      <c r="L9300" s="152">
        <v>61.828495712336903</v>
      </c>
      <c r="M9300" s="152">
        <v>70.511211205076904</v>
      </c>
    </row>
    <row r="9301" spans="1:13">
      <c r="A9301" s="150" t="str">
        <f t="shared" si="291"/>
        <v>2006-2008PersonsPH1</v>
      </c>
      <c r="B9301" s="151" t="str">
        <f t="shared" si="290"/>
        <v>2006-2008_Persons_PH1_&lt;75</v>
      </c>
      <c r="C9301" s="152" t="s">
        <v>4</v>
      </c>
      <c r="D9301" s="152" t="s">
        <v>215</v>
      </c>
      <c r="E9301" s="152" t="s">
        <v>138</v>
      </c>
      <c r="F9301" s="152">
        <v>127</v>
      </c>
      <c r="G9301" s="152">
        <v>42.3333333333333</v>
      </c>
      <c r="H9301" s="152">
        <v>339.48142207965799</v>
      </c>
      <c r="I9301" s="152">
        <v>358.94544418755402</v>
      </c>
      <c r="J9301" s="152">
        <v>298.89138536307303</v>
      </c>
      <c r="K9301" s="152">
        <v>427.46862024669099</v>
      </c>
      <c r="L9301" s="152">
        <v>60.054058824480897</v>
      </c>
      <c r="M9301" s="152">
        <v>68.523176059137697</v>
      </c>
    </row>
    <row r="9302" spans="1:13">
      <c r="A9302" s="150" t="str">
        <f t="shared" si="291"/>
        <v>2007-2009PersonsPH1</v>
      </c>
      <c r="B9302" s="151" t="str">
        <f t="shared" si="290"/>
        <v>2007-2009_Persons_PH1_&lt;75</v>
      </c>
      <c r="C9302" s="152" t="s">
        <v>5</v>
      </c>
      <c r="D9302" s="152" t="s">
        <v>215</v>
      </c>
      <c r="E9302" s="152" t="s">
        <v>138</v>
      </c>
      <c r="F9302" s="152">
        <v>129</v>
      </c>
      <c r="G9302" s="152">
        <v>43</v>
      </c>
      <c r="H9302" s="152">
        <v>340.37837409958001</v>
      </c>
      <c r="I9302" s="152">
        <v>363.56953866671199</v>
      </c>
      <c r="J9302" s="152">
        <v>303.28858464370001</v>
      </c>
      <c r="K9302" s="152">
        <v>432.28059498434499</v>
      </c>
      <c r="L9302" s="152">
        <v>60.280954023012299</v>
      </c>
      <c r="M9302" s="152">
        <v>68.711056317632796</v>
      </c>
    </row>
    <row r="9303" spans="1:13">
      <c r="A9303" s="150" t="str">
        <f t="shared" si="291"/>
        <v>2008-2010PersonsPH1</v>
      </c>
      <c r="B9303" s="151" t="str">
        <f t="shared" si="290"/>
        <v>2008-2010_Persons_PH1_&lt;75</v>
      </c>
      <c r="C9303" s="152" t="s">
        <v>6</v>
      </c>
      <c r="D9303" s="152" t="s">
        <v>215</v>
      </c>
      <c r="E9303" s="152" t="s">
        <v>138</v>
      </c>
      <c r="F9303" s="152">
        <v>119</v>
      </c>
      <c r="G9303" s="152">
        <v>39.6666666666667</v>
      </c>
      <c r="H9303" s="152">
        <v>310.05732152162602</v>
      </c>
      <c r="I9303" s="152">
        <v>327.955963841261</v>
      </c>
      <c r="J9303" s="152">
        <v>271.465417263939</v>
      </c>
      <c r="K9303" s="152">
        <v>392.69667764750602</v>
      </c>
      <c r="L9303" s="152">
        <v>56.490546577321901</v>
      </c>
      <c r="M9303" s="152">
        <v>64.740713806244301</v>
      </c>
    </row>
    <row r="9304" spans="1:13">
      <c r="A9304" s="150" t="str">
        <f t="shared" si="291"/>
        <v>2009-2011PersonsPH1</v>
      </c>
      <c r="B9304" s="151" t="str">
        <f t="shared" si="290"/>
        <v>2009-2011_Persons_PH1_&lt;75</v>
      </c>
      <c r="C9304" s="152" t="s">
        <v>7</v>
      </c>
      <c r="D9304" s="152" t="s">
        <v>215</v>
      </c>
      <c r="E9304" s="152" t="s">
        <v>138</v>
      </c>
      <c r="F9304" s="152">
        <v>128</v>
      </c>
      <c r="G9304" s="152">
        <v>42.6666666666667</v>
      </c>
      <c r="H9304" s="152">
        <v>330.04151303406098</v>
      </c>
      <c r="I9304" s="152">
        <v>345.57250569930602</v>
      </c>
      <c r="J9304" s="152">
        <v>288.12105892525301</v>
      </c>
      <c r="K9304" s="152">
        <v>411.09198908395803</v>
      </c>
      <c r="L9304" s="152">
        <v>57.451446774052798</v>
      </c>
      <c r="M9304" s="152">
        <v>65.519483384651807</v>
      </c>
    </row>
    <row r="9305" spans="1:13">
      <c r="A9305" s="150" t="str">
        <f t="shared" si="291"/>
        <v>2010-2012PersonsPH1</v>
      </c>
      <c r="B9305" s="151" t="str">
        <f t="shared" si="290"/>
        <v>2010-2012_Persons_PH1_&lt;75</v>
      </c>
      <c r="C9305" s="152" t="s">
        <v>8</v>
      </c>
      <c r="D9305" s="152" t="s">
        <v>215</v>
      </c>
      <c r="E9305" s="152" t="s">
        <v>138</v>
      </c>
      <c r="F9305" s="152">
        <v>127</v>
      </c>
      <c r="G9305" s="152">
        <v>42.3333333333333</v>
      </c>
      <c r="H9305" s="152">
        <v>324.98272729599</v>
      </c>
      <c r="I9305" s="152">
        <v>333.81093104292</v>
      </c>
      <c r="J9305" s="152">
        <v>278.112846143985</v>
      </c>
      <c r="K9305" s="152">
        <v>397.36383241868401</v>
      </c>
      <c r="L9305" s="152">
        <v>55.698084898935598</v>
      </c>
      <c r="M9305" s="152">
        <v>63.552901375763803</v>
      </c>
    </row>
    <row r="9306" spans="1:13">
      <c r="A9306" s="150" t="str">
        <f t="shared" si="291"/>
        <v>2011-2013PersonsPH1</v>
      </c>
      <c r="B9306" s="151" t="str">
        <f t="shared" si="290"/>
        <v>2011-2013_Persons_PH1_&lt;75</v>
      </c>
      <c r="C9306" s="152" t="s">
        <v>9</v>
      </c>
      <c r="D9306" s="152" t="s">
        <v>215</v>
      </c>
      <c r="E9306" s="152" t="s">
        <v>138</v>
      </c>
      <c r="F9306" s="152">
        <v>129</v>
      </c>
      <c r="G9306" s="152">
        <v>43</v>
      </c>
      <c r="H9306" s="152">
        <v>328.52849793714699</v>
      </c>
      <c r="I9306" s="152">
        <v>331.17620633707099</v>
      </c>
      <c r="J9306" s="152">
        <v>276.34049141328802</v>
      </c>
      <c r="K9306" s="152">
        <v>393.68052395134401</v>
      </c>
      <c r="L9306" s="152">
        <v>54.8357149237833</v>
      </c>
      <c r="M9306" s="152">
        <v>62.5043176142728</v>
      </c>
    </row>
    <row r="9307" spans="1:13">
      <c r="A9307" s="150" t="str">
        <f t="shared" si="291"/>
        <v>2012-2014PersonsPH1</v>
      </c>
      <c r="B9307" s="151" t="str">
        <f t="shared" si="290"/>
        <v>2012-2014_Persons_PH1_&lt;75</v>
      </c>
      <c r="C9307" s="152" t="s">
        <v>216</v>
      </c>
      <c r="D9307" s="152" t="s">
        <v>215</v>
      </c>
      <c r="E9307" s="152" t="s">
        <v>138</v>
      </c>
      <c r="F9307" s="152">
        <v>128</v>
      </c>
      <c r="G9307" s="152">
        <v>42.6666666666667</v>
      </c>
      <c r="H9307" s="152">
        <v>325.75776855928501</v>
      </c>
      <c r="I9307" s="152">
        <v>321.17545205567001</v>
      </c>
      <c r="J9307" s="152">
        <v>267.77967121840601</v>
      </c>
      <c r="K9307" s="152">
        <v>382.06972316317501</v>
      </c>
      <c r="L9307" s="152">
        <v>53.395780837263203</v>
      </c>
      <c r="M9307" s="152">
        <v>60.894271107505297</v>
      </c>
    </row>
    <row r="9308" spans="1:13">
      <c r="A9308" s="150" t="str">
        <f t="shared" si="291"/>
        <v>2004-2006PersonsPH2</v>
      </c>
      <c r="B9308" s="151" t="str">
        <f t="shared" si="290"/>
        <v>2004-2006_Persons_PH2_&lt;75</v>
      </c>
      <c r="C9308" s="152" t="s">
        <v>1</v>
      </c>
      <c r="D9308" s="152" t="s">
        <v>215</v>
      </c>
      <c r="E9308" s="152" t="s">
        <v>139</v>
      </c>
      <c r="F9308" s="152">
        <v>117</v>
      </c>
      <c r="G9308" s="152">
        <v>39</v>
      </c>
      <c r="H9308" s="152">
        <v>351.86911671829398</v>
      </c>
      <c r="I9308" s="152">
        <v>421.99344490432298</v>
      </c>
      <c r="J9308" s="152">
        <v>348.00983014946002</v>
      </c>
      <c r="K9308" s="152">
        <v>506.88105741730601</v>
      </c>
      <c r="L9308" s="152">
        <v>73.983614754863098</v>
      </c>
      <c r="M9308" s="152">
        <v>84.887612512983395</v>
      </c>
    </row>
    <row r="9309" spans="1:13">
      <c r="A9309" s="150" t="str">
        <f t="shared" si="291"/>
        <v>2005-2007PersonsPH2</v>
      </c>
      <c r="B9309" s="151" t="str">
        <f t="shared" si="290"/>
        <v>2005-2007_Persons_PH2_&lt;75</v>
      </c>
      <c r="C9309" s="152" t="s">
        <v>3</v>
      </c>
      <c r="D9309" s="152" t="s">
        <v>215</v>
      </c>
      <c r="E9309" s="152" t="s">
        <v>139</v>
      </c>
      <c r="F9309" s="152">
        <v>110</v>
      </c>
      <c r="G9309" s="152">
        <v>36.6666666666667</v>
      </c>
      <c r="H9309" s="152">
        <v>327.75162386031798</v>
      </c>
      <c r="I9309" s="152">
        <v>385.53652880493001</v>
      </c>
      <c r="J9309" s="152">
        <v>316.050247744628</v>
      </c>
      <c r="K9309" s="152">
        <v>465.610362146162</v>
      </c>
      <c r="L9309" s="152">
        <v>69.486281060301806</v>
      </c>
      <c r="M9309" s="152">
        <v>80.073833341231705</v>
      </c>
    </row>
    <row r="9310" spans="1:13">
      <c r="A9310" s="150" t="str">
        <f t="shared" si="291"/>
        <v>2006-2008PersonsPH2</v>
      </c>
      <c r="B9310" s="151" t="str">
        <f t="shared" si="290"/>
        <v>2006-2008_Persons_PH2_&lt;75</v>
      </c>
      <c r="C9310" s="152" t="s">
        <v>4</v>
      </c>
      <c r="D9310" s="152" t="s">
        <v>215</v>
      </c>
      <c r="E9310" s="152" t="s">
        <v>139</v>
      </c>
      <c r="F9310" s="152">
        <v>113</v>
      </c>
      <c r="G9310" s="152">
        <v>37.6666666666667</v>
      </c>
      <c r="H9310" s="152">
        <v>333.825701624815</v>
      </c>
      <c r="I9310" s="152">
        <v>389.317531556132</v>
      </c>
      <c r="J9310" s="152">
        <v>319.94130828498601</v>
      </c>
      <c r="K9310" s="152">
        <v>469.11218781614201</v>
      </c>
      <c r="L9310" s="152">
        <v>69.376223271145903</v>
      </c>
      <c r="M9310" s="152">
        <v>79.7946562600102</v>
      </c>
    </row>
    <row r="9311" spans="1:13">
      <c r="A9311" s="150" t="str">
        <f t="shared" si="291"/>
        <v>2007-2009PersonsPH2</v>
      </c>
      <c r="B9311" s="151" t="str">
        <f t="shared" si="290"/>
        <v>2007-2009_Persons_PH2_&lt;75</v>
      </c>
      <c r="C9311" s="152" t="s">
        <v>5</v>
      </c>
      <c r="D9311" s="152" t="s">
        <v>215</v>
      </c>
      <c r="E9311" s="152" t="s">
        <v>139</v>
      </c>
      <c r="F9311" s="152">
        <v>132</v>
      </c>
      <c r="G9311" s="152">
        <v>44</v>
      </c>
      <c r="H9311" s="152">
        <v>387.28985124548899</v>
      </c>
      <c r="I9311" s="152">
        <v>450.06492753576299</v>
      </c>
      <c r="J9311" s="152">
        <v>375.67551699341197</v>
      </c>
      <c r="K9311" s="152">
        <v>534.72994328271204</v>
      </c>
      <c r="L9311" s="152">
        <v>74.389410542351101</v>
      </c>
      <c r="M9311" s="152">
        <v>84.665015746948797</v>
      </c>
    </row>
    <row r="9312" spans="1:13">
      <c r="A9312" s="150" t="str">
        <f t="shared" si="291"/>
        <v>2008-2010PersonsPH2</v>
      </c>
      <c r="B9312" s="151" t="str">
        <f t="shared" si="290"/>
        <v>2008-2010_Persons_PH2_&lt;75</v>
      </c>
      <c r="C9312" s="152" t="s">
        <v>6</v>
      </c>
      <c r="D9312" s="152" t="s">
        <v>215</v>
      </c>
      <c r="E9312" s="152" t="s">
        <v>139</v>
      </c>
      <c r="F9312" s="152">
        <v>138</v>
      </c>
      <c r="G9312" s="152">
        <v>46</v>
      </c>
      <c r="H9312" s="152">
        <v>403.68582711715698</v>
      </c>
      <c r="I9312" s="152">
        <v>470.494236619665</v>
      </c>
      <c r="J9312" s="152">
        <v>394.51197659185101</v>
      </c>
      <c r="K9312" s="152">
        <v>556.72506992864896</v>
      </c>
      <c r="L9312" s="152">
        <v>75.982260027814206</v>
      </c>
      <c r="M9312" s="152">
        <v>86.230833308983605</v>
      </c>
    </row>
    <row r="9313" spans="1:13">
      <c r="A9313" s="150" t="str">
        <f t="shared" si="291"/>
        <v>2009-2011PersonsPH2</v>
      </c>
      <c r="B9313" s="151" t="str">
        <f t="shared" si="290"/>
        <v>2009-2011_Persons_PH2_&lt;75</v>
      </c>
      <c r="C9313" s="152" t="s">
        <v>7</v>
      </c>
      <c r="D9313" s="152" t="s">
        <v>215</v>
      </c>
      <c r="E9313" s="152" t="s">
        <v>139</v>
      </c>
      <c r="F9313" s="152">
        <v>125</v>
      </c>
      <c r="G9313" s="152">
        <v>41.6666666666667</v>
      </c>
      <c r="H9313" s="152">
        <v>365.03810997868197</v>
      </c>
      <c r="I9313" s="152">
        <v>415.670989171082</v>
      </c>
      <c r="J9313" s="152">
        <v>345.30496846623299</v>
      </c>
      <c r="K9313" s="152">
        <v>496.04534156427002</v>
      </c>
      <c r="L9313" s="152">
        <v>70.366020704848594</v>
      </c>
      <c r="M9313" s="152">
        <v>80.374352393187806</v>
      </c>
    </row>
    <row r="9314" spans="1:13">
      <c r="A9314" s="150" t="str">
        <f t="shared" si="291"/>
        <v>2010-2012PersonsPH2</v>
      </c>
      <c r="B9314" s="151" t="str">
        <f t="shared" si="290"/>
        <v>2010-2012_Persons_PH2_&lt;75</v>
      </c>
      <c r="C9314" s="152" t="s">
        <v>8</v>
      </c>
      <c r="D9314" s="152" t="s">
        <v>215</v>
      </c>
      <c r="E9314" s="152" t="s">
        <v>139</v>
      </c>
      <c r="F9314" s="152">
        <v>110</v>
      </c>
      <c r="G9314" s="152">
        <v>36.6666666666667</v>
      </c>
      <c r="H9314" s="152">
        <v>320.97108342330301</v>
      </c>
      <c r="I9314" s="152">
        <v>354.42734159202797</v>
      </c>
      <c r="J9314" s="152">
        <v>290.64087036867602</v>
      </c>
      <c r="K9314" s="152">
        <v>427.932891007335</v>
      </c>
      <c r="L9314" s="152">
        <v>63.786471223352002</v>
      </c>
      <c r="M9314" s="152">
        <v>73.505549415307399</v>
      </c>
    </row>
    <row r="9315" spans="1:13">
      <c r="A9315" s="150" t="str">
        <f t="shared" si="291"/>
        <v>2011-2013PersonsPH2</v>
      </c>
      <c r="B9315" s="151" t="str">
        <f t="shared" si="290"/>
        <v>2011-2013_Persons_PH2_&lt;75</v>
      </c>
      <c r="C9315" s="152" t="s">
        <v>9</v>
      </c>
      <c r="D9315" s="152" t="s">
        <v>215</v>
      </c>
      <c r="E9315" s="152" t="s">
        <v>139</v>
      </c>
      <c r="F9315" s="152">
        <v>120</v>
      </c>
      <c r="G9315" s="152">
        <v>40</v>
      </c>
      <c r="H9315" s="152">
        <v>350.09919477185201</v>
      </c>
      <c r="I9315" s="152">
        <v>374.01646947067701</v>
      </c>
      <c r="J9315" s="152">
        <v>309.56503413393</v>
      </c>
      <c r="K9315" s="152">
        <v>447.83842618874399</v>
      </c>
      <c r="L9315" s="152">
        <v>64.451435336747394</v>
      </c>
      <c r="M9315" s="152">
        <v>73.821956718066801</v>
      </c>
    </row>
    <row r="9316" spans="1:13">
      <c r="A9316" s="150" t="str">
        <f t="shared" si="291"/>
        <v>2012-2014PersonsPH2</v>
      </c>
      <c r="B9316" s="151" t="str">
        <f t="shared" si="290"/>
        <v>2012-2014_Persons_PH2_&lt;75</v>
      </c>
      <c r="C9316" s="152" t="s">
        <v>216</v>
      </c>
      <c r="D9316" s="152" t="s">
        <v>215</v>
      </c>
      <c r="E9316" s="152" t="s">
        <v>139</v>
      </c>
      <c r="F9316" s="152">
        <v>138</v>
      </c>
      <c r="G9316" s="152">
        <v>46</v>
      </c>
      <c r="H9316" s="152">
        <v>403.603182030884</v>
      </c>
      <c r="I9316" s="152">
        <v>422.13641685464597</v>
      </c>
      <c r="J9316" s="152">
        <v>354.26339775546597</v>
      </c>
      <c r="K9316" s="152">
        <v>499.16422563496297</v>
      </c>
      <c r="L9316" s="152">
        <v>67.873019099179501</v>
      </c>
      <c r="M9316" s="152">
        <v>77.027808780317102</v>
      </c>
    </row>
    <row r="9317" spans="1:13">
      <c r="A9317" s="150" t="str">
        <f t="shared" si="291"/>
        <v>2004-2006PersonsPH3</v>
      </c>
      <c r="B9317" s="151" t="str">
        <f t="shared" si="290"/>
        <v>2004-2006_Persons_PH3_&lt;75</v>
      </c>
      <c r="C9317" s="152" t="s">
        <v>1</v>
      </c>
      <c r="D9317" s="152" t="s">
        <v>215</v>
      </c>
      <c r="E9317" s="152" t="s">
        <v>140</v>
      </c>
      <c r="F9317" s="152">
        <v>127</v>
      </c>
      <c r="G9317" s="152">
        <v>42.3333333333333</v>
      </c>
      <c r="H9317" s="152">
        <v>464.24915923380598</v>
      </c>
      <c r="I9317" s="152">
        <v>504.73844971550699</v>
      </c>
      <c r="J9317" s="152">
        <v>420.494054300946</v>
      </c>
      <c r="K9317" s="152">
        <v>600.86340199990298</v>
      </c>
      <c r="L9317" s="152">
        <v>84.244395414560898</v>
      </c>
      <c r="M9317" s="152">
        <v>96.124952284396301</v>
      </c>
    </row>
    <row r="9318" spans="1:13">
      <c r="A9318" s="150" t="str">
        <f t="shared" si="291"/>
        <v>2005-2007PersonsPH3</v>
      </c>
      <c r="B9318" s="151" t="str">
        <f t="shared" si="290"/>
        <v>2005-2007_Persons_PH3_&lt;75</v>
      </c>
      <c r="C9318" s="152" t="s">
        <v>3</v>
      </c>
      <c r="D9318" s="152" t="s">
        <v>215</v>
      </c>
      <c r="E9318" s="152" t="s">
        <v>140</v>
      </c>
      <c r="F9318" s="152">
        <v>132</v>
      </c>
      <c r="G9318" s="152">
        <v>44</v>
      </c>
      <c r="H9318" s="152">
        <v>481.52336482690703</v>
      </c>
      <c r="I9318" s="152">
        <v>519.75721196131599</v>
      </c>
      <c r="J9318" s="152">
        <v>434.56554284382798</v>
      </c>
      <c r="K9318" s="152">
        <v>616.71663071130797</v>
      </c>
      <c r="L9318" s="152">
        <v>85.191669117487393</v>
      </c>
      <c r="M9318" s="152">
        <v>96.959418749992295</v>
      </c>
    </row>
    <row r="9319" spans="1:13">
      <c r="A9319" s="150" t="str">
        <f t="shared" si="291"/>
        <v>2006-2008PersonsPH3</v>
      </c>
      <c r="B9319" s="151" t="str">
        <f t="shared" si="290"/>
        <v>2006-2008_Persons_PH3_&lt;75</v>
      </c>
      <c r="C9319" s="152" t="s">
        <v>4</v>
      </c>
      <c r="D9319" s="152" t="s">
        <v>215</v>
      </c>
      <c r="E9319" s="152" t="s">
        <v>140</v>
      </c>
      <c r="F9319" s="152">
        <v>148</v>
      </c>
      <c r="G9319" s="152">
        <v>49.3333333333333</v>
      </c>
      <c r="H9319" s="152">
        <v>535.39774988243005</v>
      </c>
      <c r="I9319" s="152">
        <v>577.82202084672895</v>
      </c>
      <c r="J9319" s="152">
        <v>488.07807709378699</v>
      </c>
      <c r="K9319" s="152">
        <v>679.22617217909101</v>
      </c>
      <c r="L9319" s="152">
        <v>89.743943752941803</v>
      </c>
      <c r="M9319" s="152">
        <v>101.40415133236201</v>
      </c>
    </row>
    <row r="9320" spans="1:13">
      <c r="A9320" s="150" t="str">
        <f t="shared" si="291"/>
        <v>2007-2009PersonsPH3</v>
      </c>
      <c r="B9320" s="151" t="str">
        <f t="shared" si="290"/>
        <v>2007-2009_Persons_PH3_&lt;75</v>
      </c>
      <c r="C9320" s="152" t="s">
        <v>5</v>
      </c>
      <c r="D9320" s="152" t="s">
        <v>215</v>
      </c>
      <c r="E9320" s="152" t="s">
        <v>140</v>
      </c>
      <c r="F9320" s="152">
        <v>146</v>
      </c>
      <c r="G9320" s="152">
        <v>48.6666666666667</v>
      </c>
      <c r="H9320" s="152">
        <v>520.53622361665703</v>
      </c>
      <c r="I9320" s="152">
        <v>561.34608960789399</v>
      </c>
      <c r="J9320" s="152">
        <v>473.57051239469098</v>
      </c>
      <c r="K9320" s="152">
        <v>660.60934429848703</v>
      </c>
      <c r="L9320" s="152">
        <v>87.775577213202894</v>
      </c>
      <c r="M9320" s="152">
        <v>99.263254690592504</v>
      </c>
    </row>
    <row r="9321" spans="1:13">
      <c r="A9321" s="150" t="str">
        <f t="shared" si="291"/>
        <v>2008-2010PersonsPH3</v>
      </c>
      <c r="B9321" s="151" t="str">
        <f t="shared" si="290"/>
        <v>2008-2010_Persons_PH3_&lt;75</v>
      </c>
      <c r="C9321" s="152" t="s">
        <v>6</v>
      </c>
      <c r="D9321" s="152" t="s">
        <v>215</v>
      </c>
      <c r="E9321" s="152" t="s">
        <v>140</v>
      </c>
      <c r="F9321" s="152">
        <v>144</v>
      </c>
      <c r="G9321" s="152">
        <v>48</v>
      </c>
      <c r="H9321" s="152">
        <v>506.72109226546598</v>
      </c>
      <c r="I9321" s="152">
        <v>548.20794801141096</v>
      </c>
      <c r="J9321" s="152">
        <v>461.87306325255298</v>
      </c>
      <c r="K9321" s="152">
        <v>645.92558408415005</v>
      </c>
      <c r="L9321" s="152">
        <v>86.3348847588571</v>
      </c>
      <c r="M9321" s="152">
        <v>97.717636072739694</v>
      </c>
    </row>
    <row r="9322" spans="1:13">
      <c r="A9322" s="150" t="str">
        <f t="shared" si="291"/>
        <v>2009-2011PersonsPH3</v>
      </c>
      <c r="B9322" s="151" t="str">
        <f t="shared" si="290"/>
        <v>2009-2011_Persons_PH3_&lt;75</v>
      </c>
      <c r="C9322" s="152" t="s">
        <v>7</v>
      </c>
      <c r="D9322" s="152" t="s">
        <v>215</v>
      </c>
      <c r="E9322" s="152" t="s">
        <v>140</v>
      </c>
      <c r="F9322" s="152">
        <v>132</v>
      </c>
      <c r="G9322" s="152">
        <v>44</v>
      </c>
      <c r="H9322" s="152">
        <v>460.37946428571399</v>
      </c>
      <c r="I9322" s="152">
        <v>494.32117274899701</v>
      </c>
      <c r="J9322" s="152">
        <v>413.15536780007898</v>
      </c>
      <c r="K9322" s="152">
        <v>586.69862410951896</v>
      </c>
      <c r="L9322" s="152">
        <v>81.165804948917895</v>
      </c>
      <c r="M9322" s="152">
        <v>92.377451360521505</v>
      </c>
    </row>
    <row r="9323" spans="1:13">
      <c r="A9323" s="150" t="str">
        <f t="shared" si="291"/>
        <v>2010-2012PersonsPH3</v>
      </c>
      <c r="B9323" s="151" t="str">
        <f t="shared" si="290"/>
        <v>2010-2012_Persons_PH3_&lt;75</v>
      </c>
      <c r="C9323" s="152" t="s">
        <v>8</v>
      </c>
      <c r="D9323" s="152" t="s">
        <v>215</v>
      </c>
      <c r="E9323" s="152" t="s">
        <v>140</v>
      </c>
      <c r="F9323" s="152">
        <v>129</v>
      </c>
      <c r="G9323" s="152">
        <v>43</v>
      </c>
      <c r="H9323" s="152">
        <v>450.29321418598198</v>
      </c>
      <c r="I9323" s="152">
        <v>480.25627945582102</v>
      </c>
      <c r="J9323" s="152">
        <v>400.58672987017798</v>
      </c>
      <c r="K9323" s="152">
        <v>571.06736559572903</v>
      </c>
      <c r="L9323" s="152">
        <v>79.669549585643793</v>
      </c>
      <c r="M9323" s="152">
        <v>90.811086139908099</v>
      </c>
    </row>
    <row r="9324" spans="1:13">
      <c r="A9324" s="150" t="str">
        <f t="shared" si="291"/>
        <v>2011-2013PersonsPH3</v>
      </c>
      <c r="B9324" s="151" t="str">
        <f t="shared" si="290"/>
        <v>2011-2013_Persons_PH3_&lt;75</v>
      </c>
      <c r="C9324" s="152" t="s">
        <v>9</v>
      </c>
      <c r="D9324" s="152" t="s">
        <v>215</v>
      </c>
      <c r="E9324" s="152" t="s">
        <v>140</v>
      </c>
      <c r="F9324" s="152">
        <v>133</v>
      </c>
      <c r="G9324" s="152">
        <v>44.3333333333333</v>
      </c>
      <c r="H9324" s="152">
        <v>464.109990578218</v>
      </c>
      <c r="I9324" s="152">
        <v>486.42453625844502</v>
      </c>
      <c r="J9324" s="152">
        <v>406.88522337183298</v>
      </c>
      <c r="K9324" s="152">
        <v>576.90645086118298</v>
      </c>
      <c r="L9324" s="152">
        <v>79.539312886612706</v>
      </c>
      <c r="M9324" s="152">
        <v>90.481914602737703</v>
      </c>
    </row>
    <row r="9325" spans="1:13">
      <c r="A9325" s="150" t="str">
        <f t="shared" si="291"/>
        <v>2012-2014PersonsPH3</v>
      </c>
      <c r="B9325" s="151" t="str">
        <f t="shared" si="290"/>
        <v>2012-2014_Persons_PH3_&lt;75</v>
      </c>
      <c r="C9325" s="152" t="s">
        <v>216</v>
      </c>
      <c r="D9325" s="152" t="s">
        <v>215</v>
      </c>
      <c r="E9325" s="152" t="s">
        <v>140</v>
      </c>
      <c r="F9325" s="152">
        <v>138</v>
      </c>
      <c r="G9325" s="152">
        <v>46</v>
      </c>
      <c r="H9325" s="152">
        <v>481.49052719723699</v>
      </c>
      <c r="I9325" s="152">
        <v>490.30948716470903</v>
      </c>
      <c r="J9325" s="152">
        <v>411.52679102285998</v>
      </c>
      <c r="K9325" s="152">
        <v>579.71848258223497</v>
      </c>
      <c r="L9325" s="152">
        <v>78.782696141848803</v>
      </c>
      <c r="M9325" s="152">
        <v>89.408995417525404</v>
      </c>
    </row>
    <row r="9326" spans="1:13">
      <c r="A9326" s="150" t="str">
        <f t="shared" si="291"/>
        <v>2004-2006PersonsPH4</v>
      </c>
      <c r="B9326" s="151" t="str">
        <f t="shared" si="290"/>
        <v>2004-2006_Persons_PH4_&lt;75</v>
      </c>
      <c r="C9326" s="152" t="s">
        <v>1</v>
      </c>
      <c r="D9326" s="152" t="s">
        <v>215</v>
      </c>
      <c r="E9326" s="152" t="s">
        <v>141</v>
      </c>
      <c r="F9326" s="152">
        <v>173</v>
      </c>
      <c r="G9326" s="152">
        <v>57.6666666666667</v>
      </c>
      <c r="H9326" s="152">
        <v>596.38720353006102</v>
      </c>
      <c r="I9326" s="152">
        <v>638.76227540857099</v>
      </c>
      <c r="J9326" s="152">
        <v>546.72683118809096</v>
      </c>
      <c r="K9326" s="152">
        <v>741.80127259856397</v>
      </c>
      <c r="L9326" s="152">
        <v>92.035444220480599</v>
      </c>
      <c r="M9326" s="152">
        <v>103.038997189993</v>
      </c>
    </row>
    <row r="9327" spans="1:13">
      <c r="A9327" s="150" t="str">
        <f t="shared" si="291"/>
        <v>2005-2007PersonsPH4</v>
      </c>
      <c r="B9327" s="151" t="str">
        <f t="shared" si="290"/>
        <v>2005-2007_Persons_PH4_&lt;75</v>
      </c>
      <c r="C9327" s="152" t="s">
        <v>3</v>
      </c>
      <c r="D9327" s="152" t="s">
        <v>215</v>
      </c>
      <c r="E9327" s="152" t="s">
        <v>141</v>
      </c>
      <c r="F9327" s="152">
        <v>169</v>
      </c>
      <c r="G9327" s="152">
        <v>56.3333333333333</v>
      </c>
      <c r="H9327" s="152">
        <v>581.07550543254001</v>
      </c>
      <c r="I9327" s="152">
        <v>619.01660450805696</v>
      </c>
      <c r="J9327" s="152">
        <v>528.68693094669402</v>
      </c>
      <c r="K9327" s="152">
        <v>720.28108776795295</v>
      </c>
      <c r="L9327" s="152">
        <v>90.329673561362796</v>
      </c>
      <c r="M9327" s="152">
        <v>101.264483259896</v>
      </c>
    </row>
    <row r="9328" spans="1:13">
      <c r="A9328" s="150" t="str">
        <f t="shared" si="291"/>
        <v>2006-2008PersonsPH4</v>
      </c>
      <c r="B9328" s="151" t="str">
        <f t="shared" si="290"/>
        <v>2006-2008_Persons_PH4_&lt;75</v>
      </c>
      <c r="C9328" s="152" t="s">
        <v>4</v>
      </c>
      <c r="D9328" s="152" t="s">
        <v>215</v>
      </c>
      <c r="E9328" s="152" t="s">
        <v>141</v>
      </c>
      <c r="F9328" s="152">
        <v>182</v>
      </c>
      <c r="G9328" s="152">
        <v>60.6666666666667</v>
      </c>
      <c r="H9328" s="152">
        <v>623.71487320082201</v>
      </c>
      <c r="I9328" s="152">
        <v>662.43744777013001</v>
      </c>
      <c r="J9328" s="152">
        <v>569.18316782287002</v>
      </c>
      <c r="K9328" s="152">
        <v>766.54463613864095</v>
      </c>
      <c r="L9328" s="152">
        <v>93.254279947259306</v>
      </c>
      <c r="M9328" s="152">
        <v>104.107188368511</v>
      </c>
    </row>
    <row r="9329" spans="1:13">
      <c r="A9329" s="150" t="str">
        <f t="shared" si="291"/>
        <v>2007-2009PersonsPH4</v>
      </c>
      <c r="B9329" s="151" t="str">
        <f t="shared" si="290"/>
        <v>2007-2009_Persons_PH4_&lt;75</v>
      </c>
      <c r="C9329" s="152" t="s">
        <v>5</v>
      </c>
      <c r="D9329" s="152" t="s">
        <v>215</v>
      </c>
      <c r="E9329" s="152" t="s">
        <v>141</v>
      </c>
      <c r="F9329" s="152">
        <v>187</v>
      </c>
      <c r="G9329" s="152">
        <v>62.3333333333333</v>
      </c>
      <c r="H9329" s="152">
        <v>637.15969879723298</v>
      </c>
      <c r="I9329" s="152">
        <v>660.25858668177898</v>
      </c>
      <c r="J9329" s="152">
        <v>568.59447422350001</v>
      </c>
      <c r="K9329" s="152">
        <v>762.43822997813595</v>
      </c>
      <c r="L9329" s="152">
        <v>91.664112458279305</v>
      </c>
      <c r="M9329" s="152">
        <v>102.179643296357</v>
      </c>
    </row>
    <row r="9330" spans="1:13">
      <c r="A9330" s="150" t="str">
        <f t="shared" si="291"/>
        <v>2008-2010PersonsPH4</v>
      </c>
      <c r="B9330" s="151" t="str">
        <f t="shared" si="290"/>
        <v>2008-2010_Persons_PH4_&lt;75</v>
      </c>
      <c r="C9330" s="152" t="s">
        <v>6</v>
      </c>
      <c r="D9330" s="152" t="s">
        <v>215</v>
      </c>
      <c r="E9330" s="152" t="s">
        <v>141</v>
      </c>
      <c r="F9330" s="152">
        <v>173</v>
      </c>
      <c r="G9330" s="152">
        <v>57.6666666666667</v>
      </c>
      <c r="H9330" s="152">
        <v>588.69568176404505</v>
      </c>
      <c r="I9330" s="152">
        <v>602.85905291371603</v>
      </c>
      <c r="J9330" s="152">
        <v>516.07590123376201</v>
      </c>
      <c r="K9330" s="152">
        <v>700.01780515125404</v>
      </c>
      <c r="L9330" s="152">
        <v>86.783151679954102</v>
      </c>
      <c r="M9330" s="152">
        <v>97.158752237538707</v>
      </c>
    </row>
    <row r="9331" spans="1:13">
      <c r="A9331" s="150" t="str">
        <f t="shared" si="291"/>
        <v>2009-2011PersonsPH4</v>
      </c>
      <c r="B9331" s="151" t="str">
        <f t="shared" si="290"/>
        <v>2009-2011_Persons_PH4_&lt;75</v>
      </c>
      <c r="C9331" s="152" t="s">
        <v>7</v>
      </c>
      <c r="D9331" s="152" t="s">
        <v>215</v>
      </c>
      <c r="E9331" s="152" t="s">
        <v>141</v>
      </c>
      <c r="F9331" s="152">
        <v>145</v>
      </c>
      <c r="G9331" s="152">
        <v>48.3333333333333</v>
      </c>
      <c r="H9331" s="152">
        <v>490.77678118124902</v>
      </c>
      <c r="I9331" s="152">
        <v>496.35076295746802</v>
      </c>
      <c r="J9331" s="152">
        <v>418.54546609487602</v>
      </c>
      <c r="K9331" s="152">
        <v>584.37634933812797</v>
      </c>
      <c r="L9331" s="152">
        <v>77.805296862591405</v>
      </c>
      <c r="M9331" s="152">
        <v>88.025586380660002</v>
      </c>
    </row>
    <row r="9332" spans="1:13">
      <c r="A9332" s="150" t="str">
        <f t="shared" si="291"/>
        <v>2010-2012PersonsPH4</v>
      </c>
      <c r="B9332" s="151" t="str">
        <f t="shared" si="290"/>
        <v>2010-2012_Persons_PH4_&lt;75</v>
      </c>
      <c r="C9332" s="152" t="s">
        <v>8</v>
      </c>
      <c r="D9332" s="152" t="s">
        <v>215</v>
      </c>
      <c r="E9332" s="152" t="s">
        <v>141</v>
      </c>
      <c r="F9332" s="152">
        <v>136</v>
      </c>
      <c r="G9332" s="152">
        <v>45.3333333333333</v>
      </c>
      <c r="H9332" s="152">
        <v>458.77749291593602</v>
      </c>
      <c r="I9332" s="152">
        <v>468.85810286001498</v>
      </c>
      <c r="J9332" s="152">
        <v>392.960041073024</v>
      </c>
      <c r="K9332" s="152">
        <v>555.07374102918197</v>
      </c>
      <c r="L9332" s="152">
        <v>75.898061786991306</v>
      </c>
      <c r="M9332" s="152">
        <v>86.215638169166596</v>
      </c>
    </row>
    <row r="9333" spans="1:13">
      <c r="A9333" s="150" t="str">
        <f t="shared" si="291"/>
        <v>2011-2013PersonsPH4</v>
      </c>
      <c r="B9333" s="151" t="str">
        <f t="shared" si="290"/>
        <v>2011-2013_Persons_PH4_&lt;75</v>
      </c>
      <c r="C9333" s="152" t="s">
        <v>9</v>
      </c>
      <c r="D9333" s="152" t="s">
        <v>215</v>
      </c>
      <c r="E9333" s="152" t="s">
        <v>141</v>
      </c>
      <c r="F9333" s="152">
        <v>144</v>
      </c>
      <c r="G9333" s="152">
        <v>48</v>
      </c>
      <c r="H9333" s="152">
        <v>482.47671379749403</v>
      </c>
      <c r="I9333" s="152">
        <v>494.805179283364</v>
      </c>
      <c r="J9333" s="152">
        <v>416.66919437496898</v>
      </c>
      <c r="K9333" s="152">
        <v>583.24293835132096</v>
      </c>
      <c r="L9333" s="152">
        <v>78.135984908394803</v>
      </c>
      <c r="M9333" s="152">
        <v>88.437759067956605</v>
      </c>
    </row>
    <row r="9334" spans="1:13">
      <c r="A9334" s="150" t="str">
        <f t="shared" si="291"/>
        <v>2012-2014PersonsPH4</v>
      </c>
      <c r="B9334" s="151" t="str">
        <f t="shared" si="290"/>
        <v>2012-2014_Persons_PH4_&lt;75</v>
      </c>
      <c r="C9334" s="152" t="s">
        <v>216</v>
      </c>
      <c r="D9334" s="152" t="s">
        <v>215</v>
      </c>
      <c r="E9334" s="152" t="s">
        <v>141</v>
      </c>
      <c r="F9334" s="152">
        <v>164</v>
      </c>
      <c r="G9334" s="152">
        <v>54.6666666666667</v>
      </c>
      <c r="H9334" s="152">
        <v>546.75779296549399</v>
      </c>
      <c r="I9334" s="152">
        <v>556.13239024033805</v>
      </c>
      <c r="J9334" s="152">
        <v>473.66875537425801</v>
      </c>
      <c r="K9334" s="152">
        <v>648.73946725745202</v>
      </c>
      <c r="L9334" s="152">
        <v>82.463634866080099</v>
      </c>
      <c r="M9334" s="152">
        <v>92.607077017114506</v>
      </c>
    </row>
    <row r="9335" spans="1:13">
      <c r="A9335" s="150" t="str">
        <f t="shared" si="291"/>
        <v>2004-2006PersonsPH5</v>
      </c>
      <c r="B9335" s="151" t="str">
        <f t="shared" si="290"/>
        <v>2004-2006_Persons_PH5_&lt;75</v>
      </c>
      <c r="C9335" s="152" t="s">
        <v>1</v>
      </c>
      <c r="D9335" s="152" t="s">
        <v>215</v>
      </c>
      <c r="E9335" s="152" t="s">
        <v>142</v>
      </c>
      <c r="F9335" s="152">
        <v>186</v>
      </c>
      <c r="G9335" s="152">
        <v>62</v>
      </c>
      <c r="H9335" s="152">
        <v>617.18153764475596</v>
      </c>
      <c r="I9335" s="152">
        <v>749.06709160626804</v>
      </c>
      <c r="J9335" s="152">
        <v>644.66675396224798</v>
      </c>
      <c r="K9335" s="152">
        <v>865.478148284545</v>
      </c>
      <c r="L9335" s="152">
        <v>104.40033764402099</v>
      </c>
      <c r="M9335" s="152">
        <v>116.41105667827701</v>
      </c>
    </row>
    <row r="9336" spans="1:13">
      <c r="A9336" s="150" t="str">
        <f t="shared" si="291"/>
        <v>2005-2007PersonsPH5</v>
      </c>
      <c r="B9336" s="151" t="str">
        <f t="shared" si="290"/>
        <v>2005-2007_Persons_PH5_&lt;75</v>
      </c>
      <c r="C9336" s="152" t="s">
        <v>3</v>
      </c>
      <c r="D9336" s="152" t="s">
        <v>215</v>
      </c>
      <c r="E9336" s="152" t="s">
        <v>142</v>
      </c>
      <c r="F9336" s="152">
        <v>182</v>
      </c>
      <c r="G9336" s="152">
        <v>60.6666666666667</v>
      </c>
      <c r="H9336" s="152">
        <v>598.19227608874303</v>
      </c>
      <c r="I9336" s="152">
        <v>737.86620191248403</v>
      </c>
      <c r="J9336" s="152">
        <v>633.94339456467696</v>
      </c>
      <c r="K9336" s="152">
        <v>853.88351807707704</v>
      </c>
      <c r="L9336" s="152">
        <v>103.92280734780699</v>
      </c>
      <c r="M9336" s="152">
        <v>116.017316164593</v>
      </c>
    </row>
    <row r="9337" spans="1:13">
      <c r="A9337" s="150" t="str">
        <f t="shared" si="291"/>
        <v>2006-2008PersonsPH5</v>
      </c>
      <c r="B9337" s="151" t="str">
        <f t="shared" si="290"/>
        <v>2006-2008_Persons_PH5_&lt;75</v>
      </c>
      <c r="C9337" s="152" t="s">
        <v>4</v>
      </c>
      <c r="D9337" s="152" t="s">
        <v>215</v>
      </c>
      <c r="E9337" s="152" t="s">
        <v>142</v>
      </c>
      <c r="F9337" s="152">
        <v>182</v>
      </c>
      <c r="G9337" s="152">
        <v>60.6666666666667</v>
      </c>
      <c r="H9337" s="152">
        <v>592.13951067152504</v>
      </c>
      <c r="I9337" s="152">
        <v>744.34448299461405</v>
      </c>
      <c r="J9337" s="152">
        <v>639.33961171414899</v>
      </c>
      <c r="K9337" s="152">
        <v>861.56979340598798</v>
      </c>
      <c r="L9337" s="152">
        <v>105.004871280465</v>
      </c>
      <c r="M9337" s="152">
        <v>117.225310411374</v>
      </c>
    </row>
    <row r="9338" spans="1:13">
      <c r="A9338" s="150" t="str">
        <f t="shared" si="291"/>
        <v>2007-2009PersonsPH5</v>
      </c>
      <c r="B9338" s="151" t="str">
        <f t="shared" si="290"/>
        <v>2007-2009_Persons_PH5_&lt;75</v>
      </c>
      <c r="C9338" s="152" t="s">
        <v>5</v>
      </c>
      <c r="D9338" s="152" t="s">
        <v>215</v>
      </c>
      <c r="E9338" s="152" t="s">
        <v>142</v>
      </c>
      <c r="F9338" s="152">
        <v>187</v>
      </c>
      <c r="G9338" s="152">
        <v>62.3333333333333</v>
      </c>
      <c r="H9338" s="152">
        <v>606.29640437052205</v>
      </c>
      <c r="I9338" s="152">
        <v>766.76764765219195</v>
      </c>
      <c r="J9338" s="152">
        <v>659.77873866199297</v>
      </c>
      <c r="K9338" s="152">
        <v>886.03011869025102</v>
      </c>
      <c r="L9338" s="152">
        <v>106.98890899019899</v>
      </c>
      <c r="M9338" s="152">
        <v>119.262471038059</v>
      </c>
    </row>
    <row r="9339" spans="1:13">
      <c r="A9339" s="150" t="str">
        <f t="shared" si="291"/>
        <v>2008-2010PersonsPH5</v>
      </c>
      <c r="B9339" s="151" t="str">
        <f t="shared" si="290"/>
        <v>2008-2010_Persons_PH5_&lt;75</v>
      </c>
      <c r="C9339" s="152" t="s">
        <v>6</v>
      </c>
      <c r="D9339" s="152" t="s">
        <v>215</v>
      </c>
      <c r="E9339" s="152" t="s">
        <v>142</v>
      </c>
      <c r="F9339" s="152">
        <v>162</v>
      </c>
      <c r="G9339" s="152">
        <v>54</v>
      </c>
      <c r="H9339" s="152">
        <v>522.95177222544999</v>
      </c>
      <c r="I9339" s="152">
        <v>664.73566125168202</v>
      </c>
      <c r="J9339" s="152">
        <v>565.21545827378998</v>
      </c>
      <c r="K9339" s="152">
        <v>776.57761076376096</v>
      </c>
      <c r="L9339" s="152">
        <v>99.520202977891699</v>
      </c>
      <c r="M9339" s="152">
        <v>111.84194951208001</v>
      </c>
    </row>
    <row r="9340" spans="1:13">
      <c r="A9340" s="150" t="str">
        <f t="shared" si="291"/>
        <v>2009-2011PersonsPH5</v>
      </c>
      <c r="B9340" s="151" t="str">
        <f t="shared" si="290"/>
        <v>2009-2011_Persons_PH5_&lt;75</v>
      </c>
      <c r="C9340" s="152" t="s">
        <v>7</v>
      </c>
      <c r="D9340" s="152" t="s">
        <v>215</v>
      </c>
      <c r="E9340" s="152" t="s">
        <v>142</v>
      </c>
      <c r="F9340" s="152">
        <v>150</v>
      </c>
      <c r="G9340" s="152">
        <v>50</v>
      </c>
      <c r="H9340" s="152">
        <v>483.18515655199099</v>
      </c>
      <c r="I9340" s="152">
        <v>591.20197740774995</v>
      </c>
      <c r="J9340" s="152">
        <v>499.15943717508702</v>
      </c>
      <c r="K9340" s="152">
        <v>695.11794414908002</v>
      </c>
      <c r="L9340" s="152">
        <v>92.042540232662304</v>
      </c>
      <c r="M9340" s="152">
        <v>103.91596674133</v>
      </c>
    </row>
    <row r="9341" spans="1:13">
      <c r="A9341" s="150" t="str">
        <f t="shared" si="291"/>
        <v>2010-2012PersonsPH5</v>
      </c>
      <c r="B9341" s="151" t="str">
        <f t="shared" si="290"/>
        <v>2010-2012_Persons_PH5_&lt;75</v>
      </c>
      <c r="C9341" s="152" t="s">
        <v>8</v>
      </c>
      <c r="D9341" s="152" t="s">
        <v>215</v>
      </c>
      <c r="E9341" s="152" t="s">
        <v>142</v>
      </c>
      <c r="F9341" s="152">
        <v>136</v>
      </c>
      <c r="G9341" s="152">
        <v>45.3333333333333</v>
      </c>
      <c r="H9341" s="152">
        <v>436.37297054482502</v>
      </c>
      <c r="I9341" s="152">
        <v>545.09708511699796</v>
      </c>
      <c r="J9341" s="152">
        <v>456.38335375975697</v>
      </c>
      <c r="K9341" s="152">
        <v>645.870553941514</v>
      </c>
      <c r="L9341" s="152">
        <v>88.713731357240803</v>
      </c>
      <c r="M9341" s="152">
        <v>100.773468824516</v>
      </c>
    </row>
    <row r="9342" spans="1:13">
      <c r="A9342" s="150" t="str">
        <f t="shared" si="291"/>
        <v>2011-2013PersonsPH5</v>
      </c>
      <c r="B9342" s="151" t="str">
        <f t="shared" si="290"/>
        <v>2011-2013_Persons_PH5_&lt;75</v>
      </c>
      <c r="C9342" s="152" t="s">
        <v>9</v>
      </c>
      <c r="D9342" s="152" t="s">
        <v>215</v>
      </c>
      <c r="E9342" s="152" t="s">
        <v>142</v>
      </c>
      <c r="F9342" s="152">
        <v>147</v>
      </c>
      <c r="G9342" s="152">
        <v>49</v>
      </c>
      <c r="H9342" s="152">
        <v>472.33468286099901</v>
      </c>
      <c r="I9342" s="152">
        <v>592.28832996526899</v>
      </c>
      <c r="J9342" s="152">
        <v>499.50337276345601</v>
      </c>
      <c r="K9342" s="152">
        <v>697.17235363937198</v>
      </c>
      <c r="L9342" s="152">
        <v>92.784957201813299</v>
      </c>
      <c r="M9342" s="152">
        <v>104.88402367410301</v>
      </c>
    </row>
    <row r="9343" spans="1:13">
      <c r="A9343" s="150" t="str">
        <f t="shared" si="291"/>
        <v>2012-2014PersonsPH5</v>
      </c>
      <c r="B9343" s="151" t="str">
        <f t="shared" ref="B9343:B9406" si="292">CONCATENATE(C9343,"_",D9343,"_",E9343,"_","&lt;75")</f>
        <v>2012-2014_Persons_PH5_&lt;75</v>
      </c>
      <c r="C9343" s="152" t="s">
        <v>216</v>
      </c>
      <c r="D9343" s="152" t="s">
        <v>215</v>
      </c>
      <c r="E9343" s="152" t="s">
        <v>142</v>
      </c>
      <c r="F9343" s="152">
        <v>134</v>
      </c>
      <c r="G9343" s="152">
        <v>44.6666666666667</v>
      </c>
      <c r="H9343" s="152">
        <v>431.32584414330302</v>
      </c>
      <c r="I9343" s="152">
        <v>552.79949282396103</v>
      </c>
      <c r="J9343" s="152">
        <v>462.59870273298401</v>
      </c>
      <c r="K9343" s="152">
        <v>655.35990458528897</v>
      </c>
      <c r="L9343" s="152">
        <v>90.200790090976994</v>
      </c>
      <c r="M9343" s="152">
        <v>102.560411761328</v>
      </c>
    </row>
    <row r="9344" spans="1:13">
      <c r="A9344" s="150" t="str">
        <f t="shared" si="291"/>
        <v>2004-2006PersonsPK</v>
      </c>
      <c r="B9344" s="151" t="str">
        <f t="shared" si="292"/>
        <v>2004-2006_Persons_PK_&lt;75</v>
      </c>
      <c r="C9344" s="152" t="s">
        <v>1</v>
      </c>
      <c r="D9344" s="152" t="s">
        <v>215</v>
      </c>
      <c r="E9344" s="152" t="s">
        <v>143</v>
      </c>
      <c r="F9344" s="152">
        <v>2114</v>
      </c>
      <c r="G9344" s="152">
        <v>704.66666666666697</v>
      </c>
      <c r="H9344" s="152">
        <v>437.967697292639</v>
      </c>
      <c r="I9344" s="152">
        <v>507.99354253591798</v>
      </c>
      <c r="J9344" s="152">
        <v>486.42372311478198</v>
      </c>
      <c r="K9344" s="152">
        <v>530.26865057576799</v>
      </c>
      <c r="L9344" s="152">
        <v>21.569819421136899</v>
      </c>
      <c r="M9344" s="152">
        <v>22.275108039849801</v>
      </c>
    </row>
    <row r="9345" spans="1:13">
      <c r="A9345" s="150" t="str">
        <f t="shared" si="291"/>
        <v>2005-2007PersonsPK</v>
      </c>
      <c r="B9345" s="151" t="str">
        <f t="shared" si="292"/>
        <v>2005-2007_Persons_PK_&lt;75</v>
      </c>
      <c r="C9345" s="152" t="s">
        <v>3</v>
      </c>
      <c r="D9345" s="152" t="s">
        <v>215</v>
      </c>
      <c r="E9345" s="152" t="s">
        <v>143</v>
      </c>
      <c r="F9345" s="152">
        <v>2073</v>
      </c>
      <c r="G9345" s="152">
        <v>691</v>
      </c>
      <c r="H9345" s="152">
        <v>427.457934675025</v>
      </c>
      <c r="I9345" s="152">
        <v>491.01620577672998</v>
      </c>
      <c r="J9345" s="152">
        <v>469.96179352076598</v>
      </c>
      <c r="K9345" s="152">
        <v>512.76595127342398</v>
      </c>
      <c r="L9345" s="152">
        <v>21.054412255964301</v>
      </c>
      <c r="M9345" s="152">
        <v>21.749745496693802</v>
      </c>
    </row>
    <row r="9346" spans="1:13">
      <c r="A9346" s="150" t="str">
        <f t="shared" si="291"/>
        <v>2006-2008PersonsPK</v>
      </c>
      <c r="B9346" s="151" t="str">
        <f t="shared" si="292"/>
        <v>2006-2008_Persons_PK_&lt;75</v>
      </c>
      <c r="C9346" s="152" t="s">
        <v>4</v>
      </c>
      <c r="D9346" s="152" t="s">
        <v>215</v>
      </c>
      <c r="E9346" s="152" t="s">
        <v>143</v>
      </c>
      <c r="F9346" s="152">
        <v>2026</v>
      </c>
      <c r="G9346" s="152">
        <v>675.33333333333303</v>
      </c>
      <c r="H9346" s="152">
        <v>415.12055092602998</v>
      </c>
      <c r="I9346" s="152">
        <v>470.16828833062698</v>
      </c>
      <c r="J9346" s="152">
        <v>449.78204515352297</v>
      </c>
      <c r="K9346" s="152">
        <v>491.23570498864001</v>
      </c>
      <c r="L9346" s="152">
        <v>20.386243177103999</v>
      </c>
      <c r="M9346" s="152">
        <v>21.0674166580134</v>
      </c>
    </row>
    <row r="9347" spans="1:13">
      <c r="A9347" s="150" t="str">
        <f t="shared" ref="A9347:A9410" si="293">C9347&amp;D9347&amp;E9347</f>
        <v>2007-2009PersonsPK</v>
      </c>
      <c r="B9347" s="151" t="str">
        <f t="shared" si="292"/>
        <v>2007-2009_Persons_PK_&lt;75</v>
      </c>
      <c r="C9347" s="152" t="s">
        <v>5</v>
      </c>
      <c r="D9347" s="152" t="s">
        <v>215</v>
      </c>
      <c r="E9347" s="152" t="s">
        <v>143</v>
      </c>
      <c r="F9347" s="152">
        <v>1959</v>
      </c>
      <c r="G9347" s="152">
        <v>653</v>
      </c>
      <c r="H9347" s="152">
        <v>398.90773807705699</v>
      </c>
      <c r="I9347" s="152">
        <v>445.76346405924897</v>
      </c>
      <c r="J9347" s="152">
        <v>426.11758173526999</v>
      </c>
      <c r="K9347" s="152">
        <v>466.07712040960803</v>
      </c>
      <c r="L9347" s="152">
        <v>19.645882323978501</v>
      </c>
      <c r="M9347" s="152">
        <v>20.313656350358901</v>
      </c>
    </row>
    <row r="9348" spans="1:13">
      <c r="A9348" s="150" t="str">
        <f t="shared" si="293"/>
        <v>2008-2010PersonsPK</v>
      </c>
      <c r="B9348" s="151" t="str">
        <f t="shared" si="292"/>
        <v>2008-2010_Persons_PK_&lt;75</v>
      </c>
      <c r="C9348" s="152" t="s">
        <v>6</v>
      </c>
      <c r="D9348" s="152" t="s">
        <v>215</v>
      </c>
      <c r="E9348" s="152" t="s">
        <v>143</v>
      </c>
      <c r="F9348" s="152">
        <v>1898</v>
      </c>
      <c r="G9348" s="152">
        <v>632.66666666666697</v>
      </c>
      <c r="H9348" s="152">
        <v>384.39727802981201</v>
      </c>
      <c r="I9348" s="152">
        <v>424.582122444324</v>
      </c>
      <c r="J9348" s="152">
        <v>405.582686700473</v>
      </c>
      <c r="K9348" s="152">
        <v>444.23784977760198</v>
      </c>
      <c r="L9348" s="152">
        <v>18.999435743850999</v>
      </c>
      <c r="M9348" s="152">
        <v>19.6557273332775</v>
      </c>
    </row>
    <row r="9349" spans="1:13">
      <c r="A9349" s="150" t="str">
        <f t="shared" si="293"/>
        <v>2009-2011PersonsPK</v>
      </c>
      <c r="B9349" s="151" t="str">
        <f t="shared" si="292"/>
        <v>2009-2011_Persons_PK_&lt;75</v>
      </c>
      <c r="C9349" s="152" t="s">
        <v>7</v>
      </c>
      <c r="D9349" s="152" t="s">
        <v>215</v>
      </c>
      <c r="E9349" s="152" t="s">
        <v>143</v>
      </c>
      <c r="F9349" s="152">
        <v>1885</v>
      </c>
      <c r="G9349" s="152">
        <v>628.33333333333303</v>
      </c>
      <c r="H9349" s="152">
        <v>380.27262622126</v>
      </c>
      <c r="I9349" s="152">
        <v>415.94617589039302</v>
      </c>
      <c r="J9349" s="152">
        <v>397.27559857601102</v>
      </c>
      <c r="K9349" s="152">
        <v>435.26394740475399</v>
      </c>
      <c r="L9349" s="152">
        <v>18.6705773143823</v>
      </c>
      <c r="M9349" s="152">
        <v>19.317771514360601</v>
      </c>
    </row>
    <row r="9350" spans="1:13">
      <c r="A9350" s="150" t="str">
        <f t="shared" si="293"/>
        <v>2010-2012PersonsPK</v>
      </c>
      <c r="B9350" s="151" t="str">
        <f t="shared" si="292"/>
        <v>2010-2012_Persons_PK_&lt;75</v>
      </c>
      <c r="C9350" s="152" t="s">
        <v>8</v>
      </c>
      <c r="D9350" s="152" t="s">
        <v>215</v>
      </c>
      <c r="E9350" s="152" t="s">
        <v>143</v>
      </c>
      <c r="F9350" s="152">
        <v>1924</v>
      </c>
      <c r="G9350" s="152">
        <v>641.33333333333303</v>
      </c>
      <c r="H9350" s="152">
        <v>387.16558170421303</v>
      </c>
      <c r="I9350" s="152">
        <v>417.76248533921301</v>
      </c>
      <c r="J9350" s="152">
        <v>399.21338577364497</v>
      </c>
      <c r="K9350" s="152">
        <v>436.94789496207198</v>
      </c>
      <c r="L9350" s="152">
        <v>18.5490995655672</v>
      </c>
      <c r="M9350" s="152">
        <v>19.185409622859101</v>
      </c>
    </row>
    <row r="9351" spans="1:13">
      <c r="A9351" s="150" t="str">
        <f t="shared" si="293"/>
        <v>2011-2013PersonsPK</v>
      </c>
      <c r="B9351" s="151" t="str">
        <f t="shared" si="292"/>
        <v>2011-2013_Persons_PK_&lt;75</v>
      </c>
      <c r="C9351" s="152" t="s">
        <v>9</v>
      </c>
      <c r="D9351" s="152" t="s">
        <v>215</v>
      </c>
      <c r="E9351" s="152" t="s">
        <v>143</v>
      </c>
      <c r="F9351" s="152">
        <v>1922</v>
      </c>
      <c r="G9351" s="152">
        <v>640.66666666666697</v>
      </c>
      <c r="H9351" s="152">
        <v>386.37670321364101</v>
      </c>
      <c r="I9351" s="152">
        <v>410.495662494849</v>
      </c>
      <c r="J9351" s="152">
        <v>392.27385754466701</v>
      </c>
      <c r="K9351" s="152">
        <v>429.34288121523599</v>
      </c>
      <c r="L9351" s="152">
        <v>18.221804950182602</v>
      </c>
      <c r="M9351" s="152">
        <v>18.847218720387001</v>
      </c>
    </row>
    <row r="9352" spans="1:13">
      <c r="A9352" s="150" t="str">
        <f t="shared" si="293"/>
        <v>2012-2014PersonsPK</v>
      </c>
      <c r="B9352" s="151" t="str">
        <f t="shared" si="292"/>
        <v>2012-2014_Persons_PK_&lt;75</v>
      </c>
      <c r="C9352" s="152" t="s">
        <v>216</v>
      </c>
      <c r="D9352" s="152" t="s">
        <v>215</v>
      </c>
      <c r="E9352" s="152" t="s">
        <v>143</v>
      </c>
      <c r="F9352" s="152">
        <v>1917</v>
      </c>
      <c r="G9352" s="152">
        <v>639</v>
      </c>
      <c r="H9352" s="152">
        <v>385.10911424903702</v>
      </c>
      <c r="I9352" s="152">
        <v>402.94476376871103</v>
      </c>
      <c r="J9352" s="152">
        <v>385.04595753619998</v>
      </c>
      <c r="K9352" s="152">
        <v>421.45871344141102</v>
      </c>
      <c r="L9352" s="152">
        <v>17.8988062325108</v>
      </c>
      <c r="M9352" s="152">
        <v>18.513949672699798</v>
      </c>
    </row>
    <row r="9353" spans="1:13">
      <c r="A9353" s="150" t="str">
        <f t="shared" si="293"/>
        <v>2004-2006PersonsPK1</v>
      </c>
      <c r="B9353" s="151" t="str">
        <f t="shared" si="292"/>
        <v>2004-2006_Persons_PK1_&lt;75</v>
      </c>
      <c r="C9353" s="152" t="s">
        <v>1</v>
      </c>
      <c r="D9353" s="152" t="s">
        <v>215</v>
      </c>
      <c r="E9353" s="152" t="s">
        <v>144</v>
      </c>
      <c r="F9353" s="152">
        <v>262</v>
      </c>
      <c r="G9353" s="152">
        <v>87.3333333333333</v>
      </c>
      <c r="H9353" s="152">
        <v>280.5349437324</v>
      </c>
      <c r="I9353" s="152">
        <v>344.49410171448</v>
      </c>
      <c r="J9353" s="152">
        <v>303.36499664759901</v>
      </c>
      <c r="K9353" s="152">
        <v>389.5719289292</v>
      </c>
      <c r="L9353" s="152">
        <v>41.129105066880399</v>
      </c>
      <c r="M9353" s="152">
        <v>45.077827214720699</v>
      </c>
    </row>
    <row r="9354" spans="1:13">
      <c r="A9354" s="150" t="str">
        <f t="shared" si="293"/>
        <v>2005-2007PersonsPK1</v>
      </c>
      <c r="B9354" s="151" t="str">
        <f t="shared" si="292"/>
        <v>2005-2007_Persons_PK1_&lt;75</v>
      </c>
      <c r="C9354" s="152" t="s">
        <v>3</v>
      </c>
      <c r="D9354" s="152" t="s">
        <v>215</v>
      </c>
      <c r="E9354" s="152" t="s">
        <v>144</v>
      </c>
      <c r="F9354" s="152">
        <v>244</v>
      </c>
      <c r="G9354" s="152">
        <v>81.3333333333333</v>
      </c>
      <c r="H9354" s="152">
        <v>260.16398861249399</v>
      </c>
      <c r="I9354" s="152">
        <v>315.14872226534601</v>
      </c>
      <c r="J9354" s="152">
        <v>276.274396827602</v>
      </c>
      <c r="K9354" s="152">
        <v>357.89770238276702</v>
      </c>
      <c r="L9354" s="152">
        <v>38.874325437743899</v>
      </c>
      <c r="M9354" s="152">
        <v>42.748980117421098</v>
      </c>
    </row>
    <row r="9355" spans="1:13">
      <c r="A9355" s="150" t="str">
        <f t="shared" si="293"/>
        <v>2006-2008PersonsPK1</v>
      </c>
      <c r="B9355" s="151" t="str">
        <f t="shared" si="292"/>
        <v>2006-2008_Persons_PK1_&lt;75</v>
      </c>
      <c r="C9355" s="152" t="s">
        <v>4</v>
      </c>
      <c r="D9355" s="152" t="s">
        <v>215</v>
      </c>
      <c r="E9355" s="152" t="s">
        <v>144</v>
      </c>
      <c r="F9355" s="152">
        <v>252</v>
      </c>
      <c r="G9355" s="152">
        <v>84</v>
      </c>
      <c r="H9355" s="152">
        <v>266.36788364374399</v>
      </c>
      <c r="I9355" s="152">
        <v>308.85256356906098</v>
      </c>
      <c r="J9355" s="152">
        <v>271.38337650353799</v>
      </c>
      <c r="K9355" s="152">
        <v>349.99347133138599</v>
      </c>
      <c r="L9355" s="152">
        <v>37.469187065523002</v>
      </c>
      <c r="M9355" s="152">
        <v>41.140907762325199</v>
      </c>
    </row>
    <row r="9356" spans="1:13">
      <c r="A9356" s="150" t="str">
        <f t="shared" si="293"/>
        <v>2007-2009PersonsPK1</v>
      </c>
      <c r="B9356" s="151" t="str">
        <f t="shared" si="292"/>
        <v>2007-2009_Persons_PK1_&lt;75</v>
      </c>
      <c r="C9356" s="152" t="s">
        <v>5</v>
      </c>
      <c r="D9356" s="152" t="s">
        <v>215</v>
      </c>
      <c r="E9356" s="152" t="s">
        <v>144</v>
      </c>
      <c r="F9356" s="152">
        <v>269</v>
      </c>
      <c r="G9356" s="152">
        <v>89.6666666666667</v>
      </c>
      <c r="H9356" s="152">
        <v>281.985429005713</v>
      </c>
      <c r="I9356" s="152">
        <v>320.19675609123698</v>
      </c>
      <c r="J9356" s="152">
        <v>282.664664865752</v>
      </c>
      <c r="K9356" s="152">
        <v>361.28264657130001</v>
      </c>
      <c r="L9356" s="152">
        <v>37.532091225485402</v>
      </c>
      <c r="M9356" s="152">
        <v>41.085890480063</v>
      </c>
    </row>
    <row r="9357" spans="1:13">
      <c r="A9357" s="150" t="str">
        <f t="shared" si="293"/>
        <v>2008-2010PersonsPK1</v>
      </c>
      <c r="B9357" s="151" t="str">
        <f t="shared" si="292"/>
        <v>2008-2010_Persons_PK1_&lt;75</v>
      </c>
      <c r="C9357" s="152" t="s">
        <v>6</v>
      </c>
      <c r="D9357" s="152" t="s">
        <v>215</v>
      </c>
      <c r="E9357" s="152" t="s">
        <v>144</v>
      </c>
      <c r="F9357" s="152">
        <v>273</v>
      </c>
      <c r="G9357" s="152">
        <v>91</v>
      </c>
      <c r="H9357" s="152">
        <v>284.12047540744697</v>
      </c>
      <c r="I9357" s="152">
        <v>316.06224752433502</v>
      </c>
      <c r="J9357" s="152">
        <v>279.339776725901</v>
      </c>
      <c r="K9357" s="152">
        <v>356.235005425601</v>
      </c>
      <c r="L9357" s="152">
        <v>36.722470798433399</v>
      </c>
      <c r="M9357" s="152">
        <v>40.1727579012665</v>
      </c>
    </row>
    <row r="9358" spans="1:13">
      <c r="A9358" s="150" t="str">
        <f t="shared" si="293"/>
        <v>2009-2011PersonsPK1</v>
      </c>
      <c r="B9358" s="151" t="str">
        <f t="shared" si="292"/>
        <v>2009-2011_Persons_PK1_&lt;75</v>
      </c>
      <c r="C9358" s="152" t="s">
        <v>7</v>
      </c>
      <c r="D9358" s="152" t="s">
        <v>215</v>
      </c>
      <c r="E9358" s="152" t="s">
        <v>144</v>
      </c>
      <c r="F9358" s="152">
        <v>273</v>
      </c>
      <c r="G9358" s="152">
        <v>91</v>
      </c>
      <c r="H9358" s="152">
        <v>283.713002993016</v>
      </c>
      <c r="I9358" s="152">
        <v>313.97827768638501</v>
      </c>
      <c r="J9358" s="152">
        <v>277.56235248038303</v>
      </c>
      <c r="K9358" s="152">
        <v>353.81568827570101</v>
      </c>
      <c r="L9358" s="152">
        <v>36.415925206001802</v>
      </c>
      <c r="M9358" s="152">
        <v>39.837410589315297</v>
      </c>
    </row>
    <row r="9359" spans="1:13">
      <c r="A9359" s="150" t="str">
        <f t="shared" si="293"/>
        <v>2010-2012PersonsPK1</v>
      </c>
      <c r="B9359" s="151" t="str">
        <f t="shared" si="292"/>
        <v>2010-2012_Persons_PK1_&lt;75</v>
      </c>
      <c r="C9359" s="152" t="s">
        <v>8</v>
      </c>
      <c r="D9359" s="152" t="s">
        <v>215</v>
      </c>
      <c r="E9359" s="152" t="s">
        <v>144</v>
      </c>
      <c r="F9359" s="152">
        <v>274</v>
      </c>
      <c r="G9359" s="152">
        <v>91.3333333333333</v>
      </c>
      <c r="H9359" s="152">
        <v>284.40643132207498</v>
      </c>
      <c r="I9359" s="152">
        <v>306.82044838894302</v>
      </c>
      <c r="J9359" s="152">
        <v>271.30607955135002</v>
      </c>
      <c r="K9359" s="152">
        <v>345.66519606362198</v>
      </c>
      <c r="L9359" s="152">
        <v>35.5143688375924</v>
      </c>
      <c r="M9359" s="152">
        <v>38.844747674679098</v>
      </c>
    </row>
    <row r="9360" spans="1:13">
      <c r="A9360" s="150" t="str">
        <f t="shared" si="293"/>
        <v>2011-2013PersonsPK1</v>
      </c>
      <c r="B9360" s="151" t="str">
        <f t="shared" si="292"/>
        <v>2011-2013_Persons_PK1_&lt;75</v>
      </c>
      <c r="C9360" s="152" t="s">
        <v>9</v>
      </c>
      <c r="D9360" s="152" t="s">
        <v>215</v>
      </c>
      <c r="E9360" s="152" t="s">
        <v>144</v>
      </c>
      <c r="F9360" s="152">
        <v>277</v>
      </c>
      <c r="G9360" s="152">
        <v>92.3333333333333</v>
      </c>
      <c r="H9360" s="152">
        <v>287.27883677998801</v>
      </c>
      <c r="I9360" s="152">
        <v>303.296600944673</v>
      </c>
      <c r="J9360" s="152">
        <v>268.39248475364099</v>
      </c>
      <c r="K9360" s="152">
        <v>341.45521016341598</v>
      </c>
      <c r="L9360" s="152">
        <v>34.904116191031299</v>
      </c>
      <c r="M9360" s="152">
        <v>38.1586092187435</v>
      </c>
    </row>
    <row r="9361" spans="1:13">
      <c r="A9361" s="150" t="str">
        <f t="shared" si="293"/>
        <v>2012-2014PersonsPK1</v>
      </c>
      <c r="B9361" s="151" t="str">
        <f t="shared" si="292"/>
        <v>2012-2014_Persons_PK1_&lt;75</v>
      </c>
      <c r="C9361" s="152" t="s">
        <v>216</v>
      </c>
      <c r="D9361" s="152" t="s">
        <v>215</v>
      </c>
      <c r="E9361" s="152" t="s">
        <v>144</v>
      </c>
      <c r="F9361" s="152">
        <v>290</v>
      </c>
      <c r="G9361" s="152">
        <v>96.6666666666667</v>
      </c>
      <c r="H9361" s="152">
        <v>300.74564178082898</v>
      </c>
      <c r="I9361" s="152">
        <v>307.87021175080298</v>
      </c>
      <c r="J9361" s="152">
        <v>273.25912551768999</v>
      </c>
      <c r="K9361" s="152">
        <v>345.63174306995001</v>
      </c>
      <c r="L9361" s="152">
        <v>34.611086233113397</v>
      </c>
      <c r="M9361" s="152">
        <v>37.761531319147203</v>
      </c>
    </row>
    <row r="9362" spans="1:13">
      <c r="A9362" s="150" t="str">
        <f t="shared" si="293"/>
        <v>2004-2006PersonsPK2</v>
      </c>
      <c r="B9362" s="151" t="str">
        <f t="shared" si="292"/>
        <v>2004-2006_Persons_PK2_&lt;75</v>
      </c>
      <c r="C9362" s="152" t="s">
        <v>1</v>
      </c>
      <c r="D9362" s="152" t="s">
        <v>215</v>
      </c>
      <c r="E9362" s="152" t="s">
        <v>145</v>
      </c>
      <c r="F9362" s="152">
        <v>391</v>
      </c>
      <c r="G9362" s="152">
        <v>130.333333333333</v>
      </c>
      <c r="H9362" s="152">
        <v>403.23412330095101</v>
      </c>
      <c r="I9362" s="152">
        <v>457.61736926709602</v>
      </c>
      <c r="J9362" s="152">
        <v>412.98278229866798</v>
      </c>
      <c r="K9362" s="152">
        <v>505.72735003009501</v>
      </c>
      <c r="L9362" s="152">
        <v>44.634586968427897</v>
      </c>
      <c r="M9362" s="152">
        <v>48.109980762999797</v>
      </c>
    </row>
    <row r="9363" spans="1:13">
      <c r="A9363" s="150" t="str">
        <f t="shared" si="293"/>
        <v>2005-2007PersonsPK2</v>
      </c>
      <c r="B9363" s="151" t="str">
        <f t="shared" si="292"/>
        <v>2005-2007_Persons_PK2_&lt;75</v>
      </c>
      <c r="C9363" s="152" t="s">
        <v>3</v>
      </c>
      <c r="D9363" s="152" t="s">
        <v>215</v>
      </c>
      <c r="E9363" s="152" t="s">
        <v>145</v>
      </c>
      <c r="F9363" s="152">
        <v>394</v>
      </c>
      <c r="G9363" s="152">
        <v>131.333333333333</v>
      </c>
      <c r="H9363" s="152">
        <v>403.41985358111901</v>
      </c>
      <c r="I9363" s="152">
        <v>456.30746563565998</v>
      </c>
      <c r="J9363" s="152">
        <v>411.95656482225598</v>
      </c>
      <c r="K9363" s="152">
        <v>504.09794947008697</v>
      </c>
      <c r="L9363" s="152">
        <v>44.350900813403697</v>
      </c>
      <c r="M9363" s="152">
        <v>47.790483834426901</v>
      </c>
    </row>
    <row r="9364" spans="1:13">
      <c r="A9364" s="150" t="str">
        <f t="shared" si="293"/>
        <v>2006-2008PersonsPK2</v>
      </c>
      <c r="B9364" s="151" t="str">
        <f t="shared" si="292"/>
        <v>2006-2008_Persons_PK2_&lt;75</v>
      </c>
      <c r="C9364" s="152" t="s">
        <v>4</v>
      </c>
      <c r="D9364" s="152" t="s">
        <v>215</v>
      </c>
      <c r="E9364" s="152" t="s">
        <v>145</v>
      </c>
      <c r="F9364" s="152">
        <v>378</v>
      </c>
      <c r="G9364" s="152">
        <v>126</v>
      </c>
      <c r="H9364" s="152">
        <v>382.44399927153501</v>
      </c>
      <c r="I9364" s="152">
        <v>424.910144939117</v>
      </c>
      <c r="J9364" s="152">
        <v>382.77728138818202</v>
      </c>
      <c r="K9364" s="152">
        <v>470.38193055514301</v>
      </c>
      <c r="L9364" s="152">
        <v>42.132863550935198</v>
      </c>
      <c r="M9364" s="152">
        <v>45.471785616026303</v>
      </c>
    </row>
    <row r="9365" spans="1:13">
      <c r="A9365" s="150" t="str">
        <f t="shared" si="293"/>
        <v>2007-2009PersonsPK2</v>
      </c>
      <c r="B9365" s="151" t="str">
        <f t="shared" si="292"/>
        <v>2007-2009_Persons_PK2_&lt;75</v>
      </c>
      <c r="C9365" s="152" t="s">
        <v>5</v>
      </c>
      <c r="D9365" s="152" t="s">
        <v>215</v>
      </c>
      <c r="E9365" s="152" t="s">
        <v>145</v>
      </c>
      <c r="F9365" s="152">
        <v>377</v>
      </c>
      <c r="G9365" s="152">
        <v>125.666666666667</v>
      </c>
      <c r="H9365" s="152">
        <v>376.92084662220901</v>
      </c>
      <c r="I9365" s="152">
        <v>411.52211892153002</v>
      </c>
      <c r="J9365" s="152">
        <v>370.674422798595</v>
      </c>
      <c r="K9365" s="152">
        <v>455.61136435499498</v>
      </c>
      <c r="L9365" s="152">
        <v>40.847696122935503</v>
      </c>
      <c r="M9365" s="152">
        <v>44.089245433464797</v>
      </c>
    </row>
    <row r="9366" spans="1:13">
      <c r="A9366" s="150" t="str">
        <f t="shared" si="293"/>
        <v>2008-2010PersonsPK2</v>
      </c>
      <c r="B9366" s="151" t="str">
        <f t="shared" si="292"/>
        <v>2008-2010_Persons_PK2_&lt;75</v>
      </c>
      <c r="C9366" s="152" t="s">
        <v>6</v>
      </c>
      <c r="D9366" s="152" t="s">
        <v>215</v>
      </c>
      <c r="E9366" s="152" t="s">
        <v>145</v>
      </c>
      <c r="F9366" s="152">
        <v>358</v>
      </c>
      <c r="G9366" s="152">
        <v>119.333333333333</v>
      </c>
      <c r="H9366" s="152">
        <v>354.17491096161501</v>
      </c>
      <c r="I9366" s="152">
        <v>377.45740202529998</v>
      </c>
      <c r="J9366" s="152">
        <v>339.07662116454702</v>
      </c>
      <c r="K9366" s="152">
        <v>418.96724099133399</v>
      </c>
      <c r="L9366" s="152">
        <v>38.380780860753099</v>
      </c>
      <c r="M9366" s="152">
        <v>41.509838966034401</v>
      </c>
    </row>
    <row r="9367" spans="1:13">
      <c r="A9367" s="150" t="str">
        <f t="shared" si="293"/>
        <v>2009-2011PersonsPK2</v>
      </c>
      <c r="B9367" s="151" t="str">
        <f t="shared" si="292"/>
        <v>2009-2011_Persons_PK2_&lt;75</v>
      </c>
      <c r="C9367" s="152" t="s">
        <v>7</v>
      </c>
      <c r="D9367" s="152" t="s">
        <v>215</v>
      </c>
      <c r="E9367" s="152" t="s">
        <v>145</v>
      </c>
      <c r="F9367" s="152">
        <v>338</v>
      </c>
      <c r="G9367" s="152">
        <v>112.666666666667</v>
      </c>
      <c r="H9367" s="152">
        <v>331.42128744423201</v>
      </c>
      <c r="I9367" s="152">
        <v>351.47634790127597</v>
      </c>
      <c r="J9367" s="152">
        <v>314.73792247385802</v>
      </c>
      <c r="K9367" s="152">
        <v>391.30121746253599</v>
      </c>
      <c r="L9367" s="152">
        <v>36.738425427418001</v>
      </c>
      <c r="M9367" s="152">
        <v>39.8248695612603</v>
      </c>
    </row>
    <row r="9368" spans="1:13">
      <c r="A9368" s="150" t="str">
        <f t="shared" si="293"/>
        <v>2010-2012PersonsPK2</v>
      </c>
      <c r="B9368" s="151" t="str">
        <f t="shared" si="292"/>
        <v>2010-2012_Persons_PK2_&lt;75</v>
      </c>
      <c r="C9368" s="152" t="s">
        <v>8</v>
      </c>
      <c r="D9368" s="152" t="s">
        <v>215</v>
      </c>
      <c r="E9368" s="152" t="s">
        <v>145</v>
      </c>
      <c r="F9368" s="152">
        <v>336</v>
      </c>
      <c r="G9368" s="152">
        <v>112</v>
      </c>
      <c r="H9368" s="152">
        <v>326.15976003960498</v>
      </c>
      <c r="I9368" s="152">
        <v>341.60731814147198</v>
      </c>
      <c r="J9368" s="152">
        <v>305.856872611293</v>
      </c>
      <c r="K9368" s="152">
        <v>380.37053561516302</v>
      </c>
      <c r="L9368" s="152">
        <v>35.750445530179199</v>
      </c>
      <c r="M9368" s="152">
        <v>38.763217473691</v>
      </c>
    </row>
    <row r="9369" spans="1:13">
      <c r="A9369" s="150" t="str">
        <f t="shared" si="293"/>
        <v>2011-2013PersonsPK2</v>
      </c>
      <c r="B9369" s="151" t="str">
        <f t="shared" si="292"/>
        <v>2011-2013_Persons_PK2_&lt;75</v>
      </c>
      <c r="C9369" s="152" t="s">
        <v>9</v>
      </c>
      <c r="D9369" s="152" t="s">
        <v>215</v>
      </c>
      <c r="E9369" s="152" t="s">
        <v>145</v>
      </c>
      <c r="F9369" s="152">
        <v>332</v>
      </c>
      <c r="G9369" s="152">
        <v>110.666666666667</v>
      </c>
      <c r="H9369" s="152">
        <v>319.67955013769301</v>
      </c>
      <c r="I9369" s="152">
        <v>329.63983706700202</v>
      </c>
      <c r="J9369" s="152">
        <v>294.98970717178298</v>
      </c>
      <c r="K9369" s="152">
        <v>367.228348971272</v>
      </c>
      <c r="L9369" s="152">
        <v>34.650129895218598</v>
      </c>
      <c r="M9369" s="152">
        <v>37.588511904270902</v>
      </c>
    </row>
    <row r="9370" spans="1:13">
      <c r="A9370" s="150" t="str">
        <f t="shared" si="293"/>
        <v>2012-2014PersonsPK2</v>
      </c>
      <c r="B9370" s="151" t="str">
        <f t="shared" si="292"/>
        <v>2012-2014_Persons_PK2_&lt;75</v>
      </c>
      <c r="C9370" s="152" t="s">
        <v>216</v>
      </c>
      <c r="D9370" s="152" t="s">
        <v>215</v>
      </c>
      <c r="E9370" s="152" t="s">
        <v>145</v>
      </c>
      <c r="F9370" s="152">
        <v>341</v>
      </c>
      <c r="G9370" s="152">
        <v>113.666666666667</v>
      </c>
      <c r="H9370" s="152">
        <v>325.84806497850002</v>
      </c>
      <c r="I9370" s="152">
        <v>329.92547794079002</v>
      </c>
      <c r="J9370" s="152">
        <v>295.72720107554801</v>
      </c>
      <c r="K9370" s="152">
        <v>366.98356309501099</v>
      </c>
      <c r="L9370" s="152">
        <v>34.198276865241503</v>
      </c>
      <c r="M9370" s="152">
        <v>37.058085154220699</v>
      </c>
    </row>
    <row r="9371" spans="1:13">
      <c r="A9371" s="150" t="str">
        <f t="shared" si="293"/>
        <v>2004-2006PersonsPK3</v>
      </c>
      <c r="B9371" s="151" t="str">
        <f t="shared" si="292"/>
        <v>2004-2006_Persons_PK3_&lt;75</v>
      </c>
      <c r="C9371" s="152" t="s">
        <v>1</v>
      </c>
      <c r="D9371" s="152" t="s">
        <v>215</v>
      </c>
      <c r="E9371" s="152" t="s">
        <v>146</v>
      </c>
      <c r="F9371" s="152">
        <v>446</v>
      </c>
      <c r="G9371" s="152">
        <v>148.666666666667</v>
      </c>
      <c r="H9371" s="152">
        <v>470.94601015807302</v>
      </c>
      <c r="I9371" s="152">
        <v>502.67272276563</v>
      </c>
      <c r="J9371" s="152">
        <v>457.01916454173198</v>
      </c>
      <c r="K9371" s="152">
        <v>551.645755443182</v>
      </c>
      <c r="L9371" s="152">
        <v>45.653558223897797</v>
      </c>
      <c r="M9371" s="152">
        <v>48.973032677552602</v>
      </c>
    </row>
    <row r="9372" spans="1:13">
      <c r="A9372" s="150" t="str">
        <f t="shared" si="293"/>
        <v>2005-2007PersonsPK3</v>
      </c>
      <c r="B9372" s="151" t="str">
        <f t="shared" si="292"/>
        <v>2005-2007_Persons_PK3_&lt;75</v>
      </c>
      <c r="C9372" s="152" t="s">
        <v>3</v>
      </c>
      <c r="D9372" s="152" t="s">
        <v>215</v>
      </c>
      <c r="E9372" s="152" t="s">
        <v>146</v>
      </c>
      <c r="F9372" s="152">
        <v>451</v>
      </c>
      <c r="G9372" s="152">
        <v>150.333333333333</v>
      </c>
      <c r="H9372" s="152">
        <v>474.257592327753</v>
      </c>
      <c r="I9372" s="152">
        <v>504.309012054405</v>
      </c>
      <c r="J9372" s="152">
        <v>458.755028075388</v>
      </c>
      <c r="K9372" s="152">
        <v>553.15610084051195</v>
      </c>
      <c r="L9372" s="152">
        <v>45.553983979016998</v>
      </c>
      <c r="M9372" s="152">
        <v>48.847088786106703</v>
      </c>
    </row>
    <row r="9373" spans="1:13">
      <c r="A9373" s="150" t="str">
        <f t="shared" si="293"/>
        <v>2006-2008PersonsPK3</v>
      </c>
      <c r="B9373" s="151" t="str">
        <f t="shared" si="292"/>
        <v>2006-2008_Persons_PK3_&lt;75</v>
      </c>
      <c r="C9373" s="152" t="s">
        <v>4</v>
      </c>
      <c r="D9373" s="152" t="s">
        <v>215</v>
      </c>
      <c r="E9373" s="152" t="s">
        <v>146</v>
      </c>
      <c r="F9373" s="152">
        <v>414</v>
      </c>
      <c r="G9373" s="152">
        <v>138</v>
      </c>
      <c r="H9373" s="152">
        <v>432.59736052914798</v>
      </c>
      <c r="I9373" s="152">
        <v>458.55116821246401</v>
      </c>
      <c r="J9373" s="152">
        <v>415.36181273594798</v>
      </c>
      <c r="K9373" s="152">
        <v>505.00478362903999</v>
      </c>
      <c r="L9373" s="152">
        <v>43.189355476515701</v>
      </c>
      <c r="M9373" s="152">
        <v>46.453615416575801</v>
      </c>
    </row>
    <row r="9374" spans="1:13">
      <c r="A9374" s="150" t="str">
        <f t="shared" si="293"/>
        <v>2007-2009PersonsPK3</v>
      </c>
      <c r="B9374" s="151" t="str">
        <f t="shared" si="292"/>
        <v>2007-2009_Persons_PK3_&lt;75</v>
      </c>
      <c r="C9374" s="152" t="s">
        <v>5</v>
      </c>
      <c r="D9374" s="152" t="s">
        <v>215</v>
      </c>
      <c r="E9374" s="152" t="s">
        <v>146</v>
      </c>
      <c r="F9374" s="152">
        <v>371</v>
      </c>
      <c r="G9374" s="152">
        <v>123.666666666667</v>
      </c>
      <c r="H9374" s="152">
        <v>385.25841389837899</v>
      </c>
      <c r="I9374" s="152">
        <v>405.71646414084699</v>
      </c>
      <c r="J9374" s="152">
        <v>365.40135579593698</v>
      </c>
      <c r="K9374" s="152">
        <v>449.25773257991398</v>
      </c>
      <c r="L9374" s="152">
        <v>40.315108344910399</v>
      </c>
      <c r="M9374" s="152">
        <v>43.541268439066897</v>
      </c>
    </row>
    <row r="9375" spans="1:13">
      <c r="A9375" s="150" t="str">
        <f t="shared" si="293"/>
        <v>2008-2010PersonsPK3</v>
      </c>
      <c r="B9375" s="151" t="str">
        <f t="shared" si="292"/>
        <v>2008-2010_Persons_PK3_&lt;75</v>
      </c>
      <c r="C9375" s="152" t="s">
        <v>6</v>
      </c>
      <c r="D9375" s="152" t="s">
        <v>215</v>
      </c>
      <c r="E9375" s="152" t="s">
        <v>146</v>
      </c>
      <c r="F9375" s="152">
        <v>353</v>
      </c>
      <c r="G9375" s="152">
        <v>117.666666666667</v>
      </c>
      <c r="H9375" s="152">
        <v>364.39085822821397</v>
      </c>
      <c r="I9375" s="152">
        <v>383.48623488010298</v>
      </c>
      <c r="J9375" s="152">
        <v>344.42939080363698</v>
      </c>
      <c r="K9375" s="152">
        <v>425.75071739805003</v>
      </c>
      <c r="L9375" s="152">
        <v>39.056844076465801</v>
      </c>
      <c r="M9375" s="152">
        <v>42.264482517946902</v>
      </c>
    </row>
    <row r="9376" spans="1:13">
      <c r="A9376" s="150" t="str">
        <f t="shared" si="293"/>
        <v>2009-2011PersonsPK3</v>
      </c>
      <c r="B9376" s="151" t="str">
        <f t="shared" si="292"/>
        <v>2009-2011_Persons_PK3_&lt;75</v>
      </c>
      <c r="C9376" s="152" t="s">
        <v>7</v>
      </c>
      <c r="D9376" s="152" t="s">
        <v>215</v>
      </c>
      <c r="E9376" s="152" t="s">
        <v>146</v>
      </c>
      <c r="F9376" s="152">
        <v>364</v>
      </c>
      <c r="G9376" s="152">
        <v>121.333333333333</v>
      </c>
      <c r="H9376" s="152">
        <v>374.43166622091502</v>
      </c>
      <c r="I9376" s="152">
        <v>391.848375672408</v>
      </c>
      <c r="J9376" s="152">
        <v>352.51538941798401</v>
      </c>
      <c r="K9376" s="152">
        <v>434.36035883171598</v>
      </c>
      <c r="L9376" s="152">
        <v>39.332986254423901</v>
      </c>
      <c r="M9376" s="152">
        <v>42.511983159307199</v>
      </c>
    </row>
    <row r="9377" spans="1:13">
      <c r="A9377" s="150" t="str">
        <f t="shared" si="293"/>
        <v>2010-2012PersonsPK3</v>
      </c>
      <c r="B9377" s="151" t="str">
        <f t="shared" si="292"/>
        <v>2010-2012_Persons_PK3_&lt;75</v>
      </c>
      <c r="C9377" s="152" t="s">
        <v>8</v>
      </c>
      <c r="D9377" s="152" t="s">
        <v>215</v>
      </c>
      <c r="E9377" s="152" t="s">
        <v>146</v>
      </c>
      <c r="F9377" s="152">
        <v>391</v>
      </c>
      <c r="G9377" s="152">
        <v>130.333333333333</v>
      </c>
      <c r="H9377" s="152">
        <v>401.82517008200898</v>
      </c>
      <c r="I9377" s="152">
        <v>416.75225434599599</v>
      </c>
      <c r="J9377" s="152">
        <v>376.35991986292601</v>
      </c>
      <c r="K9377" s="152">
        <v>460.28966707769098</v>
      </c>
      <c r="L9377" s="152">
        <v>40.392334483070201</v>
      </c>
      <c r="M9377" s="152">
        <v>43.537412731694502</v>
      </c>
    </row>
    <row r="9378" spans="1:13">
      <c r="A9378" s="150" t="str">
        <f t="shared" si="293"/>
        <v>2011-2013PersonsPK3</v>
      </c>
      <c r="B9378" s="151" t="str">
        <f t="shared" si="292"/>
        <v>2011-2013_Persons_PK3_&lt;75</v>
      </c>
      <c r="C9378" s="152" t="s">
        <v>9</v>
      </c>
      <c r="D9378" s="152" t="s">
        <v>215</v>
      </c>
      <c r="E9378" s="152" t="s">
        <v>146</v>
      </c>
      <c r="F9378" s="152">
        <v>398</v>
      </c>
      <c r="G9378" s="152">
        <v>132.666666666667</v>
      </c>
      <c r="H9378" s="152">
        <v>409.63359407163398</v>
      </c>
      <c r="I9378" s="152">
        <v>419.23114906960598</v>
      </c>
      <c r="J9378" s="152">
        <v>378.96437938192099</v>
      </c>
      <c r="K9378" s="152">
        <v>462.604376048208</v>
      </c>
      <c r="L9378" s="152">
        <v>40.266769687684999</v>
      </c>
      <c r="M9378" s="152">
        <v>43.3732269786016</v>
      </c>
    </row>
    <row r="9379" spans="1:13">
      <c r="A9379" s="150" t="str">
        <f t="shared" si="293"/>
        <v>2012-2014PersonsPK3</v>
      </c>
      <c r="B9379" s="151" t="str">
        <f t="shared" si="292"/>
        <v>2012-2014_Persons_PK3_&lt;75</v>
      </c>
      <c r="C9379" s="152" t="s">
        <v>216</v>
      </c>
      <c r="D9379" s="152" t="s">
        <v>215</v>
      </c>
      <c r="E9379" s="152" t="s">
        <v>146</v>
      </c>
      <c r="F9379" s="152">
        <v>411</v>
      </c>
      <c r="G9379" s="152">
        <v>137</v>
      </c>
      <c r="H9379" s="152">
        <v>423.650194817243</v>
      </c>
      <c r="I9379" s="152">
        <v>426.35367872438002</v>
      </c>
      <c r="J9379" s="152">
        <v>386.05157583672002</v>
      </c>
      <c r="K9379" s="152">
        <v>469.71337265092802</v>
      </c>
      <c r="L9379" s="152">
        <v>40.302102887660297</v>
      </c>
      <c r="M9379" s="152">
        <v>43.359693926548204</v>
      </c>
    </row>
    <row r="9380" spans="1:13">
      <c r="A9380" s="150" t="str">
        <f t="shared" si="293"/>
        <v>2004-2006PersonsPK4</v>
      </c>
      <c r="B9380" s="151" t="str">
        <f t="shared" si="292"/>
        <v>2004-2006_Persons_PK4_&lt;75</v>
      </c>
      <c r="C9380" s="152" t="s">
        <v>1</v>
      </c>
      <c r="D9380" s="152" t="s">
        <v>215</v>
      </c>
      <c r="E9380" s="152" t="s">
        <v>147</v>
      </c>
      <c r="F9380" s="152">
        <v>459</v>
      </c>
      <c r="G9380" s="152">
        <v>153</v>
      </c>
      <c r="H9380" s="152">
        <v>456.36676377303002</v>
      </c>
      <c r="I9380" s="152">
        <v>541.181773309194</v>
      </c>
      <c r="J9380" s="152">
        <v>492.43307087385398</v>
      </c>
      <c r="K9380" s="152">
        <v>593.422489488785</v>
      </c>
      <c r="L9380" s="152">
        <v>48.748702435339297</v>
      </c>
      <c r="M9380" s="152">
        <v>52.240716179591601</v>
      </c>
    </row>
    <row r="9381" spans="1:13">
      <c r="A9381" s="150" t="str">
        <f t="shared" si="293"/>
        <v>2005-2007PersonsPK4</v>
      </c>
      <c r="B9381" s="151" t="str">
        <f t="shared" si="292"/>
        <v>2005-2007_Persons_PK4_&lt;75</v>
      </c>
      <c r="C9381" s="152" t="s">
        <v>3</v>
      </c>
      <c r="D9381" s="152" t="s">
        <v>215</v>
      </c>
      <c r="E9381" s="152" t="s">
        <v>147</v>
      </c>
      <c r="F9381" s="152">
        <v>437</v>
      </c>
      <c r="G9381" s="152">
        <v>145.666666666667</v>
      </c>
      <c r="H9381" s="152">
        <v>433.43284766372801</v>
      </c>
      <c r="I9381" s="152">
        <v>506.42788357554298</v>
      </c>
      <c r="J9381" s="152">
        <v>459.69875280202302</v>
      </c>
      <c r="K9381" s="152">
        <v>556.59088240512801</v>
      </c>
      <c r="L9381" s="152">
        <v>46.729130773519302</v>
      </c>
      <c r="M9381" s="152">
        <v>50.162998829585497</v>
      </c>
    </row>
    <row r="9382" spans="1:13">
      <c r="A9382" s="150" t="str">
        <f t="shared" si="293"/>
        <v>2006-2008PersonsPK4</v>
      </c>
      <c r="B9382" s="151" t="str">
        <f t="shared" si="292"/>
        <v>2006-2008_Persons_PK4_&lt;75</v>
      </c>
      <c r="C9382" s="152" t="s">
        <v>4</v>
      </c>
      <c r="D9382" s="152" t="s">
        <v>215</v>
      </c>
      <c r="E9382" s="152" t="s">
        <v>147</v>
      </c>
      <c r="F9382" s="152">
        <v>463</v>
      </c>
      <c r="G9382" s="152">
        <v>154.333333333333</v>
      </c>
      <c r="H9382" s="152">
        <v>458.58383764349298</v>
      </c>
      <c r="I9382" s="152">
        <v>527.81671812564002</v>
      </c>
      <c r="J9382" s="152">
        <v>480.525581848054</v>
      </c>
      <c r="K9382" s="152">
        <v>578.48022902680896</v>
      </c>
      <c r="L9382" s="152">
        <v>47.291136277586197</v>
      </c>
      <c r="M9382" s="152">
        <v>50.6635109011686</v>
      </c>
    </row>
    <row r="9383" spans="1:13">
      <c r="A9383" s="150" t="str">
        <f t="shared" si="293"/>
        <v>2007-2009PersonsPK4</v>
      </c>
      <c r="B9383" s="151" t="str">
        <f t="shared" si="292"/>
        <v>2007-2009_Persons_PK4_&lt;75</v>
      </c>
      <c r="C9383" s="152" t="s">
        <v>5</v>
      </c>
      <c r="D9383" s="152" t="s">
        <v>215</v>
      </c>
      <c r="E9383" s="152" t="s">
        <v>147</v>
      </c>
      <c r="F9383" s="152">
        <v>440</v>
      </c>
      <c r="G9383" s="152">
        <v>146.666666666667</v>
      </c>
      <c r="H9383" s="152">
        <v>433.90365366599298</v>
      </c>
      <c r="I9383" s="152">
        <v>492.75471293686701</v>
      </c>
      <c r="J9383" s="152">
        <v>447.49027349080598</v>
      </c>
      <c r="K9383" s="152">
        <v>541.33358098341603</v>
      </c>
      <c r="L9383" s="152">
        <v>45.264439446061701</v>
      </c>
      <c r="M9383" s="152">
        <v>48.578868046548102</v>
      </c>
    </row>
    <row r="9384" spans="1:13">
      <c r="A9384" s="150" t="str">
        <f t="shared" si="293"/>
        <v>2008-2010PersonsPK4</v>
      </c>
      <c r="B9384" s="151" t="str">
        <f t="shared" si="292"/>
        <v>2008-2010_Persons_PK4_&lt;75</v>
      </c>
      <c r="C9384" s="152" t="s">
        <v>6</v>
      </c>
      <c r="D9384" s="152" t="s">
        <v>215</v>
      </c>
      <c r="E9384" s="152" t="s">
        <v>147</v>
      </c>
      <c r="F9384" s="152">
        <v>425</v>
      </c>
      <c r="G9384" s="152">
        <v>141.666666666667</v>
      </c>
      <c r="H9384" s="152">
        <v>417.82592880246199</v>
      </c>
      <c r="I9384" s="152">
        <v>473.30838177037901</v>
      </c>
      <c r="J9384" s="152">
        <v>429.11778199768003</v>
      </c>
      <c r="K9384" s="152">
        <v>520.793661968028</v>
      </c>
      <c r="L9384" s="152">
        <v>44.190599772699301</v>
      </c>
      <c r="M9384" s="152">
        <v>47.4852801976484</v>
      </c>
    </row>
    <row r="9385" spans="1:13">
      <c r="A9385" s="150" t="str">
        <f t="shared" si="293"/>
        <v>2009-2011PersonsPK4</v>
      </c>
      <c r="B9385" s="151" t="str">
        <f t="shared" si="292"/>
        <v>2009-2011_Persons_PK4_&lt;75</v>
      </c>
      <c r="C9385" s="152" t="s">
        <v>7</v>
      </c>
      <c r="D9385" s="152" t="s">
        <v>215</v>
      </c>
      <c r="E9385" s="152" t="s">
        <v>147</v>
      </c>
      <c r="F9385" s="152">
        <v>423</v>
      </c>
      <c r="G9385" s="152">
        <v>141</v>
      </c>
      <c r="H9385" s="152">
        <v>413.89837473947898</v>
      </c>
      <c r="I9385" s="152">
        <v>463.43877301155902</v>
      </c>
      <c r="J9385" s="152">
        <v>420.063365428748</v>
      </c>
      <c r="K9385" s="152">
        <v>510.05602714945297</v>
      </c>
      <c r="L9385" s="152">
        <v>43.375407582811199</v>
      </c>
      <c r="M9385" s="152">
        <v>46.6172541378942</v>
      </c>
    </row>
    <row r="9386" spans="1:13">
      <c r="A9386" s="150" t="str">
        <f t="shared" si="293"/>
        <v>2010-2012PersonsPK4</v>
      </c>
      <c r="B9386" s="151" t="str">
        <f t="shared" si="292"/>
        <v>2010-2012_Persons_PK4_&lt;75</v>
      </c>
      <c r="C9386" s="152" t="s">
        <v>8</v>
      </c>
      <c r="D9386" s="152" t="s">
        <v>215</v>
      </c>
      <c r="E9386" s="152" t="s">
        <v>147</v>
      </c>
      <c r="F9386" s="152">
        <v>416</v>
      </c>
      <c r="G9386" s="152">
        <v>138.666666666667</v>
      </c>
      <c r="H9386" s="152">
        <v>407.24823542080702</v>
      </c>
      <c r="I9386" s="152">
        <v>450.08665849994401</v>
      </c>
      <c r="J9386" s="152">
        <v>407.67031390192898</v>
      </c>
      <c r="K9386" s="152">
        <v>495.70080973663602</v>
      </c>
      <c r="L9386" s="152">
        <v>42.416344598015002</v>
      </c>
      <c r="M9386" s="152">
        <v>45.6141512366911</v>
      </c>
    </row>
    <row r="9387" spans="1:13">
      <c r="A9387" s="150" t="str">
        <f t="shared" si="293"/>
        <v>2011-2013PersonsPK4</v>
      </c>
      <c r="B9387" s="151" t="str">
        <f t="shared" si="292"/>
        <v>2011-2013_Persons_PK4_&lt;75</v>
      </c>
      <c r="C9387" s="152" t="s">
        <v>9</v>
      </c>
      <c r="D9387" s="152" t="s">
        <v>215</v>
      </c>
      <c r="E9387" s="152" t="s">
        <v>147</v>
      </c>
      <c r="F9387" s="152">
        <v>414</v>
      </c>
      <c r="G9387" s="152">
        <v>138</v>
      </c>
      <c r="H9387" s="152">
        <v>405.06031876486003</v>
      </c>
      <c r="I9387" s="152">
        <v>438.72160445423401</v>
      </c>
      <c r="J9387" s="152">
        <v>397.30588467016003</v>
      </c>
      <c r="K9387" s="152">
        <v>483.26753244559302</v>
      </c>
      <c r="L9387" s="152">
        <v>41.4157197840739</v>
      </c>
      <c r="M9387" s="152">
        <v>44.545927991358298</v>
      </c>
    </row>
    <row r="9388" spans="1:13">
      <c r="A9388" s="150" t="str">
        <f t="shared" si="293"/>
        <v>2012-2014PersonsPK4</v>
      </c>
      <c r="B9388" s="151" t="str">
        <f t="shared" si="292"/>
        <v>2012-2014_Persons_PK4_&lt;75</v>
      </c>
      <c r="C9388" s="152" t="s">
        <v>216</v>
      </c>
      <c r="D9388" s="152" t="s">
        <v>215</v>
      </c>
      <c r="E9388" s="152" t="s">
        <v>147</v>
      </c>
      <c r="F9388" s="152">
        <v>367</v>
      </c>
      <c r="G9388" s="152">
        <v>122.333333333333</v>
      </c>
      <c r="H9388" s="152">
        <v>358.86454085873299</v>
      </c>
      <c r="I9388" s="152">
        <v>384.36367591024998</v>
      </c>
      <c r="J9388" s="152">
        <v>345.92124597028698</v>
      </c>
      <c r="K9388" s="152">
        <v>425.89985005607701</v>
      </c>
      <c r="L9388" s="152">
        <v>38.442429939963198</v>
      </c>
      <c r="M9388" s="152">
        <v>41.536174145826699</v>
      </c>
    </row>
    <row r="9389" spans="1:13">
      <c r="A9389" s="150" t="str">
        <f t="shared" si="293"/>
        <v>2004-2006PersonsPK5</v>
      </c>
      <c r="B9389" s="151" t="str">
        <f t="shared" si="292"/>
        <v>2004-2006_Persons_PK5_&lt;75</v>
      </c>
      <c r="C9389" s="152" t="s">
        <v>1</v>
      </c>
      <c r="D9389" s="152" t="s">
        <v>215</v>
      </c>
      <c r="E9389" s="152" t="s">
        <v>148</v>
      </c>
      <c r="F9389" s="152">
        <v>556</v>
      </c>
      <c r="G9389" s="152">
        <v>185.333333333333</v>
      </c>
      <c r="H9389" s="152">
        <v>572.93008398165796</v>
      </c>
      <c r="I9389" s="152">
        <v>696.12891588225705</v>
      </c>
      <c r="J9389" s="152">
        <v>639.02510178797797</v>
      </c>
      <c r="K9389" s="152">
        <v>756.93623611686701</v>
      </c>
      <c r="L9389" s="152">
        <v>57.103814094279102</v>
      </c>
      <c r="M9389" s="152">
        <v>60.807320234609499</v>
      </c>
    </row>
    <row r="9390" spans="1:13">
      <c r="A9390" s="150" t="str">
        <f t="shared" si="293"/>
        <v>2005-2007PersonsPK5</v>
      </c>
      <c r="B9390" s="151" t="str">
        <f t="shared" si="292"/>
        <v>2005-2007_Persons_PK5_&lt;75</v>
      </c>
      <c r="C9390" s="152" t="s">
        <v>3</v>
      </c>
      <c r="D9390" s="152" t="s">
        <v>215</v>
      </c>
      <c r="E9390" s="152" t="s">
        <v>148</v>
      </c>
      <c r="F9390" s="152">
        <v>547</v>
      </c>
      <c r="G9390" s="152">
        <v>182.333333333333</v>
      </c>
      <c r="H9390" s="152">
        <v>560.51399235569602</v>
      </c>
      <c r="I9390" s="152">
        <v>677.75053928266402</v>
      </c>
      <c r="J9390" s="152">
        <v>621.61379782072402</v>
      </c>
      <c r="K9390" s="152">
        <v>737.55895177622301</v>
      </c>
      <c r="L9390" s="152">
        <v>56.136741461940602</v>
      </c>
      <c r="M9390" s="152">
        <v>59.8084124935585</v>
      </c>
    </row>
    <row r="9391" spans="1:13">
      <c r="A9391" s="150" t="str">
        <f t="shared" si="293"/>
        <v>2006-2008PersonsPK5</v>
      </c>
      <c r="B9391" s="151" t="str">
        <f t="shared" si="292"/>
        <v>2006-2008_Persons_PK5_&lt;75</v>
      </c>
      <c r="C9391" s="152" t="s">
        <v>4</v>
      </c>
      <c r="D9391" s="152" t="s">
        <v>215</v>
      </c>
      <c r="E9391" s="152" t="s">
        <v>148</v>
      </c>
      <c r="F9391" s="152">
        <v>519</v>
      </c>
      <c r="G9391" s="152">
        <v>173</v>
      </c>
      <c r="H9391" s="152">
        <v>529.90004390308695</v>
      </c>
      <c r="I9391" s="152">
        <v>634.74536100115597</v>
      </c>
      <c r="J9391" s="152">
        <v>580.79849398310898</v>
      </c>
      <c r="K9391" s="152">
        <v>692.31801175624105</v>
      </c>
      <c r="L9391" s="152">
        <v>53.946867018047897</v>
      </c>
      <c r="M9391" s="152">
        <v>57.572650755084602</v>
      </c>
    </row>
    <row r="9392" spans="1:13">
      <c r="A9392" s="150" t="str">
        <f t="shared" si="293"/>
        <v>2007-2009PersonsPK5</v>
      </c>
      <c r="B9392" s="151" t="str">
        <f t="shared" si="292"/>
        <v>2007-2009_Persons_PK5_&lt;75</v>
      </c>
      <c r="C9392" s="152" t="s">
        <v>5</v>
      </c>
      <c r="D9392" s="152" t="s">
        <v>215</v>
      </c>
      <c r="E9392" s="152" t="s">
        <v>148</v>
      </c>
      <c r="F9392" s="152">
        <v>502</v>
      </c>
      <c r="G9392" s="152">
        <v>167.333333333333</v>
      </c>
      <c r="H9392" s="152">
        <v>512.396525502445</v>
      </c>
      <c r="I9392" s="152">
        <v>607.68893968824898</v>
      </c>
      <c r="J9392" s="152">
        <v>555.24503325580702</v>
      </c>
      <c r="K9392" s="152">
        <v>663.71898819676096</v>
      </c>
      <c r="L9392" s="152">
        <v>52.443906432442397</v>
      </c>
      <c r="M9392" s="152">
        <v>56.030048508512103</v>
      </c>
    </row>
    <row r="9393" spans="1:13">
      <c r="A9393" s="150" t="str">
        <f t="shared" si="293"/>
        <v>2008-2010PersonsPK5</v>
      </c>
      <c r="B9393" s="151" t="str">
        <f t="shared" si="292"/>
        <v>2008-2010_Persons_PK5_&lt;75</v>
      </c>
      <c r="C9393" s="152" t="s">
        <v>6</v>
      </c>
      <c r="D9393" s="152" t="s">
        <v>215</v>
      </c>
      <c r="E9393" s="152" t="s">
        <v>148</v>
      </c>
      <c r="F9393" s="152">
        <v>489</v>
      </c>
      <c r="G9393" s="152">
        <v>163</v>
      </c>
      <c r="H9393" s="152">
        <v>498.96431741885402</v>
      </c>
      <c r="I9393" s="152">
        <v>584.46913273623397</v>
      </c>
      <c r="J9393" s="152">
        <v>533.42723612264001</v>
      </c>
      <c r="K9393" s="152">
        <v>639.04911703762104</v>
      </c>
      <c r="L9393" s="152">
        <v>51.041896613593302</v>
      </c>
      <c r="M9393" s="152">
        <v>54.579984301387398</v>
      </c>
    </row>
    <row r="9394" spans="1:13">
      <c r="A9394" s="150" t="str">
        <f t="shared" si="293"/>
        <v>2009-2011PersonsPK5</v>
      </c>
      <c r="B9394" s="151" t="str">
        <f t="shared" si="292"/>
        <v>2009-2011_Persons_PK5_&lt;75</v>
      </c>
      <c r="C9394" s="152" t="s">
        <v>7</v>
      </c>
      <c r="D9394" s="152" t="s">
        <v>215</v>
      </c>
      <c r="E9394" s="152" t="s">
        <v>148</v>
      </c>
      <c r="F9394" s="152">
        <v>487</v>
      </c>
      <c r="G9394" s="152">
        <v>162.333333333333</v>
      </c>
      <c r="H9394" s="152">
        <v>496.55875605403997</v>
      </c>
      <c r="I9394" s="152">
        <v>575.38696146346297</v>
      </c>
      <c r="J9394" s="152">
        <v>525.07168061387495</v>
      </c>
      <c r="K9394" s="152">
        <v>629.19738565766897</v>
      </c>
      <c r="L9394" s="152">
        <v>50.315280849588198</v>
      </c>
      <c r="M9394" s="152">
        <v>53.810424194205403</v>
      </c>
    </row>
    <row r="9395" spans="1:13">
      <c r="A9395" s="150" t="str">
        <f t="shared" si="293"/>
        <v>2010-2012PersonsPK5</v>
      </c>
      <c r="B9395" s="151" t="str">
        <f t="shared" si="292"/>
        <v>2010-2012_Persons_PK5_&lt;75</v>
      </c>
      <c r="C9395" s="152" t="s">
        <v>8</v>
      </c>
      <c r="D9395" s="152" t="s">
        <v>215</v>
      </c>
      <c r="E9395" s="152" t="s">
        <v>148</v>
      </c>
      <c r="F9395" s="152">
        <v>507</v>
      </c>
      <c r="G9395" s="152">
        <v>169</v>
      </c>
      <c r="H9395" s="152">
        <v>516.65104145436806</v>
      </c>
      <c r="I9395" s="152">
        <v>592.81531394736805</v>
      </c>
      <c r="J9395" s="152">
        <v>542.01924787442204</v>
      </c>
      <c r="K9395" s="152">
        <v>647.06704075909602</v>
      </c>
      <c r="L9395" s="152">
        <v>50.796066072946203</v>
      </c>
      <c r="M9395" s="152">
        <v>54.2517268117277</v>
      </c>
    </row>
    <row r="9396" spans="1:13">
      <c r="A9396" s="150" t="str">
        <f t="shared" si="293"/>
        <v>2011-2013PersonsPK5</v>
      </c>
      <c r="B9396" s="151" t="str">
        <f t="shared" si="292"/>
        <v>2011-2013_Persons_PK5_&lt;75</v>
      </c>
      <c r="C9396" s="152" t="s">
        <v>9</v>
      </c>
      <c r="D9396" s="152" t="s">
        <v>215</v>
      </c>
      <c r="E9396" s="152" t="s">
        <v>148</v>
      </c>
      <c r="F9396" s="152">
        <v>501</v>
      </c>
      <c r="G9396" s="152">
        <v>167</v>
      </c>
      <c r="H9396" s="152">
        <v>512.27517663779804</v>
      </c>
      <c r="I9396" s="152">
        <v>584.29866727715296</v>
      </c>
      <c r="J9396" s="152">
        <v>533.96985243063</v>
      </c>
      <c r="K9396" s="152">
        <v>638.07255301436101</v>
      </c>
      <c r="L9396" s="152">
        <v>50.328814846522199</v>
      </c>
      <c r="M9396" s="152">
        <v>53.773885737207998</v>
      </c>
    </row>
    <row r="9397" spans="1:13">
      <c r="A9397" s="150" t="str">
        <f t="shared" si="293"/>
        <v>2012-2014PersonsPK5</v>
      </c>
      <c r="B9397" s="151" t="str">
        <f t="shared" si="292"/>
        <v>2012-2014_Persons_PK5_&lt;75</v>
      </c>
      <c r="C9397" s="152" t="s">
        <v>216</v>
      </c>
      <c r="D9397" s="152" t="s">
        <v>215</v>
      </c>
      <c r="E9397" s="152" t="s">
        <v>148</v>
      </c>
      <c r="F9397" s="152">
        <v>508</v>
      </c>
      <c r="G9397" s="152">
        <v>169.333333333333</v>
      </c>
      <c r="H9397" s="152">
        <v>521.43744290362599</v>
      </c>
      <c r="I9397" s="152">
        <v>593.46821381023801</v>
      </c>
      <c r="J9397" s="152">
        <v>542.66137055968295</v>
      </c>
      <c r="K9397" s="152">
        <v>647.72792233007203</v>
      </c>
      <c r="L9397" s="152">
        <v>50.806843250555097</v>
      </c>
      <c r="M9397" s="152">
        <v>54.259708519834199</v>
      </c>
    </row>
    <row r="9398" spans="1:13">
      <c r="A9398" s="150" t="str">
        <f t="shared" si="293"/>
        <v>2004-2006PersonsPL</v>
      </c>
      <c r="B9398" s="151" t="str">
        <f t="shared" si="292"/>
        <v>2004-2006_Persons_PL_&lt;75</v>
      </c>
      <c r="C9398" s="152" t="s">
        <v>1</v>
      </c>
      <c r="D9398" s="152" t="s">
        <v>215</v>
      </c>
      <c r="E9398" s="152" t="s">
        <v>149</v>
      </c>
      <c r="F9398" s="152">
        <v>993</v>
      </c>
      <c r="G9398" s="152">
        <v>331</v>
      </c>
      <c r="H9398" s="152">
        <v>518.56764618333204</v>
      </c>
      <c r="I9398" s="152">
        <v>567.11536286257694</v>
      </c>
      <c r="J9398" s="152">
        <v>532.22997947639897</v>
      </c>
      <c r="K9398" s="152">
        <v>603.67885827985003</v>
      </c>
      <c r="L9398" s="152">
        <v>34.885383386178702</v>
      </c>
      <c r="M9398" s="152">
        <v>36.563495417273302</v>
      </c>
    </row>
    <row r="9399" spans="1:13">
      <c r="A9399" s="150" t="str">
        <f t="shared" si="293"/>
        <v>2005-2007PersonsPL</v>
      </c>
      <c r="B9399" s="151" t="str">
        <f t="shared" si="292"/>
        <v>2005-2007_Persons_PL_&lt;75</v>
      </c>
      <c r="C9399" s="152" t="s">
        <v>3</v>
      </c>
      <c r="D9399" s="152" t="s">
        <v>215</v>
      </c>
      <c r="E9399" s="152" t="s">
        <v>149</v>
      </c>
      <c r="F9399" s="152">
        <v>975</v>
      </c>
      <c r="G9399" s="152">
        <v>325</v>
      </c>
      <c r="H9399" s="152">
        <v>508.08771417851301</v>
      </c>
      <c r="I9399" s="152">
        <v>549.61064430652198</v>
      </c>
      <c r="J9399" s="152">
        <v>515.49957907841997</v>
      </c>
      <c r="K9399" s="152">
        <v>585.37805019599398</v>
      </c>
      <c r="L9399" s="152">
        <v>34.111065228102099</v>
      </c>
      <c r="M9399" s="152">
        <v>35.767405889471497</v>
      </c>
    </row>
    <row r="9400" spans="1:13">
      <c r="A9400" s="150" t="str">
        <f t="shared" si="293"/>
        <v>2006-2008PersonsPL</v>
      </c>
      <c r="B9400" s="151" t="str">
        <f t="shared" si="292"/>
        <v>2006-2008_Persons_PL_&lt;75</v>
      </c>
      <c r="C9400" s="152" t="s">
        <v>4</v>
      </c>
      <c r="D9400" s="152" t="s">
        <v>215</v>
      </c>
      <c r="E9400" s="152" t="s">
        <v>149</v>
      </c>
      <c r="F9400" s="152">
        <v>965</v>
      </c>
      <c r="G9400" s="152">
        <v>321.66666666666703</v>
      </c>
      <c r="H9400" s="152">
        <v>501.202366298426</v>
      </c>
      <c r="I9400" s="152">
        <v>537.12337525129396</v>
      </c>
      <c r="J9400" s="152">
        <v>503.61764127907497</v>
      </c>
      <c r="K9400" s="152">
        <v>572.26468831717602</v>
      </c>
      <c r="L9400" s="152">
        <v>33.505733972219197</v>
      </c>
      <c r="M9400" s="152">
        <v>35.141313065882102</v>
      </c>
    </row>
    <row r="9401" spans="1:13">
      <c r="A9401" s="150" t="str">
        <f t="shared" si="293"/>
        <v>2007-2009PersonsPL</v>
      </c>
      <c r="B9401" s="151" t="str">
        <f t="shared" si="292"/>
        <v>2007-2009_Persons_PL_&lt;75</v>
      </c>
      <c r="C9401" s="152" t="s">
        <v>5</v>
      </c>
      <c r="D9401" s="152" t="s">
        <v>215</v>
      </c>
      <c r="E9401" s="152" t="s">
        <v>149</v>
      </c>
      <c r="F9401" s="152">
        <v>937</v>
      </c>
      <c r="G9401" s="152">
        <v>312.33333333333297</v>
      </c>
      <c r="H9401" s="152">
        <v>485.85473099099801</v>
      </c>
      <c r="I9401" s="152">
        <v>518.52396038678</v>
      </c>
      <c r="J9401" s="152">
        <v>485.70262208049002</v>
      </c>
      <c r="K9401" s="152">
        <v>552.97187285002599</v>
      </c>
      <c r="L9401" s="152">
        <v>32.821338306290002</v>
      </c>
      <c r="M9401" s="152">
        <v>34.4479124632458</v>
      </c>
    </row>
    <row r="9402" spans="1:13">
      <c r="A9402" s="150" t="str">
        <f t="shared" si="293"/>
        <v>2008-2010PersonsPL</v>
      </c>
      <c r="B9402" s="151" t="str">
        <f t="shared" si="292"/>
        <v>2008-2010_Persons_PL_&lt;75</v>
      </c>
      <c r="C9402" s="152" t="s">
        <v>6</v>
      </c>
      <c r="D9402" s="152" t="s">
        <v>215</v>
      </c>
      <c r="E9402" s="152" t="s">
        <v>149</v>
      </c>
      <c r="F9402" s="152">
        <v>914</v>
      </c>
      <c r="G9402" s="152">
        <v>304.66666666666703</v>
      </c>
      <c r="H9402" s="152">
        <v>473.61930128198497</v>
      </c>
      <c r="I9402" s="152">
        <v>502.78378880589702</v>
      </c>
      <c r="J9402" s="152">
        <v>470.570211543271</v>
      </c>
      <c r="K9402" s="152">
        <v>536.61432805961294</v>
      </c>
      <c r="L9402" s="152">
        <v>32.213577262626501</v>
      </c>
      <c r="M9402" s="152">
        <v>33.8305392537155</v>
      </c>
    </row>
    <row r="9403" spans="1:13">
      <c r="A9403" s="150" t="str">
        <f t="shared" si="293"/>
        <v>2009-2011PersonsPL</v>
      </c>
      <c r="B9403" s="151" t="str">
        <f t="shared" si="292"/>
        <v>2009-2011_Persons_PL_&lt;75</v>
      </c>
      <c r="C9403" s="152" t="s">
        <v>7</v>
      </c>
      <c r="D9403" s="152" t="s">
        <v>215</v>
      </c>
      <c r="E9403" s="152" t="s">
        <v>149</v>
      </c>
      <c r="F9403" s="152">
        <v>923</v>
      </c>
      <c r="G9403" s="152">
        <v>307.66666666666703</v>
      </c>
      <c r="H9403" s="152">
        <v>478.38954280886702</v>
      </c>
      <c r="I9403" s="152">
        <v>503.77903937802802</v>
      </c>
      <c r="J9403" s="152">
        <v>471.66389228046199</v>
      </c>
      <c r="K9403" s="152">
        <v>537.49811499557097</v>
      </c>
      <c r="L9403" s="152">
        <v>32.115147097565703</v>
      </c>
      <c r="M9403" s="152">
        <v>33.719075617542501</v>
      </c>
    </row>
    <row r="9404" spans="1:13">
      <c r="A9404" s="150" t="str">
        <f t="shared" si="293"/>
        <v>2010-2012PersonsPL</v>
      </c>
      <c r="B9404" s="151" t="str">
        <f t="shared" si="292"/>
        <v>2010-2012_Persons_PL_&lt;75</v>
      </c>
      <c r="C9404" s="152" t="s">
        <v>8</v>
      </c>
      <c r="D9404" s="152" t="s">
        <v>215</v>
      </c>
      <c r="E9404" s="152" t="s">
        <v>149</v>
      </c>
      <c r="F9404" s="152">
        <v>938</v>
      </c>
      <c r="G9404" s="152">
        <v>312.66666666666703</v>
      </c>
      <c r="H9404" s="152">
        <v>486.62052936843099</v>
      </c>
      <c r="I9404" s="152">
        <v>506.20927187095799</v>
      </c>
      <c r="J9404" s="152">
        <v>474.20652943148701</v>
      </c>
      <c r="K9404" s="152">
        <v>539.79715168062</v>
      </c>
      <c r="L9404" s="152">
        <v>32.002742439471497</v>
      </c>
      <c r="M9404" s="152">
        <v>33.587879809661601</v>
      </c>
    </row>
    <row r="9405" spans="1:13">
      <c r="A9405" s="150" t="str">
        <f t="shared" si="293"/>
        <v>2011-2013PersonsPL</v>
      </c>
      <c r="B9405" s="151" t="str">
        <f t="shared" si="292"/>
        <v>2011-2013_Persons_PL_&lt;75</v>
      </c>
      <c r="C9405" s="152" t="s">
        <v>9</v>
      </c>
      <c r="D9405" s="152" t="s">
        <v>215</v>
      </c>
      <c r="E9405" s="152" t="s">
        <v>149</v>
      </c>
      <c r="F9405" s="152">
        <v>922</v>
      </c>
      <c r="G9405" s="152">
        <v>307.33333333333297</v>
      </c>
      <c r="H9405" s="152">
        <v>478.53346620162802</v>
      </c>
      <c r="I9405" s="152">
        <v>492.392287318162</v>
      </c>
      <c r="J9405" s="152">
        <v>461.01384444210203</v>
      </c>
      <c r="K9405" s="152">
        <v>525.33873820097597</v>
      </c>
      <c r="L9405" s="152">
        <v>31.378442876060301</v>
      </c>
      <c r="M9405" s="152">
        <v>32.946450882813799</v>
      </c>
    </row>
    <row r="9406" spans="1:13">
      <c r="A9406" s="150" t="str">
        <f t="shared" si="293"/>
        <v>2012-2014PersonsPL</v>
      </c>
      <c r="B9406" s="151" t="str">
        <f t="shared" si="292"/>
        <v>2012-2014_Persons_PL_&lt;75</v>
      </c>
      <c r="C9406" s="152" t="s">
        <v>216</v>
      </c>
      <c r="D9406" s="152" t="s">
        <v>215</v>
      </c>
      <c r="E9406" s="152" t="s">
        <v>149</v>
      </c>
      <c r="F9406" s="152">
        <v>868</v>
      </c>
      <c r="G9406" s="152">
        <v>289.33333333333297</v>
      </c>
      <c r="H9406" s="152">
        <v>451.24899274778397</v>
      </c>
      <c r="I9406" s="152">
        <v>457.161254915261</v>
      </c>
      <c r="J9406" s="152">
        <v>427.16571551969503</v>
      </c>
      <c r="K9406" s="152">
        <v>488.702907346953</v>
      </c>
      <c r="L9406" s="152">
        <v>29.995539395565601</v>
      </c>
      <c r="M9406" s="152">
        <v>31.541652431691901</v>
      </c>
    </row>
    <row r="9407" spans="1:13">
      <c r="A9407" s="150" t="str">
        <f t="shared" si="293"/>
        <v>2004-2006PersonsPL1</v>
      </c>
      <c r="B9407" s="151" t="str">
        <f t="shared" ref="B9407:B9470" si="294">CONCATENATE(C9407,"_",D9407,"_",E9407,"_","&lt;75")</f>
        <v>2004-2006_Persons_PL1_&lt;75</v>
      </c>
      <c r="C9407" s="152" t="s">
        <v>1</v>
      </c>
      <c r="D9407" s="152" t="s">
        <v>215</v>
      </c>
      <c r="E9407" s="152" t="s">
        <v>150</v>
      </c>
      <c r="F9407" s="152">
        <v>186</v>
      </c>
      <c r="G9407" s="152">
        <v>62</v>
      </c>
      <c r="H9407" s="152">
        <v>436.36363636363598</v>
      </c>
      <c r="I9407" s="152">
        <v>479.60389313064798</v>
      </c>
      <c r="J9407" s="152">
        <v>412.58291809750102</v>
      </c>
      <c r="K9407" s="152">
        <v>554.33528480315204</v>
      </c>
      <c r="L9407" s="152">
        <v>67.020975033146499</v>
      </c>
      <c r="M9407" s="152">
        <v>74.731391672504202</v>
      </c>
    </row>
    <row r="9408" spans="1:13">
      <c r="A9408" s="150" t="str">
        <f t="shared" si="293"/>
        <v>2005-2007PersonsPL1</v>
      </c>
      <c r="B9408" s="151" t="str">
        <f t="shared" si="294"/>
        <v>2005-2007_Persons_PL1_&lt;75</v>
      </c>
      <c r="C9408" s="152" t="s">
        <v>3</v>
      </c>
      <c r="D9408" s="152" t="s">
        <v>215</v>
      </c>
      <c r="E9408" s="152" t="s">
        <v>150</v>
      </c>
      <c r="F9408" s="152">
        <v>180</v>
      </c>
      <c r="G9408" s="152">
        <v>60</v>
      </c>
      <c r="H9408" s="152">
        <v>423.19085907744397</v>
      </c>
      <c r="I9408" s="152">
        <v>452.61774327010602</v>
      </c>
      <c r="J9408" s="152">
        <v>388.44093022740299</v>
      </c>
      <c r="K9408" s="152">
        <v>524.30738204136901</v>
      </c>
      <c r="L9408" s="152">
        <v>64.176813042703003</v>
      </c>
      <c r="M9408" s="152">
        <v>71.689638771263603</v>
      </c>
    </row>
    <row r="9409" spans="1:13">
      <c r="A9409" s="150" t="str">
        <f t="shared" si="293"/>
        <v>2006-2008PersonsPL1</v>
      </c>
      <c r="B9409" s="151" t="str">
        <f t="shared" si="294"/>
        <v>2006-2008_Persons_PL1_&lt;75</v>
      </c>
      <c r="C9409" s="152" t="s">
        <v>4</v>
      </c>
      <c r="D9409" s="152" t="s">
        <v>215</v>
      </c>
      <c r="E9409" s="152" t="s">
        <v>150</v>
      </c>
      <c r="F9409" s="152">
        <v>171</v>
      </c>
      <c r="G9409" s="152">
        <v>57</v>
      </c>
      <c r="H9409" s="152">
        <v>402.66559917112102</v>
      </c>
      <c r="I9409" s="152">
        <v>424.48283026632299</v>
      </c>
      <c r="J9409" s="152">
        <v>362.80087612536101</v>
      </c>
      <c r="K9409" s="152">
        <v>493.58507911268703</v>
      </c>
      <c r="L9409" s="152">
        <v>61.681954140962397</v>
      </c>
      <c r="M9409" s="152">
        <v>69.102248846363807</v>
      </c>
    </row>
    <row r="9410" spans="1:13">
      <c r="A9410" s="150" t="str">
        <f t="shared" si="293"/>
        <v>2007-2009PersonsPL1</v>
      </c>
      <c r="B9410" s="151" t="str">
        <f t="shared" si="294"/>
        <v>2007-2009_Persons_PL1_&lt;75</v>
      </c>
      <c r="C9410" s="152" t="s">
        <v>5</v>
      </c>
      <c r="D9410" s="152" t="s">
        <v>215</v>
      </c>
      <c r="E9410" s="152" t="s">
        <v>150</v>
      </c>
      <c r="F9410" s="152">
        <v>173</v>
      </c>
      <c r="G9410" s="152">
        <v>57.6666666666667</v>
      </c>
      <c r="H9410" s="152">
        <v>408.78051085749399</v>
      </c>
      <c r="I9410" s="152">
        <v>428.36754824438702</v>
      </c>
      <c r="J9410" s="152">
        <v>366.49451721295901</v>
      </c>
      <c r="K9410" s="152">
        <v>497.63798122356502</v>
      </c>
      <c r="L9410" s="152">
        <v>61.873031031428397</v>
      </c>
      <c r="M9410" s="152">
        <v>69.270432979177897</v>
      </c>
    </row>
    <row r="9411" spans="1:13">
      <c r="A9411" s="150" t="str">
        <f t="shared" ref="A9411:A9474" si="295">C9411&amp;D9411&amp;E9411</f>
        <v>2008-2010PersonsPL1</v>
      </c>
      <c r="B9411" s="151" t="str">
        <f t="shared" si="294"/>
        <v>2008-2010_Persons_PL1_&lt;75</v>
      </c>
      <c r="C9411" s="152" t="s">
        <v>6</v>
      </c>
      <c r="D9411" s="152" t="s">
        <v>215</v>
      </c>
      <c r="E9411" s="152" t="s">
        <v>150</v>
      </c>
      <c r="F9411" s="152">
        <v>165</v>
      </c>
      <c r="G9411" s="152">
        <v>55</v>
      </c>
      <c r="H9411" s="152">
        <v>391.06939704209299</v>
      </c>
      <c r="I9411" s="152">
        <v>407.21327602281798</v>
      </c>
      <c r="J9411" s="152">
        <v>347.08005939325801</v>
      </c>
      <c r="K9411" s="152">
        <v>474.719278224758</v>
      </c>
      <c r="L9411" s="152">
        <v>60.133216629559499</v>
      </c>
      <c r="M9411" s="152">
        <v>67.506002201940902</v>
      </c>
    </row>
    <row r="9412" spans="1:13">
      <c r="A9412" s="150" t="str">
        <f t="shared" si="295"/>
        <v>2009-2011PersonsPL1</v>
      </c>
      <c r="B9412" s="151" t="str">
        <f t="shared" si="294"/>
        <v>2009-2011_Persons_PL1_&lt;75</v>
      </c>
      <c r="C9412" s="152" t="s">
        <v>7</v>
      </c>
      <c r="D9412" s="152" t="s">
        <v>215</v>
      </c>
      <c r="E9412" s="152" t="s">
        <v>150</v>
      </c>
      <c r="F9412" s="152">
        <v>160</v>
      </c>
      <c r="G9412" s="152">
        <v>53.3333333333333</v>
      </c>
      <c r="H9412" s="152">
        <v>380.38180824002097</v>
      </c>
      <c r="I9412" s="152">
        <v>388.691996710833</v>
      </c>
      <c r="J9412" s="152">
        <v>330.49444801716601</v>
      </c>
      <c r="K9412" s="152">
        <v>454.14292164622299</v>
      </c>
      <c r="L9412" s="152">
        <v>58.197548693666498</v>
      </c>
      <c r="M9412" s="152">
        <v>65.450924935390603</v>
      </c>
    </row>
    <row r="9413" spans="1:13">
      <c r="A9413" s="150" t="str">
        <f t="shared" si="295"/>
        <v>2010-2012PersonsPL1</v>
      </c>
      <c r="B9413" s="151" t="str">
        <f t="shared" si="294"/>
        <v>2010-2012_Persons_PL1_&lt;75</v>
      </c>
      <c r="C9413" s="152" t="s">
        <v>8</v>
      </c>
      <c r="D9413" s="152" t="s">
        <v>215</v>
      </c>
      <c r="E9413" s="152" t="s">
        <v>150</v>
      </c>
      <c r="F9413" s="152">
        <v>160</v>
      </c>
      <c r="G9413" s="152">
        <v>53.3333333333333</v>
      </c>
      <c r="H9413" s="152">
        <v>382.09867698333102</v>
      </c>
      <c r="I9413" s="152">
        <v>381.60004854603102</v>
      </c>
      <c r="J9413" s="152">
        <v>324.54675852386703</v>
      </c>
      <c r="K9413" s="152">
        <v>445.76410160973199</v>
      </c>
      <c r="L9413" s="152">
        <v>57.0532900221639</v>
      </c>
      <c r="M9413" s="152">
        <v>64.164053063700806</v>
      </c>
    </row>
    <row r="9414" spans="1:13">
      <c r="A9414" s="150" t="str">
        <f t="shared" si="295"/>
        <v>2011-2013PersonsPL1</v>
      </c>
      <c r="B9414" s="151" t="str">
        <f t="shared" si="294"/>
        <v>2011-2013_Persons_PL1_&lt;75</v>
      </c>
      <c r="C9414" s="152" t="s">
        <v>9</v>
      </c>
      <c r="D9414" s="152" t="s">
        <v>215</v>
      </c>
      <c r="E9414" s="152" t="s">
        <v>150</v>
      </c>
      <c r="F9414" s="152">
        <v>158</v>
      </c>
      <c r="G9414" s="152">
        <v>52.6666666666667</v>
      </c>
      <c r="H9414" s="152">
        <v>378.606345250647</v>
      </c>
      <c r="I9414" s="152">
        <v>372.31397178756902</v>
      </c>
      <c r="J9414" s="152">
        <v>316.39767308046203</v>
      </c>
      <c r="K9414" s="152">
        <v>435.246208148824</v>
      </c>
      <c r="L9414" s="152">
        <v>55.916298707107103</v>
      </c>
      <c r="M9414" s="152">
        <v>62.932236361255299</v>
      </c>
    </row>
    <row r="9415" spans="1:13">
      <c r="A9415" s="150" t="str">
        <f t="shared" si="295"/>
        <v>2012-2014PersonsPL1</v>
      </c>
      <c r="B9415" s="151" t="str">
        <f t="shared" si="294"/>
        <v>2012-2014_Persons_PL1_&lt;75</v>
      </c>
      <c r="C9415" s="152" t="s">
        <v>216</v>
      </c>
      <c r="D9415" s="152" t="s">
        <v>215</v>
      </c>
      <c r="E9415" s="152" t="s">
        <v>150</v>
      </c>
      <c r="F9415" s="152">
        <v>150</v>
      </c>
      <c r="G9415" s="152">
        <v>50</v>
      </c>
      <c r="H9415" s="152">
        <v>361.33259460891799</v>
      </c>
      <c r="I9415" s="152">
        <v>348.68892368254802</v>
      </c>
      <c r="J9415" s="152">
        <v>295.01054744823699</v>
      </c>
      <c r="K9415" s="152">
        <v>409.29177477067799</v>
      </c>
      <c r="L9415" s="152">
        <v>53.678376234310903</v>
      </c>
      <c r="M9415" s="152">
        <v>60.602851088130102</v>
      </c>
    </row>
    <row r="9416" spans="1:13">
      <c r="A9416" s="150" t="str">
        <f t="shared" si="295"/>
        <v>2004-2006PersonsPL2</v>
      </c>
      <c r="B9416" s="151" t="str">
        <f t="shared" si="294"/>
        <v>2004-2006_Persons_PL2_&lt;75</v>
      </c>
      <c r="C9416" s="152" t="s">
        <v>1</v>
      </c>
      <c r="D9416" s="152" t="s">
        <v>215</v>
      </c>
      <c r="E9416" s="152" t="s">
        <v>151</v>
      </c>
      <c r="F9416" s="152">
        <v>195</v>
      </c>
      <c r="G9416" s="152">
        <v>65</v>
      </c>
      <c r="H9416" s="152">
        <v>555.53972821287095</v>
      </c>
      <c r="I9416" s="152">
        <v>603.90103588374802</v>
      </c>
      <c r="J9416" s="152">
        <v>521.67660404134597</v>
      </c>
      <c r="K9416" s="152">
        <v>695.35094458476499</v>
      </c>
      <c r="L9416" s="152">
        <v>82.224431842402495</v>
      </c>
      <c r="M9416" s="152">
        <v>91.449908701017094</v>
      </c>
    </row>
    <row r="9417" spans="1:13">
      <c r="A9417" s="150" t="str">
        <f t="shared" si="295"/>
        <v>2005-2007PersonsPL2</v>
      </c>
      <c r="B9417" s="151" t="str">
        <f t="shared" si="294"/>
        <v>2005-2007_Persons_PL2_&lt;75</v>
      </c>
      <c r="C9417" s="152" t="s">
        <v>3</v>
      </c>
      <c r="D9417" s="152" t="s">
        <v>215</v>
      </c>
      <c r="E9417" s="152" t="s">
        <v>151</v>
      </c>
      <c r="F9417" s="152">
        <v>190</v>
      </c>
      <c r="G9417" s="152">
        <v>63.3333333333333</v>
      </c>
      <c r="H9417" s="152">
        <v>543.16752429960002</v>
      </c>
      <c r="I9417" s="152">
        <v>584.27369142227894</v>
      </c>
      <c r="J9417" s="152">
        <v>503.67200500742098</v>
      </c>
      <c r="K9417" s="152">
        <v>674.04413876101898</v>
      </c>
      <c r="L9417" s="152">
        <v>80.601686414858605</v>
      </c>
      <c r="M9417" s="152">
        <v>89.7704473387397</v>
      </c>
    </row>
    <row r="9418" spans="1:13">
      <c r="A9418" s="150" t="str">
        <f t="shared" si="295"/>
        <v>2006-2008PersonsPL2</v>
      </c>
      <c r="B9418" s="151" t="str">
        <f t="shared" si="294"/>
        <v>2006-2008_Persons_PL2_&lt;75</v>
      </c>
      <c r="C9418" s="152" t="s">
        <v>4</v>
      </c>
      <c r="D9418" s="152" t="s">
        <v>215</v>
      </c>
      <c r="E9418" s="152" t="s">
        <v>151</v>
      </c>
      <c r="F9418" s="152">
        <v>186</v>
      </c>
      <c r="G9418" s="152">
        <v>62</v>
      </c>
      <c r="H9418" s="152">
        <v>529.49214301981306</v>
      </c>
      <c r="I9418" s="152">
        <v>561.51742756350905</v>
      </c>
      <c r="J9418" s="152">
        <v>483.304529148423</v>
      </c>
      <c r="K9418" s="152">
        <v>648.72831553415995</v>
      </c>
      <c r="L9418" s="152">
        <v>78.212898415086002</v>
      </c>
      <c r="M9418" s="152">
        <v>87.210887970651598</v>
      </c>
    </row>
    <row r="9419" spans="1:13">
      <c r="A9419" s="150" t="str">
        <f t="shared" si="295"/>
        <v>2007-2009PersonsPL2</v>
      </c>
      <c r="B9419" s="151" t="str">
        <f t="shared" si="294"/>
        <v>2007-2009_Persons_PL2_&lt;75</v>
      </c>
      <c r="C9419" s="152" t="s">
        <v>5</v>
      </c>
      <c r="D9419" s="152" t="s">
        <v>215</v>
      </c>
      <c r="E9419" s="152" t="s">
        <v>151</v>
      </c>
      <c r="F9419" s="152">
        <v>173</v>
      </c>
      <c r="G9419" s="152">
        <v>57.6666666666667</v>
      </c>
      <c r="H9419" s="152">
        <v>491.700773078672</v>
      </c>
      <c r="I9419" s="152">
        <v>524.04820975696805</v>
      </c>
      <c r="J9419" s="152">
        <v>448.45930363723102</v>
      </c>
      <c r="K9419" s="152">
        <v>608.67435733775994</v>
      </c>
      <c r="L9419" s="152">
        <v>75.588906119736606</v>
      </c>
      <c r="M9419" s="152">
        <v>84.626147580791994</v>
      </c>
    </row>
    <row r="9420" spans="1:13">
      <c r="A9420" s="150" t="str">
        <f t="shared" si="295"/>
        <v>2008-2010PersonsPL2</v>
      </c>
      <c r="B9420" s="151" t="str">
        <f t="shared" si="294"/>
        <v>2008-2010_Persons_PL2_&lt;75</v>
      </c>
      <c r="C9420" s="152" t="s">
        <v>6</v>
      </c>
      <c r="D9420" s="152" t="s">
        <v>215</v>
      </c>
      <c r="E9420" s="152" t="s">
        <v>151</v>
      </c>
      <c r="F9420" s="152">
        <v>154</v>
      </c>
      <c r="G9420" s="152">
        <v>51.3333333333333</v>
      </c>
      <c r="H9420" s="152">
        <v>435.11428813607199</v>
      </c>
      <c r="I9420" s="152">
        <v>464.221807529008</v>
      </c>
      <c r="J9420" s="152">
        <v>393.46280799918998</v>
      </c>
      <c r="K9420" s="152">
        <v>543.98134339310604</v>
      </c>
      <c r="L9420" s="152">
        <v>70.758999529817501</v>
      </c>
      <c r="M9420" s="152">
        <v>79.759535864098694</v>
      </c>
    </row>
    <row r="9421" spans="1:13">
      <c r="A9421" s="150" t="str">
        <f t="shared" si="295"/>
        <v>2009-2011PersonsPL2</v>
      </c>
      <c r="B9421" s="151" t="str">
        <f t="shared" si="294"/>
        <v>2009-2011_Persons_PL2_&lt;75</v>
      </c>
      <c r="C9421" s="152" t="s">
        <v>7</v>
      </c>
      <c r="D9421" s="152" t="s">
        <v>215</v>
      </c>
      <c r="E9421" s="152" t="s">
        <v>151</v>
      </c>
      <c r="F9421" s="152">
        <v>157</v>
      </c>
      <c r="G9421" s="152">
        <v>52.3333333333333</v>
      </c>
      <c r="H9421" s="152">
        <v>442.490346946253</v>
      </c>
      <c r="I9421" s="152">
        <v>469.02635512104399</v>
      </c>
      <c r="J9421" s="152">
        <v>398.23019541327199</v>
      </c>
      <c r="K9421" s="152">
        <v>548.73558220768905</v>
      </c>
      <c r="L9421" s="152">
        <v>70.796159707772404</v>
      </c>
      <c r="M9421" s="152">
        <v>79.709227086645299</v>
      </c>
    </row>
    <row r="9422" spans="1:13">
      <c r="A9422" s="150" t="str">
        <f t="shared" si="295"/>
        <v>2010-2012PersonsPL2</v>
      </c>
      <c r="B9422" s="151" t="str">
        <f t="shared" si="294"/>
        <v>2010-2012_Persons_PL2_&lt;75</v>
      </c>
      <c r="C9422" s="152" t="s">
        <v>8</v>
      </c>
      <c r="D9422" s="152" t="s">
        <v>215</v>
      </c>
      <c r="E9422" s="152" t="s">
        <v>151</v>
      </c>
      <c r="F9422" s="152">
        <v>168</v>
      </c>
      <c r="G9422" s="152">
        <v>56</v>
      </c>
      <c r="H9422" s="152">
        <v>472.50738292785798</v>
      </c>
      <c r="I9422" s="152">
        <v>493.139291674128</v>
      </c>
      <c r="J9422" s="152">
        <v>421.15481262139201</v>
      </c>
      <c r="K9422" s="152">
        <v>573.865371896944</v>
      </c>
      <c r="L9422" s="152">
        <v>71.984479052736702</v>
      </c>
      <c r="M9422" s="152">
        <v>80.726080222815398</v>
      </c>
    </row>
    <row r="9423" spans="1:13">
      <c r="A9423" s="150" t="str">
        <f t="shared" si="295"/>
        <v>2011-2013PersonsPL2</v>
      </c>
      <c r="B9423" s="151" t="str">
        <f t="shared" si="294"/>
        <v>2011-2013_Persons_PL2_&lt;75</v>
      </c>
      <c r="C9423" s="152" t="s">
        <v>9</v>
      </c>
      <c r="D9423" s="152" t="s">
        <v>215</v>
      </c>
      <c r="E9423" s="152" t="s">
        <v>151</v>
      </c>
      <c r="F9423" s="152">
        <v>169</v>
      </c>
      <c r="G9423" s="152">
        <v>56.3333333333333</v>
      </c>
      <c r="H9423" s="152">
        <v>475.493782004389</v>
      </c>
      <c r="I9423" s="152">
        <v>486.56972411096399</v>
      </c>
      <c r="J9423" s="152">
        <v>415.78216796853798</v>
      </c>
      <c r="K9423" s="152">
        <v>565.92642951435596</v>
      </c>
      <c r="L9423" s="152">
        <v>70.787556142425998</v>
      </c>
      <c r="M9423" s="152">
        <v>79.356705403392098</v>
      </c>
    </row>
    <row r="9424" spans="1:13">
      <c r="A9424" s="150" t="str">
        <f t="shared" si="295"/>
        <v>2012-2014PersonsPL2</v>
      </c>
      <c r="B9424" s="151" t="str">
        <f t="shared" si="294"/>
        <v>2012-2014_Persons_PL2_&lt;75</v>
      </c>
      <c r="C9424" s="152" t="s">
        <v>216</v>
      </c>
      <c r="D9424" s="152" t="s">
        <v>215</v>
      </c>
      <c r="E9424" s="152" t="s">
        <v>151</v>
      </c>
      <c r="F9424" s="152">
        <v>161</v>
      </c>
      <c r="G9424" s="152">
        <v>53.6666666666667</v>
      </c>
      <c r="H9424" s="152">
        <v>452.94696863131202</v>
      </c>
      <c r="I9424" s="152">
        <v>456.54165291728998</v>
      </c>
      <c r="J9424" s="152">
        <v>388.54674037168297</v>
      </c>
      <c r="K9424" s="152">
        <v>532.982935075706</v>
      </c>
      <c r="L9424" s="152">
        <v>67.994912545606795</v>
      </c>
      <c r="M9424" s="152">
        <v>76.441282158416001</v>
      </c>
    </row>
    <row r="9425" spans="1:13">
      <c r="A9425" s="150" t="str">
        <f t="shared" si="295"/>
        <v>2004-2006PersonsPL3</v>
      </c>
      <c r="B9425" s="151" t="str">
        <f t="shared" si="294"/>
        <v>2004-2006_Persons_PL3_&lt;75</v>
      </c>
      <c r="C9425" s="152" t="s">
        <v>1</v>
      </c>
      <c r="D9425" s="152" t="s">
        <v>215</v>
      </c>
      <c r="E9425" s="152" t="s">
        <v>152</v>
      </c>
      <c r="F9425" s="152">
        <v>179</v>
      </c>
      <c r="G9425" s="152">
        <v>59.6666666666667</v>
      </c>
      <c r="H9425" s="152">
        <v>471.99662482860498</v>
      </c>
      <c r="I9425" s="152">
        <v>504.081566674741</v>
      </c>
      <c r="J9425" s="152">
        <v>432.67720145220602</v>
      </c>
      <c r="K9425" s="152">
        <v>583.86961363404498</v>
      </c>
      <c r="L9425" s="152">
        <v>71.404365222535006</v>
      </c>
      <c r="M9425" s="152">
        <v>79.7880469593035</v>
      </c>
    </row>
    <row r="9426" spans="1:13">
      <c r="A9426" s="150" t="str">
        <f t="shared" si="295"/>
        <v>2005-2007PersonsPL3</v>
      </c>
      <c r="B9426" s="151" t="str">
        <f t="shared" si="294"/>
        <v>2005-2007_Persons_PL3_&lt;75</v>
      </c>
      <c r="C9426" s="152" t="s">
        <v>3</v>
      </c>
      <c r="D9426" s="152" t="s">
        <v>215</v>
      </c>
      <c r="E9426" s="152" t="s">
        <v>152</v>
      </c>
      <c r="F9426" s="152">
        <v>189</v>
      </c>
      <c r="G9426" s="152">
        <v>63</v>
      </c>
      <c r="H9426" s="152">
        <v>496.40174397226502</v>
      </c>
      <c r="I9426" s="152">
        <v>522.03512144949298</v>
      </c>
      <c r="J9426" s="152">
        <v>450.04101111612198</v>
      </c>
      <c r="K9426" s="152">
        <v>602.24179288121002</v>
      </c>
      <c r="L9426" s="152">
        <v>71.994110333371097</v>
      </c>
      <c r="M9426" s="152">
        <v>80.206671431716998</v>
      </c>
    </row>
    <row r="9427" spans="1:13">
      <c r="A9427" s="150" t="str">
        <f t="shared" si="295"/>
        <v>2006-2008PersonsPL3</v>
      </c>
      <c r="B9427" s="151" t="str">
        <f t="shared" si="294"/>
        <v>2006-2008_Persons_PL3_&lt;75</v>
      </c>
      <c r="C9427" s="152" t="s">
        <v>4</v>
      </c>
      <c r="D9427" s="152" t="s">
        <v>215</v>
      </c>
      <c r="E9427" s="152" t="s">
        <v>152</v>
      </c>
      <c r="F9427" s="152">
        <v>192</v>
      </c>
      <c r="G9427" s="152">
        <v>64</v>
      </c>
      <c r="H9427" s="152">
        <v>503.64618855254201</v>
      </c>
      <c r="I9427" s="152">
        <v>523.38367481455703</v>
      </c>
      <c r="J9427" s="152">
        <v>451.80767961833902</v>
      </c>
      <c r="K9427" s="152">
        <v>603.05665402992304</v>
      </c>
      <c r="L9427" s="152">
        <v>71.575995196218898</v>
      </c>
      <c r="M9427" s="152">
        <v>79.672979215365203</v>
      </c>
    </row>
    <row r="9428" spans="1:13">
      <c r="A9428" s="150" t="str">
        <f t="shared" si="295"/>
        <v>2007-2009PersonsPL3</v>
      </c>
      <c r="B9428" s="151" t="str">
        <f t="shared" si="294"/>
        <v>2007-2009_Persons_PL3_&lt;75</v>
      </c>
      <c r="C9428" s="152" t="s">
        <v>5</v>
      </c>
      <c r="D9428" s="152" t="s">
        <v>215</v>
      </c>
      <c r="E9428" s="152" t="s">
        <v>152</v>
      </c>
      <c r="F9428" s="152">
        <v>193</v>
      </c>
      <c r="G9428" s="152">
        <v>64.3333333333333</v>
      </c>
      <c r="H9428" s="152">
        <v>503.94276463522903</v>
      </c>
      <c r="I9428" s="152">
        <v>519.65174904832497</v>
      </c>
      <c r="J9428" s="152">
        <v>448.757363032162</v>
      </c>
      <c r="K9428" s="152">
        <v>598.54396352149604</v>
      </c>
      <c r="L9428" s="152">
        <v>70.894386016163494</v>
      </c>
      <c r="M9428" s="152">
        <v>78.892214473170696</v>
      </c>
    </row>
    <row r="9429" spans="1:13">
      <c r="A9429" s="150" t="str">
        <f t="shared" si="295"/>
        <v>2008-2010PersonsPL3</v>
      </c>
      <c r="B9429" s="151" t="str">
        <f t="shared" si="294"/>
        <v>2008-2010_Persons_PL3_&lt;75</v>
      </c>
      <c r="C9429" s="152" t="s">
        <v>6</v>
      </c>
      <c r="D9429" s="152" t="s">
        <v>215</v>
      </c>
      <c r="E9429" s="152" t="s">
        <v>152</v>
      </c>
      <c r="F9429" s="152">
        <v>187</v>
      </c>
      <c r="G9429" s="152">
        <v>62.3333333333333</v>
      </c>
      <c r="H9429" s="152">
        <v>487.09332916569002</v>
      </c>
      <c r="I9429" s="152">
        <v>496.29151269248899</v>
      </c>
      <c r="J9429" s="152">
        <v>427.48852071347602</v>
      </c>
      <c r="K9429" s="152">
        <v>572.98745169846995</v>
      </c>
      <c r="L9429" s="152">
        <v>68.802991979012702</v>
      </c>
      <c r="M9429" s="152">
        <v>76.6959390059816</v>
      </c>
    </row>
    <row r="9430" spans="1:13">
      <c r="A9430" s="150" t="str">
        <f t="shared" si="295"/>
        <v>2009-2011PersonsPL3</v>
      </c>
      <c r="B9430" s="151" t="str">
        <f t="shared" si="294"/>
        <v>2009-2011_Persons_PL3_&lt;75</v>
      </c>
      <c r="C9430" s="152" t="s">
        <v>7</v>
      </c>
      <c r="D9430" s="152" t="s">
        <v>215</v>
      </c>
      <c r="E9430" s="152" t="s">
        <v>152</v>
      </c>
      <c r="F9430" s="152">
        <v>172</v>
      </c>
      <c r="G9430" s="152">
        <v>57.3333333333333</v>
      </c>
      <c r="H9430" s="152">
        <v>448.95721855341799</v>
      </c>
      <c r="I9430" s="152">
        <v>457.13805375141902</v>
      </c>
      <c r="J9430" s="152">
        <v>391.12814814113801</v>
      </c>
      <c r="K9430" s="152">
        <v>531.06431905170996</v>
      </c>
      <c r="L9430" s="152">
        <v>66.009905610281905</v>
      </c>
      <c r="M9430" s="152">
        <v>73.926265300290495</v>
      </c>
    </row>
    <row r="9431" spans="1:13">
      <c r="A9431" s="150" t="str">
        <f t="shared" si="295"/>
        <v>2010-2012PersonsPL3</v>
      </c>
      <c r="B9431" s="151" t="str">
        <f t="shared" si="294"/>
        <v>2010-2012_Persons_PL3_&lt;75</v>
      </c>
      <c r="C9431" s="152" t="s">
        <v>8</v>
      </c>
      <c r="D9431" s="152" t="s">
        <v>215</v>
      </c>
      <c r="E9431" s="152" t="s">
        <v>152</v>
      </c>
      <c r="F9431" s="152">
        <v>173</v>
      </c>
      <c r="G9431" s="152">
        <v>57.6666666666667</v>
      </c>
      <c r="H9431" s="152">
        <v>453.19990569250501</v>
      </c>
      <c r="I9431" s="152">
        <v>462.256211277033</v>
      </c>
      <c r="J9431" s="152">
        <v>395.69961520114401</v>
      </c>
      <c r="K9431" s="152">
        <v>536.77016591835695</v>
      </c>
      <c r="L9431" s="152">
        <v>66.556596075889004</v>
      </c>
      <c r="M9431" s="152">
        <v>74.513954641323906</v>
      </c>
    </row>
    <row r="9432" spans="1:13">
      <c r="A9432" s="150" t="str">
        <f t="shared" si="295"/>
        <v>2011-2013PersonsPL3</v>
      </c>
      <c r="B9432" s="151" t="str">
        <f t="shared" si="294"/>
        <v>2011-2013_Persons_PL3_&lt;75</v>
      </c>
      <c r="C9432" s="152" t="s">
        <v>9</v>
      </c>
      <c r="D9432" s="152" t="s">
        <v>215</v>
      </c>
      <c r="E9432" s="152" t="s">
        <v>152</v>
      </c>
      <c r="F9432" s="152">
        <v>175</v>
      </c>
      <c r="G9432" s="152">
        <v>58.3333333333333</v>
      </c>
      <c r="H9432" s="152">
        <v>461.15737324760198</v>
      </c>
      <c r="I9432" s="152">
        <v>470.74757592638002</v>
      </c>
      <c r="J9432" s="152">
        <v>403.320325954851</v>
      </c>
      <c r="K9432" s="152">
        <v>546.18717489487506</v>
      </c>
      <c r="L9432" s="152">
        <v>67.427249971528497</v>
      </c>
      <c r="M9432" s="152">
        <v>75.439598968495403</v>
      </c>
    </row>
    <row r="9433" spans="1:13">
      <c r="A9433" s="150" t="str">
        <f t="shared" si="295"/>
        <v>2012-2014PersonsPL3</v>
      </c>
      <c r="B9433" s="151" t="str">
        <f t="shared" si="294"/>
        <v>2012-2014_Persons_PL3_&lt;75</v>
      </c>
      <c r="C9433" s="152" t="s">
        <v>216</v>
      </c>
      <c r="D9433" s="152" t="s">
        <v>215</v>
      </c>
      <c r="E9433" s="152" t="s">
        <v>152</v>
      </c>
      <c r="F9433" s="152">
        <v>169</v>
      </c>
      <c r="G9433" s="152">
        <v>56.3333333333333</v>
      </c>
      <c r="H9433" s="152">
        <v>446.192839793009</v>
      </c>
      <c r="I9433" s="152">
        <v>448.47078516608599</v>
      </c>
      <c r="J9433" s="152">
        <v>383.18081520895299</v>
      </c>
      <c r="K9433" s="152">
        <v>521.664397066741</v>
      </c>
      <c r="L9433" s="152">
        <v>65.289969957133096</v>
      </c>
      <c r="M9433" s="152">
        <v>73.193611900654801</v>
      </c>
    </row>
    <row r="9434" spans="1:13">
      <c r="A9434" s="150" t="str">
        <f t="shared" si="295"/>
        <v>2004-2006PersonsPL4</v>
      </c>
      <c r="B9434" s="151" t="str">
        <f t="shared" si="294"/>
        <v>2004-2006_Persons_PL4_&lt;75</v>
      </c>
      <c r="C9434" s="152" t="s">
        <v>1</v>
      </c>
      <c r="D9434" s="152" t="s">
        <v>215</v>
      </c>
      <c r="E9434" s="152" t="s">
        <v>153</v>
      </c>
      <c r="F9434" s="152">
        <v>184</v>
      </c>
      <c r="G9434" s="152">
        <v>61.3333333333333</v>
      </c>
      <c r="H9434" s="152">
        <v>510.84150031927601</v>
      </c>
      <c r="I9434" s="152">
        <v>554.70987020658401</v>
      </c>
      <c r="J9434" s="152">
        <v>477.11001587384902</v>
      </c>
      <c r="K9434" s="152">
        <v>641.28854169501506</v>
      </c>
      <c r="L9434" s="152">
        <v>77.599854332735603</v>
      </c>
      <c r="M9434" s="152">
        <v>86.5786714884307</v>
      </c>
    </row>
    <row r="9435" spans="1:13">
      <c r="A9435" s="150" t="str">
        <f t="shared" si="295"/>
        <v>2005-2007PersonsPL4</v>
      </c>
      <c r="B9435" s="151" t="str">
        <f t="shared" si="294"/>
        <v>2005-2007_Persons_PL4_&lt;75</v>
      </c>
      <c r="C9435" s="152" t="s">
        <v>3</v>
      </c>
      <c r="D9435" s="152" t="s">
        <v>215</v>
      </c>
      <c r="E9435" s="152" t="s">
        <v>153</v>
      </c>
      <c r="F9435" s="152">
        <v>176</v>
      </c>
      <c r="G9435" s="152">
        <v>58.6666666666667</v>
      </c>
      <c r="H9435" s="152">
        <v>484.955362063265</v>
      </c>
      <c r="I9435" s="152">
        <v>529.95839205305901</v>
      </c>
      <c r="J9435" s="152">
        <v>454.25956570679</v>
      </c>
      <c r="K9435" s="152">
        <v>614.62527908375603</v>
      </c>
      <c r="L9435" s="152">
        <v>75.6988263462692</v>
      </c>
      <c r="M9435" s="152">
        <v>84.666887030696401</v>
      </c>
    </row>
    <row r="9436" spans="1:13">
      <c r="A9436" s="150" t="str">
        <f t="shared" si="295"/>
        <v>2006-2008PersonsPL4</v>
      </c>
      <c r="B9436" s="151" t="str">
        <f t="shared" si="294"/>
        <v>2006-2008_Persons_PL4_&lt;75</v>
      </c>
      <c r="C9436" s="152" t="s">
        <v>4</v>
      </c>
      <c r="D9436" s="152" t="s">
        <v>215</v>
      </c>
      <c r="E9436" s="152" t="s">
        <v>153</v>
      </c>
      <c r="F9436" s="152">
        <v>173</v>
      </c>
      <c r="G9436" s="152">
        <v>57.6666666666667</v>
      </c>
      <c r="H9436" s="152">
        <v>473.37601926339403</v>
      </c>
      <c r="I9436" s="152">
        <v>516.039258388245</v>
      </c>
      <c r="J9436" s="152">
        <v>441.66643154956802</v>
      </c>
      <c r="K9436" s="152">
        <v>599.30393495441695</v>
      </c>
      <c r="L9436" s="152">
        <v>74.372826838677</v>
      </c>
      <c r="M9436" s="152">
        <v>83.264676566171602</v>
      </c>
    </row>
    <row r="9437" spans="1:13">
      <c r="A9437" s="150" t="str">
        <f t="shared" si="295"/>
        <v>2007-2009PersonsPL4</v>
      </c>
      <c r="B9437" s="151" t="str">
        <f t="shared" si="294"/>
        <v>2007-2009_Persons_PL4_&lt;75</v>
      </c>
      <c r="C9437" s="152" t="s">
        <v>5</v>
      </c>
      <c r="D9437" s="152" t="s">
        <v>215</v>
      </c>
      <c r="E9437" s="152" t="s">
        <v>153</v>
      </c>
      <c r="F9437" s="152">
        <v>176</v>
      </c>
      <c r="G9437" s="152">
        <v>58.6666666666667</v>
      </c>
      <c r="H9437" s="152">
        <v>479.83859974372302</v>
      </c>
      <c r="I9437" s="152">
        <v>515.97051725301105</v>
      </c>
      <c r="J9437" s="152">
        <v>442.16505474627797</v>
      </c>
      <c r="K9437" s="152">
        <v>598.51973311167706</v>
      </c>
      <c r="L9437" s="152">
        <v>73.805462506732795</v>
      </c>
      <c r="M9437" s="152">
        <v>82.549215858666003</v>
      </c>
    </row>
    <row r="9438" spans="1:13">
      <c r="A9438" s="150" t="str">
        <f t="shared" si="295"/>
        <v>2008-2010PersonsPL4</v>
      </c>
      <c r="B9438" s="151" t="str">
        <f t="shared" si="294"/>
        <v>2008-2010_Persons_PL4_&lt;75</v>
      </c>
      <c r="C9438" s="152" t="s">
        <v>6</v>
      </c>
      <c r="D9438" s="152" t="s">
        <v>215</v>
      </c>
      <c r="E9438" s="152" t="s">
        <v>153</v>
      </c>
      <c r="F9438" s="152">
        <v>184</v>
      </c>
      <c r="G9438" s="152">
        <v>61.3333333333333</v>
      </c>
      <c r="H9438" s="152">
        <v>502.47139463120197</v>
      </c>
      <c r="I9438" s="152">
        <v>537.10638223931801</v>
      </c>
      <c r="J9438" s="152">
        <v>461.87935948834502</v>
      </c>
      <c r="K9438" s="152">
        <v>621.03766981470903</v>
      </c>
      <c r="L9438" s="152">
        <v>75.227022750973305</v>
      </c>
      <c r="M9438" s="152">
        <v>83.931287575390101</v>
      </c>
    </row>
    <row r="9439" spans="1:13">
      <c r="A9439" s="150" t="str">
        <f t="shared" si="295"/>
        <v>2009-2011PersonsPL4</v>
      </c>
      <c r="B9439" s="151" t="str">
        <f t="shared" si="294"/>
        <v>2009-2011_Persons_PL4_&lt;75</v>
      </c>
      <c r="C9439" s="152" t="s">
        <v>7</v>
      </c>
      <c r="D9439" s="152" t="s">
        <v>215</v>
      </c>
      <c r="E9439" s="152" t="s">
        <v>153</v>
      </c>
      <c r="F9439" s="152">
        <v>208</v>
      </c>
      <c r="G9439" s="152">
        <v>69.3333333333333</v>
      </c>
      <c r="H9439" s="152">
        <v>568.52347892636499</v>
      </c>
      <c r="I9439" s="152">
        <v>606.11948156007895</v>
      </c>
      <c r="J9439" s="152">
        <v>526.11437589118998</v>
      </c>
      <c r="K9439" s="152">
        <v>694.79960338371302</v>
      </c>
      <c r="L9439" s="152">
        <v>80.005105668889399</v>
      </c>
      <c r="M9439" s="152">
        <v>88.680121823634295</v>
      </c>
    </row>
    <row r="9440" spans="1:13">
      <c r="A9440" s="150" t="str">
        <f t="shared" si="295"/>
        <v>2010-2012PersonsPL4</v>
      </c>
      <c r="B9440" s="151" t="str">
        <f t="shared" si="294"/>
        <v>2010-2012_Persons_PL4_&lt;75</v>
      </c>
      <c r="C9440" s="152" t="s">
        <v>8</v>
      </c>
      <c r="D9440" s="152" t="s">
        <v>215</v>
      </c>
      <c r="E9440" s="152" t="s">
        <v>153</v>
      </c>
      <c r="F9440" s="152">
        <v>205</v>
      </c>
      <c r="G9440" s="152">
        <v>68.3333333333333</v>
      </c>
      <c r="H9440" s="152">
        <v>560.73743811373402</v>
      </c>
      <c r="I9440" s="152">
        <v>588.68424333769599</v>
      </c>
      <c r="J9440" s="152">
        <v>510.44402761182403</v>
      </c>
      <c r="K9440" s="152">
        <v>675.47354822093405</v>
      </c>
      <c r="L9440" s="152">
        <v>78.240215725871195</v>
      </c>
      <c r="M9440" s="152">
        <v>86.789304883238302</v>
      </c>
    </row>
    <row r="9441" spans="1:13">
      <c r="A9441" s="150" t="str">
        <f t="shared" si="295"/>
        <v>2011-2013PersonsPL4</v>
      </c>
      <c r="B9441" s="151" t="str">
        <f t="shared" si="294"/>
        <v>2011-2013_Persons_PL4_&lt;75</v>
      </c>
      <c r="C9441" s="152" t="s">
        <v>9</v>
      </c>
      <c r="D9441" s="152" t="s">
        <v>215</v>
      </c>
      <c r="E9441" s="152" t="s">
        <v>153</v>
      </c>
      <c r="F9441" s="152">
        <v>201</v>
      </c>
      <c r="G9441" s="152">
        <v>67</v>
      </c>
      <c r="H9441" s="152">
        <v>549.04531672539497</v>
      </c>
      <c r="I9441" s="152">
        <v>565.99013012299599</v>
      </c>
      <c r="J9441" s="152">
        <v>490.10456228895902</v>
      </c>
      <c r="K9441" s="152">
        <v>650.254415617154</v>
      </c>
      <c r="L9441" s="152">
        <v>75.885567834036806</v>
      </c>
      <c r="M9441" s="152">
        <v>84.264285494158599</v>
      </c>
    </row>
    <row r="9442" spans="1:13">
      <c r="A9442" s="150" t="str">
        <f t="shared" si="295"/>
        <v>2012-2014PersonsPL4</v>
      </c>
      <c r="B9442" s="151" t="str">
        <f t="shared" si="294"/>
        <v>2012-2014_Persons_PL4_&lt;75</v>
      </c>
      <c r="C9442" s="152" t="s">
        <v>216</v>
      </c>
      <c r="D9442" s="152" t="s">
        <v>215</v>
      </c>
      <c r="E9442" s="152" t="s">
        <v>153</v>
      </c>
      <c r="F9442" s="152">
        <v>179</v>
      </c>
      <c r="G9442" s="152">
        <v>59.6666666666667</v>
      </c>
      <c r="H9442" s="152">
        <v>488.48378997926</v>
      </c>
      <c r="I9442" s="152">
        <v>491.82802270074899</v>
      </c>
      <c r="J9442" s="152">
        <v>422.13368540161702</v>
      </c>
      <c r="K9442" s="152">
        <v>569.70526507788099</v>
      </c>
      <c r="L9442" s="152">
        <v>69.694337299131902</v>
      </c>
      <c r="M9442" s="152">
        <v>77.877242377132703</v>
      </c>
    </row>
    <row r="9443" spans="1:13">
      <c r="A9443" s="150" t="str">
        <f t="shared" si="295"/>
        <v>2004-2006PersonsPL5</v>
      </c>
      <c r="B9443" s="151" t="str">
        <f t="shared" si="294"/>
        <v>2004-2006_Persons_PL5_&lt;75</v>
      </c>
      <c r="C9443" s="152" t="s">
        <v>1</v>
      </c>
      <c r="D9443" s="152" t="s">
        <v>215</v>
      </c>
      <c r="E9443" s="152" t="s">
        <v>154</v>
      </c>
      <c r="F9443" s="152">
        <v>249</v>
      </c>
      <c r="G9443" s="152">
        <v>83</v>
      </c>
      <c r="H9443" s="152">
        <v>625.31391260673001</v>
      </c>
      <c r="I9443" s="152">
        <v>709.94971183423104</v>
      </c>
      <c r="J9443" s="152">
        <v>624.07946105667497</v>
      </c>
      <c r="K9443" s="152">
        <v>804.28785109054104</v>
      </c>
      <c r="L9443" s="152">
        <v>85.870250777556507</v>
      </c>
      <c r="M9443" s="152">
        <v>94.338139256309802</v>
      </c>
    </row>
    <row r="9444" spans="1:13">
      <c r="A9444" s="150" t="str">
        <f t="shared" si="295"/>
        <v>2005-2007PersonsPL5</v>
      </c>
      <c r="B9444" s="151" t="str">
        <f t="shared" si="294"/>
        <v>2005-2007_Persons_PL5_&lt;75</v>
      </c>
      <c r="C9444" s="152" t="s">
        <v>3</v>
      </c>
      <c r="D9444" s="152" t="s">
        <v>215</v>
      </c>
      <c r="E9444" s="152" t="s">
        <v>154</v>
      </c>
      <c r="F9444" s="152">
        <v>240</v>
      </c>
      <c r="G9444" s="152">
        <v>80</v>
      </c>
      <c r="H9444" s="152">
        <v>599.76009596161498</v>
      </c>
      <c r="I9444" s="152">
        <v>674.96592486664997</v>
      </c>
      <c r="J9444" s="152">
        <v>591.77366358392896</v>
      </c>
      <c r="K9444" s="152">
        <v>766.52257044565295</v>
      </c>
      <c r="L9444" s="152">
        <v>83.192261282720906</v>
      </c>
      <c r="M9444" s="152">
        <v>91.556645579003003</v>
      </c>
    </row>
    <row r="9445" spans="1:13">
      <c r="A9445" s="150" t="str">
        <f t="shared" si="295"/>
        <v>2006-2008PersonsPL5</v>
      </c>
      <c r="B9445" s="151" t="str">
        <f t="shared" si="294"/>
        <v>2006-2008_Persons_PL5_&lt;75</v>
      </c>
      <c r="C9445" s="152" t="s">
        <v>4</v>
      </c>
      <c r="D9445" s="152" t="s">
        <v>215</v>
      </c>
      <c r="E9445" s="152" t="s">
        <v>154</v>
      </c>
      <c r="F9445" s="152">
        <v>243</v>
      </c>
      <c r="G9445" s="152">
        <v>81</v>
      </c>
      <c r="H9445" s="152">
        <v>603.36693648507696</v>
      </c>
      <c r="I9445" s="152">
        <v>674.63939826343596</v>
      </c>
      <c r="J9445" s="152">
        <v>591.82395885928497</v>
      </c>
      <c r="K9445" s="152">
        <v>765.72703113985403</v>
      </c>
      <c r="L9445" s="152">
        <v>82.815439404151704</v>
      </c>
      <c r="M9445" s="152">
        <v>91.087632876417999</v>
      </c>
    </row>
    <row r="9446" spans="1:13">
      <c r="A9446" s="150" t="str">
        <f t="shared" si="295"/>
        <v>2007-2009PersonsPL5</v>
      </c>
      <c r="B9446" s="151" t="str">
        <f t="shared" si="294"/>
        <v>2007-2009_Persons_PL5_&lt;75</v>
      </c>
      <c r="C9446" s="152" t="s">
        <v>5</v>
      </c>
      <c r="D9446" s="152" t="s">
        <v>215</v>
      </c>
      <c r="E9446" s="152" t="s">
        <v>154</v>
      </c>
      <c r="F9446" s="152">
        <v>222</v>
      </c>
      <c r="G9446" s="152">
        <v>74</v>
      </c>
      <c r="H9446" s="152">
        <v>549.85882003269398</v>
      </c>
      <c r="I9446" s="152">
        <v>621.964120450481</v>
      </c>
      <c r="J9446" s="152">
        <v>542.06123554747603</v>
      </c>
      <c r="K9446" s="152">
        <v>710.23783152408305</v>
      </c>
      <c r="L9446" s="152">
        <v>79.902884903004704</v>
      </c>
      <c r="M9446" s="152">
        <v>88.2737110736022</v>
      </c>
    </row>
    <row r="9447" spans="1:13">
      <c r="A9447" s="150" t="str">
        <f t="shared" si="295"/>
        <v>2008-2010PersonsPL5</v>
      </c>
      <c r="B9447" s="151" t="str">
        <f t="shared" si="294"/>
        <v>2008-2010_Persons_PL5_&lt;75</v>
      </c>
      <c r="C9447" s="152" t="s">
        <v>6</v>
      </c>
      <c r="D9447" s="152" t="s">
        <v>215</v>
      </c>
      <c r="E9447" s="152" t="s">
        <v>154</v>
      </c>
      <c r="F9447" s="152">
        <v>224</v>
      </c>
      <c r="G9447" s="152">
        <v>74.6666666666667</v>
      </c>
      <c r="H9447" s="152">
        <v>554.63391685443298</v>
      </c>
      <c r="I9447" s="152">
        <v>626.96753769110205</v>
      </c>
      <c r="J9447" s="152">
        <v>546.79538426816305</v>
      </c>
      <c r="K9447" s="152">
        <v>715.49906084739496</v>
      </c>
      <c r="L9447" s="152">
        <v>80.172153422939104</v>
      </c>
      <c r="M9447" s="152">
        <v>88.531523156292906</v>
      </c>
    </row>
    <row r="9448" spans="1:13">
      <c r="A9448" s="150" t="str">
        <f t="shared" si="295"/>
        <v>2009-2011PersonsPL5</v>
      </c>
      <c r="B9448" s="151" t="str">
        <f t="shared" si="294"/>
        <v>2009-2011_Persons_PL5_&lt;75</v>
      </c>
      <c r="C9448" s="152" t="s">
        <v>7</v>
      </c>
      <c r="D9448" s="152" t="s">
        <v>215</v>
      </c>
      <c r="E9448" s="152" t="s">
        <v>154</v>
      </c>
      <c r="F9448" s="152">
        <v>226</v>
      </c>
      <c r="G9448" s="152">
        <v>75.3333333333333</v>
      </c>
      <c r="H9448" s="152">
        <v>558.05224949380204</v>
      </c>
      <c r="I9448" s="152">
        <v>630.92223870624696</v>
      </c>
      <c r="J9448" s="152">
        <v>550.71969054039801</v>
      </c>
      <c r="K9448" s="152">
        <v>719.44819197765503</v>
      </c>
      <c r="L9448" s="152">
        <v>80.202548165848299</v>
      </c>
      <c r="M9448" s="152">
        <v>88.525953271407801</v>
      </c>
    </row>
    <row r="9449" spans="1:13">
      <c r="A9449" s="150" t="str">
        <f t="shared" si="295"/>
        <v>2010-2012PersonsPL5</v>
      </c>
      <c r="B9449" s="151" t="str">
        <f t="shared" si="294"/>
        <v>2010-2012_Persons_PL5_&lt;75</v>
      </c>
      <c r="C9449" s="152" t="s">
        <v>8</v>
      </c>
      <c r="D9449" s="152" t="s">
        <v>215</v>
      </c>
      <c r="E9449" s="152" t="s">
        <v>154</v>
      </c>
      <c r="F9449" s="152">
        <v>232</v>
      </c>
      <c r="G9449" s="152">
        <v>77.3333333333333</v>
      </c>
      <c r="H9449" s="152">
        <v>571.47079833485202</v>
      </c>
      <c r="I9449" s="152">
        <v>634.68448475616003</v>
      </c>
      <c r="J9449" s="152">
        <v>554.97875764579305</v>
      </c>
      <c r="K9449" s="152">
        <v>722.54852291742804</v>
      </c>
      <c r="L9449" s="152">
        <v>79.705727110366595</v>
      </c>
      <c r="M9449" s="152">
        <v>87.864038161268695</v>
      </c>
    </row>
    <row r="9450" spans="1:13">
      <c r="A9450" s="150" t="str">
        <f t="shared" si="295"/>
        <v>2011-2013PersonsPL5</v>
      </c>
      <c r="B9450" s="151" t="str">
        <f t="shared" si="294"/>
        <v>2011-2013_Persons_PL5_&lt;75</v>
      </c>
      <c r="C9450" s="152" t="s">
        <v>9</v>
      </c>
      <c r="D9450" s="152" t="s">
        <v>215</v>
      </c>
      <c r="E9450" s="152" t="s">
        <v>154</v>
      </c>
      <c r="F9450" s="152">
        <v>219</v>
      </c>
      <c r="G9450" s="152">
        <v>73</v>
      </c>
      <c r="H9450" s="152">
        <v>536.22585147278505</v>
      </c>
      <c r="I9450" s="152">
        <v>590.63367214097502</v>
      </c>
      <c r="J9450" s="152">
        <v>514.31213858566105</v>
      </c>
      <c r="K9450" s="152">
        <v>675.00848387251403</v>
      </c>
      <c r="L9450" s="152">
        <v>76.321533555314303</v>
      </c>
      <c r="M9450" s="152">
        <v>84.374811731538301</v>
      </c>
    </row>
    <row r="9451" spans="1:13">
      <c r="A9451" s="150" t="str">
        <f t="shared" si="295"/>
        <v>2012-2014PersonsPL5</v>
      </c>
      <c r="B9451" s="151" t="str">
        <f t="shared" si="294"/>
        <v>2012-2014_Persons_PL5_&lt;75</v>
      </c>
      <c r="C9451" s="152" t="s">
        <v>216</v>
      </c>
      <c r="D9451" s="152" t="s">
        <v>215</v>
      </c>
      <c r="E9451" s="152" t="s">
        <v>154</v>
      </c>
      <c r="F9451" s="152">
        <v>209</v>
      </c>
      <c r="G9451" s="152">
        <v>69.6666666666667</v>
      </c>
      <c r="H9451" s="152">
        <v>512.54383598597201</v>
      </c>
      <c r="I9451" s="152">
        <v>556.62310579413702</v>
      </c>
      <c r="J9451" s="152">
        <v>483.03353404300702</v>
      </c>
      <c r="K9451" s="152">
        <v>638.17184130180704</v>
      </c>
      <c r="L9451" s="152">
        <v>73.589571751130094</v>
      </c>
      <c r="M9451" s="152">
        <v>81.548735507669903</v>
      </c>
    </row>
    <row r="9452" spans="1:13">
      <c r="A9452" s="150" t="str">
        <f t="shared" si="295"/>
        <v>2004-2006PersonsPM</v>
      </c>
      <c r="B9452" s="151" t="str">
        <f t="shared" si="294"/>
        <v>2004-2006_Persons_PM_&lt;75</v>
      </c>
      <c r="C9452" s="152" t="s">
        <v>1</v>
      </c>
      <c r="D9452" s="152" t="s">
        <v>215</v>
      </c>
      <c r="E9452" s="152" t="s">
        <v>155</v>
      </c>
      <c r="F9452" s="152">
        <v>970</v>
      </c>
      <c r="G9452" s="152">
        <v>323.33333333333297</v>
      </c>
      <c r="H9452" s="152">
        <v>388.50505657354603</v>
      </c>
      <c r="I9452" s="152">
        <v>428.99326264792597</v>
      </c>
      <c r="J9452" s="152">
        <v>402.31960366904201</v>
      </c>
      <c r="K9452" s="152">
        <v>456.96554433467099</v>
      </c>
      <c r="L9452" s="152">
        <v>26.673658978883498</v>
      </c>
      <c r="M9452" s="152">
        <v>27.972281686745202</v>
      </c>
    </row>
    <row r="9453" spans="1:13">
      <c r="A9453" s="150" t="str">
        <f t="shared" si="295"/>
        <v>2005-2007PersonsPM</v>
      </c>
      <c r="B9453" s="151" t="str">
        <f t="shared" si="294"/>
        <v>2005-2007_Persons_PM_&lt;75</v>
      </c>
      <c r="C9453" s="152" t="s">
        <v>3</v>
      </c>
      <c r="D9453" s="152" t="s">
        <v>215</v>
      </c>
      <c r="E9453" s="152" t="s">
        <v>155</v>
      </c>
      <c r="F9453" s="152">
        <v>1002</v>
      </c>
      <c r="G9453" s="152">
        <v>334</v>
      </c>
      <c r="H9453" s="152">
        <v>400.99087165490801</v>
      </c>
      <c r="I9453" s="152">
        <v>438.93693698663998</v>
      </c>
      <c r="J9453" s="152">
        <v>412.06854255118901</v>
      </c>
      <c r="K9453" s="152">
        <v>467.09182814576502</v>
      </c>
      <c r="L9453" s="152">
        <v>26.8683944354507</v>
      </c>
      <c r="M9453" s="152">
        <v>28.154891159124698</v>
      </c>
    </row>
    <row r="9454" spans="1:13">
      <c r="A9454" s="150" t="str">
        <f t="shared" si="295"/>
        <v>2006-2008PersonsPM</v>
      </c>
      <c r="B9454" s="151" t="str">
        <f t="shared" si="294"/>
        <v>2006-2008_Persons_PM_&lt;75</v>
      </c>
      <c r="C9454" s="152" t="s">
        <v>4</v>
      </c>
      <c r="D9454" s="152" t="s">
        <v>215</v>
      </c>
      <c r="E9454" s="152" t="s">
        <v>155</v>
      </c>
      <c r="F9454" s="152">
        <v>1001</v>
      </c>
      <c r="G9454" s="152">
        <v>333.66666666666703</v>
      </c>
      <c r="H9454" s="152">
        <v>400.169502366637</v>
      </c>
      <c r="I9454" s="152">
        <v>435.084165728139</v>
      </c>
      <c r="J9454" s="152">
        <v>408.42463112392198</v>
      </c>
      <c r="K9454" s="152">
        <v>463.02085064686997</v>
      </c>
      <c r="L9454" s="152">
        <v>26.659534604216599</v>
      </c>
      <c r="M9454" s="152">
        <v>27.9366849187311</v>
      </c>
    </row>
    <row r="9455" spans="1:13">
      <c r="A9455" s="150" t="str">
        <f t="shared" si="295"/>
        <v>2007-2009PersonsPM</v>
      </c>
      <c r="B9455" s="151" t="str">
        <f t="shared" si="294"/>
        <v>2007-2009_Persons_PM_&lt;75</v>
      </c>
      <c r="C9455" s="152" t="s">
        <v>5</v>
      </c>
      <c r="D9455" s="152" t="s">
        <v>215</v>
      </c>
      <c r="E9455" s="152" t="s">
        <v>155</v>
      </c>
      <c r="F9455" s="152">
        <v>1034</v>
      </c>
      <c r="G9455" s="152">
        <v>344.66666666666703</v>
      </c>
      <c r="H9455" s="152">
        <v>412.93929712460101</v>
      </c>
      <c r="I9455" s="152">
        <v>448.64879327727101</v>
      </c>
      <c r="J9455" s="152">
        <v>421.58568115948401</v>
      </c>
      <c r="K9455" s="152">
        <v>476.98699748855501</v>
      </c>
      <c r="L9455" s="152">
        <v>27.063112117787501</v>
      </c>
      <c r="M9455" s="152">
        <v>28.338204211283699</v>
      </c>
    </row>
    <row r="9456" spans="1:13">
      <c r="A9456" s="150" t="str">
        <f t="shared" si="295"/>
        <v>2008-2010PersonsPM</v>
      </c>
      <c r="B9456" s="151" t="str">
        <f t="shared" si="294"/>
        <v>2008-2010_Persons_PM_&lt;75</v>
      </c>
      <c r="C9456" s="152" t="s">
        <v>6</v>
      </c>
      <c r="D9456" s="152" t="s">
        <v>215</v>
      </c>
      <c r="E9456" s="152" t="s">
        <v>155</v>
      </c>
      <c r="F9456" s="152">
        <v>985</v>
      </c>
      <c r="G9456" s="152">
        <v>328.33333333333297</v>
      </c>
      <c r="H9456" s="152">
        <v>393.46488775265601</v>
      </c>
      <c r="I9456" s="152">
        <v>423.96308370137399</v>
      </c>
      <c r="J9456" s="152">
        <v>397.76007790583202</v>
      </c>
      <c r="K9456" s="152">
        <v>451.43179075948501</v>
      </c>
      <c r="L9456" s="152">
        <v>26.203005795541301</v>
      </c>
      <c r="M9456" s="152">
        <v>27.468707058111001</v>
      </c>
    </row>
    <row r="9457" spans="1:13">
      <c r="A9457" s="150" t="str">
        <f t="shared" si="295"/>
        <v>2009-2011PersonsPM</v>
      </c>
      <c r="B9457" s="151" t="str">
        <f t="shared" si="294"/>
        <v>2009-2011_Persons_PM_&lt;75</v>
      </c>
      <c r="C9457" s="152" t="s">
        <v>7</v>
      </c>
      <c r="D9457" s="152" t="s">
        <v>215</v>
      </c>
      <c r="E9457" s="152" t="s">
        <v>155</v>
      </c>
      <c r="F9457" s="152">
        <v>952</v>
      </c>
      <c r="G9457" s="152">
        <v>317.33333333333297</v>
      </c>
      <c r="H9457" s="152">
        <v>380.35726414453597</v>
      </c>
      <c r="I9457" s="152">
        <v>404.80920610473299</v>
      </c>
      <c r="J9457" s="152">
        <v>379.36887264995897</v>
      </c>
      <c r="K9457" s="152">
        <v>431.50008359738501</v>
      </c>
      <c r="L9457" s="152">
        <v>25.440333454773999</v>
      </c>
      <c r="M9457" s="152">
        <v>26.690877492652699</v>
      </c>
    </row>
    <row r="9458" spans="1:13">
      <c r="A9458" s="150" t="str">
        <f t="shared" si="295"/>
        <v>2010-2012PersonsPM</v>
      </c>
      <c r="B9458" s="151" t="str">
        <f t="shared" si="294"/>
        <v>2010-2012_Persons_PM_&lt;75</v>
      </c>
      <c r="C9458" s="152" t="s">
        <v>8</v>
      </c>
      <c r="D9458" s="152" t="s">
        <v>215</v>
      </c>
      <c r="E9458" s="152" t="s">
        <v>155</v>
      </c>
      <c r="F9458" s="152">
        <v>973</v>
      </c>
      <c r="G9458" s="152">
        <v>324.33333333333297</v>
      </c>
      <c r="H9458" s="152">
        <v>388.70556651938699</v>
      </c>
      <c r="I9458" s="152">
        <v>409.21844493998901</v>
      </c>
      <c r="J9458" s="152">
        <v>383.78280422892198</v>
      </c>
      <c r="K9458" s="152">
        <v>435.890473573527</v>
      </c>
      <c r="L9458" s="152">
        <v>25.435640711066899</v>
      </c>
      <c r="M9458" s="152">
        <v>26.672028633538002</v>
      </c>
    </row>
    <row r="9459" spans="1:13">
      <c r="A9459" s="150" t="str">
        <f t="shared" si="295"/>
        <v>2011-2013PersonsPM</v>
      </c>
      <c r="B9459" s="151" t="str">
        <f t="shared" si="294"/>
        <v>2011-2013_Persons_PM_&lt;75</v>
      </c>
      <c r="C9459" s="152" t="s">
        <v>9</v>
      </c>
      <c r="D9459" s="152" t="s">
        <v>215</v>
      </c>
      <c r="E9459" s="152" t="s">
        <v>155</v>
      </c>
      <c r="F9459" s="152">
        <v>1005</v>
      </c>
      <c r="G9459" s="152">
        <v>335</v>
      </c>
      <c r="H9459" s="152">
        <v>401.18158955730303</v>
      </c>
      <c r="I9459" s="152">
        <v>415.39579407237301</v>
      </c>
      <c r="J9459" s="152">
        <v>389.997486188354</v>
      </c>
      <c r="K9459" s="152">
        <v>442.00834508483501</v>
      </c>
      <c r="L9459" s="152">
        <v>25.398307884019399</v>
      </c>
      <c r="M9459" s="152">
        <v>26.612551012461601</v>
      </c>
    </row>
    <row r="9460" spans="1:13">
      <c r="A9460" s="150" t="str">
        <f t="shared" si="295"/>
        <v>2012-2014PersonsPM</v>
      </c>
      <c r="B9460" s="151" t="str">
        <f t="shared" si="294"/>
        <v>2012-2014_Persons_PM_&lt;75</v>
      </c>
      <c r="C9460" s="152" t="s">
        <v>216</v>
      </c>
      <c r="D9460" s="152" t="s">
        <v>215</v>
      </c>
      <c r="E9460" s="152" t="s">
        <v>155</v>
      </c>
      <c r="F9460" s="152">
        <v>995</v>
      </c>
      <c r="G9460" s="152">
        <v>331.66666666666703</v>
      </c>
      <c r="H9460" s="152">
        <v>396.89662737589498</v>
      </c>
      <c r="I9460" s="152">
        <v>405.00151447693202</v>
      </c>
      <c r="J9460" s="152">
        <v>380.12048919249401</v>
      </c>
      <c r="K9460" s="152">
        <v>431.07817129151999</v>
      </c>
      <c r="L9460" s="152">
        <v>24.8810252844385</v>
      </c>
      <c r="M9460" s="152">
        <v>26.076656814587899</v>
      </c>
    </row>
    <row r="9461" spans="1:13">
      <c r="A9461" s="150" t="str">
        <f t="shared" si="295"/>
        <v>2004-2006PersonsPM1</v>
      </c>
      <c r="B9461" s="151" t="str">
        <f t="shared" si="294"/>
        <v>2004-2006_Persons_PM1_&lt;75</v>
      </c>
      <c r="C9461" s="152" t="s">
        <v>1</v>
      </c>
      <c r="D9461" s="152" t="s">
        <v>215</v>
      </c>
      <c r="E9461" s="152" t="s">
        <v>156</v>
      </c>
      <c r="F9461" s="152">
        <v>159</v>
      </c>
      <c r="G9461" s="152">
        <v>53</v>
      </c>
      <c r="H9461" s="152">
        <v>341.24565394685999</v>
      </c>
      <c r="I9461" s="152">
        <v>364.69387658046497</v>
      </c>
      <c r="J9461" s="152">
        <v>309.80633903572198</v>
      </c>
      <c r="K9461" s="152">
        <v>426.44514796503103</v>
      </c>
      <c r="L9461" s="152">
        <v>54.887537544743701</v>
      </c>
      <c r="M9461" s="152">
        <v>61.751271384565698</v>
      </c>
    </row>
    <row r="9462" spans="1:13">
      <c r="A9462" s="150" t="str">
        <f t="shared" si="295"/>
        <v>2005-2007PersonsPM1</v>
      </c>
      <c r="B9462" s="151" t="str">
        <f t="shared" si="294"/>
        <v>2005-2007_Persons_PM1_&lt;75</v>
      </c>
      <c r="C9462" s="152" t="s">
        <v>3</v>
      </c>
      <c r="D9462" s="152" t="s">
        <v>215</v>
      </c>
      <c r="E9462" s="152" t="s">
        <v>156</v>
      </c>
      <c r="F9462" s="152">
        <v>151</v>
      </c>
      <c r="G9462" s="152">
        <v>50.3333333333333</v>
      </c>
      <c r="H9462" s="152">
        <v>324.54971413833101</v>
      </c>
      <c r="I9462" s="152">
        <v>341.62456098832598</v>
      </c>
      <c r="J9462" s="152">
        <v>288.922382447747</v>
      </c>
      <c r="K9462" s="152">
        <v>401.10120828895703</v>
      </c>
      <c r="L9462" s="152">
        <v>52.702178540578799</v>
      </c>
      <c r="M9462" s="152">
        <v>59.476647300630901</v>
      </c>
    </row>
    <row r="9463" spans="1:13">
      <c r="A9463" s="150" t="str">
        <f t="shared" si="295"/>
        <v>2006-2008PersonsPM1</v>
      </c>
      <c r="B9463" s="151" t="str">
        <f t="shared" si="294"/>
        <v>2006-2008_Persons_PM1_&lt;75</v>
      </c>
      <c r="C9463" s="152" t="s">
        <v>4</v>
      </c>
      <c r="D9463" s="152" t="s">
        <v>215</v>
      </c>
      <c r="E9463" s="152" t="s">
        <v>156</v>
      </c>
      <c r="F9463" s="152">
        <v>150</v>
      </c>
      <c r="G9463" s="152">
        <v>50</v>
      </c>
      <c r="H9463" s="152">
        <v>322.29646977933402</v>
      </c>
      <c r="I9463" s="152">
        <v>327.63908674885602</v>
      </c>
      <c r="J9463" s="152">
        <v>276.86483162239603</v>
      </c>
      <c r="K9463" s="152">
        <v>384.96318703661302</v>
      </c>
      <c r="L9463" s="152">
        <v>50.774255126460197</v>
      </c>
      <c r="M9463" s="152">
        <v>57.324100287757197</v>
      </c>
    </row>
    <row r="9464" spans="1:13">
      <c r="A9464" s="150" t="str">
        <f t="shared" si="295"/>
        <v>2007-2009PersonsPM1</v>
      </c>
      <c r="B9464" s="151" t="str">
        <f t="shared" si="294"/>
        <v>2007-2009_Persons_PM1_&lt;75</v>
      </c>
      <c r="C9464" s="152" t="s">
        <v>5</v>
      </c>
      <c r="D9464" s="152" t="s">
        <v>215</v>
      </c>
      <c r="E9464" s="152" t="s">
        <v>156</v>
      </c>
      <c r="F9464" s="152">
        <v>152</v>
      </c>
      <c r="G9464" s="152">
        <v>50.6666666666667</v>
      </c>
      <c r="H9464" s="152">
        <v>325.90051457976</v>
      </c>
      <c r="I9464" s="152">
        <v>325.75779030035801</v>
      </c>
      <c r="J9464" s="152">
        <v>275.55629724736002</v>
      </c>
      <c r="K9464" s="152">
        <v>382.389609642545</v>
      </c>
      <c r="L9464" s="152">
        <v>50.201493052997698</v>
      </c>
      <c r="M9464" s="152">
        <v>56.6318193421871</v>
      </c>
    </row>
    <row r="9465" spans="1:13">
      <c r="A9465" s="150" t="str">
        <f t="shared" si="295"/>
        <v>2008-2010PersonsPM1</v>
      </c>
      <c r="B9465" s="151" t="str">
        <f t="shared" si="294"/>
        <v>2008-2010_Persons_PM1_&lt;75</v>
      </c>
      <c r="C9465" s="152" t="s">
        <v>6</v>
      </c>
      <c r="D9465" s="152" t="s">
        <v>215</v>
      </c>
      <c r="E9465" s="152" t="s">
        <v>156</v>
      </c>
      <c r="F9465" s="152">
        <v>149</v>
      </c>
      <c r="G9465" s="152">
        <v>49.6666666666667</v>
      </c>
      <c r="H9465" s="152">
        <v>320.94776521270899</v>
      </c>
      <c r="I9465" s="152">
        <v>317.510298499751</v>
      </c>
      <c r="J9465" s="152">
        <v>268.05635693446698</v>
      </c>
      <c r="K9465" s="152">
        <v>373.36659607531402</v>
      </c>
      <c r="L9465" s="152">
        <v>49.453941565284303</v>
      </c>
      <c r="M9465" s="152">
        <v>55.8562975755625</v>
      </c>
    </row>
    <row r="9466" spans="1:13">
      <c r="A9466" s="150" t="str">
        <f t="shared" si="295"/>
        <v>2009-2011PersonsPM1</v>
      </c>
      <c r="B9466" s="151" t="str">
        <f t="shared" si="294"/>
        <v>2009-2011_Persons_PM1_&lt;75</v>
      </c>
      <c r="C9466" s="152" t="s">
        <v>7</v>
      </c>
      <c r="D9466" s="152" t="s">
        <v>215</v>
      </c>
      <c r="E9466" s="152" t="s">
        <v>156</v>
      </c>
      <c r="F9466" s="152">
        <v>156</v>
      </c>
      <c r="G9466" s="152">
        <v>52</v>
      </c>
      <c r="H9466" s="152">
        <v>337.78663144447103</v>
      </c>
      <c r="I9466" s="152">
        <v>324.64144939905401</v>
      </c>
      <c r="J9466" s="152">
        <v>275.18532322947999</v>
      </c>
      <c r="K9466" s="152">
        <v>380.345236634522</v>
      </c>
      <c r="L9466" s="152">
        <v>49.456126169573999</v>
      </c>
      <c r="M9466" s="152">
        <v>55.703787235467402</v>
      </c>
    </row>
    <row r="9467" spans="1:13">
      <c r="A9467" s="150" t="str">
        <f t="shared" si="295"/>
        <v>2010-2012PersonsPM1</v>
      </c>
      <c r="B9467" s="151" t="str">
        <f t="shared" si="294"/>
        <v>2010-2012_Persons_PM1_&lt;75</v>
      </c>
      <c r="C9467" s="152" t="s">
        <v>8</v>
      </c>
      <c r="D9467" s="152" t="s">
        <v>215</v>
      </c>
      <c r="E9467" s="152" t="s">
        <v>156</v>
      </c>
      <c r="F9467" s="152">
        <v>146</v>
      </c>
      <c r="G9467" s="152">
        <v>48.6666666666667</v>
      </c>
      <c r="H9467" s="152">
        <v>317.66753698868598</v>
      </c>
      <c r="I9467" s="152">
        <v>299.73228393891497</v>
      </c>
      <c r="J9467" s="152">
        <v>252.575504037988</v>
      </c>
      <c r="K9467" s="152">
        <v>353.06073363197999</v>
      </c>
      <c r="L9467" s="152">
        <v>47.156779900927702</v>
      </c>
      <c r="M9467" s="152">
        <v>53.328449693064599</v>
      </c>
    </row>
    <row r="9468" spans="1:13">
      <c r="A9468" s="150" t="str">
        <f t="shared" si="295"/>
        <v>2011-2013PersonsPM1</v>
      </c>
      <c r="B9468" s="151" t="str">
        <f t="shared" si="294"/>
        <v>2011-2013_Persons_PM1_&lt;75</v>
      </c>
      <c r="C9468" s="152" t="s">
        <v>9</v>
      </c>
      <c r="D9468" s="152" t="s">
        <v>215</v>
      </c>
      <c r="E9468" s="152" t="s">
        <v>156</v>
      </c>
      <c r="F9468" s="152">
        <v>167</v>
      </c>
      <c r="G9468" s="152">
        <v>55.6666666666667</v>
      </c>
      <c r="H9468" s="152">
        <v>362.43679058966501</v>
      </c>
      <c r="I9468" s="152">
        <v>327.52718144173002</v>
      </c>
      <c r="J9468" s="152">
        <v>279.25225598759403</v>
      </c>
      <c r="K9468" s="152">
        <v>381.683138396316</v>
      </c>
      <c r="L9468" s="152">
        <v>48.274925454135598</v>
      </c>
      <c r="M9468" s="152">
        <v>54.155956954585903</v>
      </c>
    </row>
    <row r="9469" spans="1:13">
      <c r="A9469" s="150" t="str">
        <f t="shared" si="295"/>
        <v>2012-2014PersonsPM1</v>
      </c>
      <c r="B9469" s="151" t="str">
        <f t="shared" si="294"/>
        <v>2012-2014_Persons_PM1_&lt;75</v>
      </c>
      <c r="C9469" s="152" t="s">
        <v>216</v>
      </c>
      <c r="D9469" s="152" t="s">
        <v>215</v>
      </c>
      <c r="E9469" s="152" t="s">
        <v>156</v>
      </c>
      <c r="F9469" s="152">
        <v>158</v>
      </c>
      <c r="G9469" s="152">
        <v>52.6666666666667</v>
      </c>
      <c r="H9469" s="152">
        <v>341.79898758274601</v>
      </c>
      <c r="I9469" s="152">
        <v>303.89557919237598</v>
      </c>
      <c r="J9469" s="152">
        <v>257.89802363246201</v>
      </c>
      <c r="K9469" s="152">
        <v>355.66454647862702</v>
      </c>
      <c r="L9469" s="152">
        <v>45.9975555599136</v>
      </c>
      <c r="M9469" s="152">
        <v>51.7689672862507</v>
      </c>
    </row>
    <row r="9470" spans="1:13">
      <c r="A9470" s="150" t="str">
        <f t="shared" si="295"/>
        <v>2004-2006PersonsPM2</v>
      </c>
      <c r="B9470" s="151" t="str">
        <f t="shared" si="294"/>
        <v>2004-2006_Persons_PM2_&lt;75</v>
      </c>
      <c r="C9470" s="152" t="s">
        <v>1</v>
      </c>
      <c r="D9470" s="152" t="s">
        <v>215</v>
      </c>
      <c r="E9470" s="152" t="s">
        <v>157</v>
      </c>
      <c r="F9470" s="152">
        <v>198</v>
      </c>
      <c r="G9470" s="152">
        <v>66</v>
      </c>
      <c r="H9470" s="152">
        <v>370.15572713166699</v>
      </c>
      <c r="I9470" s="152">
        <v>397.84571153851198</v>
      </c>
      <c r="J9470" s="152">
        <v>344.154503742077</v>
      </c>
      <c r="K9470" s="152">
        <v>457.51248719738999</v>
      </c>
      <c r="L9470" s="152">
        <v>53.691207796434597</v>
      </c>
      <c r="M9470" s="152">
        <v>59.6667756588785</v>
      </c>
    </row>
    <row r="9471" spans="1:13">
      <c r="A9471" s="150" t="str">
        <f t="shared" si="295"/>
        <v>2005-2007PersonsPM2</v>
      </c>
      <c r="B9471" s="151" t="str">
        <f t="shared" ref="B9471:B9534" si="296">CONCATENATE(C9471,"_",D9471,"_",E9471,"_","&lt;75")</f>
        <v>2005-2007_Persons_PM2_&lt;75</v>
      </c>
      <c r="C9471" s="152" t="s">
        <v>3</v>
      </c>
      <c r="D9471" s="152" t="s">
        <v>215</v>
      </c>
      <c r="E9471" s="152" t="s">
        <v>157</v>
      </c>
      <c r="F9471" s="152">
        <v>197</v>
      </c>
      <c r="G9471" s="152">
        <v>65.6666666666667</v>
      </c>
      <c r="H9471" s="152">
        <v>367.57846027540398</v>
      </c>
      <c r="I9471" s="152">
        <v>394.417528256178</v>
      </c>
      <c r="J9471" s="152">
        <v>341.01868459781701</v>
      </c>
      <c r="K9471" s="152">
        <v>453.77535826396598</v>
      </c>
      <c r="L9471" s="152">
        <v>53.398843658361201</v>
      </c>
      <c r="M9471" s="152">
        <v>59.357830007788401</v>
      </c>
    </row>
    <row r="9472" spans="1:13">
      <c r="A9472" s="150" t="str">
        <f t="shared" si="295"/>
        <v>2006-2008PersonsPM2</v>
      </c>
      <c r="B9472" s="151" t="str">
        <f t="shared" si="296"/>
        <v>2006-2008_Persons_PM2_&lt;75</v>
      </c>
      <c r="C9472" s="152" t="s">
        <v>4</v>
      </c>
      <c r="D9472" s="152" t="s">
        <v>215</v>
      </c>
      <c r="E9472" s="152" t="s">
        <v>157</v>
      </c>
      <c r="F9472" s="152">
        <v>204</v>
      </c>
      <c r="G9472" s="152">
        <v>68</v>
      </c>
      <c r="H9472" s="152">
        <v>379.35138351681002</v>
      </c>
      <c r="I9472" s="152">
        <v>405.118634791494</v>
      </c>
      <c r="J9472" s="152">
        <v>351.18799984561002</v>
      </c>
      <c r="K9472" s="152">
        <v>464.95738433361299</v>
      </c>
      <c r="L9472" s="152">
        <v>53.930634945883902</v>
      </c>
      <c r="M9472" s="152">
        <v>59.838749542119103</v>
      </c>
    </row>
    <row r="9473" spans="1:13">
      <c r="A9473" s="150" t="str">
        <f t="shared" si="295"/>
        <v>2007-2009PersonsPM2</v>
      </c>
      <c r="B9473" s="151" t="str">
        <f t="shared" si="296"/>
        <v>2007-2009_Persons_PM2_&lt;75</v>
      </c>
      <c r="C9473" s="152" t="s">
        <v>5</v>
      </c>
      <c r="D9473" s="152" t="s">
        <v>215</v>
      </c>
      <c r="E9473" s="152" t="s">
        <v>157</v>
      </c>
      <c r="F9473" s="152">
        <v>202</v>
      </c>
      <c r="G9473" s="152">
        <v>67.3333333333333</v>
      </c>
      <c r="H9473" s="152">
        <v>375.737058462454</v>
      </c>
      <c r="I9473" s="152">
        <v>398.27163989040099</v>
      </c>
      <c r="J9473" s="152">
        <v>345.00830204901899</v>
      </c>
      <c r="K9473" s="152">
        <v>457.40049042043199</v>
      </c>
      <c r="L9473" s="152">
        <v>53.2633378413827</v>
      </c>
      <c r="M9473" s="152">
        <v>59.128850530031201</v>
      </c>
    </row>
    <row r="9474" spans="1:13">
      <c r="A9474" s="150" t="str">
        <f t="shared" si="295"/>
        <v>2008-2010PersonsPM2</v>
      </c>
      <c r="B9474" s="151" t="str">
        <f t="shared" si="296"/>
        <v>2008-2010_Persons_PM2_&lt;75</v>
      </c>
      <c r="C9474" s="152" t="s">
        <v>6</v>
      </c>
      <c r="D9474" s="152" t="s">
        <v>215</v>
      </c>
      <c r="E9474" s="152" t="s">
        <v>157</v>
      </c>
      <c r="F9474" s="152">
        <v>183</v>
      </c>
      <c r="G9474" s="152">
        <v>61</v>
      </c>
      <c r="H9474" s="152">
        <v>340.55381866904901</v>
      </c>
      <c r="I9474" s="152">
        <v>355.722994464512</v>
      </c>
      <c r="J9474" s="152">
        <v>305.801780186972</v>
      </c>
      <c r="K9474" s="152">
        <v>411.43715356145401</v>
      </c>
      <c r="L9474" s="152">
        <v>49.921214277539299</v>
      </c>
      <c r="M9474" s="152">
        <v>55.714159096942602</v>
      </c>
    </row>
    <row r="9475" spans="1:13">
      <c r="A9475" s="150" t="str">
        <f t="shared" ref="A9475:A9538" si="297">C9475&amp;D9475&amp;E9475</f>
        <v>2009-2011PersonsPM2</v>
      </c>
      <c r="B9475" s="151" t="str">
        <f t="shared" si="296"/>
        <v>2009-2011_Persons_PM2_&lt;75</v>
      </c>
      <c r="C9475" s="152" t="s">
        <v>7</v>
      </c>
      <c r="D9475" s="152" t="s">
        <v>215</v>
      </c>
      <c r="E9475" s="152" t="s">
        <v>157</v>
      </c>
      <c r="F9475" s="152">
        <v>153</v>
      </c>
      <c r="G9475" s="152">
        <v>51</v>
      </c>
      <c r="H9475" s="152">
        <v>284.99050031665598</v>
      </c>
      <c r="I9475" s="152">
        <v>297.370011606947</v>
      </c>
      <c r="J9475" s="152">
        <v>251.89772862805299</v>
      </c>
      <c r="K9475" s="152">
        <v>348.64650557979297</v>
      </c>
      <c r="L9475" s="152">
        <v>45.472282978894299</v>
      </c>
      <c r="M9475" s="152">
        <v>51.2764939728456</v>
      </c>
    </row>
    <row r="9476" spans="1:13">
      <c r="A9476" s="150" t="str">
        <f t="shared" si="297"/>
        <v>2010-2012PersonsPM2</v>
      </c>
      <c r="B9476" s="151" t="str">
        <f t="shared" si="296"/>
        <v>2010-2012_Persons_PM2_&lt;75</v>
      </c>
      <c r="C9476" s="152" t="s">
        <v>8</v>
      </c>
      <c r="D9476" s="152" t="s">
        <v>215</v>
      </c>
      <c r="E9476" s="152" t="s">
        <v>157</v>
      </c>
      <c r="F9476" s="152">
        <v>160</v>
      </c>
      <c r="G9476" s="152">
        <v>53.3333333333333</v>
      </c>
      <c r="H9476" s="152">
        <v>297.43094025355998</v>
      </c>
      <c r="I9476" s="152">
        <v>310.24466453025298</v>
      </c>
      <c r="J9476" s="152">
        <v>263.80768447223602</v>
      </c>
      <c r="K9476" s="152">
        <v>362.46925756254001</v>
      </c>
      <c r="L9476" s="152">
        <v>46.436980058016402</v>
      </c>
      <c r="M9476" s="152">
        <v>52.224593032287302</v>
      </c>
    </row>
    <row r="9477" spans="1:13">
      <c r="A9477" s="150" t="str">
        <f t="shared" si="297"/>
        <v>2011-2013PersonsPM2</v>
      </c>
      <c r="B9477" s="151" t="str">
        <f t="shared" si="296"/>
        <v>2011-2013_Persons_PM2_&lt;75</v>
      </c>
      <c r="C9477" s="152" t="s">
        <v>9</v>
      </c>
      <c r="D9477" s="152" t="s">
        <v>215</v>
      </c>
      <c r="E9477" s="152" t="s">
        <v>157</v>
      </c>
      <c r="F9477" s="152">
        <v>154</v>
      </c>
      <c r="G9477" s="152">
        <v>51.3333333333333</v>
      </c>
      <c r="H9477" s="152">
        <v>286.98147665014301</v>
      </c>
      <c r="I9477" s="152">
        <v>293.040938075707</v>
      </c>
      <c r="J9477" s="152">
        <v>248.404926670034</v>
      </c>
      <c r="K9477" s="152">
        <v>343.354644829584</v>
      </c>
      <c r="L9477" s="152">
        <v>44.6360114056721</v>
      </c>
      <c r="M9477" s="152">
        <v>50.313706753877902</v>
      </c>
    </row>
    <row r="9478" spans="1:13">
      <c r="A9478" s="150" t="str">
        <f t="shared" si="297"/>
        <v>2012-2014PersonsPM2</v>
      </c>
      <c r="B9478" s="151" t="str">
        <f t="shared" si="296"/>
        <v>2012-2014_Persons_PM2_&lt;75</v>
      </c>
      <c r="C9478" s="152" t="s">
        <v>216</v>
      </c>
      <c r="D9478" s="152" t="s">
        <v>215</v>
      </c>
      <c r="E9478" s="152" t="s">
        <v>157</v>
      </c>
      <c r="F9478" s="152">
        <v>177</v>
      </c>
      <c r="G9478" s="152">
        <v>59</v>
      </c>
      <c r="H9478" s="152">
        <v>330.11302174642799</v>
      </c>
      <c r="I9478" s="152">
        <v>329.10833820176202</v>
      </c>
      <c r="J9478" s="152">
        <v>282.19089030296601</v>
      </c>
      <c r="K9478" s="152">
        <v>381.56740207849299</v>
      </c>
      <c r="L9478" s="152">
        <v>46.917447898796098</v>
      </c>
      <c r="M9478" s="152">
        <v>52.459063876731101</v>
      </c>
    </row>
    <row r="9479" spans="1:13">
      <c r="A9479" s="150" t="str">
        <f t="shared" si="297"/>
        <v>2004-2006PersonsPM3</v>
      </c>
      <c r="B9479" s="151" t="str">
        <f t="shared" si="296"/>
        <v>2004-2006_Persons_PM3_&lt;75</v>
      </c>
      <c r="C9479" s="152" t="s">
        <v>1</v>
      </c>
      <c r="D9479" s="152" t="s">
        <v>215</v>
      </c>
      <c r="E9479" s="152" t="s">
        <v>158</v>
      </c>
      <c r="F9479" s="152">
        <v>179</v>
      </c>
      <c r="G9479" s="152">
        <v>59.6666666666667</v>
      </c>
      <c r="H9479" s="152">
        <v>352.737161549679</v>
      </c>
      <c r="I9479" s="152">
        <v>384.06858447455897</v>
      </c>
      <c r="J9479" s="152">
        <v>329.68106677838102</v>
      </c>
      <c r="K9479" s="152">
        <v>444.841813147881</v>
      </c>
      <c r="L9479" s="152">
        <v>54.387517696177198</v>
      </c>
      <c r="M9479" s="152">
        <v>60.773228673322201</v>
      </c>
    </row>
    <row r="9480" spans="1:13">
      <c r="A9480" s="150" t="str">
        <f t="shared" si="297"/>
        <v>2005-2007PersonsPM3</v>
      </c>
      <c r="B9480" s="151" t="str">
        <f t="shared" si="296"/>
        <v>2005-2007_Persons_PM3_&lt;75</v>
      </c>
      <c r="C9480" s="152" t="s">
        <v>3</v>
      </c>
      <c r="D9480" s="152" t="s">
        <v>215</v>
      </c>
      <c r="E9480" s="152" t="s">
        <v>158</v>
      </c>
      <c r="F9480" s="152">
        <v>206</v>
      </c>
      <c r="G9480" s="152">
        <v>68.6666666666667</v>
      </c>
      <c r="H9480" s="152">
        <v>404.34176693426502</v>
      </c>
      <c r="I9480" s="152">
        <v>431.73989937111202</v>
      </c>
      <c r="J9480" s="152">
        <v>374.58105023535597</v>
      </c>
      <c r="K9480" s="152">
        <v>495.12827922761102</v>
      </c>
      <c r="L9480" s="152">
        <v>57.158849135756398</v>
      </c>
      <c r="M9480" s="152">
        <v>63.388379856498602</v>
      </c>
    </row>
    <row r="9481" spans="1:13">
      <c r="A9481" s="150" t="str">
        <f t="shared" si="297"/>
        <v>2006-2008PersonsPM3</v>
      </c>
      <c r="B9481" s="151" t="str">
        <f t="shared" si="296"/>
        <v>2006-2008_Persons_PM3_&lt;75</v>
      </c>
      <c r="C9481" s="152" t="s">
        <v>4</v>
      </c>
      <c r="D9481" s="152" t="s">
        <v>215</v>
      </c>
      <c r="E9481" s="152" t="s">
        <v>158</v>
      </c>
      <c r="F9481" s="152">
        <v>212</v>
      </c>
      <c r="G9481" s="152">
        <v>70.6666666666667</v>
      </c>
      <c r="H9481" s="152">
        <v>414.159568648902</v>
      </c>
      <c r="I9481" s="152">
        <v>438.52551318822998</v>
      </c>
      <c r="J9481" s="152">
        <v>381.22187071467999</v>
      </c>
      <c r="K9481" s="152">
        <v>501.980376523796</v>
      </c>
      <c r="L9481" s="152">
        <v>57.303642473549502</v>
      </c>
      <c r="M9481" s="152">
        <v>63.454863335565797</v>
      </c>
    </row>
    <row r="9482" spans="1:13">
      <c r="A9482" s="150" t="str">
        <f t="shared" si="297"/>
        <v>2007-2009PersonsPM3</v>
      </c>
      <c r="B9482" s="151" t="str">
        <f t="shared" si="296"/>
        <v>2007-2009_Persons_PM3_&lt;75</v>
      </c>
      <c r="C9482" s="152" t="s">
        <v>5</v>
      </c>
      <c r="D9482" s="152" t="s">
        <v>215</v>
      </c>
      <c r="E9482" s="152" t="s">
        <v>158</v>
      </c>
      <c r="F9482" s="152">
        <v>225</v>
      </c>
      <c r="G9482" s="152">
        <v>75</v>
      </c>
      <c r="H9482" s="152">
        <v>436.70664958658398</v>
      </c>
      <c r="I9482" s="152">
        <v>462.74269207394502</v>
      </c>
      <c r="J9482" s="152">
        <v>403.960014163815</v>
      </c>
      <c r="K9482" s="152">
        <v>527.64011665252599</v>
      </c>
      <c r="L9482" s="152">
        <v>58.782677910130097</v>
      </c>
      <c r="M9482" s="152">
        <v>64.897424578580896</v>
      </c>
    </row>
    <row r="9483" spans="1:13">
      <c r="A9483" s="150" t="str">
        <f t="shared" si="297"/>
        <v>2008-2010PersonsPM3</v>
      </c>
      <c r="B9483" s="151" t="str">
        <f t="shared" si="296"/>
        <v>2008-2010_Persons_PM3_&lt;75</v>
      </c>
      <c r="C9483" s="152" t="s">
        <v>6</v>
      </c>
      <c r="D9483" s="152" t="s">
        <v>215</v>
      </c>
      <c r="E9483" s="152" t="s">
        <v>158</v>
      </c>
      <c r="F9483" s="152">
        <v>200</v>
      </c>
      <c r="G9483" s="152">
        <v>66.6666666666667</v>
      </c>
      <c r="H9483" s="152">
        <v>386.01096271134099</v>
      </c>
      <c r="I9483" s="152">
        <v>407.65643324679002</v>
      </c>
      <c r="J9483" s="152">
        <v>352.81666104730499</v>
      </c>
      <c r="K9483" s="152">
        <v>468.56721096373002</v>
      </c>
      <c r="L9483" s="152">
        <v>54.839772199485097</v>
      </c>
      <c r="M9483" s="152">
        <v>60.910777716940103</v>
      </c>
    </row>
    <row r="9484" spans="1:13">
      <c r="A9484" s="150" t="str">
        <f t="shared" si="297"/>
        <v>2009-2011PersonsPM3</v>
      </c>
      <c r="B9484" s="151" t="str">
        <f t="shared" si="296"/>
        <v>2009-2011_Persons_PM3_&lt;75</v>
      </c>
      <c r="C9484" s="152" t="s">
        <v>7</v>
      </c>
      <c r="D9484" s="152" t="s">
        <v>215</v>
      </c>
      <c r="E9484" s="152" t="s">
        <v>158</v>
      </c>
      <c r="F9484" s="152">
        <v>200</v>
      </c>
      <c r="G9484" s="152">
        <v>66.6666666666667</v>
      </c>
      <c r="H9484" s="152">
        <v>384.03932562694399</v>
      </c>
      <c r="I9484" s="152">
        <v>404.786534100663</v>
      </c>
      <c r="J9484" s="152">
        <v>350.31993839009101</v>
      </c>
      <c r="K9484" s="152">
        <v>465.28282303959298</v>
      </c>
      <c r="L9484" s="152">
        <v>54.466595710572399</v>
      </c>
      <c r="M9484" s="152">
        <v>60.496288938929503</v>
      </c>
    </row>
    <row r="9485" spans="1:13">
      <c r="A9485" s="150" t="str">
        <f t="shared" si="297"/>
        <v>2010-2012PersonsPM3</v>
      </c>
      <c r="B9485" s="151" t="str">
        <f t="shared" si="296"/>
        <v>2010-2012_Persons_PM3_&lt;75</v>
      </c>
      <c r="C9485" s="152" t="s">
        <v>8</v>
      </c>
      <c r="D9485" s="152" t="s">
        <v>215</v>
      </c>
      <c r="E9485" s="152" t="s">
        <v>158</v>
      </c>
      <c r="F9485" s="152">
        <v>209</v>
      </c>
      <c r="G9485" s="152">
        <v>69.6666666666667</v>
      </c>
      <c r="H9485" s="152">
        <v>400.52125253919002</v>
      </c>
      <c r="I9485" s="152">
        <v>422.24942425529002</v>
      </c>
      <c r="J9485" s="152">
        <v>366.62855263073402</v>
      </c>
      <c r="K9485" s="152">
        <v>483.88603445539297</v>
      </c>
      <c r="L9485" s="152">
        <v>55.620871624555697</v>
      </c>
      <c r="M9485" s="152">
        <v>61.636610200103298</v>
      </c>
    </row>
    <row r="9486" spans="1:13">
      <c r="A9486" s="150" t="str">
        <f t="shared" si="297"/>
        <v>2011-2013PersonsPM3</v>
      </c>
      <c r="B9486" s="151" t="str">
        <f t="shared" si="296"/>
        <v>2011-2013_Persons_PM3_&lt;75</v>
      </c>
      <c r="C9486" s="152" t="s">
        <v>9</v>
      </c>
      <c r="D9486" s="152" t="s">
        <v>215</v>
      </c>
      <c r="E9486" s="152" t="s">
        <v>158</v>
      </c>
      <c r="F9486" s="152">
        <v>223</v>
      </c>
      <c r="G9486" s="152">
        <v>74.3333333333333</v>
      </c>
      <c r="H9486" s="152">
        <v>427.178514644752</v>
      </c>
      <c r="I9486" s="152">
        <v>449.39658410037998</v>
      </c>
      <c r="J9486" s="152">
        <v>392.05297040533401</v>
      </c>
      <c r="K9486" s="152">
        <v>512.73342326239799</v>
      </c>
      <c r="L9486" s="152">
        <v>57.3436136950464</v>
      </c>
      <c r="M9486" s="152">
        <v>63.336839162017803</v>
      </c>
    </row>
    <row r="9487" spans="1:13">
      <c r="A9487" s="150" t="str">
        <f t="shared" si="297"/>
        <v>2012-2014PersonsPM3</v>
      </c>
      <c r="B9487" s="151" t="str">
        <f t="shared" si="296"/>
        <v>2012-2014_Persons_PM3_&lt;75</v>
      </c>
      <c r="C9487" s="152" t="s">
        <v>216</v>
      </c>
      <c r="D9487" s="152" t="s">
        <v>215</v>
      </c>
      <c r="E9487" s="152" t="s">
        <v>158</v>
      </c>
      <c r="F9487" s="152">
        <v>219</v>
      </c>
      <c r="G9487" s="152">
        <v>73</v>
      </c>
      <c r="H9487" s="152">
        <v>419.29122551741301</v>
      </c>
      <c r="I9487" s="152">
        <v>433.95570347158298</v>
      </c>
      <c r="J9487" s="152">
        <v>378.13521373057699</v>
      </c>
      <c r="K9487" s="152">
        <v>495.66624692189498</v>
      </c>
      <c r="L9487" s="152">
        <v>55.820489741006</v>
      </c>
      <c r="M9487" s="152">
        <v>61.710543450311697</v>
      </c>
    </row>
    <row r="9488" spans="1:13">
      <c r="A9488" s="150" t="str">
        <f t="shared" si="297"/>
        <v>2004-2006PersonsPM4</v>
      </c>
      <c r="B9488" s="151" t="str">
        <f t="shared" si="296"/>
        <v>2004-2006_Persons_PM4_&lt;75</v>
      </c>
      <c r="C9488" s="152" t="s">
        <v>1</v>
      </c>
      <c r="D9488" s="152" t="s">
        <v>215</v>
      </c>
      <c r="E9488" s="152" t="s">
        <v>159</v>
      </c>
      <c r="F9488" s="152">
        <v>231</v>
      </c>
      <c r="G9488" s="152">
        <v>77</v>
      </c>
      <c r="H9488" s="152">
        <v>461.73219532671101</v>
      </c>
      <c r="I9488" s="152">
        <v>507.845680149548</v>
      </c>
      <c r="J9488" s="152">
        <v>444.23795346422003</v>
      </c>
      <c r="K9488" s="152">
        <v>577.97884711276504</v>
      </c>
      <c r="L9488" s="152">
        <v>63.607726685327698</v>
      </c>
      <c r="M9488" s="152">
        <v>70.133166963217406</v>
      </c>
    </row>
    <row r="9489" spans="1:13">
      <c r="A9489" s="150" t="str">
        <f t="shared" si="297"/>
        <v>2005-2007PersonsPM4</v>
      </c>
      <c r="B9489" s="151" t="str">
        <f t="shared" si="296"/>
        <v>2005-2007_Persons_PM4_&lt;75</v>
      </c>
      <c r="C9489" s="152" t="s">
        <v>3</v>
      </c>
      <c r="D9489" s="152" t="s">
        <v>215</v>
      </c>
      <c r="E9489" s="152" t="s">
        <v>159</v>
      </c>
      <c r="F9489" s="152">
        <v>222</v>
      </c>
      <c r="G9489" s="152">
        <v>74</v>
      </c>
      <c r="H9489" s="152">
        <v>445.38068010833598</v>
      </c>
      <c r="I9489" s="152">
        <v>487.35385034081099</v>
      </c>
      <c r="J9489" s="152">
        <v>425.13812689680901</v>
      </c>
      <c r="K9489" s="152">
        <v>556.08744866079405</v>
      </c>
      <c r="L9489" s="152">
        <v>62.215723444002101</v>
      </c>
      <c r="M9489" s="152">
        <v>68.733598319983201</v>
      </c>
    </row>
    <row r="9490" spans="1:13">
      <c r="A9490" s="150" t="str">
        <f t="shared" si="297"/>
        <v>2006-2008PersonsPM4</v>
      </c>
      <c r="B9490" s="151" t="str">
        <f t="shared" si="296"/>
        <v>2006-2008_Persons_PM4_&lt;75</v>
      </c>
      <c r="C9490" s="152" t="s">
        <v>4</v>
      </c>
      <c r="D9490" s="152" t="s">
        <v>215</v>
      </c>
      <c r="E9490" s="152" t="s">
        <v>159</v>
      </c>
      <c r="F9490" s="152">
        <v>213</v>
      </c>
      <c r="G9490" s="152">
        <v>71</v>
      </c>
      <c r="H9490" s="152">
        <v>428.08047108949501</v>
      </c>
      <c r="I9490" s="152">
        <v>468.28064693048299</v>
      </c>
      <c r="J9490" s="152">
        <v>407.24940769356999</v>
      </c>
      <c r="K9490" s="152">
        <v>535.846969825477</v>
      </c>
      <c r="L9490" s="152">
        <v>61.031239236913599</v>
      </c>
      <c r="M9490" s="152">
        <v>67.566322894994101</v>
      </c>
    </row>
    <row r="9491" spans="1:13">
      <c r="A9491" s="150" t="str">
        <f t="shared" si="297"/>
        <v>2007-2009PersonsPM4</v>
      </c>
      <c r="B9491" s="151" t="str">
        <f t="shared" si="296"/>
        <v>2007-2009_Persons_PM4_&lt;75</v>
      </c>
      <c r="C9491" s="152" t="s">
        <v>5</v>
      </c>
      <c r="D9491" s="152" t="s">
        <v>215</v>
      </c>
      <c r="E9491" s="152" t="s">
        <v>159</v>
      </c>
      <c r="F9491" s="152">
        <v>216</v>
      </c>
      <c r="G9491" s="152">
        <v>72</v>
      </c>
      <c r="H9491" s="152">
        <v>433.69139644614</v>
      </c>
      <c r="I9491" s="152">
        <v>475.44719035191503</v>
      </c>
      <c r="J9491" s="152">
        <v>413.86461420308802</v>
      </c>
      <c r="K9491" s="152">
        <v>543.57533558905004</v>
      </c>
      <c r="L9491" s="152">
        <v>61.582576148826597</v>
      </c>
      <c r="M9491" s="152">
        <v>68.1281452371352</v>
      </c>
    </row>
    <row r="9492" spans="1:13">
      <c r="A9492" s="150" t="str">
        <f t="shared" si="297"/>
        <v>2008-2010PersonsPM4</v>
      </c>
      <c r="B9492" s="151" t="str">
        <f t="shared" si="296"/>
        <v>2008-2010_Persons_PM4_&lt;75</v>
      </c>
      <c r="C9492" s="152" t="s">
        <v>6</v>
      </c>
      <c r="D9492" s="152" t="s">
        <v>215</v>
      </c>
      <c r="E9492" s="152" t="s">
        <v>159</v>
      </c>
      <c r="F9492" s="152">
        <v>226</v>
      </c>
      <c r="G9492" s="152">
        <v>75.3333333333333</v>
      </c>
      <c r="H9492" s="152">
        <v>452.81506712081801</v>
      </c>
      <c r="I9492" s="152">
        <v>492.58855653388798</v>
      </c>
      <c r="J9492" s="152">
        <v>430.18565424160602</v>
      </c>
      <c r="K9492" s="152">
        <v>561.46762008811902</v>
      </c>
      <c r="L9492" s="152">
        <v>62.4029022922821</v>
      </c>
      <c r="M9492" s="152">
        <v>68.879063554231394</v>
      </c>
    </row>
    <row r="9493" spans="1:13">
      <c r="A9493" s="150" t="str">
        <f t="shared" si="297"/>
        <v>2009-2011PersonsPM4</v>
      </c>
      <c r="B9493" s="151" t="str">
        <f t="shared" si="296"/>
        <v>2009-2011_Persons_PM4_&lt;75</v>
      </c>
      <c r="C9493" s="152" t="s">
        <v>7</v>
      </c>
      <c r="D9493" s="152" t="s">
        <v>215</v>
      </c>
      <c r="E9493" s="152" t="s">
        <v>159</v>
      </c>
      <c r="F9493" s="152">
        <v>227</v>
      </c>
      <c r="G9493" s="152">
        <v>75.6666666666667</v>
      </c>
      <c r="H9493" s="152">
        <v>453.89106614412498</v>
      </c>
      <c r="I9493" s="152">
        <v>484.95182518980198</v>
      </c>
      <c r="J9493" s="152">
        <v>423.66788562084298</v>
      </c>
      <c r="K9493" s="152">
        <v>552.58100266906604</v>
      </c>
      <c r="L9493" s="152">
        <v>61.2839395689589</v>
      </c>
      <c r="M9493" s="152">
        <v>67.6291774792643</v>
      </c>
    </row>
    <row r="9494" spans="1:13">
      <c r="A9494" s="150" t="str">
        <f t="shared" si="297"/>
        <v>2010-2012PersonsPM4</v>
      </c>
      <c r="B9494" s="151" t="str">
        <f t="shared" si="296"/>
        <v>2010-2012_Persons_PM4_&lt;75</v>
      </c>
      <c r="C9494" s="152" t="s">
        <v>8</v>
      </c>
      <c r="D9494" s="152" t="s">
        <v>215</v>
      </c>
      <c r="E9494" s="152" t="s">
        <v>159</v>
      </c>
      <c r="F9494" s="152">
        <v>233</v>
      </c>
      <c r="G9494" s="152">
        <v>77.6666666666667</v>
      </c>
      <c r="H9494" s="152">
        <v>465.40428251837602</v>
      </c>
      <c r="I9494" s="152">
        <v>487.414278410137</v>
      </c>
      <c r="J9494" s="152">
        <v>426.64978101944098</v>
      </c>
      <c r="K9494" s="152">
        <v>554.384261712794</v>
      </c>
      <c r="L9494" s="152">
        <v>60.764497390695702</v>
      </c>
      <c r="M9494" s="152">
        <v>66.969983302657596</v>
      </c>
    </row>
    <row r="9495" spans="1:13">
      <c r="A9495" s="150" t="str">
        <f t="shared" si="297"/>
        <v>2011-2013PersonsPM4</v>
      </c>
      <c r="B9495" s="151" t="str">
        <f t="shared" si="296"/>
        <v>2011-2013_Persons_PM4_&lt;75</v>
      </c>
      <c r="C9495" s="152" t="s">
        <v>9</v>
      </c>
      <c r="D9495" s="152" t="s">
        <v>215</v>
      </c>
      <c r="E9495" s="152" t="s">
        <v>159</v>
      </c>
      <c r="F9495" s="152">
        <v>240</v>
      </c>
      <c r="G9495" s="152">
        <v>80</v>
      </c>
      <c r="H9495" s="152">
        <v>478.21148903102397</v>
      </c>
      <c r="I9495" s="152">
        <v>495.837912684407</v>
      </c>
      <c r="J9495" s="152">
        <v>434.88872326992799</v>
      </c>
      <c r="K9495" s="152">
        <v>562.91510529232198</v>
      </c>
      <c r="L9495" s="152">
        <v>60.9491894144791</v>
      </c>
      <c r="M9495" s="152">
        <v>67.077192607914199</v>
      </c>
    </row>
    <row r="9496" spans="1:13">
      <c r="A9496" s="150" t="str">
        <f t="shared" si="297"/>
        <v>2012-2014PersonsPM4</v>
      </c>
      <c r="B9496" s="151" t="str">
        <f t="shared" si="296"/>
        <v>2012-2014_Persons_PM4_&lt;75</v>
      </c>
      <c r="C9496" s="152" t="s">
        <v>216</v>
      </c>
      <c r="D9496" s="152" t="s">
        <v>215</v>
      </c>
      <c r="E9496" s="152" t="s">
        <v>159</v>
      </c>
      <c r="F9496" s="152">
        <v>224</v>
      </c>
      <c r="G9496" s="152">
        <v>74.6666666666667</v>
      </c>
      <c r="H9496" s="152">
        <v>445.90425002488303</v>
      </c>
      <c r="I9496" s="152">
        <v>456.42050211958599</v>
      </c>
      <c r="J9496" s="152">
        <v>398.40281075094799</v>
      </c>
      <c r="K9496" s="152">
        <v>520.48756739823398</v>
      </c>
      <c r="L9496" s="152">
        <v>58.017691368638097</v>
      </c>
      <c r="M9496" s="152">
        <v>64.067065278648201</v>
      </c>
    </row>
    <row r="9497" spans="1:13">
      <c r="A9497" s="150" t="str">
        <f t="shared" si="297"/>
        <v>2004-2006PersonsPM5</v>
      </c>
      <c r="B9497" s="151" t="str">
        <f t="shared" si="296"/>
        <v>2004-2006_Persons_PM5_&lt;75</v>
      </c>
      <c r="C9497" s="152" t="s">
        <v>1</v>
      </c>
      <c r="D9497" s="152" t="s">
        <v>215</v>
      </c>
      <c r="E9497" s="152" t="s">
        <v>160</v>
      </c>
      <c r="F9497" s="152">
        <v>203</v>
      </c>
      <c r="G9497" s="152">
        <v>67.6666666666667</v>
      </c>
      <c r="H9497" s="152">
        <v>415.85578203421102</v>
      </c>
      <c r="I9497" s="152">
        <v>504.69430210233901</v>
      </c>
      <c r="J9497" s="152">
        <v>437.31192414669403</v>
      </c>
      <c r="K9497" s="152">
        <v>579.47765537161797</v>
      </c>
      <c r="L9497" s="152">
        <v>67.3823779556445</v>
      </c>
      <c r="M9497" s="152">
        <v>74.783353269279104</v>
      </c>
    </row>
    <row r="9498" spans="1:13">
      <c r="A9498" s="150" t="str">
        <f t="shared" si="297"/>
        <v>2005-2007PersonsPM5</v>
      </c>
      <c r="B9498" s="151" t="str">
        <f t="shared" si="296"/>
        <v>2005-2007_Persons_PM5_&lt;75</v>
      </c>
      <c r="C9498" s="152" t="s">
        <v>3</v>
      </c>
      <c r="D9498" s="152" t="s">
        <v>215</v>
      </c>
      <c r="E9498" s="152" t="s">
        <v>160</v>
      </c>
      <c r="F9498" s="152">
        <v>226</v>
      </c>
      <c r="G9498" s="152">
        <v>75.3333333333333</v>
      </c>
      <c r="H9498" s="152">
        <v>461.51646960321801</v>
      </c>
      <c r="I9498" s="152">
        <v>560.75174449785595</v>
      </c>
      <c r="J9498" s="152">
        <v>489.59382593192697</v>
      </c>
      <c r="K9498" s="152">
        <v>639.29441823974196</v>
      </c>
      <c r="L9498" s="152">
        <v>71.157918565929805</v>
      </c>
      <c r="M9498" s="152">
        <v>78.542673741886006</v>
      </c>
    </row>
    <row r="9499" spans="1:13">
      <c r="A9499" s="150" t="str">
        <f t="shared" si="297"/>
        <v>2006-2008PersonsPM5</v>
      </c>
      <c r="B9499" s="151" t="str">
        <f t="shared" si="296"/>
        <v>2006-2008_Persons_PM5_&lt;75</v>
      </c>
      <c r="C9499" s="152" t="s">
        <v>4</v>
      </c>
      <c r="D9499" s="152" t="s">
        <v>215</v>
      </c>
      <c r="E9499" s="152" t="s">
        <v>160</v>
      </c>
      <c r="F9499" s="152">
        <v>222</v>
      </c>
      <c r="G9499" s="152">
        <v>74</v>
      </c>
      <c r="H9499" s="152">
        <v>454.15490364551403</v>
      </c>
      <c r="I9499" s="152">
        <v>550.53722649377301</v>
      </c>
      <c r="J9499" s="152">
        <v>479.92328199646403</v>
      </c>
      <c r="K9499" s="152">
        <v>628.54886452023004</v>
      </c>
      <c r="L9499" s="152">
        <v>70.613944497309205</v>
      </c>
      <c r="M9499" s="152">
        <v>78.011638026456893</v>
      </c>
    </row>
    <row r="9500" spans="1:13">
      <c r="A9500" s="150" t="str">
        <f t="shared" si="297"/>
        <v>2007-2009PersonsPM5</v>
      </c>
      <c r="B9500" s="151" t="str">
        <f t="shared" si="296"/>
        <v>2007-2009_Persons_PM5_&lt;75</v>
      </c>
      <c r="C9500" s="152" t="s">
        <v>5</v>
      </c>
      <c r="D9500" s="152" t="s">
        <v>215</v>
      </c>
      <c r="E9500" s="152" t="s">
        <v>160</v>
      </c>
      <c r="F9500" s="152">
        <v>239</v>
      </c>
      <c r="G9500" s="152">
        <v>79.6666666666667</v>
      </c>
      <c r="H9500" s="152">
        <v>491.042077580539</v>
      </c>
      <c r="I9500" s="152">
        <v>606.877872167026</v>
      </c>
      <c r="J9500" s="152">
        <v>531.80211742660299</v>
      </c>
      <c r="K9500" s="152">
        <v>689.51857728627897</v>
      </c>
      <c r="L9500" s="152">
        <v>75.075754740422397</v>
      </c>
      <c r="M9500" s="152">
        <v>82.640705119253795</v>
      </c>
    </row>
    <row r="9501" spans="1:13">
      <c r="A9501" s="150" t="str">
        <f t="shared" si="297"/>
        <v>2008-2010PersonsPM5</v>
      </c>
      <c r="B9501" s="151" t="str">
        <f t="shared" si="296"/>
        <v>2008-2010_Persons_PM5_&lt;75</v>
      </c>
      <c r="C9501" s="152" t="s">
        <v>6</v>
      </c>
      <c r="D9501" s="152" t="s">
        <v>215</v>
      </c>
      <c r="E9501" s="152" t="s">
        <v>160</v>
      </c>
      <c r="F9501" s="152">
        <v>227</v>
      </c>
      <c r="G9501" s="152">
        <v>75.6666666666667</v>
      </c>
      <c r="H9501" s="152">
        <v>468.45656974224602</v>
      </c>
      <c r="I9501" s="152">
        <v>581.24397591661398</v>
      </c>
      <c r="J9501" s="152">
        <v>507.63209598743998</v>
      </c>
      <c r="K9501" s="152">
        <v>662.47750834496799</v>
      </c>
      <c r="L9501" s="152">
        <v>73.611879929173199</v>
      </c>
      <c r="M9501" s="152">
        <v>81.233532428354593</v>
      </c>
    </row>
    <row r="9502" spans="1:13">
      <c r="A9502" s="150" t="str">
        <f t="shared" si="297"/>
        <v>2009-2011PersonsPM5</v>
      </c>
      <c r="B9502" s="151" t="str">
        <f t="shared" si="296"/>
        <v>2009-2011_Persons_PM5_&lt;75</v>
      </c>
      <c r="C9502" s="152" t="s">
        <v>7</v>
      </c>
      <c r="D9502" s="152" t="s">
        <v>215</v>
      </c>
      <c r="E9502" s="152" t="s">
        <v>160</v>
      </c>
      <c r="F9502" s="152">
        <v>216</v>
      </c>
      <c r="G9502" s="152">
        <v>72</v>
      </c>
      <c r="H9502" s="152">
        <v>446.90888024497201</v>
      </c>
      <c r="I9502" s="152">
        <v>553.17368576486194</v>
      </c>
      <c r="J9502" s="152">
        <v>481.46299251370903</v>
      </c>
      <c r="K9502" s="152">
        <v>632.50645861060002</v>
      </c>
      <c r="L9502" s="152">
        <v>71.710693251153401</v>
      </c>
      <c r="M9502" s="152">
        <v>79.332772845738006</v>
      </c>
    </row>
    <row r="9503" spans="1:13">
      <c r="A9503" s="150" t="str">
        <f t="shared" si="297"/>
        <v>2010-2012PersonsPM5</v>
      </c>
      <c r="B9503" s="151" t="str">
        <f t="shared" si="296"/>
        <v>2010-2012_Persons_PM5_&lt;75</v>
      </c>
      <c r="C9503" s="152" t="s">
        <v>8</v>
      </c>
      <c r="D9503" s="152" t="s">
        <v>215</v>
      </c>
      <c r="E9503" s="152" t="s">
        <v>160</v>
      </c>
      <c r="F9503" s="152">
        <v>225</v>
      </c>
      <c r="G9503" s="152">
        <v>75</v>
      </c>
      <c r="H9503" s="152">
        <v>465.664969576555</v>
      </c>
      <c r="I9503" s="152">
        <v>569.78147420113703</v>
      </c>
      <c r="J9503" s="152">
        <v>497.25328107875998</v>
      </c>
      <c r="K9503" s="152">
        <v>649.85426282394099</v>
      </c>
      <c r="L9503" s="152">
        <v>72.528193122376905</v>
      </c>
      <c r="M9503" s="152">
        <v>80.072788622803998</v>
      </c>
    </row>
    <row r="9504" spans="1:13">
      <c r="A9504" s="150" t="str">
        <f t="shared" si="297"/>
        <v>2011-2013PersonsPM5</v>
      </c>
      <c r="B9504" s="151" t="str">
        <f t="shared" si="296"/>
        <v>2011-2013_Persons_PM5_&lt;75</v>
      </c>
      <c r="C9504" s="152" t="s">
        <v>9</v>
      </c>
      <c r="D9504" s="152" t="s">
        <v>215</v>
      </c>
      <c r="E9504" s="152" t="s">
        <v>160</v>
      </c>
      <c r="F9504" s="152">
        <v>221</v>
      </c>
      <c r="G9504" s="152">
        <v>73.6666666666667</v>
      </c>
      <c r="H9504" s="152">
        <v>456.79088898534502</v>
      </c>
      <c r="I9504" s="152">
        <v>550.17883176556597</v>
      </c>
      <c r="J9504" s="152">
        <v>479.40393627304798</v>
      </c>
      <c r="K9504" s="152">
        <v>628.38597506530402</v>
      </c>
      <c r="L9504" s="152">
        <v>70.774895492518198</v>
      </c>
      <c r="M9504" s="152">
        <v>78.207143299738405</v>
      </c>
    </row>
    <row r="9505" spans="1:13">
      <c r="A9505" s="150" t="str">
        <f t="shared" si="297"/>
        <v>2012-2014PersonsPM5</v>
      </c>
      <c r="B9505" s="151" t="str">
        <f t="shared" si="296"/>
        <v>2012-2014_Persons_PM5_&lt;75</v>
      </c>
      <c r="C9505" s="152" t="s">
        <v>216</v>
      </c>
      <c r="D9505" s="152" t="s">
        <v>215</v>
      </c>
      <c r="E9505" s="152" t="s">
        <v>160</v>
      </c>
      <c r="F9505" s="152">
        <v>217</v>
      </c>
      <c r="G9505" s="152">
        <v>72.3333333333333</v>
      </c>
      <c r="H9505" s="152">
        <v>448.486101064379</v>
      </c>
      <c r="I9505" s="152">
        <v>536.43540715283405</v>
      </c>
      <c r="J9505" s="152">
        <v>466.87411059764599</v>
      </c>
      <c r="K9505" s="152">
        <v>613.37230769859798</v>
      </c>
      <c r="L9505" s="152">
        <v>69.561296555187894</v>
      </c>
      <c r="M9505" s="152">
        <v>76.936900545764303</v>
      </c>
    </row>
    <row r="9506" spans="1:13">
      <c r="A9506" s="150" t="str">
        <f t="shared" si="297"/>
        <v>2004-2006PersonsPowys1</v>
      </c>
      <c r="B9506" s="151" t="str">
        <f t="shared" si="296"/>
        <v>2004-2006_Persons_Powys1_&lt;75</v>
      </c>
      <c r="C9506" s="152" t="s">
        <v>1</v>
      </c>
      <c r="D9506" s="152" t="s">
        <v>215</v>
      </c>
      <c r="E9506" s="152" t="s">
        <v>161</v>
      </c>
      <c r="F9506" s="152">
        <v>227</v>
      </c>
      <c r="G9506" s="152">
        <v>75.6666666666667</v>
      </c>
      <c r="H9506" s="152">
        <v>337.89818398332801</v>
      </c>
      <c r="I9506" s="152">
        <v>315.06720398853702</v>
      </c>
      <c r="J9506" s="152">
        <v>275.15113437105799</v>
      </c>
      <c r="K9506" s="152">
        <v>359.11611754439002</v>
      </c>
      <c r="L9506" s="152">
        <v>39.916069617479103</v>
      </c>
      <c r="M9506" s="152">
        <v>44.0489135558526</v>
      </c>
    </row>
    <row r="9507" spans="1:13">
      <c r="A9507" s="150" t="str">
        <f t="shared" si="297"/>
        <v>2005-2007PersonsPowys1</v>
      </c>
      <c r="B9507" s="151" t="str">
        <f t="shared" si="296"/>
        <v>2005-2007_Persons_Powys1_&lt;75</v>
      </c>
      <c r="C9507" s="152" t="s">
        <v>3</v>
      </c>
      <c r="D9507" s="152" t="s">
        <v>215</v>
      </c>
      <c r="E9507" s="152" t="s">
        <v>161</v>
      </c>
      <c r="F9507" s="152">
        <v>224</v>
      </c>
      <c r="G9507" s="152">
        <v>74.6666666666667</v>
      </c>
      <c r="H9507" s="152">
        <v>331.68969244665601</v>
      </c>
      <c r="I9507" s="152">
        <v>305.54314644509498</v>
      </c>
      <c r="J9507" s="152">
        <v>266.62258593917898</v>
      </c>
      <c r="K9507" s="152">
        <v>348.52186606995099</v>
      </c>
      <c r="L9507" s="152">
        <v>38.920560505916299</v>
      </c>
      <c r="M9507" s="152">
        <v>42.978719624855799</v>
      </c>
    </row>
    <row r="9508" spans="1:13">
      <c r="A9508" s="150" t="str">
        <f t="shared" si="297"/>
        <v>2006-2008PersonsPowys1</v>
      </c>
      <c r="B9508" s="151" t="str">
        <f t="shared" si="296"/>
        <v>2006-2008_Persons_Powys1_&lt;75</v>
      </c>
      <c r="C9508" s="152" t="s">
        <v>4</v>
      </c>
      <c r="D9508" s="152" t="s">
        <v>215</v>
      </c>
      <c r="E9508" s="152" t="s">
        <v>161</v>
      </c>
      <c r="F9508" s="152">
        <v>230</v>
      </c>
      <c r="G9508" s="152">
        <v>76.6666666666667</v>
      </c>
      <c r="H9508" s="152">
        <v>338.14578493928099</v>
      </c>
      <c r="I9508" s="152">
        <v>306.90198182691898</v>
      </c>
      <c r="J9508" s="152">
        <v>268.25264145178301</v>
      </c>
      <c r="K9508" s="152">
        <v>349.52539344807599</v>
      </c>
      <c r="L9508" s="152">
        <v>38.649340375135601</v>
      </c>
      <c r="M9508" s="152">
        <v>42.623411621157203</v>
      </c>
    </row>
    <row r="9509" spans="1:13">
      <c r="A9509" s="150" t="str">
        <f t="shared" si="297"/>
        <v>2007-2009PersonsPowys1</v>
      </c>
      <c r="B9509" s="151" t="str">
        <f t="shared" si="296"/>
        <v>2007-2009_Persons_Powys1_&lt;75</v>
      </c>
      <c r="C9509" s="152" t="s">
        <v>5</v>
      </c>
      <c r="D9509" s="152" t="s">
        <v>215</v>
      </c>
      <c r="E9509" s="152" t="s">
        <v>161</v>
      </c>
      <c r="F9509" s="152">
        <v>236</v>
      </c>
      <c r="G9509" s="152">
        <v>78.6666666666667</v>
      </c>
      <c r="H9509" s="152">
        <v>344.19893531685301</v>
      </c>
      <c r="I9509" s="152">
        <v>309.60028571090601</v>
      </c>
      <c r="J9509" s="152">
        <v>270.97842472639599</v>
      </c>
      <c r="K9509" s="152">
        <v>352.13983926238097</v>
      </c>
      <c r="L9509" s="152">
        <v>38.621860984510803</v>
      </c>
      <c r="M9509" s="152">
        <v>42.539553551474299</v>
      </c>
    </row>
    <row r="9510" spans="1:13">
      <c r="A9510" s="150" t="str">
        <f t="shared" si="297"/>
        <v>2008-2010PersonsPowys1</v>
      </c>
      <c r="B9510" s="151" t="str">
        <f t="shared" si="296"/>
        <v>2008-2010_Persons_Powys1_&lt;75</v>
      </c>
      <c r="C9510" s="152" t="s">
        <v>6</v>
      </c>
      <c r="D9510" s="152" t="s">
        <v>215</v>
      </c>
      <c r="E9510" s="152" t="s">
        <v>161</v>
      </c>
      <c r="F9510" s="152">
        <v>234</v>
      </c>
      <c r="G9510" s="152">
        <v>78</v>
      </c>
      <c r="H9510" s="152">
        <v>339.46005541612902</v>
      </c>
      <c r="I9510" s="152">
        <v>298.75884567418598</v>
      </c>
      <c r="J9510" s="152">
        <v>261.25347303840402</v>
      </c>
      <c r="K9510" s="152">
        <v>340.08576217230802</v>
      </c>
      <c r="L9510" s="152">
        <v>37.505372635782201</v>
      </c>
      <c r="M9510" s="152">
        <v>41.326916498121903</v>
      </c>
    </row>
    <row r="9511" spans="1:13">
      <c r="A9511" s="150" t="str">
        <f t="shared" si="297"/>
        <v>2009-2011PersonsPowys1</v>
      </c>
      <c r="B9511" s="151" t="str">
        <f t="shared" si="296"/>
        <v>2009-2011_Persons_Powys1_&lt;75</v>
      </c>
      <c r="C9511" s="152" t="s">
        <v>7</v>
      </c>
      <c r="D9511" s="152" t="s">
        <v>215</v>
      </c>
      <c r="E9511" s="152" t="s">
        <v>161</v>
      </c>
      <c r="F9511" s="152">
        <v>238</v>
      </c>
      <c r="G9511" s="152">
        <v>79.3333333333333</v>
      </c>
      <c r="H9511" s="152">
        <v>344.42338026946101</v>
      </c>
      <c r="I9511" s="152">
        <v>299.60019560976298</v>
      </c>
      <c r="J9511" s="152">
        <v>262.24127294599901</v>
      </c>
      <c r="K9511" s="152">
        <v>340.731886775455</v>
      </c>
      <c r="L9511" s="152">
        <v>37.358922663764702</v>
      </c>
      <c r="M9511" s="152">
        <v>41.131691165691898</v>
      </c>
    </row>
    <row r="9512" spans="1:13">
      <c r="A9512" s="150" t="str">
        <f t="shared" si="297"/>
        <v>2010-2012PersonsPowys1</v>
      </c>
      <c r="B9512" s="151" t="str">
        <f t="shared" si="296"/>
        <v>2010-2012_Persons_Powys1_&lt;75</v>
      </c>
      <c r="C9512" s="152" t="s">
        <v>8</v>
      </c>
      <c r="D9512" s="152" t="s">
        <v>215</v>
      </c>
      <c r="E9512" s="152" t="s">
        <v>161</v>
      </c>
      <c r="F9512" s="152">
        <v>217</v>
      </c>
      <c r="G9512" s="152">
        <v>72.3333333333333</v>
      </c>
      <c r="H9512" s="152">
        <v>313.48415243708598</v>
      </c>
      <c r="I9512" s="152">
        <v>266.212415842837</v>
      </c>
      <c r="J9512" s="152">
        <v>231.510768834613</v>
      </c>
      <c r="K9512" s="152">
        <v>304.59348831936597</v>
      </c>
      <c r="L9512" s="152">
        <v>34.701647008224299</v>
      </c>
      <c r="M9512" s="152">
        <v>38.381072476528701</v>
      </c>
    </row>
    <row r="9513" spans="1:13">
      <c r="A9513" s="150" t="str">
        <f t="shared" si="297"/>
        <v>2011-2013PersonsPowys1</v>
      </c>
      <c r="B9513" s="151" t="str">
        <f t="shared" si="296"/>
        <v>2011-2013_Persons_Powys1_&lt;75</v>
      </c>
      <c r="C9513" s="152" t="s">
        <v>9</v>
      </c>
      <c r="D9513" s="152" t="s">
        <v>215</v>
      </c>
      <c r="E9513" s="152" t="s">
        <v>161</v>
      </c>
      <c r="F9513" s="152">
        <v>214</v>
      </c>
      <c r="G9513" s="152">
        <v>71.3333333333333</v>
      </c>
      <c r="H9513" s="152">
        <v>309.49454045845698</v>
      </c>
      <c r="I9513" s="152">
        <v>258.366158204805</v>
      </c>
      <c r="J9513" s="152">
        <v>224.421822213995</v>
      </c>
      <c r="K9513" s="152">
        <v>295.936189867981</v>
      </c>
      <c r="L9513" s="152">
        <v>33.944335990809499</v>
      </c>
      <c r="M9513" s="152">
        <v>37.570031663176799</v>
      </c>
    </row>
    <row r="9514" spans="1:13">
      <c r="A9514" s="150" t="str">
        <f t="shared" si="297"/>
        <v>2012-2014PersonsPowys1</v>
      </c>
      <c r="B9514" s="151" t="str">
        <f t="shared" si="296"/>
        <v>2012-2014_Persons_Powys1_&lt;75</v>
      </c>
      <c r="C9514" s="152" t="s">
        <v>216</v>
      </c>
      <c r="D9514" s="152" t="s">
        <v>215</v>
      </c>
      <c r="E9514" s="152" t="s">
        <v>161</v>
      </c>
      <c r="F9514" s="152">
        <v>216</v>
      </c>
      <c r="G9514" s="152">
        <v>72</v>
      </c>
      <c r="H9514" s="152">
        <v>314.59364986891899</v>
      </c>
      <c r="I9514" s="152">
        <v>255.12074495014599</v>
      </c>
      <c r="J9514" s="152">
        <v>221.71481409500799</v>
      </c>
      <c r="K9514" s="152">
        <v>292.077368907878</v>
      </c>
      <c r="L9514" s="152">
        <v>33.405930855138102</v>
      </c>
      <c r="M9514" s="152">
        <v>36.956623957731402</v>
      </c>
    </row>
    <row r="9515" spans="1:13">
      <c r="A9515" s="150" t="str">
        <f t="shared" si="297"/>
        <v>2004-2006PersonsPowys2</v>
      </c>
      <c r="B9515" s="151" t="str">
        <f t="shared" si="296"/>
        <v>2004-2006_Persons_Powys2_&lt;75</v>
      </c>
      <c r="C9515" s="152" t="s">
        <v>1</v>
      </c>
      <c r="D9515" s="152" t="s">
        <v>215</v>
      </c>
      <c r="E9515" s="152" t="s">
        <v>162</v>
      </c>
      <c r="F9515" s="152">
        <v>244</v>
      </c>
      <c r="G9515" s="152">
        <v>81.3333333333333</v>
      </c>
      <c r="H9515" s="152">
        <v>339.58220255243299</v>
      </c>
      <c r="I9515" s="152">
        <v>302.42729528295098</v>
      </c>
      <c r="J9515" s="152">
        <v>265.05855631212802</v>
      </c>
      <c r="K9515" s="152">
        <v>343.52062516812401</v>
      </c>
      <c r="L9515" s="152">
        <v>37.368738970822697</v>
      </c>
      <c r="M9515" s="152">
        <v>41.093329885173297</v>
      </c>
    </row>
    <row r="9516" spans="1:13">
      <c r="A9516" s="150" t="str">
        <f t="shared" si="297"/>
        <v>2005-2007PersonsPowys2</v>
      </c>
      <c r="B9516" s="151" t="str">
        <f t="shared" si="296"/>
        <v>2005-2007_Persons_Powys2_&lt;75</v>
      </c>
      <c r="C9516" s="152" t="s">
        <v>3</v>
      </c>
      <c r="D9516" s="152" t="s">
        <v>215</v>
      </c>
      <c r="E9516" s="152" t="s">
        <v>162</v>
      </c>
      <c r="F9516" s="152">
        <v>238</v>
      </c>
      <c r="G9516" s="152">
        <v>79.3333333333333</v>
      </c>
      <c r="H9516" s="152">
        <v>330.45458332176298</v>
      </c>
      <c r="I9516" s="152">
        <v>288.20322792284401</v>
      </c>
      <c r="J9516" s="152">
        <v>252.22691267787999</v>
      </c>
      <c r="K9516" s="152">
        <v>327.81268618408899</v>
      </c>
      <c r="L9516" s="152">
        <v>35.976315244964702</v>
      </c>
      <c r="M9516" s="152">
        <v>39.609458261244903</v>
      </c>
    </row>
    <row r="9517" spans="1:13">
      <c r="A9517" s="150" t="str">
        <f t="shared" si="297"/>
        <v>2006-2008PersonsPowys2</v>
      </c>
      <c r="B9517" s="151" t="str">
        <f t="shared" si="296"/>
        <v>2006-2008_Persons_Powys2_&lt;75</v>
      </c>
      <c r="C9517" s="152" t="s">
        <v>4</v>
      </c>
      <c r="D9517" s="152" t="s">
        <v>215</v>
      </c>
      <c r="E9517" s="152" t="s">
        <v>162</v>
      </c>
      <c r="F9517" s="152">
        <v>225</v>
      </c>
      <c r="G9517" s="152">
        <v>75</v>
      </c>
      <c r="H9517" s="152">
        <v>310.81211752842199</v>
      </c>
      <c r="I9517" s="152">
        <v>271.87694924905998</v>
      </c>
      <c r="J9517" s="152">
        <v>236.62115038549501</v>
      </c>
      <c r="K9517" s="152">
        <v>310.800159777234</v>
      </c>
      <c r="L9517" s="152">
        <v>35.255798863565097</v>
      </c>
      <c r="M9517" s="152">
        <v>38.923210528174003</v>
      </c>
    </row>
    <row r="9518" spans="1:13">
      <c r="A9518" s="150" t="str">
        <f t="shared" si="297"/>
        <v>2007-2009PersonsPowys2</v>
      </c>
      <c r="B9518" s="151" t="str">
        <f t="shared" si="296"/>
        <v>2007-2009_Persons_Powys2_&lt;75</v>
      </c>
      <c r="C9518" s="152" t="s">
        <v>5</v>
      </c>
      <c r="D9518" s="152" t="s">
        <v>215</v>
      </c>
      <c r="E9518" s="152" t="s">
        <v>162</v>
      </c>
      <c r="F9518" s="152">
        <v>226</v>
      </c>
      <c r="G9518" s="152">
        <v>75.3333333333333</v>
      </c>
      <c r="H9518" s="152">
        <v>311.07195947806002</v>
      </c>
      <c r="I9518" s="152">
        <v>263.301956722287</v>
      </c>
      <c r="J9518" s="152">
        <v>229.41598866382401</v>
      </c>
      <c r="K9518" s="152">
        <v>300.70460406332501</v>
      </c>
      <c r="L9518" s="152">
        <v>33.885968058462502</v>
      </c>
      <c r="M9518" s="152">
        <v>37.402647341038303</v>
      </c>
    </row>
    <row r="9519" spans="1:13">
      <c r="A9519" s="150" t="str">
        <f t="shared" si="297"/>
        <v>2008-2010PersonsPowys2</v>
      </c>
      <c r="B9519" s="151" t="str">
        <f t="shared" si="296"/>
        <v>2008-2010_Persons_Powys2_&lt;75</v>
      </c>
      <c r="C9519" s="152" t="s">
        <v>6</v>
      </c>
      <c r="D9519" s="152" t="s">
        <v>215</v>
      </c>
      <c r="E9519" s="152" t="s">
        <v>162</v>
      </c>
      <c r="F9519" s="152">
        <v>214</v>
      </c>
      <c r="G9519" s="152">
        <v>71.3333333333333</v>
      </c>
      <c r="H9519" s="152">
        <v>293.76638708526099</v>
      </c>
      <c r="I9519" s="152">
        <v>241.74077399673601</v>
      </c>
      <c r="J9519" s="152">
        <v>209.726089067418</v>
      </c>
      <c r="K9519" s="152">
        <v>277.175042818691</v>
      </c>
      <c r="L9519" s="152">
        <v>32.014684929318001</v>
      </c>
      <c r="M9519" s="152">
        <v>35.434268821954902</v>
      </c>
    </row>
    <row r="9520" spans="1:13">
      <c r="A9520" s="150" t="str">
        <f t="shared" si="297"/>
        <v>2009-2011PersonsPowys2</v>
      </c>
      <c r="B9520" s="151" t="str">
        <f t="shared" si="296"/>
        <v>2009-2011_Persons_Powys2_&lt;75</v>
      </c>
      <c r="C9520" s="152" t="s">
        <v>7</v>
      </c>
      <c r="D9520" s="152" t="s">
        <v>215</v>
      </c>
      <c r="E9520" s="152" t="s">
        <v>162</v>
      </c>
      <c r="F9520" s="152">
        <v>242</v>
      </c>
      <c r="G9520" s="152">
        <v>80.6666666666667</v>
      </c>
      <c r="H9520" s="152">
        <v>333.14519348577301</v>
      </c>
      <c r="I9520" s="152">
        <v>269.04741749373397</v>
      </c>
      <c r="J9520" s="152">
        <v>235.55714033953501</v>
      </c>
      <c r="K9520" s="152">
        <v>305.890214224771</v>
      </c>
      <c r="L9520" s="152">
        <v>33.490277154199397</v>
      </c>
      <c r="M9520" s="152">
        <v>36.842796731036699</v>
      </c>
    </row>
    <row r="9521" spans="1:13">
      <c r="A9521" s="150" t="str">
        <f t="shared" si="297"/>
        <v>2010-2012PersonsPowys2</v>
      </c>
      <c r="B9521" s="151" t="str">
        <f t="shared" si="296"/>
        <v>2010-2012_Persons_Powys2_&lt;75</v>
      </c>
      <c r="C9521" s="152" t="s">
        <v>8</v>
      </c>
      <c r="D9521" s="152" t="s">
        <v>215</v>
      </c>
      <c r="E9521" s="152" t="s">
        <v>162</v>
      </c>
      <c r="F9521" s="152">
        <v>253</v>
      </c>
      <c r="G9521" s="152">
        <v>84.3333333333333</v>
      </c>
      <c r="H9521" s="152">
        <v>350.66321085531303</v>
      </c>
      <c r="I9521" s="152">
        <v>280.79848851433002</v>
      </c>
      <c r="J9521" s="152">
        <v>246.35904911860399</v>
      </c>
      <c r="K9521" s="152">
        <v>318.60572962515101</v>
      </c>
      <c r="L9521" s="152">
        <v>34.439439395726197</v>
      </c>
      <c r="M9521" s="152">
        <v>37.807241110821103</v>
      </c>
    </row>
    <row r="9522" spans="1:13">
      <c r="A9522" s="150" t="str">
        <f t="shared" si="297"/>
        <v>2011-2013PersonsPowys2</v>
      </c>
      <c r="B9522" s="151" t="str">
        <f t="shared" si="296"/>
        <v>2011-2013_Persons_Powys2_&lt;75</v>
      </c>
      <c r="C9522" s="152" t="s">
        <v>9</v>
      </c>
      <c r="D9522" s="152" t="s">
        <v>215</v>
      </c>
      <c r="E9522" s="152" t="s">
        <v>162</v>
      </c>
      <c r="F9522" s="152">
        <v>260</v>
      </c>
      <c r="G9522" s="152">
        <v>86.6666666666667</v>
      </c>
      <c r="H9522" s="152">
        <v>363.21980386130599</v>
      </c>
      <c r="I9522" s="152">
        <v>287.00261457635997</v>
      </c>
      <c r="J9522" s="152">
        <v>252.234951404046</v>
      </c>
      <c r="K9522" s="152">
        <v>325.12172426707599</v>
      </c>
      <c r="L9522" s="152">
        <v>34.767663172313704</v>
      </c>
      <c r="M9522" s="152">
        <v>38.119109690715703</v>
      </c>
    </row>
    <row r="9523" spans="1:13">
      <c r="A9523" s="150" t="str">
        <f t="shared" si="297"/>
        <v>2012-2014PersonsPowys2</v>
      </c>
      <c r="B9523" s="151" t="str">
        <f t="shared" si="296"/>
        <v>2012-2014_Persons_Powys2_&lt;75</v>
      </c>
      <c r="C9523" s="152" t="s">
        <v>216</v>
      </c>
      <c r="D9523" s="152" t="s">
        <v>215</v>
      </c>
      <c r="E9523" s="152" t="s">
        <v>162</v>
      </c>
      <c r="F9523" s="152">
        <v>240</v>
      </c>
      <c r="G9523" s="152">
        <v>80</v>
      </c>
      <c r="H9523" s="152">
        <v>337.45781777277801</v>
      </c>
      <c r="I9523" s="152">
        <v>262.97237862822902</v>
      </c>
      <c r="J9523" s="152">
        <v>229.62597834040801</v>
      </c>
      <c r="K9523" s="152">
        <v>299.67151993551897</v>
      </c>
      <c r="L9523" s="152">
        <v>33.346400287821098</v>
      </c>
      <c r="M9523" s="152">
        <v>36.699141307290603</v>
      </c>
    </row>
    <row r="9524" spans="1:13">
      <c r="A9524" s="150" t="str">
        <f t="shared" si="297"/>
        <v>2004-2006PersonsPowys3</v>
      </c>
      <c r="B9524" s="151" t="str">
        <f t="shared" si="296"/>
        <v>2004-2006_Persons_Powys3_&lt;75</v>
      </c>
      <c r="C9524" s="152" t="s">
        <v>1</v>
      </c>
      <c r="D9524" s="152" t="s">
        <v>215</v>
      </c>
      <c r="E9524" s="152" t="s">
        <v>163</v>
      </c>
      <c r="F9524" s="152">
        <v>232</v>
      </c>
      <c r="G9524" s="152">
        <v>77.3333333333333</v>
      </c>
      <c r="H9524" s="152">
        <v>360.96027881069801</v>
      </c>
      <c r="I9524" s="152">
        <v>333.02869584392897</v>
      </c>
      <c r="J9524" s="152">
        <v>291.37805794225</v>
      </c>
      <c r="K9524" s="152">
        <v>378.942501171456</v>
      </c>
      <c r="L9524" s="152">
        <v>41.650637901679197</v>
      </c>
      <c r="M9524" s="152">
        <v>45.913805327526397</v>
      </c>
    </row>
    <row r="9525" spans="1:13">
      <c r="A9525" s="150" t="str">
        <f t="shared" si="297"/>
        <v>2005-2007PersonsPowys3</v>
      </c>
      <c r="B9525" s="151" t="str">
        <f t="shared" si="296"/>
        <v>2005-2007_Persons_Powys3_&lt;75</v>
      </c>
      <c r="C9525" s="152" t="s">
        <v>3</v>
      </c>
      <c r="D9525" s="152" t="s">
        <v>215</v>
      </c>
      <c r="E9525" s="152" t="s">
        <v>163</v>
      </c>
      <c r="F9525" s="152">
        <v>208</v>
      </c>
      <c r="G9525" s="152">
        <v>69.3333333333333</v>
      </c>
      <c r="H9525" s="152">
        <v>321.97643999318899</v>
      </c>
      <c r="I9525" s="152">
        <v>291.94139956479597</v>
      </c>
      <c r="J9525" s="152">
        <v>253.443944955273</v>
      </c>
      <c r="K9525" s="152">
        <v>334.61316327449401</v>
      </c>
      <c r="L9525" s="152">
        <v>38.497454609522499</v>
      </c>
      <c r="M9525" s="152">
        <v>42.671763709698297</v>
      </c>
    </row>
    <row r="9526" spans="1:13">
      <c r="A9526" s="150" t="str">
        <f t="shared" si="297"/>
        <v>2006-2008PersonsPowys3</v>
      </c>
      <c r="B9526" s="151" t="str">
        <f t="shared" si="296"/>
        <v>2006-2008_Persons_Powys3_&lt;75</v>
      </c>
      <c r="C9526" s="152" t="s">
        <v>4</v>
      </c>
      <c r="D9526" s="152" t="s">
        <v>215</v>
      </c>
      <c r="E9526" s="152" t="s">
        <v>163</v>
      </c>
      <c r="F9526" s="152">
        <v>212</v>
      </c>
      <c r="G9526" s="152">
        <v>70.6666666666667</v>
      </c>
      <c r="H9526" s="152">
        <v>325.81299563533503</v>
      </c>
      <c r="I9526" s="152">
        <v>290.50554042065897</v>
      </c>
      <c r="J9526" s="152">
        <v>252.47245241098901</v>
      </c>
      <c r="K9526" s="152">
        <v>332.62126461737398</v>
      </c>
      <c r="L9526" s="152">
        <v>38.033088009670401</v>
      </c>
      <c r="M9526" s="152">
        <v>42.115724196715099</v>
      </c>
    </row>
    <row r="9527" spans="1:13">
      <c r="A9527" s="150" t="str">
        <f t="shared" si="297"/>
        <v>2007-2009PersonsPowys3</v>
      </c>
      <c r="B9527" s="151" t="str">
        <f t="shared" si="296"/>
        <v>2007-2009_Persons_Powys3_&lt;75</v>
      </c>
      <c r="C9527" s="152" t="s">
        <v>5</v>
      </c>
      <c r="D9527" s="152" t="s">
        <v>215</v>
      </c>
      <c r="E9527" s="152" t="s">
        <v>163</v>
      </c>
      <c r="F9527" s="152">
        <v>215</v>
      </c>
      <c r="G9527" s="152">
        <v>71.6666666666667</v>
      </c>
      <c r="H9527" s="152">
        <v>329.00777376507301</v>
      </c>
      <c r="I9527" s="152">
        <v>290.29181746393698</v>
      </c>
      <c r="J9527" s="152">
        <v>252.43899511964</v>
      </c>
      <c r="K9527" s="152">
        <v>332.17786537805102</v>
      </c>
      <c r="L9527" s="152">
        <v>37.8528223442963</v>
      </c>
      <c r="M9527" s="152">
        <v>41.886047914114698</v>
      </c>
    </row>
    <row r="9528" spans="1:13">
      <c r="A9528" s="150" t="str">
        <f t="shared" si="297"/>
        <v>2008-2010PersonsPowys3</v>
      </c>
      <c r="B9528" s="151" t="str">
        <f t="shared" si="296"/>
        <v>2008-2010_Persons_Powys3_&lt;75</v>
      </c>
      <c r="C9528" s="152" t="s">
        <v>6</v>
      </c>
      <c r="D9528" s="152" t="s">
        <v>215</v>
      </c>
      <c r="E9528" s="152" t="s">
        <v>163</v>
      </c>
      <c r="F9528" s="152">
        <v>225</v>
      </c>
      <c r="G9528" s="152">
        <v>75</v>
      </c>
      <c r="H9528" s="152">
        <v>344.32099898999201</v>
      </c>
      <c r="I9528" s="152">
        <v>299.53934057083802</v>
      </c>
      <c r="J9528" s="152">
        <v>261.285269660842</v>
      </c>
      <c r="K9528" s="152">
        <v>341.77271220287798</v>
      </c>
      <c r="L9528" s="152">
        <v>38.2540709099951</v>
      </c>
      <c r="M9528" s="152">
        <v>42.233371632040999</v>
      </c>
    </row>
    <row r="9529" spans="1:13">
      <c r="A9529" s="150" t="str">
        <f t="shared" si="297"/>
        <v>2009-2011PersonsPowys3</v>
      </c>
      <c r="B9529" s="151" t="str">
        <f t="shared" si="296"/>
        <v>2009-2011_Persons_Powys3_&lt;75</v>
      </c>
      <c r="C9529" s="152" t="s">
        <v>7</v>
      </c>
      <c r="D9529" s="152" t="s">
        <v>215</v>
      </c>
      <c r="E9529" s="152" t="s">
        <v>163</v>
      </c>
      <c r="F9529" s="152">
        <v>222</v>
      </c>
      <c r="G9529" s="152">
        <v>74</v>
      </c>
      <c r="H9529" s="152">
        <v>339.30945939749603</v>
      </c>
      <c r="I9529" s="152">
        <v>291.45116542224298</v>
      </c>
      <c r="J9529" s="152">
        <v>253.99919121185101</v>
      </c>
      <c r="K9529" s="152">
        <v>332.82670217035201</v>
      </c>
      <c r="L9529" s="152">
        <v>37.4519742103925</v>
      </c>
      <c r="M9529" s="152">
        <v>41.3755367481088</v>
      </c>
    </row>
    <row r="9530" spans="1:13">
      <c r="A9530" s="150" t="str">
        <f t="shared" si="297"/>
        <v>2010-2012PersonsPowys3</v>
      </c>
      <c r="B9530" s="151" t="str">
        <f t="shared" si="296"/>
        <v>2010-2012_Persons_Powys3_&lt;75</v>
      </c>
      <c r="C9530" s="152" t="s">
        <v>8</v>
      </c>
      <c r="D9530" s="152" t="s">
        <v>215</v>
      </c>
      <c r="E9530" s="152" t="s">
        <v>163</v>
      </c>
      <c r="F9530" s="152">
        <v>229</v>
      </c>
      <c r="G9530" s="152">
        <v>76.3333333333333</v>
      </c>
      <c r="H9530" s="152">
        <v>349.17052939741399</v>
      </c>
      <c r="I9530" s="152">
        <v>295.963395679744</v>
      </c>
      <c r="J9530" s="152">
        <v>258.48204017668297</v>
      </c>
      <c r="K9530" s="152">
        <v>337.30759289222999</v>
      </c>
      <c r="L9530" s="152">
        <v>37.481355503060897</v>
      </c>
      <c r="M9530" s="152">
        <v>41.344197212485803</v>
      </c>
    </row>
    <row r="9531" spans="1:13">
      <c r="A9531" s="150" t="str">
        <f t="shared" si="297"/>
        <v>2011-2013PersonsPowys3</v>
      </c>
      <c r="B9531" s="151" t="str">
        <f t="shared" si="296"/>
        <v>2011-2013_Persons_Powys3_&lt;75</v>
      </c>
      <c r="C9531" s="152" t="s">
        <v>9</v>
      </c>
      <c r="D9531" s="152" t="s">
        <v>215</v>
      </c>
      <c r="E9531" s="152" t="s">
        <v>163</v>
      </c>
      <c r="F9531" s="152">
        <v>223</v>
      </c>
      <c r="G9531" s="152">
        <v>74.3333333333333</v>
      </c>
      <c r="H9531" s="152">
        <v>339.64908005361298</v>
      </c>
      <c r="I9531" s="152">
        <v>283.18412655749597</v>
      </c>
      <c r="J9531" s="152">
        <v>246.87676107295201</v>
      </c>
      <c r="K9531" s="152">
        <v>323.286129551594</v>
      </c>
      <c r="L9531" s="152">
        <v>36.307365484543901</v>
      </c>
      <c r="M9531" s="152">
        <v>40.102002994098001</v>
      </c>
    </row>
    <row r="9532" spans="1:13">
      <c r="A9532" s="150" t="str">
        <f t="shared" si="297"/>
        <v>2012-2014PersonsPowys3</v>
      </c>
      <c r="B9532" s="151" t="str">
        <f t="shared" si="296"/>
        <v>2012-2014_Persons_Powys3_&lt;75</v>
      </c>
      <c r="C9532" s="152" t="s">
        <v>216</v>
      </c>
      <c r="D9532" s="152" t="s">
        <v>215</v>
      </c>
      <c r="E9532" s="152" t="s">
        <v>163</v>
      </c>
      <c r="F9532" s="152">
        <v>228</v>
      </c>
      <c r="G9532" s="152">
        <v>76</v>
      </c>
      <c r="H9532" s="152">
        <v>348.53325588149897</v>
      </c>
      <c r="I9532" s="152">
        <v>283.72438720035598</v>
      </c>
      <c r="J9532" s="152">
        <v>247.69746655229699</v>
      </c>
      <c r="K9532" s="152">
        <v>323.47283601590698</v>
      </c>
      <c r="L9532" s="152">
        <v>36.026920648059303</v>
      </c>
      <c r="M9532" s="152">
        <v>39.748448815550901</v>
      </c>
    </row>
    <row r="9533" spans="1:13">
      <c r="A9533" s="150" t="str">
        <f t="shared" si="297"/>
        <v>2004-2006PersonsPowys4</v>
      </c>
      <c r="B9533" s="151" t="str">
        <f t="shared" si="296"/>
        <v>2004-2006_Persons_Powys4_&lt;75</v>
      </c>
      <c r="C9533" s="152" t="s">
        <v>1</v>
      </c>
      <c r="D9533" s="152" t="s">
        <v>215</v>
      </c>
      <c r="E9533" s="152" t="s">
        <v>164</v>
      </c>
      <c r="F9533" s="152">
        <v>347</v>
      </c>
      <c r="G9533" s="152">
        <v>115.666666666667</v>
      </c>
      <c r="H9533" s="152">
        <v>425.67807941901702</v>
      </c>
      <c r="I9533" s="152">
        <v>419.16685480946501</v>
      </c>
      <c r="J9533" s="152">
        <v>375.93697215327899</v>
      </c>
      <c r="K9533" s="152">
        <v>465.97902049495502</v>
      </c>
      <c r="L9533" s="152">
        <v>43.229882656186099</v>
      </c>
      <c r="M9533" s="152">
        <v>46.812165685489397</v>
      </c>
    </row>
    <row r="9534" spans="1:13">
      <c r="A9534" s="150" t="str">
        <f t="shared" si="297"/>
        <v>2005-2007PersonsPowys4</v>
      </c>
      <c r="B9534" s="151" t="str">
        <f t="shared" si="296"/>
        <v>2005-2007_Persons_Powys4_&lt;75</v>
      </c>
      <c r="C9534" s="152" t="s">
        <v>3</v>
      </c>
      <c r="D9534" s="152" t="s">
        <v>215</v>
      </c>
      <c r="E9534" s="152" t="s">
        <v>164</v>
      </c>
      <c r="F9534" s="152">
        <v>346</v>
      </c>
      <c r="G9534" s="152">
        <v>115.333333333333</v>
      </c>
      <c r="H9534" s="152">
        <v>422.188056714742</v>
      </c>
      <c r="I9534" s="152">
        <v>409.88009143485402</v>
      </c>
      <c r="J9534" s="152">
        <v>367.55476098834799</v>
      </c>
      <c r="K9534" s="152">
        <v>455.718038855766</v>
      </c>
      <c r="L9534" s="152">
        <v>42.325330446506001</v>
      </c>
      <c r="M9534" s="152">
        <v>45.837947420911803</v>
      </c>
    </row>
    <row r="9535" spans="1:13">
      <c r="A9535" s="150" t="str">
        <f t="shared" si="297"/>
        <v>2006-2008PersonsPowys4</v>
      </c>
      <c r="B9535" s="151" t="str">
        <f t="shared" ref="B9535:B9598" si="298">CONCATENATE(C9535,"_",D9535,"_",E9535,"_","&lt;75")</f>
        <v>2006-2008_Persons_Powys4_&lt;75</v>
      </c>
      <c r="C9535" s="152" t="s">
        <v>4</v>
      </c>
      <c r="D9535" s="152" t="s">
        <v>215</v>
      </c>
      <c r="E9535" s="152" t="s">
        <v>164</v>
      </c>
      <c r="F9535" s="152">
        <v>337</v>
      </c>
      <c r="G9535" s="152">
        <v>112.333333333333</v>
      </c>
      <c r="H9535" s="152">
        <v>409.70651883191101</v>
      </c>
      <c r="I9535" s="152">
        <v>387.95741717946498</v>
      </c>
      <c r="J9535" s="152">
        <v>347.39907982682598</v>
      </c>
      <c r="K9535" s="152">
        <v>431.92839442242001</v>
      </c>
      <c r="L9535" s="152">
        <v>40.558337352638198</v>
      </c>
      <c r="M9535" s="152">
        <v>43.9709772429553</v>
      </c>
    </row>
    <row r="9536" spans="1:13">
      <c r="A9536" s="150" t="str">
        <f t="shared" si="297"/>
        <v>2007-2009PersonsPowys4</v>
      </c>
      <c r="B9536" s="151" t="str">
        <f t="shared" si="298"/>
        <v>2007-2009_Persons_Powys4_&lt;75</v>
      </c>
      <c r="C9536" s="152" t="s">
        <v>5</v>
      </c>
      <c r="D9536" s="152" t="s">
        <v>215</v>
      </c>
      <c r="E9536" s="152" t="s">
        <v>164</v>
      </c>
      <c r="F9536" s="152">
        <v>319</v>
      </c>
      <c r="G9536" s="152">
        <v>106.333333333333</v>
      </c>
      <c r="H9536" s="152">
        <v>386.66666666666703</v>
      </c>
      <c r="I9536" s="152">
        <v>360.23607992209003</v>
      </c>
      <c r="J9536" s="152">
        <v>321.52143507276702</v>
      </c>
      <c r="K9536" s="152">
        <v>402.30308824989999</v>
      </c>
      <c r="L9536" s="152">
        <v>38.714644849323101</v>
      </c>
      <c r="M9536" s="152">
        <v>42.067008327810299</v>
      </c>
    </row>
    <row r="9537" spans="1:13">
      <c r="A9537" s="150" t="str">
        <f t="shared" si="297"/>
        <v>2008-2010PersonsPowys4</v>
      </c>
      <c r="B9537" s="151" t="str">
        <f t="shared" si="298"/>
        <v>2008-2010_Persons_Powys4_&lt;75</v>
      </c>
      <c r="C9537" s="152" t="s">
        <v>6</v>
      </c>
      <c r="D9537" s="152" t="s">
        <v>215</v>
      </c>
      <c r="E9537" s="152" t="s">
        <v>164</v>
      </c>
      <c r="F9537" s="152">
        <v>290</v>
      </c>
      <c r="G9537" s="152">
        <v>96.6666666666667</v>
      </c>
      <c r="H9537" s="152">
        <v>351.65581384068798</v>
      </c>
      <c r="I9537" s="152">
        <v>321.88614658286798</v>
      </c>
      <c r="J9537" s="152">
        <v>285.60854749175598</v>
      </c>
      <c r="K9537" s="152">
        <v>361.46588369472698</v>
      </c>
      <c r="L9537" s="152">
        <v>36.2775990911123</v>
      </c>
      <c r="M9537" s="152">
        <v>39.579737111858798</v>
      </c>
    </row>
    <row r="9538" spans="1:13">
      <c r="A9538" s="150" t="str">
        <f t="shared" si="297"/>
        <v>2009-2011PersonsPowys4</v>
      </c>
      <c r="B9538" s="151" t="str">
        <f t="shared" si="298"/>
        <v>2009-2011_Persons_Powys4_&lt;75</v>
      </c>
      <c r="C9538" s="152" t="s">
        <v>7</v>
      </c>
      <c r="D9538" s="152" t="s">
        <v>215</v>
      </c>
      <c r="E9538" s="152" t="s">
        <v>164</v>
      </c>
      <c r="F9538" s="152">
        <v>302</v>
      </c>
      <c r="G9538" s="152">
        <v>100.666666666667</v>
      </c>
      <c r="H9538" s="152">
        <v>366.60718404408999</v>
      </c>
      <c r="I9538" s="152">
        <v>327.57076173132202</v>
      </c>
      <c r="J9538" s="152">
        <v>291.34867411626402</v>
      </c>
      <c r="K9538" s="152">
        <v>367.02060809665801</v>
      </c>
      <c r="L9538" s="152">
        <v>36.222087615058498</v>
      </c>
      <c r="M9538" s="152">
        <v>39.449846365335503</v>
      </c>
    </row>
    <row r="9539" spans="1:13">
      <c r="A9539" s="150" t="str">
        <f t="shared" ref="A9539:A9602" si="299">C9539&amp;D9539&amp;E9539</f>
        <v>2010-2012PersonsPowys4</v>
      </c>
      <c r="B9539" s="151" t="str">
        <f t="shared" si="298"/>
        <v>2010-2012_Persons_Powys4_&lt;75</v>
      </c>
      <c r="C9539" s="152" t="s">
        <v>8</v>
      </c>
      <c r="D9539" s="152" t="s">
        <v>215</v>
      </c>
      <c r="E9539" s="152" t="s">
        <v>164</v>
      </c>
      <c r="F9539" s="152">
        <v>307</v>
      </c>
      <c r="G9539" s="152">
        <v>102.333333333333</v>
      </c>
      <c r="H9539" s="152">
        <v>374.102823440527</v>
      </c>
      <c r="I9539" s="152">
        <v>326.50052352570702</v>
      </c>
      <c r="J9539" s="152">
        <v>290.70695873774201</v>
      </c>
      <c r="K9539" s="152">
        <v>365.45634643954998</v>
      </c>
      <c r="L9539" s="152">
        <v>35.793564787965202</v>
      </c>
      <c r="M9539" s="152">
        <v>38.9558229138432</v>
      </c>
    </row>
    <row r="9540" spans="1:13">
      <c r="A9540" s="150" t="str">
        <f t="shared" si="299"/>
        <v>2011-2013PersonsPowys4</v>
      </c>
      <c r="B9540" s="151" t="str">
        <f t="shared" si="298"/>
        <v>2011-2013_Persons_Powys4_&lt;75</v>
      </c>
      <c r="C9540" s="152" t="s">
        <v>9</v>
      </c>
      <c r="D9540" s="152" t="s">
        <v>215</v>
      </c>
      <c r="E9540" s="152" t="s">
        <v>164</v>
      </c>
      <c r="F9540" s="152">
        <v>325</v>
      </c>
      <c r="G9540" s="152">
        <v>108.333333333333</v>
      </c>
      <c r="H9540" s="152">
        <v>397.56810647485497</v>
      </c>
      <c r="I9540" s="152">
        <v>344.09459342755298</v>
      </c>
      <c r="J9540" s="152">
        <v>307.31942808736801</v>
      </c>
      <c r="K9540" s="152">
        <v>384.02328977118498</v>
      </c>
      <c r="L9540" s="152">
        <v>36.7751653401846</v>
      </c>
      <c r="M9540" s="152">
        <v>39.928696343633</v>
      </c>
    </row>
    <row r="9541" spans="1:13">
      <c r="A9541" s="150" t="str">
        <f t="shared" si="299"/>
        <v>2012-2014PersonsPowys4</v>
      </c>
      <c r="B9541" s="151" t="str">
        <f t="shared" si="298"/>
        <v>2012-2014_Persons_Powys4_&lt;75</v>
      </c>
      <c r="C9541" s="152" t="s">
        <v>216</v>
      </c>
      <c r="D9541" s="152" t="s">
        <v>215</v>
      </c>
      <c r="E9541" s="152" t="s">
        <v>164</v>
      </c>
      <c r="F9541" s="152">
        <v>316</v>
      </c>
      <c r="G9541" s="152">
        <v>105.333333333333</v>
      </c>
      <c r="H9541" s="152">
        <v>387.30236548596599</v>
      </c>
      <c r="I9541" s="152">
        <v>332.457611758231</v>
      </c>
      <c r="J9541" s="152">
        <v>296.33066746070898</v>
      </c>
      <c r="K9541" s="152">
        <v>371.728352030336</v>
      </c>
      <c r="L9541" s="152">
        <v>36.126944297522698</v>
      </c>
      <c r="M9541" s="152">
        <v>39.270740272104902</v>
      </c>
    </row>
    <row r="9542" spans="1:13">
      <c r="A9542" s="150" t="str">
        <f t="shared" si="299"/>
        <v>2004-2006PersonsPowys5</v>
      </c>
      <c r="B9542" s="151" t="str">
        <f t="shared" si="298"/>
        <v>2004-2006_Persons_Powys5_&lt;75</v>
      </c>
      <c r="C9542" s="152" t="s">
        <v>1</v>
      </c>
      <c r="D9542" s="152" t="s">
        <v>215</v>
      </c>
      <c r="E9542" s="152" t="s">
        <v>165</v>
      </c>
      <c r="F9542" s="152">
        <v>335</v>
      </c>
      <c r="G9542" s="152">
        <v>111.666666666667</v>
      </c>
      <c r="H9542" s="152">
        <v>496.33306170827501</v>
      </c>
      <c r="I9542" s="152">
        <v>531.55259869834504</v>
      </c>
      <c r="J9542" s="152">
        <v>475.98863766717301</v>
      </c>
      <c r="K9542" s="152">
        <v>591.80636199861794</v>
      </c>
      <c r="L9542" s="152">
        <v>55.563961031172802</v>
      </c>
      <c r="M9542" s="152">
        <v>60.253763300272503</v>
      </c>
    </row>
    <row r="9543" spans="1:13">
      <c r="A9543" s="150" t="str">
        <f t="shared" si="299"/>
        <v>2005-2007PersonsPowys5</v>
      </c>
      <c r="B9543" s="151" t="str">
        <f t="shared" si="298"/>
        <v>2005-2007_Persons_Powys5_&lt;75</v>
      </c>
      <c r="C9543" s="152" t="s">
        <v>3</v>
      </c>
      <c r="D9543" s="152" t="s">
        <v>215</v>
      </c>
      <c r="E9543" s="152" t="s">
        <v>165</v>
      </c>
      <c r="F9543" s="152">
        <v>311</v>
      </c>
      <c r="G9543" s="152">
        <v>103.666666666667</v>
      </c>
      <c r="H9543" s="152">
        <v>457.87815435352297</v>
      </c>
      <c r="I9543" s="152">
        <v>485.80462445123999</v>
      </c>
      <c r="J9543" s="152">
        <v>433.13958025307801</v>
      </c>
      <c r="K9543" s="152">
        <v>543.09104316173398</v>
      </c>
      <c r="L9543" s="152">
        <v>52.665044198162398</v>
      </c>
      <c r="M9543" s="152">
        <v>57.286418710493599</v>
      </c>
    </row>
    <row r="9544" spans="1:13">
      <c r="A9544" s="150" t="str">
        <f t="shared" si="299"/>
        <v>2006-2008PersonsPowys5</v>
      </c>
      <c r="B9544" s="151" t="str">
        <f t="shared" si="298"/>
        <v>2006-2008_Persons_Powys5_&lt;75</v>
      </c>
      <c r="C9544" s="152" t="s">
        <v>4</v>
      </c>
      <c r="D9544" s="152" t="s">
        <v>215</v>
      </c>
      <c r="E9544" s="152" t="s">
        <v>165</v>
      </c>
      <c r="F9544" s="152">
        <v>278</v>
      </c>
      <c r="G9544" s="152">
        <v>92.6666666666667</v>
      </c>
      <c r="H9544" s="152">
        <v>406.97419080941</v>
      </c>
      <c r="I9544" s="152">
        <v>429.58691228261</v>
      </c>
      <c r="J9544" s="152">
        <v>380.37898215129701</v>
      </c>
      <c r="K9544" s="152">
        <v>483.374365994171</v>
      </c>
      <c r="L9544" s="152">
        <v>49.207930131313098</v>
      </c>
      <c r="M9544" s="152">
        <v>53.787453711561099</v>
      </c>
    </row>
    <row r="9545" spans="1:13">
      <c r="A9545" s="150" t="str">
        <f t="shared" si="299"/>
        <v>2007-2009PersonsPowys5</v>
      </c>
      <c r="B9545" s="151" t="str">
        <f t="shared" si="298"/>
        <v>2007-2009_Persons_Powys5_&lt;75</v>
      </c>
      <c r="C9545" s="152" t="s">
        <v>5</v>
      </c>
      <c r="D9545" s="152" t="s">
        <v>215</v>
      </c>
      <c r="E9545" s="152" t="s">
        <v>165</v>
      </c>
      <c r="F9545" s="152">
        <v>255</v>
      </c>
      <c r="G9545" s="152">
        <v>85</v>
      </c>
      <c r="H9545" s="152">
        <v>372.76886868303001</v>
      </c>
      <c r="I9545" s="152">
        <v>391.63720150783899</v>
      </c>
      <c r="J9545" s="152">
        <v>344.843238138429</v>
      </c>
      <c r="K9545" s="152">
        <v>442.98818940305301</v>
      </c>
      <c r="L9545" s="152">
        <v>46.7939633694101</v>
      </c>
      <c r="M9545" s="152">
        <v>51.3509878952135</v>
      </c>
    </row>
    <row r="9546" spans="1:13">
      <c r="A9546" s="150" t="str">
        <f t="shared" si="299"/>
        <v>2008-2010PersonsPowys5</v>
      </c>
      <c r="B9546" s="151" t="str">
        <f t="shared" si="298"/>
        <v>2008-2010_Persons_Powys5_&lt;75</v>
      </c>
      <c r="C9546" s="152" t="s">
        <v>6</v>
      </c>
      <c r="D9546" s="152" t="s">
        <v>215</v>
      </c>
      <c r="E9546" s="152" t="s">
        <v>165</v>
      </c>
      <c r="F9546" s="152">
        <v>289</v>
      </c>
      <c r="G9546" s="152">
        <v>96.3333333333333</v>
      </c>
      <c r="H9546" s="152">
        <v>423.81580876961402</v>
      </c>
      <c r="I9546" s="152">
        <v>437.973365703345</v>
      </c>
      <c r="J9546" s="152">
        <v>388.71042485976699</v>
      </c>
      <c r="K9546" s="152">
        <v>491.72855403530201</v>
      </c>
      <c r="L9546" s="152">
        <v>49.262940843578001</v>
      </c>
      <c r="M9546" s="152">
        <v>53.755188331956802</v>
      </c>
    </row>
    <row r="9547" spans="1:13">
      <c r="A9547" s="150" t="str">
        <f t="shared" si="299"/>
        <v>2009-2011PersonsPowys5</v>
      </c>
      <c r="B9547" s="151" t="str">
        <f t="shared" si="298"/>
        <v>2009-2011_Persons_Powys5_&lt;75</v>
      </c>
      <c r="C9547" s="152" t="s">
        <v>7</v>
      </c>
      <c r="D9547" s="152" t="s">
        <v>215</v>
      </c>
      <c r="E9547" s="152" t="s">
        <v>165</v>
      </c>
      <c r="F9547" s="152">
        <v>292</v>
      </c>
      <c r="G9547" s="152">
        <v>97.3333333333333</v>
      </c>
      <c r="H9547" s="152">
        <v>430.75470584764298</v>
      </c>
      <c r="I9547" s="152">
        <v>437.03931380774998</v>
      </c>
      <c r="J9547" s="152">
        <v>388.086825193832</v>
      </c>
      <c r="K9547" s="152">
        <v>490.43163346210099</v>
      </c>
      <c r="L9547" s="152">
        <v>48.952488613917801</v>
      </c>
      <c r="M9547" s="152">
        <v>53.392319654351397</v>
      </c>
    </row>
    <row r="9548" spans="1:13">
      <c r="A9548" s="150" t="str">
        <f t="shared" si="299"/>
        <v>2010-2012PersonsPowys5</v>
      </c>
      <c r="B9548" s="151" t="str">
        <f t="shared" si="298"/>
        <v>2010-2012_Persons_Powys5_&lt;75</v>
      </c>
      <c r="C9548" s="152" t="s">
        <v>8</v>
      </c>
      <c r="D9548" s="152" t="s">
        <v>215</v>
      </c>
      <c r="E9548" s="152" t="s">
        <v>165</v>
      </c>
      <c r="F9548" s="152">
        <v>299</v>
      </c>
      <c r="G9548" s="152">
        <v>99.6666666666667</v>
      </c>
      <c r="H9548" s="152">
        <v>443.93633448153003</v>
      </c>
      <c r="I9548" s="152">
        <v>442.46750343236403</v>
      </c>
      <c r="J9548" s="152">
        <v>393.44749007626302</v>
      </c>
      <c r="K9548" s="152">
        <v>495.87860983915601</v>
      </c>
      <c r="L9548" s="152">
        <v>49.020013356101501</v>
      </c>
      <c r="M9548" s="152">
        <v>53.411106406791397</v>
      </c>
    </row>
    <row r="9549" spans="1:13">
      <c r="A9549" s="150" t="str">
        <f t="shared" si="299"/>
        <v>2011-2013PersonsPowys5</v>
      </c>
      <c r="B9549" s="151" t="str">
        <f t="shared" si="298"/>
        <v>2011-2013_Persons_Powys5_&lt;75</v>
      </c>
      <c r="C9549" s="152" t="s">
        <v>9</v>
      </c>
      <c r="D9549" s="152" t="s">
        <v>215</v>
      </c>
      <c r="E9549" s="152" t="s">
        <v>165</v>
      </c>
      <c r="F9549" s="152">
        <v>285</v>
      </c>
      <c r="G9549" s="152">
        <v>95</v>
      </c>
      <c r="H9549" s="152">
        <v>424.20814479638</v>
      </c>
      <c r="I9549" s="152">
        <v>416.68780081414099</v>
      </c>
      <c r="J9549" s="152">
        <v>369.41615648427899</v>
      </c>
      <c r="K9549" s="152">
        <v>468.30173469410698</v>
      </c>
      <c r="L9549" s="152">
        <v>47.271644329862298</v>
      </c>
      <c r="M9549" s="152">
        <v>51.613933879965998</v>
      </c>
    </row>
    <row r="9550" spans="1:13">
      <c r="A9550" s="150" t="str">
        <f t="shared" si="299"/>
        <v>2012-2014PersonsPowys5</v>
      </c>
      <c r="B9550" s="151" t="str">
        <f t="shared" si="298"/>
        <v>2012-2014_Persons_Powys5_&lt;75</v>
      </c>
      <c r="C9550" s="152" t="s">
        <v>216</v>
      </c>
      <c r="D9550" s="152" t="s">
        <v>215</v>
      </c>
      <c r="E9550" s="152" t="s">
        <v>165</v>
      </c>
      <c r="F9550" s="152">
        <v>285</v>
      </c>
      <c r="G9550" s="152">
        <v>95</v>
      </c>
      <c r="H9550" s="152">
        <v>424.397653155434</v>
      </c>
      <c r="I9550" s="152">
        <v>411.21261045783098</v>
      </c>
      <c r="J9550" s="152">
        <v>364.55543319056102</v>
      </c>
      <c r="K9550" s="152">
        <v>462.15563341879698</v>
      </c>
      <c r="L9550" s="152">
        <v>46.657177267270697</v>
      </c>
      <c r="M9550" s="152">
        <v>50.943022960965401</v>
      </c>
    </row>
    <row r="9551" spans="1:13">
      <c r="A9551" s="150" t="str">
        <f t="shared" si="299"/>
        <v>2004-2006PersonsPP</v>
      </c>
      <c r="B9551" s="151" t="str">
        <f t="shared" si="298"/>
        <v>2004-2006_Persons_PP_&lt;75</v>
      </c>
      <c r="C9551" s="152" t="s">
        <v>1</v>
      </c>
      <c r="D9551" s="152" t="s">
        <v>215</v>
      </c>
      <c r="E9551" s="152" t="s">
        <v>166</v>
      </c>
      <c r="F9551" s="152">
        <v>826</v>
      </c>
      <c r="G9551" s="152">
        <v>275.33333333333297</v>
      </c>
      <c r="H9551" s="152">
        <v>341.398493878799</v>
      </c>
      <c r="I9551" s="152">
        <v>345.54088737733701</v>
      </c>
      <c r="J9551" s="152">
        <v>322.23613947832303</v>
      </c>
      <c r="K9551" s="152">
        <v>370.07790193261599</v>
      </c>
      <c r="L9551" s="152">
        <v>23.304747899014</v>
      </c>
      <c r="M9551" s="152">
        <v>24.537014555279001</v>
      </c>
    </row>
    <row r="9552" spans="1:13">
      <c r="A9552" s="150" t="str">
        <f t="shared" si="299"/>
        <v>2005-2007PersonsPP</v>
      </c>
      <c r="B9552" s="151" t="str">
        <f t="shared" si="298"/>
        <v>2005-2007_Persons_PP_&lt;75</v>
      </c>
      <c r="C9552" s="152" t="s">
        <v>3</v>
      </c>
      <c r="D9552" s="152" t="s">
        <v>215</v>
      </c>
      <c r="E9552" s="152" t="s">
        <v>166</v>
      </c>
      <c r="F9552" s="152">
        <v>836</v>
      </c>
      <c r="G9552" s="152">
        <v>278.66666666666703</v>
      </c>
      <c r="H9552" s="152">
        <v>343.74434631009399</v>
      </c>
      <c r="I9552" s="152">
        <v>344.20145639850898</v>
      </c>
      <c r="J9552" s="152">
        <v>321.10828397998</v>
      </c>
      <c r="K9552" s="152">
        <v>368.50817372227499</v>
      </c>
      <c r="L9552" s="152">
        <v>23.093172418528901</v>
      </c>
      <c r="M9552" s="152">
        <v>24.306717323765401</v>
      </c>
    </row>
    <row r="9553" spans="1:13">
      <c r="A9553" s="150" t="str">
        <f t="shared" si="299"/>
        <v>2006-2008PersonsPP</v>
      </c>
      <c r="B9553" s="151" t="str">
        <f t="shared" si="298"/>
        <v>2006-2008_Persons_PP_&lt;75</v>
      </c>
      <c r="C9553" s="152" t="s">
        <v>4</v>
      </c>
      <c r="D9553" s="152" t="s">
        <v>215</v>
      </c>
      <c r="E9553" s="152" t="s">
        <v>166</v>
      </c>
      <c r="F9553" s="152">
        <v>866</v>
      </c>
      <c r="G9553" s="152">
        <v>288.66666666666703</v>
      </c>
      <c r="H9553" s="152">
        <v>354.65785345996198</v>
      </c>
      <c r="I9553" s="152">
        <v>350.86280345508902</v>
      </c>
      <c r="J9553" s="152">
        <v>327.73833466425901</v>
      </c>
      <c r="K9553" s="152">
        <v>375.18063177668603</v>
      </c>
      <c r="L9553" s="152">
        <v>23.1244687908301</v>
      </c>
      <c r="M9553" s="152">
        <v>24.317828321596402</v>
      </c>
    </row>
    <row r="9554" spans="1:13">
      <c r="A9554" s="150" t="str">
        <f t="shared" si="299"/>
        <v>2007-2009PersonsPP</v>
      </c>
      <c r="B9554" s="151" t="str">
        <f t="shared" si="298"/>
        <v>2007-2009_Persons_PP_&lt;75</v>
      </c>
      <c r="C9554" s="152" t="s">
        <v>5</v>
      </c>
      <c r="D9554" s="152" t="s">
        <v>215</v>
      </c>
      <c r="E9554" s="152" t="s">
        <v>166</v>
      </c>
      <c r="F9554" s="152">
        <v>823</v>
      </c>
      <c r="G9554" s="152">
        <v>274.33333333333297</v>
      </c>
      <c r="H9554" s="152">
        <v>335.80049452029101</v>
      </c>
      <c r="I9554" s="152">
        <v>329.09915438165899</v>
      </c>
      <c r="J9554" s="152">
        <v>306.84412809105999</v>
      </c>
      <c r="K9554" s="152">
        <v>352.53314658281198</v>
      </c>
      <c r="L9554" s="152">
        <v>22.255026290598899</v>
      </c>
      <c r="M9554" s="152">
        <v>23.433992201153099</v>
      </c>
    </row>
    <row r="9555" spans="1:13">
      <c r="A9555" s="150" t="str">
        <f t="shared" si="299"/>
        <v>2008-2010PersonsPP</v>
      </c>
      <c r="B9555" s="151" t="str">
        <f t="shared" si="298"/>
        <v>2008-2010_Persons_PP_&lt;75</v>
      </c>
      <c r="C9555" s="152" t="s">
        <v>6</v>
      </c>
      <c r="D9555" s="152" t="s">
        <v>215</v>
      </c>
      <c r="E9555" s="152" t="s">
        <v>166</v>
      </c>
      <c r="F9555" s="152">
        <v>790</v>
      </c>
      <c r="G9555" s="152">
        <v>263.33333333333297</v>
      </c>
      <c r="H9555" s="152">
        <v>321.29363391234</v>
      </c>
      <c r="I9555" s="152">
        <v>310.91988977099999</v>
      </c>
      <c r="J9555" s="152">
        <v>289.45304253826401</v>
      </c>
      <c r="K9555" s="152">
        <v>333.548149363025</v>
      </c>
      <c r="L9555" s="152">
        <v>21.4668472327362</v>
      </c>
      <c r="M9555" s="152">
        <v>22.628259592024701</v>
      </c>
    </row>
    <row r="9556" spans="1:13">
      <c r="A9556" s="150" t="str">
        <f t="shared" si="299"/>
        <v>2009-2011PersonsPP</v>
      </c>
      <c r="B9556" s="151" t="str">
        <f t="shared" si="298"/>
        <v>2009-2011_Persons_PP_&lt;75</v>
      </c>
      <c r="C9556" s="152" t="s">
        <v>7</v>
      </c>
      <c r="D9556" s="152" t="s">
        <v>215</v>
      </c>
      <c r="E9556" s="152" t="s">
        <v>166</v>
      </c>
      <c r="F9556" s="152">
        <v>791</v>
      </c>
      <c r="G9556" s="152">
        <v>263.66666666666703</v>
      </c>
      <c r="H9556" s="152">
        <v>320.76496970778402</v>
      </c>
      <c r="I9556" s="152">
        <v>307.42981656250402</v>
      </c>
      <c r="J9556" s="152">
        <v>286.18629080992201</v>
      </c>
      <c r="K9556" s="152">
        <v>329.821924307421</v>
      </c>
      <c r="L9556" s="152">
        <v>21.243525752582698</v>
      </c>
      <c r="M9556" s="152">
        <v>22.392107744917201</v>
      </c>
    </row>
    <row r="9557" spans="1:13">
      <c r="A9557" s="150" t="str">
        <f t="shared" si="299"/>
        <v>2010-2012PersonsPP</v>
      </c>
      <c r="B9557" s="151" t="str">
        <f t="shared" si="298"/>
        <v>2010-2012_Persons_PP_&lt;75</v>
      </c>
      <c r="C9557" s="152" t="s">
        <v>8</v>
      </c>
      <c r="D9557" s="152" t="s">
        <v>215</v>
      </c>
      <c r="E9557" s="152" t="s">
        <v>166</v>
      </c>
      <c r="F9557" s="152">
        <v>838</v>
      </c>
      <c r="G9557" s="152">
        <v>279.33333333333297</v>
      </c>
      <c r="H9557" s="152">
        <v>339.234172782732</v>
      </c>
      <c r="I9557" s="152">
        <v>318.871614813208</v>
      </c>
      <c r="J9557" s="152">
        <v>297.44444642672198</v>
      </c>
      <c r="K9557" s="152">
        <v>341.42339682962199</v>
      </c>
      <c r="L9557" s="152">
        <v>21.427168386485398</v>
      </c>
      <c r="M9557" s="152">
        <v>22.551782016414201</v>
      </c>
    </row>
    <row r="9558" spans="1:13">
      <c r="A9558" s="150" t="str">
        <f t="shared" si="299"/>
        <v>2011-2013PersonsPP</v>
      </c>
      <c r="B9558" s="151" t="str">
        <f t="shared" si="298"/>
        <v>2011-2013_Persons_PP_&lt;75</v>
      </c>
      <c r="C9558" s="152" t="s">
        <v>9</v>
      </c>
      <c r="D9558" s="152" t="s">
        <v>215</v>
      </c>
      <c r="E9558" s="152" t="s">
        <v>166</v>
      </c>
      <c r="F9558" s="152">
        <v>831</v>
      </c>
      <c r="G9558" s="152">
        <v>277</v>
      </c>
      <c r="H9558" s="152">
        <v>335.80370636774302</v>
      </c>
      <c r="I9558" s="152">
        <v>310.10952349131099</v>
      </c>
      <c r="J9558" s="152">
        <v>289.15773607153398</v>
      </c>
      <c r="K9558" s="152">
        <v>332.16572833446202</v>
      </c>
      <c r="L9558" s="152">
        <v>20.951787419776998</v>
      </c>
      <c r="M9558" s="152">
        <v>22.056204843150802</v>
      </c>
    </row>
    <row r="9559" spans="1:13">
      <c r="A9559" s="150" t="str">
        <f t="shared" si="299"/>
        <v>2012-2014PersonsPP</v>
      </c>
      <c r="B9559" s="151" t="str">
        <f t="shared" si="298"/>
        <v>2012-2014_Persons_PP_&lt;75</v>
      </c>
      <c r="C9559" s="152" t="s">
        <v>216</v>
      </c>
      <c r="D9559" s="152" t="s">
        <v>215</v>
      </c>
      <c r="E9559" s="152" t="s">
        <v>166</v>
      </c>
      <c r="F9559" s="152">
        <v>806</v>
      </c>
      <c r="G9559" s="152">
        <v>268.66666666666703</v>
      </c>
      <c r="H9559" s="152">
        <v>325.34502314955</v>
      </c>
      <c r="I9559" s="152">
        <v>293.11184788889801</v>
      </c>
      <c r="J9559" s="152">
        <v>273.01483390728998</v>
      </c>
      <c r="K9559" s="152">
        <v>314.28500077902402</v>
      </c>
      <c r="L9559" s="152">
        <v>20.097013981607301</v>
      </c>
      <c r="M9559" s="152">
        <v>21.173152890126602</v>
      </c>
    </row>
    <row r="9560" spans="1:13">
      <c r="A9560" s="150" t="str">
        <f t="shared" si="299"/>
        <v>2004-2006PersonsPP1</v>
      </c>
      <c r="B9560" s="151" t="str">
        <f t="shared" si="298"/>
        <v>2004-2006_Persons_PP1_&lt;75</v>
      </c>
      <c r="C9560" s="152" t="s">
        <v>1</v>
      </c>
      <c r="D9560" s="152" t="s">
        <v>215</v>
      </c>
      <c r="E9560" s="152" t="s">
        <v>167</v>
      </c>
      <c r="F9560" s="152">
        <v>119</v>
      </c>
      <c r="G9560" s="152">
        <v>39.6666666666667</v>
      </c>
      <c r="H9560" s="152">
        <v>234.13674372848001</v>
      </c>
      <c r="I9560" s="152">
        <v>236.834590919921</v>
      </c>
      <c r="J9560" s="152">
        <v>195.66752327152301</v>
      </c>
      <c r="K9560" s="152">
        <v>284.01390686474599</v>
      </c>
      <c r="L9560" s="152">
        <v>41.167067648398699</v>
      </c>
      <c r="M9560" s="152">
        <v>47.179315944824303</v>
      </c>
    </row>
    <row r="9561" spans="1:13">
      <c r="A9561" s="150" t="str">
        <f t="shared" si="299"/>
        <v>2005-2007PersonsPP1</v>
      </c>
      <c r="B9561" s="151" t="str">
        <f t="shared" si="298"/>
        <v>2005-2007_Persons_PP1_&lt;75</v>
      </c>
      <c r="C9561" s="152" t="s">
        <v>3</v>
      </c>
      <c r="D9561" s="152" t="s">
        <v>215</v>
      </c>
      <c r="E9561" s="152" t="s">
        <v>167</v>
      </c>
      <c r="F9561" s="152">
        <v>129</v>
      </c>
      <c r="G9561" s="152">
        <v>43</v>
      </c>
      <c r="H9561" s="152">
        <v>252.199413489736</v>
      </c>
      <c r="I9561" s="152">
        <v>253.785852964745</v>
      </c>
      <c r="J9561" s="152">
        <v>211.386739427111</v>
      </c>
      <c r="K9561" s="152">
        <v>302.11434950761497</v>
      </c>
      <c r="L9561" s="152">
        <v>42.3991135376342</v>
      </c>
      <c r="M9561" s="152">
        <v>48.328496542870603</v>
      </c>
    </row>
    <row r="9562" spans="1:13">
      <c r="A9562" s="150" t="str">
        <f t="shared" si="299"/>
        <v>2006-2008PersonsPP1</v>
      </c>
      <c r="B9562" s="151" t="str">
        <f t="shared" si="298"/>
        <v>2006-2008_Persons_PP1_&lt;75</v>
      </c>
      <c r="C9562" s="152" t="s">
        <v>4</v>
      </c>
      <c r="D9562" s="152" t="s">
        <v>215</v>
      </c>
      <c r="E9562" s="152" t="s">
        <v>167</v>
      </c>
      <c r="F9562" s="152">
        <v>148</v>
      </c>
      <c r="G9562" s="152">
        <v>49.3333333333333</v>
      </c>
      <c r="H9562" s="152">
        <v>287.92093846662601</v>
      </c>
      <c r="I9562" s="152">
        <v>288.51747060693998</v>
      </c>
      <c r="J9562" s="152">
        <v>243.44817277742101</v>
      </c>
      <c r="K9562" s="152">
        <v>339.44251029685302</v>
      </c>
      <c r="L9562" s="152">
        <v>45.069297829519201</v>
      </c>
      <c r="M9562" s="152">
        <v>50.925039689913</v>
      </c>
    </row>
    <row r="9563" spans="1:13">
      <c r="A9563" s="150" t="str">
        <f t="shared" si="299"/>
        <v>2007-2009PersonsPP1</v>
      </c>
      <c r="B9563" s="151" t="str">
        <f t="shared" si="298"/>
        <v>2007-2009_Persons_PP1_&lt;75</v>
      </c>
      <c r="C9563" s="152" t="s">
        <v>5</v>
      </c>
      <c r="D9563" s="152" t="s">
        <v>215</v>
      </c>
      <c r="E9563" s="152" t="s">
        <v>167</v>
      </c>
      <c r="F9563" s="152">
        <v>150</v>
      </c>
      <c r="G9563" s="152">
        <v>50</v>
      </c>
      <c r="H9563" s="152">
        <v>290.337565809848</v>
      </c>
      <c r="I9563" s="152">
        <v>286.56645863691102</v>
      </c>
      <c r="J9563" s="152">
        <v>242.14051445521901</v>
      </c>
      <c r="K9563" s="152">
        <v>336.72332008779301</v>
      </c>
      <c r="L9563" s="152">
        <v>44.425944181691698</v>
      </c>
      <c r="M9563" s="152">
        <v>50.156861450881898</v>
      </c>
    </row>
    <row r="9564" spans="1:13">
      <c r="A9564" s="150" t="str">
        <f t="shared" si="299"/>
        <v>2008-2010PersonsPP1</v>
      </c>
      <c r="B9564" s="151" t="str">
        <f t="shared" si="298"/>
        <v>2008-2010_Persons_PP1_&lt;75</v>
      </c>
      <c r="C9564" s="152" t="s">
        <v>6</v>
      </c>
      <c r="D9564" s="152" t="s">
        <v>215</v>
      </c>
      <c r="E9564" s="152" t="s">
        <v>167</v>
      </c>
      <c r="F9564" s="152">
        <v>146</v>
      </c>
      <c r="G9564" s="152">
        <v>48.6666666666667</v>
      </c>
      <c r="H9564" s="152">
        <v>281.42950769112201</v>
      </c>
      <c r="I9564" s="152">
        <v>269.82161736852203</v>
      </c>
      <c r="J9564" s="152">
        <v>227.29377743992501</v>
      </c>
      <c r="K9564" s="152">
        <v>317.91531199635</v>
      </c>
      <c r="L9564" s="152">
        <v>42.527839928597203</v>
      </c>
      <c r="M9564" s="152">
        <v>48.093694627827801</v>
      </c>
    </row>
    <row r="9565" spans="1:13">
      <c r="A9565" s="150" t="str">
        <f t="shared" si="299"/>
        <v>2009-2011PersonsPP1</v>
      </c>
      <c r="B9565" s="151" t="str">
        <f t="shared" si="298"/>
        <v>2009-2011_Persons_PP1_&lt;75</v>
      </c>
      <c r="C9565" s="152" t="s">
        <v>7</v>
      </c>
      <c r="D9565" s="152" t="s">
        <v>215</v>
      </c>
      <c r="E9565" s="152" t="s">
        <v>167</v>
      </c>
      <c r="F9565" s="152">
        <v>139</v>
      </c>
      <c r="G9565" s="152">
        <v>46.3333333333333</v>
      </c>
      <c r="H9565" s="152">
        <v>267.11249471539998</v>
      </c>
      <c r="I9565" s="152">
        <v>251.66434293185699</v>
      </c>
      <c r="J9565" s="152">
        <v>211.01623976979701</v>
      </c>
      <c r="K9565" s="152">
        <v>297.77395458748703</v>
      </c>
      <c r="L9565" s="152">
        <v>40.648103162060004</v>
      </c>
      <c r="M9565" s="152">
        <v>46.109611655629699</v>
      </c>
    </row>
    <row r="9566" spans="1:13">
      <c r="A9566" s="150" t="str">
        <f t="shared" si="299"/>
        <v>2010-2012PersonsPP1</v>
      </c>
      <c r="B9566" s="151" t="str">
        <f t="shared" si="298"/>
        <v>2010-2012_Persons_PP1_&lt;75</v>
      </c>
      <c r="C9566" s="152" t="s">
        <v>8</v>
      </c>
      <c r="D9566" s="152" t="s">
        <v>215</v>
      </c>
      <c r="E9566" s="152" t="s">
        <v>167</v>
      </c>
      <c r="F9566" s="152">
        <v>146</v>
      </c>
      <c r="G9566" s="152">
        <v>48.6666666666667</v>
      </c>
      <c r="H9566" s="152">
        <v>280.56959471145501</v>
      </c>
      <c r="I9566" s="152">
        <v>258.98657588444502</v>
      </c>
      <c r="J9566" s="152">
        <v>218.10834740220801</v>
      </c>
      <c r="K9566" s="152">
        <v>305.21476525056499</v>
      </c>
      <c r="L9566" s="152">
        <v>40.8782284822367</v>
      </c>
      <c r="M9566" s="152">
        <v>46.228189366120702</v>
      </c>
    </row>
    <row r="9567" spans="1:13">
      <c r="A9567" s="150" t="str">
        <f t="shared" si="299"/>
        <v>2011-2013PersonsPP1</v>
      </c>
      <c r="B9567" s="151" t="str">
        <f t="shared" si="298"/>
        <v>2011-2013_Persons_PP1_&lt;75</v>
      </c>
      <c r="C9567" s="152" t="s">
        <v>9</v>
      </c>
      <c r="D9567" s="152" t="s">
        <v>215</v>
      </c>
      <c r="E9567" s="152" t="s">
        <v>167</v>
      </c>
      <c r="F9567" s="152">
        <v>128</v>
      </c>
      <c r="G9567" s="152">
        <v>42.6666666666667</v>
      </c>
      <c r="H9567" s="152">
        <v>246.06393817643601</v>
      </c>
      <c r="I9567" s="152">
        <v>222.15655146572701</v>
      </c>
      <c r="J9567" s="152">
        <v>184.66078070138599</v>
      </c>
      <c r="K9567" s="152">
        <v>264.91793812411299</v>
      </c>
      <c r="L9567" s="152">
        <v>37.495770764341302</v>
      </c>
      <c r="M9567" s="152">
        <v>42.7613866583863</v>
      </c>
    </row>
    <row r="9568" spans="1:13">
      <c r="A9568" s="150" t="str">
        <f t="shared" si="299"/>
        <v>2012-2014PersonsPP1</v>
      </c>
      <c r="B9568" s="151" t="str">
        <f t="shared" si="298"/>
        <v>2012-2014_Persons_PP1_&lt;75</v>
      </c>
      <c r="C9568" s="152" t="s">
        <v>216</v>
      </c>
      <c r="D9568" s="152" t="s">
        <v>215</v>
      </c>
      <c r="E9568" s="152" t="s">
        <v>167</v>
      </c>
      <c r="F9568" s="152">
        <v>122</v>
      </c>
      <c r="G9568" s="152">
        <v>40.6666666666667</v>
      </c>
      <c r="H9568" s="152">
        <v>234.91806751006101</v>
      </c>
      <c r="I9568" s="152">
        <v>204.09801566269601</v>
      </c>
      <c r="J9568" s="152">
        <v>168.97656575121999</v>
      </c>
      <c r="K9568" s="152">
        <v>244.28053301309501</v>
      </c>
      <c r="L9568" s="152">
        <v>35.121449911475501</v>
      </c>
      <c r="M9568" s="152">
        <v>40.1825173503995</v>
      </c>
    </row>
    <row r="9569" spans="1:13">
      <c r="A9569" s="150" t="str">
        <f t="shared" si="299"/>
        <v>2004-2006PersonsPP2</v>
      </c>
      <c r="B9569" s="151" t="str">
        <f t="shared" si="298"/>
        <v>2004-2006_Persons_PP2_&lt;75</v>
      </c>
      <c r="C9569" s="152" t="s">
        <v>1</v>
      </c>
      <c r="D9569" s="152" t="s">
        <v>215</v>
      </c>
      <c r="E9569" s="152" t="s">
        <v>168</v>
      </c>
      <c r="F9569" s="152">
        <v>146</v>
      </c>
      <c r="G9569" s="152">
        <v>48.6666666666667</v>
      </c>
      <c r="H9569" s="152">
        <v>314.641610275419</v>
      </c>
      <c r="I9569" s="152">
        <v>299.008813007068</v>
      </c>
      <c r="J9569" s="152">
        <v>251.94944655443601</v>
      </c>
      <c r="K9569" s="152">
        <v>352.227100212621</v>
      </c>
      <c r="L9569" s="152">
        <v>47.0593664526317</v>
      </c>
      <c r="M9569" s="152">
        <v>53.2182872055538</v>
      </c>
    </row>
    <row r="9570" spans="1:13">
      <c r="A9570" s="150" t="str">
        <f t="shared" si="299"/>
        <v>2005-2007PersonsPP2</v>
      </c>
      <c r="B9570" s="151" t="str">
        <f t="shared" si="298"/>
        <v>2005-2007_Persons_PP2_&lt;75</v>
      </c>
      <c r="C9570" s="152" t="s">
        <v>3</v>
      </c>
      <c r="D9570" s="152" t="s">
        <v>215</v>
      </c>
      <c r="E9570" s="152" t="s">
        <v>168</v>
      </c>
      <c r="F9570" s="152">
        <v>138</v>
      </c>
      <c r="G9570" s="152">
        <v>46</v>
      </c>
      <c r="H9570" s="152">
        <v>296.15640491877201</v>
      </c>
      <c r="I9570" s="152">
        <v>275.60981905825003</v>
      </c>
      <c r="J9570" s="152">
        <v>231.03660167426901</v>
      </c>
      <c r="K9570" s="152">
        <v>326.19512248139398</v>
      </c>
      <c r="L9570" s="152">
        <v>44.573217383981103</v>
      </c>
      <c r="M9570" s="152">
        <v>50.585303423143401</v>
      </c>
    </row>
    <row r="9571" spans="1:13">
      <c r="A9571" s="150" t="str">
        <f t="shared" si="299"/>
        <v>2006-2008PersonsPP2</v>
      </c>
      <c r="B9571" s="151" t="str">
        <f t="shared" si="298"/>
        <v>2006-2008_Persons_PP2_&lt;75</v>
      </c>
      <c r="C9571" s="152" t="s">
        <v>4</v>
      </c>
      <c r="D9571" s="152" t="s">
        <v>215</v>
      </c>
      <c r="E9571" s="152" t="s">
        <v>168</v>
      </c>
      <c r="F9571" s="152">
        <v>146</v>
      </c>
      <c r="G9571" s="152">
        <v>48.6666666666667</v>
      </c>
      <c r="H9571" s="152">
        <v>311.07512677376701</v>
      </c>
      <c r="I9571" s="152">
        <v>287.270553513533</v>
      </c>
      <c r="J9571" s="152">
        <v>241.831248821456</v>
      </c>
      <c r="K9571" s="152">
        <v>338.65675247474798</v>
      </c>
      <c r="L9571" s="152">
        <v>45.439304692076902</v>
      </c>
      <c r="M9571" s="152">
        <v>51.386198961214298</v>
      </c>
    </row>
    <row r="9572" spans="1:13">
      <c r="A9572" s="150" t="str">
        <f t="shared" si="299"/>
        <v>2007-2009PersonsPP2</v>
      </c>
      <c r="B9572" s="151" t="str">
        <f t="shared" si="298"/>
        <v>2007-2009_Persons_PP2_&lt;75</v>
      </c>
      <c r="C9572" s="152" t="s">
        <v>5</v>
      </c>
      <c r="D9572" s="152" t="s">
        <v>215</v>
      </c>
      <c r="E9572" s="152" t="s">
        <v>168</v>
      </c>
      <c r="F9572" s="152">
        <v>148</v>
      </c>
      <c r="G9572" s="152">
        <v>49.3333333333333</v>
      </c>
      <c r="H9572" s="152">
        <v>314.238396534885</v>
      </c>
      <c r="I9572" s="152">
        <v>290.15544631184201</v>
      </c>
      <c r="J9572" s="152">
        <v>244.268667437662</v>
      </c>
      <c r="K9572" s="152">
        <v>342.00418032693898</v>
      </c>
      <c r="L9572" s="152">
        <v>45.886778874180301</v>
      </c>
      <c r="M9572" s="152">
        <v>51.848734015096099</v>
      </c>
    </row>
    <row r="9573" spans="1:13">
      <c r="A9573" s="150" t="str">
        <f t="shared" si="299"/>
        <v>2008-2010PersonsPP2</v>
      </c>
      <c r="B9573" s="151" t="str">
        <f t="shared" si="298"/>
        <v>2008-2010_Persons_PP2_&lt;75</v>
      </c>
      <c r="C9573" s="152" t="s">
        <v>6</v>
      </c>
      <c r="D9573" s="152" t="s">
        <v>215</v>
      </c>
      <c r="E9573" s="152" t="s">
        <v>168</v>
      </c>
      <c r="F9573" s="152">
        <v>147</v>
      </c>
      <c r="G9573" s="152">
        <v>49</v>
      </c>
      <c r="H9573" s="152">
        <v>311.19673137582799</v>
      </c>
      <c r="I9573" s="152">
        <v>281.85076606345598</v>
      </c>
      <c r="J9573" s="152">
        <v>237.164883911586</v>
      </c>
      <c r="K9573" s="152">
        <v>332.36364296569798</v>
      </c>
      <c r="L9573" s="152">
        <v>44.6858821518708</v>
      </c>
      <c r="M9573" s="152">
        <v>50.512876902241899</v>
      </c>
    </row>
    <row r="9574" spans="1:13">
      <c r="A9574" s="150" t="str">
        <f t="shared" si="299"/>
        <v>2009-2011PersonsPP2</v>
      </c>
      <c r="B9574" s="151" t="str">
        <f t="shared" si="298"/>
        <v>2009-2011_Persons_PP2_&lt;75</v>
      </c>
      <c r="C9574" s="152" t="s">
        <v>7</v>
      </c>
      <c r="D9574" s="152" t="s">
        <v>215</v>
      </c>
      <c r="E9574" s="152" t="s">
        <v>168</v>
      </c>
      <c r="F9574" s="152">
        <v>151</v>
      </c>
      <c r="G9574" s="152">
        <v>50.3333333333333</v>
      </c>
      <c r="H9574" s="152">
        <v>319.70527831297198</v>
      </c>
      <c r="I9574" s="152">
        <v>282.62674899452799</v>
      </c>
      <c r="J9574" s="152">
        <v>238.46400103503601</v>
      </c>
      <c r="K9574" s="152">
        <v>332.46628612468498</v>
      </c>
      <c r="L9574" s="152">
        <v>44.162747959491902</v>
      </c>
      <c r="M9574" s="152">
        <v>49.839537130157296</v>
      </c>
    </row>
    <row r="9575" spans="1:13">
      <c r="A9575" s="150" t="str">
        <f t="shared" si="299"/>
        <v>2010-2012PersonsPP2</v>
      </c>
      <c r="B9575" s="151" t="str">
        <f t="shared" si="298"/>
        <v>2010-2012_Persons_PP2_&lt;75</v>
      </c>
      <c r="C9575" s="152" t="s">
        <v>8</v>
      </c>
      <c r="D9575" s="152" t="s">
        <v>215</v>
      </c>
      <c r="E9575" s="152" t="s">
        <v>168</v>
      </c>
      <c r="F9575" s="152">
        <v>163</v>
      </c>
      <c r="G9575" s="152">
        <v>54.3333333333333</v>
      </c>
      <c r="H9575" s="152">
        <v>344.04153826670603</v>
      </c>
      <c r="I9575" s="152">
        <v>294.85145483462202</v>
      </c>
      <c r="J9575" s="152">
        <v>250.58654647117899</v>
      </c>
      <c r="K9575" s="152">
        <v>344.57893340633802</v>
      </c>
      <c r="L9575" s="152">
        <v>44.264908363443098</v>
      </c>
      <c r="M9575" s="152">
        <v>49.7274785717158</v>
      </c>
    </row>
    <row r="9576" spans="1:13">
      <c r="A9576" s="150" t="str">
        <f t="shared" si="299"/>
        <v>2011-2013PersonsPP2</v>
      </c>
      <c r="B9576" s="151" t="str">
        <f t="shared" si="298"/>
        <v>2011-2013_Persons_PP2_&lt;75</v>
      </c>
      <c r="C9576" s="152" t="s">
        <v>9</v>
      </c>
      <c r="D9576" s="152" t="s">
        <v>215</v>
      </c>
      <c r="E9576" s="152" t="s">
        <v>168</v>
      </c>
      <c r="F9576" s="152">
        <v>169</v>
      </c>
      <c r="G9576" s="152">
        <v>56.3333333333333</v>
      </c>
      <c r="H9576" s="152">
        <v>355.60979715512201</v>
      </c>
      <c r="I9576" s="152">
        <v>301.62875383890099</v>
      </c>
      <c r="J9576" s="152">
        <v>256.78589032317302</v>
      </c>
      <c r="K9576" s="152">
        <v>351.90004590472898</v>
      </c>
      <c r="L9576" s="152">
        <v>44.842863515727203</v>
      </c>
      <c r="M9576" s="152">
        <v>50.271292065828</v>
      </c>
    </row>
    <row r="9577" spans="1:13">
      <c r="A9577" s="150" t="str">
        <f t="shared" si="299"/>
        <v>2012-2014PersonsPP2</v>
      </c>
      <c r="B9577" s="151" t="str">
        <f t="shared" si="298"/>
        <v>2012-2014_Persons_PP2_&lt;75</v>
      </c>
      <c r="C9577" s="152" t="s">
        <v>216</v>
      </c>
      <c r="D9577" s="152" t="s">
        <v>215</v>
      </c>
      <c r="E9577" s="152" t="s">
        <v>168</v>
      </c>
      <c r="F9577" s="152">
        <v>167</v>
      </c>
      <c r="G9577" s="152">
        <v>55.6666666666667</v>
      </c>
      <c r="H9577" s="152">
        <v>350.47954836407899</v>
      </c>
      <c r="I9577" s="152">
        <v>290.00162567190102</v>
      </c>
      <c r="J9577" s="152">
        <v>246.486993131547</v>
      </c>
      <c r="K9577" s="152">
        <v>338.817373072463</v>
      </c>
      <c r="L9577" s="152">
        <v>43.5146325403541</v>
      </c>
      <c r="M9577" s="152">
        <v>48.815747400562003</v>
      </c>
    </row>
    <row r="9578" spans="1:13">
      <c r="A9578" s="150" t="str">
        <f t="shared" si="299"/>
        <v>2004-2006PersonsPP3</v>
      </c>
      <c r="B9578" s="151" t="str">
        <f t="shared" si="298"/>
        <v>2004-2006_Persons_PP3_&lt;75</v>
      </c>
      <c r="C9578" s="152" t="s">
        <v>1</v>
      </c>
      <c r="D9578" s="152" t="s">
        <v>215</v>
      </c>
      <c r="E9578" s="152" t="s">
        <v>169</v>
      </c>
      <c r="F9578" s="152">
        <v>153</v>
      </c>
      <c r="G9578" s="152">
        <v>51</v>
      </c>
      <c r="H9578" s="152">
        <v>332.832996149579</v>
      </c>
      <c r="I9578" s="152">
        <v>323.26664030942698</v>
      </c>
      <c r="J9578" s="152">
        <v>273.84968938591601</v>
      </c>
      <c r="K9578" s="152">
        <v>378.991310816115</v>
      </c>
      <c r="L9578" s="152">
        <v>49.416950923510399</v>
      </c>
      <c r="M9578" s="152">
        <v>55.724670506688398</v>
      </c>
    </row>
    <row r="9579" spans="1:13">
      <c r="A9579" s="150" t="str">
        <f t="shared" si="299"/>
        <v>2005-2007PersonsPP3</v>
      </c>
      <c r="B9579" s="151" t="str">
        <f t="shared" si="298"/>
        <v>2005-2007_Persons_PP3_&lt;75</v>
      </c>
      <c r="C9579" s="152" t="s">
        <v>3</v>
      </c>
      <c r="D9579" s="152" t="s">
        <v>215</v>
      </c>
      <c r="E9579" s="152" t="s">
        <v>169</v>
      </c>
      <c r="F9579" s="152">
        <v>154</v>
      </c>
      <c r="G9579" s="152">
        <v>51.3333333333333</v>
      </c>
      <c r="H9579" s="152">
        <v>331.15430930672602</v>
      </c>
      <c r="I9579" s="152">
        <v>319.20883101598298</v>
      </c>
      <c r="J9579" s="152">
        <v>270.51449002278201</v>
      </c>
      <c r="K9579" s="152">
        <v>374.09708639880802</v>
      </c>
      <c r="L9579" s="152">
        <v>48.694340993200299</v>
      </c>
      <c r="M9579" s="152">
        <v>54.888255382824902</v>
      </c>
    </row>
    <row r="9580" spans="1:13">
      <c r="A9580" s="150" t="str">
        <f t="shared" si="299"/>
        <v>2006-2008PersonsPP3</v>
      </c>
      <c r="B9580" s="151" t="str">
        <f t="shared" si="298"/>
        <v>2006-2008_Persons_PP3_&lt;75</v>
      </c>
      <c r="C9580" s="152" t="s">
        <v>4</v>
      </c>
      <c r="D9580" s="152" t="s">
        <v>215</v>
      </c>
      <c r="E9580" s="152" t="s">
        <v>169</v>
      </c>
      <c r="F9580" s="152">
        <v>171</v>
      </c>
      <c r="G9580" s="152">
        <v>57</v>
      </c>
      <c r="H9580" s="152">
        <v>365.89279982882198</v>
      </c>
      <c r="I9580" s="152">
        <v>348.27435794247498</v>
      </c>
      <c r="J9580" s="152">
        <v>297.80911654179198</v>
      </c>
      <c r="K9580" s="152">
        <v>404.81053157589002</v>
      </c>
      <c r="L9580" s="152">
        <v>50.465241400683098</v>
      </c>
      <c r="M9580" s="152">
        <v>56.536173633415302</v>
      </c>
    </row>
    <row r="9581" spans="1:13">
      <c r="A9581" s="150" t="str">
        <f t="shared" si="299"/>
        <v>2007-2009PersonsPP3</v>
      </c>
      <c r="B9581" s="151" t="str">
        <f t="shared" si="298"/>
        <v>2007-2009_Persons_PP3_&lt;75</v>
      </c>
      <c r="C9581" s="152" t="s">
        <v>5</v>
      </c>
      <c r="D9581" s="152" t="s">
        <v>215</v>
      </c>
      <c r="E9581" s="152" t="s">
        <v>169</v>
      </c>
      <c r="F9581" s="152">
        <v>155</v>
      </c>
      <c r="G9581" s="152">
        <v>51.6666666666667</v>
      </c>
      <c r="H9581" s="152">
        <v>330.52564239257902</v>
      </c>
      <c r="I9581" s="152">
        <v>315.534515948972</v>
      </c>
      <c r="J9581" s="152">
        <v>267.597968030179</v>
      </c>
      <c r="K9581" s="152">
        <v>369.54756826679102</v>
      </c>
      <c r="L9581" s="152">
        <v>47.936547918793202</v>
      </c>
      <c r="M9581" s="152">
        <v>54.013052317818499</v>
      </c>
    </row>
    <row r="9582" spans="1:13">
      <c r="A9582" s="150" t="str">
        <f t="shared" si="299"/>
        <v>2008-2010PersonsPP3</v>
      </c>
      <c r="B9582" s="151" t="str">
        <f t="shared" si="298"/>
        <v>2008-2010_Persons_PP3_&lt;75</v>
      </c>
      <c r="C9582" s="152" t="s">
        <v>6</v>
      </c>
      <c r="D9582" s="152" t="s">
        <v>215</v>
      </c>
      <c r="E9582" s="152" t="s">
        <v>169</v>
      </c>
      <c r="F9582" s="152">
        <v>138</v>
      </c>
      <c r="G9582" s="152">
        <v>46</v>
      </c>
      <c r="H9582" s="152">
        <v>293.51710056151097</v>
      </c>
      <c r="I9582" s="152">
        <v>279.059873269467</v>
      </c>
      <c r="J9582" s="152">
        <v>234.15628540745399</v>
      </c>
      <c r="K9582" s="152">
        <v>330.02010791485799</v>
      </c>
      <c r="L9582" s="152">
        <v>44.903587862013197</v>
      </c>
      <c r="M9582" s="152">
        <v>50.960234645391402</v>
      </c>
    </row>
    <row r="9583" spans="1:13">
      <c r="A9583" s="150" t="str">
        <f t="shared" si="299"/>
        <v>2009-2011PersonsPP3</v>
      </c>
      <c r="B9583" s="151" t="str">
        <f t="shared" si="298"/>
        <v>2009-2011_Persons_PP3_&lt;75</v>
      </c>
      <c r="C9583" s="152" t="s">
        <v>7</v>
      </c>
      <c r="D9583" s="152" t="s">
        <v>215</v>
      </c>
      <c r="E9583" s="152" t="s">
        <v>169</v>
      </c>
      <c r="F9583" s="152">
        <v>125</v>
      </c>
      <c r="G9583" s="152">
        <v>41.6666666666667</v>
      </c>
      <c r="H9583" s="152">
        <v>265.88390445196001</v>
      </c>
      <c r="I9583" s="152">
        <v>253.410244970094</v>
      </c>
      <c r="J9583" s="152">
        <v>210.570698273326</v>
      </c>
      <c r="K9583" s="152">
        <v>302.342965451944</v>
      </c>
      <c r="L9583" s="152">
        <v>42.839546696767698</v>
      </c>
      <c r="M9583" s="152">
        <v>48.932720481850197</v>
      </c>
    </row>
    <row r="9584" spans="1:13">
      <c r="A9584" s="150" t="str">
        <f t="shared" si="299"/>
        <v>2010-2012PersonsPP3</v>
      </c>
      <c r="B9584" s="151" t="str">
        <f t="shared" si="298"/>
        <v>2010-2012_Persons_PP3_&lt;75</v>
      </c>
      <c r="C9584" s="152" t="s">
        <v>8</v>
      </c>
      <c r="D9584" s="152" t="s">
        <v>215</v>
      </c>
      <c r="E9584" s="152" t="s">
        <v>169</v>
      </c>
      <c r="F9584" s="152">
        <v>136</v>
      </c>
      <c r="G9584" s="152">
        <v>45.3333333333333</v>
      </c>
      <c r="H9584" s="152">
        <v>289.42328154926599</v>
      </c>
      <c r="I9584" s="152">
        <v>267.94118887232298</v>
      </c>
      <c r="J9584" s="152">
        <v>224.37350449196799</v>
      </c>
      <c r="K9584" s="152">
        <v>317.43146074444297</v>
      </c>
      <c r="L9584" s="152">
        <v>43.567684380355097</v>
      </c>
      <c r="M9584" s="152">
        <v>49.490271872119799</v>
      </c>
    </row>
    <row r="9585" spans="1:13">
      <c r="A9585" s="150" t="str">
        <f t="shared" si="299"/>
        <v>2011-2013PersonsPP3</v>
      </c>
      <c r="B9585" s="151" t="str">
        <f t="shared" si="298"/>
        <v>2011-2013_Persons_PP3_&lt;75</v>
      </c>
      <c r="C9585" s="152" t="s">
        <v>9</v>
      </c>
      <c r="D9585" s="152" t="s">
        <v>215</v>
      </c>
      <c r="E9585" s="152" t="s">
        <v>169</v>
      </c>
      <c r="F9585" s="152">
        <v>139</v>
      </c>
      <c r="G9585" s="152">
        <v>46.3333333333333</v>
      </c>
      <c r="H9585" s="152">
        <v>295.82650520356702</v>
      </c>
      <c r="I9585" s="152">
        <v>268.373539838422</v>
      </c>
      <c r="J9585" s="152">
        <v>225.238353683393</v>
      </c>
      <c r="K9585" s="152">
        <v>317.30440075392198</v>
      </c>
      <c r="L9585" s="152">
        <v>43.1351861550284</v>
      </c>
      <c r="M9585" s="152">
        <v>48.930860915500098</v>
      </c>
    </row>
    <row r="9586" spans="1:13">
      <c r="A9586" s="150" t="str">
        <f t="shared" si="299"/>
        <v>2012-2014PersonsPP3</v>
      </c>
      <c r="B9586" s="151" t="str">
        <f t="shared" si="298"/>
        <v>2012-2014_Persons_PP3_&lt;75</v>
      </c>
      <c r="C9586" s="152" t="s">
        <v>216</v>
      </c>
      <c r="D9586" s="152" t="s">
        <v>215</v>
      </c>
      <c r="E9586" s="152" t="s">
        <v>169</v>
      </c>
      <c r="F9586" s="152">
        <v>143</v>
      </c>
      <c r="G9586" s="152">
        <v>47.6666666666667</v>
      </c>
      <c r="H9586" s="152">
        <v>303.557782117687</v>
      </c>
      <c r="I9586" s="152">
        <v>268.56251903642101</v>
      </c>
      <c r="J9586" s="152">
        <v>226.01214317424501</v>
      </c>
      <c r="K9586" s="152">
        <v>316.74385956280997</v>
      </c>
      <c r="L9586" s="152">
        <v>42.550375862176701</v>
      </c>
      <c r="M9586" s="152">
        <v>48.181340526389</v>
      </c>
    </row>
    <row r="9587" spans="1:13">
      <c r="A9587" s="150" t="str">
        <f t="shared" si="299"/>
        <v>2004-2006PersonsPP4</v>
      </c>
      <c r="B9587" s="151" t="str">
        <f t="shared" si="298"/>
        <v>2004-2006_Persons_PP4_&lt;75</v>
      </c>
      <c r="C9587" s="152" t="s">
        <v>1</v>
      </c>
      <c r="D9587" s="152" t="s">
        <v>215</v>
      </c>
      <c r="E9587" s="152" t="s">
        <v>170</v>
      </c>
      <c r="F9587" s="152">
        <v>207</v>
      </c>
      <c r="G9587" s="152">
        <v>69</v>
      </c>
      <c r="H9587" s="152">
        <v>402.94323756131701</v>
      </c>
      <c r="I9587" s="152">
        <v>402.819757372732</v>
      </c>
      <c r="J9587" s="152">
        <v>349.62988736814901</v>
      </c>
      <c r="K9587" s="152">
        <v>461.79176463865099</v>
      </c>
      <c r="L9587" s="152">
        <v>53.1898700045829</v>
      </c>
      <c r="M9587" s="152">
        <v>58.972007265919402</v>
      </c>
    </row>
    <row r="9588" spans="1:13">
      <c r="A9588" s="150" t="str">
        <f t="shared" si="299"/>
        <v>2005-2007PersonsPP4</v>
      </c>
      <c r="B9588" s="151" t="str">
        <f t="shared" si="298"/>
        <v>2005-2007_Persons_PP4_&lt;75</v>
      </c>
      <c r="C9588" s="152" t="s">
        <v>3</v>
      </c>
      <c r="D9588" s="152" t="s">
        <v>215</v>
      </c>
      <c r="E9588" s="152" t="s">
        <v>170</v>
      </c>
      <c r="F9588" s="152">
        <v>209</v>
      </c>
      <c r="G9588" s="152">
        <v>69.6666666666667</v>
      </c>
      <c r="H9588" s="152">
        <v>404.84261501210699</v>
      </c>
      <c r="I9588" s="152">
        <v>401.91010583962702</v>
      </c>
      <c r="J9588" s="152">
        <v>349.05484242134901</v>
      </c>
      <c r="K9588" s="152">
        <v>460.48199033519302</v>
      </c>
      <c r="L9588" s="152">
        <v>52.855263418278</v>
      </c>
      <c r="M9588" s="152">
        <v>58.571884495566202</v>
      </c>
    </row>
    <row r="9589" spans="1:13">
      <c r="A9589" s="150" t="str">
        <f t="shared" si="299"/>
        <v>2006-2008PersonsPP4</v>
      </c>
      <c r="B9589" s="151" t="str">
        <f t="shared" si="298"/>
        <v>2006-2008_Persons_PP4_&lt;75</v>
      </c>
      <c r="C9589" s="152" t="s">
        <v>4</v>
      </c>
      <c r="D9589" s="152" t="s">
        <v>215</v>
      </c>
      <c r="E9589" s="152" t="s">
        <v>170</v>
      </c>
      <c r="F9589" s="152">
        <v>194</v>
      </c>
      <c r="G9589" s="152">
        <v>64.6666666666667</v>
      </c>
      <c r="H9589" s="152">
        <v>374.75611876291799</v>
      </c>
      <c r="I9589" s="152">
        <v>367.46465940754803</v>
      </c>
      <c r="J9589" s="152">
        <v>317.40461378495797</v>
      </c>
      <c r="K9589" s="152">
        <v>423.156699085333</v>
      </c>
      <c r="L9589" s="152">
        <v>50.0600456225906</v>
      </c>
      <c r="M9589" s="152">
        <v>55.692039677784699</v>
      </c>
    </row>
    <row r="9590" spans="1:13">
      <c r="A9590" s="150" t="str">
        <f t="shared" si="299"/>
        <v>2007-2009PersonsPP4</v>
      </c>
      <c r="B9590" s="151" t="str">
        <f t="shared" si="298"/>
        <v>2007-2009_Persons_PP4_&lt;75</v>
      </c>
      <c r="C9590" s="152" t="s">
        <v>5</v>
      </c>
      <c r="D9590" s="152" t="s">
        <v>215</v>
      </c>
      <c r="E9590" s="152" t="s">
        <v>170</v>
      </c>
      <c r="F9590" s="152">
        <v>184</v>
      </c>
      <c r="G9590" s="152">
        <v>61.3333333333333</v>
      </c>
      <c r="H9590" s="152">
        <v>353.94825430412601</v>
      </c>
      <c r="I9590" s="152">
        <v>345.78357576252699</v>
      </c>
      <c r="J9590" s="152">
        <v>297.44989887932701</v>
      </c>
      <c r="K9590" s="152">
        <v>399.70977921589201</v>
      </c>
      <c r="L9590" s="152">
        <v>48.333676883200098</v>
      </c>
      <c r="M9590" s="152">
        <v>53.926203453364401</v>
      </c>
    </row>
    <row r="9591" spans="1:13">
      <c r="A9591" s="150" t="str">
        <f t="shared" si="299"/>
        <v>2008-2010PersonsPP4</v>
      </c>
      <c r="B9591" s="151" t="str">
        <f t="shared" si="298"/>
        <v>2008-2010_Persons_PP4_&lt;75</v>
      </c>
      <c r="C9591" s="152" t="s">
        <v>6</v>
      </c>
      <c r="D9591" s="152" t="s">
        <v>215</v>
      </c>
      <c r="E9591" s="152" t="s">
        <v>170</v>
      </c>
      <c r="F9591" s="152">
        <v>186</v>
      </c>
      <c r="G9591" s="152">
        <v>62</v>
      </c>
      <c r="H9591" s="152">
        <v>356.683989491246</v>
      </c>
      <c r="I9591" s="152">
        <v>346.33549726016901</v>
      </c>
      <c r="J9591" s="152">
        <v>298.15233196156402</v>
      </c>
      <c r="K9591" s="152">
        <v>400.06188659082699</v>
      </c>
      <c r="L9591" s="152">
        <v>48.183165298605303</v>
      </c>
      <c r="M9591" s="152">
        <v>53.726389330657199</v>
      </c>
    </row>
    <row r="9592" spans="1:13">
      <c r="A9592" s="150" t="str">
        <f t="shared" si="299"/>
        <v>2009-2011PersonsPP4</v>
      </c>
      <c r="B9592" s="151" t="str">
        <f t="shared" si="298"/>
        <v>2009-2011_Persons_PP4_&lt;75</v>
      </c>
      <c r="C9592" s="152" t="s">
        <v>7</v>
      </c>
      <c r="D9592" s="152" t="s">
        <v>215</v>
      </c>
      <c r="E9592" s="152" t="s">
        <v>170</v>
      </c>
      <c r="F9592" s="152">
        <v>194</v>
      </c>
      <c r="G9592" s="152">
        <v>64.6666666666667</v>
      </c>
      <c r="H9592" s="152">
        <v>369.02474748435498</v>
      </c>
      <c r="I9592" s="152">
        <v>354.45376541321599</v>
      </c>
      <c r="J9592" s="152">
        <v>306.05415660774702</v>
      </c>
      <c r="K9592" s="152">
        <v>408.29856120714999</v>
      </c>
      <c r="L9592" s="152">
        <v>48.399608805468702</v>
      </c>
      <c r="M9592" s="152">
        <v>53.844795793934203</v>
      </c>
    </row>
    <row r="9593" spans="1:13">
      <c r="A9593" s="150" t="str">
        <f t="shared" si="299"/>
        <v>2010-2012PersonsPP4</v>
      </c>
      <c r="B9593" s="151" t="str">
        <f t="shared" si="298"/>
        <v>2010-2012_Persons_PP4_&lt;75</v>
      </c>
      <c r="C9593" s="152" t="s">
        <v>8</v>
      </c>
      <c r="D9593" s="152" t="s">
        <v>215</v>
      </c>
      <c r="E9593" s="152" t="s">
        <v>170</v>
      </c>
      <c r="F9593" s="152">
        <v>199</v>
      </c>
      <c r="G9593" s="152">
        <v>66.3333333333333</v>
      </c>
      <c r="H9593" s="152">
        <v>377.165384178007</v>
      </c>
      <c r="I9593" s="152">
        <v>357.67015742446898</v>
      </c>
      <c r="J9593" s="152">
        <v>309.41462491834301</v>
      </c>
      <c r="K9593" s="152">
        <v>411.28198661872</v>
      </c>
      <c r="L9593" s="152">
        <v>48.255532506125697</v>
      </c>
      <c r="M9593" s="152">
        <v>53.611829194251001</v>
      </c>
    </row>
    <row r="9594" spans="1:13">
      <c r="A9594" s="150" t="str">
        <f t="shared" si="299"/>
        <v>2011-2013PersonsPP4</v>
      </c>
      <c r="B9594" s="151" t="str">
        <f t="shared" si="298"/>
        <v>2011-2013_Persons_PP4_&lt;75</v>
      </c>
      <c r="C9594" s="152" t="s">
        <v>9</v>
      </c>
      <c r="D9594" s="152" t="s">
        <v>215</v>
      </c>
      <c r="E9594" s="152" t="s">
        <v>170</v>
      </c>
      <c r="F9594" s="152">
        <v>189</v>
      </c>
      <c r="G9594" s="152">
        <v>63</v>
      </c>
      <c r="H9594" s="152">
        <v>356.24752605884697</v>
      </c>
      <c r="I9594" s="152">
        <v>333.480710715908</v>
      </c>
      <c r="J9594" s="152">
        <v>287.386269828492</v>
      </c>
      <c r="K9594" s="152">
        <v>384.83326800102799</v>
      </c>
      <c r="L9594" s="152">
        <v>46.094440887416098</v>
      </c>
      <c r="M9594" s="152">
        <v>51.3525572851199</v>
      </c>
    </row>
    <row r="9595" spans="1:13">
      <c r="A9595" s="150" t="str">
        <f t="shared" si="299"/>
        <v>2012-2014PersonsPP4</v>
      </c>
      <c r="B9595" s="151" t="str">
        <f t="shared" si="298"/>
        <v>2012-2014_Persons_PP4_&lt;75</v>
      </c>
      <c r="C9595" s="152" t="s">
        <v>216</v>
      </c>
      <c r="D9595" s="152" t="s">
        <v>215</v>
      </c>
      <c r="E9595" s="152" t="s">
        <v>170</v>
      </c>
      <c r="F9595" s="152">
        <v>176</v>
      </c>
      <c r="G9595" s="152">
        <v>58.6666666666667</v>
      </c>
      <c r="H9595" s="152">
        <v>331.18190542498502</v>
      </c>
      <c r="I9595" s="152">
        <v>305.550583492317</v>
      </c>
      <c r="J9595" s="152">
        <v>261.85462049306699</v>
      </c>
      <c r="K9595" s="152">
        <v>354.42321919253101</v>
      </c>
      <c r="L9595" s="152">
        <v>43.695962999249801</v>
      </c>
      <c r="M9595" s="152">
        <v>48.872635700213898</v>
      </c>
    </row>
    <row r="9596" spans="1:13">
      <c r="A9596" s="150" t="str">
        <f t="shared" si="299"/>
        <v>2004-2006PersonsPP5</v>
      </c>
      <c r="B9596" s="151" t="str">
        <f t="shared" si="298"/>
        <v>2004-2006_Persons_PP5_&lt;75</v>
      </c>
      <c r="C9596" s="152" t="s">
        <v>1</v>
      </c>
      <c r="D9596" s="152" t="s">
        <v>215</v>
      </c>
      <c r="E9596" s="152" t="s">
        <v>171</v>
      </c>
      <c r="F9596" s="152">
        <v>201</v>
      </c>
      <c r="G9596" s="152">
        <v>67</v>
      </c>
      <c r="H9596" s="152">
        <v>424.24754105280903</v>
      </c>
      <c r="I9596" s="152">
        <v>479.08971560535002</v>
      </c>
      <c r="J9596" s="152">
        <v>414.75990933078901</v>
      </c>
      <c r="K9596" s="152">
        <v>550.52233865112601</v>
      </c>
      <c r="L9596" s="152">
        <v>64.329806274560397</v>
      </c>
      <c r="M9596" s="152">
        <v>71.432623045776793</v>
      </c>
    </row>
    <row r="9597" spans="1:13">
      <c r="A9597" s="150" t="str">
        <f t="shared" si="299"/>
        <v>2005-2007PersonsPP5</v>
      </c>
      <c r="B9597" s="151" t="str">
        <f t="shared" si="298"/>
        <v>2005-2007_Persons_PP5_&lt;75</v>
      </c>
      <c r="C9597" s="152" t="s">
        <v>3</v>
      </c>
      <c r="D9597" s="152" t="s">
        <v>215</v>
      </c>
      <c r="E9597" s="152" t="s">
        <v>171</v>
      </c>
      <c r="F9597" s="152">
        <v>206</v>
      </c>
      <c r="G9597" s="152">
        <v>68.6666666666667</v>
      </c>
      <c r="H9597" s="152">
        <v>435.26031102095999</v>
      </c>
      <c r="I9597" s="152">
        <v>487.54453837019997</v>
      </c>
      <c r="J9597" s="152">
        <v>422.813832131217</v>
      </c>
      <c r="K9597" s="152">
        <v>559.330003919212</v>
      </c>
      <c r="L9597" s="152">
        <v>64.730706238982407</v>
      </c>
      <c r="M9597" s="152">
        <v>71.785465549012301</v>
      </c>
    </row>
    <row r="9598" spans="1:13">
      <c r="A9598" s="150" t="str">
        <f t="shared" si="299"/>
        <v>2006-2008PersonsPP5</v>
      </c>
      <c r="B9598" s="151" t="str">
        <f t="shared" si="298"/>
        <v>2006-2008_Persons_PP5_&lt;75</v>
      </c>
      <c r="C9598" s="152" t="s">
        <v>4</v>
      </c>
      <c r="D9598" s="152" t="s">
        <v>215</v>
      </c>
      <c r="E9598" s="152" t="s">
        <v>171</v>
      </c>
      <c r="F9598" s="152">
        <v>207</v>
      </c>
      <c r="G9598" s="152">
        <v>69</v>
      </c>
      <c r="H9598" s="152">
        <v>437.26235741444901</v>
      </c>
      <c r="I9598" s="152">
        <v>485.79700235368102</v>
      </c>
      <c r="J9598" s="152">
        <v>421.47484449599898</v>
      </c>
      <c r="K9598" s="152">
        <v>557.11146054310598</v>
      </c>
      <c r="L9598" s="152">
        <v>64.322157857681404</v>
      </c>
      <c r="M9598" s="152">
        <v>71.314458189425494</v>
      </c>
    </row>
    <row r="9599" spans="1:13">
      <c r="A9599" s="150" t="str">
        <f t="shared" si="299"/>
        <v>2007-2009PersonsPP5</v>
      </c>
      <c r="B9599" s="151" t="str">
        <f t="shared" ref="B9599:B9662" si="300">CONCATENATE(C9599,"_",D9599,"_",E9599,"_","&lt;75")</f>
        <v>2007-2009_Persons_PP5_&lt;75</v>
      </c>
      <c r="C9599" s="152" t="s">
        <v>5</v>
      </c>
      <c r="D9599" s="152" t="s">
        <v>215</v>
      </c>
      <c r="E9599" s="152" t="s">
        <v>171</v>
      </c>
      <c r="F9599" s="152">
        <v>186</v>
      </c>
      <c r="G9599" s="152">
        <v>62</v>
      </c>
      <c r="H9599" s="152">
        <v>392.04114324256</v>
      </c>
      <c r="I9599" s="152">
        <v>425.66940617835797</v>
      </c>
      <c r="J9599" s="152">
        <v>366.38158644897698</v>
      </c>
      <c r="K9599" s="152">
        <v>491.77798301439998</v>
      </c>
      <c r="L9599" s="152">
        <v>59.287819729380999</v>
      </c>
      <c r="M9599" s="152">
        <v>66.108576836041607</v>
      </c>
    </row>
    <row r="9600" spans="1:13">
      <c r="A9600" s="150" t="str">
        <f t="shared" si="299"/>
        <v>2008-2010PersonsPP5</v>
      </c>
      <c r="B9600" s="151" t="str">
        <f t="shared" si="300"/>
        <v>2008-2010_Persons_PP5_&lt;75</v>
      </c>
      <c r="C9600" s="152" t="s">
        <v>6</v>
      </c>
      <c r="D9600" s="152" t="s">
        <v>215</v>
      </c>
      <c r="E9600" s="152" t="s">
        <v>171</v>
      </c>
      <c r="F9600" s="152">
        <v>173</v>
      </c>
      <c r="G9600" s="152">
        <v>57.6666666666667</v>
      </c>
      <c r="H9600" s="152">
        <v>363.422473373527</v>
      </c>
      <c r="I9600" s="152">
        <v>389.52917763782102</v>
      </c>
      <c r="J9600" s="152">
        <v>333.42162038159802</v>
      </c>
      <c r="K9600" s="152">
        <v>452.34482962306703</v>
      </c>
      <c r="L9600" s="152">
        <v>56.107557256222997</v>
      </c>
      <c r="M9600" s="152">
        <v>62.815651985246902</v>
      </c>
    </row>
    <row r="9601" spans="1:13">
      <c r="A9601" s="150" t="str">
        <f t="shared" si="299"/>
        <v>2009-2011PersonsPP5</v>
      </c>
      <c r="B9601" s="151" t="str">
        <f t="shared" si="300"/>
        <v>2009-2011_Persons_PP5_&lt;75</v>
      </c>
      <c r="C9601" s="152" t="s">
        <v>7</v>
      </c>
      <c r="D9601" s="152" t="s">
        <v>215</v>
      </c>
      <c r="E9601" s="152" t="s">
        <v>171</v>
      </c>
      <c r="F9601" s="152">
        <v>182</v>
      </c>
      <c r="G9601" s="152">
        <v>60.6666666666667</v>
      </c>
      <c r="H9601" s="152">
        <v>381.19174782699798</v>
      </c>
      <c r="I9601" s="152">
        <v>404.06717906820199</v>
      </c>
      <c r="J9601" s="152">
        <v>347.27465712762603</v>
      </c>
      <c r="K9601" s="152">
        <v>467.46919968252899</v>
      </c>
      <c r="L9601" s="152">
        <v>56.792521940576101</v>
      </c>
      <c r="M9601" s="152">
        <v>63.402020614327199</v>
      </c>
    </row>
    <row r="9602" spans="1:13">
      <c r="A9602" s="150" t="str">
        <f t="shared" si="299"/>
        <v>2010-2012PersonsPP5</v>
      </c>
      <c r="B9602" s="151" t="str">
        <f t="shared" si="300"/>
        <v>2010-2012_Persons_PP5_&lt;75</v>
      </c>
      <c r="C9602" s="152" t="s">
        <v>8</v>
      </c>
      <c r="D9602" s="152" t="s">
        <v>215</v>
      </c>
      <c r="E9602" s="152" t="s">
        <v>171</v>
      </c>
      <c r="F9602" s="152">
        <v>194</v>
      </c>
      <c r="G9602" s="152">
        <v>64.6666666666667</v>
      </c>
      <c r="H9602" s="152">
        <v>405.34893439197702</v>
      </c>
      <c r="I9602" s="152">
        <v>422.189410736539</v>
      </c>
      <c r="J9602" s="152">
        <v>364.62534869045697</v>
      </c>
      <c r="K9602" s="152">
        <v>486.22970450003697</v>
      </c>
      <c r="L9602" s="152">
        <v>57.564062046081197</v>
      </c>
      <c r="M9602" s="152">
        <v>64.040293763497999</v>
      </c>
    </row>
    <row r="9603" spans="1:13">
      <c r="A9603" s="150" t="str">
        <f t="shared" ref="A9603:A9666" si="301">C9603&amp;D9603&amp;E9603</f>
        <v>2011-2013PersonsPP5</v>
      </c>
      <c r="B9603" s="151" t="str">
        <f t="shared" si="300"/>
        <v>2011-2013_Persons_PP5_&lt;75</v>
      </c>
      <c r="C9603" s="152" t="s">
        <v>9</v>
      </c>
      <c r="D9603" s="152" t="s">
        <v>215</v>
      </c>
      <c r="E9603" s="152" t="s">
        <v>171</v>
      </c>
      <c r="F9603" s="152">
        <v>206</v>
      </c>
      <c r="G9603" s="152">
        <v>68.6666666666667</v>
      </c>
      <c r="H9603" s="152">
        <v>430.21531650063702</v>
      </c>
      <c r="I9603" s="152">
        <v>439.74460472077999</v>
      </c>
      <c r="J9603" s="152">
        <v>381.44922991011902</v>
      </c>
      <c r="K9603" s="152">
        <v>504.393375965259</v>
      </c>
      <c r="L9603" s="152">
        <v>58.295374810661698</v>
      </c>
      <c r="M9603" s="152">
        <v>64.648771244478596</v>
      </c>
    </row>
    <row r="9604" spans="1:13">
      <c r="A9604" s="150" t="str">
        <f t="shared" si="301"/>
        <v>2012-2014PersonsPP5</v>
      </c>
      <c r="B9604" s="151" t="str">
        <f t="shared" si="300"/>
        <v>2012-2014_Persons_PP5_&lt;75</v>
      </c>
      <c r="C9604" s="152" t="s">
        <v>216</v>
      </c>
      <c r="D9604" s="152" t="s">
        <v>215</v>
      </c>
      <c r="E9604" s="152" t="s">
        <v>171</v>
      </c>
      <c r="F9604" s="152">
        <v>198</v>
      </c>
      <c r="G9604" s="152">
        <v>66</v>
      </c>
      <c r="H9604" s="152">
        <v>413.32665330661303</v>
      </c>
      <c r="I9604" s="152">
        <v>415.72400834630503</v>
      </c>
      <c r="J9604" s="152">
        <v>359.57930808806799</v>
      </c>
      <c r="K9604" s="152">
        <v>478.11733813401099</v>
      </c>
      <c r="L9604" s="152">
        <v>56.144700258237201</v>
      </c>
      <c r="M9604" s="152">
        <v>62.393329787706399</v>
      </c>
    </row>
    <row r="9605" spans="1:13">
      <c r="A9605" s="150" t="str">
        <f t="shared" si="301"/>
        <v>2004-2006PersonsPR</v>
      </c>
      <c r="B9605" s="151" t="str">
        <f t="shared" si="300"/>
        <v>2004-2006_Persons_PR_&lt;75</v>
      </c>
      <c r="C9605" s="152" t="s">
        <v>1</v>
      </c>
      <c r="D9605" s="152" t="s">
        <v>215</v>
      </c>
      <c r="E9605" s="152" t="s">
        <v>172</v>
      </c>
      <c r="F9605" s="152">
        <v>1533</v>
      </c>
      <c r="G9605" s="152">
        <v>511</v>
      </c>
      <c r="H9605" s="152">
        <v>395.79164784096002</v>
      </c>
      <c r="I9605" s="152">
        <v>463.87109124736099</v>
      </c>
      <c r="J9605" s="152">
        <v>440.80477658260997</v>
      </c>
      <c r="K9605" s="152">
        <v>487.825866773808</v>
      </c>
      <c r="L9605" s="152">
        <v>23.066314664750799</v>
      </c>
      <c r="M9605" s="152">
        <v>23.9547755264472</v>
      </c>
    </row>
    <row r="9606" spans="1:13">
      <c r="A9606" s="150" t="str">
        <f t="shared" si="301"/>
        <v>2005-2007PersonsPR</v>
      </c>
      <c r="B9606" s="151" t="str">
        <f t="shared" si="300"/>
        <v>2005-2007_Persons_PR_&lt;75</v>
      </c>
      <c r="C9606" s="152" t="s">
        <v>3</v>
      </c>
      <c r="D9606" s="152" t="s">
        <v>215</v>
      </c>
      <c r="E9606" s="152" t="s">
        <v>172</v>
      </c>
      <c r="F9606" s="152">
        <v>1499</v>
      </c>
      <c r="G9606" s="152">
        <v>499.66666666666703</v>
      </c>
      <c r="H9606" s="152">
        <v>385.18960116558998</v>
      </c>
      <c r="I9606" s="152">
        <v>451.65169983201201</v>
      </c>
      <c r="J9606" s="152">
        <v>428.95029313525902</v>
      </c>
      <c r="K9606" s="152">
        <v>475.23758313644203</v>
      </c>
      <c r="L9606" s="152">
        <v>22.701406696753001</v>
      </c>
      <c r="M9606" s="152">
        <v>23.585883304429501</v>
      </c>
    </row>
    <row r="9607" spans="1:13">
      <c r="A9607" s="150" t="str">
        <f t="shared" si="301"/>
        <v>2006-2008PersonsPR</v>
      </c>
      <c r="B9607" s="151" t="str">
        <f t="shared" si="300"/>
        <v>2006-2008_Persons_PR_&lt;75</v>
      </c>
      <c r="C9607" s="152" t="s">
        <v>4</v>
      </c>
      <c r="D9607" s="152" t="s">
        <v>215</v>
      </c>
      <c r="E9607" s="152" t="s">
        <v>172</v>
      </c>
      <c r="F9607" s="152">
        <v>1476</v>
      </c>
      <c r="G9607" s="152">
        <v>492</v>
      </c>
      <c r="H9607" s="152">
        <v>376.39330550335001</v>
      </c>
      <c r="I9607" s="152">
        <v>439.07664519850601</v>
      </c>
      <c r="J9607" s="152">
        <v>416.83783131168298</v>
      </c>
      <c r="K9607" s="152">
        <v>462.18878166761698</v>
      </c>
      <c r="L9607" s="152">
        <v>22.238813886822602</v>
      </c>
      <c r="M9607" s="152">
        <v>23.112136469111601</v>
      </c>
    </row>
    <row r="9608" spans="1:13">
      <c r="A9608" s="150" t="str">
        <f t="shared" si="301"/>
        <v>2007-2009PersonsPR</v>
      </c>
      <c r="B9608" s="151" t="str">
        <f t="shared" si="300"/>
        <v>2007-2009_Persons_PR_&lt;75</v>
      </c>
      <c r="C9608" s="152" t="s">
        <v>5</v>
      </c>
      <c r="D9608" s="152" t="s">
        <v>215</v>
      </c>
      <c r="E9608" s="152" t="s">
        <v>172</v>
      </c>
      <c r="F9608" s="152">
        <v>1492</v>
      </c>
      <c r="G9608" s="152">
        <v>497.33333333333297</v>
      </c>
      <c r="H9608" s="152">
        <v>377.47114572106602</v>
      </c>
      <c r="I9608" s="152">
        <v>440.08153559137497</v>
      </c>
      <c r="J9608" s="152">
        <v>417.91534600395198</v>
      </c>
      <c r="K9608" s="152">
        <v>463.11341581837797</v>
      </c>
      <c r="L9608" s="152">
        <v>22.166189587423201</v>
      </c>
      <c r="M9608" s="152">
        <v>23.031880227003501</v>
      </c>
    </row>
    <row r="9609" spans="1:13">
      <c r="A9609" s="150" t="str">
        <f t="shared" si="301"/>
        <v>2008-2010PersonsPR</v>
      </c>
      <c r="B9609" s="151" t="str">
        <f t="shared" si="300"/>
        <v>2008-2010_Persons_PR_&lt;75</v>
      </c>
      <c r="C9609" s="152" t="s">
        <v>6</v>
      </c>
      <c r="D9609" s="152" t="s">
        <v>215</v>
      </c>
      <c r="E9609" s="152" t="s">
        <v>172</v>
      </c>
      <c r="F9609" s="152">
        <v>1490</v>
      </c>
      <c r="G9609" s="152">
        <v>496.66666666666703</v>
      </c>
      <c r="H9609" s="152">
        <v>373.96688510683202</v>
      </c>
      <c r="I9609" s="152">
        <v>433.90055710081703</v>
      </c>
      <c r="J9609" s="152">
        <v>412.02615416682801</v>
      </c>
      <c r="K9609" s="152">
        <v>456.62984049156398</v>
      </c>
      <c r="L9609" s="152">
        <v>21.874402933989</v>
      </c>
      <c r="M9609" s="152">
        <v>22.729283390747199</v>
      </c>
    </row>
    <row r="9610" spans="1:13">
      <c r="A9610" s="150" t="str">
        <f t="shared" si="301"/>
        <v>2009-2011PersonsPR</v>
      </c>
      <c r="B9610" s="151" t="str">
        <f t="shared" si="300"/>
        <v>2009-2011_Persons_PR_&lt;75</v>
      </c>
      <c r="C9610" s="152" t="s">
        <v>7</v>
      </c>
      <c r="D9610" s="152" t="s">
        <v>215</v>
      </c>
      <c r="E9610" s="152" t="s">
        <v>172</v>
      </c>
      <c r="F9610" s="152">
        <v>1439</v>
      </c>
      <c r="G9610" s="152">
        <v>479.66666666666703</v>
      </c>
      <c r="H9610" s="152">
        <v>358.84481395679398</v>
      </c>
      <c r="I9610" s="152">
        <v>416.16308577378101</v>
      </c>
      <c r="J9610" s="152">
        <v>394.82096267492602</v>
      </c>
      <c r="K9610" s="152">
        <v>438.35425768109002</v>
      </c>
      <c r="L9610" s="152">
        <v>21.3421230988552</v>
      </c>
      <c r="M9610" s="152">
        <v>22.191171907308998</v>
      </c>
    </row>
    <row r="9611" spans="1:13">
      <c r="A9611" s="150" t="str">
        <f t="shared" si="301"/>
        <v>2010-2012PersonsPR</v>
      </c>
      <c r="B9611" s="151" t="str">
        <f t="shared" si="300"/>
        <v>2010-2012_Persons_PR_&lt;75</v>
      </c>
      <c r="C9611" s="152" t="s">
        <v>8</v>
      </c>
      <c r="D9611" s="152" t="s">
        <v>215</v>
      </c>
      <c r="E9611" s="152" t="s">
        <v>172</v>
      </c>
      <c r="F9611" s="152">
        <v>1413</v>
      </c>
      <c r="G9611" s="152">
        <v>471</v>
      </c>
      <c r="H9611" s="152">
        <v>350.79443892750697</v>
      </c>
      <c r="I9611" s="152">
        <v>403.90637099111302</v>
      </c>
      <c r="J9611" s="152">
        <v>383.00771401582199</v>
      </c>
      <c r="K9611" s="152">
        <v>425.64421597886502</v>
      </c>
      <c r="L9611" s="152">
        <v>20.8986569752919</v>
      </c>
      <c r="M9611" s="152">
        <v>21.737844987751402</v>
      </c>
    </row>
    <row r="9612" spans="1:13">
      <c r="A9612" s="150" t="str">
        <f t="shared" si="301"/>
        <v>2011-2013PersonsPR</v>
      </c>
      <c r="B9612" s="151" t="str">
        <f t="shared" si="300"/>
        <v>2011-2013_Persons_PR_&lt;75</v>
      </c>
      <c r="C9612" s="152" t="s">
        <v>9</v>
      </c>
      <c r="D9612" s="152" t="s">
        <v>215</v>
      </c>
      <c r="E9612" s="152" t="s">
        <v>172</v>
      </c>
      <c r="F9612" s="152">
        <v>1390</v>
      </c>
      <c r="G9612" s="152">
        <v>463.33333333333297</v>
      </c>
      <c r="H9612" s="152">
        <v>343.955538179065</v>
      </c>
      <c r="I9612" s="152">
        <v>392.90583116263798</v>
      </c>
      <c r="J9612" s="152">
        <v>372.41789500124798</v>
      </c>
      <c r="K9612" s="152">
        <v>414.22339142713798</v>
      </c>
      <c r="L9612" s="152">
        <v>20.4879361613905</v>
      </c>
      <c r="M9612" s="152">
        <v>21.3175602644998</v>
      </c>
    </row>
    <row r="9613" spans="1:13">
      <c r="A9613" s="150" t="str">
        <f t="shared" si="301"/>
        <v>2012-2014PersonsPR</v>
      </c>
      <c r="B9613" s="151" t="str">
        <f t="shared" si="300"/>
        <v>2012-2014_Persons_PR_&lt;75</v>
      </c>
      <c r="C9613" s="152" t="s">
        <v>216</v>
      </c>
      <c r="D9613" s="152" t="s">
        <v>215</v>
      </c>
      <c r="E9613" s="152" t="s">
        <v>172</v>
      </c>
      <c r="F9613" s="152">
        <v>1361</v>
      </c>
      <c r="G9613" s="152">
        <v>453.66666666666703</v>
      </c>
      <c r="H9613" s="152">
        <v>336.174721933363</v>
      </c>
      <c r="I9613" s="152">
        <v>380.330779882836</v>
      </c>
      <c r="J9613" s="152">
        <v>360.29893658728298</v>
      </c>
      <c r="K9613" s="152">
        <v>401.18256738508899</v>
      </c>
      <c r="L9613" s="152">
        <v>20.031843295553202</v>
      </c>
      <c r="M9613" s="152">
        <v>20.8517875022529</v>
      </c>
    </row>
    <row r="9614" spans="1:13">
      <c r="A9614" s="150" t="str">
        <f t="shared" si="301"/>
        <v>2004-2006PersonsPR1</v>
      </c>
      <c r="B9614" s="151" t="str">
        <f t="shared" si="300"/>
        <v>2004-2006_Persons_PR1_&lt;75</v>
      </c>
      <c r="C9614" s="152" t="s">
        <v>1</v>
      </c>
      <c r="D9614" s="152" t="s">
        <v>215</v>
      </c>
      <c r="E9614" s="152" t="s">
        <v>173</v>
      </c>
      <c r="F9614" s="152">
        <v>209</v>
      </c>
      <c r="G9614" s="152">
        <v>69.6666666666667</v>
      </c>
      <c r="H9614" s="152">
        <v>260.46859421734803</v>
      </c>
      <c r="I9614" s="152">
        <v>284.75839542515399</v>
      </c>
      <c r="J9614" s="152">
        <v>246.98902826788901</v>
      </c>
      <c r="K9614" s="152">
        <v>326.61275140667902</v>
      </c>
      <c r="L9614" s="152">
        <v>37.769367157264199</v>
      </c>
      <c r="M9614" s="152">
        <v>41.854355981525401</v>
      </c>
    </row>
    <row r="9615" spans="1:13">
      <c r="A9615" s="150" t="str">
        <f t="shared" si="301"/>
        <v>2005-2007PersonsPR1</v>
      </c>
      <c r="B9615" s="151" t="str">
        <f t="shared" si="300"/>
        <v>2005-2007_Persons_PR1_&lt;75</v>
      </c>
      <c r="C9615" s="152" t="s">
        <v>3</v>
      </c>
      <c r="D9615" s="152" t="s">
        <v>215</v>
      </c>
      <c r="E9615" s="152" t="s">
        <v>173</v>
      </c>
      <c r="F9615" s="152">
        <v>186</v>
      </c>
      <c r="G9615" s="152">
        <v>62</v>
      </c>
      <c r="H9615" s="152">
        <v>231.75548550282201</v>
      </c>
      <c r="I9615" s="152">
        <v>250.06115602269</v>
      </c>
      <c r="J9615" s="152">
        <v>215.04090834960701</v>
      </c>
      <c r="K9615" s="152">
        <v>289.110302115102</v>
      </c>
      <c r="L9615" s="152">
        <v>35.0202476730828</v>
      </c>
      <c r="M9615" s="152">
        <v>39.049146092412201</v>
      </c>
    </row>
    <row r="9616" spans="1:13">
      <c r="A9616" s="150" t="str">
        <f t="shared" si="301"/>
        <v>2006-2008PersonsPR1</v>
      </c>
      <c r="B9616" s="151" t="str">
        <f t="shared" si="300"/>
        <v>2006-2008_Persons_PR1_&lt;75</v>
      </c>
      <c r="C9616" s="152" t="s">
        <v>4</v>
      </c>
      <c r="D9616" s="152" t="s">
        <v>215</v>
      </c>
      <c r="E9616" s="152" t="s">
        <v>173</v>
      </c>
      <c r="F9616" s="152">
        <v>203</v>
      </c>
      <c r="G9616" s="152">
        <v>67.6666666666667</v>
      </c>
      <c r="H9616" s="152">
        <v>252.15511887312701</v>
      </c>
      <c r="I9616" s="152">
        <v>263.63203793967199</v>
      </c>
      <c r="J9616" s="152">
        <v>228.23230403274201</v>
      </c>
      <c r="K9616" s="152">
        <v>302.919918342811</v>
      </c>
      <c r="L9616" s="152">
        <v>35.399733906930201</v>
      </c>
      <c r="M9616" s="152">
        <v>39.287880403138601</v>
      </c>
    </row>
    <row r="9617" spans="1:13">
      <c r="A9617" s="150" t="str">
        <f t="shared" si="301"/>
        <v>2007-2009PersonsPR1</v>
      </c>
      <c r="B9617" s="151" t="str">
        <f t="shared" si="300"/>
        <v>2007-2009_Persons_PR1_&lt;75</v>
      </c>
      <c r="C9617" s="152" t="s">
        <v>5</v>
      </c>
      <c r="D9617" s="152" t="s">
        <v>215</v>
      </c>
      <c r="E9617" s="152" t="s">
        <v>173</v>
      </c>
      <c r="F9617" s="152">
        <v>207</v>
      </c>
      <c r="G9617" s="152">
        <v>69</v>
      </c>
      <c r="H9617" s="152">
        <v>257.29947421411799</v>
      </c>
      <c r="I9617" s="152">
        <v>260.51675905872497</v>
      </c>
      <c r="J9617" s="152">
        <v>225.96578646231001</v>
      </c>
      <c r="K9617" s="152">
        <v>298.82368116296698</v>
      </c>
      <c r="L9617" s="152">
        <v>34.550972596414198</v>
      </c>
      <c r="M9617" s="152">
        <v>38.306922104242098</v>
      </c>
    </row>
    <row r="9618" spans="1:13">
      <c r="A9618" s="150" t="str">
        <f t="shared" si="301"/>
        <v>2008-2010PersonsPR1</v>
      </c>
      <c r="B9618" s="151" t="str">
        <f t="shared" si="300"/>
        <v>2008-2010_Persons_PR1_&lt;75</v>
      </c>
      <c r="C9618" s="152" t="s">
        <v>6</v>
      </c>
      <c r="D9618" s="152" t="s">
        <v>215</v>
      </c>
      <c r="E9618" s="152" t="s">
        <v>173</v>
      </c>
      <c r="F9618" s="152">
        <v>221</v>
      </c>
      <c r="G9618" s="152">
        <v>73.6666666666667</v>
      </c>
      <c r="H9618" s="152">
        <v>274.95085719973099</v>
      </c>
      <c r="I9618" s="152">
        <v>272.96536933822102</v>
      </c>
      <c r="J9618" s="152">
        <v>237.90832495243799</v>
      </c>
      <c r="K9618" s="152">
        <v>311.70384114895</v>
      </c>
      <c r="L9618" s="152">
        <v>35.057044385782902</v>
      </c>
      <c r="M9618" s="152">
        <v>38.738471810729003</v>
      </c>
    </row>
    <row r="9619" spans="1:13">
      <c r="A9619" s="150" t="str">
        <f t="shared" si="301"/>
        <v>2009-2011PersonsPR1</v>
      </c>
      <c r="B9619" s="151" t="str">
        <f t="shared" si="300"/>
        <v>2009-2011_Persons_PR1_&lt;75</v>
      </c>
      <c r="C9619" s="152" t="s">
        <v>7</v>
      </c>
      <c r="D9619" s="152" t="s">
        <v>215</v>
      </c>
      <c r="E9619" s="152" t="s">
        <v>173</v>
      </c>
      <c r="F9619" s="152">
        <v>210</v>
      </c>
      <c r="G9619" s="152">
        <v>70</v>
      </c>
      <c r="H9619" s="152">
        <v>262.20501935322801</v>
      </c>
      <c r="I9619" s="152">
        <v>256.20507560551198</v>
      </c>
      <c r="J9619" s="152">
        <v>222.52176031986201</v>
      </c>
      <c r="K9619" s="152">
        <v>293.52226579169201</v>
      </c>
      <c r="L9619" s="152">
        <v>33.683315285649201</v>
      </c>
      <c r="M9619" s="152">
        <v>37.317190186180497</v>
      </c>
    </row>
    <row r="9620" spans="1:13">
      <c r="A9620" s="150" t="str">
        <f t="shared" si="301"/>
        <v>2010-2012PersonsPR1</v>
      </c>
      <c r="B9620" s="151" t="str">
        <f t="shared" si="300"/>
        <v>2010-2012_Persons_PR1_&lt;75</v>
      </c>
      <c r="C9620" s="152" t="s">
        <v>8</v>
      </c>
      <c r="D9620" s="152" t="s">
        <v>215</v>
      </c>
      <c r="E9620" s="152" t="s">
        <v>173</v>
      </c>
      <c r="F9620" s="152">
        <v>190</v>
      </c>
      <c r="G9620" s="152">
        <v>63.3333333333333</v>
      </c>
      <c r="H9620" s="152">
        <v>238.79846666247701</v>
      </c>
      <c r="I9620" s="152">
        <v>227.72780187841201</v>
      </c>
      <c r="J9620" s="152">
        <v>196.33110841752799</v>
      </c>
      <c r="K9620" s="152">
        <v>262.69599351690903</v>
      </c>
      <c r="L9620" s="152">
        <v>31.3966934608837</v>
      </c>
      <c r="M9620" s="152">
        <v>34.968191638496997</v>
      </c>
    </row>
    <row r="9621" spans="1:13">
      <c r="A9621" s="150" t="str">
        <f t="shared" si="301"/>
        <v>2011-2013PersonsPR1</v>
      </c>
      <c r="B9621" s="151" t="str">
        <f t="shared" si="300"/>
        <v>2011-2013_Persons_PR1_&lt;75</v>
      </c>
      <c r="C9621" s="152" t="s">
        <v>9</v>
      </c>
      <c r="D9621" s="152" t="s">
        <v>215</v>
      </c>
      <c r="E9621" s="152" t="s">
        <v>173</v>
      </c>
      <c r="F9621" s="152">
        <v>195</v>
      </c>
      <c r="G9621" s="152">
        <v>65</v>
      </c>
      <c r="H9621" s="152">
        <v>246.61380278483901</v>
      </c>
      <c r="I9621" s="152">
        <v>229.74655108801599</v>
      </c>
      <c r="J9621" s="152">
        <v>198.42861578186699</v>
      </c>
      <c r="K9621" s="152">
        <v>264.57831897351599</v>
      </c>
      <c r="L9621" s="152">
        <v>31.317935306148801</v>
      </c>
      <c r="M9621" s="152">
        <v>34.831767885499801</v>
      </c>
    </row>
    <row r="9622" spans="1:13">
      <c r="A9622" s="150" t="str">
        <f t="shared" si="301"/>
        <v>2012-2014PersonsPR1</v>
      </c>
      <c r="B9622" s="151" t="str">
        <f t="shared" si="300"/>
        <v>2012-2014_Persons_PR1_&lt;75</v>
      </c>
      <c r="C9622" s="152" t="s">
        <v>216</v>
      </c>
      <c r="D9622" s="152" t="s">
        <v>215</v>
      </c>
      <c r="E9622" s="152" t="s">
        <v>173</v>
      </c>
      <c r="F9622" s="152">
        <v>181</v>
      </c>
      <c r="G9622" s="152">
        <v>60.3333333333333</v>
      </c>
      <c r="H9622" s="152">
        <v>230.344371198045</v>
      </c>
      <c r="I9622" s="152">
        <v>208.82316361267601</v>
      </c>
      <c r="J9622" s="152">
        <v>179.24288511530301</v>
      </c>
      <c r="K9622" s="152">
        <v>241.856071018324</v>
      </c>
      <c r="L9622" s="152">
        <v>29.5802784973733</v>
      </c>
      <c r="M9622" s="152">
        <v>33.032907405647798</v>
      </c>
    </row>
    <row r="9623" spans="1:13">
      <c r="A9623" s="150" t="str">
        <f t="shared" si="301"/>
        <v>2004-2006PersonsPR2</v>
      </c>
      <c r="B9623" s="151" t="str">
        <f t="shared" si="300"/>
        <v>2004-2006_Persons_PR2_&lt;75</v>
      </c>
      <c r="C9623" s="152" t="s">
        <v>1</v>
      </c>
      <c r="D9623" s="152" t="s">
        <v>215</v>
      </c>
      <c r="E9623" s="152" t="s">
        <v>174</v>
      </c>
      <c r="F9623" s="152">
        <v>251</v>
      </c>
      <c r="G9623" s="152">
        <v>83.6666666666667</v>
      </c>
      <c r="H9623" s="152">
        <v>350.02579871424803</v>
      </c>
      <c r="I9623" s="152">
        <v>375.41711689085798</v>
      </c>
      <c r="J9623" s="152">
        <v>330.25307599056401</v>
      </c>
      <c r="K9623" s="152">
        <v>425.016189957172</v>
      </c>
      <c r="L9623" s="152">
        <v>45.164040900294097</v>
      </c>
      <c r="M9623" s="152">
        <v>49.599073066313998</v>
      </c>
    </row>
    <row r="9624" spans="1:13">
      <c r="A9624" s="150" t="str">
        <f t="shared" si="301"/>
        <v>2005-2007PersonsPR2</v>
      </c>
      <c r="B9624" s="151" t="str">
        <f t="shared" si="300"/>
        <v>2005-2007_Persons_PR2_&lt;75</v>
      </c>
      <c r="C9624" s="152" t="s">
        <v>3</v>
      </c>
      <c r="D9624" s="152" t="s">
        <v>215</v>
      </c>
      <c r="E9624" s="152" t="s">
        <v>174</v>
      </c>
      <c r="F9624" s="152">
        <v>245</v>
      </c>
      <c r="G9624" s="152">
        <v>81.6666666666667</v>
      </c>
      <c r="H9624" s="152">
        <v>339.03465072511898</v>
      </c>
      <c r="I9624" s="152">
        <v>362.91576162080202</v>
      </c>
      <c r="J9624" s="152">
        <v>318.71112014635497</v>
      </c>
      <c r="K9624" s="152">
        <v>411.51685891119803</v>
      </c>
      <c r="L9624" s="152">
        <v>44.204641474446198</v>
      </c>
      <c r="M9624" s="152">
        <v>48.601097290395899</v>
      </c>
    </row>
    <row r="9625" spans="1:13">
      <c r="A9625" s="150" t="str">
        <f t="shared" si="301"/>
        <v>2006-2008PersonsPR2</v>
      </c>
      <c r="B9625" s="151" t="str">
        <f t="shared" si="300"/>
        <v>2006-2008_Persons_PR2_&lt;75</v>
      </c>
      <c r="C9625" s="152" t="s">
        <v>4</v>
      </c>
      <c r="D9625" s="152" t="s">
        <v>215</v>
      </c>
      <c r="E9625" s="152" t="s">
        <v>174</v>
      </c>
      <c r="F9625" s="152">
        <v>237</v>
      </c>
      <c r="G9625" s="152">
        <v>79</v>
      </c>
      <c r="H9625" s="152">
        <v>325.06274945479998</v>
      </c>
      <c r="I9625" s="152">
        <v>345.72519885505199</v>
      </c>
      <c r="J9625" s="152">
        <v>302.916966777509</v>
      </c>
      <c r="K9625" s="152">
        <v>392.86611166169502</v>
      </c>
      <c r="L9625" s="152">
        <v>42.808232077543103</v>
      </c>
      <c r="M9625" s="152">
        <v>47.140912806642902</v>
      </c>
    </row>
    <row r="9626" spans="1:13">
      <c r="A9626" s="150" t="str">
        <f t="shared" si="301"/>
        <v>2007-2009PersonsPR2</v>
      </c>
      <c r="B9626" s="151" t="str">
        <f t="shared" si="300"/>
        <v>2007-2009_Persons_PR2_&lt;75</v>
      </c>
      <c r="C9626" s="152" t="s">
        <v>5</v>
      </c>
      <c r="D9626" s="152" t="s">
        <v>215</v>
      </c>
      <c r="E9626" s="152" t="s">
        <v>174</v>
      </c>
      <c r="F9626" s="152">
        <v>242</v>
      </c>
      <c r="G9626" s="152">
        <v>80.6666666666667</v>
      </c>
      <c r="H9626" s="152">
        <v>327.62028538163702</v>
      </c>
      <c r="I9626" s="152">
        <v>348.21046535493798</v>
      </c>
      <c r="J9626" s="152">
        <v>305.53729188176999</v>
      </c>
      <c r="K9626" s="152">
        <v>395.15540549088598</v>
      </c>
      <c r="L9626" s="152">
        <v>42.673173473168298</v>
      </c>
      <c r="M9626" s="152">
        <v>46.944940135948301</v>
      </c>
    </row>
    <row r="9627" spans="1:13">
      <c r="A9627" s="150" t="str">
        <f t="shared" si="301"/>
        <v>2008-2010PersonsPR2</v>
      </c>
      <c r="B9627" s="151" t="str">
        <f t="shared" si="300"/>
        <v>2008-2010_Persons_PR2_&lt;75</v>
      </c>
      <c r="C9627" s="152" t="s">
        <v>6</v>
      </c>
      <c r="D9627" s="152" t="s">
        <v>215</v>
      </c>
      <c r="E9627" s="152" t="s">
        <v>174</v>
      </c>
      <c r="F9627" s="152">
        <v>245</v>
      </c>
      <c r="G9627" s="152">
        <v>81.6666666666667</v>
      </c>
      <c r="H9627" s="152">
        <v>327.76358212150001</v>
      </c>
      <c r="I9627" s="152">
        <v>348.18359484059198</v>
      </c>
      <c r="J9627" s="152">
        <v>305.75932710175499</v>
      </c>
      <c r="K9627" s="152">
        <v>394.82724797463902</v>
      </c>
      <c r="L9627" s="152">
        <v>42.4242677388361</v>
      </c>
      <c r="M9627" s="152">
        <v>46.643653134047</v>
      </c>
    </row>
    <row r="9628" spans="1:13">
      <c r="A9628" s="150" t="str">
        <f t="shared" si="301"/>
        <v>2009-2011PersonsPR2</v>
      </c>
      <c r="B9628" s="151" t="str">
        <f t="shared" si="300"/>
        <v>2009-2011_Persons_PR2_&lt;75</v>
      </c>
      <c r="C9628" s="152" t="s">
        <v>7</v>
      </c>
      <c r="D9628" s="152" t="s">
        <v>215</v>
      </c>
      <c r="E9628" s="152" t="s">
        <v>174</v>
      </c>
      <c r="F9628" s="152">
        <v>236</v>
      </c>
      <c r="G9628" s="152">
        <v>78.6666666666667</v>
      </c>
      <c r="H9628" s="152">
        <v>313.55875905135201</v>
      </c>
      <c r="I9628" s="152">
        <v>330.00728647594201</v>
      </c>
      <c r="J9628" s="152">
        <v>289.05568225666502</v>
      </c>
      <c r="K9628" s="152">
        <v>375.11290584014898</v>
      </c>
      <c r="L9628" s="152">
        <v>40.951604219276597</v>
      </c>
      <c r="M9628" s="152">
        <v>45.105619364207897</v>
      </c>
    </row>
    <row r="9629" spans="1:13">
      <c r="A9629" s="150" t="str">
        <f t="shared" si="301"/>
        <v>2010-2012PersonsPR2</v>
      </c>
      <c r="B9629" s="151" t="str">
        <f t="shared" si="300"/>
        <v>2010-2012_Persons_PR2_&lt;75</v>
      </c>
      <c r="C9629" s="152" t="s">
        <v>8</v>
      </c>
      <c r="D9629" s="152" t="s">
        <v>215</v>
      </c>
      <c r="E9629" s="152" t="s">
        <v>174</v>
      </c>
      <c r="F9629" s="152">
        <v>244</v>
      </c>
      <c r="G9629" s="152">
        <v>81.3333333333333</v>
      </c>
      <c r="H9629" s="152">
        <v>323.84795073264002</v>
      </c>
      <c r="I9629" s="152">
        <v>335.88070318220201</v>
      </c>
      <c r="J9629" s="152">
        <v>294.86086306561702</v>
      </c>
      <c r="K9629" s="152">
        <v>380.98904422266401</v>
      </c>
      <c r="L9629" s="152">
        <v>41.019840116584703</v>
      </c>
      <c r="M9629" s="152">
        <v>45.1083410404622</v>
      </c>
    </row>
    <row r="9630" spans="1:13">
      <c r="A9630" s="150" t="str">
        <f t="shared" si="301"/>
        <v>2011-2013PersonsPR2</v>
      </c>
      <c r="B9630" s="151" t="str">
        <f t="shared" si="300"/>
        <v>2011-2013_Persons_PR2_&lt;75</v>
      </c>
      <c r="C9630" s="152" t="s">
        <v>9</v>
      </c>
      <c r="D9630" s="152" t="s">
        <v>215</v>
      </c>
      <c r="E9630" s="152" t="s">
        <v>174</v>
      </c>
      <c r="F9630" s="152">
        <v>234</v>
      </c>
      <c r="G9630" s="152">
        <v>78</v>
      </c>
      <c r="H9630" s="152">
        <v>311.42282968897598</v>
      </c>
      <c r="I9630" s="152">
        <v>318.34436494126498</v>
      </c>
      <c r="J9630" s="152">
        <v>278.687726548265</v>
      </c>
      <c r="K9630" s="152">
        <v>362.04174663052498</v>
      </c>
      <c r="L9630" s="152">
        <v>39.656638392999497</v>
      </c>
      <c r="M9630" s="152">
        <v>43.697381689260197</v>
      </c>
    </row>
    <row r="9631" spans="1:13">
      <c r="A9631" s="150" t="str">
        <f t="shared" si="301"/>
        <v>2012-2014PersonsPR2</v>
      </c>
      <c r="B9631" s="151" t="str">
        <f t="shared" si="300"/>
        <v>2012-2014_Persons_PR2_&lt;75</v>
      </c>
      <c r="C9631" s="152" t="s">
        <v>216</v>
      </c>
      <c r="D9631" s="152" t="s">
        <v>215</v>
      </c>
      <c r="E9631" s="152" t="s">
        <v>174</v>
      </c>
      <c r="F9631" s="152">
        <v>237</v>
      </c>
      <c r="G9631" s="152">
        <v>79</v>
      </c>
      <c r="H9631" s="152">
        <v>315.97893473768403</v>
      </c>
      <c r="I9631" s="152">
        <v>321.449461045524</v>
      </c>
      <c r="J9631" s="152">
        <v>281.67840532407598</v>
      </c>
      <c r="K9631" s="152">
        <v>365.24580065134501</v>
      </c>
      <c r="L9631" s="152">
        <v>39.771055721447198</v>
      </c>
      <c r="M9631" s="152">
        <v>43.796339605821103</v>
      </c>
    </row>
    <row r="9632" spans="1:13">
      <c r="A9632" s="150" t="str">
        <f t="shared" si="301"/>
        <v>2004-2006PersonsPR3</v>
      </c>
      <c r="B9632" s="151" t="str">
        <f t="shared" si="300"/>
        <v>2004-2006_Persons_PR3_&lt;75</v>
      </c>
      <c r="C9632" s="152" t="s">
        <v>1</v>
      </c>
      <c r="D9632" s="152" t="s">
        <v>215</v>
      </c>
      <c r="E9632" s="152" t="s">
        <v>175</v>
      </c>
      <c r="F9632" s="152">
        <v>312</v>
      </c>
      <c r="G9632" s="152">
        <v>104</v>
      </c>
      <c r="H9632" s="152">
        <v>404.13460791171201</v>
      </c>
      <c r="I9632" s="152">
        <v>478.052386653479</v>
      </c>
      <c r="J9632" s="152">
        <v>426.11448695347099</v>
      </c>
      <c r="K9632" s="152">
        <v>534.54020081263297</v>
      </c>
      <c r="L9632" s="152">
        <v>51.937899700008003</v>
      </c>
      <c r="M9632" s="152">
        <v>56.487814159153999</v>
      </c>
    </row>
    <row r="9633" spans="1:13">
      <c r="A9633" s="150" t="str">
        <f t="shared" si="301"/>
        <v>2005-2007PersonsPR3</v>
      </c>
      <c r="B9633" s="151" t="str">
        <f t="shared" si="300"/>
        <v>2005-2007_Persons_PR3_&lt;75</v>
      </c>
      <c r="C9633" s="152" t="s">
        <v>3</v>
      </c>
      <c r="D9633" s="152" t="s">
        <v>215</v>
      </c>
      <c r="E9633" s="152" t="s">
        <v>175</v>
      </c>
      <c r="F9633" s="152">
        <v>314</v>
      </c>
      <c r="G9633" s="152">
        <v>104.666666666667</v>
      </c>
      <c r="H9633" s="152">
        <v>404.42028798846002</v>
      </c>
      <c r="I9633" s="152">
        <v>483.80220207027799</v>
      </c>
      <c r="J9633" s="152">
        <v>431.47354614914599</v>
      </c>
      <c r="K9633" s="152">
        <v>540.69969695644602</v>
      </c>
      <c r="L9633" s="152">
        <v>52.328655921132302</v>
      </c>
      <c r="M9633" s="152">
        <v>56.897494886167898</v>
      </c>
    </row>
    <row r="9634" spans="1:13">
      <c r="A9634" s="150" t="str">
        <f t="shared" si="301"/>
        <v>2006-2008PersonsPR3</v>
      </c>
      <c r="B9634" s="151" t="str">
        <f t="shared" si="300"/>
        <v>2006-2008_Persons_PR3_&lt;75</v>
      </c>
      <c r="C9634" s="152" t="s">
        <v>4</v>
      </c>
      <c r="D9634" s="152" t="s">
        <v>215</v>
      </c>
      <c r="E9634" s="152" t="s">
        <v>175</v>
      </c>
      <c r="F9634" s="152">
        <v>294</v>
      </c>
      <c r="G9634" s="152">
        <v>98</v>
      </c>
      <c r="H9634" s="152">
        <v>374.74666360751002</v>
      </c>
      <c r="I9634" s="152">
        <v>446.72814345942402</v>
      </c>
      <c r="J9634" s="152">
        <v>396.86443334992401</v>
      </c>
      <c r="K9634" s="152">
        <v>501.09817506220202</v>
      </c>
      <c r="L9634" s="152">
        <v>49.8637101094996</v>
      </c>
      <c r="M9634" s="152">
        <v>54.3700316027779</v>
      </c>
    </row>
    <row r="9635" spans="1:13">
      <c r="A9635" s="150" t="str">
        <f t="shared" si="301"/>
        <v>2007-2009PersonsPR3</v>
      </c>
      <c r="B9635" s="151" t="str">
        <f t="shared" si="300"/>
        <v>2007-2009_Persons_PR3_&lt;75</v>
      </c>
      <c r="C9635" s="152" t="s">
        <v>5</v>
      </c>
      <c r="D9635" s="152" t="s">
        <v>215</v>
      </c>
      <c r="E9635" s="152" t="s">
        <v>175</v>
      </c>
      <c r="F9635" s="152">
        <v>292</v>
      </c>
      <c r="G9635" s="152">
        <v>97.3333333333333</v>
      </c>
      <c r="H9635" s="152">
        <v>368.073412998538</v>
      </c>
      <c r="I9635" s="152">
        <v>441.17957303615202</v>
      </c>
      <c r="J9635" s="152">
        <v>391.77009704017303</v>
      </c>
      <c r="K9635" s="152">
        <v>495.07032733748298</v>
      </c>
      <c r="L9635" s="152">
        <v>49.4094759959793</v>
      </c>
      <c r="M9635" s="152">
        <v>53.890754301330702</v>
      </c>
    </row>
    <row r="9636" spans="1:13">
      <c r="A9636" s="150" t="str">
        <f t="shared" si="301"/>
        <v>2008-2010PersonsPR3</v>
      </c>
      <c r="B9636" s="151" t="str">
        <f t="shared" si="300"/>
        <v>2008-2010_Persons_PR3_&lt;75</v>
      </c>
      <c r="C9636" s="152" t="s">
        <v>6</v>
      </c>
      <c r="D9636" s="152" t="s">
        <v>215</v>
      </c>
      <c r="E9636" s="152" t="s">
        <v>175</v>
      </c>
      <c r="F9636" s="152">
        <v>297</v>
      </c>
      <c r="G9636" s="152">
        <v>99</v>
      </c>
      <c r="H9636" s="152">
        <v>370.17648818426602</v>
      </c>
      <c r="I9636" s="152">
        <v>440.36822390127298</v>
      </c>
      <c r="J9636" s="152">
        <v>391.340742573922</v>
      </c>
      <c r="K9636" s="152">
        <v>493.80294021153298</v>
      </c>
      <c r="L9636" s="152">
        <v>49.027481327350998</v>
      </c>
      <c r="M9636" s="152">
        <v>53.434716310260498</v>
      </c>
    </row>
    <row r="9637" spans="1:13">
      <c r="A9637" s="150" t="str">
        <f t="shared" si="301"/>
        <v>2009-2011PersonsPR3</v>
      </c>
      <c r="B9637" s="151" t="str">
        <f t="shared" si="300"/>
        <v>2009-2011_Persons_PR3_&lt;75</v>
      </c>
      <c r="C9637" s="152" t="s">
        <v>7</v>
      </c>
      <c r="D9637" s="152" t="s">
        <v>215</v>
      </c>
      <c r="E9637" s="152" t="s">
        <v>175</v>
      </c>
      <c r="F9637" s="152">
        <v>307</v>
      </c>
      <c r="G9637" s="152">
        <v>102.333333333333</v>
      </c>
      <c r="H9637" s="152">
        <v>378.36305599033801</v>
      </c>
      <c r="I9637" s="152">
        <v>448.635380229161</v>
      </c>
      <c r="J9637" s="152">
        <v>399.42794417571002</v>
      </c>
      <c r="K9637" s="152">
        <v>502.19015121377703</v>
      </c>
      <c r="L9637" s="152">
        <v>49.2074360534506</v>
      </c>
      <c r="M9637" s="152">
        <v>53.554770984615899</v>
      </c>
    </row>
    <row r="9638" spans="1:13">
      <c r="A9638" s="150" t="str">
        <f t="shared" si="301"/>
        <v>2010-2012PersonsPR3</v>
      </c>
      <c r="B9638" s="151" t="str">
        <f t="shared" si="300"/>
        <v>2010-2012_Persons_PR3_&lt;75</v>
      </c>
      <c r="C9638" s="152" t="s">
        <v>8</v>
      </c>
      <c r="D9638" s="152" t="s">
        <v>215</v>
      </c>
      <c r="E9638" s="152" t="s">
        <v>175</v>
      </c>
      <c r="F9638" s="152">
        <v>293</v>
      </c>
      <c r="G9638" s="152">
        <v>97.6666666666667</v>
      </c>
      <c r="H9638" s="152">
        <v>356.30464655308703</v>
      </c>
      <c r="I9638" s="152">
        <v>424.85161463897998</v>
      </c>
      <c r="J9638" s="152">
        <v>377.17679939662901</v>
      </c>
      <c r="K9638" s="152">
        <v>476.842637106128</v>
      </c>
      <c r="L9638" s="152">
        <v>47.674815242350903</v>
      </c>
      <c r="M9638" s="152">
        <v>51.991022467148497</v>
      </c>
    </row>
    <row r="9639" spans="1:13">
      <c r="A9639" s="150" t="str">
        <f t="shared" si="301"/>
        <v>2011-2013PersonsPR3</v>
      </c>
      <c r="B9639" s="151" t="str">
        <f t="shared" si="300"/>
        <v>2011-2013_Persons_PR3_&lt;75</v>
      </c>
      <c r="C9639" s="152" t="s">
        <v>9</v>
      </c>
      <c r="D9639" s="152" t="s">
        <v>215</v>
      </c>
      <c r="E9639" s="152" t="s">
        <v>175</v>
      </c>
      <c r="F9639" s="152">
        <v>294</v>
      </c>
      <c r="G9639" s="152">
        <v>98</v>
      </c>
      <c r="H9639" s="152">
        <v>353.051372577275</v>
      </c>
      <c r="I9639" s="152">
        <v>423.84035119733102</v>
      </c>
      <c r="J9639" s="152">
        <v>376.38476108242901</v>
      </c>
      <c r="K9639" s="152">
        <v>475.58463433650502</v>
      </c>
      <c r="L9639" s="152">
        <v>47.455590114901199</v>
      </c>
      <c r="M9639" s="152">
        <v>51.7442831391742</v>
      </c>
    </row>
    <row r="9640" spans="1:13">
      <c r="A9640" s="150" t="str">
        <f t="shared" si="301"/>
        <v>2012-2014PersonsPR3</v>
      </c>
      <c r="B9640" s="151" t="str">
        <f t="shared" si="300"/>
        <v>2012-2014_Persons_PR3_&lt;75</v>
      </c>
      <c r="C9640" s="152" t="s">
        <v>216</v>
      </c>
      <c r="D9640" s="152" t="s">
        <v>215</v>
      </c>
      <c r="E9640" s="152" t="s">
        <v>175</v>
      </c>
      <c r="F9640" s="152">
        <v>288</v>
      </c>
      <c r="G9640" s="152">
        <v>96</v>
      </c>
      <c r="H9640" s="152">
        <v>342.04681765816701</v>
      </c>
      <c r="I9640" s="152">
        <v>413.70648246221299</v>
      </c>
      <c r="J9640" s="152">
        <v>366.86437162152998</v>
      </c>
      <c r="K9640" s="152">
        <v>464.827858918473</v>
      </c>
      <c r="L9640" s="152">
        <v>46.842110840682103</v>
      </c>
      <c r="M9640" s="152">
        <v>51.121376456260101</v>
      </c>
    </row>
    <row r="9641" spans="1:13">
      <c r="A9641" s="150" t="str">
        <f t="shared" si="301"/>
        <v>2004-2006PersonsPR4</v>
      </c>
      <c r="B9641" s="151" t="str">
        <f t="shared" si="300"/>
        <v>2004-2006_Persons_PR4_&lt;75</v>
      </c>
      <c r="C9641" s="152" t="s">
        <v>1</v>
      </c>
      <c r="D9641" s="152" t="s">
        <v>215</v>
      </c>
      <c r="E9641" s="152" t="s">
        <v>176</v>
      </c>
      <c r="F9641" s="152">
        <v>362</v>
      </c>
      <c r="G9641" s="152">
        <v>120.666666666667</v>
      </c>
      <c r="H9641" s="152">
        <v>450.69159995517998</v>
      </c>
      <c r="I9641" s="152">
        <v>578.13825218279601</v>
      </c>
      <c r="J9641" s="152">
        <v>519.58093927726304</v>
      </c>
      <c r="K9641" s="152">
        <v>641.441948095572</v>
      </c>
      <c r="L9641" s="152">
        <v>58.557312905532697</v>
      </c>
      <c r="M9641" s="152">
        <v>63.303695912776099</v>
      </c>
    </row>
    <row r="9642" spans="1:13">
      <c r="A9642" s="150" t="str">
        <f t="shared" si="301"/>
        <v>2005-2007PersonsPR4</v>
      </c>
      <c r="B9642" s="151" t="str">
        <f t="shared" si="300"/>
        <v>2005-2007_Persons_PR4_&lt;75</v>
      </c>
      <c r="C9642" s="152" t="s">
        <v>3</v>
      </c>
      <c r="D9642" s="152" t="s">
        <v>215</v>
      </c>
      <c r="E9642" s="152" t="s">
        <v>176</v>
      </c>
      <c r="F9642" s="152">
        <v>367</v>
      </c>
      <c r="G9642" s="152">
        <v>122.333333333333</v>
      </c>
      <c r="H9642" s="152">
        <v>453.01930578185898</v>
      </c>
      <c r="I9642" s="152">
        <v>584.61361472146098</v>
      </c>
      <c r="J9642" s="152">
        <v>525.75993292549003</v>
      </c>
      <c r="K9642" s="152">
        <v>648.20368382006495</v>
      </c>
      <c r="L9642" s="152">
        <v>58.853681795971099</v>
      </c>
      <c r="M9642" s="152">
        <v>63.590069098604403</v>
      </c>
    </row>
    <row r="9643" spans="1:13">
      <c r="A9643" s="150" t="str">
        <f t="shared" si="301"/>
        <v>2006-2008PersonsPR4</v>
      </c>
      <c r="B9643" s="151" t="str">
        <f t="shared" si="300"/>
        <v>2006-2008_Persons_PR4_&lt;75</v>
      </c>
      <c r="C9643" s="152" t="s">
        <v>4</v>
      </c>
      <c r="D9643" s="152" t="s">
        <v>215</v>
      </c>
      <c r="E9643" s="152" t="s">
        <v>176</v>
      </c>
      <c r="F9643" s="152">
        <v>362</v>
      </c>
      <c r="G9643" s="152">
        <v>120.666666666667</v>
      </c>
      <c r="H9643" s="152">
        <v>442.60230593356101</v>
      </c>
      <c r="I9643" s="152">
        <v>577.056383724954</v>
      </c>
      <c r="J9643" s="152">
        <v>518.64058322894198</v>
      </c>
      <c r="K9643" s="152">
        <v>640.20709689149896</v>
      </c>
      <c r="L9643" s="152">
        <v>58.415800496012103</v>
      </c>
      <c r="M9643" s="152">
        <v>63.150713166545302</v>
      </c>
    </row>
    <row r="9644" spans="1:13">
      <c r="A9644" s="150" t="str">
        <f t="shared" si="301"/>
        <v>2007-2009PersonsPR4</v>
      </c>
      <c r="B9644" s="151" t="str">
        <f t="shared" si="300"/>
        <v>2007-2009_Persons_PR4_&lt;75</v>
      </c>
      <c r="C9644" s="152" t="s">
        <v>5</v>
      </c>
      <c r="D9644" s="152" t="s">
        <v>215</v>
      </c>
      <c r="E9644" s="152" t="s">
        <v>176</v>
      </c>
      <c r="F9644" s="152">
        <v>359</v>
      </c>
      <c r="G9644" s="152">
        <v>119.666666666667</v>
      </c>
      <c r="H9644" s="152">
        <v>434.69837502724403</v>
      </c>
      <c r="I9644" s="152">
        <v>571.58665094202195</v>
      </c>
      <c r="J9644" s="152">
        <v>513.44737171845202</v>
      </c>
      <c r="K9644" s="152">
        <v>634.45893814097894</v>
      </c>
      <c r="L9644" s="152">
        <v>58.139279223569403</v>
      </c>
      <c r="M9644" s="152">
        <v>62.8722871989577</v>
      </c>
    </row>
    <row r="9645" spans="1:13">
      <c r="A9645" s="150" t="str">
        <f t="shared" si="301"/>
        <v>2008-2010PersonsPR4</v>
      </c>
      <c r="B9645" s="151" t="str">
        <f t="shared" si="300"/>
        <v>2008-2010_Persons_PR4_&lt;75</v>
      </c>
      <c r="C9645" s="152" t="s">
        <v>6</v>
      </c>
      <c r="D9645" s="152" t="s">
        <v>215</v>
      </c>
      <c r="E9645" s="152" t="s">
        <v>176</v>
      </c>
      <c r="F9645" s="152">
        <v>339</v>
      </c>
      <c r="G9645" s="152">
        <v>113</v>
      </c>
      <c r="H9645" s="152">
        <v>407.031193718032</v>
      </c>
      <c r="I9645" s="152">
        <v>536.54775456617801</v>
      </c>
      <c r="J9645" s="152">
        <v>480.36969336437897</v>
      </c>
      <c r="K9645" s="152">
        <v>597.43812975062303</v>
      </c>
      <c r="L9645" s="152">
        <v>56.178061201798798</v>
      </c>
      <c r="M9645" s="152">
        <v>60.8903751844448</v>
      </c>
    </row>
    <row r="9646" spans="1:13">
      <c r="A9646" s="150" t="str">
        <f t="shared" si="301"/>
        <v>2009-2011PersonsPR4</v>
      </c>
      <c r="B9646" s="151" t="str">
        <f t="shared" si="300"/>
        <v>2009-2011_Persons_PR4_&lt;75</v>
      </c>
      <c r="C9646" s="152" t="s">
        <v>7</v>
      </c>
      <c r="D9646" s="152" t="s">
        <v>215</v>
      </c>
      <c r="E9646" s="152" t="s">
        <v>176</v>
      </c>
      <c r="F9646" s="152">
        <v>310</v>
      </c>
      <c r="G9646" s="152">
        <v>103.333333333333</v>
      </c>
      <c r="H9646" s="152">
        <v>369.67695004591201</v>
      </c>
      <c r="I9646" s="152">
        <v>490.30816506352602</v>
      </c>
      <c r="J9646" s="152">
        <v>436.63357484093598</v>
      </c>
      <c r="K9646" s="152">
        <v>548.70066598993606</v>
      </c>
      <c r="L9646" s="152">
        <v>53.674590222590098</v>
      </c>
      <c r="M9646" s="152">
        <v>58.392500926409802</v>
      </c>
    </row>
    <row r="9647" spans="1:13">
      <c r="A9647" s="150" t="str">
        <f t="shared" si="301"/>
        <v>2010-2012PersonsPR4</v>
      </c>
      <c r="B9647" s="151" t="str">
        <f t="shared" si="300"/>
        <v>2010-2012_Persons_PR4_&lt;75</v>
      </c>
      <c r="C9647" s="152" t="s">
        <v>8</v>
      </c>
      <c r="D9647" s="152" t="s">
        <v>215</v>
      </c>
      <c r="E9647" s="152" t="s">
        <v>176</v>
      </c>
      <c r="F9647" s="152">
        <v>321</v>
      </c>
      <c r="G9647" s="152">
        <v>107</v>
      </c>
      <c r="H9647" s="152">
        <v>381.51608072452399</v>
      </c>
      <c r="I9647" s="152">
        <v>497.21650808028301</v>
      </c>
      <c r="J9647" s="152">
        <v>443.70423327894503</v>
      </c>
      <c r="K9647" s="152">
        <v>555.34736998485005</v>
      </c>
      <c r="L9647" s="152">
        <v>53.512274801338002</v>
      </c>
      <c r="M9647" s="152">
        <v>58.130861904567297</v>
      </c>
    </row>
    <row r="9648" spans="1:13">
      <c r="A9648" s="150" t="str">
        <f t="shared" si="301"/>
        <v>2011-2013PersonsPR4</v>
      </c>
      <c r="B9648" s="151" t="str">
        <f t="shared" si="300"/>
        <v>2011-2013_Persons_PR4_&lt;75</v>
      </c>
      <c r="C9648" s="152" t="s">
        <v>9</v>
      </c>
      <c r="D9648" s="152" t="s">
        <v>215</v>
      </c>
      <c r="E9648" s="152" t="s">
        <v>176</v>
      </c>
      <c r="F9648" s="152">
        <v>300</v>
      </c>
      <c r="G9648" s="152">
        <v>100</v>
      </c>
      <c r="H9648" s="152">
        <v>355.02958579881698</v>
      </c>
      <c r="I9648" s="152">
        <v>464.74197859311403</v>
      </c>
      <c r="J9648" s="152">
        <v>413.16457009845499</v>
      </c>
      <c r="K9648" s="152">
        <v>520.93148950980299</v>
      </c>
      <c r="L9648" s="152">
        <v>51.577408494659203</v>
      </c>
      <c r="M9648" s="152">
        <v>56.189510916688803</v>
      </c>
    </row>
    <row r="9649" spans="1:13">
      <c r="A9649" s="150" t="str">
        <f t="shared" si="301"/>
        <v>2012-2014PersonsPR4</v>
      </c>
      <c r="B9649" s="151" t="str">
        <f t="shared" si="300"/>
        <v>2012-2014_Persons_PR4_&lt;75</v>
      </c>
      <c r="C9649" s="152" t="s">
        <v>216</v>
      </c>
      <c r="D9649" s="152" t="s">
        <v>215</v>
      </c>
      <c r="E9649" s="152" t="s">
        <v>176</v>
      </c>
      <c r="F9649" s="152">
        <v>314</v>
      </c>
      <c r="G9649" s="152">
        <v>104.666666666667</v>
      </c>
      <c r="H9649" s="152">
        <v>370.05173653259197</v>
      </c>
      <c r="I9649" s="152">
        <v>478.30419332298197</v>
      </c>
      <c r="J9649" s="152">
        <v>426.38501260040601</v>
      </c>
      <c r="K9649" s="152">
        <v>534.75646154307799</v>
      </c>
      <c r="L9649" s="152">
        <v>51.919180722576598</v>
      </c>
      <c r="M9649" s="152">
        <v>56.452268220095199</v>
      </c>
    </row>
    <row r="9650" spans="1:13">
      <c r="A9650" s="150" t="str">
        <f t="shared" si="301"/>
        <v>2004-2006PersonsPR5</v>
      </c>
      <c r="B9650" s="151" t="str">
        <f t="shared" si="300"/>
        <v>2004-2006_Persons_PR5_&lt;75</v>
      </c>
      <c r="C9650" s="152" t="s">
        <v>1</v>
      </c>
      <c r="D9650" s="152" t="s">
        <v>215</v>
      </c>
      <c r="E9650" s="152" t="s">
        <v>177</v>
      </c>
      <c r="F9650" s="152">
        <v>399</v>
      </c>
      <c r="G9650" s="152">
        <v>133</v>
      </c>
      <c r="H9650" s="152">
        <v>512.50433509306004</v>
      </c>
      <c r="I9650" s="152">
        <v>652.27443224459898</v>
      </c>
      <c r="J9650" s="152">
        <v>589.19892921561802</v>
      </c>
      <c r="K9650" s="152">
        <v>720.20966134832599</v>
      </c>
      <c r="L9650" s="152">
        <v>63.075503028981899</v>
      </c>
      <c r="M9650" s="152">
        <v>67.935229103726897</v>
      </c>
    </row>
    <row r="9651" spans="1:13">
      <c r="A9651" s="150" t="str">
        <f t="shared" si="301"/>
        <v>2005-2007PersonsPR5</v>
      </c>
      <c r="B9651" s="151" t="str">
        <f t="shared" si="300"/>
        <v>2005-2007_Persons_PR5_&lt;75</v>
      </c>
      <c r="C9651" s="152" t="s">
        <v>3</v>
      </c>
      <c r="D9651" s="152" t="s">
        <v>215</v>
      </c>
      <c r="E9651" s="152" t="s">
        <v>177</v>
      </c>
      <c r="F9651" s="152">
        <v>387</v>
      </c>
      <c r="G9651" s="152">
        <v>129</v>
      </c>
      <c r="H9651" s="152">
        <v>496.25564218301201</v>
      </c>
      <c r="I9651" s="152">
        <v>642.17538573724903</v>
      </c>
      <c r="J9651" s="152">
        <v>579.20375180872099</v>
      </c>
      <c r="K9651" s="152">
        <v>710.07653443567199</v>
      </c>
      <c r="L9651" s="152">
        <v>62.971633928528</v>
      </c>
      <c r="M9651" s="152">
        <v>67.901148698422503</v>
      </c>
    </row>
    <row r="9652" spans="1:13">
      <c r="A9652" s="150" t="str">
        <f t="shared" si="301"/>
        <v>2006-2008PersonsPR5</v>
      </c>
      <c r="B9652" s="151" t="str">
        <f t="shared" si="300"/>
        <v>2006-2008_Persons_PR5_&lt;75</v>
      </c>
      <c r="C9652" s="152" t="s">
        <v>4</v>
      </c>
      <c r="D9652" s="152" t="s">
        <v>215</v>
      </c>
      <c r="E9652" s="152" t="s">
        <v>177</v>
      </c>
      <c r="F9652" s="152">
        <v>380</v>
      </c>
      <c r="G9652" s="152">
        <v>126.666666666667</v>
      </c>
      <c r="H9652" s="152">
        <v>484.16278062329599</v>
      </c>
      <c r="I9652" s="152">
        <v>630.63486427540295</v>
      </c>
      <c r="J9652" s="152">
        <v>568.08263300799899</v>
      </c>
      <c r="K9652" s="152">
        <v>698.13058295822805</v>
      </c>
      <c r="L9652" s="152">
        <v>62.552231267404103</v>
      </c>
      <c r="M9652" s="152">
        <v>67.495718682825398</v>
      </c>
    </row>
    <row r="9653" spans="1:13">
      <c r="A9653" s="150" t="str">
        <f t="shared" si="301"/>
        <v>2007-2009PersonsPR5</v>
      </c>
      <c r="B9653" s="151" t="str">
        <f t="shared" si="300"/>
        <v>2007-2009_Persons_PR5_&lt;75</v>
      </c>
      <c r="C9653" s="152" t="s">
        <v>5</v>
      </c>
      <c r="D9653" s="152" t="s">
        <v>215</v>
      </c>
      <c r="E9653" s="152" t="s">
        <v>177</v>
      </c>
      <c r="F9653" s="152">
        <v>392</v>
      </c>
      <c r="G9653" s="152">
        <v>130.666666666667</v>
      </c>
      <c r="H9653" s="152">
        <v>496.03300137927499</v>
      </c>
      <c r="I9653" s="152">
        <v>652.60210910821797</v>
      </c>
      <c r="J9653" s="152">
        <v>588.79994218011802</v>
      </c>
      <c r="K9653" s="152">
        <v>721.36551387393399</v>
      </c>
      <c r="L9653" s="152">
        <v>63.802166928099702</v>
      </c>
      <c r="M9653" s="152">
        <v>68.763404765716203</v>
      </c>
    </row>
    <row r="9654" spans="1:13">
      <c r="A9654" s="150" t="str">
        <f t="shared" si="301"/>
        <v>2008-2010PersonsPR5</v>
      </c>
      <c r="B9654" s="151" t="str">
        <f t="shared" si="300"/>
        <v>2008-2010_Persons_PR5_&lt;75</v>
      </c>
      <c r="C9654" s="152" t="s">
        <v>6</v>
      </c>
      <c r="D9654" s="152" t="s">
        <v>215</v>
      </c>
      <c r="E9654" s="152" t="s">
        <v>177</v>
      </c>
      <c r="F9654" s="152">
        <v>388</v>
      </c>
      <c r="G9654" s="152">
        <v>129.333333333333</v>
      </c>
      <c r="H9654" s="152">
        <v>486.300854786554</v>
      </c>
      <c r="I9654" s="152">
        <v>645.52113395943798</v>
      </c>
      <c r="J9654" s="152">
        <v>582.14250921411497</v>
      </c>
      <c r="K9654" s="152">
        <v>713.85446655080102</v>
      </c>
      <c r="L9654" s="152">
        <v>63.378624745322703</v>
      </c>
      <c r="M9654" s="152">
        <v>68.333332591362804</v>
      </c>
    </row>
    <row r="9655" spans="1:13">
      <c r="A9655" s="150" t="str">
        <f t="shared" si="301"/>
        <v>2009-2011PersonsPR5</v>
      </c>
      <c r="B9655" s="151" t="str">
        <f t="shared" si="300"/>
        <v>2009-2011_Persons_PR5_&lt;75</v>
      </c>
      <c r="C9655" s="152" t="s">
        <v>7</v>
      </c>
      <c r="D9655" s="152" t="s">
        <v>215</v>
      </c>
      <c r="E9655" s="152" t="s">
        <v>177</v>
      </c>
      <c r="F9655" s="152">
        <v>376</v>
      </c>
      <c r="G9655" s="152">
        <v>125.333333333333</v>
      </c>
      <c r="H9655" s="152">
        <v>466.16578640680399</v>
      </c>
      <c r="I9655" s="152">
        <v>626.40156684153601</v>
      </c>
      <c r="J9655" s="152">
        <v>564.09698810512896</v>
      </c>
      <c r="K9655" s="152">
        <v>693.65729936685898</v>
      </c>
      <c r="L9655" s="152">
        <v>62.304578736406803</v>
      </c>
      <c r="M9655" s="152">
        <v>67.255732525323694</v>
      </c>
    </row>
    <row r="9656" spans="1:13">
      <c r="A9656" s="150" t="str">
        <f t="shared" si="301"/>
        <v>2010-2012PersonsPR5</v>
      </c>
      <c r="B9656" s="151" t="str">
        <f t="shared" si="300"/>
        <v>2010-2012_Persons_PR5_&lt;75</v>
      </c>
      <c r="C9656" s="152" t="s">
        <v>8</v>
      </c>
      <c r="D9656" s="152" t="s">
        <v>215</v>
      </c>
      <c r="E9656" s="152" t="s">
        <v>177</v>
      </c>
      <c r="F9656" s="152">
        <v>365</v>
      </c>
      <c r="G9656" s="152">
        <v>121.666666666667</v>
      </c>
      <c r="H9656" s="152">
        <v>447.742885181551</v>
      </c>
      <c r="I9656" s="152">
        <v>604.41043314466197</v>
      </c>
      <c r="J9656" s="152">
        <v>543.34697314760604</v>
      </c>
      <c r="K9656" s="152">
        <v>670.40214607761595</v>
      </c>
      <c r="L9656" s="152">
        <v>61.063459997055602</v>
      </c>
      <c r="M9656" s="152">
        <v>65.991712932954798</v>
      </c>
    </row>
    <row r="9657" spans="1:13">
      <c r="A9657" s="150" t="str">
        <f t="shared" si="301"/>
        <v>2011-2013PersonsPR5</v>
      </c>
      <c r="B9657" s="151" t="str">
        <f t="shared" si="300"/>
        <v>2011-2013_Persons_PR5_&lt;75</v>
      </c>
      <c r="C9657" s="152" t="s">
        <v>9</v>
      </c>
      <c r="D9657" s="152" t="s">
        <v>215</v>
      </c>
      <c r="E9657" s="152" t="s">
        <v>177</v>
      </c>
      <c r="F9657" s="152">
        <v>367</v>
      </c>
      <c r="G9657" s="152">
        <v>122.333333333333</v>
      </c>
      <c r="H9657" s="152">
        <v>446.80902870778402</v>
      </c>
      <c r="I9657" s="152">
        <v>600.90402359216398</v>
      </c>
      <c r="J9657" s="152">
        <v>540.25437056727901</v>
      </c>
      <c r="K9657" s="152">
        <v>666.43459889294104</v>
      </c>
      <c r="L9657" s="152">
        <v>60.649653024885097</v>
      </c>
      <c r="M9657" s="152">
        <v>65.530575300776405</v>
      </c>
    </row>
    <row r="9658" spans="1:13">
      <c r="A9658" s="150" t="str">
        <f t="shared" si="301"/>
        <v>2012-2014PersonsPR5</v>
      </c>
      <c r="B9658" s="151" t="str">
        <f t="shared" si="300"/>
        <v>2012-2014_Persons_PR5_&lt;75</v>
      </c>
      <c r="C9658" s="152" t="s">
        <v>216</v>
      </c>
      <c r="D9658" s="152" t="s">
        <v>215</v>
      </c>
      <c r="E9658" s="152" t="s">
        <v>177</v>
      </c>
      <c r="F9658" s="152">
        <v>341</v>
      </c>
      <c r="G9658" s="152">
        <v>113.666666666667</v>
      </c>
      <c r="H9658" s="152">
        <v>414.77120685041501</v>
      </c>
      <c r="I9658" s="152">
        <v>559.48998452636499</v>
      </c>
      <c r="J9658" s="152">
        <v>501.001530234207</v>
      </c>
      <c r="K9658" s="152">
        <v>622.86949713275897</v>
      </c>
      <c r="L9658" s="152">
        <v>58.488454292157897</v>
      </c>
      <c r="M9658" s="152">
        <v>63.3795126063944</v>
      </c>
    </row>
    <row r="9659" spans="1:13">
      <c r="A9659" s="150" t="str">
        <f t="shared" si="301"/>
        <v>2004-2006PersonsPT</v>
      </c>
      <c r="B9659" s="151" t="str">
        <f t="shared" si="300"/>
        <v>2004-2006_Persons_PT_&lt;75</v>
      </c>
      <c r="C9659" s="152" t="s">
        <v>1</v>
      </c>
      <c r="D9659" s="152" t="s">
        <v>215</v>
      </c>
      <c r="E9659" s="152" t="s">
        <v>178</v>
      </c>
      <c r="F9659" s="152">
        <v>2939</v>
      </c>
      <c r="G9659" s="152">
        <v>979.66666666666697</v>
      </c>
      <c r="H9659" s="152">
        <v>328.11592908498199</v>
      </c>
      <c r="I9659" s="152">
        <v>457.32396394663601</v>
      </c>
      <c r="J9659" s="152">
        <v>440.70978067740401</v>
      </c>
      <c r="K9659" s="152">
        <v>474.39762987452798</v>
      </c>
      <c r="L9659" s="152">
        <v>16.614183269232299</v>
      </c>
      <c r="M9659" s="152">
        <v>17.073665927891302</v>
      </c>
    </row>
    <row r="9660" spans="1:13">
      <c r="A9660" s="150" t="str">
        <f t="shared" si="301"/>
        <v>2005-2007PersonsPT</v>
      </c>
      <c r="B9660" s="151" t="str">
        <f t="shared" si="300"/>
        <v>2005-2007_Persons_PT_&lt;75</v>
      </c>
      <c r="C9660" s="152" t="s">
        <v>3</v>
      </c>
      <c r="D9660" s="152" t="s">
        <v>215</v>
      </c>
      <c r="E9660" s="152" t="s">
        <v>178</v>
      </c>
      <c r="F9660" s="152">
        <v>2952</v>
      </c>
      <c r="G9660" s="152">
        <v>984</v>
      </c>
      <c r="H9660" s="152">
        <v>325.66246718001901</v>
      </c>
      <c r="I9660" s="152">
        <v>452.925504666942</v>
      </c>
      <c r="J9660" s="152">
        <v>436.472607441393</v>
      </c>
      <c r="K9660" s="152">
        <v>469.83240578217601</v>
      </c>
      <c r="L9660" s="152">
        <v>16.452897225548799</v>
      </c>
      <c r="M9660" s="152">
        <v>16.906901115233701</v>
      </c>
    </row>
    <row r="9661" spans="1:13">
      <c r="A9661" s="150" t="str">
        <f t="shared" si="301"/>
        <v>2006-2008PersonsPT</v>
      </c>
      <c r="B9661" s="151" t="str">
        <f t="shared" si="300"/>
        <v>2006-2008_Persons_PT_&lt;75</v>
      </c>
      <c r="C9661" s="152" t="s">
        <v>4</v>
      </c>
      <c r="D9661" s="152" t="s">
        <v>215</v>
      </c>
      <c r="E9661" s="152" t="s">
        <v>178</v>
      </c>
      <c r="F9661" s="152">
        <v>2947</v>
      </c>
      <c r="G9661" s="152">
        <v>982.33333333333303</v>
      </c>
      <c r="H9661" s="152">
        <v>321.07328031865501</v>
      </c>
      <c r="I9661" s="152">
        <v>446.83184815619899</v>
      </c>
      <c r="J9661" s="152">
        <v>430.56912411306502</v>
      </c>
      <c r="K9661" s="152">
        <v>463.54371472543198</v>
      </c>
      <c r="L9661" s="152">
        <v>16.2627240431346</v>
      </c>
      <c r="M9661" s="152">
        <v>16.711866569233099</v>
      </c>
    </row>
    <row r="9662" spans="1:13">
      <c r="A9662" s="150" t="str">
        <f t="shared" si="301"/>
        <v>2007-2009PersonsPT</v>
      </c>
      <c r="B9662" s="151" t="str">
        <f t="shared" si="300"/>
        <v>2007-2009_Persons_PT_&lt;75</v>
      </c>
      <c r="C9662" s="152" t="s">
        <v>5</v>
      </c>
      <c r="D9662" s="152" t="s">
        <v>215</v>
      </c>
      <c r="E9662" s="152" t="s">
        <v>178</v>
      </c>
      <c r="F9662" s="152">
        <v>2892</v>
      </c>
      <c r="G9662" s="152">
        <v>964</v>
      </c>
      <c r="H9662" s="152">
        <v>310.49932199058799</v>
      </c>
      <c r="I9662" s="152">
        <v>431.39302378284401</v>
      </c>
      <c r="J9662" s="152">
        <v>415.52790369846099</v>
      </c>
      <c r="K9662" s="152">
        <v>447.70051582000502</v>
      </c>
      <c r="L9662" s="152">
        <v>15.865120084383101</v>
      </c>
      <c r="M9662" s="152">
        <v>16.307492037160699</v>
      </c>
    </row>
    <row r="9663" spans="1:13">
      <c r="A9663" s="150" t="str">
        <f t="shared" si="301"/>
        <v>2008-2010PersonsPT</v>
      </c>
      <c r="B9663" s="151" t="str">
        <f t="shared" ref="B9663:B9721" si="302">CONCATENATE(C9663,"_",D9663,"_",E9663,"_","&lt;75")</f>
        <v>2008-2010_Persons_PT_&lt;75</v>
      </c>
      <c r="C9663" s="152" t="s">
        <v>6</v>
      </c>
      <c r="D9663" s="152" t="s">
        <v>215</v>
      </c>
      <c r="E9663" s="152" t="s">
        <v>178</v>
      </c>
      <c r="F9663" s="152">
        <v>2861</v>
      </c>
      <c r="G9663" s="152">
        <v>953.66666666666697</v>
      </c>
      <c r="H9663" s="152">
        <v>302.99435949682402</v>
      </c>
      <c r="I9663" s="152">
        <v>422.33606460440802</v>
      </c>
      <c r="J9663" s="152">
        <v>406.72265198471598</v>
      </c>
      <c r="K9663" s="152">
        <v>438.38721924833999</v>
      </c>
      <c r="L9663" s="152">
        <v>15.6134126196912</v>
      </c>
      <c r="M9663" s="152">
        <v>16.0511546439322</v>
      </c>
    </row>
    <row r="9664" spans="1:13">
      <c r="A9664" s="150" t="str">
        <f t="shared" si="301"/>
        <v>2009-2011PersonsPT</v>
      </c>
      <c r="B9664" s="151" t="str">
        <f t="shared" si="302"/>
        <v>2009-2011_Persons_PT_&lt;75</v>
      </c>
      <c r="C9664" s="152" t="s">
        <v>7</v>
      </c>
      <c r="D9664" s="152" t="s">
        <v>215</v>
      </c>
      <c r="E9664" s="152" t="s">
        <v>178</v>
      </c>
      <c r="F9664" s="152">
        <v>2766</v>
      </c>
      <c r="G9664" s="152">
        <v>922</v>
      </c>
      <c r="H9664" s="152">
        <v>289.22072476664198</v>
      </c>
      <c r="I9664" s="152">
        <v>400.685324571791</v>
      </c>
      <c r="J9664" s="152">
        <v>385.60698184345603</v>
      </c>
      <c r="K9664" s="152">
        <v>416.19371915876798</v>
      </c>
      <c r="L9664" s="152">
        <v>15.0783427283351</v>
      </c>
      <c r="M9664" s="152">
        <v>15.508394586976699</v>
      </c>
    </row>
    <row r="9665" spans="1:13">
      <c r="A9665" s="150" t="str">
        <f t="shared" si="301"/>
        <v>2010-2012PersonsPT</v>
      </c>
      <c r="B9665" s="151" t="str">
        <f t="shared" si="302"/>
        <v>2010-2012_Persons_PT_&lt;75</v>
      </c>
      <c r="C9665" s="152" t="s">
        <v>8</v>
      </c>
      <c r="D9665" s="152" t="s">
        <v>215</v>
      </c>
      <c r="E9665" s="152" t="s">
        <v>178</v>
      </c>
      <c r="F9665" s="152">
        <v>2746</v>
      </c>
      <c r="G9665" s="152">
        <v>915.33333333333303</v>
      </c>
      <c r="H9665" s="152">
        <v>284.09590564622499</v>
      </c>
      <c r="I9665" s="152">
        <v>393.51706181135899</v>
      </c>
      <c r="J9665" s="152">
        <v>378.65865747797</v>
      </c>
      <c r="K9665" s="152">
        <v>408.80080979898997</v>
      </c>
      <c r="L9665" s="152">
        <v>14.8584043333894</v>
      </c>
      <c r="M9665" s="152">
        <v>15.2837479876312</v>
      </c>
    </row>
    <row r="9666" spans="1:13">
      <c r="A9666" s="150" t="str">
        <f t="shared" si="301"/>
        <v>2011-2013PersonsPT</v>
      </c>
      <c r="B9666" s="151" t="str">
        <f t="shared" si="302"/>
        <v>2011-2013_Persons_PT_&lt;75</v>
      </c>
      <c r="C9666" s="152" t="s">
        <v>9</v>
      </c>
      <c r="D9666" s="152" t="s">
        <v>215</v>
      </c>
      <c r="E9666" s="152" t="s">
        <v>178</v>
      </c>
      <c r="F9666" s="152">
        <v>2663</v>
      </c>
      <c r="G9666" s="152">
        <v>887.66666666666697</v>
      </c>
      <c r="H9666" s="152">
        <v>272.75334412192501</v>
      </c>
      <c r="I9666" s="152">
        <v>376.66290111999098</v>
      </c>
      <c r="J9666" s="152">
        <v>362.22862778689699</v>
      </c>
      <c r="K9666" s="152">
        <v>391.51686873583202</v>
      </c>
      <c r="L9666" s="152">
        <v>14.434273333094</v>
      </c>
      <c r="M9666" s="152">
        <v>14.853967615841499</v>
      </c>
    </row>
    <row r="9667" spans="1:13">
      <c r="A9667" s="150" t="str">
        <f t="shared" ref="A9667:A9721" si="303">C9667&amp;D9667&amp;E9667</f>
        <v>2012-2014PersonsPT</v>
      </c>
      <c r="B9667" s="151" t="str">
        <f t="shared" si="302"/>
        <v>2012-2014_Persons_PT_&lt;75</v>
      </c>
      <c r="C9667" s="152" t="s">
        <v>216</v>
      </c>
      <c r="D9667" s="152" t="s">
        <v>215</v>
      </c>
      <c r="E9667" s="152" t="s">
        <v>178</v>
      </c>
      <c r="F9667" s="152">
        <v>2731</v>
      </c>
      <c r="G9667" s="152">
        <v>910.33333333333303</v>
      </c>
      <c r="H9667" s="152">
        <v>277.38166335555599</v>
      </c>
      <c r="I9667" s="152">
        <v>381.60347746008</v>
      </c>
      <c r="J9667" s="152">
        <v>367.17502184101699</v>
      </c>
      <c r="K9667" s="152">
        <v>396.446119434134</v>
      </c>
      <c r="L9667" s="152">
        <v>14.4284556190635</v>
      </c>
      <c r="M9667" s="152">
        <v>14.8426419740541</v>
      </c>
    </row>
    <row r="9668" spans="1:13">
      <c r="A9668" s="150" t="str">
        <f t="shared" si="303"/>
        <v>2004-2006PersonsPT1</v>
      </c>
      <c r="B9668" s="151" t="str">
        <f t="shared" si="302"/>
        <v>2004-2006_Persons_PT1_&lt;75</v>
      </c>
      <c r="C9668" s="152" t="s">
        <v>1</v>
      </c>
      <c r="D9668" s="152" t="s">
        <v>215</v>
      </c>
      <c r="E9668" s="152" t="s">
        <v>179</v>
      </c>
      <c r="F9668" s="152">
        <v>495</v>
      </c>
      <c r="G9668" s="152">
        <v>165</v>
      </c>
      <c r="H9668" s="152">
        <v>273.076328971468</v>
      </c>
      <c r="I9668" s="152">
        <v>294.405772802635</v>
      </c>
      <c r="J9668" s="152">
        <v>268.90613244948298</v>
      </c>
      <c r="K9668" s="152">
        <v>321.66183501492401</v>
      </c>
      <c r="L9668" s="152">
        <v>25.499640353151499</v>
      </c>
      <c r="M9668" s="152">
        <v>27.256062212289098</v>
      </c>
    </row>
    <row r="9669" spans="1:13">
      <c r="A9669" s="150" t="str">
        <f t="shared" si="303"/>
        <v>2005-2007PersonsPT1</v>
      </c>
      <c r="B9669" s="151" t="str">
        <f t="shared" si="302"/>
        <v>2005-2007_Persons_PT1_&lt;75</v>
      </c>
      <c r="C9669" s="152" t="s">
        <v>3</v>
      </c>
      <c r="D9669" s="152" t="s">
        <v>215</v>
      </c>
      <c r="E9669" s="152" t="s">
        <v>179</v>
      </c>
      <c r="F9669" s="152">
        <v>462</v>
      </c>
      <c r="G9669" s="152">
        <v>154</v>
      </c>
      <c r="H9669" s="152">
        <v>254.747568318666</v>
      </c>
      <c r="I9669" s="152">
        <v>272.15180992070401</v>
      </c>
      <c r="J9669" s="152">
        <v>247.75973590963301</v>
      </c>
      <c r="K9669" s="152">
        <v>298.28525922606002</v>
      </c>
      <c r="L9669" s="152">
        <v>24.392074011071099</v>
      </c>
      <c r="M9669" s="152">
        <v>26.133449305355299</v>
      </c>
    </row>
    <row r="9670" spans="1:13">
      <c r="A9670" s="150" t="str">
        <f t="shared" si="303"/>
        <v>2006-2008PersonsPT1</v>
      </c>
      <c r="B9670" s="151" t="str">
        <f t="shared" si="302"/>
        <v>2006-2008_Persons_PT1_&lt;75</v>
      </c>
      <c r="C9670" s="152" t="s">
        <v>4</v>
      </c>
      <c r="D9670" s="152" t="s">
        <v>215</v>
      </c>
      <c r="E9670" s="152" t="s">
        <v>179</v>
      </c>
      <c r="F9670" s="152">
        <v>446</v>
      </c>
      <c r="G9670" s="152">
        <v>148.666666666667</v>
      </c>
      <c r="H9670" s="152">
        <v>245.47711173611799</v>
      </c>
      <c r="I9670" s="152">
        <v>263.05542259842701</v>
      </c>
      <c r="J9670" s="152">
        <v>239.07264082921199</v>
      </c>
      <c r="K9670" s="152">
        <v>288.78199465492003</v>
      </c>
      <c r="L9670" s="152">
        <v>23.982781769215499</v>
      </c>
      <c r="M9670" s="152">
        <v>25.726572056493101</v>
      </c>
    </row>
    <row r="9671" spans="1:13">
      <c r="A9671" s="150" t="str">
        <f t="shared" si="303"/>
        <v>2007-2009PersonsPT1</v>
      </c>
      <c r="B9671" s="151" t="str">
        <f t="shared" si="302"/>
        <v>2007-2009_Persons_PT1_&lt;75</v>
      </c>
      <c r="C9671" s="152" t="s">
        <v>5</v>
      </c>
      <c r="D9671" s="152" t="s">
        <v>215</v>
      </c>
      <c r="E9671" s="152" t="s">
        <v>179</v>
      </c>
      <c r="F9671" s="152">
        <v>440</v>
      </c>
      <c r="G9671" s="152">
        <v>146.666666666667</v>
      </c>
      <c r="H9671" s="152">
        <v>241.094569344826</v>
      </c>
      <c r="I9671" s="152">
        <v>254.406619039303</v>
      </c>
      <c r="J9671" s="152">
        <v>231.055958729948</v>
      </c>
      <c r="K9671" s="152">
        <v>279.46710050886003</v>
      </c>
      <c r="L9671" s="152">
        <v>23.3506603093549</v>
      </c>
      <c r="M9671" s="152">
        <v>25.0604814695572</v>
      </c>
    </row>
    <row r="9672" spans="1:13">
      <c r="A9672" s="150" t="str">
        <f t="shared" si="303"/>
        <v>2008-2010PersonsPT1</v>
      </c>
      <c r="B9672" s="151" t="str">
        <f t="shared" si="302"/>
        <v>2008-2010_Persons_PT1_&lt;75</v>
      </c>
      <c r="C9672" s="152" t="s">
        <v>6</v>
      </c>
      <c r="D9672" s="152" t="s">
        <v>215</v>
      </c>
      <c r="E9672" s="152" t="s">
        <v>179</v>
      </c>
      <c r="F9672" s="152">
        <v>464</v>
      </c>
      <c r="G9672" s="152">
        <v>154.666666666667</v>
      </c>
      <c r="H9672" s="152">
        <v>253.507583373399</v>
      </c>
      <c r="I9672" s="152">
        <v>266.58950289052899</v>
      </c>
      <c r="J9672" s="152">
        <v>242.754080323837</v>
      </c>
      <c r="K9672" s="152">
        <v>292.12274842766999</v>
      </c>
      <c r="L9672" s="152">
        <v>23.8354225666912</v>
      </c>
      <c r="M9672" s="152">
        <v>25.533245537141099</v>
      </c>
    </row>
    <row r="9673" spans="1:13">
      <c r="A9673" s="150" t="str">
        <f t="shared" si="303"/>
        <v>2009-2011PersonsPT1</v>
      </c>
      <c r="B9673" s="151" t="str">
        <f t="shared" si="302"/>
        <v>2009-2011_Persons_PT1_&lt;75</v>
      </c>
      <c r="C9673" s="152" t="s">
        <v>7</v>
      </c>
      <c r="D9673" s="152" t="s">
        <v>215</v>
      </c>
      <c r="E9673" s="152" t="s">
        <v>179</v>
      </c>
      <c r="F9673" s="152">
        <v>435</v>
      </c>
      <c r="G9673" s="152">
        <v>145</v>
      </c>
      <c r="H9673" s="152">
        <v>237.11924645138799</v>
      </c>
      <c r="I9673" s="152">
        <v>245.70299989974501</v>
      </c>
      <c r="J9673" s="152">
        <v>223.024236245493</v>
      </c>
      <c r="K9673" s="152">
        <v>270.05228046909201</v>
      </c>
      <c r="L9673" s="152">
        <v>22.678763654251899</v>
      </c>
      <c r="M9673" s="152">
        <v>24.349280569346899</v>
      </c>
    </row>
    <row r="9674" spans="1:13">
      <c r="A9674" s="150" t="str">
        <f t="shared" si="303"/>
        <v>2010-2012PersonsPT1</v>
      </c>
      <c r="B9674" s="151" t="str">
        <f t="shared" si="302"/>
        <v>2010-2012_Persons_PT1_&lt;75</v>
      </c>
      <c r="C9674" s="152" t="s">
        <v>8</v>
      </c>
      <c r="D9674" s="152" t="s">
        <v>215</v>
      </c>
      <c r="E9674" s="152" t="s">
        <v>179</v>
      </c>
      <c r="F9674" s="152">
        <v>417</v>
      </c>
      <c r="G9674" s="152">
        <v>139</v>
      </c>
      <c r="H9674" s="152">
        <v>226.98818790485001</v>
      </c>
      <c r="I9674" s="152">
        <v>232.74696917059799</v>
      </c>
      <c r="J9674" s="152">
        <v>210.792949699476</v>
      </c>
      <c r="K9674" s="152">
        <v>256.35405573604697</v>
      </c>
      <c r="L9674" s="152">
        <v>21.954019471122201</v>
      </c>
      <c r="M9674" s="152">
        <v>23.6070865654488</v>
      </c>
    </row>
    <row r="9675" spans="1:13">
      <c r="A9675" s="150" t="str">
        <f t="shared" si="303"/>
        <v>2011-2013PersonsPT1</v>
      </c>
      <c r="B9675" s="151" t="str">
        <f t="shared" si="302"/>
        <v>2011-2013_Persons_PT1_&lt;75</v>
      </c>
      <c r="C9675" s="152" t="s">
        <v>9</v>
      </c>
      <c r="D9675" s="152" t="s">
        <v>215</v>
      </c>
      <c r="E9675" s="152" t="s">
        <v>179</v>
      </c>
      <c r="F9675" s="152">
        <v>394</v>
      </c>
      <c r="G9675" s="152">
        <v>131.333333333333</v>
      </c>
      <c r="H9675" s="152">
        <v>214.29348417273999</v>
      </c>
      <c r="I9675" s="152">
        <v>216.83428680391</v>
      </c>
      <c r="J9675" s="152">
        <v>195.78685611419399</v>
      </c>
      <c r="K9675" s="152">
        <v>239.51402673444699</v>
      </c>
      <c r="L9675" s="152">
        <v>21.0474306897151</v>
      </c>
      <c r="M9675" s="152">
        <v>22.679739930537298</v>
      </c>
    </row>
    <row r="9676" spans="1:13">
      <c r="A9676" s="150" t="str">
        <f t="shared" si="303"/>
        <v>2012-2014PersonsPT1</v>
      </c>
      <c r="B9676" s="151" t="str">
        <f t="shared" si="302"/>
        <v>2012-2014_Persons_PT1_&lt;75</v>
      </c>
      <c r="C9676" s="152" t="s">
        <v>216</v>
      </c>
      <c r="D9676" s="152" t="s">
        <v>215</v>
      </c>
      <c r="E9676" s="152" t="s">
        <v>179</v>
      </c>
      <c r="F9676" s="152">
        <v>408</v>
      </c>
      <c r="G9676" s="152">
        <v>136</v>
      </c>
      <c r="H9676" s="152">
        <v>221.634335938985</v>
      </c>
      <c r="I9676" s="152">
        <v>221.54874173805601</v>
      </c>
      <c r="J9676" s="152">
        <v>200.41744950783499</v>
      </c>
      <c r="K9676" s="152">
        <v>244.289321711767</v>
      </c>
      <c r="L9676" s="152">
        <v>21.1312922302209</v>
      </c>
      <c r="M9676" s="152">
        <v>22.7405799737117</v>
      </c>
    </row>
    <row r="9677" spans="1:13">
      <c r="A9677" s="150" t="str">
        <f t="shared" si="303"/>
        <v>2004-2006PersonsPT2</v>
      </c>
      <c r="B9677" s="151" t="str">
        <f t="shared" si="302"/>
        <v>2004-2006_Persons_PT2_&lt;75</v>
      </c>
      <c r="C9677" s="152" t="s">
        <v>1</v>
      </c>
      <c r="D9677" s="152" t="s">
        <v>215</v>
      </c>
      <c r="E9677" s="152" t="s">
        <v>180</v>
      </c>
      <c r="F9677" s="152">
        <v>422</v>
      </c>
      <c r="G9677" s="152">
        <v>140.666666666667</v>
      </c>
      <c r="H9677" s="152">
        <v>244.84065051027801</v>
      </c>
      <c r="I9677" s="152">
        <v>357.01430795738599</v>
      </c>
      <c r="J9677" s="152">
        <v>323.30188481018001</v>
      </c>
      <c r="K9677" s="152">
        <v>393.24947710453199</v>
      </c>
      <c r="L9677" s="152">
        <v>33.712423147206103</v>
      </c>
      <c r="M9677" s="152">
        <v>36.235169147145797</v>
      </c>
    </row>
    <row r="9678" spans="1:13">
      <c r="A9678" s="150" t="str">
        <f t="shared" si="303"/>
        <v>2005-2007PersonsPT2</v>
      </c>
      <c r="B9678" s="151" t="str">
        <f t="shared" si="302"/>
        <v>2005-2007_Persons_PT2_&lt;75</v>
      </c>
      <c r="C9678" s="152" t="s">
        <v>3</v>
      </c>
      <c r="D9678" s="152" t="s">
        <v>215</v>
      </c>
      <c r="E9678" s="152" t="s">
        <v>180</v>
      </c>
      <c r="F9678" s="152">
        <v>428</v>
      </c>
      <c r="G9678" s="152">
        <v>142.666666666667</v>
      </c>
      <c r="H9678" s="152">
        <v>242.88235527786799</v>
      </c>
      <c r="I9678" s="152">
        <v>354.65104871135202</v>
      </c>
      <c r="J9678" s="152">
        <v>321.29085821792302</v>
      </c>
      <c r="K9678" s="152">
        <v>390.48936437098598</v>
      </c>
      <c r="L9678" s="152">
        <v>33.360190493428703</v>
      </c>
      <c r="M9678" s="152">
        <v>35.838315659634802</v>
      </c>
    </row>
    <row r="9679" spans="1:13">
      <c r="A9679" s="150" t="str">
        <f t="shared" si="303"/>
        <v>2006-2008PersonsPT2</v>
      </c>
      <c r="B9679" s="151" t="str">
        <f t="shared" si="302"/>
        <v>2006-2008_Persons_PT2_&lt;75</v>
      </c>
      <c r="C9679" s="152" t="s">
        <v>4</v>
      </c>
      <c r="D9679" s="152" t="s">
        <v>215</v>
      </c>
      <c r="E9679" s="152" t="s">
        <v>180</v>
      </c>
      <c r="F9679" s="152">
        <v>420</v>
      </c>
      <c r="G9679" s="152">
        <v>140</v>
      </c>
      <c r="H9679" s="152">
        <v>232.616100357232</v>
      </c>
      <c r="I9679" s="152">
        <v>341.23491992011998</v>
      </c>
      <c r="J9679" s="152">
        <v>308.83172169032002</v>
      </c>
      <c r="K9679" s="152">
        <v>376.06889259669703</v>
      </c>
      <c r="L9679" s="152">
        <v>32.403198229800097</v>
      </c>
      <c r="M9679" s="152">
        <v>34.833972676576501</v>
      </c>
    </row>
    <row r="9680" spans="1:13">
      <c r="A9680" s="150" t="str">
        <f t="shared" si="303"/>
        <v>2007-2009PersonsPT2</v>
      </c>
      <c r="B9680" s="151" t="str">
        <f t="shared" si="302"/>
        <v>2007-2009_Persons_PT2_&lt;75</v>
      </c>
      <c r="C9680" s="152" t="s">
        <v>5</v>
      </c>
      <c r="D9680" s="152" t="s">
        <v>215</v>
      </c>
      <c r="E9680" s="152" t="s">
        <v>180</v>
      </c>
      <c r="F9680" s="152">
        <v>406</v>
      </c>
      <c r="G9680" s="152">
        <v>135.333333333333</v>
      </c>
      <c r="H9680" s="152">
        <v>219.54371677779</v>
      </c>
      <c r="I9680" s="152">
        <v>322.20152775658198</v>
      </c>
      <c r="J9680" s="152">
        <v>291.02361179362703</v>
      </c>
      <c r="K9680" s="152">
        <v>355.75992962932202</v>
      </c>
      <c r="L9680" s="152">
        <v>31.177915962955002</v>
      </c>
      <c r="M9680" s="152">
        <v>33.558401872739303</v>
      </c>
    </row>
    <row r="9681" spans="1:13">
      <c r="A9681" s="150" t="str">
        <f t="shared" si="303"/>
        <v>2008-2010PersonsPT2</v>
      </c>
      <c r="B9681" s="151" t="str">
        <f t="shared" si="302"/>
        <v>2008-2010_Persons_PT2_&lt;75</v>
      </c>
      <c r="C9681" s="152" t="s">
        <v>6</v>
      </c>
      <c r="D9681" s="152" t="s">
        <v>215</v>
      </c>
      <c r="E9681" s="152" t="s">
        <v>180</v>
      </c>
      <c r="F9681" s="152">
        <v>396</v>
      </c>
      <c r="G9681" s="152">
        <v>132</v>
      </c>
      <c r="H9681" s="152">
        <v>210.08737725008399</v>
      </c>
      <c r="I9681" s="152">
        <v>311.01426229562702</v>
      </c>
      <c r="J9681" s="152">
        <v>280.60927451374499</v>
      </c>
      <c r="K9681" s="152">
        <v>343.77106349687602</v>
      </c>
      <c r="L9681" s="152">
        <v>30.404987781881399</v>
      </c>
      <c r="M9681" s="152">
        <v>32.756801201248798</v>
      </c>
    </row>
    <row r="9682" spans="1:13">
      <c r="A9682" s="150" t="str">
        <f t="shared" si="303"/>
        <v>2009-2011PersonsPT2</v>
      </c>
      <c r="B9682" s="151" t="str">
        <f t="shared" si="302"/>
        <v>2009-2011_Persons_PT2_&lt;75</v>
      </c>
      <c r="C9682" s="152" t="s">
        <v>7</v>
      </c>
      <c r="D9682" s="152" t="s">
        <v>215</v>
      </c>
      <c r="E9682" s="152" t="s">
        <v>180</v>
      </c>
      <c r="F9682" s="152">
        <v>387</v>
      </c>
      <c r="G9682" s="152">
        <v>129</v>
      </c>
      <c r="H9682" s="152">
        <v>202.12043662192499</v>
      </c>
      <c r="I9682" s="152">
        <v>293.50923043032299</v>
      </c>
      <c r="J9682" s="152">
        <v>264.43340466394199</v>
      </c>
      <c r="K9682" s="152">
        <v>324.86115582475099</v>
      </c>
      <c r="L9682" s="152">
        <v>29.075825766380799</v>
      </c>
      <c r="M9682" s="152">
        <v>31.351925394428001</v>
      </c>
    </row>
    <row r="9683" spans="1:13">
      <c r="A9683" s="150" t="str">
        <f t="shared" si="303"/>
        <v>2010-2012PersonsPT2</v>
      </c>
      <c r="B9683" s="151" t="str">
        <f t="shared" si="302"/>
        <v>2010-2012_Persons_PT2_&lt;75</v>
      </c>
      <c r="C9683" s="152" t="s">
        <v>8</v>
      </c>
      <c r="D9683" s="152" t="s">
        <v>215</v>
      </c>
      <c r="E9683" s="152" t="s">
        <v>180</v>
      </c>
      <c r="F9683" s="152">
        <v>383</v>
      </c>
      <c r="G9683" s="152">
        <v>127.666666666667</v>
      </c>
      <c r="H9683" s="152">
        <v>197.52245979928</v>
      </c>
      <c r="I9683" s="152">
        <v>282.12247581510098</v>
      </c>
      <c r="J9683" s="152">
        <v>254.07582124090499</v>
      </c>
      <c r="K9683" s="152">
        <v>312.37658434778001</v>
      </c>
      <c r="L9683" s="152">
        <v>28.046654574196101</v>
      </c>
      <c r="M9683" s="152">
        <v>30.254108532679101</v>
      </c>
    </row>
    <row r="9684" spans="1:13">
      <c r="A9684" s="150" t="str">
        <f t="shared" si="303"/>
        <v>2011-2013PersonsPT2</v>
      </c>
      <c r="B9684" s="151" t="str">
        <f t="shared" si="302"/>
        <v>2011-2013_Persons_PT2_&lt;75</v>
      </c>
      <c r="C9684" s="152" t="s">
        <v>9</v>
      </c>
      <c r="D9684" s="152" t="s">
        <v>215</v>
      </c>
      <c r="E9684" s="152" t="s">
        <v>180</v>
      </c>
      <c r="F9684" s="152">
        <v>390</v>
      </c>
      <c r="G9684" s="152">
        <v>130</v>
      </c>
      <c r="H9684" s="152">
        <v>198.756497808582</v>
      </c>
      <c r="I9684" s="152">
        <v>281.46126362651597</v>
      </c>
      <c r="J9684" s="152">
        <v>253.74380715590601</v>
      </c>
      <c r="K9684" s="152">
        <v>311.33977234926198</v>
      </c>
      <c r="L9684" s="152">
        <v>27.717456470609299</v>
      </c>
      <c r="M9684" s="152">
        <v>29.878508722746201</v>
      </c>
    </row>
    <row r="9685" spans="1:13">
      <c r="A9685" s="150" t="str">
        <f t="shared" si="303"/>
        <v>2012-2014PersonsPT2</v>
      </c>
      <c r="B9685" s="151" t="str">
        <f t="shared" si="302"/>
        <v>2012-2014_Persons_PT2_&lt;75</v>
      </c>
      <c r="C9685" s="152" t="s">
        <v>216</v>
      </c>
      <c r="D9685" s="152" t="s">
        <v>215</v>
      </c>
      <c r="E9685" s="152" t="s">
        <v>180</v>
      </c>
      <c r="F9685" s="152">
        <v>422</v>
      </c>
      <c r="G9685" s="152">
        <v>140.666666666667</v>
      </c>
      <c r="H9685" s="152">
        <v>213.042007643261</v>
      </c>
      <c r="I9685" s="152">
        <v>297.80143590676499</v>
      </c>
      <c r="J9685" s="152">
        <v>269.62372098375801</v>
      </c>
      <c r="K9685" s="152">
        <v>328.08772716375699</v>
      </c>
      <c r="L9685" s="152">
        <v>28.177714923007301</v>
      </c>
      <c r="M9685" s="152">
        <v>30.2862912569915</v>
      </c>
    </row>
    <row r="9686" spans="1:13">
      <c r="A9686" s="150" t="str">
        <f t="shared" si="303"/>
        <v>2004-2006PersonsPT3</v>
      </c>
      <c r="B9686" s="151" t="str">
        <f t="shared" si="302"/>
        <v>2004-2006_Persons_PT3_&lt;75</v>
      </c>
      <c r="C9686" s="152" t="s">
        <v>1</v>
      </c>
      <c r="D9686" s="152" t="s">
        <v>215</v>
      </c>
      <c r="E9686" s="152" t="s">
        <v>181</v>
      </c>
      <c r="F9686" s="152">
        <v>443</v>
      </c>
      <c r="G9686" s="152">
        <v>147.666666666667</v>
      </c>
      <c r="H9686" s="152">
        <v>246.32596208915601</v>
      </c>
      <c r="I9686" s="152">
        <v>417.44953760672598</v>
      </c>
      <c r="J9686" s="152">
        <v>378.673815628868</v>
      </c>
      <c r="K9686" s="152">
        <v>459.054551306821</v>
      </c>
      <c r="L9686" s="152">
        <v>38.775721977858197</v>
      </c>
      <c r="M9686" s="152">
        <v>41.605013700095597</v>
      </c>
    </row>
    <row r="9687" spans="1:13">
      <c r="A9687" s="150" t="str">
        <f t="shared" si="303"/>
        <v>2005-2007PersonsPT3</v>
      </c>
      <c r="B9687" s="151" t="str">
        <f t="shared" si="302"/>
        <v>2005-2007_Persons_PT3_&lt;75</v>
      </c>
      <c r="C9687" s="152" t="s">
        <v>3</v>
      </c>
      <c r="D9687" s="152" t="s">
        <v>215</v>
      </c>
      <c r="E9687" s="152" t="s">
        <v>181</v>
      </c>
      <c r="F9687" s="152">
        <v>448</v>
      </c>
      <c r="G9687" s="152">
        <v>149.333333333333</v>
      </c>
      <c r="H9687" s="152">
        <v>247.019772609477</v>
      </c>
      <c r="I9687" s="152">
        <v>406.593396127586</v>
      </c>
      <c r="J9687" s="152">
        <v>368.763801555329</v>
      </c>
      <c r="K9687" s="152">
        <v>447.167196953896</v>
      </c>
      <c r="L9687" s="152">
        <v>37.829594572256298</v>
      </c>
      <c r="M9687" s="152">
        <v>40.573800826310901</v>
      </c>
    </row>
    <row r="9688" spans="1:13">
      <c r="A9688" s="150" t="str">
        <f t="shared" si="303"/>
        <v>2006-2008PersonsPT3</v>
      </c>
      <c r="B9688" s="151" t="str">
        <f t="shared" si="302"/>
        <v>2006-2008_Persons_PT3_&lt;75</v>
      </c>
      <c r="C9688" s="152" t="s">
        <v>4</v>
      </c>
      <c r="D9688" s="152" t="s">
        <v>215</v>
      </c>
      <c r="E9688" s="152" t="s">
        <v>181</v>
      </c>
      <c r="F9688" s="152">
        <v>467</v>
      </c>
      <c r="G9688" s="152">
        <v>155.666666666667</v>
      </c>
      <c r="H9688" s="152">
        <v>256.11354549991501</v>
      </c>
      <c r="I9688" s="152">
        <v>422.21476047853099</v>
      </c>
      <c r="J9688" s="152">
        <v>383.710456527546</v>
      </c>
      <c r="K9688" s="152">
        <v>463.45260589506</v>
      </c>
      <c r="L9688" s="152">
        <v>38.504303950985097</v>
      </c>
      <c r="M9688" s="152">
        <v>41.237845416528998</v>
      </c>
    </row>
    <row r="9689" spans="1:13">
      <c r="A9689" s="150" t="str">
        <f t="shared" si="303"/>
        <v>2007-2009PersonsPT3</v>
      </c>
      <c r="B9689" s="151" t="str">
        <f t="shared" si="302"/>
        <v>2007-2009_Persons_PT3_&lt;75</v>
      </c>
      <c r="C9689" s="152" t="s">
        <v>5</v>
      </c>
      <c r="D9689" s="152" t="s">
        <v>215</v>
      </c>
      <c r="E9689" s="152" t="s">
        <v>181</v>
      </c>
      <c r="F9689" s="152">
        <v>483</v>
      </c>
      <c r="G9689" s="152">
        <v>161</v>
      </c>
      <c r="H9689" s="152">
        <v>261.61137440758301</v>
      </c>
      <c r="I9689" s="152">
        <v>435.19906728856</v>
      </c>
      <c r="J9689" s="152">
        <v>396.13850806533702</v>
      </c>
      <c r="K9689" s="152">
        <v>476.98459692290697</v>
      </c>
      <c r="L9689" s="152">
        <v>39.060559223222597</v>
      </c>
      <c r="M9689" s="152">
        <v>41.785529634347498</v>
      </c>
    </row>
    <row r="9690" spans="1:13">
      <c r="A9690" s="150" t="str">
        <f t="shared" si="303"/>
        <v>2008-2010PersonsPT3</v>
      </c>
      <c r="B9690" s="151" t="str">
        <f t="shared" si="302"/>
        <v>2008-2010_Persons_PT3_&lt;75</v>
      </c>
      <c r="C9690" s="152" t="s">
        <v>6</v>
      </c>
      <c r="D9690" s="152" t="s">
        <v>215</v>
      </c>
      <c r="E9690" s="152" t="s">
        <v>181</v>
      </c>
      <c r="F9690" s="152">
        <v>485</v>
      </c>
      <c r="G9690" s="152">
        <v>161.666666666667</v>
      </c>
      <c r="H9690" s="152">
        <v>258.91384308219602</v>
      </c>
      <c r="I9690" s="152">
        <v>437.256202766981</v>
      </c>
      <c r="J9690" s="152">
        <v>398.14213524648801</v>
      </c>
      <c r="K9690" s="152">
        <v>479.09312985434502</v>
      </c>
      <c r="L9690" s="152">
        <v>39.114067520493101</v>
      </c>
      <c r="M9690" s="152">
        <v>41.836927087363897</v>
      </c>
    </row>
    <row r="9691" spans="1:13">
      <c r="A9691" s="150" t="str">
        <f t="shared" si="303"/>
        <v>2009-2011PersonsPT3</v>
      </c>
      <c r="B9691" s="151" t="str">
        <f t="shared" si="302"/>
        <v>2009-2011_Persons_PT3_&lt;75</v>
      </c>
      <c r="C9691" s="152" t="s">
        <v>7</v>
      </c>
      <c r="D9691" s="152" t="s">
        <v>215</v>
      </c>
      <c r="E9691" s="152" t="s">
        <v>181</v>
      </c>
      <c r="F9691" s="152">
        <v>465</v>
      </c>
      <c r="G9691" s="152">
        <v>155</v>
      </c>
      <c r="H9691" s="152">
        <v>244.206015345591</v>
      </c>
      <c r="I9691" s="152">
        <v>407.37873448041699</v>
      </c>
      <c r="J9691" s="152">
        <v>370.03853329417302</v>
      </c>
      <c r="K9691" s="152">
        <v>447.37574724613</v>
      </c>
      <c r="L9691" s="152">
        <v>37.340201186243398</v>
      </c>
      <c r="M9691" s="152">
        <v>39.997012765713002</v>
      </c>
    </row>
    <row r="9692" spans="1:13">
      <c r="A9692" s="150" t="str">
        <f t="shared" si="303"/>
        <v>2010-2012PersonsPT3</v>
      </c>
      <c r="B9692" s="151" t="str">
        <f t="shared" si="302"/>
        <v>2010-2012_Persons_PT3_&lt;75</v>
      </c>
      <c r="C9692" s="152" t="s">
        <v>8</v>
      </c>
      <c r="D9692" s="152" t="s">
        <v>215</v>
      </c>
      <c r="E9692" s="152" t="s">
        <v>181</v>
      </c>
      <c r="F9692" s="152">
        <v>468</v>
      </c>
      <c r="G9692" s="152">
        <v>156</v>
      </c>
      <c r="H9692" s="152">
        <v>243.07142560352401</v>
      </c>
      <c r="I9692" s="152">
        <v>405.58621697386798</v>
      </c>
      <c r="J9692" s="152">
        <v>368.42733490047999</v>
      </c>
      <c r="K9692" s="152">
        <v>445.38019694466101</v>
      </c>
      <c r="L9692" s="152">
        <v>37.158882073388</v>
      </c>
      <c r="M9692" s="152">
        <v>39.793979970792897</v>
      </c>
    </row>
    <row r="9693" spans="1:13">
      <c r="A9693" s="150" t="str">
        <f t="shared" si="303"/>
        <v>2011-2013PersonsPT3</v>
      </c>
      <c r="B9693" s="151" t="str">
        <f t="shared" si="302"/>
        <v>2011-2013_Persons_PT3_&lt;75</v>
      </c>
      <c r="C9693" s="152" t="s">
        <v>9</v>
      </c>
      <c r="D9693" s="152" t="s">
        <v>215</v>
      </c>
      <c r="E9693" s="152" t="s">
        <v>181</v>
      </c>
      <c r="F9693" s="152">
        <v>444</v>
      </c>
      <c r="G9693" s="152">
        <v>148</v>
      </c>
      <c r="H9693" s="152">
        <v>228.469102641288</v>
      </c>
      <c r="I9693" s="152">
        <v>379.47181884463402</v>
      </c>
      <c r="J9693" s="152">
        <v>343.80935831153602</v>
      </c>
      <c r="K9693" s="152">
        <v>417.73336306126401</v>
      </c>
      <c r="L9693" s="152">
        <v>35.662460533097899</v>
      </c>
      <c r="M9693" s="152">
        <v>38.261544216629801</v>
      </c>
    </row>
    <row r="9694" spans="1:13">
      <c r="A9694" s="150" t="str">
        <f t="shared" si="303"/>
        <v>2012-2014PersonsPT3</v>
      </c>
      <c r="B9694" s="151" t="str">
        <f t="shared" si="302"/>
        <v>2012-2014_Persons_PT3_&lt;75</v>
      </c>
      <c r="C9694" s="152" t="s">
        <v>216</v>
      </c>
      <c r="D9694" s="152" t="s">
        <v>215</v>
      </c>
      <c r="E9694" s="152" t="s">
        <v>181</v>
      </c>
      <c r="F9694" s="152">
        <v>446</v>
      </c>
      <c r="G9694" s="152">
        <v>148.666666666667</v>
      </c>
      <c r="H9694" s="152">
        <v>228.16683804758799</v>
      </c>
      <c r="I9694" s="152">
        <v>381.72161054463197</v>
      </c>
      <c r="J9694" s="152">
        <v>345.98496325288698</v>
      </c>
      <c r="K9694" s="152">
        <v>420.05667277618198</v>
      </c>
      <c r="L9694" s="152">
        <v>35.736647291745001</v>
      </c>
      <c r="M9694" s="152">
        <v>38.335062231549799</v>
      </c>
    </row>
    <row r="9695" spans="1:13">
      <c r="A9695" s="150" t="str">
        <f t="shared" si="303"/>
        <v>2004-2006PersonsPT4</v>
      </c>
      <c r="B9695" s="151" t="str">
        <f t="shared" si="302"/>
        <v>2004-2006_Persons_PT4_&lt;75</v>
      </c>
      <c r="C9695" s="152" t="s">
        <v>1</v>
      </c>
      <c r="D9695" s="152" t="s">
        <v>215</v>
      </c>
      <c r="E9695" s="152" t="s">
        <v>182</v>
      </c>
      <c r="F9695" s="152">
        <v>715</v>
      </c>
      <c r="G9695" s="152">
        <v>238.333333333333</v>
      </c>
      <c r="H9695" s="152">
        <v>400.23734354358402</v>
      </c>
      <c r="I9695" s="152">
        <v>584.74816056198995</v>
      </c>
      <c r="J9695" s="152">
        <v>541.762817999753</v>
      </c>
      <c r="K9695" s="152">
        <v>630.18173394523399</v>
      </c>
      <c r="L9695" s="152">
        <v>42.985342562237498</v>
      </c>
      <c r="M9695" s="152">
        <v>45.433573383243903</v>
      </c>
    </row>
    <row r="9696" spans="1:13">
      <c r="A9696" s="150" t="str">
        <f t="shared" si="303"/>
        <v>2005-2007PersonsPT4</v>
      </c>
      <c r="B9696" s="151" t="str">
        <f t="shared" si="302"/>
        <v>2005-2007_Persons_PT4_&lt;75</v>
      </c>
      <c r="C9696" s="152" t="s">
        <v>3</v>
      </c>
      <c r="D9696" s="152" t="s">
        <v>215</v>
      </c>
      <c r="E9696" s="152" t="s">
        <v>182</v>
      </c>
      <c r="F9696" s="152">
        <v>722</v>
      </c>
      <c r="G9696" s="152">
        <v>240.666666666667</v>
      </c>
      <c r="H9696" s="152">
        <v>395.06443052173699</v>
      </c>
      <c r="I9696" s="152">
        <v>584.24765536068105</v>
      </c>
      <c r="J9696" s="152">
        <v>541.45569365212305</v>
      </c>
      <c r="K9696" s="152">
        <v>629.46462592503099</v>
      </c>
      <c r="L9696" s="152">
        <v>42.7919617085577</v>
      </c>
      <c r="M9696" s="152">
        <v>45.216970564350298</v>
      </c>
    </row>
    <row r="9697" spans="1:13">
      <c r="A9697" s="150" t="str">
        <f t="shared" si="303"/>
        <v>2006-2008PersonsPT4</v>
      </c>
      <c r="B9697" s="151" t="str">
        <f t="shared" si="302"/>
        <v>2006-2008_Persons_PT4_&lt;75</v>
      </c>
      <c r="C9697" s="152" t="s">
        <v>4</v>
      </c>
      <c r="D9697" s="152" t="s">
        <v>215</v>
      </c>
      <c r="E9697" s="152" t="s">
        <v>182</v>
      </c>
      <c r="F9697" s="152">
        <v>699</v>
      </c>
      <c r="G9697" s="152">
        <v>233</v>
      </c>
      <c r="H9697" s="152">
        <v>373.30969216637101</v>
      </c>
      <c r="I9697" s="152">
        <v>557.65436565034202</v>
      </c>
      <c r="J9697" s="152">
        <v>516.09303175271305</v>
      </c>
      <c r="K9697" s="152">
        <v>601.61060687795998</v>
      </c>
      <c r="L9697" s="152">
        <v>41.561333897629297</v>
      </c>
      <c r="M9697" s="152">
        <v>43.956241227617703</v>
      </c>
    </row>
    <row r="9698" spans="1:13">
      <c r="A9698" s="150" t="str">
        <f t="shared" si="303"/>
        <v>2007-2009PersonsPT4</v>
      </c>
      <c r="B9698" s="151" t="str">
        <f t="shared" si="302"/>
        <v>2007-2009_Persons_PT4_&lt;75</v>
      </c>
      <c r="C9698" s="152" t="s">
        <v>5</v>
      </c>
      <c r="D9698" s="152" t="s">
        <v>215</v>
      </c>
      <c r="E9698" s="152" t="s">
        <v>182</v>
      </c>
      <c r="F9698" s="152">
        <v>679</v>
      </c>
      <c r="G9698" s="152">
        <v>226.333333333333</v>
      </c>
      <c r="H9698" s="152">
        <v>353.93340422426598</v>
      </c>
      <c r="I9698" s="152">
        <v>534.07585138456704</v>
      </c>
      <c r="J9698" s="152">
        <v>493.66278511861498</v>
      </c>
      <c r="K9698" s="152">
        <v>576.85278630854395</v>
      </c>
      <c r="L9698" s="152">
        <v>40.413066265952203</v>
      </c>
      <c r="M9698" s="152">
        <v>42.776934923976597</v>
      </c>
    </row>
    <row r="9699" spans="1:13">
      <c r="A9699" s="150" t="str">
        <f t="shared" si="303"/>
        <v>2008-2010PersonsPT4</v>
      </c>
      <c r="B9699" s="151" t="str">
        <f t="shared" si="302"/>
        <v>2008-2010_Persons_PT4_&lt;75</v>
      </c>
      <c r="C9699" s="152" t="s">
        <v>6</v>
      </c>
      <c r="D9699" s="152" t="s">
        <v>215</v>
      </c>
      <c r="E9699" s="152" t="s">
        <v>182</v>
      </c>
      <c r="F9699" s="152">
        <v>658</v>
      </c>
      <c r="G9699" s="152">
        <v>219.333333333333</v>
      </c>
      <c r="H9699" s="152">
        <v>335.51742600005099</v>
      </c>
      <c r="I9699" s="152">
        <v>517.582521352296</v>
      </c>
      <c r="J9699" s="152">
        <v>477.80226194087402</v>
      </c>
      <c r="K9699" s="152">
        <v>559.72766188851995</v>
      </c>
      <c r="L9699" s="152">
        <v>39.780259411422399</v>
      </c>
      <c r="M9699" s="152">
        <v>42.145140536224098</v>
      </c>
    </row>
    <row r="9700" spans="1:13">
      <c r="A9700" s="150" t="str">
        <f t="shared" si="303"/>
        <v>2009-2011PersonsPT4</v>
      </c>
      <c r="B9700" s="151" t="str">
        <f t="shared" si="302"/>
        <v>2009-2011_Persons_PT4_&lt;75</v>
      </c>
      <c r="C9700" s="152" t="s">
        <v>7</v>
      </c>
      <c r="D9700" s="152" t="s">
        <v>215</v>
      </c>
      <c r="E9700" s="152" t="s">
        <v>182</v>
      </c>
      <c r="F9700" s="152">
        <v>651</v>
      </c>
      <c r="G9700" s="152">
        <v>217</v>
      </c>
      <c r="H9700" s="152">
        <v>325.56999754947299</v>
      </c>
      <c r="I9700" s="152">
        <v>503.62091692682299</v>
      </c>
      <c r="J9700" s="152">
        <v>464.666318543643</v>
      </c>
      <c r="K9700" s="152">
        <v>544.90413180974599</v>
      </c>
      <c r="L9700" s="152">
        <v>38.954598383179601</v>
      </c>
      <c r="M9700" s="152">
        <v>41.283214882923502</v>
      </c>
    </row>
    <row r="9701" spans="1:13">
      <c r="A9701" s="150" t="str">
        <f t="shared" si="303"/>
        <v>2010-2012PersonsPT4</v>
      </c>
      <c r="B9701" s="151" t="str">
        <f t="shared" si="302"/>
        <v>2010-2012_Persons_PT4_&lt;75</v>
      </c>
      <c r="C9701" s="152" t="s">
        <v>8</v>
      </c>
      <c r="D9701" s="152" t="s">
        <v>215</v>
      </c>
      <c r="E9701" s="152" t="s">
        <v>182</v>
      </c>
      <c r="F9701" s="152">
        <v>665</v>
      </c>
      <c r="G9701" s="152">
        <v>221.666666666667</v>
      </c>
      <c r="H9701" s="152">
        <v>326.40760210667901</v>
      </c>
      <c r="I9701" s="152">
        <v>513.40530073068703</v>
      </c>
      <c r="J9701" s="152">
        <v>474.08365621013098</v>
      </c>
      <c r="K9701" s="152">
        <v>555.051830969192</v>
      </c>
      <c r="L9701" s="152">
        <v>39.321644520555303</v>
      </c>
      <c r="M9701" s="152">
        <v>41.646530238505498</v>
      </c>
    </row>
    <row r="9702" spans="1:13">
      <c r="A9702" s="150" t="str">
        <f t="shared" si="303"/>
        <v>2011-2013PersonsPT4</v>
      </c>
      <c r="B9702" s="151" t="str">
        <f t="shared" si="302"/>
        <v>2011-2013_Persons_PT4_&lt;75</v>
      </c>
      <c r="C9702" s="152" t="s">
        <v>9</v>
      </c>
      <c r="D9702" s="152" t="s">
        <v>215</v>
      </c>
      <c r="E9702" s="152" t="s">
        <v>182</v>
      </c>
      <c r="F9702" s="152">
        <v>669</v>
      </c>
      <c r="G9702" s="152">
        <v>223</v>
      </c>
      <c r="H9702" s="152">
        <v>322.36924529938398</v>
      </c>
      <c r="I9702" s="152">
        <v>512.61627772603299</v>
      </c>
      <c r="J9702" s="152">
        <v>473.43320146765097</v>
      </c>
      <c r="K9702" s="152">
        <v>554.10888888310296</v>
      </c>
      <c r="L9702" s="152">
        <v>39.183076258382499</v>
      </c>
      <c r="M9702" s="152">
        <v>41.492611157069497</v>
      </c>
    </row>
    <row r="9703" spans="1:13">
      <c r="A9703" s="150" t="str">
        <f t="shared" si="303"/>
        <v>2012-2014PersonsPT4</v>
      </c>
      <c r="B9703" s="151" t="str">
        <f t="shared" si="302"/>
        <v>2012-2014_Persons_PT4_&lt;75</v>
      </c>
      <c r="C9703" s="152" t="s">
        <v>216</v>
      </c>
      <c r="D9703" s="152" t="s">
        <v>215</v>
      </c>
      <c r="E9703" s="152" t="s">
        <v>182</v>
      </c>
      <c r="F9703" s="152">
        <v>685</v>
      </c>
      <c r="G9703" s="152">
        <v>228.333333333333</v>
      </c>
      <c r="H9703" s="152">
        <v>324.496911357866</v>
      </c>
      <c r="I9703" s="152">
        <v>518.55286898115696</v>
      </c>
      <c r="J9703" s="152">
        <v>479.31036633074802</v>
      </c>
      <c r="K9703" s="152">
        <v>560.08037761641106</v>
      </c>
      <c r="L9703" s="152">
        <v>39.242502650408703</v>
      </c>
      <c r="M9703" s="152">
        <v>41.527508635254001</v>
      </c>
    </row>
    <row r="9704" spans="1:13">
      <c r="A9704" s="150" t="str">
        <f t="shared" si="303"/>
        <v>2004-2006PersonsPT5</v>
      </c>
      <c r="B9704" s="151" t="str">
        <f t="shared" si="302"/>
        <v>2004-2006_Persons_PT5_&lt;75</v>
      </c>
      <c r="C9704" s="152" t="s">
        <v>1</v>
      </c>
      <c r="D9704" s="152" t="s">
        <v>215</v>
      </c>
      <c r="E9704" s="152" t="s">
        <v>183</v>
      </c>
      <c r="F9704" s="152">
        <v>864</v>
      </c>
      <c r="G9704" s="152">
        <v>288</v>
      </c>
      <c r="H9704" s="152">
        <v>470.56773125353999</v>
      </c>
      <c r="I9704" s="152">
        <v>692.20277413907002</v>
      </c>
      <c r="J9704" s="152">
        <v>646.11542519286195</v>
      </c>
      <c r="K9704" s="152">
        <v>740.67133172817603</v>
      </c>
      <c r="L9704" s="152">
        <v>46.0873489462085</v>
      </c>
      <c r="M9704" s="152">
        <v>48.4685575891056</v>
      </c>
    </row>
    <row r="9705" spans="1:13">
      <c r="A9705" s="150" t="str">
        <f t="shared" si="303"/>
        <v>2005-2007PersonsPT5</v>
      </c>
      <c r="B9705" s="151" t="str">
        <f t="shared" si="302"/>
        <v>2005-2007_Persons_PT5_&lt;75</v>
      </c>
      <c r="C9705" s="152" t="s">
        <v>3</v>
      </c>
      <c r="D9705" s="152" t="s">
        <v>215</v>
      </c>
      <c r="E9705" s="152" t="s">
        <v>183</v>
      </c>
      <c r="F9705" s="152">
        <v>892</v>
      </c>
      <c r="G9705" s="152">
        <v>297.33333333333297</v>
      </c>
      <c r="H9705" s="152">
        <v>482.76235319586499</v>
      </c>
      <c r="I9705" s="152">
        <v>714.71637860250701</v>
      </c>
      <c r="J9705" s="152">
        <v>667.75633166946398</v>
      </c>
      <c r="K9705" s="152">
        <v>764.06327777464196</v>
      </c>
      <c r="L9705" s="152">
        <v>46.960046933042896</v>
      </c>
      <c r="M9705" s="152">
        <v>49.346899172134599</v>
      </c>
    </row>
    <row r="9706" spans="1:13">
      <c r="A9706" s="150" t="str">
        <f t="shared" si="303"/>
        <v>2006-2008PersonsPT5</v>
      </c>
      <c r="B9706" s="151" t="str">
        <f t="shared" si="302"/>
        <v>2006-2008_Persons_PT5_&lt;75</v>
      </c>
      <c r="C9706" s="152" t="s">
        <v>4</v>
      </c>
      <c r="D9706" s="152" t="s">
        <v>215</v>
      </c>
      <c r="E9706" s="152" t="s">
        <v>183</v>
      </c>
      <c r="F9706" s="152">
        <v>915</v>
      </c>
      <c r="G9706" s="152">
        <v>305</v>
      </c>
      <c r="H9706" s="152">
        <v>491.85086436742102</v>
      </c>
      <c r="I9706" s="152">
        <v>723.85385654680795</v>
      </c>
      <c r="J9706" s="152">
        <v>676.72148403934</v>
      </c>
      <c r="K9706" s="152">
        <v>773.35071218908195</v>
      </c>
      <c r="L9706" s="152">
        <v>47.132372507468098</v>
      </c>
      <c r="M9706" s="152">
        <v>49.496855642273999</v>
      </c>
    </row>
    <row r="9707" spans="1:13">
      <c r="A9707" s="150" t="str">
        <f t="shared" si="303"/>
        <v>2007-2009PersonsPT5</v>
      </c>
      <c r="B9707" s="151" t="str">
        <f t="shared" si="302"/>
        <v>2007-2009_Persons_PT5_&lt;75</v>
      </c>
      <c r="C9707" s="152" t="s">
        <v>5</v>
      </c>
      <c r="D9707" s="152" t="s">
        <v>215</v>
      </c>
      <c r="E9707" s="152" t="s">
        <v>183</v>
      </c>
      <c r="F9707" s="152">
        <v>884</v>
      </c>
      <c r="G9707" s="152">
        <v>294.66666666666703</v>
      </c>
      <c r="H9707" s="152">
        <v>471.45660892567599</v>
      </c>
      <c r="I9707" s="152">
        <v>690.11073785869996</v>
      </c>
      <c r="J9707" s="152">
        <v>644.27077928766596</v>
      </c>
      <c r="K9707" s="152">
        <v>738.29142885397903</v>
      </c>
      <c r="L9707" s="152">
        <v>45.839958571033698</v>
      </c>
      <c r="M9707" s="152">
        <v>48.180690995279299</v>
      </c>
    </row>
    <row r="9708" spans="1:13">
      <c r="A9708" s="150" t="str">
        <f t="shared" si="303"/>
        <v>2008-2010PersonsPT5</v>
      </c>
      <c r="B9708" s="151" t="str">
        <f t="shared" si="302"/>
        <v>2008-2010_Persons_PT5_&lt;75</v>
      </c>
      <c r="C9708" s="152" t="s">
        <v>6</v>
      </c>
      <c r="D9708" s="152" t="s">
        <v>215</v>
      </c>
      <c r="E9708" s="152" t="s">
        <v>183</v>
      </c>
      <c r="F9708" s="152">
        <v>858</v>
      </c>
      <c r="G9708" s="152">
        <v>286</v>
      </c>
      <c r="H9708" s="152">
        <v>453.294308462022</v>
      </c>
      <c r="I9708" s="152">
        <v>657.633718775636</v>
      </c>
      <c r="J9708" s="152">
        <v>613.26940625084001</v>
      </c>
      <c r="K9708" s="152">
        <v>704.29844171142599</v>
      </c>
      <c r="L9708" s="152">
        <v>44.364312524796603</v>
      </c>
      <c r="M9708" s="152">
        <v>46.664722935789698</v>
      </c>
    </row>
    <row r="9709" spans="1:13">
      <c r="A9709" s="150" t="str">
        <f t="shared" si="303"/>
        <v>2009-2011PersonsPT5</v>
      </c>
      <c r="B9709" s="151" t="str">
        <f t="shared" si="302"/>
        <v>2009-2011_Persons_PT5_&lt;75</v>
      </c>
      <c r="C9709" s="152" t="s">
        <v>7</v>
      </c>
      <c r="D9709" s="152" t="s">
        <v>215</v>
      </c>
      <c r="E9709" s="152" t="s">
        <v>183</v>
      </c>
      <c r="F9709" s="152">
        <v>828</v>
      </c>
      <c r="G9709" s="152">
        <v>276</v>
      </c>
      <c r="H9709" s="152">
        <v>433.34676638526997</v>
      </c>
      <c r="I9709" s="152">
        <v>631.73369556764999</v>
      </c>
      <c r="J9709" s="152">
        <v>588.33663551978896</v>
      </c>
      <c r="K9709" s="152">
        <v>677.42257484751894</v>
      </c>
      <c r="L9709" s="152">
        <v>43.397060047860101</v>
      </c>
      <c r="M9709" s="152">
        <v>45.688879279869496</v>
      </c>
    </row>
    <row r="9710" spans="1:13">
      <c r="A9710" s="150" t="str">
        <f t="shared" si="303"/>
        <v>2010-2012PersonsPT5</v>
      </c>
      <c r="B9710" s="151" t="str">
        <f t="shared" si="302"/>
        <v>2010-2012_Persons_PT5_&lt;75</v>
      </c>
      <c r="C9710" s="152" t="s">
        <v>8</v>
      </c>
      <c r="D9710" s="152" t="s">
        <v>215</v>
      </c>
      <c r="E9710" s="152" t="s">
        <v>183</v>
      </c>
      <c r="F9710" s="152">
        <v>813</v>
      </c>
      <c r="G9710" s="152">
        <v>271</v>
      </c>
      <c r="H9710" s="152">
        <v>421.91246224584103</v>
      </c>
      <c r="I9710" s="152">
        <v>620.00303739890501</v>
      </c>
      <c r="J9710" s="152">
        <v>577.07308893280003</v>
      </c>
      <c r="K9710" s="152">
        <v>665.22155936164302</v>
      </c>
      <c r="L9710" s="152">
        <v>42.9299484661043</v>
      </c>
      <c r="M9710" s="152">
        <v>45.218521962738798</v>
      </c>
    </row>
    <row r="9711" spans="1:13">
      <c r="A9711" s="150" t="str">
        <f t="shared" si="303"/>
        <v>2011-2013PersonsPT5</v>
      </c>
      <c r="B9711" s="151" t="str">
        <f t="shared" si="302"/>
        <v>2011-2013_Persons_PT5_&lt;75</v>
      </c>
      <c r="C9711" s="152" t="s">
        <v>9</v>
      </c>
      <c r="D9711" s="152" t="s">
        <v>215</v>
      </c>
      <c r="E9711" s="152" t="s">
        <v>183</v>
      </c>
      <c r="F9711" s="152">
        <v>766</v>
      </c>
      <c r="G9711" s="152">
        <v>255.333333333333</v>
      </c>
      <c r="H9711" s="152">
        <v>394.03900265950602</v>
      </c>
      <c r="I9711" s="152">
        <v>579.51543615794503</v>
      </c>
      <c r="J9711" s="152">
        <v>538.18032877917801</v>
      </c>
      <c r="K9711" s="152">
        <v>623.12268287732604</v>
      </c>
      <c r="L9711" s="152">
        <v>41.335107378766899</v>
      </c>
      <c r="M9711" s="152">
        <v>43.607246719380797</v>
      </c>
    </row>
    <row r="9712" spans="1:13">
      <c r="A9712" s="150" t="str">
        <f t="shared" si="303"/>
        <v>2012-2014PersonsPT5</v>
      </c>
      <c r="B9712" s="151" t="str">
        <f t="shared" si="302"/>
        <v>2012-2014_Persons_PT5_&lt;75</v>
      </c>
      <c r="C9712" s="152" t="s">
        <v>216</v>
      </c>
      <c r="D9712" s="152" t="s">
        <v>215</v>
      </c>
      <c r="E9712" s="152" t="s">
        <v>183</v>
      </c>
      <c r="F9712" s="152">
        <v>770</v>
      </c>
      <c r="G9712" s="152">
        <v>256.66666666666703</v>
      </c>
      <c r="H9712" s="152">
        <v>393.204205753037</v>
      </c>
      <c r="I9712" s="152">
        <v>579.62005340912197</v>
      </c>
      <c r="J9712" s="152">
        <v>538.43591908441795</v>
      </c>
      <c r="K9712" s="152">
        <v>623.06196511630799</v>
      </c>
      <c r="L9712" s="152">
        <v>41.184134324704097</v>
      </c>
      <c r="M9712" s="152">
        <v>43.441911707186101</v>
      </c>
    </row>
    <row r="9713" spans="1:13">
      <c r="A9713" s="150" t="str">
        <f t="shared" si="303"/>
        <v>2004-2006PersonsW</v>
      </c>
      <c r="B9713" s="151" t="str">
        <f t="shared" si="302"/>
        <v>2004-2006_Persons_W_&lt;75</v>
      </c>
      <c r="C9713" s="152" t="s">
        <v>1</v>
      </c>
      <c r="D9713" s="152" t="s">
        <v>215</v>
      </c>
      <c r="E9713" s="152" t="s">
        <v>184</v>
      </c>
      <c r="F9713" s="152">
        <v>33205</v>
      </c>
      <c r="G9713" s="152">
        <v>11068.333333333299</v>
      </c>
      <c r="H9713" s="152">
        <v>406.507001212359</v>
      </c>
      <c r="I9713" s="152">
        <v>443.83995933602</v>
      </c>
      <c r="J9713" s="152">
        <v>439.06258878713601</v>
      </c>
      <c r="K9713" s="152">
        <v>448.65622034686902</v>
      </c>
      <c r="L9713" s="152">
        <v>4.7773705488842797</v>
      </c>
      <c r="M9713" s="152">
        <v>4.8162610108490798</v>
      </c>
    </row>
    <row r="9714" spans="1:13">
      <c r="A9714" s="150" t="str">
        <f t="shared" si="303"/>
        <v>2005-2007PersonsW</v>
      </c>
      <c r="B9714" s="151" t="str">
        <f t="shared" si="302"/>
        <v>2005-2007_Persons_W_&lt;75</v>
      </c>
      <c r="C9714" s="152" t="s">
        <v>3</v>
      </c>
      <c r="D9714" s="152" t="s">
        <v>215</v>
      </c>
      <c r="E9714" s="152" t="s">
        <v>184</v>
      </c>
      <c r="F9714" s="152">
        <v>33062</v>
      </c>
      <c r="G9714" s="152">
        <v>11020.666666666701</v>
      </c>
      <c r="H9714" s="152">
        <v>402.65620099927202</v>
      </c>
      <c r="I9714" s="152">
        <v>436.41479081015302</v>
      </c>
      <c r="J9714" s="152">
        <v>431.70644110359899</v>
      </c>
      <c r="K9714" s="152">
        <v>441.16155228520103</v>
      </c>
      <c r="L9714" s="152">
        <v>4.7083497065544897</v>
      </c>
      <c r="M9714" s="152">
        <v>4.7467614750481202</v>
      </c>
    </row>
    <row r="9715" spans="1:13">
      <c r="A9715" s="150" t="str">
        <f t="shared" si="303"/>
        <v>2006-2008PersonsW</v>
      </c>
      <c r="B9715" s="151" t="str">
        <f t="shared" si="302"/>
        <v>2006-2008_Persons_W_&lt;75</v>
      </c>
      <c r="C9715" s="152" t="s">
        <v>4</v>
      </c>
      <c r="D9715" s="152" t="s">
        <v>215</v>
      </c>
      <c r="E9715" s="152" t="s">
        <v>184</v>
      </c>
      <c r="F9715" s="152">
        <v>32912</v>
      </c>
      <c r="G9715" s="152">
        <v>10970.666666666701</v>
      </c>
      <c r="H9715" s="152">
        <v>398.41963761390298</v>
      </c>
      <c r="I9715" s="152">
        <v>428.31111544406502</v>
      </c>
      <c r="J9715" s="152">
        <v>423.67941501886099</v>
      </c>
      <c r="K9715" s="152">
        <v>432.98068871581199</v>
      </c>
      <c r="L9715" s="152">
        <v>4.6317004252036904</v>
      </c>
      <c r="M9715" s="152">
        <v>4.6695732717469101</v>
      </c>
    </row>
    <row r="9716" spans="1:13">
      <c r="A9716" s="150" t="str">
        <f t="shared" si="303"/>
        <v>2007-2009PersonsW</v>
      </c>
      <c r="B9716" s="151" t="str">
        <f t="shared" si="302"/>
        <v>2007-2009_Persons_W_&lt;75</v>
      </c>
      <c r="C9716" s="152" t="s">
        <v>5</v>
      </c>
      <c r="D9716" s="152" t="s">
        <v>215</v>
      </c>
      <c r="E9716" s="152" t="s">
        <v>184</v>
      </c>
      <c r="F9716" s="152">
        <v>32792</v>
      </c>
      <c r="G9716" s="152">
        <v>10930.666666666701</v>
      </c>
      <c r="H9716" s="152">
        <v>394.73388024535802</v>
      </c>
      <c r="I9716" s="152">
        <v>420.318431441727</v>
      </c>
      <c r="J9716" s="152">
        <v>415.764507641536</v>
      </c>
      <c r="K9716" s="152">
        <v>424.90966049838198</v>
      </c>
      <c r="L9716" s="152">
        <v>4.5539238001910602</v>
      </c>
      <c r="M9716" s="152">
        <v>4.5912290566543001</v>
      </c>
    </row>
    <row r="9717" spans="1:13">
      <c r="A9717" s="150" t="str">
        <f t="shared" si="303"/>
        <v>2008-2010PersonsW</v>
      </c>
      <c r="B9717" s="151" t="str">
        <f t="shared" si="302"/>
        <v>2008-2010_Persons_W_&lt;75</v>
      </c>
      <c r="C9717" s="152" t="s">
        <v>6</v>
      </c>
      <c r="D9717" s="152" t="s">
        <v>215</v>
      </c>
      <c r="E9717" s="152" t="s">
        <v>184</v>
      </c>
      <c r="F9717" s="152">
        <v>32143</v>
      </c>
      <c r="G9717" s="152">
        <v>10714.333333333299</v>
      </c>
      <c r="H9717" s="152">
        <v>385.25939057029598</v>
      </c>
      <c r="I9717" s="152">
        <v>406.38912500047297</v>
      </c>
      <c r="J9717" s="152">
        <v>401.94206051626401</v>
      </c>
      <c r="K9717" s="152">
        <v>410.87298698034198</v>
      </c>
      <c r="L9717" s="152">
        <v>4.4470644842094202</v>
      </c>
      <c r="M9717" s="152">
        <v>4.4838619798686601</v>
      </c>
    </row>
    <row r="9718" spans="1:13">
      <c r="A9718" s="150" t="str">
        <f t="shared" si="303"/>
        <v>2009-2011PersonsW</v>
      </c>
      <c r="B9718" s="151" t="str">
        <f t="shared" si="302"/>
        <v>2009-2011_Persons_W_&lt;75</v>
      </c>
      <c r="C9718" s="152" t="s">
        <v>7</v>
      </c>
      <c r="D9718" s="152" t="s">
        <v>215</v>
      </c>
      <c r="E9718" s="152" t="s">
        <v>184</v>
      </c>
      <c r="F9718" s="152">
        <v>31613</v>
      </c>
      <c r="G9718" s="152">
        <v>10537.666666666701</v>
      </c>
      <c r="H9718" s="152">
        <v>377.60405313093202</v>
      </c>
      <c r="I9718" s="152">
        <v>395.012631931344</v>
      </c>
      <c r="J9718" s="152">
        <v>390.65388427314502</v>
      </c>
      <c r="K9718" s="152">
        <v>399.40774877255097</v>
      </c>
      <c r="L9718" s="152">
        <v>4.3587476581989799</v>
      </c>
      <c r="M9718" s="152">
        <v>4.3951168412070301</v>
      </c>
    </row>
    <row r="9719" spans="1:13">
      <c r="A9719" s="150" t="str">
        <f t="shared" si="303"/>
        <v>2010-2012PersonsW</v>
      </c>
      <c r="B9719" s="151" t="str">
        <f t="shared" si="302"/>
        <v>2010-2012_Persons_W_&lt;75</v>
      </c>
      <c r="C9719" s="152" t="s">
        <v>8</v>
      </c>
      <c r="D9719" s="152" t="s">
        <v>215</v>
      </c>
      <c r="E9719" s="152" t="s">
        <v>184</v>
      </c>
      <c r="F9719" s="152">
        <v>31321</v>
      </c>
      <c r="G9719" s="152">
        <v>10440.333333333299</v>
      </c>
      <c r="H9719" s="152">
        <v>373.03935784968502</v>
      </c>
      <c r="I9719" s="152">
        <v>386.73668070246498</v>
      </c>
      <c r="J9719" s="152">
        <v>382.44988985645398</v>
      </c>
      <c r="K9719" s="152">
        <v>391.05940744656698</v>
      </c>
      <c r="L9719" s="152">
        <v>4.2867908460109998</v>
      </c>
      <c r="M9719" s="152">
        <v>4.3227267441015398</v>
      </c>
    </row>
    <row r="9720" spans="1:13">
      <c r="A9720" s="150" t="str">
        <f t="shared" si="303"/>
        <v>2011-2013PersonsW</v>
      </c>
      <c r="B9720" s="151" t="str">
        <f t="shared" si="302"/>
        <v>2011-2013_Persons_W_&lt;75</v>
      </c>
      <c r="C9720" s="152" t="s">
        <v>9</v>
      </c>
      <c r="D9720" s="152" t="s">
        <v>215</v>
      </c>
      <c r="E9720" s="152" t="s">
        <v>184</v>
      </c>
      <c r="F9720" s="152">
        <v>31444</v>
      </c>
      <c r="G9720" s="152">
        <v>10481.333333333299</v>
      </c>
      <c r="H9720" s="152">
        <v>373.54746062806902</v>
      </c>
      <c r="I9720" s="152">
        <v>383.21153809213303</v>
      </c>
      <c r="J9720" s="152">
        <v>378.97243232210599</v>
      </c>
      <c r="K9720" s="152">
        <v>387.486110124741</v>
      </c>
      <c r="L9720" s="152">
        <v>4.23910577002738</v>
      </c>
      <c r="M9720" s="152">
        <v>4.2745720326075203</v>
      </c>
    </row>
    <row r="9721" spans="1:13" ht="13.5" thickBot="1">
      <c r="A9721" s="150" t="str">
        <f t="shared" si="303"/>
        <v>2012-2014PersonsW</v>
      </c>
      <c r="B9721" s="153" t="str">
        <f t="shared" si="302"/>
        <v>2012-2014_Persons_W_&lt;75</v>
      </c>
      <c r="C9721" s="152" t="s">
        <v>216</v>
      </c>
      <c r="D9721" s="152" t="s">
        <v>215</v>
      </c>
      <c r="E9721" s="152" t="s">
        <v>184</v>
      </c>
      <c r="F9721" s="152">
        <v>31344</v>
      </c>
      <c r="G9721" s="152">
        <v>10448</v>
      </c>
      <c r="H9721" s="152">
        <v>371.66764631004497</v>
      </c>
      <c r="I9721" s="152">
        <v>376.30251025871002</v>
      </c>
      <c r="J9721" s="152">
        <v>372.13353853231001</v>
      </c>
      <c r="K9721" s="152">
        <v>380.50641732860998</v>
      </c>
      <c r="L9721" s="152">
        <v>4.1689717263994304</v>
      </c>
      <c r="M9721" s="152">
        <v>4.20390706990037</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60"/>
  <sheetViews>
    <sheetView topLeftCell="A25" workbookViewId="0">
      <selection activeCell="B55" sqref="A1:XFD1048576"/>
    </sheetView>
  </sheetViews>
  <sheetFormatPr defaultRowHeight="12.75"/>
  <cols>
    <col min="1" max="1" width="30.28515625" style="12" bestFit="1" customWidth="1"/>
    <col min="2" max="2" width="19.7109375" style="12" bestFit="1" customWidth="1"/>
    <col min="3" max="16384" width="9.140625" style="12"/>
  </cols>
  <sheetData>
    <row r="1" spans="1:2">
      <c r="A1" s="12" t="s">
        <v>193</v>
      </c>
      <c r="B1" s="12" t="s">
        <v>47</v>
      </c>
    </row>
    <row r="2" spans="1:2">
      <c r="A2" s="12" t="s">
        <v>194</v>
      </c>
      <c r="B2" s="12" t="s">
        <v>53</v>
      </c>
    </row>
    <row r="3" spans="1:2">
      <c r="A3" s="12" t="s">
        <v>195</v>
      </c>
      <c r="B3" s="12" t="s">
        <v>59</v>
      </c>
    </row>
    <row r="4" spans="1:2">
      <c r="A4" s="12" t="s">
        <v>196</v>
      </c>
      <c r="B4" s="12" t="s">
        <v>65</v>
      </c>
    </row>
    <row r="5" spans="1:2">
      <c r="A5" s="12" t="s">
        <v>197</v>
      </c>
      <c r="B5" s="12" t="s">
        <v>71</v>
      </c>
    </row>
    <row r="6" spans="1:2">
      <c r="A6" s="12" t="s">
        <v>198</v>
      </c>
      <c r="B6" s="12" t="s">
        <v>77</v>
      </c>
    </row>
    <row r="7" spans="1:2">
      <c r="A7" s="12" t="s">
        <v>247</v>
      </c>
      <c r="B7" s="12" t="s">
        <v>83</v>
      </c>
    </row>
    <row r="8" spans="1:2">
      <c r="A8" s="12" t="s">
        <v>199</v>
      </c>
      <c r="B8" s="12" t="s">
        <v>89</v>
      </c>
    </row>
    <row r="9" spans="1:2">
      <c r="A9" s="12" t="s">
        <v>200</v>
      </c>
      <c r="B9" s="12" t="s">
        <v>95</v>
      </c>
    </row>
    <row r="10" spans="1:2">
      <c r="A10" s="12" t="s">
        <v>201</v>
      </c>
      <c r="B10" s="12" t="s">
        <v>101</v>
      </c>
    </row>
    <row r="11" spans="1:2">
      <c r="A11" s="12" t="s">
        <v>202</v>
      </c>
      <c r="B11" s="12" t="s">
        <v>107</v>
      </c>
    </row>
    <row r="12" spans="1:2">
      <c r="A12" s="13" t="s">
        <v>245</v>
      </c>
      <c r="B12" s="12" t="s">
        <v>113</v>
      </c>
    </row>
    <row r="13" spans="1:2">
      <c r="A13" s="13" t="s">
        <v>204</v>
      </c>
      <c r="B13" s="12" t="s">
        <v>119</v>
      </c>
    </row>
    <row r="14" spans="1:2">
      <c r="A14" s="13" t="s">
        <v>205</v>
      </c>
      <c r="B14" s="12" t="s">
        <v>125</v>
      </c>
    </row>
    <row r="15" spans="1:2">
      <c r="A15" s="13" t="s">
        <v>206</v>
      </c>
      <c r="B15" s="12" t="s">
        <v>178</v>
      </c>
    </row>
    <row r="16" spans="1:2">
      <c r="A16" s="13" t="s">
        <v>207</v>
      </c>
      <c r="B16" s="12" t="s">
        <v>131</v>
      </c>
    </row>
    <row r="17" spans="1:2">
      <c r="A17" s="13" t="s">
        <v>246</v>
      </c>
      <c r="B17" s="12" t="s">
        <v>137</v>
      </c>
    </row>
    <row r="18" spans="1:2">
      <c r="A18" s="12" t="s">
        <v>209</v>
      </c>
      <c r="B18" s="12" t="s">
        <v>143</v>
      </c>
    </row>
    <row r="19" spans="1:2">
      <c r="A19" s="12" t="s">
        <v>210</v>
      </c>
      <c r="B19" s="12" t="s">
        <v>149</v>
      </c>
    </row>
    <row r="20" spans="1:2">
      <c r="A20" s="12" t="s">
        <v>211</v>
      </c>
      <c r="B20" s="12" t="s">
        <v>155</v>
      </c>
    </row>
    <row r="21" spans="1:2">
      <c r="A21" s="12" t="s">
        <v>212</v>
      </c>
      <c r="B21" s="12" t="s">
        <v>166</v>
      </c>
    </row>
    <row r="22" spans="1:2">
      <c r="A22" s="12" t="s">
        <v>213</v>
      </c>
      <c r="B22" s="12" t="s">
        <v>172</v>
      </c>
    </row>
    <row r="23" spans="1:2">
      <c r="A23" s="12" t="s">
        <v>47</v>
      </c>
      <c r="B23" s="12" t="s">
        <v>47</v>
      </c>
    </row>
    <row r="24" spans="1:2">
      <c r="A24" s="12" t="s">
        <v>53</v>
      </c>
      <c r="B24" s="12" t="s">
        <v>53</v>
      </c>
    </row>
    <row r="25" spans="1:2">
      <c r="A25" s="12" t="s">
        <v>59</v>
      </c>
      <c r="B25" s="12" t="s">
        <v>59</v>
      </c>
    </row>
    <row r="26" spans="1:2">
      <c r="A26" s="12" t="s">
        <v>65</v>
      </c>
      <c r="B26" s="12" t="s">
        <v>65</v>
      </c>
    </row>
    <row r="27" spans="1:2">
      <c r="A27" s="12" t="s">
        <v>71</v>
      </c>
      <c r="B27" s="12" t="s">
        <v>71</v>
      </c>
    </row>
    <row r="28" spans="1:2">
      <c r="A28" s="12" t="s">
        <v>77</v>
      </c>
      <c r="B28" s="12" t="s">
        <v>77</v>
      </c>
    </row>
    <row r="29" spans="1:2">
      <c r="A29" s="12" t="s">
        <v>83</v>
      </c>
      <c r="B29" s="12" t="s">
        <v>83</v>
      </c>
    </row>
    <row r="30" spans="1:2">
      <c r="A30" s="12" t="s">
        <v>89</v>
      </c>
      <c r="B30" s="12" t="s">
        <v>89</v>
      </c>
    </row>
    <row r="31" spans="1:2">
      <c r="A31" s="12" t="s">
        <v>95</v>
      </c>
      <c r="B31" s="12" t="s">
        <v>95</v>
      </c>
    </row>
    <row r="32" spans="1:2">
      <c r="A32" s="12" t="s">
        <v>101</v>
      </c>
      <c r="B32" s="12" t="s">
        <v>101</v>
      </c>
    </row>
    <row r="33" spans="1:2">
      <c r="A33" s="12" t="s">
        <v>107</v>
      </c>
      <c r="B33" s="12" t="s">
        <v>107</v>
      </c>
    </row>
    <row r="34" spans="1:2">
      <c r="A34" s="12" t="s">
        <v>113</v>
      </c>
      <c r="B34" s="12" t="s">
        <v>113</v>
      </c>
    </row>
    <row r="35" spans="1:2">
      <c r="A35" s="12" t="s">
        <v>119</v>
      </c>
      <c r="B35" s="12" t="s">
        <v>119</v>
      </c>
    </row>
    <row r="36" spans="1:2">
      <c r="A36" s="12" t="s">
        <v>125</v>
      </c>
      <c r="B36" s="12" t="s">
        <v>125</v>
      </c>
    </row>
    <row r="37" spans="1:2">
      <c r="A37" s="12" t="s">
        <v>178</v>
      </c>
      <c r="B37" s="12" t="s">
        <v>178</v>
      </c>
    </row>
    <row r="38" spans="1:2">
      <c r="A38" s="12" t="s">
        <v>131</v>
      </c>
      <c r="B38" s="12" t="s">
        <v>131</v>
      </c>
    </row>
    <row r="39" spans="1:2">
      <c r="A39" s="12" t="s">
        <v>137</v>
      </c>
      <c r="B39" s="12" t="s">
        <v>137</v>
      </c>
    </row>
    <row r="40" spans="1:2">
      <c r="A40" s="12" t="s">
        <v>143</v>
      </c>
      <c r="B40" s="12" t="s">
        <v>143</v>
      </c>
    </row>
    <row r="41" spans="1:2">
      <c r="A41" s="12" t="s">
        <v>149</v>
      </c>
      <c r="B41" s="12" t="s">
        <v>149</v>
      </c>
    </row>
    <row r="42" spans="1:2">
      <c r="A42" s="12" t="s">
        <v>155</v>
      </c>
      <c r="B42" s="12" t="s">
        <v>155</v>
      </c>
    </row>
    <row r="43" spans="1:2">
      <c r="A43" s="12" t="s">
        <v>166</v>
      </c>
      <c r="B43" s="12" t="s">
        <v>166</v>
      </c>
    </row>
    <row r="44" spans="1:2">
      <c r="A44" s="12" t="s">
        <v>172</v>
      </c>
      <c r="B44" s="12" t="s">
        <v>172</v>
      </c>
    </row>
    <row r="45" spans="1:2">
      <c r="A45" s="13" t="s">
        <v>187</v>
      </c>
      <c r="B45" s="12" t="s">
        <v>10</v>
      </c>
    </row>
    <row r="46" spans="1:2">
      <c r="A46" s="13" t="s">
        <v>188</v>
      </c>
      <c r="B46" s="12" t="s">
        <v>11</v>
      </c>
    </row>
    <row r="47" spans="1:2">
      <c r="A47" s="13" t="s">
        <v>323</v>
      </c>
      <c r="B47" s="12" t="s">
        <v>12</v>
      </c>
    </row>
    <row r="48" spans="1:2">
      <c r="A48" s="13" t="s">
        <v>189</v>
      </c>
      <c r="B48" s="12" t="s">
        <v>13</v>
      </c>
    </row>
    <row r="49" spans="1:2">
      <c r="A49" s="13" t="s">
        <v>190</v>
      </c>
      <c r="B49" s="12" t="s">
        <v>14</v>
      </c>
    </row>
    <row r="50" spans="1:2">
      <c r="A50" s="13" t="s">
        <v>191</v>
      </c>
      <c r="B50" s="12" t="s">
        <v>15</v>
      </c>
    </row>
    <row r="51" spans="1:2">
      <c r="A51" s="13" t="s">
        <v>192</v>
      </c>
      <c r="B51" s="12" t="s">
        <v>16</v>
      </c>
    </row>
    <row r="52" spans="1:2">
      <c r="A52" s="12" t="s">
        <v>10</v>
      </c>
      <c r="B52" s="12" t="s">
        <v>248</v>
      </c>
    </row>
    <row r="53" spans="1:2">
      <c r="A53" s="12" t="s">
        <v>11</v>
      </c>
      <c r="B53" s="12" t="s">
        <v>249</v>
      </c>
    </row>
    <row r="54" spans="1:2">
      <c r="A54" s="12" t="s">
        <v>12</v>
      </c>
      <c r="B54" s="12" t="s">
        <v>250</v>
      </c>
    </row>
    <row r="55" spans="1:2">
      <c r="A55" s="12" t="s">
        <v>13</v>
      </c>
      <c r="B55" s="12" t="s">
        <v>251</v>
      </c>
    </row>
    <row r="56" spans="1:2">
      <c r="A56" s="12" t="s">
        <v>14</v>
      </c>
      <c r="B56" s="12" t="s">
        <v>252</v>
      </c>
    </row>
    <row r="57" spans="1:2">
      <c r="A57" s="12" t="s">
        <v>15</v>
      </c>
      <c r="B57" s="12" t="s">
        <v>253</v>
      </c>
    </row>
    <row r="58" spans="1:2">
      <c r="A58" s="12" t="s">
        <v>16</v>
      </c>
      <c r="B58" s="12" t="s">
        <v>247</v>
      </c>
    </row>
    <row r="59" spans="1:2">
      <c r="A59" s="12" t="s">
        <v>185</v>
      </c>
      <c r="B59" s="12" t="s">
        <v>184</v>
      </c>
    </row>
    <row r="60" spans="1:2">
      <c r="A60" s="12" t="s">
        <v>184</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V43"/>
  <sheetViews>
    <sheetView showGridLines="0" showRowColHeaders="0" zoomScaleNormal="100" workbookViewId="0"/>
  </sheetViews>
  <sheetFormatPr defaultRowHeight="12.75"/>
  <cols>
    <col min="1" max="1" width="6.85546875" style="12" customWidth="1"/>
    <col min="2" max="2" width="9.140625" style="12"/>
    <col min="3" max="3" width="7.42578125" style="12" customWidth="1"/>
    <col min="4" max="4" width="3" style="12" customWidth="1"/>
    <col min="5" max="5" width="9" style="12" customWidth="1"/>
    <col min="6" max="6" width="8.5703125" style="12" bestFit="1" customWidth="1"/>
    <col min="7" max="7" width="6.42578125" style="12" customWidth="1"/>
    <col min="8" max="8" width="14.42578125" style="12" customWidth="1"/>
    <col min="9" max="9" width="1.28515625" style="12" customWidth="1"/>
    <col min="10" max="10" width="6.140625" style="12" bestFit="1" customWidth="1"/>
    <col min="11" max="11" width="14.42578125" style="12" bestFit="1" customWidth="1"/>
    <col min="12" max="12" width="6.5703125" style="12" customWidth="1"/>
    <col min="13" max="13" width="14.42578125" style="12" bestFit="1" customWidth="1"/>
    <col min="14" max="14" width="12.5703125" style="12" customWidth="1"/>
    <col min="15" max="15" width="5.5703125" style="12" bestFit="1" customWidth="1"/>
    <col min="16" max="16" width="10.28515625" style="12" customWidth="1"/>
    <col min="17" max="17" width="1.28515625" style="12" customWidth="1"/>
    <col min="18" max="18" width="13.5703125" style="12" bestFit="1" customWidth="1"/>
    <col min="19" max="16384" width="9.140625" style="12"/>
  </cols>
  <sheetData>
    <row r="1" spans="1:4" ht="12.75" customHeight="1"/>
    <row r="2" spans="1:4" ht="12.75" customHeight="1"/>
    <row r="3" spans="1:4" ht="12.75" customHeight="1"/>
    <row r="4" spans="1:4" ht="12.75" customHeight="1"/>
    <row r="5" spans="1:4" ht="12.75" customHeight="1"/>
    <row r="6" spans="1:4" ht="12.75" customHeight="1"/>
    <row r="7" spans="1:4" ht="12.75" customHeight="1"/>
    <row r="8" spans="1:4" ht="12.75" customHeight="1"/>
    <row r="9" spans="1:4" ht="12.75" customHeight="1"/>
    <row r="10" spans="1:4">
      <c r="A10" s="13"/>
      <c r="B10" s="13"/>
      <c r="C10" s="13"/>
      <c r="D10" s="13"/>
    </row>
    <row r="11" spans="1:4">
      <c r="A11" s="13"/>
      <c r="B11" s="13"/>
      <c r="C11" s="13"/>
      <c r="D11" s="13"/>
    </row>
    <row r="12" spans="1:4">
      <c r="A12" s="13"/>
      <c r="B12" s="13"/>
      <c r="C12" s="13"/>
      <c r="D12" s="13"/>
    </row>
    <row r="13" spans="1:4">
      <c r="A13" s="13"/>
      <c r="B13" s="13"/>
      <c r="C13" s="13"/>
      <c r="D13" s="13"/>
    </row>
    <row r="14" spans="1:4">
      <c r="A14" s="13"/>
      <c r="B14" s="13"/>
      <c r="C14" s="13"/>
      <c r="D14" s="13"/>
    </row>
    <row r="15" spans="1:4">
      <c r="A15" s="13"/>
      <c r="B15" s="13"/>
      <c r="C15" s="13"/>
      <c r="D15" s="13"/>
    </row>
    <row r="16" spans="1:4">
      <c r="A16" s="13"/>
      <c r="B16" s="13"/>
      <c r="C16" s="13"/>
      <c r="D16" s="13"/>
    </row>
    <row r="17" spans="1:22">
      <c r="A17" s="13"/>
      <c r="B17" s="13"/>
      <c r="C17" s="13"/>
      <c r="D17" s="13"/>
    </row>
    <row r="18" spans="1:22">
      <c r="A18" s="13"/>
      <c r="B18" s="13"/>
      <c r="C18" s="13"/>
      <c r="D18" s="13"/>
    </row>
    <row r="19" spans="1:22">
      <c r="A19" s="13"/>
      <c r="B19" s="13"/>
      <c r="C19" s="13"/>
      <c r="D19" s="13"/>
    </row>
    <row r="20" spans="1:22">
      <c r="A20" s="13"/>
      <c r="B20" s="13"/>
      <c r="C20" s="13"/>
      <c r="D20" s="13"/>
    </row>
    <row r="21" spans="1:22">
      <c r="A21" s="13"/>
      <c r="B21" s="13"/>
      <c r="C21" s="13"/>
      <c r="D21" s="13"/>
    </row>
    <row r="22" spans="1:22">
      <c r="A22" s="13"/>
      <c r="B22" s="13"/>
      <c r="C22" s="13"/>
      <c r="D22" s="13"/>
    </row>
    <row r="23" spans="1:22">
      <c r="A23" s="13"/>
      <c r="B23" s="13"/>
      <c r="C23" s="13"/>
      <c r="D23" s="13"/>
    </row>
    <row r="24" spans="1:22">
      <c r="A24" s="13"/>
      <c r="B24" s="13"/>
      <c r="C24" s="13"/>
      <c r="D24" s="13"/>
    </row>
    <row r="25" spans="1:22">
      <c r="A25" s="13"/>
      <c r="B25" s="13"/>
      <c r="C25" s="13"/>
      <c r="D25" s="13"/>
    </row>
    <row r="26" spans="1:22">
      <c r="A26" s="13"/>
      <c r="B26" s="13"/>
      <c r="C26" s="13"/>
      <c r="D26" s="13"/>
    </row>
    <row r="27" spans="1:22">
      <c r="A27" s="13"/>
      <c r="B27" s="13"/>
      <c r="C27" s="13"/>
      <c r="D27" s="13"/>
    </row>
    <row r="28" spans="1:22" ht="84" customHeight="1">
      <c r="A28" s="13"/>
      <c r="B28" s="13"/>
      <c r="C28" s="13"/>
      <c r="D28" s="13"/>
      <c r="E28" s="164"/>
      <c r="F28" s="164"/>
      <c r="G28" s="164"/>
      <c r="H28" s="164"/>
      <c r="I28" s="164"/>
      <c r="J28" s="164"/>
      <c r="K28" s="164"/>
      <c r="L28" s="164"/>
      <c r="M28" s="164"/>
      <c r="N28" s="164"/>
      <c r="O28" s="164"/>
      <c r="P28" s="164"/>
      <c r="Q28" s="164"/>
      <c r="R28" s="164"/>
      <c r="S28" s="14"/>
    </row>
    <row r="29" spans="1:22" ht="30.75" customHeight="1">
      <c r="A29" s="13"/>
      <c r="B29" s="13"/>
      <c r="C29" s="13"/>
      <c r="D29" s="13"/>
      <c r="E29" s="165" t="str">
        <f>"All-cause mortality, European age-standardised rate (EASR) per 100,000, "&amp;LOWER(Controls!C5)&amp;", "&amp;LOWER(Controls!E5)&amp;", "&amp;Controls!B54&amp;", 2005-14"</f>
        <v>All-cause mortality, European age-standardised rate (EASR) per 100,000, persons, all ages, Cwm Taf UHB, 2005-14</v>
      </c>
      <c r="F29" s="165"/>
      <c r="G29" s="165"/>
      <c r="H29" s="165"/>
      <c r="I29" s="165"/>
      <c r="J29" s="165"/>
      <c r="K29" s="165"/>
      <c r="L29" s="165"/>
      <c r="M29" s="165"/>
      <c r="N29" s="165"/>
      <c r="O29" s="165"/>
      <c r="P29" s="165"/>
      <c r="Q29" s="165"/>
      <c r="R29" s="165"/>
      <c r="S29" s="14"/>
    </row>
    <row r="30" spans="1:22" ht="20.25" customHeight="1">
      <c r="A30" s="13"/>
      <c r="B30" s="13"/>
      <c r="C30" s="13"/>
      <c r="D30" s="13"/>
      <c r="E30" s="15"/>
      <c r="F30" s="163" t="str">
        <f>TRIM(Controls!B5)</f>
        <v>Cwm Taf UHB</v>
      </c>
      <c r="G30" s="163"/>
      <c r="H30" s="163"/>
      <c r="I30" s="16"/>
      <c r="J30" s="163" t="str">
        <f>"Least and most deprived fifths within "&amp;TRIM(Controls!B5)</f>
        <v>Least and most deprived fifths within Cwm Taf UHB</v>
      </c>
      <c r="K30" s="163"/>
      <c r="L30" s="163"/>
      <c r="M30" s="163"/>
      <c r="N30" s="163"/>
      <c r="O30" s="163"/>
      <c r="P30" s="163"/>
      <c r="Q30" s="17"/>
      <c r="R30" s="18" t="s">
        <v>228</v>
      </c>
    </row>
    <row r="31" spans="1:22" ht="38.25">
      <c r="A31" s="13"/>
      <c r="B31" s="13"/>
      <c r="C31" s="13"/>
      <c r="D31" s="13"/>
      <c r="F31" s="60" t="s">
        <v>227</v>
      </c>
      <c r="G31" s="162" t="s">
        <v>327</v>
      </c>
      <c r="H31" s="162"/>
      <c r="I31" s="19"/>
      <c r="J31" s="162" t="s">
        <v>335</v>
      </c>
      <c r="K31" s="162"/>
      <c r="L31" s="162" t="s">
        <v>336</v>
      </c>
      <c r="M31" s="162"/>
      <c r="N31" s="60" t="s">
        <v>337</v>
      </c>
      <c r="O31" s="162" t="s">
        <v>325</v>
      </c>
      <c r="P31" s="162"/>
      <c r="Q31" s="20"/>
      <c r="R31" s="21"/>
      <c r="S31" s="22"/>
      <c r="U31" s="23"/>
    </row>
    <row r="32" spans="1:22" ht="18" customHeight="1">
      <c r="A32" s="13"/>
      <c r="B32" s="13"/>
      <c r="C32" s="13"/>
      <c r="D32" s="13"/>
      <c r="E32" s="24" t="s">
        <v>219</v>
      </c>
      <c r="F32" s="25" t="str">
        <f>IF(AND(Controls!$D$4=2,Controls!$B$4&gt;=8,Controls!$B$4&lt;=28),"",FIXED(Controls!K8,0))</f>
        <v>3,200</v>
      </c>
      <c r="G32" s="26">
        <f>IF(AND(Controls!$D$4=2,Controls!$B$4&gt;=8,Controls!$B$4&lt;=29),"",Controls!L8)</f>
        <v>1311.8203820671499</v>
      </c>
      <c r="H32" s="27" t="str">
        <f>IF(AND(Controls!$D$4=2,Controls!$B$4&gt;=8,Controls!$B$4&lt;=29),"","("&amp;FIXED(Controls!M8,0)&amp;" to "&amp;FIXED(Controls!N8,0)&amp;")")</f>
        <v>(1,285 to 1,339)</v>
      </c>
      <c r="J32" s="26">
        <f>IF(AND(Controls!$D$4=2,Controls!$B$4&gt;=8,Controls!$B$4&lt;=29),"",Controls!L17)</f>
        <v>1184.7757761333801</v>
      </c>
      <c r="K32" s="27" t="str">
        <f>IF(AND(Controls!$D$4=2,Controls!$B$4&gt;=8,Controls!$B$4&lt;=29),"","("&amp;FIXED(Controls!M17,0)&amp;" to "&amp;FIXED(Controls!N17,0)&amp;")")</f>
        <v>(1,120 to 1,252)</v>
      </c>
      <c r="L32" s="26">
        <f>IF(AND(Controls!$D$4=2,Controls!$B$4&gt;=8,Controls!$B$4&lt;=29),"",Controls!L26)</f>
        <v>1474.4213764451499</v>
      </c>
      <c r="M32" s="27" t="str">
        <f>IF(AND(Controls!$D$4=2,Controls!$B$4&gt;=8,Controls!$B$4&lt;=29),"","("&amp;FIXED(Controls!M26,0)&amp;" to "&amp;FIXED(Controls!N26,0)&amp;")")</f>
        <v>(1,409 to 1,542)</v>
      </c>
      <c r="N32" s="28">
        <f>IF(AND(Controls!$D$4=2,Controls!$B$4&gt;=8,Controls!$B$4&lt;=29),"",L32-J32)</f>
        <v>289.64560031176984</v>
      </c>
      <c r="O32" s="29">
        <f>IF(AND(Controls!$D$4=2,Controls!$B$4&gt;=8,Controls!$B$4&lt;=29),"",Controls!S17)</f>
        <v>1.2444729257185303</v>
      </c>
      <c r="P32" s="30" t="str">
        <f>IF(AND(Controls!$D$4=2,Controls!$B$4&gt;=8,Controls!$B$4&lt;=29),"","("&amp;FIXED(Controls!T17,1)&amp;" to "&amp;FIXED(Controls!U17,1)&amp;")")</f>
        <v>(1.2 to 1.3)</v>
      </c>
      <c r="Q32" s="31"/>
      <c r="R32" s="32">
        <f>IF(AND(Controls!$D$4=2,Controls!$B$4&gt;=8,Controls!$B$4&lt;=29),"",Controls!L35)</f>
        <v>1170.13323684549</v>
      </c>
      <c r="U32" s="33"/>
      <c r="V32" s="6"/>
    </row>
    <row r="33" spans="1:21" ht="15" customHeight="1">
      <c r="A33" s="13"/>
      <c r="B33" s="13"/>
      <c r="C33" s="13"/>
      <c r="D33" s="13"/>
      <c r="E33" s="24" t="s">
        <v>220</v>
      </c>
      <c r="F33" s="25" t="str">
        <f>IF(AND(Controls!$D$4=2,Controls!$B$4&gt;=8,Controls!$B$4&lt;=28),"",FIXED(Controls!K9,0))</f>
        <v>3,197</v>
      </c>
      <c r="G33" s="26">
        <f>IF(AND(Controls!$D$4=2,Controls!$B$4&gt;=8,Controls!$B$4&lt;=29),"",Controls!L9)</f>
        <v>1301.04158783503</v>
      </c>
      <c r="H33" s="27" t="str">
        <f>IF(AND(Controls!$D$4=2,Controls!$B$4&gt;=8,Controls!$B$4&lt;=29),"","("&amp;FIXED(Controls!M9,0)&amp;" to "&amp;FIXED(Controls!N9,0)&amp;")")</f>
        <v>(1,275 to 1,328)</v>
      </c>
      <c r="J33" s="26">
        <f>IF(AND(Controls!$D$4=2,Controls!$B$4&gt;=8,Controls!$B$4&lt;=29),"",Controls!L18)</f>
        <v>1156.12186024377</v>
      </c>
      <c r="K33" s="27" t="str">
        <f>IF(AND(Controls!$D$4=2,Controls!$B$4&gt;=8,Controls!$B$4&lt;=29),"","("&amp;FIXED(Controls!M18,0)&amp;" to "&amp;FIXED(Controls!N18,0)&amp;")")</f>
        <v>(1,093 to 1,222)</v>
      </c>
      <c r="L33" s="26">
        <f>IF(AND(Controls!$D$4=2,Controls!$B$4&gt;=8,Controls!$B$4&lt;=29),"",Controls!L27)</f>
        <v>1479.8503034732601</v>
      </c>
      <c r="M33" s="27" t="str">
        <f>IF(AND(Controls!$D$4=2,Controls!$B$4&gt;=8,Controls!$B$4&lt;=29),"","("&amp;FIXED(Controls!M27,0)&amp;" to "&amp;FIXED(Controls!N27,0)&amp;")")</f>
        <v>(1,414 to 1,548)</v>
      </c>
      <c r="N33" s="28">
        <f>IF(AND(Controls!$D$4=2,Controls!$B$4&gt;=8,Controls!$B$4&lt;=29),"",L33-J33)</f>
        <v>323.72844322949004</v>
      </c>
      <c r="O33" s="29">
        <f>IF(AND(Controls!$D$4=2,Controls!$B$4&gt;=8,Controls!$B$4&lt;=29),"",Controls!S18)</f>
        <v>1.280012388279927</v>
      </c>
      <c r="P33" s="30" t="str">
        <f>IF(AND(Controls!$D$4=2,Controls!$B$4&gt;=8,Controls!$B$4&lt;=29),"","("&amp;FIXED(Controls!T18,1)&amp;" to "&amp;FIXED(Controls!U18,1)&amp;")")</f>
        <v>(1.2 to 1.4)</v>
      </c>
      <c r="Q33" s="31"/>
      <c r="R33" s="32">
        <f>IF(AND(Controls!$D$4=2,Controls!$B$4&gt;=8,Controls!$B$4&lt;=29),"",Controls!L36)</f>
        <v>1153.2379407763999</v>
      </c>
      <c r="U33" s="33"/>
    </row>
    <row r="34" spans="1:21" ht="15" customHeight="1">
      <c r="A34" s="13"/>
      <c r="B34" s="13"/>
      <c r="C34" s="13"/>
      <c r="D34" s="13"/>
      <c r="E34" s="24" t="s">
        <v>221</v>
      </c>
      <c r="F34" s="25" t="str">
        <f>IF(AND(Controls!$D$4=2,Controls!$B$4&gt;=8,Controls!$B$4&lt;=28),"",FIXED(Controls!K10,0))</f>
        <v>3,226</v>
      </c>
      <c r="G34" s="26">
        <f>IF(AND(Controls!$D$4=2,Controls!$B$4&gt;=8,Controls!$B$4&lt;=29),"",Controls!L10)</f>
        <v>1300.84127503797</v>
      </c>
      <c r="H34" s="27" t="str">
        <f>IF(AND(Controls!$D$4=2,Controls!$B$4&gt;=8,Controls!$B$4&lt;=29),"","("&amp;FIXED(Controls!M10,0)&amp;" to "&amp;FIXED(Controls!N10,0)&amp;")")</f>
        <v>(1,275 to 1,327)</v>
      </c>
      <c r="J34" s="26">
        <f>IF(AND(Controls!$D$4=2,Controls!$B$4&gt;=8,Controls!$B$4&lt;=29),"",Controls!L19)</f>
        <v>1114.4928807586</v>
      </c>
      <c r="K34" s="27" t="str">
        <f>IF(AND(Controls!$D$4=2,Controls!$B$4&gt;=8,Controls!$B$4&lt;=29),"","("&amp;FIXED(Controls!M19,0)&amp;" to "&amp;FIXED(Controls!N19,0)&amp;")")</f>
        <v>(1,054 to 1,178)</v>
      </c>
      <c r="L34" s="26">
        <f>IF(AND(Controls!$D$4=2,Controls!$B$4&gt;=8,Controls!$B$4&lt;=29),"",Controls!L28)</f>
        <v>1485.5017650529401</v>
      </c>
      <c r="M34" s="27" t="str">
        <f>IF(AND(Controls!$D$4=2,Controls!$B$4&gt;=8,Controls!$B$4&lt;=29),"","("&amp;FIXED(Controls!M28,0)&amp;" to "&amp;FIXED(Controls!N28,0)&amp;")")</f>
        <v>(1,419 to 1,554)</v>
      </c>
      <c r="N34" s="28">
        <f>IF(AND(Controls!$D$4=2,Controls!$B$4&gt;=8,Controls!$B$4&lt;=29),"",L34-J34)</f>
        <v>371.00888429434008</v>
      </c>
      <c r="O34" s="29">
        <f>IF(AND(Controls!$D$4=2,Controls!$B$4&gt;=8,Controls!$B$4&lt;=29),"",Controls!S19)</f>
        <v>1.3328947996884521</v>
      </c>
      <c r="P34" s="30" t="str">
        <f>IF(AND(Controls!$D$4=2,Controls!$B$4&gt;=8,Controls!$B$4&lt;=29),"","("&amp;FIXED(Controls!T19,1)&amp;" to "&amp;FIXED(Controls!U19,1)&amp;")")</f>
        <v>(1.2 to 1.4)</v>
      </c>
      <c r="Q34" s="31"/>
      <c r="R34" s="32">
        <f>IF(AND(Controls!$D$4=2,Controls!$B$4&gt;=8,Controls!$B$4&lt;=29),"",Controls!L37)</f>
        <v>1135.5589035505</v>
      </c>
      <c r="U34" s="33"/>
    </row>
    <row r="35" spans="1:21" ht="15" customHeight="1">
      <c r="A35" s="13"/>
      <c r="B35" s="13"/>
      <c r="C35" s="13"/>
      <c r="D35" s="13"/>
      <c r="E35" s="24" t="s">
        <v>222</v>
      </c>
      <c r="F35" s="25" t="str">
        <f>IF(AND(Controls!$D$4=2,Controls!$B$4&gt;=8,Controls!$B$4&lt;=28),"",FIXED(Controls!K11,0))</f>
        <v>3,122</v>
      </c>
      <c r="G35" s="26">
        <f>IF(AND(Controls!$D$4=2,Controls!$B$4&gt;=8,Controls!$B$4&lt;=29),"",Controls!L11)</f>
        <v>1246.2254873659199</v>
      </c>
      <c r="H35" s="27" t="str">
        <f>IF(AND(Controls!$D$4=2,Controls!$B$4&gt;=8,Controls!$B$4&lt;=29),"","("&amp;FIXED(Controls!M11,0)&amp;" to "&amp;FIXED(Controls!N11,0)&amp;")")</f>
        <v>(1,221 to 1,272)</v>
      </c>
      <c r="J35" s="26">
        <f>IF(AND(Controls!$D$4=2,Controls!$B$4&gt;=8,Controls!$B$4&lt;=29),"",Controls!L20)</f>
        <v>1071.8103830811101</v>
      </c>
      <c r="K35" s="27" t="str">
        <f>IF(AND(Controls!$D$4=2,Controls!$B$4&gt;=8,Controls!$B$4&lt;=29),"","("&amp;FIXED(Controls!M20,0)&amp;" to "&amp;FIXED(Controls!N20,0)&amp;")")</f>
        <v>(1,013 to 1,133)</v>
      </c>
      <c r="L35" s="26">
        <f>IF(AND(Controls!$D$4=2,Controls!$B$4&gt;=8,Controls!$B$4&lt;=29),"",Controls!L29)</f>
        <v>1400.7181850254401</v>
      </c>
      <c r="M35" s="27" t="str">
        <f>IF(AND(Controls!$D$4=2,Controls!$B$4&gt;=8,Controls!$B$4&lt;=29),"","("&amp;FIXED(Controls!M29,0)&amp;" to "&amp;FIXED(Controls!N29,0)&amp;")")</f>
        <v>(1,336 to 1,467)</v>
      </c>
      <c r="N35" s="28">
        <f>IF(AND(Controls!$D$4=2,Controls!$B$4&gt;=8,Controls!$B$4&lt;=29),"",L35-J35)</f>
        <v>328.90780194433</v>
      </c>
      <c r="O35" s="29">
        <f>IF(AND(Controls!$D$4=2,Controls!$B$4&gt;=8,Controls!$B$4&lt;=29),"",Controls!S20)</f>
        <v>1.3068712592602676</v>
      </c>
      <c r="P35" s="30" t="str">
        <f>IF(AND(Controls!$D$4=2,Controls!$B$4&gt;=8,Controls!$B$4&lt;=29),"","("&amp;FIXED(Controls!T20,1)&amp;" to "&amp;FIXED(Controls!U20,1)&amp;")")</f>
        <v>(1.2 to 1.4)</v>
      </c>
      <c r="Q35" s="31"/>
      <c r="R35" s="32">
        <f>IF(AND(Controls!$D$4=2,Controls!$B$4&gt;=8,Controls!$B$4&lt;=29),"",Controls!L38)</f>
        <v>1106.7150062590299</v>
      </c>
      <c r="U35" s="33"/>
    </row>
    <row r="36" spans="1:21" ht="15" customHeight="1">
      <c r="A36" s="13"/>
      <c r="B36" s="13"/>
      <c r="C36" s="13"/>
      <c r="D36" s="13"/>
      <c r="E36" s="24" t="s">
        <v>223</v>
      </c>
      <c r="F36" s="25" t="str">
        <f>IF(AND(Controls!$D$4=2,Controls!$B$4&gt;=8,Controls!$B$4&lt;=28),"",FIXED(Controls!K12,0))</f>
        <v>3,059</v>
      </c>
      <c r="G36" s="26">
        <f>IF(AND(Controls!$D$4=2,Controls!$B$4&gt;=8,Controls!$B$4&lt;=29),"",Controls!L12)</f>
        <v>1201.1963370790199</v>
      </c>
      <c r="H36" s="27" t="str">
        <f>IF(AND(Controls!$D$4=2,Controls!$B$4&gt;=8,Controls!$B$4&lt;=29),"","("&amp;FIXED(Controls!M12,0)&amp;" to "&amp;FIXED(Controls!N12,0)&amp;")")</f>
        <v>(1,177 to 1,226)</v>
      </c>
      <c r="J36" s="26">
        <f>IF(AND(Controls!$D$4=2,Controls!$B$4&gt;=8,Controls!$B$4&lt;=29),"",Controls!L21)</f>
        <v>1041.63127924025</v>
      </c>
      <c r="K36" s="27" t="str">
        <f>IF(AND(Controls!$D$4=2,Controls!$B$4&gt;=8,Controls!$B$4&lt;=29),"","("&amp;FIXED(Controls!M21,0)&amp;" to "&amp;FIXED(Controls!N21,0)&amp;")")</f>
        <v>(986 to 1,100)</v>
      </c>
      <c r="L36" s="26">
        <f>IF(AND(Controls!$D$4=2,Controls!$B$4&gt;=8,Controls!$B$4&lt;=29),"",Controls!L30)</f>
        <v>1357.83004598153</v>
      </c>
      <c r="M36" s="27" t="str">
        <f>IF(AND(Controls!$D$4=2,Controls!$B$4&gt;=8,Controls!$B$4&lt;=29),"","("&amp;FIXED(Controls!M30,0)&amp;" to "&amp;FIXED(Controls!N30,0)&amp;")")</f>
        <v>(1,295 to 1,423)</v>
      </c>
      <c r="N36" s="28">
        <f>IF(AND(Controls!$D$4=2,Controls!$B$4&gt;=8,Controls!$B$4&lt;=29),"",L36-J36)</f>
        <v>316.19876674128</v>
      </c>
      <c r="O36" s="29">
        <f>IF(AND(Controls!$D$4=2,Controls!$B$4&gt;=8,Controls!$B$4&lt;=29),"",Controls!S21)</f>
        <v>1.3035611286288471</v>
      </c>
      <c r="P36" s="30" t="str">
        <f>IF(AND(Controls!$D$4=2,Controls!$B$4&gt;=8,Controls!$B$4&lt;=29),"","("&amp;FIXED(Controls!T21,1)&amp;" to "&amp;FIXED(Controls!U21,1)&amp;")")</f>
        <v>(1.2 to 1.4)</v>
      </c>
      <c r="Q36" s="31"/>
      <c r="R36" s="32">
        <f>IF(AND(Controls!$D$4=2,Controls!$B$4&gt;=8,Controls!$B$4&lt;=29),"",Controls!L39)</f>
        <v>1068.4605750900801</v>
      </c>
      <c r="U36" s="33"/>
    </row>
    <row r="37" spans="1:21" ht="15" customHeight="1">
      <c r="A37" s="13"/>
      <c r="B37" s="13"/>
      <c r="C37" s="13"/>
      <c r="D37" s="13"/>
      <c r="E37" s="24" t="s">
        <v>224</v>
      </c>
      <c r="F37" s="25" t="str">
        <f>IF(AND(Controls!$D$4=2,Controls!$B$4&gt;=8,Controls!$B$4&lt;=28),"",FIXED(Controls!K13,0))</f>
        <v>3,036</v>
      </c>
      <c r="G37" s="26">
        <f>IF(AND(Controls!$D$4=2,Controls!$B$4&gt;=8,Controls!$B$4&lt;=29),"",Controls!L13)</f>
        <v>1178.1848529403701</v>
      </c>
      <c r="H37" s="27" t="str">
        <f>IF(AND(Controls!$D$4=2,Controls!$B$4&gt;=8,Controls!$B$4&lt;=29),"","("&amp;FIXED(Controls!M13,0)&amp;" to "&amp;FIXED(Controls!N13,0)&amp;")")</f>
        <v>(1,154 to 1,203)</v>
      </c>
      <c r="J37" s="26">
        <f>IF(AND(Controls!$D$4=2,Controls!$B$4&gt;=8,Controls!$B$4&lt;=29),"",Controls!L22)</f>
        <v>1035.21127148443</v>
      </c>
      <c r="K37" s="27" t="str">
        <f>IF(AND(Controls!$D$4=2,Controls!$B$4&gt;=8,Controls!$B$4&lt;=29),"","("&amp;FIXED(Controls!M22,0)&amp;" to "&amp;FIXED(Controls!N22,0)&amp;")")</f>
        <v>(981 to 1,092)</v>
      </c>
      <c r="L37" s="26">
        <f>IF(AND(Controls!$D$4=2,Controls!$B$4&gt;=8,Controls!$B$4&lt;=29),"",Controls!L31)</f>
        <v>1303.9504015433899</v>
      </c>
      <c r="M37" s="27" t="str">
        <f>IF(AND(Controls!$D$4=2,Controls!$B$4&gt;=8,Controls!$B$4&lt;=29),"","("&amp;FIXED(Controls!M31,0)&amp;" to "&amp;FIXED(Controls!N31,0)&amp;")")</f>
        <v>(1,243 to 1,367)</v>
      </c>
      <c r="N37" s="28">
        <f>IF(AND(Controls!$D$4=2,Controls!$B$4&gt;=8,Controls!$B$4&lt;=29),"",L37-J37)</f>
        <v>268.73913005895997</v>
      </c>
      <c r="O37" s="29">
        <f>IF(AND(Controls!$D$4=2,Controls!$B$4&gt;=8,Controls!$B$4&lt;=29),"",Controls!S22)</f>
        <v>1.2595983423495809</v>
      </c>
      <c r="P37" s="30" t="str">
        <f>IF(AND(Controls!$D$4=2,Controls!$B$4&gt;=8,Controls!$B$4&lt;=29),"","("&amp;FIXED(Controls!T22,1)&amp;" to "&amp;FIXED(Controls!U22,1)&amp;")")</f>
        <v>(1.2 to 1.4)</v>
      </c>
      <c r="Q37" s="31"/>
      <c r="R37" s="32">
        <f>IF(AND(Controls!$D$4=2,Controls!$B$4&gt;=8,Controls!$B$4&lt;=29),"",Controls!L40)</f>
        <v>1054.9711393253499</v>
      </c>
      <c r="U37" s="33"/>
    </row>
    <row r="38" spans="1:21" ht="15" customHeight="1">
      <c r="A38" s="13"/>
      <c r="B38" s="13"/>
      <c r="C38" s="13"/>
      <c r="D38" s="13"/>
      <c r="E38" s="24" t="s">
        <v>225</v>
      </c>
      <c r="F38" s="25" t="str">
        <f>IF(AND(Controls!$D$4=2,Controls!$B$4&gt;=8,Controls!$B$4&lt;=28),"",FIXED(Controls!K14,0))</f>
        <v>3,096</v>
      </c>
      <c r="G38" s="26">
        <f>IF(AND(Controls!$D$4=2,Controls!$B$4&gt;=8,Controls!$B$4&lt;=29),"",Controls!L14)</f>
        <v>1188.67151857061</v>
      </c>
      <c r="H38" s="27" t="str">
        <f>IF(AND(Controls!$D$4=2,Controls!$B$4&gt;=8,Controls!$B$4&lt;=29),"","("&amp;FIXED(Controls!M14,0)&amp;" to "&amp;FIXED(Controls!N14,0)&amp;")")</f>
        <v>(1,164 to 1,213)</v>
      </c>
      <c r="J38" s="26">
        <f>IF(AND(Controls!$D$4=2,Controls!$B$4&gt;=8,Controls!$B$4&lt;=29),"",Controls!L23)</f>
        <v>1009.5044109509</v>
      </c>
      <c r="K38" s="27" t="str">
        <f>IF(AND(Controls!$D$4=2,Controls!$B$4&gt;=8,Controls!$B$4&lt;=29),"","("&amp;FIXED(Controls!M23,0)&amp;" to "&amp;FIXED(Controls!N23,0)&amp;")")</f>
        <v>(957 to 1,064)</v>
      </c>
      <c r="L38" s="26">
        <f>IF(AND(Controls!$D$4=2,Controls!$B$4&gt;=8,Controls!$B$4&lt;=29),"",Controls!L32)</f>
        <v>1349.88844191362</v>
      </c>
      <c r="M38" s="27" t="str">
        <f>IF(AND(Controls!$D$4=2,Controls!$B$4&gt;=8,Controls!$B$4&lt;=29),"","("&amp;FIXED(Controls!M32,0)&amp;" to "&amp;FIXED(Controls!N32,0)&amp;")")</f>
        <v>(1,288 to 1,413)</v>
      </c>
      <c r="N38" s="28">
        <f>IF(AND(Controls!$D$4=2,Controls!$B$4&gt;=8,Controls!$B$4&lt;=29),"",L38-J38)</f>
        <v>340.38403096271998</v>
      </c>
      <c r="O38" s="29">
        <f>IF(AND(Controls!$D$4=2,Controls!$B$4&gt;=8,Controls!$B$4&lt;=29),"",Controls!S23)</f>
        <v>1.337179339951666</v>
      </c>
      <c r="P38" s="30" t="str">
        <f>IF(AND(Controls!$D$4=2,Controls!$B$4&gt;=8,Controls!$B$4&lt;=29),"","("&amp;FIXED(Controls!T23,1)&amp;" to "&amp;FIXED(Controls!U23,1)&amp;")")</f>
        <v>(1.2 to 1.4)</v>
      </c>
      <c r="Q38" s="31"/>
      <c r="R38" s="32">
        <f>IF(AND(Controls!$D$4=2,Controls!$B$4&gt;=8,Controls!$B$4&lt;=29),"",Controls!L41)</f>
        <v>1048.6766959788299</v>
      </c>
      <c r="U38" s="33"/>
    </row>
    <row r="39" spans="1:21" ht="15" customHeight="1">
      <c r="A39" s="13"/>
      <c r="B39" s="13"/>
      <c r="C39" s="13"/>
      <c r="D39" s="13"/>
      <c r="E39" s="34" t="s">
        <v>226</v>
      </c>
      <c r="F39" s="25" t="str">
        <f>IF(AND(Controls!$D$4=2,Controls!$B$4&gt;=8,Controls!$B$4&lt;=28),"",FIXED(Controls!K15,0))</f>
        <v>3,117</v>
      </c>
      <c r="G39" s="26">
        <f>IF(AND(Controls!$D$4=2,Controls!$B$4&gt;=8,Controls!$B$4&lt;=29),"",Controls!L15)</f>
        <v>1184.3398018448099</v>
      </c>
      <c r="H39" s="27" t="str">
        <f>IF(AND(Controls!$D$4=2,Controls!$B$4&gt;=8,Controls!$B$4&lt;=29),"","("&amp;FIXED(Controls!M15,0)&amp;" to "&amp;FIXED(Controls!N15,0)&amp;")")</f>
        <v>(1,160 to 1,209)</v>
      </c>
      <c r="I39" s="35"/>
      <c r="J39" s="26">
        <f>IF(AND(Controls!$D$4=2,Controls!$B$4&gt;=8,Controls!$B$4&lt;=29),"",Controls!L24)</f>
        <v>982.90440021855602</v>
      </c>
      <c r="K39" s="27" t="str">
        <f>IF(AND(Controls!$D$4=2,Controls!$B$4&gt;=8,Controls!$B$4&lt;=29),"","("&amp;FIXED(Controls!M24,0)&amp;" to "&amp;FIXED(Controls!N24,0)&amp;")")</f>
        <v>(932 to 1,036)</v>
      </c>
      <c r="L39" s="26">
        <f>IF(AND(Controls!$D$4=2,Controls!$B$4&gt;=8,Controls!$B$4&lt;=29),"",Controls!L33)</f>
        <v>1303.41280236432</v>
      </c>
      <c r="M39" s="27" t="str">
        <f>IF(AND(Controls!$D$4=2,Controls!$B$4&gt;=8,Controls!$B$4&lt;=29),"","("&amp;FIXED(Controls!M33,0)&amp;" to "&amp;FIXED(Controls!N33,0)&amp;")")</f>
        <v>(1,243 to 1,366)</v>
      </c>
      <c r="N39" s="28">
        <f>IF(AND(Controls!$D$4=2,Controls!$B$4&gt;=8,Controls!$B$4&lt;=29),"",L39-J39)</f>
        <v>320.50840214576397</v>
      </c>
      <c r="O39" s="29">
        <f>IF(AND(Controls!$D$4=2,Controls!$B$4&gt;=8,Controls!$B$4&lt;=29),"",Controls!S24)</f>
        <v>1.3260829863763928</v>
      </c>
      <c r="P39" s="30" t="str">
        <f>IF(AND(Controls!$D$4=2,Controls!$B$4&gt;=8,Controls!$B$4&lt;=29),"","("&amp;FIXED(Controls!T24,1)&amp;" to "&amp;FIXED(Controls!U24,1)&amp;")")</f>
        <v>(1.2 to 1.4)</v>
      </c>
      <c r="Q39" s="31"/>
      <c r="R39" s="32">
        <f>IF(AND(Controls!$D$4=2,Controls!$B$4&gt;=8,Controls!$B$4&lt;=29),"",Controls!L42)</f>
        <v>1042.31584955481</v>
      </c>
      <c r="U39" s="33"/>
    </row>
    <row r="40" spans="1:21" ht="6" customHeight="1">
      <c r="A40" s="13"/>
      <c r="B40" s="13"/>
      <c r="C40" s="13"/>
      <c r="D40" s="13"/>
      <c r="J40" s="36"/>
    </row>
    <row r="41" spans="1:21">
      <c r="A41" s="13"/>
      <c r="B41" s="13"/>
      <c r="C41" s="13"/>
      <c r="D41" s="13"/>
      <c r="E41" s="37" t="s">
        <v>334</v>
      </c>
      <c r="F41" s="38"/>
      <c r="G41" s="38"/>
      <c r="H41" s="38"/>
      <c r="I41" s="38"/>
      <c r="J41" s="38"/>
      <c r="K41" s="38"/>
      <c r="L41" s="38"/>
      <c r="M41" s="38"/>
      <c r="N41" s="38"/>
      <c r="O41" s="38"/>
      <c r="P41" s="38"/>
      <c r="Q41" s="38"/>
      <c r="R41" s="38"/>
    </row>
    <row r="42" spans="1:21">
      <c r="A42" s="13"/>
      <c r="B42" s="13"/>
      <c r="C42" s="13"/>
      <c r="D42" s="13"/>
      <c r="E42" s="39" t="s">
        <v>338</v>
      </c>
    </row>
    <row r="43" spans="1:21">
      <c r="A43" s="13"/>
      <c r="B43" s="13"/>
      <c r="C43" s="13"/>
      <c r="D43" s="13"/>
      <c r="E43" s="39" t="s">
        <v>328</v>
      </c>
    </row>
  </sheetData>
  <sheetProtection algorithmName="SHA-512" hashValue="q+t3UYd8ClCXTBRR71HUyonUYL/mZoyZ+SPYHPEgtf2bTtvsfS+D8S5GMY8HksIhfSQVkTOlPT5qWvdmiK4Scw==" saltValue="2drBnK5irEencu6P7zbXew==" spinCount="100000" sheet="1" objects="1" scenarios="1"/>
  <mergeCells count="8">
    <mergeCell ref="G31:H31"/>
    <mergeCell ref="J31:K31"/>
    <mergeCell ref="L31:M31"/>
    <mergeCell ref="F30:H30"/>
    <mergeCell ref="E28:R28"/>
    <mergeCell ref="O31:P31"/>
    <mergeCell ref="J30:P30"/>
    <mergeCell ref="E29:R29"/>
  </mergeCells>
  <conditionalFormatting sqref="U31:U39">
    <cfRule type="containsText" dxfId="0" priority="1" operator="containsText" text="0">
      <formula>NOT(ISERROR(SEARCH("0",U31)))</formula>
    </cfRule>
  </conditionalFormatting>
  <pageMargins left="0.70866141732283472" right="0.70866141732283472" top="0.74803149606299213" bottom="0.74803149606299213" header="0.31496062992125984" footer="0.31496062992125984"/>
  <pageSetup paperSize="9" scale="86"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099" r:id="rId4" name="List Box 3">
              <controlPr defaultSize="0" autoLine="0" autoPict="0">
                <anchor moveWithCells="1" sizeWithCells="1">
                  <from>
                    <xdr:col>0</xdr:col>
                    <xdr:colOff>190500</xdr:colOff>
                    <xdr:row>11</xdr:row>
                    <xdr:rowOff>47625</xdr:rowOff>
                  </from>
                  <to>
                    <xdr:col>2</xdr:col>
                    <xdr:colOff>381000</xdr:colOff>
                    <xdr:row>13</xdr:row>
                    <xdr:rowOff>133350</xdr:rowOff>
                  </to>
                </anchor>
              </controlPr>
            </control>
          </mc:Choice>
        </mc:AlternateContent>
        <mc:AlternateContent xmlns:mc="http://schemas.openxmlformats.org/markup-compatibility/2006">
          <mc:Choice Requires="x14">
            <control shapeId="4100" r:id="rId5" name="List Box 4">
              <controlPr defaultSize="0" autoLine="0" autoPict="0">
                <anchor moveWithCells="1" sizeWithCells="1">
                  <from>
                    <xdr:col>0</xdr:col>
                    <xdr:colOff>190500</xdr:colOff>
                    <xdr:row>14</xdr:row>
                    <xdr:rowOff>66675</xdr:rowOff>
                  </from>
                  <to>
                    <xdr:col>2</xdr:col>
                    <xdr:colOff>381000</xdr:colOff>
                    <xdr:row>16</xdr:row>
                    <xdr:rowOff>28575</xdr:rowOff>
                  </to>
                </anchor>
              </controlPr>
            </control>
          </mc:Choice>
        </mc:AlternateContent>
        <mc:AlternateContent xmlns:mc="http://schemas.openxmlformats.org/markup-compatibility/2006">
          <mc:Choice Requires="x14">
            <control shapeId="4101" r:id="rId6" name="List Box 5">
              <controlPr defaultSize="0" autoLine="0" autoPict="0">
                <anchor>
                  <from>
                    <xdr:col>0</xdr:col>
                    <xdr:colOff>190500</xdr:colOff>
                    <xdr:row>16</xdr:row>
                    <xdr:rowOff>123825</xdr:rowOff>
                  </from>
                  <to>
                    <xdr:col>2</xdr:col>
                    <xdr:colOff>381000</xdr:colOff>
                    <xdr:row>30</xdr:row>
                    <xdr:rowOff>133350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S43"/>
  <sheetViews>
    <sheetView showGridLines="0" showRowColHeaders="0" zoomScaleNormal="100" workbookViewId="0"/>
  </sheetViews>
  <sheetFormatPr defaultRowHeight="12.75"/>
  <cols>
    <col min="1" max="1" width="6.85546875" style="12" customWidth="1"/>
    <col min="2" max="2" width="9.140625" style="12"/>
    <col min="3" max="3" width="6.42578125" style="12" customWidth="1"/>
    <col min="4" max="4" width="3.85546875" style="12" customWidth="1"/>
    <col min="5" max="5" width="9" style="12" customWidth="1"/>
    <col min="6" max="6" width="8.5703125" style="12" bestFit="1" customWidth="1"/>
    <col min="7" max="7" width="6.140625" style="12" bestFit="1" customWidth="1"/>
    <col min="8" max="8" width="14.42578125" style="12" bestFit="1" customWidth="1"/>
    <col min="9" max="9" width="2.28515625" style="12" customWidth="1"/>
    <col min="10" max="10" width="6.140625" style="12" bestFit="1" customWidth="1"/>
    <col min="11" max="11" width="14.42578125" style="12" bestFit="1" customWidth="1"/>
    <col min="12" max="12" width="6.140625" style="12" bestFit="1" customWidth="1"/>
    <col min="13" max="13" width="14.42578125" style="12" bestFit="1" customWidth="1"/>
    <col min="14" max="14" width="10.42578125" style="12" bestFit="1" customWidth="1"/>
    <col min="15" max="15" width="5.7109375" style="12" customWidth="1"/>
    <col min="16" max="16" width="10.28515625" style="12" customWidth="1"/>
    <col min="17" max="17" width="2.140625" style="12" customWidth="1"/>
    <col min="18" max="16384" width="9.140625" style="12"/>
  </cols>
  <sheetData>
    <row r="1" spans="1:4" ht="12.75" customHeight="1"/>
    <row r="2" spans="1:4" ht="12.75" customHeight="1"/>
    <row r="3" spans="1:4" ht="12.75" customHeight="1"/>
    <row r="4" spans="1:4" ht="12.75" customHeight="1"/>
    <row r="5" spans="1:4" ht="12.75" customHeight="1"/>
    <row r="6" spans="1:4" ht="12.75" customHeight="1"/>
    <row r="7" spans="1:4" ht="12.75" customHeight="1"/>
    <row r="8" spans="1:4" ht="12.75" customHeight="1"/>
    <row r="9" spans="1:4" ht="12.75" customHeight="1"/>
    <row r="10" spans="1:4" ht="12.75" customHeight="1">
      <c r="A10" s="13"/>
      <c r="B10" s="13"/>
      <c r="C10" s="13"/>
      <c r="D10" s="13"/>
    </row>
    <row r="11" spans="1:4">
      <c r="A11" s="13"/>
      <c r="B11" s="13"/>
      <c r="C11" s="13"/>
      <c r="D11" s="13"/>
    </row>
    <row r="12" spans="1:4">
      <c r="A12" s="13"/>
      <c r="B12" s="13"/>
      <c r="C12" s="13"/>
      <c r="D12" s="13"/>
    </row>
    <row r="13" spans="1:4">
      <c r="A13" s="13"/>
      <c r="B13" s="13"/>
      <c r="C13" s="13"/>
      <c r="D13" s="13"/>
    </row>
    <row r="14" spans="1:4">
      <c r="A14" s="13"/>
      <c r="B14" s="13"/>
      <c r="C14" s="13"/>
      <c r="D14" s="13"/>
    </row>
    <row r="15" spans="1:4">
      <c r="A15" s="13"/>
      <c r="B15" s="13"/>
      <c r="C15" s="13"/>
      <c r="D15" s="13"/>
    </row>
    <row r="16" spans="1:4">
      <c r="A16" s="13"/>
      <c r="B16" s="13"/>
      <c r="C16" s="13"/>
      <c r="D16" s="13"/>
    </row>
    <row r="17" spans="1:19">
      <c r="A17" s="13"/>
      <c r="B17" s="13"/>
      <c r="C17" s="13"/>
      <c r="D17" s="13"/>
    </row>
    <row r="18" spans="1:19">
      <c r="A18" s="13"/>
      <c r="B18" s="13"/>
      <c r="C18" s="13"/>
      <c r="D18" s="13"/>
    </row>
    <row r="19" spans="1:19">
      <c r="A19" s="13"/>
      <c r="B19" s="13"/>
      <c r="C19" s="13"/>
      <c r="D19" s="13"/>
    </row>
    <row r="20" spans="1:19">
      <c r="A20" s="13"/>
      <c r="B20" s="13"/>
      <c r="C20" s="13"/>
      <c r="D20" s="13"/>
    </row>
    <row r="21" spans="1:19">
      <c r="A21" s="13"/>
      <c r="B21" s="13"/>
      <c r="C21" s="13"/>
    </row>
    <row r="22" spans="1:19">
      <c r="A22" s="13"/>
      <c r="B22" s="13"/>
      <c r="C22" s="13"/>
      <c r="D22" s="13"/>
    </row>
    <row r="23" spans="1:19">
      <c r="A23" s="13"/>
      <c r="B23" s="13"/>
      <c r="C23" s="13"/>
      <c r="D23" s="13"/>
    </row>
    <row r="24" spans="1:19">
      <c r="A24" s="13"/>
      <c r="B24" s="13"/>
      <c r="C24" s="13"/>
      <c r="D24" s="13"/>
    </row>
    <row r="25" spans="1:19">
      <c r="A25" s="13"/>
      <c r="B25" s="13"/>
      <c r="C25" s="13"/>
      <c r="D25" s="13"/>
    </row>
    <row r="26" spans="1:19">
      <c r="A26" s="13"/>
      <c r="B26" s="13"/>
      <c r="C26" s="13"/>
      <c r="D26" s="13"/>
    </row>
    <row r="27" spans="1:19">
      <c r="A27" s="13"/>
      <c r="B27" s="13"/>
      <c r="C27" s="13"/>
      <c r="D27" s="13"/>
    </row>
    <row r="28" spans="1:19" ht="57.75" customHeight="1">
      <c r="A28" s="13"/>
      <c r="B28" s="13"/>
      <c r="C28" s="13"/>
      <c r="D28" s="13"/>
      <c r="E28" s="164"/>
      <c r="F28" s="164"/>
      <c r="G28" s="164"/>
      <c r="H28" s="164"/>
      <c r="I28" s="164"/>
      <c r="J28" s="164"/>
      <c r="K28" s="164"/>
      <c r="L28" s="164"/>
      <c r="M28" s="164"/>
      <c r="N28" s="164"/>
      <c r="O28" s="164"/>
      <c r="P28" s="164"/>
      <c r="Q28" s="164"/>
      <c r="R28" s="164"/>
      <c r="S28" s="14"/>
    </row>
    <row r="29" spans="1:19" ht="30.75" customHeight="1">
      <c r="A29" s="13"/>
      <c r="B29" s="13"/>
      <c r="C29" s="13"/>
      <c r="D29" s="13"/>
      <c r="E29" s="165" t="str">
        <f>Controls_Wales!B47</f>
        <v>All-cause mortality, European age-standardised rate per 100,000, persons, all ages, Wales, 2005-2014</v>
      </c>
      <c r="F29" s="165"/>
      <c r="G29" s="165"/>
      <c r="H29" s="165"/>
      <c r="I29" s="165"/>
      <c r="J29" s="165"/>
      <c r="K29" s="165"/>
      <c r="L29" s="165"/>
      <c r="M29" s="165"/>
      <c r="N29" s="165"/>
      <c r="O29" s="165"/>
      <c r="P29" s="165"/>
      <c r="Q29" s="40"/>
      <c r="R29" s="40"/>
      <c r="S29" s="14"/>
    </row>
    <row r="30" spans="1:19" ht="20.25" customHeight="1">
      <c r="A30" s="13"/>
      <c r="B30" s="13"/>
      <c r="C30" s="13"/>
      <c r="D30" s="13"/>
      <c r="E30" s="15"/>
      <c r="F30" s="163" t="str">
        <f>TRIM(Controls_Wales!B5)</f>
        <v>Wales</v>
      </c>
      <c r="G30" s="163"/>
      <c r="H30" s="163"/>
      <c r="I30" s="16"/>
      <c r="J30" s="163" t="str">
        <f>"Least and most deprived fifths"</f>
        <v>Least and most deprived fifths</v>
      </c>
      <c r="K30" s="163"/>
      <c r="L30" s="163"/>
      <c r="M30" s="163"/>
      <c r="N30" s="163"/>
      <c r="O30" s="163"/>
      <c r="P30" s="163"/>
      <c r="Q30" s="41"/>
      <c r="R30" s="42"/>
    </row>
    <row r="31" spans="1:19" ht="38.25">
      <c r="A31" s="13"/>
      <c r="B31" s="13"/>
      <c r="C31" s="13"/>
      <c r="D31" s="13"/>
      <c r="F31" s="60" t="s">
        <v>227</v>
      </c>
      <c r="G31" s="162" t="s">
        <v>327</v>
      </c>
      <c r="H31" s="162"/>
      <c r="I31" s="19"/>
      <c r="J31" s="162" t="s">
        <v>340</v>
      </c>
      <c r="K31" s="162"/>
      <c r="L31" s="162" t="s">
        <v>341</v>
      </c>
      <c r="M31" s="162"/>
      <c r="N31" s="60" t="s">
        <v>339</v>
      </c>
      <c r="O31" s="162" t="s">
        <v>325</v>
      </c>
      <c r="P31" s="162"/>
      <c r="Q31" s="20"/>
      <c r="R31" s="21"/>
      <c r="S31" s="22"/>
    </row>
    <row r="32" spans="1:19" ht="15.75" customHeight="1">
      <c r="A32" s="13"/>
      <c r="B32" s="13"/>
      <c r="C32" s="13"/>
      <c r="D32" s="13"/>
      <c r="E32" s="24" t="s">
        <v>219</v>
      </c>
      <c r="F32" s="25">
        <f>Controls_Wales!K8</f>
        <v>31797</v>
      </c>
      <c r="G32" s="26">
        <f>Controls_Wales!L8</f>
        <v>1170.13323684549</v>
      </c>
      <c r="H32" s="27" t="str">
        <f>"("&amp;FIXED(Controls_Wales!M8,0)&amp;" to "&amp;FIXED(Controls_Wales!N8,0)&amp;")"</f>
        <v>(1,163 to 1,178)</v>
      </c>
      <c r="J32" s="26">
        <f>Controls_Wales!L17</f>
        <v>958.17794527857905</v>
      </c>
      <c r="K32" s="27" t="str">
        <f>"("&amp;FIXED(Controls_Wales!M17,0)&amp;" to "&amp;FIXED(Controls_Wales!N17,0)&amp;")"</f>
        <v>(943 to 973)</v>
      </c>
      <c r="L32" s="26">
        <f>Controls_Wales!L26</f>
        <v>1463.6929558376401</v>
      </c>
      <c r="M32" s="27" t="str">
        <f>"("&amp;FIXED(Controls_Wales!M26,0)&amp;" to "&amp;FIXED(Controls_Wales!N26,0)&amp;")"</f>
        <v>(1,443 to 1,484)</v>
      </c>
      <c r="N32" s="28">
        <f>L32-J32</f>
        <v>505.51501055906101</v>
      </c>
      <c r="O32" s="29">
        <f>Controls_Wales!S17</f>
        <v>1.5275794679370214</v>
      </c>
      <c r="P32" s="30" t="str">
        <f>"("&amp;FIXED(Controls_Wales!T17,1)&amp;" to "&amp;FIXED(Controls_Wales!U17,1)&amp;")"</f>
        <v>(1.5 to 1.6)</v>
      </c>
      <c r="Q32" s="31"/>
      <c r="R32" s="43"/>
    </row>
    <row r="33" spans="1:18">
      <c r="A33" s="13"/>
      <c r="B33" s="13"/>
      <c r="C33" s="13"/>
      <c r="D33" s="13"/>
      <c r="E33" s="24" t="s">
        <v>220</v>
      </c>
      <c r="F33" s="25">
        <f>Controls_Wales!K9</f>
        <v>31765</v>
      </c>
      <c r="G33" s="26">
        <f>Controls_Wales!L9</f>
        <v>1153.2379407763999</v>
      </c>
      <c r="H33" s="27" t="str">
        <f>"("&amp;FIXED(Controls_Wales!M9,0)&amp;" to "&amp;FIXED(Controls_Wales!N9,0)&amp;")"</f>
        <v>(1,146 to 1,161)</v>
      </c>
      <c r="J33" s="26">
        <f>Controls_Wales!L18</f>
        <v>940.63517035374502</v>
      </c>
      <c r="K33" s="27" t="str">
        <f>"("&amp;FIXED(Controls_Wales!M18,0)&amp;" to "&amp;FIXED(Controls_Wales!N18,0)&amp;")"</f>
        <v>(926 to 956)</v>
      </c>
      <c r="L33" s="26">
        <f>Controls_Wales!L27</f>
        <v>1455.65035487932</v>
      </c>
      <c r="M33" s="27" t="str">
        <f>"("&amp;FIXED(Controls_Wales!M27,0)&amp;" to "&amp;FIXED(Controls_Wales!N27,0)&amp;")"</f>
        <v>(1,435 to 1,476)</v>
      </c>
      <c r="N33" s="28">
        <f t="shared" ref="N33:N39" si="0">L33-J33</f>
        <v>515.01518452557502</v>
      </c>
      <c r="O33" s="29">
        <f>Controls_Wales!S18</f>
        <v>1.547518528710651</v>
      </c>
      <c r="P33" s="30" t="str">
        <f>"("&amp;FIXED(Controls_Wales!T18,1)&amp;" to "&amp;FIXED(Controls_Wales!U18,1)&amp;")"</f>
        <v>(1.5 to 1.6)</v>
      </c>
      <c r="Q33" s="31"/>
      <c r="R33" s="43"/>
    </row>
    <row r="34" spans="1:18">
      <c r="A34" s="13"/>
      <c r="B34" s="13"/>
      <c r="C34" s="13"/>
      <c r="D34" s="13"/>
      <c r="E34" s="24" t="s">
        <v>221</v>
      </c>
      <c r="F34" s="25">
        <f>Controls_Wales!K10</f>
        <v>31739</v>
      </c>
      <c r="G34" s="26">
        <f>Controls_Wales!L10</f>
        <v>1135.5589035505</v>
      </c>
      <c r="H34" s="27" t="str">
        <f>"("&amp;FIXED(Controls_Wales!M10,0)&amp;" to "&amp;FIXED(Controls_Wales!N10,0)&amp;")"</f>
        <v>(1,128 to 1,143)</v>
      </c>
      <c r="J34" s="26">
        <f>Controls_Wales!L19</f>
        <v>923.17465640105104</v>
      </c>
      <c r="K34" s="27" t="str">
        <f>"("&amp;FIXED(Controls_Wales!M19,0)&amp;" to "&amp;FIXED(Controls_Wales!N19,0)&amp;")"</f>
        <v>(909 to 938)</v>
      </c>
      <c r="L34" s="26">
        <f>Controls_Wales!L28</f>
        <v>1437.8637194555599</v>
      </c>
      <c r="M34" s="27" t="str">
        <f>"("&amp;FIXED(Controls_Wales!M28,0)&amp;" to "&amp;FIXED(Controls_Wales!N28,0)&amp;")"</f>
        <v>(1,418 to 1,458)</v>
      </c>
      <c r="N34" s="28">
        <f t="shared" si="0"/>
        <v>514.68906305450889</v>
      </c>
      <c r="O34" s="29">
        <f>Controls_Wales!S19</f>
        <v>1.5575207892523801</v>
      </c>
      <c r="P34" s="30" t="str">
        <f>"("&amp;FIXED(Controls_Wales!T19,1)&amp;" to "&amp;FIXED(Controls_Wales!U19,1)&amp;")"</f>
        <v>(1.5 to 1.6)</v>
      </c>
      <c r="Q34" s="31"/>
      <c r="R34" s="43"/>
    </row>
    <row r="35" spans="1:18">
      <c r="A35" s="13"/>
      <c r="B35" s="13"/>
      <c r="C35" s="13"/>
      <c r="D35" s="13"/>
      <c r="E35" s="24" t="s">
        <v>222</v>
      </c>
      <c r="F35" s="25">
        <f>Controls_Wales!K11</f>
        <v>31422.333333333299</v>
      </c>
      <c r="G35" s="26">
        <f>Controls_Wales!L11</f>
        <v>1106.7150062590299</v>
      </c>
      <c r="H35" s="27" t="str">
        <f>"("&amp;FIXED(Controls_Wales!M11,0)&amp;" to "&amp;FIXED(Controls_Wales!N11,0)&amp;")"</f>
        <v>(1,100 to 1,114)</v>
      </c>
      <c r="J35" s="26">
        <f>Controls_Wales!L20</f>
        <v>895.09223930506505</v>
      </c>
      <c r="K35" s="27" t="str">
        <f>"("&amp;FIXED(Controls_Wales!M20,0)&amp;" to "&amp;FIXED(Controls_Wales!N20,0)&amp;")"</f>
        <v>(881 to 909)</v>
      </c>
      <c r="L35" s="26">
        <f>Controls_Wales!L29</f>
        <v>1398.9623255404099</v>
      </c>
      <c r="M35" s="27" t="str">
        <f>"("&amp;FIXED(Controls_Wales!M29,0)&amp;" to "&amp;FIXED(Controls_Wales!N29,0)&amp;")"</f>
        <v>(1,379 to 1,419)</v>
      </c>
      <c r="N35" s="28">
        <f t="shared" si="0"/>
        <v>503.87008623534484</v>
      </c>
      <c r="O35" s="29">
        <f>Controls_Wales!S20</f>
        <v>1.5629253211116447</v>
      </c>
      <c r="P35" s="30" t="str">
        <f>"("&amp;FIXED(Controls_Wales!T20,1)&amp;" to "&amp;FIXED(Controls_Wales!U20,1)&amp;")"</f>
        <v>(1.5 to 1.6)</v>
      </c>
      <c r="Q35" s="31"/>
      <c r="R35" s="43"/>
    </row>
    <row r="36" spans="1:18">
      <c r="A36" s="13"/>
      <c r="B36" s="13"/>
      <c r="C36" s="13"/>
      <c r="D36" s="13"/>
      <c r="E36" s="24" t="s">
        <v>223</v>
      </c>
      <c r="F36" s="25">
        <f>Controls_Wales!K12</f>
        <v>30875</v>
      </c>
      <c r="G36" s="26">
        <f>Controls_Wales!L12</f>
        <v>1068.4605750900801</v>
      </c>
      <c r="H36" s="27" t="str">
        <f>"("&amp;FIXED(Controls_Wales!M12,0)&amp;" to "&amp;FIXED(Controls_Wales!N12,0)&amp;")"</f>
        <v>(1,062 to 1,075)</v>
      </c>
      <c r="J36" s="26">
        <f>Controls_Wales!L21</f>
        <v>866.95341045573696</v>
      </c>
      <c r="K36" s="27" t="str">
        <f>"("&amp;FIXED(Controls_Wales!M21,0)&amp;" to "&amp;FIXED(Controls_Wales!N21,0)&amp;")"</f>
        <v>(853 to 881)</v>
      </c>
      <c r="L36" s="26">
        <f>Controls_Wales!L30</f>
        <v>1364.2763143985001</v>
      </c>
      <c r="M36" s="27" t="str">
        <f>"("&amp;FIXED(Controls_Wales!M30,0)&amp;" to "&amp;FIXED(Controls_Wales!N30,0)&amp;")"</f>
        <v>(1,345 to 1,384)</v>
      </c>
      <c r="N36" s="28">
        <f t="shared" si="0"/>
        <v>497.32290394276311</v>
      </c>
      <c r="O36" s="29">
        <f>Controls_Wales!S21</f>
        <v>1.5736443249947332</v>
      </c>
      <c r="P36" s="30" t="str">
        <f>"("&amp;FIXED(Controls_Wales!T21,1)&amp;" to "&amp;FIXED(Controls_Wales!U21,1)&amp;")"</f>
        <v>(1.5 to 1.6)</v>
      </c>
      <c r="Q36" s="31"/>
      <c r="R36" s="43"/>
    </row>
    <row r="37" spans="1:18">
      <c r="A37" s="13"/>
      <c r="B37" s="13"/>
      <c r="C37" s="13"/>
      <c r="D37" s="13"/>
      <c r="E37" s="24" t="s">
        <v>224</v>
      </c>
      <c r="F37" s="25">
        <f>Controls_Wales!K13</f>
        <v>31040.666666666701</v>
      </c>
      <c r="G37" s="26">
        <f>Controls_Wales!L13</f>
        <v>1054.9711393253499</v>
      </c>
      <c r="H37" s="27" t="str">
        <f>"("&amp;FIXED(Controls_Wales!M13,0)&amp;" to "&amp;FIXED(Controls_Wales!N13,0)&amp;")"</f>
        <v>(1,048 to 1,062)</v>
      </c>
      <c r="J37" s="26">
        <f>Controls_Wales!L22</f>
        <v>856.87636465415301</v>
      </c>
      <c r="K37" s="27" t="str">
        <f>"("&amp;FIXED(Controls_Wales!M22,0)&amp;" to "&amp;FIXED(Controls_Wales!N22,0)&amp;")"</f>
        <v>(844 to 870)</v>
      </c>
      <c r="L37" s="26">
        <f>Controls_Wales!L31</f>
        <v>1354.2441725696401</v>
      </c>
      <c r="M37" s="27" t="str">
        <f>"("&amp;FIXED(Controls_Wales!M31,0)&amp;" to "&amp;FIXED(Controls_Wales!N31,0)&amp;")"</f>
        <v>(1,335 to 1,374)</v>
      </c>
      <c r="N37" s="28">
        <f t="shared" si="0"/>
        <v>497.36780791548711</v>
      </c>
      <c r="O37" s="29">
        <f>Controls_Wales!S22</f>
        <v>1.5804429068553332</v>
      </c>
      <c r="P37" s="30" t="str">
        <f>"("&amp;FIXED(Controls_Wales!T22,1)&amp;" to "&amp;FIXED(Controls_Wales!U22,1)&amp;")"</f>
        <v>(1.5 to 1.6)</v>
      </c>
      <c r="Q37" s="31"/>
      <c r="R37" s="43"/>
    </row>
    <row r="38" spans="1:18">
      <c r="A38" s="13"/>
      <c r="B38" s="13"/>
      <c r="C38" s="13"/>
      <c r="D38" s="13"/>
      <c r="E38" s="24" t="s">
        <v>225</v>
      </c>
      <c r="F38" s="25">
        <f>Controls_Wales!K14</f>
        <v>31354.333333333299</v>
      </c>
      <c r="G38" s="26">
        <f>Controls_Wales!L14</f>
        <v>1048.6766959788299</v>
      </c>
      <c r="H38" s="27" t="str">
        <f>"("&amp;FIXED(Controls_Wales!M14,0)&amp;" to "&amp;FIXED(Controls_Wales!N14,0)&amp;")"</f>
        <v>(1,042 to 1,055)</v>
      </c>
      <c r="J38" s="26">
        <f>Controls_Wales!L23</f>
        <v>849.68604839983004</v>
      </c>
      <c r="K38" s="27" t="str">
        <f>"("&amp;FIXED(Controls_Wales!M23,0)&amp;" to "&amp;FIXED(Controls_Wales!N23,0)&amp;")"</f>
        <v>(837 to 863)</v>
      </c>
      <c r="L38" s="26">
        <f>Controls_Wales!L32</f>
        <v>1354.4379777383999</v>
      </c>
      <c r="M38" s="27" t="str">
        <f>"("&amp;FIXED(Controls_Wales!M32,0)&amp;" to "&amp;FIXED(Controls_Wales!N32,0)&amp;")"</f>
        <v>(1,335 to 1,374)</v>
      </c>
      <c r="N38" s="28">
        <f t="shared" si="0"/>
        <v>504.75192933856988</v>
      </c>
      <c r="O38" s="29">
        <f>Controls_Wales!S23</f>
        <v>1.594045212686666</v>
      </c>
      <c r="P38" s="30" t="str">
        <f>"("&amp;FIXED(Controls_Wales!T23,1)&amp;" to "&amp;FIXED(Controls_Wales!U23,1)&amp;")"</f>
        <v>(1.6 to 1.6)</v>
      </c>
      <c r="Q38" s="31"/>
      <c r="R38" s="43"/>
    </row>
    <row r="39" spans="1:18">
      <c r="A39" s="13"/>
      <c r="B39" s="13"/>
      <c r="C39" s="13"/>
      <c r="D39" s="13"/>
      <c r="E39" s="34" t="s">
        <v>226</v>
      </c>
      <c r="F39" s="25">
        <f>Controls_Wales!K15</f>
        <v>31692.666666666701</v>
      </c>
      <c r="G39" s="26">
        <f>Controls_Wales!L15</f>
        <v>1042.31584955481</v>
      </c>
      <c r="H39" s="27" t="str">
        <f>"("&amp;FIXED(Controls_Wales!M15,0)&amp;" to "&amp;FIXED(Controls_Wales!N15,0)&amp;")"</f>
        <v>(1,036 to 1,049)</v>
      </c>
      <c r="I39" s="35"/>
      <c r="J39" s="26">
        <f>Controls_Wales!L24</f>
        <v>837.22513398445699</v>
      </c>
      <c r="K39" s="27" t="str">
        <f>"("&amp;FIXED(Controls_Wales!M24,0)&amp;" to "&amp;FIXED(Controls_Wales!N24,0)&amp;")"</f>
        <v>(825 to 850)</v>
      </c>
      <c r="L39" s="26">
        <f>Controls_Wales!L33</f>
        <v>1347.27603917696</v>
      </c>
      <c r="M39" s="27" t="str">
        <f>"("&amp;FIXED(Controls_Wales!M33,0)&amp;" to "&amp;FIXED(Controls_Wales!N33,0)&amp;")"</f>
        <v>(1,328 to 1,367)</v>
      </c>
      <c r="N39" s="28">
        <f t="shared" si="0"/>
        <v>510.05090519250302</v>
      </c>
      <c r="O39" s="29">
        <f>Controls_Wales!S24</f>
        <v>1.6092159497948997</v>
      </c>
      <c r="P39" s="30" t="str">
        <f>"("&amp;FIXED(Controls_Wales!T24,1)&amp;" to "&amp;FIXED(Controls_Wales!U24,1)&amp;")"</f>
        <v>(1.6 to 1.6)</v>
      </c>
      <c r="Q39" s="31"/>
      <c r="R39" s="43"/>
    </row>
    <row r="40" spans="1:18" ht="6" customHeight="1">
      <c r="A40" s="13"/>
      <c r="B40" s="13"/>
      <c r="C40" s="13"/>
      <c r="D40" s="13"/>
      <c r="Q40" s="35"/>
      <c r="R40" s="35"/>
    </row>
    <row r="41" spans="1:18">
      <c r="A41" s="13"/>
      <c r="B41" s="13"/>
      <c r="C41" s="13"/>
      <c r="D41" s="13"/>
      <c r="E41" s="37" t="s">
        <v>334</v>
      </c>
      <c r="F41" s="38"/>
      <c r="G41" s="38"/>
      <c r="H41" s="38"/>
      <c r="I41" s="38"/>
      <c r="J41" s="38"/>
      <c r="K41" s="38"/>
      <c r="L41" s="38"/>
      <c r="M41" s="38"/>
      <c r="N41" s="38"/>
      <c r="O41" s="38"/>
      <c r="P41" s="38"/>
      <c r="Q41" s="35"/>
      <c r="R41" s="35"/>
    </row>
    <row r="42" spans="1:18">
      <c r="A42" s="13"/>
      <c r="B42" s="13"/>
      <c r="C42" s="13"/>
      <c r="D42" s="13"/>
      <c r="E42" s="39" t="s">
        <v>338</v>
      </c>
    </row>
    <row r="43" spans="1:18">
      <c r="A43" s="13"/>
      <c r="B43" s="13"/>
      <c r="C43" s="13"/>
      <c r="D43" s="13"/>
      <c r="E43" s="39" t="s">
        <v>328</v>
      </c>
    </row>
  </sheetData>
  <sheetProtection algorithmName="SHA-512" hashValue="X2HiKlCg15UquWjCLibvuiJo5fujQkp6Vpn+Y42ci3je15tGzyWOEREV4l4c6XZ9ajb6hKd1jjhNk+ANDirBkQ==" saltValue="Yx6Rmhx+rgjdkcyVUYozHA==" spinCount="100000" sheet="1" objects="1" scenarios="1"/>
  <mergeCells count="8">
    <mergeCell ref="E28:R28"/>
    <mergeCell ref="F30:H30"/>
    <mergeCell ref="J30:P30"/>
    <mergeCell ref="G31:H31"/>
    <mergeCell ref="J31:K31"/>
    <mergeCell ref="L31:M31"/>
    <mergeCell ref="O31:P31"/>
    <mergeCell ref="E29:P29"/>
  </mergeCells>
  <pageMargins left="0.70866141732283472" right="0.70866141732283472" top="0.74803149606299213" bottom="0.74803149606299213" header="0.31496062992125984" footer="0.31496062992125984"/>
  <pageSetup paperSize="9" scale="81"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9458" r:id="rId4" name="List Box 2">
              <controlPr defaultSize="0" autoLine="0" autoPict="0">
                <anchor moveWithCells="1" sizeWithCells="1">
                  <from>
                    <xdr:col>0</xdr:col>
                    <xdr:colOff>190500</xdr:colOff>
                    <xdr:row>11</xdr:row>
                    <xdr:rowOff>47625</xdr:rowOff>
                  </from>
                  <to>
                    <xdr:col>2</xdr:col>
                    <xdr:colOff>381000</xdr:colOff>
                    <xdr:row>13</xdr:row>
                    <xdr:rowOff>133350</xdr:rowOff>
                  </to>
                </anchor>
              </controlPr>
            </control>
          </mc:Choice>
        </mc:AlternateContent>
        <mc:AlternateContent xmlns:mc="http://schemas.openxmlformats.org/markup-compatibility/2006">
          <mc:Choice Requires="x14">
            <control shapeId="19459" r:id="rId5" name="List Box 3">
              <controlPr defaultSize="0" autoLine="0" autoPict="0">
                <anchor moveWithCells="1" sizeWithCells="1">
                  <from>
                    <xdr:col>0</xdr:col>
                    <xdr:colOff>190500</xdr:colOff>
                    <xdr:row>14</xdr:row>
                    <xdr:rowOff>66675</xdr:rowOff>
                  </from>
                  <to>
                    <xdr:col>2</xdr:col>
                    <xdr:colOff>381000</xdr:colOff>
                    <xdr:row>16</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V32"/>
  <sheetViews>
    <sheetView showGridLines="0" showRowColHeaders="0" showWhiteSpace="0" zoomScaleNormal="100" zoomScalePageLayoutView="130" workbookViewId="0"/>
  </sheetViews>
  <sheetFormatPr defaultRowHeight="15"/>
  <cols>
    <col min="1" max="7" width="9.140625" style="6"/>
    <col min="8" max="8" width="5.85546875" style="6" customWidth="1"/>
    <col min="9" max="16384" width="9.140625" style="6"/>
  </cols>
  <sheetData>
    <row r="1" spans="1:22" ht="12.75" customHeight="1"/>
    <row r="2" spans="1:22" ht="12.75" customHeight="1"/>
    <row r="3" spans="1:22" ht="12.75" customHeight="1"/>
    <row r="4" spans="1:22" ht="12.75" customHeight="1"/>
    <row r="5" spans="1:22" ht="12.75" customHeight="1"/>
    <row r="6" spans="1:22" ht="12.75" customHeight="1"/>
    <row r="7" spans="1:22" ht="12.75" customHeight="1"/>
    <row r="8" spans="1:22" ht="12.75" customHeight="1"/>
    <row r="9" spans="1:22" ht="12.75" customHeight="1"/>
    <row r="10" spans="1:22" ht="12.75" customHeight="1">
      <c r="A10" s="44"/>
    </row>
    <row r="11" spans="1:22">
      <c r="A11" s="27"/>
    </row>
    <row r="12" spans="1:22" ht="15" customHeight="1"/>
    <row r="14" spans="1:22">
      <c r="A14" s="166"/>
      <c r="B14" s="166"/>
      <c r="C14" s="166"/>
      <c r="D14" s="166"/>
      <c r="E14" s="166"/>
      <c r="F14" s="166"/>
      <c r="G14" s="166"/>
      <c r="H14" s="166"/>
      <c r="I14" s="166"/>
      <c r="J14" s="166"/>
      <c r="K14" s="166"/>
      <c r="L14" s="166"/>
      <c r="M14" s="166"/>
      <c r="N14" s="166"/>
      <c r="O14" s="45"/>
      <c r="P14" s="45"/>
      <c r="Q14" s="45"/>
      <c r="R14" s="45"/>
      <c r="S14" s="45"/>
      <c r="T14" s="45"/>
      <c r="U14" s="45"/>
      <c r="V14" s="45"/>
    </row>
    <row r="15" spans="1:22">
      <c r="A15" s="46"/>
      <c r="E15" s="46"/>
      <c r="F15" s="46"/>
      <c r="G15" s="46"/>
      <c r="H15" s="46"/>
      <c r="I15" s="46"/>
      <c r="J15" s="46"/>
      <c r="M15" s="46"/>
      <c r="O15" s="47"/>
      <c r="P15" s="46"/>
      <c r="Q15" s="46"/>
      <c r="R15" s="47"/>
    </row>
    <row r="28" spans="1:15">
      <c r="A28" s="166"/>
      <c r="B28" s="166"/>
      <c r="C28" s="166"/>
      <c r="D28" s="166"/>
      <c r="E28" s="166"/>
      <c r="F28" s="166"/>
      <c r="G28" s="166"/>
      <c r="H28" s="166"/>
      <c r="I28" s="166"/>
      <c r="J28" s="166"/>
      <c r="K28" s="166"/>
      <c r="L28" s="166"/>
      <c r="M28" s="166"/>
      <c r="N28" s="166"/>
      <c r="O28" s="45"/>
    </row>
    <row r="29" spans="1:15">
      <c r="A29" s="46"/>
      <c r="N29" s="47"/>
    </row>
    <row r="31" spans="1:15">
      <c r="B31" s="45"/>
      <c r="C31" s="45"/>
      <c r="D31" s="45"/>
      <c r="E31" s="45"/>
      <c r="F31" s="45"/>
      <c r="G31" s="45"/>
      <c r="H31" s="45"/>
      <c r="I31" s="45"/>
      <c r="J31" s="45"/>
      <c r="K31" s="45"/>
      <c r="L31" s="45"/>
      <c r="M31" s="45"/>
      <c r="N31" s="45"/>
      <c r="O31" s="45"/>
    </row>
    <row r="32" spans="1:15">
      <c r="B32" s="46"/>
      <c r="C32" s="46"/>
      <c r="D32" s="46"/>
      <c r="E32" s="46"/>
      <c r="F32" s="46"/>
      <c r="G32" s="46"/>
      <c r="J32" s="46"/>
      <c r="K32" s="46"/>
      <c r="L32" s="46"/>
      <c r="M32" s="46"/>
      <c r="O32" s="46"/>
    </row>
  </sheetData>
  <sheetProtection algorithmName="SHA-512" hashValue="CjgR3+HTl7BZSY151TSXxg4EwQ4KyE7v2wxVvIg0Q6ALW/8RuHy/LJUDcxF3KETN6jmReRvA6E75Kblf6ko62w==" saltValue="jlZLfhYSTKA5gLQy8pad7A==" spinCount="100000" sheet="1" objects="1" scenarios="1"/>
  <mergeCells count="2">
    <mergeCell ref="A14:N14"/>
    <mergeCell ref="A28:N28"/>
  </mergeCells>
  <pageMargins left="0.70866141732283472" right="0.70866141732283472" top="0.74803149606299213" bottom="0.74803149606299213" header="0.31496062992125984" footer="0.31496062992125984"/>
  <pageSetup paperSize="9" scale="66"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E1:Z32"/>
  <sheetViews>
    <sheetView showGridLines="0" showRowColHeaders="0" showWhiteSpace="0" zoomScaleNormal="100" zoomScalePageLayoutView="130" workbookViewId="0"/>
  </sheetViews>
  <sheetFormatPr defaultRowHeight="15"/>
  <cols>
    <col min="1" max="2" width="9.140625" style="6"/>
    <col min="3" max="3" width="5.85546875" style="6" customWidth="1"/>
    <col min="4" max="11" width="9.140625" style="6"/>
    <col min="12" max="12" width="5.85546875" style="6" customWidth="1"/>
    <col min="13" max="16384" width="9.140625" style="6"/>
  </cols>
  <sheetData>
    <row r="1" spans="5:26" ht="12.75" customHeight="1"/>
    <row r="2" spans="5:26" ht="12.75" customHeight="1"/>
    <row r="3" spans="5:26" ht="12.75" customHeight="1"/>
    <row r="4" spans="5:26" ht="12.75" customHeight="1"/>
    <row r="5" spans="5:26" ht="12.75" customHeight="1"/>
    <row r="6" spans="5:26" ht="12.75" customHeight="1"/>
    <row r="7" spans="5:26" ht="12.75" customHeight="1"/>
    <row r="8" spans="5:26" ht="12.75" customHeight="1"/>
    <row r="9" spans="5:26" ht="12.75" customHeight="1"/>
    <row r="10" spans="5:26" ht="12.75" customHeight="1">
      <c r="E10" s="44"/>
    </row>
    <row r="11" spans="5:26">
      <c r="E11" s="27"/>
    </row>
    <row r="12" spans="5:26" ht="15" customHeight="1"/>
    <row r="14" spans="5:26">
      <c r="E14" s="45"/>
      <c r="F14" s="45"/>
      <c r="G14" s="45"/>
      <c r="H14" s="45"/>
      <c r="I14" s="45"/>
      <c r="J14" s="45"/>
      <c r="K14" s="45"/>
      <c r="L14" s="45"/>
      <c r="M14" s="45"/>
      <c r="N14" s="45"/>
      <c r="O14" s="45"/>
      <c r="P14" s="45"/>
      <c r="Q14" s="45"/>
      <c r="R14" s="45"/>
      <c r="S14" s="45"/>
      <c r="T14" s="45"/>
      <c r="U14" s="45"/>
      <c r="V14" s="45"/>
      <c r="W14" s="45"/>
      <c r="X14" s="45"/>
      <c r="Y14" s="45"/>
      <c r="Z14" s="45"/>
    </row>
    <row r="15" spans="5:26">
      <c r="E15" s="46"/>
      <c r="I15" s="46"/>
      <c r="J15" s="46"/>
      <c r="K15" s="46"/>
      <c r="L15" s="46"/>
      <c r="M15" s="46"/>
      <c r="N15" s="46"/>
      <c r="Q15" s="46"/>
      <c r="S15" s="47"/>
      <c r="T15" s="46"/>
      <c r="U15" s="46"/>
      <c r="V15" s="47"/>
    </row>
    <row r="28" spans="5:19">
      <c r="E28" s="45"/>
      <c r="F28" s="45"/>
      <c r="G28" s="45"/>
      <c r="H28" s="45"/>
      <c r="I28" s="45"/>
      <c r="J28" s="45"/>
      <c r="K28" s="45"/>
      <c r="L28" s="45"/>
      <c r="M28" s="45"/>
      <c r="N28" s="45"/>
      <c r="O28" s="45"/>
      <c r="P28" s="45"/>
      <c r="Q28" s="45"/>
      <c r="R28" s="45"/>
      <c r="S28" s="45"/>
    </row>
    <row r="29" spans="5:19">
      <c r="E29" s="46"/>
      <c r="R29" s="47"/>
    </row>
    <row r="31" spans="5:19">
      <c r="F31" s="45"/>
      <c r="G31" s="45"/>
      <c r="H31" s="45"/>
      <c r="I31" s="45"/>
      <c r="J31" s="45"/>
      <c r="K31" s="45"/>
      <c r="L31" s="45"/>
      <c r="M31" s="45"/>
      <c r="N31" s="45"/>
      <c r="O31" s="45"/>
      <c r="P31" s="45"/>
      <c r="Q31" s="45"/>
      <c r="R31" s="45"/>
      <c r="S31" s="45"/>
    </row>
    <row r="32" spans="5:19">
      <c r="F32" s="46"/>
      <c r="G32" s="46"/>
      <c r="H32" s="46"/>
      <c r="I32" s="46"/>
      <c r="J32" s="46"/>
      <c r="K32" s="46"/>
      <c r="N32" s="46"/>
      <c r="O32" s="46"/>
      <c r="P32" s="46"/>
      <c r="Q32" s="46"/>
      <c r="S32" s="46"/>
    </row>
  </sheetData>
  <sheetProtection algorithmName="SHA-512" hashValue="A0A8rRU+45CT2a3wkf7KTbJUH3L9stjSFnFun+rSvRyYrXENTuVz6hH4jpF6IlXk0EtJl16Pp18FQAMY1c9yBQ==" saltValue="zh34Nk4OmA7GbfLbKd+vtA==" spinCount="100000" sheet="1" objects="1" scenarios="1"/>
  <pageMargins left="0.70866141732283472" right="0.70866141732283472" top="0.74803149606299213" bottom="0.74803149606299213" header="0.31496062992125984" footer="0.31496062992125984"/>
  <pageSetup paperSize="9" scale="76"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4337" r:id="rId4" name="List Box 1">
              <controlPr defaultSize="0" autoLine="0" autoPict="0">
                <anchor moveWithCells="1" sizeWithCells="1">
                  <from>
                    <xdr:col>0</xdr:col>
                    <xdr:colOff>190500</xdr:colOff>
                    <xdr:row>10</xdr:row>
                    <xdr:rowOff>95250</xdr:rowOff>
                  </from>
                  <to>
                    <xdr:col>2</xdr:col>
                    <xdr:colOff>228600</xdr:colOff>
                    <xdr:row>15</xdr:row>
                    <xdr:rowOff>47625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E1:Z32"/>
  <sheetViews>
    <sheetView showGridLines="0" showRowColHeaders="0" showWhiteSpace="0" zoomScaleNormal="100" zoomScalePageLayoutView="130" workbookViewId="0"/>
  </sheetViews>
  <sheetFormatPr defaultRowHeight="15"/>
  <cols>
    <col min="1" max="2" width="9.140625" style="6"/>
    <col min="3" max="3" width="5.85546875" style="6" customWidth="1"/>
    <col min="4" max="11" width="9.140625" style="6"/>
    <col min="12" max="12" width="5.85546875" style="6" customWidth="1"/>
    <col min="13" max="16384" width="9.140625" style="6"/>
  </cols>
  <sheetData>
    <row r="1" spans="5:26" ht="12.75" customHeight="1"/>
    <row r="2" spans="5:26" ht="12.75" customHeight="1"/>
    <row r="3" spans="5:26" ht="12.75" customHeight="1"/>
    <row r="4" spans="5:26" ht="12.75" customHeight="1"/>
    <row r="5" spans="5:26" ht="12.75" customHeight="1"/>
    <row r="6" spans="5:26" ht="12.75" customHeight="1"/>
    <row r="7" spans="5:26" ht="12.75" customHeight="1"/>
    <row r="8" spans="5:26" ht="12.75" customHeight="1"/>
    <row r="9" spans="5:26" ht="12.75" customHeight="1"/>
    <row r="10" spans="5:26" ht="12.75" customHeight="1">
      <c r="E10" s="44"/>
    </row>
    <row r="11" spans="5:26">
      <c r="E11" s="27"/>
    </row>
    <row r="12" spans="5:26" ht="15" customHeight="1"/>
    <row r="14" spans="5:26">
      <c r="E14" s="45"/>
      <c r="F14" s="45"/>
      <c r="G14" s="45"/>
      <c r="H14" s="45"/>
      <c r="I14" s="45"/>
      <c r="J14" s="45"/>
      <c r="K14" s="45"/>
      <c r="L14" s="45"/>
      <c r="M14" s="45"/>
      <c r="N14" s="45"/>
      <c r="O14" s="45"/>
      <c r="P14" s="45"/>
      <c r="Q14" s="45"/>
      <c r="R14" s="45"/>
      <c r="S14" s="45"/>
      <c r="T14" s="45"/>
      <c r="U14" s="45"/>
      <c r="V14" s="45"/>
      <c r="W14" s="45"/>
      <c r="X14" s="45"/>
      <c r="Y14" s="45"/>
      <c r="Z14" s="45"/>
    </row>
    <row r="15" spans="5:26">
      <c r="E15" s="46"/>
      <c r="I15" s="46"/>
      <c r="J15" s="46"/>
      <c r="K15" s="46"/>
      <c r="L15" s="46"/>
      <c r="M15" s="46"/>
      <c r="N15" s="46"/>
      <c r="Q15" s="46"/>
      <c r="S15" s="47"/>
      <c r="T15" s="46"/>
      <c r="U15" s="46"/>
      <c r="V15" s="47"/>
    </row>
    <row r="28" spans="5:19">
      <c r="E28" s="45"/>
      <c r="F28" s="45"/>
      <c r="G28" s="45"/>
      <c r="H28" s="45"/>
      <c r="I28" s="45"/>
      <c r="J28" s="45"/>
      <c r="K28" s="45"/>
      <c r="L28" s="45"/>
      <c r="M28" s="45"/>
      <c r="N28" s="45"/>
      <c r="O28" s="45"/>
      <c r="P28" s="45"/>
      <c r="Q28" s="45"/>
      <c r="R28" s="45"/>
      <c r="S28" s="45"/>
    </row>
    <row r="29" spans="5:19">
      <c r="E29" s="46"/>
      <c r="R29" s="47"/>
    </row>
    <row r="31" spans="5:19">
      <c r="F31" s="45"/>
      <c r="G31" s="45"/>
      <c r="H31" s="45"/>
      <c r="I31" s="45"/>
      <c r="J31" s="45"/>
      <c r="K31" s="45"/>
      <c r="L31" s="45"/>
      <c r="M31" s="45"/>
      <c r="N31" s="45"/>
      <c r="O31" s="45"/>
      <c r="P31" s="45"/>
      <c r="Q31" s="45"/>
      <c r="R31" s="45"/>
      <c r="S31" s="45"/>
    </row>
    <row r="32" spans="5:19">
      <c r="F32" s="46"/>
      <c r="G32" s="46"/>
      <c r="H32" s="46"/>
      <c r="I32" s="46"/>
      <c r="J32" s="46"/>
      <c r="K32" s="46"/>
      <c r="N32" s="46"/>
      <c r="O32" s="46"/>
      <c r="P32" s="46"/>
      <c r="Q32" s="46"/>
      <c r="S32" s="46"/>
    </row>
  </sheetData>
  <sheetProtection algorithmName="SHA-512" hashValue="ZR5d8WACXGqxMnxLEUBVgWbUvJTLrZfLSk4ULob1/4AxlY4J3aKWZ1u8c2hO6rW+wbSC7WTMnk1vCMBGp10LYQ==" saltValue="Bl8uroTsRAmUviG9OhuXdw==" spinCount="100000" sheet="1" objects="1" scenarios="1"/>
  <pageMargins left="0.70866141732283472" right="0.70866141732283472" top="0.74803149606299213" bottom="0.74803149606299213" header="0.31496062992125984" footer="0.31496062992125984"/>
  <pageSetup paperSize="9" scale="76"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List Box 1">
              <controlPr defaultSize="0" autoLine="0" autoPict="0">
                <anchor moveWithCells="1" sizeWithCells="1">
                  <from>
                    <xdr:col>0</xdr:col>
                    <xdr:colOff>190500</xdr:colOff>
                    <xdr:row>10</xdr:row>
                    <xdr:rowOff>95250</xdr:rowOff>
                  </from>
                  <to>
                    <xdr:col>2</xdr:col>
                    <xdr:colOff>228600</xdr:colOff>
                    <xdr:row>25</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9:W43"/>
  <sheetViews>
    <sheetView showGridLines="0" showRowColHeaders="0" zoomScaleNormal="100" workbookViewId="0">
      <selection activeCell="W21" sqref="W21"/>
    </sheetView>
  </sheetViews>
  <sheetFormatPr defaultRowHeight="15"/>
  <cols>
    <col min="1" max="1" width="2.28515625" style="6" customWidth="1"/>
    <col min="2" max="16384" width="9.140625" style="6"/>
  </cols>
  <sheetData>
    <row r="9" spans="2:14">
      <c r="B9" s="48" t="s">
        <v>268</v>
      </c>
      <c r="C9" s="48"/>
      <c r="D9" s="49"/>
      <c r="E9" s="49"/>
      <c r="F9" s="49"/>
      <c r="G9" s="49"/>
      <c r="H9" s="49"/>
      <c r="I9" s="49"/>
      <c r="J9" s="49"/>
      <c r="K9" s="49"/>
      <c r="L9" s="49"/>
      <c r="M9" s="50"/>
      <c r="N9" s="50" t="s">
        <v>267</v>
      </c>
    </row>
    <row r="10" spans="2:14">
      <c r="B10" s="48"/>
      <c r="C10" s="48"/>
      <c r="D10" s="49"/>
      <c r="E10" s="49"/>
      <c r="F10" s="49"/>
      <c r="G10" s="49"/>
      <c r="H10" s="49"/>
      <c r="I10" s="49"/>
      <c r="J10" s="49"/>
      <c r="K10" s="49"/>
      <c r="L10" s="49"/>
      <c r="M10" s="11"/>
    </row>
    <row r="11" spans="2:14">
      <c r="B11" s="48" t="s">
        <v>269</v>
      </c>
      <c r="C11" s="48"/>
      <c r="D11" s="49"/>
      <c r="E11" s="49"/>
      <c r="F11" s="49"/>
      <c r="G11" s="49"/>
      <c r="H11" s="49"/>
      <c r="I11" s="49"/>
      <c r="J11" s="49"/>
      <c r="K11" s="49"/>
      <c r="L11" s="49"/>
      <c r="M11" s="11"/>
    </row>
    <row r="12" spans="2:14">
      <c r="B12" s="51" t="s">
        <v>270</v>
      </c>
      <c r="C12" s="51"/>
      <c r="D12" s="11"/>
      <c r="E12" s="11"/>
      <c r="F12" s="11"/>
      <c r="G12" s="11"/>
      <c r="H12" s="11"/>
      <c r="I12" s="11"/>
      <c r="J12" s="11"/>
      <c r="K12" s="11"/>
      <c r="L12" s="11"/>
      <c r="M12" s="11"/>
    </row>
    <row r="13" spans="2:14">
      <c r="B13" s="51" t="s">
        <v>271</v>
      </c>
      <c r="C13" s="51"/>
      <c r="D13" s="11"/>
      <c r="E13" s="11"/>
      <c r="F13" s="11"/>
      <c r="G13" s="11"/>
      <c r="H13" s="11"/>
      <c r="I13" s="11"/>
      <c r="J13" s="11"/>
      <c r="K13" s="11"/>
      <c r="L13" s="11"/>
      <c r="M13" s="11"/>
    </row>
    <row r="14" spans="2:14">
      <c r="B14" s="51" t="s">
        <v>272</v>
      </c>
      <c r="C14" s="51"/>
      <c r="D14" s="11"/>
      <c r="E14" s="11"/>
      <c r="F14" s="11"/>
      <c r="G14" s="11"/>
      <c r="H14" s="11"/>
      <c r="I14" s="11"/>
      <c r="J14" s="11"/>
      <c r="K14" s="11"/>
      <c r="L14" s="11"/>
      <c r="M14" s="11"/>
    </row>
    <row r="15" spans="2:14">
      <c r="B15" s="51" t="s">
        <v>273</v>
      </c>
      <c r="C15" s="51"/>
      <c r="D15" s="52"/>
      <c r="E15" s="52"/>
      <c r="F15" s="52"/>
      <c r="G15" s="52"/>
      <c r="H15" s="52"/>
      <c r="I15" s="52"/>
      <c r="J15" s="52"/>
      <c r="K15" s="52"/>
      <c r="L15" s="52"/>
    </row>
    <row r="16" spans="2:14">
      <c r="B16" s="51"/>
      <c r="C16" s="51"/>
      <c r="D16" s="52"/>
      <c r="E16" s="52"/>
      <c r="F16" s="52"/>
      <c r="G16" s="52"/>
      <c r="H16" s="52"/>
      <c r="I16" s="52"/>
      <c r="J16" s="52"/>
      <c r="K16" s="52"/>
      <c r="L16" s="52"/>
    </row>
    <row r="17" spans="2:23">
      <c r="B17" s="48" t="s">
        <v>274</v>
      </c>
      <c r="C17" s="48"/>
      <c r="D17" s="49"/>
      <c r="E17" s="49"/>
      <c r="F17" s="49"/>
      <c r="G17" s="49"/>
      <c r="H17" s="49"/>
      <c r="I17" s="49"/>
      <c r="J17" s="49"/>
      <c r="K17" s="49"/>
      <c r="L17" s="49"/>
    </row>
    <row r="18" spans="2:23">
      <c r="B18" s="53">
        <v>1</v>
      </c>
      <c r="C18" s="51" t="s">
        <v>275</v>
      </c>
      <c r="D18" s="11"/>
      <c r="E18" s="11"/>
      <c r="F18" s="11"/>
      <c r="G18" s="11"/>
      <c r="H18" s="11"/>
      <c r="I18" s="11"/>
      <c r="J18" s="11"/>
      <c r="K18" s="11"/>
      <c r="L18" s="11"/>
    </row>
    <row r="19" spans="2:23">
      <c r="B19" s="54"/>
      <c r="C19" s="51" t="s">
        <v>276</v>
      </c>
      <c r="D19" s="11"/>
      <c r="E19" s="11"/>
      <c r="F19" s="11"/>
      <c r="G19" s="11"/>
      <c r="H19" s="11"/>
      <c r="I19" s="11"/>
      <c r="J19" s="11"/>
      <c r="K19" s="11"/>
      <c r="L19" s="11"/>
      <c r="W19" s="55"/>
    </row>
    <row r="20" spans="2:23">
      <c r="B20" s="53">
        <v>2</v>
      </c>
      <c r="C20" s="51" t="s">
        <v>277</v>
      </c>
      <c r="D20" s="11"/>
      <c r="E20" s="11"/>
      <c r="F20" s="11"/>
      <c r="G20" s="11"/>
      <c r="H20" s="11"/>
      <c r="I20" s="11"/>
      <c r="J20" s="11"/>
      <c r="K20" s="11"/>
      <c r="L20" s="11"/>
    </row>
    <row r="21" spans="2:23">
      <c r="B21" s="53">
        <v>3</v>
      </c>
      <c r="C21" s="51" t="s">
        <v>278</v>
      </c>
      <c r="D21" s="11"/>
      <c r="E21" s="11"/>
      <c r="F21" s="11"/>
      <c r="G21" s="11"/>
      <c r="H21" s="11"/>
      <c r="I21" s="11"/>
      <c r="J21" s="11"/>
      <c r="K21" s="11"/>
      <c r="L21" s="11"/>
    </row>
    <row r="22" spans="2:23">
      <c r="B22" s="53">
        <v>4</v>
      </c>
      <c r="C22" s="51" t="s">
        <v>279</v>
      </c>
      <c r="D22" s="11"/>
      <c r="E22" s="11"/>
      <c r="F22" s="11"/>
      <c r="G22" s="11"/>
      <c r="H22" s="11"/>
      <c r="I22" s="11"/>
      <c r="J22" s="11"/>
      <c r="K22" s="11"/>
      <c r="L22" s="11"/>
    </row>
    <row r="23" spans="2:23">
      <c r="B23" s="53">
        <v>5</v>
      </c>
      <c r="C23" s="51" t="s">
        <v>280</v>
      </c>
      <c r="D23" s="52"/>
      <c r="E23" s="52"/>
      <c r="F23" s="52"/>
      <c r="G23" s="52"/>
      <c r="H23" s="52"/>
      <c r="I23" s="52"/>
      <c r="J23" s="52"/>
      <c r="K23" s="52"/>
      <c r="L23" s="52"/>
    </row>
    <row r="24" spans="2:23">
      <c r="B24" s="53"/>
      <c r="C24" s="51" t="s">
        <v>281</v>
      </c>
      <c r="D24" s="11"/>
      <c r="E24" s="11"/>
      <c r="F24" s="11"/>
      <c r="G24" s="11"/>
      <c r="H24" s="11"/>
      <c r="I24" s="11"/>
      <c r="J24" s="11"/>
      <c r="K24" s="11"/>
      <c r="L24" s="11"/>
    </row>
    <row r="25" spans="2:23">
      <c r="B25" s="53">
        <v>6</v>
      </c>
      <c r="C25" s="51" t="s">
        <v>282</v>
      </c>
      <c r="D25" s="11"/>
      <c r="E25" s="11"/>
      <c r="F25" s="11"/>
      <c r="G25" s="11"/>
      <c r="H25" s="11"/>
      <c r="I25" s="11"/>
      <c r="J25" s="11"/>
      <c r="K25" s="11"/>
      <c r="L25" s="11"/>
    </row>
    <row r="26" spans="2:23">
      <c r="B26" s="51"/>
      <c r="C26" s="51" t="s">
        <v>283</v>
      </c>
      <c r="D26" s="11"/>
      <c r="E26" s="11"/>
      <c r="F26" s="11"/>
      <c r="G26" s="11"/>
      <c r="H26" s="11"/>
      <c r="I26" s="11"/>
      <c r="J26" s="11"/>
      <c r="K26" s="11"/>
      <c r="L26" s="11"/>
    </row>
    <row r="29" spans="2:23">
      <c r="B29" s="56" t="s">
        <v>284</v>
      </c>
      <c r="C29" s="11"/>
      <c r="D29" s="11"/>
      <c r="E29" s="11"/>
      <c r="F29" s="11"/>
      <c r="G29" s="11"/>
      <c r="H29" s="11"/>
      <c r="I29" s="56" t="s">
        <v>285</v>
      </c>
      <c r="J29" s="11"/>
      <c r="K29" s="11"/>
    </row>
    <row r="32" spans="2:23">
      <c r="B32" s="11"/>
      <c r="C32" s="11"/>
      <c r="D32" s="11"/>
      <c r="E32" s="11"/>
      <c r="F32" s="11"/>
      <c r="G32" s="11"/>
      <c r="H32" s="11"/>
      <c r="I32" s="11"/>
      <c r="J32" s="11"/>
      <c r="K32" s="49"/>
    </row>
    <row r="33" spans="2:11">
      <c r="B33" s="49"/>
      <c r="C33" s="49"/>
      <c r="D33" s="49"/>
      <c r="E33" s="49"/>
      <c r="F33" s="49"/>
      <c r="G33" s="49"/>
      <c r="H33" s="49"/>
      <c r="I33" s="49"/>
      <c r="J33" s="49"/>
      <c r="K33" s="49"/>
    </row>
    <row r="34" spans="2:11">
      <c r="B34" s="57"/>
      <c r="C34" s="11"/>
      <c r="D34" s="11"/>
      <c r="E34" s="11"/>
      <c r="F34" s="11"/>
      <c r="G34" s="11"/>
      <c r="H34" s="11"/>
      <c r="I34" s="11"/>
      <c r="J34" s="11"/>
      <c r="K34" s="11"/>
    </row>
    <row r="35" spans="2:11">
      <c r="B35" s="58"/>
      <c r="C35" s="11"/>
      <c r="D35" s="11"/>
      <c r="E35" s="11"/>
      <c r="F35" s="11"/>
      <c r="G35" s="11"/>
      <c r="H35" s="11"/>
      <c r="I35" s="11"/>
      <c r="J35" s="11"/>
      <c r="K35" s="11"/>
    </row>
    <row r="36" spans="2:11">
      <c r="B36" s="57"/>
      <c r="C36" s="11"/>
      <c r="D36" s="11"/>
      <c r="E36" s="11"/>
      <c r="F36" s="11"/>
      <c r="G36" s="11"/>
      <c r="H36" s="11"/>
      <c r="I36" s="11"/>
      <c r="J36" s="11"/>
      <c r="K36" s="11"/>
    </row>
    <row r="37" spans="2:11">
      <c r="B37" s="57"/>
      <c r="C37" s="11"/>
      <c r="D37" s="11"/>
      <c r="E37" s="11"/>
      <c r="F37" s="11"/>
      <c r="G37" s="11"/>
      <c r="H37" s="11"/>
      <c r="I37" s="11"/>
      <c r="J37" s="11"/>
      <c r="K37" s="11"/>
    </row>
    <row r="38" spans="2:11">
      <c r="B38" s="57"/>
      <c r="C38" s="11"/>
      <c r="D38" s="11"/>
      <c r="E38" s="11"/>
      <c r="F38" s="11"/>
      <c r="G38" s="11"/>
      <c r="H38" s="11"/>
      <c r="I38" s="11"/>
      <c r="J38" s="11"/>
      <c r="K38" s="11"/>
    </row>
    <row r="39" spans="2:11">
      <c r="B39" s="57"/>
      <c r="C39" s="11"/>
      <c r="D39" s="11"/>
      <c r="E39" s="11"/>
      <c r="F39" s="11"/>
      <c r="G39" s="11"/>
      <c r="H39" s="11"/>
      <c r="I39" s="11"/>
      <c r="J39" s="11"/>
      <c r="K39" s="11"/>
    </row>
    <row r="40" spans="2:11">
      <c r="B40" s="57"/>
      <c r="C40" s="11"/>
      <c r="D40" s="11"/>
      <c r="E40" s="11"/>
      <c r="F40" s="11"/>
      <c r="G40" s="11"/>
      <c r="H40" s="11"/>
      <c r="I40" s="11"/>
      <c r="J40" s="11"/>
      <c r="K40" s="11"/>
    </row>
    <row r="41" spans="2:11">
      <c r="B41" s="57"/>
      <c r="C41" s="11"/>
      <c r="D41" s="11"/>
      <c r="E41" s="11"/>
      <c r="F41" s="11"/>
      <c r="G41" s="11"/>
      <c r="H41" s="11"/>
      <c r="I41" s="11"/>
      <c r="J41" s="11"/>
      <c r="K41" s="11"/>
    </row>
    <row r="42" spans="2:11">
      <c r="B42" s="57"/>
      <c r="C42" s="11"/>
      <c r="D42" s="11"/>
      <c r="E42" s="11"/>
      <c r="F42" s="11"/>
      <c r="G42" s="11"/>
      <c r="H42" s="11"/>
      <c r="I42" s="11"/>
      <c r="J42" s="11"/>
      <c r="K42" s="11"/>
    </row>
    <row r="43" spans="2:11">
      <c r="B43" s="57"/>
      <c r="C43" s="11"/>
      <c r="D43" s="11"/>
      <c r="E43" s="11"/>
      <c r="F43" s="11"/>
      <c r="G43" s="11"/>
      <c r="H43" s="11"/>
      <c r="I43" s="11"/>
      <c r="J43" s="11"/>
      <c r="K43" s="11"/>
    </row>
  </sheetData>
  <sheetProtection password="C3EC" sheet="1" scenarios="1"/>
  <pageMargins left="0.70866141732283472" right="0.70866141732283472" top="0.74803149606299213" bottom="0.74803149606299213" header="0.31496062992125984" footer="0.31496062992125984"/>
  <pageSetup paperSize="9" scale="68"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B10:R20"/>
  <sheetViews>
    <sheetView showGridLines="0" showRowColHeaders="0" zoomScaleNormal="100" workbookViewId="0"/>
  </sheetViews>
  <sheetFormatPr defaultRowHeight="15"/>
  <cols>
    <col min="1" max="16384" width="9.140625" style="6"/>
  </cols>
  <sheetData>
    <row r="10" spans="2:14">
      <c r="B10" s="59"/>
      <c r="C10" s="59"/>
      <c r="D10" s="59"/>
      <c r="E10" s="59"/>
      <c r="F10" s="59"/>
      <c r="G10" s="59"/>
      <c r="H10" s="59"/>
      <c r="I10" s="59"/>
      <c r="J10" s="59"/>
      <c r="K10" s="59"/>
      <c r="L10" s="59"/>
      <c r="M10" s="59"/>
      <c r="N10" s="59"/>
    </row>
    <row r="11" spans="2:14">
      <c r="B11" s="59"/>
      <c r="C11" s="59"/>
      <c r="D11" s="59"/>
      <c r="E11" s="59"/>
      <c r="G11" s="12" t="s">
        <v>343</v>
      </c>
      <c r="H11" s="59"/>
      <c r="I11" s="59"/>
      <c r="J11" s="59"/>
      <c r="K11" s="59"/>
      <c r="L11" s="59"/>
      <c r="M11" s="59"/>
      <c r="N11" s="59"/>
    </row>
    <row r="12" spans="2:14">
      <c r="B12" s="59"/>
      <c r="C12" s="59"/>
      <c r="D12" s="59"/>
      <c r="E12" s="59"/>
      <c r="F12" s="59"/>
      <c r="H12" s="59"/>
      <c r="I12" s="59"/>
      <c r="J12" s="59"/>
      <c r="K12" s="59"/>
      <c r="L12" s="59"/>
      <c r="M12" s="59"/>
      <c r="N12" s="59"/>
    </row>
    <row r="13" spans="2:14">
      <c r="B13" s="59"/>
      <c r="C13" s="59"/>
      <c r="D13" s="59"/>
      <c r="E13" s="59"/>
      <c r="F13" s="59"/>
      <c r="G13" s="156" t="s">
        <v>354</v>
      </c>
      <c r="H13" s="155"/>
      <c r="I13" s="155"/>
      <c r="J13" s="155"/>
      <c r="K13" s="59"/>
      <c r="L13" s="59"/>
      <c r="M13" s="59"/>
      <c r="N13" s="59"/>
    </row>
    <row r="14" spans="2:14" ht="16.5">
      <c r="B14" s="59"/>
      <c r="C14" s="59"/>
      <c r="D14" s="59"/>
      <c r="E14" s="59"/>
      <c r="F14" s="59"/>
      <c r="G14" s="157" t="s">
        <v>355</v>
      </c>
      <c r="H14" s="155"/>
      <c r="I14" s="155"/>
      <c r="J14" s="155"/>
      <c r="K14" s="155"/>
      <c r="L14" s="59"/>
      <c r="M14" s="59"/>
      <c r="N14" s="59"/>
    </row>
    <row r="15" spans="2:14">
      <c r="B15" s="59"/>
      <c r="C15" s="59"/>
      <c r="D15" s="59"/>
      <c r="E15" s="59"/>
      <c r="F15" s="59"/>
      <c r="G15" s="158" t="s">
        <v>356</v>
      </c>
      <c r="H15" s="155"/>
      <c r="I15" s="155"/>
      <c r="J15" s="155"/>
      <c r="K15" s="155"/>
      <c r="L15" s="155"/>
      <c r="M15" s="59"/>
      <c r="N15" s="59"/>
    </row>
    <row r="16" spans="2:14">
      <c r="B16" s="59"/>
      <c r="C16" s="59"/>
      <c r="D16" s="59"/>
      <c r="E16" s="59"/>
      <c r="F16" s="59"/>
      <c r="G16" s="59"/>
      <c r="H16" s="59"/>
      <c r="I16" s="59"/>
      <c r="J16" s="59"/>
      <c r="K16" s="59"/>
      <c r="L16" s="59"/>
      <c r="M16" s="59"/>
      <c r="N16" s="59"/>
    </row>
    <row r="17" spans="2:18" ht="15" customHeight="1">
      <c r="B17" s="59"/>
      <c r="C17" s="59"/>
      <c r="D17" s="59"/>
      <c r="E17" s="59"/>
      <c r="F17" s="59"/>
      <c r="G17" s="167" t="s">
        <v>352</v>
      </c>
      <c r="H17" s="167"/>
      <c r="I17" s="167"/>
      <c r="J17" s="167"/>
      <c r="K17" s="167"/>
      <c r="L17" s="167"/>
      <c r="M17" s="167"/>
      <c r="N17" s="167"/>
      <c r="O17" s="167"/>
      <c r="P17" s="167"/>
      <c r="Q17" s="167"/>
      <c r="R17" s="167"/>
    </row>
    <row r="18" spans="2:18">
      <c r="B18" s="59"/>
      <c r="C18" s="59"/>
      <c r="D18" s="59"/>
      <c r="E18" s="59"/>
      <c r="F18" s="59"/>
      <c r="G18" s="167"/>
      <c r="H18" s="167"/>
      <c r="I18" s="167"/>
      <c r="J18" s="167"/>
      <c r="K18" s="167"/>
      <c r="L18" s="167"/>
      <c r="M18" s="167"/>
      <c r="N18" s="167"/>
      <c r="O18" s="167"/>
      <c r="P18" s="167"/>
      <c r="Q18" s="167"/>
      <c r="R18" s="167"/>
    </row>
    <row r="19" spans="2:18">
      <c r="B19" s="59"/>
      <c r="C19" s="59"/>
      <c r="D19" s="59"/>
      <c r="E19" s="59"/>
      <c r="F19" s="59"/>
      <c r="G19" s="154"/>
      <c r="H19" s="154"/>
      <c r="I19" s="154"/>
      <c r="J19" s="154"/>
      <c r="K19" s="154"/>
      <c r="L19" s="154"/>
      <c r="M19" s="154"/>
      <c r="N19" s="154"/>
      <c r="O19" s="154"/>
      <c r="P19" s="154"/>
      <c r="Q19" s="154"/>
    </row>
    <row r="20" spans="2:18">
      <c r="B20" s="59"/>
      <c r="C20" s="59"/>
      <c r="D20" s="59"/>
      <c r="E20" s="59"/>
      <c r="F20" s="59"/>
      <c r="G20" s="59"/>
      <c r="H20" s="59"/>
      <c r="I20" s="59"/>
      <c r="J20" s="59"/>
      <c r="K20" s="59"/>
      <c r="L20" s="59"/>
      <c r="M20" s="59"/>
      <c r="N20" s="59"/>
    </row>
  </sheetData>
  <sheetProtection algorithmName="SHA-512" hashValue="ZuKL5ZwNIkdJnrnhO2FLfHVLnrMWjaQanKbjNcTjVLQ0X7/Mw72/+IbkMFcJDVfr2tPmFINRGvdEeNirnecwaQ==" saltValue="cg/SUcHYiBhAeE+Dp6YSKA==" spinCount="100000" sheet="1" objects="1" scenarios="1"/>
  <mergeCells count="1">
    <mergeCell ref="G17:R18"/>
  </mergeCells>
  <hyperlinks>
    <hyperlink ref="G17:Q19" r:id="rId1" display="A comprehensive description of all the data sources and methods used in this publication, can be found by clicking here, or on the image to the left."/>
    <hyperlink ref="G13:J13" r:id="rId2" display="• Public Health Mortality (PHM)- data which is supplied by the Office for National Statistics (ONS)"/>
    <hyperlink ref="G14:K14" r:id="rId3" display="• Mid year population estimates (MYE)- data which is supplied by the Office for National Statistics (ONS)"/>
    <hyperlink ref="G15:L15" r:id="rId4" display="• Welsh Index of Multiple Deprivation (WIMD) 2014- data which is supplied by Welsh Government (WG)"/>
  </hyperlinks>
  <pageMargins left="0.70866141732283472" right="0.70866141732283472" top="0.74803149606299213" bottom="0.74803149606299213" header="0.31496062992125984" footer="0.31496062992125984"/>
  <pageSetup paperSize="9" scale="75" orientation="landscape" r:id="rId5"/>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
  <sheetViews>
    <sheetView showGridLines="0" showRowColHeaders="0" tabSelected="1" zoomScaleNormal="100" workbookViewId="0">
      <selection activeCell="U22" sqref="U22"/>
    </sheetView>
  </sheetViews>
  <sheetFormatPr defaultRowHeight="15"/>
  <cols>
    <col min="1" max="16384" width="9.140625" style="6"/>
  </cols>
  <sheetData/>
  <sheetProtection password="C3EC" sheet="1" scenarios="1"/>
  <pageMargins left="0.70866141732283472" right="0.70866141732283472" top="0.74803149606299213" bottom="0.74803149606299213" header="0.31496062992125984" footer="0.31496062992125984"/>
  <pageSetup paperSize="9" scale="84"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2F936CDCDE8F8418920914B3BFFF19C" ma:contentTypeVersion="12" ma:contentTypeDescription="Create a new document." ma:contentTypeScope="" ma:versionID="46c72e1d8acebe914fcc9e5d023688fa">
  <xsd:schema xmlns:xsd="http://www.w3.org/2001/XMLSchema" xmlns:xs="http://www.w3.org/2001/XMLSchema" xmlns:p="http://schemas.microsoft.com/office/2006/metadata/properties" xmlns:ns3="b7e247b7-cca8-429f-8688-16f83c8fba5f" xmlns:ns4="f30bebb2-c01f-48d0-81da-dc8b123879c2" targetNamespace="http://schemas.microsoft.com/office/2006/metadata/properties" ma:root="true" ma:fieldsID="2636daf5d91eb1d20b88f36be9bc60cc" ns3:_="" ns4:_="">
    <xsd:import namespace="b7e247b7-cca8-429f-8688-16f83c8fba5f"/>
    <xsd:import namespace="f30bebb2-c01f-48d0-81da-dc8b123879c2"/>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GenerationTime" minOccurs="0"/>
                <xsd:element ref="ns4:MediaServiceEventHashCode" minOccurs="0"/>
                <xsd:element ref="ns4:MediaServiceOCR"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e247b7-cca8-429f-8688-16f83c8fba5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0bebb2-c01f-48d0-81da-dc8b123879c2"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C0AFD04-F230-4CFA-808D-A5E3AA11E9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e247b7-cca8-429f-8688-16f83c8fba5f"/>
    <ds:schemaRef ds:uri="f30bebb2-c01f-48d0-81da-dc8b123879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E61DB63-F376-43C8-870E-A7B5F9033E88}">
  <ds:schemaRefs>
    <ds:schemaRef ds:uri="http://schemas.microsoft.com/sharepoint/v3/contenttype/forms"/>
  </ds:schemaRefs>
</ds:datastoreItem>
</file>

<file path=customXml/itemProps3.xml><?xml version="1.0" encoding="utf-8"?>
<ds:datastoreItem xmlns:ds="http://schemas.openxmlformats.org/officeDocument/2006/customXml" ds:itemID="{1B1CA1FE-EFAA-49D2-9206-568E2A7361D6}">
  <ds:schemaRefs>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http://schemas.microsoft.com/office/2006/metadata/properties"/>
    <ds:schemaRef ds:uri="http://purl.org/dc/elements/1.1/"/>
    <ds:schemaRef ds:uri="b7e247b7-cca8-429f-8688-16f83c8fba5f"/>
    <ds:schemaRef ds:uri="f30bebb2-c01f-48d0-81da-dc8b123879c2"/>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9</vt:i4>
      </vt:variant>
    </vt:vector>
  </HeadingPairs>
  <TitlesOfParts>
    <vt:vector size="22" baseType="lpstr">
      <vt:lpstr>Introduction</vt:lpstr>
      <vt:lpstr>Single chart &amp; table</vt:lpstr>
      <vt:lpstr>Wales chart &amp; table</vt:lpstr>
      <vt:lpstr>Wales summary</vt:lpstr>
      <vt:lpstr>Summary by health board</vt:lpstr>
      <vt:lpstr>Summary by local authority</vt:lpstr>
      <vt:lpstr>How to copy charts &amp; tables</vt:lpstr>
      <vt:lpstr>Technical guide</vt:lpstr>
      <vt:lpstr>Interpretation guide</vt:lpstr>
      <vt:lpstr>Controls</vt:lpstr>
      <vt:lpstr>Controls_Wales</vt:lpstr>
      <vt:lpstr>Data</vt:lpstr>
      <vt:lpstr>LA-LACODE Lookup</vt:lpstr>
      <vt:lpstr>'How to copy charts &amp; tables'!Print_Area</vt:lpstr>
      <vt:lpstr>'Interpretation guide'!Print_Area</vt:lpstr>
      <vt:lpstr>Introduction!Print_Area</vt:lpstr>
      <vt:lpstr>'Single chart &amp; table'!Print_Area</vt:lpstr>
      <vt:lpstr>'Summary by health board'!Print_Area</vt:lpstr>
      <vt:lpstr>'Summary by local authority'!Print_Area</vt:lpstr>
      <vt:lpstr>'Technical guide'!Print_Area</vt:lpstr>
      <vt:lpstr>'Wales chart &amp; table'!Print_Area</vt:lpstr>
      <vt:lpstr>'Wales 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2016-07-06T07:44:50Z</dcterms:created>
  <dcterms:modified xsi:type="dcterms:W3CDTF">2021-07-06T13:01:04Z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0x01010072F936CDCDE8F8418920914B3BFFF19C</vt:lpwstr>
  </property>
</Properties>
</file>